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drawings/drawing19.xml" ContentType="application/vnd.openxmlformats-officedocument.drawing+xml"/>
  <Override PartName="/xl/comments18.xml" ContentType="application/vnd.openxmlformats-officedocument.spreadsheetml.comments+xml"/>
  <Override PartName="/xl/drawings/drawing20.xml" ContentType="application/vnd.openxmlformats-officedocument.drawing+xml"/>
  <Override PartName="/xl/comments19.xml" ContentType="application/vnd.openxmlformats-officedocument.spreadsheetml.comments+xml"/>
  <Override PartName="/xl/drawings/drawing21.xml" ContentType="application/vnd.openxmlformats-officedocument.drawing+xml"/>
  <Override PartName="/xl/comments20.xml" ContentType="application/vnd.openxmlformats-officedocument.spreadsheetml.comments+xml"/>
  <Override PartName="/xl/drawings/drawing22.xml" ContentType="application/vnd.openxmlformats-officedocument.drawing+xml"/>
  <Override PartName="/xl/comments21.xml" ContentType="application/vnd.openxmlformats-officedocument.spreadsheetml.comments+xml"/>
  <Override PartName="/xl/drawings/drawing23.xml" ContentType="application/vnd.openxmlformats-officedocument.drawing+xml"/>
  <Override PartName="/xl/comments22.xml" ContentType="application/vnd.openxmlformats-officedocument.spreadsheetml.comments+xml"/>
  <Override PartName="/xl/drawings/drawing24.xml" ContentType="application/vnd.openxmlformats-officedocument.drawing+xml"/>
  <Override PartName="/xl/comments23.xml" ContentType="application/vnd.openxmlformats-officedocument.spreadsheetml.comments+xml"/>
  <Override PartName="/xl/drawings/drawing25.xml" ContentType="application/vnd.openxmlformats-officedocument.drawing+xml"/>
  <Override PartName="/xl/comments24.xml" ContentType="application/vnd.openxmlformats-officedocument.spreadsheetml.comments+xml"/>
  <Override PartName="/xl/drawings/drawing26.xml" ContentType="application/vnd.openxmlformats-officedocument.drawing+xml"/>
  <Override PartName="/xl/comments25.xml" ContentType="application/vnd.openxmlformats-officedocument.spreadsheetml.comments+xml"/>
  <Override PartName="/xl/drawings/drawing27.xml" ContentType="application/vnd.openxmlformats-officedocument.drawing+xml"/>
  <Override PartName="/xl/comments26.xml" ContentType="application/vnd.openxmlformats-officedocument.spreadsheetml.comments+xml"/>
  <Override PartName="/xl/drawings/drawing28.xml" ContentType="application/vnd.openxmlformats-officedocument.drawing+xml"/>
  <Override PartName="/xl/comments27.xml" ContentType="application/vnd.openxmlformats-officedocument.spreadsheetml.comments+xml"/>
  <Override PartName="/xl/drawings/drawing29.xml" ContentType="application/vnd.openxmlformats-officedocument.drawing+xml"/>
  <Override PartName="/xl/comments28.xml" ContentType="application/vnd.openxmlformats-officedocument.spreadsheetml.comments+xml"/>
  <Override PartName="/xl/drawings/drawing30.xml" ContentType="application/vnd.openxmlformats-officedocument.drawing+xml"/>
  <Override PartName="/xl/comments29.xml" ContentType="application/vnd.openxmlformats-officedocument.spreadsheetml.comments+xml"/>
  <Override PartName="/xl/drawings/drawing31.xml" ContentType="application/vnd.openxmlformats-officedocument.drawing+xml"/>
  <Override PartName="/xl/comments30.xml" ContentType="application/vnd.openxmlformats-officedocument.spreadsheetml.comments+xml"/>
  <Override PartName="/xl/drawings/drawing32.xml" ContentType="application/vnd.openxmlformats-officedocument.drawing+xml"/>
  <Override PartName="/xl/comments31.xml" ContentType="application/vnd.openxmlformats-officedocument.spreadsheetml.comments+xml"/>
  <Override PartName="/xl/drawings/drawing33.xml" ContentType="application/vnd.openxmlformats-officedocument.drawing+xml"/>
  <Override PartName="/xl/comments32.xml" ContentType="application/vnd.openxmlformats-officedocument.spreadsheetml.comments+xml"/>
  <Override PartName="/xl/drawings/drawing34.xml" ContentType="application/vnd.openxmlformats-officedocument.drawing+xml"/>
  <Override PartName="/xl/comments33.xml" ContentType="application/vnd.openxmlformats-officedocument.spreadsheetml.comments+xml"/>
  <Override PartName="/xl/drawings/drawing35.xml" ContentType="application/vnd.openxmlformats-officedocument.drawing+xml"/>
  <Override PartName="/xl/comments34.xml" ContentType="application/vnd.openxmlformats-officedocument.spreadsheetml.comments+xml"/>
  <Override PartName="/xl/drawings/drawing36.xml" ContentType="application/vnd.openxmlformats-officedocument.drawing+xml"/>
  <Override PartName="/xl/comments35.xml" ContentType="application/vnd.openxmlformats-officedocument.spreadsheetml.comments+xml"/>
  <Override PartName="/xl/drawings/drawing37.xml" ContentType="application/vnd.openxmlformats-officedocument.drawing+xml"/>
  <Override PartName="/xl/comments36.xml" ContentType="application/vnd.openxmlformats-officedocument.spreadsheetml.comments+xml"/>
  <Override PartName="/xl/drawings/drawing38.xml" ContentType="application/vnd.openxmlformats-officedocument.drawing+xml"/>
  <Override PartName="/xl/comments37.xml" ContentType="application/vnd.openxmlformats-officedocument.spreadsheetml.comments+xml"/>
  <Override PartName="/xl/drawings/drawing39.xml" ContentType="application/vnd.openxmlformats-officedocument.drawing+xml"/>
  <Override PartName="/xl/comments38.xml" ContentType="application/vnd.openxmlformats-officedocument.spreadsheetml.comments+xml"/>
  <Override PartName="/xl/drawings/drawing40.xml" ContentType="application/vnd.openxmlformats-officedocument.drawing+xml"/>
  <Override PartName="/xl/comments39.xml" ContentType="application/vnd.openxmlformats-officedocument.spreadsheetml.comments+xml"/>
  <Override PartName="/xl/drawings/drawing41.xml" ContentType="application/vnd.openxmlformats-officedocument.drawing+xml"/>
  <Override PartName="/xl/comments40.xml" ContentType="application/vnd.openxmlformats-officedocument.spreadsheetml.comments+xml"/>
  <Override PartName="/xl/drawings/drawing42.xml" ContentType="application/vnd.openxmlformats-officedocument.drawing+xml"/>
  <Override PartName="/xl/comments41.xml" ContentType="application/vnd.openxmlformats-officedocument.spreadsheetml.comments+xml"/>
  <Override PartName="/xl/drawings/drawing43.xml" ContentType="application/vnd.openxmlformats-officedocument.drawing+xml"/>
  <Override PartName="/xl/comments42.xml" ContentType="application/vnd.openxmlformats-officedocument.spreadsheetml.comments+xml"/>
  <Override PartName="/xl/drawings/drawing44.xml" ContentType="application/vnd.openxmlformats-officedocument.drawing+xml"/>
  <Override PartName="/xl/comments43.xml" ContentType="application/vnd.openxmlformats-officedocument.spreadsheetml.comments+xml"/>
  <Override PartName="/xl/drawings/drawing45.xml" ContentType="application/vnd.openxmlformats-officedocument.drawing+xml"/>
  <Override PartName="/xl/comments44.xml" ContentType="application/vnd.openxmlformats-officedocument.spreadsheetml.comments+xml"/>
  <Override PartName="/xl/drawings/drawing46.xml" ContentType="application/vnd.openxmlformats-officedocument.drawing+xml"/>
  <Override PartName="/xl/comments45.xml" ContentType="application/vnd.openxmlformats-officedocument.spreadsheetml.comments+xml"/>
  <Override PartName="/xl/drawings/drawing47.xml" ContentType="application/vnd.openxmlformats-officedocument.drawing+xml"/>
  <Override PartName="/xl/comments46.xml" ContentType="application/vnd.openxmlformats-officedocument.spreadsheetml.comments+xml"/>
  <Override PartName="/xl/drawings/drawing48.xml" ContentType="application/vnd.openxmlformats-officedocument.drawing+xml"/>
  <Override PartName="/xl/comments47.xml" ContentType="application/vnd.openxmlformats-officedocument.spreadsheetml.comments+xml"/>
  <Override PartName="/xl/drawings/drawing49.xml" ContentType="application/vnd.openxmlformats-officedocument.drawing+xml"/>
  <Override PartName="/xl/comments48.xml" ContentType="application/vnd.openxmlformats-officedocument.spreadsheetml.comments+xml"/>
  <Override PartName="/xl/drawings/drawing50.xml" ContentType="application/vnd.openxmlformats-officedocument.drawing+xml"/>
  <Override PartName="/xl/comments49.xml" ContentType="application/vnd.openxmlformats-officedocument.spreadsheetml.comments+xml"/>
  <Override PartName="/xl/drawings/drawing51.xml" ContentType="application/vnd.openxmlformats-officedocument.drawing+xml"/>
  <Override PartName="/xl/comments50.xml" ContentType="application/vnd.openxmlformats-officedocument.spreadsheetml.comments+xml"/>
  <Override PartName="/xl/drawings/drawing52.xml" ContentType="application/vnd.openxmlformats-officedocument.drawing+xml"/>
  <Override PartName="/xl/comments51.xml" ContentType="application/vnd.openxmlformats-officedocument.spreadsheetml.comments+xml"/>
  <Override PartName="/xl/drawings/drawing53.xml" ContentType="application/vnd.openxmlformats-officedocument.drawing+xml"/>
  <Override PartName="/xl/comments52.xml" ContentType="application/vnd.openxmlformats-officedocument.spreadsheetml.comments+xml"/>
  <Override PartName="/xl/drawings/drawing54.xml" ContentType="application/vnd.openxmlformats-officedocument.drawing+xml"/>
  <Override PartName="/xl/comments53.xml" ContentType="application/vnd.openxmlformats-officedocument.spreadsheetml.comments+xml"/>
  <Override PartName="/xl/drawings/drawing55.xml" ContentType="application/vnd.openxmlformats-officedocument.drawing+xml"/>
  <Override PartName="/xl/comments54.xml" ContentType="application/vnd.openxmlformats-officedocument.spreadsheetml.comments+xml"/>
  <Override PartName="/xl/drawings/drawing56.xml" ContentType="application/vnd.openxmlformats-officedocument.drawing+xml"/>
  <Override PartName="/xl/comments55.xml" ContentType="application/vnd.openxmlformats-officedocument.spreadsheetml.comments+xml"/>
  <Override PartName="/xl/drawings/drawing57.xml" ContentType="application/vnd.openxmlformats-officedocument.drawing+xml"/>
  <Override PartName="/xl/comments56.xml" ContentType="application/vnd.openxmlformats-officedocument.spreadsheetml.comments+xml"/>
  <Override PartName="/xl/drawings/drawing58.xml" ContentType="application/vnd.openxmlformats-officedocument.drawing+xml"/>
  <Override PartName="/xl/comments57.xml" ContentType="application/vnd.openxmlformats-officedocument.spreadsheetml.comments+xml"/>
  <Override PartName="/xl/drawings/drawing59.xml" ContentType="application/vnd.openxmlformats-officedocument.drawing+xml"/>
  <Override PartName="/xl/comments58.xml" ContentType="application/vnd.openxmlformats-officedocument.spreadsheetml.comments+xml"/>
  <Override PartName="/xl/drawings/drawing60.xml" ContentType="application/vnd.openxmlformats-officedocument.drawing+xml"/>
  <Override PartName="/xl/comments59.xml" ContentType="application/vnd.openxmlformats-officedocument.spreadsheetml.comments+xml"/>
  <Override PartName="/xl/drawings/drawing61.xml" ContentType="application/vnd.openxmlformats-officedocument.drawing+xml"/>
  <Override PartName="/xl/comments60.xml" ContentType="application/vnd.openxmlformats-officedocument.spreadsheetml.comments+xml"/>
  <Override PartName="/xl/drawings/drawing62.xml" ContentType="application/vnd.openxmlformats-officedocument.drawing+xml"/>
  <Override PartName="/xl/comments61.xml" ContentType="application/vnd.openxmlformats-officedocument.spreadsheetml.comments+xml"/>
  <Override PartName="/xl/drawings/drawing63.xml" ContentType="application/vnd.openxmlformats-officedocument.drawing+xml"/>
  <Override PartName="/xl/comments62.xml" ContentType="application/vnd.openxmlformats-officedocument.spreadsheetml.comments+xml"/>
  <Override PartName="/xl/drawings/drawing64.xml" ContentType="application/vnd.openxmlformats-officedocument.drawing+xml"/>
  <Override PartName="/xl/tables/table1.xml" ContentType="application/vnd.openxmlformats-officedocument.spreadsheetml.table+xml"/>
  <Override PartName="/xl/comments63.xml" ContentType="application/vnd.openxmlformats-officedocument.spreadsheetml.comments+xml"/>
  <Override PartName="/xl/drawings/drawing65.xml" ContentType="application/vnd.openxmlformats-officedocument.drawing+xml"/>
  <Override PartName="/xl/tables/table2.xml" ContentType="application/vnd.openxmlformats-officedocument.spreadsheetml.table+xml"/>
  <Override PartName="/xl/drawings/drawing66.xml" ContentType="application/vnd.openxmlformats-officedocument.drawing+xml"/>
  <Override PartName="/xl/tables/table3.xml" ContentType="application/vnd.openxmlformats-officedocument.spreadsheetml.table+xml"/>
  <Override PartName="/xl/drawings/drawing67.xml" ContentType="application/vnd.openxmlformats-officedocument.drawing+xml"/>
  <Override PartName="/xl/ctrlProps/ctrlProp1.xml" ContentType="application/vnd.ms-excel.controlproperties+xml"/>
  <Override PartName="/xl/comments64.xml" ContentType="application/vnd.openxmlformats-officedocument.spreadsheetml.comments+xml"/>
  <Override PartName="/xl/drawings/drawing68.xml" ContentType="application/vnd.openxmlformats-officedocument.drawing+xml"/>
  <Override PartName="/xl/comments65.xml" ContentType="application/vnd.openxmlformats-officedocument.spreadsheetml.comments+xml"/>
  <Override PartName="/xl/drawings/drawing69.xml" ContentType="application/vnd.openxmlformats-officedocument.drawing+xml"/>
  <Override PartName="/xl/drawings/drawing70.xml" ContentType="application/vnd.openxmlformats-officedocument.drawing+xml"/>
  <Override PartName="/xl/tables/table4.xml" ContentType="application/vnd.openxmlformats-officedocument.spreadsheetml.table+xml"/>
  <Override PartName="/xl/comments66.xml" ContentType="application/vnd.openxmlformats-officedocument.spreadsheetml.comments+xml"/>
  <Override PartName="/xl/drawings/drawing71.xml" ContentType="application/vnd.openxmlformats-officedocument.drawing+xml"/>
  <Override PartName="/xl/comments6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updateLinks="never" codeName="ThisWorkbook" hidePivotFieldList="1" defaultThemeVersion="124226"/>
  <mc:AlternateContent xmlns:mc="http://schemas.openxmlformats.org/markup-compatibility/2006">
    <mc:Choice Requires="x15">
      <x15ac:absPath xmlns:x15ac="http://schemas.microsoft.com/office/spreadsheetml/2010/11/ac" url="https://slb001-my.sharepoint.com/personal/ecanencia_slb_com/Documents/SHAYA/Proyectos/Pasantias/Alex Perez/Reporte trimestral/Documentos/Shared Documents/"/>
    </mc:Choice>
  </mc:AlternateContent>
  <xr:revisionPtr revIDLastSave="4" documentId="8_{CF54FF48-696A-47FE-9FC5-B325F629C60B}" xr6:coauthVersionLast="47" xr6:coauthVersionMax="47" xr10:uidLastSave="{0903415B-1345-444B-ABC2-35782213A408}"/>
  <bookViews>
    <workbookView xWindow="-110" yWindow="-110" windowWidth="19420" windowHeight="10560" tabRatio="786" firstSheet="63" activeTab="75" xr2:uid="{00000000-000D-0000-FFFF-FFFF00000000}"/>
  </bookViews>
  <sheets>
    <sheet name="W S" sheetId="1491" state="hidden" r:id="rId1"/>
    <sheet name="01D" sheetId="3825" r:id="rId2"/>
    <sheet name="01N" sheetId="3826" r:id="rId3"/>
    <sheet name="02D" sheetId="3827" r:id="rId4"/>
    <sheet name="02N" sheetId="3828" r:id="rId5"/>
    <sheet name="03D" sheetId="3829" r:id="rId6"/>
    <sheet name="03N" sheetId="3830" r:id="rId7"/>
    <sheet name="04D" sheetId="3831" r:id="rId8"/>
    <sheet name="04N" sheetId="3832" r:id="rId9"/>
    <sheet name="05D" sheetId="3833" r:id="rId10"/>
    <sheet name="05N" sheetId="3834" r:id="rId11"/>
    <sheet name="06D" sheetId="3835" r:id="rId12"/>
    <sheet name="06N" sheetId="3836" r:id="rId13"/>
    <sheet name="07D" sheetId="3837" r:id="rId14"/>
    <sheet name="07N" sheetId="3838" r:id="rId15"/>
    <sheet name="08D" sheetId="3839" r:id="rId16"/>
    <sheet name="08N" sheetId="3840" r:id="rId17"/>
    <sheet name="09D" sheetId="3841" r:id="rId18"/>
    <sheet name="09N" sheetId="3842" r:id="rId19"/>
    <sheet name="10D" sheetId="3843" r:id="rId20"/>
    <sheet name="10N" sheetId="3844" r:id="rId21"/>
    <sheet name="11D" sheetId="3845" r:id="rId22"/>
    <sheet name="11N" sheetId="3846" r:id="rId23"/>
    <sheet name="12D" sheetId="3847" r:id="rId24"/>
    <sheet name="12N" sheetId="3848" r:id="rId25"/>
    <sheet name="13D" sheetId="3849" r:id="rId26"/>
    <sheet name="13N" sheetId="3850" r:id="rId27"/>
    <sheet name="14D" sheetId="3851" r:id="rId28"/>
    <sheet name="14N" sheetId="3852" r:id="rId29"/>
    <sheet name="15D" sheetId="3854" r:id="rId30"/>
    <sheet name="15N" sheetId="3855" r:id="rId31"/>
    <sheet name="16D" sheetId="3856" r:id="rId32"/>
    <sheet name="16N" sheetId="3857" r:id="rId33"/>
    <sheet name="17D" sheetId="3858" r:id="rId34"/>
    <sheet name="17N" sheetId="3859" r:id="rId35"/>
    <sheet name="18D" sheetId="3860" r:id="rId36"/>
    <sheet name="18N" sheetId="3862" r:id="rId37"/>
    <sheet name="19D" sheetId="3861" r:id="rId38"/>
    <sheet name="19N" sheetId="3863" r:id="rId39"/>
    <sheet name="20D" sheetId="3864" r:id="rId40"/>
    <sheet name="20N" sheetId="3865" r:id="rId41"/>
    <sheet name="21D" sheetId="3866" r:id="rId42"/>
    <sheet name="21N" sheetId="3867" r:id="rId43"/>
    <sheet name="22D" sheetId="3868" r:id="rId44"/>
    <sheet name="22N" sheetId="3869" r:id="rId45"/>
    <sheet name="23D" sheetId="3870" r:id="rId46"/>
    <sheet name="23N" sheetId="3871" r:id="rId47"/>
    <sheet name="24D" sheetId="3872" r:id="rId48"/>
    <sheet name="24N" sheetId="3873" r:id="rId49"/>
    <sheet name="25D" sheetId="3874" r:id="rId50"/>
    <sheet name="25N" sheetId="3875" r:id="rId51"/>
    <sheet name="26D" sheetId="3877" r:id="rId52"/>
    <sheet name="26N" sheetId="3878" r:id="rId53"/>
    <sheet name="27D" sheetId="3879" r:id="rId54"/>
    <sheet name="27N" sheetId="3880" r:id="rId55"/>
    <sheet name="28D" sheetId="3881" r:id="rId56"/>
    <sheet name="28N" sheetId="3882" r:id="rId57"/>
    <sheet name="29D" sheetId="3884" r:id="rId58"/>
    <sheet name="29N" sheetId="3885" r:id="rId59"/>
    <sheet name="30D" sheetId="3886" r:id="rId60"/>
    <sheet name="30N" sheetId="3887" r:id="rId61"/>
    <sheet name="31D" sheetId="3888" r:id="rId62"/>
    <sheet name="31N" sheetId="3889" r:id="rId63"/>
    <sheet name="Agua" sheetId="2382" r:id="rId64"/>
    <sheet name="AGORA" sheetId="2081" r:id="rId65"/>
    <sheet name="CIERRE" sheetId="1142" r:id="rId66"/>
    <sheet name="Trip Action CLBC" sheetId="3089" r:id="rId67"/>
    <sheet name="Estados" sheetId="2672" r:id="rId68"/>
    <sheet name="PERDIDAS" sheetId="52" r:id="rId69"/>
    <sheet name="FORMATO" sheetId="3575" r:id="rId70"/>
    <sheet name="Guias" sheetId="2027" r:id="rId71"/>
    <sheet name="Patrones" sheetId="2283" r:id="rId72"/>
    <sheet name="Proceso" sheetId="2151" r:id="rId73"/>
    <sheet name="Sheet1" sheetId="2381" r:id="rId74"/>
    <sheet name="Señales" sheetId="1614" r:id="rId75"/>
    <sheet name="Sheet2" sheetId="3890" r:id="rId76"/>
  </sheets>
  <externalReferences>
    <externalReference r:id="rId77"/>
  </externalReferences>
  <definedNames>
    <definedName name="_xlnm._FilterDatabase" localSheetId="14" hidden="1">'07N'!$A$4:$N$62</definedName>
    <definedName name="_xlnm._FilterDatabase" localSheetId="16" hidden="1">'08N'!$A$4:$N$66</definedName>
    <definedName name="_xlnm._FilterDatabase" localSheetId="18" hidden="1">'09N'!$A$4:$N$66</definedName>
    <definedName name="_xlnm._FilterDatabase" localSheetId="20" hidden="1">'10N'!$A$4:$N$62</definedName>
    <definedName name="_xlnm._FilterDatabase" localSheetId="28" hidden="1">'14N'!$B$4:$N$48</definedName>
    <definedName name="_xlnm._FilterDatabase" localSheetId="44" hidden="1">'22N'!$A$4:$N$50</definedName>
    <definedName name="_xlnm._FilterDatabase" localSheetId="46" hidden="1">'23N'!$A$4:$P$61</definedName>
    <definedName name="_xlnm._FilterDatabase" localSheetId="48" hidden="1">'24N'!$A$4:$N$63</definedName>
    <definedName name="_xlnm._FilterDatabase" localSheetId="50" hidden="1">'25N'!$A$4:$N$43</definedName>
    <definedName name="_xlnm._FilterDatabase" localSheetId="52" hidden="1">'26N'!$A$4:$N$48</definedName>
    <definedName name="_xlnm._FilterDatabase" localSheetId="54" hidden="1">'27N'!$A$4:$M$63</definedName>
    <definedName name="_xlnm._FilterDatabase" localSheetId="64" hidden="1">AGORA!#REF!</definedName>
    <definedName name="_xlnm._FilterDatabase" localSheetId="65" hidden="1">CIERRE!$A$251:$AD$587</definedName>
    <definedName name="_xlnm._FilterDatabase" localSheetId="67" hidden="1">Estados!$A$5:$E$113</definedName>
    <definedName name="_xlnm._FilterDatabase" localSheetId="70" hidden="1">Guias!$R$2:$S$102</definedName>
    <definedName name="_xlnm._FilterDatabase" localSheetId="71" hidden="1">Patrones!$A$1:$E$1</definedName>
    <definedName name="_xlnm._FilterDatabase" localSheetId="68" hidden="1">PERDIDAS!$A$5:$H$621</definedName>
    <definedName name="_xlnm._FilterDatabase" localSheetId="74" hidden="1">Señales!$A$5:$I$1112</definedName>
    <definedName name="_xlnm._FilterDatabase" localSheetId="0" hidden="1">'W S'!#REF!</definedName>
    <definedName name="_xlnm.Print_Area" localSheetId="0">'W S'!$A$1:$AA$49</definedName>
    <definedName name="Z_27183A8C_2DB2_4072_8C35_4A8974459033_.wvu.Cols" localSheetId="67" hidden="1">Estados!$G:$K</definedName>
    <definedName name="Z_27183A8C_2DB2_4072_8C35_4A8974459033_.wvu.FilterData" localSheetId="67" hidden="1">Estados!$A$5:$E$5</definedName>
    <definedName name="Z_AD0A3B85_BD42_46EE_B359_16E136555EC2_.wvu.Cols" localSheetId="67" hidden="1">Estados!$G:$K</definedName>
    <definedName name="Z_AD0A3B85_BD42_46EE_B359_16E136555EC2_.wvu.FilterData" localSheetId="67" hidden="1">Estados!$A$5:$E$5</definedName>
    <definedName name="Z_EB6D022C_C0D8_4A31_A8BB_191773BC25D2_.wvu.Cols" localSheetId="67" hidden="1">Estados!$G:$K</definedName>
    <definedName name="Z_EB6D022C_C0D8_4A31_A8BB_191773BC25D2_.wvu.FilterData" localSheetId="67" hidden="1">Estados!$A$5:$E$5</definedName>
  </definedNames>
  <calcPr calcId="191029" calcCompleted="0"/>
  <customWorkbookViews>
    <customWorkbookView name="Fredy Molina - Personal View" guid="{AD0A3B85-BD42-46EE-B359-16E136555EC2}" autoUpdate="1" mergeInterval="15" personalView="1" maximized="1" xWindow="54" yWindow="-8" windowWidth="1874" windowHeight="1096" tabRatio="926" activeSheetId="45"/>
    <customWorkbookView name="Barco - Personal View" guid="{27183A8C-2DB2-4072-8C35-4A8974459033}" mergeInterval="0" personalView="1" maximized="1" xWindow="1912" yWindow="-8" windowWidth="1936" windowHeight="1216" tabRatio="926" activeSheetId="49"/>
    <customWorkbookView name="MIAShaya - Personal View" guid="{EB6D022C-C0D8-4A31-A8BB-191773BC25D2}" mergeInterval="0" personalView="1" maximized="1" xWindow="1418" yWindow="-1088" windowWidth="1936" windowHeight="1096" tabRatio="926" activeSheetId="51"/>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4" i="3889" l="1"/>
  <c r="D37" i="3888" l="1"/>
  <c r="H37" i="3888" s="1"/>
  <c r="D38" i="3888"/>
  <c r="K71" i="2382"/>
  <c r="K70" i="2382"/>
  <c r="K69" i="2382"/>
  <c r="K68" i="2382"/>
  <c r="D32" i="3888"/>
  <c r="H32" i="3888" s="1"/>
  <c r="D33" i="3888"/>
  <c r="H33" i="3888" s="1"/>
  <c r="D34" i="3888"/>
  <c r="H34" i="3888" s="1"/>
  <c r="D35" i="3888"/>
  <c r="H35" i="3888" s="1"/>
  <c r="D36" i="3888"/>
  <c r="D22" i="3888"/>
  <c r="H22" i="3888"/>
  <c r="D23" i="3888"/>
  <c r="H23" i="3888"/>
  <c r="D24" i="3888"/>
  <c r="H24" i="3888"/>
  <c r="D25" i="3888"/>
  <c r="H25" i="3888"/>
  <c r="D26" i="3888"/>
  <c r="H26" i="3888"/>
  <c r="D27" i="3888"/>
  <c r="H27" i="3888"/>
  <c r="D28" i="3888"/>
  <c r="H28" i="3888"/>
  <c r="D31" i="3888" l="1"/>
  <c r="D21" i="3888"/>
  <c r="D20" i="3888"/>
  <c r="K54" i="3888"/>
  <c r="H54" i="3888"/>
  <c r="D54" i="3888"/>
  <c r="K53" i="3888"/>
  <c r="H53" i="3888"/>
  <c r="D53" i="3888"/>
  <c r="K52" i="3888"/>
  <c r="H52" i="3888"/>
  <c r="D52" i="3888"/>
  <c r="H51" i="3888"/>
  <c r="D51" i="3888"/>
  <c r="H50" i="3888"/>
  <c r="D50" i="3888"/>
  <c r="H49" i="3888"/>
  <c r="D49" i="3888"/>
  <c r="H48" i="3888"/>
  <c r="D48" i="3888"/>
  <c r="K47" i="3888"/>
  <c r="H47" i="3888"/>
  <c r="D47" i="3888"/>
  <c r="K46" i="3888"/>
  <c r="H46" i="3888"/>
  <c r="D46" i="3888"/>
  <c r="K45" i="3888"/>
  <c r="H45" i="3888"/>
  <c r="D45" i="3888"/>
  <c r="K44" i="3888"/>
  <c r="H44" i="3888"/>
  <c r="D44" i="3888"/>
  <c r="K43" i="3888"/>
  <c r="H43" i="3888"/>
  <c r="D43" i="3888"/>
  <c r="K42" i="3888"/>
  <c r="H42" i="3888"/>
  <c r="D42" i="3888"/>
  <c r="K41" i="3888"/>
  <c r="K36" i="3888"/>
  <c r="H36" i="3888"/>
  <c r="K31" i="3888"/>
  <c r="K30" i="3888"/>
  <c r="H30" i="3888"/>
  <c r="D30" i="3888"/>
  <c r="K29" i="3888"/>
  <c r="H29" i="3888"/>
  <c r="D29" i="3888"/>
  <c r="K21" i="3888"/>
  <c r="K20" i="3888"/>
  <c r="K19" i="3888"/>
  <c r="H19" i="3888"/>
  <c r="D19" i="3888"/>
  <c r="K18" i="3888"/>
  <c r="H18" i="3888"/>
  <c r="D18" i="3888"/>
  <c r="K17" i="3888"/>
  <c r="H17" i="3888"/>
  <c r="D17" i="3888"/>
  <c r="H16" i="3888"/>
  <c r="D16" i="3888"/>
  <c r="H15" i="3888"/>
  <c r="D15" i="3888"/>
  <c r="H14" i="3888"/>
  <c r="D14" i="3888"/>
  <c r="K13" i="3888"/>
  <c r="H13" i="3888"/>
  <c r="D13" i="3888"/>
  <c r="K12" i="3888"/>
  <c r="H12" i="3888"/>
  <c r="D12" i="3888"/>
  <c r="K11" i="3888"/>
  <c r="H11" i="3888"/>
  <c r="D11" i="3888"/>
  <c r="H10" i="3888"/>
  <c r="D10" i="3888"/>
  <c r="H9" i="3888"/>
  <c r="D9" i="3888"/>
  <c r="H8" i="3888"/>
  <c r="D8" i="3888"/>
  <c r="H7" i="3888"/>
  <c r="D7" i="3888"/>
  <c r="D30" i="3886"/>
  <c r="D29" i="3886"/>
  <c r="H55" i="3888" l="1"/>
  <c r="H32" i="3887"/>
  <c r="K41" i="3886"/>
  <c r="H41" i="3886"/>
  <c r="D41" i="3886"/>
  <c r="K40" i="3886"/>
  <c r="H40" i="3886"/>
  <c r="D40" i="3886"/>
  <c r="K39" i="3886"/>
  <c r="H39" i="3886"/>
  <c r="D39" i="3886"/>
  <c r="H38" i="3886"/>
  <c r="D38" i="3886"/>
  <c r="H37" i="3886"/>
  <c r="D37" i="3886"/>
  <c r="H36" i="3886"/>
  <c r="D36" i="3886"/>
  <c r="H35" i="3886"/>
  <c r="D35" i="3886"/>
  <c r="K34" i="3886"/>
  <c r="H34" i="3886"/>
  <c r="D34" i="3886"/>
  <c r="K33" i="3886"/>
  <c r="H33" i="3886"/>
  <c r="D33" i="3886"/>
  <c r="K32" i="3886"/>
  <c r="H32" i="3886"/>
  <c r="D32" i="3886"/>
  <c r="K31" i="3886"/>
  <c r="H31" i="3886"/>
  <c r="D31" i="3886"/>
  <c r="K28" i="3886"/>
  <c r="H28" i="3886"/>
  <c r="D28" i="3886"/>
  <c r="K27" i="3886"/>
  <c r="H27" i="3886"/>
  <c r="D27" i="3886"/>
  <c r="K26" i="3886"/>
  <c r="H26" i="3886"/>
  <c r="D26" i="3886"/>
  <c r="K25" i="3886"/>
  <c r="D25" i="3886"/>
  <c r="K24" i="3886"/>
  <c r="D24" i="3886"/>
  <c r="K23" i="3886"/>
  <c r="D23" i="3886"/>
  <c r="K22" i="3886"/>
  <c r="D22" i="3886"/>
  <c r="K21" i="3886"/>
  <c r="D21" i="3886"/>
  <c r="K20" i="3886"/>
  <c r="D20" i="3886"/>
  <c r="K19" i="3886"/>
  <c r="H19" i="3886"/>
  <c r="D19" i="3886"/>
  <c r="K18" i="3886"/>
  <c r="H18" i="3886"/>
  <c r="D18" i="3886"/>
  <c r="K17" i="3886"/>
  <c r="H17" i="3886"/>
  <c r="D17" i="3886"/>
  <c r="H16" i="3886"/>
  <c r="D16" i="3886"/>
  <c r="H15" i="3886"/>
  <c r="D15" i="3886"/>
  <c r="H14" i="3886"/>
  <c r="D14" i="3886"/>
  <c r="K13" i="3886"/>
  <c r="H13" i="3886"/>
  <c r="D13" i="3886"/>
  <c r="K12" i="3886"/>
  <c r="H12" i="3886"/>
  <c r="D12" i="3886"/>
  <c r="K11" i="3886"/>
  <c r="H11" i="3886"/>
  <c r="D11" i="3886"/>
  <c r="H10" i="3886"/>
  <c r="D10" i="3886"/>
  <c r="H9" i="3886"/>
  <c r="D9" i="3886"/>
  <c r="H8" i="3886"/>
  <c r="D8" i="3886"/>
  <c r="H7" i="3886"/>
  <c r="D7" i="3886"/>
  <c r="H42" i="3886" l="1"/>
  <c r="H8" i="3885" l="1"/>
  <c r="D8" i="3885"/>
  <c r="H7" i="3885"/>
  <c r="D7" i="3885"/>
  <c r="H34" i="3885" l="1"/>
  <c r="D27" i="3884" l="1"/>
  <c r="D25" i="3884"/>
  <c r="D29" i="3884" l="1"/>
  <c r="D16" i="3884"/>
  <c r="D28" i="3884"/>
  <c r="D26" i="3884"/>
  <c r="D24" i="3884"/>
  <c r="H41" i="3884"/>
  <c r="D41" i="3884"/>
  <c r="H32" i="3884"/>
  <c r="D32" i="3884"/>
  <c r="H33" i="3884"/>
  <c r="H34" i="3884"/>
  <c r="H35" i="3884"/>
  <c r="H36" i="3884"/>
  <c r="H37" i="3884"/>
  <c r="H38" i="3884"/>
  <c r="H39" i="3884"/>
  <c r="H40" i="3884"/>
  <c r="D33" i="3884"/>
  <c r="D34" i="3884"/>
  <c r="D35" i="3884"/>
  <c r="D36" i="3884"/>
  <c r="D37" i="3884"/>
  <c r="D38" i="3884"/>
  <c r="D39" i="3884"/>
  <c r="D40" i="3884"/>
  <c r="H15" i="3884" l="1"/>
  <c r="D15" i="3884"/>
  <c r="K55" i="3884" l="1"/>
  <c r="H55" i="3884"/>
  <c r="D55" i="3884"/>
  <c r="K54" i="3884"/>
  <c r="H54" i="3884"/>
  <c r="D54" i="3884"/>
  <c r="K53" i="3884"/>
  <c r="H53" i="3884"/>
  <c r="D53" i="3884"/>
  <c r="H52" i="3884"/>
  <c r="D52" i="3884"/>
  <c r="H51" i="3884"/>
  <c r="D51" i="3884"/>
  <c r="H50" i="3884"/>
  <c r="D50" i="3884"/>
  <c r="H49" i="3884"/>
  <c r="D49" i="3884"/>
  <c r="K48" i="3884"/>
  <c r="H48" i="3884"/>
  <c r="D48" i="3884"/>
  <c r="K47" i="3884"/>
  <c r="D47" i="3884"/>
  <c r="H47" i="3884" s="1"/>
  <c r="K46" i="3884"/>
  <c r="D46" i="3884"/>
  <c r="K45" i="3884"/>
  <c r="H45" i="3884"/>
  <c r="D45" i="3884"/>
  <c r="K44" i="3884"/>
  <c r="H44" i="3884"/>
  <c r="D44" i="3884"/>
  <c r="K43" i="3884"/>
  <c r="H43" i="3884"/>
  <c r="D43" i="3884"/>
  <c r="K42" i="3884"/>
  <c r="H42" i="3884"/>
  <c r="D42" i="3884"/>
  <c r="K41" i="3884"/>
  <c r="K31" i="3884"/>
  <c r="D31" i="3884"/>
  <c r="H31" i="3884" s="1"/>
  <c r="K30" i="3884"/>
  <c r="H30" i="3884"/>
  <c r="D30" i="3884"/>
  <c r="K23" i="3884"/>
  <c r="H23" i="3884"/>
  <c r="D23" i="3884"/>
  <c r="K22" i="3884"/>
  <c r="D22" i="3884"/>
  <c r="K21" i="3884"/>
  <c r="D21" i="3884"/>
  <c r="K20" i="3884"/>
  <c r="H20" i="3884"/>
  <c r="D20" i="3884"/>
  <c r="K19" i="3884"/>
  <c r="H19" i="3884"/>
  <c r="D19" i="3884"/>
  <c r="K18" i="3884"/>
  <c r="H18" i="3884"/>
  <c r="D18" i="3884"/>
  <c r="H17" i="3884"/>
  <c r="D17" i="3884"/>
  <c r="D14" i="3884"/>
  <c r="H14" i="3884" s="1"/>
  <c r="K13" i="3884"/>
  <c r="H13" i="3884"/>
  <c r="D13" i="3884"/>
  <c r="K12" i="3884"/>
  <c r="H12" i="3884"/>
  <c r="D12" i="3884"/>
  <c r="K11" i="3884"/>
  <c r="H11" i="3884"/>
  <c r="D11" i="3884"/>
  <c r="H10" i="3884"/>
  <c r="D10" i="3884"/>
  <c r="H9" i="3884"/>
  <c r="D9" i="3884"/>
  <c r="H8" i="3884"/>
  <c r="D8" i="3884"/>
  <c r="H7" i="3884"/>
  <c r="D7" i="3884"/>
  <c r="D7" i="3882"/>
  <c r="D8" i="3882"/>
  <c r="D9" i="3882"/>
  <c r="D10" i="3882"/>
  <c r="H56" i="3884" l="1"/>
  <c r="H10" i="3882" l="1"/>
  <c r="H9" i="3882"/>
  <c r="H8" i="3882"/>
  <c r="H23" i="3881"/>
  <c r="H24" i="3881"/>
  <c r="H25" i="3881"/>
  <c r="H26" i="3881"/>
  <c r="H27" i="3881"/>
  <c r="H28" i="3881"/>
  <c r="H29" i="3881"/>
  <c r="H30" i="3881"/>
  <c r="H31" i="3881"/>
  <c r="H32" i="3881"/>
  <c r="D23" i="3881"/>
  <c r="D24" i="3881"/>
  <c r="D25" i="3881"/>
  <c r="D26" i="3881"/>
  <c r="D27" i="3881"/>
  <c r="D28" i="3881"/>
  <c r="D29" i="3881"/>
  <c r="D30" i="3881"/>
  <c r="D31" i="3881"/>
  <c r="D32" i="3881"/>
  <c r="H22" i="3881"/>
  <c r="D22" i="3881"/>
  <c r="H63" i="3880"/>
  <c r="K62" i="3880"/>
  <c r="K59" i="3880"/>
  <c r="K58" i="3880"/>
  <c r="K53" i="3880"/>
  <c r="K52" i="3880"/>
  <c r="K51" i="3880"/>
  <c r="K50" i="3880"/>
  <c r="K49" i="3880"/>
  <c r="K48" i="3880"/>
  <c r="K47" i="3880"/>
  <c r="K46" i="3880"/>
  <c r="K45" i="3880"/>
  <c r="K44" i="3880"/>
  <c r="K43" i="3880"/>
  <c r="K31" i="3880"/>
  <c r="D20" i="3881"/>
  <c r="H20" i="3881"/>
  <c r="K49" i="3881"/>
  <c r="H49" i="3881"/>
  <c r="D49" i="3881"/>
  <c r="K48" i="3881"/>
  <c r="H48" i="3881"/>
  <c r="D48" i="3881"/>
  <c r="K47" i="3881"/>
  <c r="H47" i="3881"/>
  <c r="D47" i="3881"/>
  <c r="H46" i="3881"/>
  <c r="D46" i="3881"/>
  <c r="H45" i="3881"/>
  <c r="D45" i="3881"/>
  <c r="H44" i="3881"/>
  <c r="D44" i="3881"/>
  <c r="H43" i="3881"/>
  <c r="D43" i="3881"/>
  <c r="K42" i="3881"/>
  <c r="H42" i="3881"/>
  <c r="D42" i="3881"/>
  <c r="K41" i="3881"/>
  <c r="H41" i="3881"/>
  <c r="D41" i="3881"/>
  <c r="K40" i="3881"/>
  <c r="H40" i="3881"/>
  <c r="D40" i="3881"/>
  <c r="K39" i="3881"/>
  <c r="H39" i="3881"/>
  <c r="D39" i="3881"/>
  <c r="K38" i="3881"/>
  <c r="H38" i="3881"/>
  <c r="D38" i="3881"/>
  <c r="K37" i="3881"/>
  <c r="H37" i="3881"/>
  <c r="D37" i="3881"/>
  <c r="K36" i="3881"/>
  <c r="D36" i="3881"/>
  <c r="H36" i="3881" s="1"/>
  <c r="K35" i="3881"/>
  <c r="D35" i="3881"/>
  <c r="H35" i="3881" s="1"/>
  <c r="K34" i="3881"/>
  <c r="K33" i="3881"/>
  <c r="H33" i="3881"/>
  <c r="D33" i="3881"/>
  <c r="K32" i="3881"/>
  <c r="K21" i="3881"/>
  <c r="H21" i="3881"/>
  <c r="D21" i="3881"/>
  <c r="K20" i="3881"/>
  <c r="K19" i="3881"/>
  <c r="H19" i="3881"/>
  <c r="D19" i="3881"/>
  <c r="K18" i="3881"/>
  <c r="H18" i="3881"/>
  <c r="D18" i="3881"/>
  <c r="K17" i="3881"/>
  <c r="H17" i="3881"/>
  <c r="D17" i="3881"/>
  <c r="H16" i="3881"/>
  <c r="D16" i="3881"/>
  <c r="H15" i="3881"/>
  <c r="D15" i="3881"/>
  <c r="H14" i="3881"/>
  <c r="D14" i="3881"/>
  <c r="K13" i="3881"/>
  <c r="H13" i="3881"/>
  <c r="D13" i="3881"/>
  <c r="K12" i="3881"/>
  <c r="H12" i="3881"/>
  <c r="D12" i="3881"/>
  <c r="K11" i="3881"/>
  <c r="H11" i="3881"/>
  <c r="D11" i="3881"/>
  <c r="H10" i="3881"/>
  <c r="D10" i="3881"/>
  <c r="H9" i="3881"/>
  <c r="D9" i="3881"/>
  <c r="H8" i="3881"/>
  <c r="D8" i="3881"/>
  <c r="D7" i="3881"/>
  <c r="H7" i="3881" s="1"/>
  <c r="K20" i="3880"/>
  <c r="K19" i="3880"/>
  <c r="K18" i="3880"/>
  <c r="K17" i="3880"/>
  <c r="K13" i="3880"/>
  <c r="K12" i="3880"/>
  <c r="K11" i="3880"/>
  <c r="K63" i="2382"/>
  <c r="K62" i="2382"/>
  <c r="H44" i="3878"/>
  <c r="K44" i="3878"/>
  <c r="H45" i="3878"/>
  <c r="K45" i="3878"/>
  <c r="K61" i="3879"/>
  <c r="K58" i="3879"/>
  <c r="K57" i="3879"/>
  <c r="K52" i="3879"/>
  <c r="K51" i="3879"/>
  <c r="K50" i="3879"/>
  <c r="K49" i="3879"/>
  <c r="K48" i="3879"/>
  <c r="K47" i="3879"/>
  <c r="K46" i="3879"/>
  <c r="K45" i="3879"/>
  <c r="K44" i="3879"/>
  <c r="K43" i="3879"/>
  <c r="K42" i="3879"/>
  <c r="K30" i="3879"/>
  <c r="K20" i="3879"/>
  <c r="K19" i="3879"/>
  <c r="K18" i="3879"/>
  <c r="K17" i="3879"/>
  <c r="K13" i="3879"/>
  <c r="K12" i="3879"/>
  <c r="K11" i="3879"/>
  <c r="H16" i="3878"/>
  <c r="D16" i="3878"/>
  <c r="H34" i="3878"/>
  <c r="D34" i="3878"/>
  <c r="K61" i="2382"/>
  <c r="K60" i="2382"/>
  <c r="K47" i="3878"/>
  <c r="H47" i="3878"/>
  <c r="D47" i="3878"/>
  <c r="K46" i="3878"/>
  <c r="H46" i="3878"/>
  <c r="K43" i="3878"/>
  <c r="H43" i="3878"/>
  <c r="H42" i="3878"/>
  <c r="D42" i="3878"/>
  <c r="H41" i="3878"/>
  <c r="D41" i="3878"/>
  <c r="H40" i="3878"/>
  <c r="D40" i="3878"/>
  <c r="H39" i="3878"/>
  <c r="D39" i="3878"/>
  <c r="K38" i="3878"/>
  <c r="H38" i="3878"/>
  <c r="D38" i="3878"/>
  <c r="K37" i="3878"/>
  <c r="H37" i="3878"/>
  <c r="D37" i="3878"/>
  <c r="K36" i="3878"/>
  <c r="H36" i="3878"/>
  <c r="D36" i="3878"/>
  <c r="K35" i="3878"/>
  <c r="H35" i="3878"/>
  <c r="D35" i="3878"/>
  <c r="K34" i="3878"/>
  <c r="K33" i="3878"/>
  <c r="D33" i="3878"/>
  <c r="H33" i="3878" s="1"/>
  <c r="K32" i="3878"/>
  <c r="H32" i="3878"/>
  <c r="D32" i="3878"/>
  <c r="K31" i="3878"/>
  <c r="D31" i="3878"/>
  <c r="H31" i="3878" s="1"/>
  <c r="K30" i="3878"/>
  <c r="D30" i="3878"/>
  <c r="K29" i="3878"/>
  <c r="H29" i="3878"/>
  <c r="D29" i="3878"/>
  <c r="K27" i="3878"/>
  <c r="H27" i="3878"/>
  <c r="D27" i="3878"/>
  <c r="K22" i="3878"/>
  <c r="D22" i="3878"/>
  <c r="K21" i="3878"/>
  <c r="D21" i="3878"/>
  <c r="H21" i="3878" s="1"/>
  <c r="K20" i="3878"/>
  <c r="H20" i="3878"/>
  <c r="D20" i="3878"/>
  <c r="K19" i="3878"/>
  <c r="H19" i="3878"/>
  <c r="D19" i="3878"/>
  <c r="K18" i="3878"/>
  <c r="H18" i="3878"/>
  <c r="D18" i="3878"/>
  <c r="H17" i="3878"/>
  <c r="D17" i="3878"/>
  <c r="D15" i="3878"/>
  <c r="K14" i="3878"/>
  <c r="H14" i="3878"/>
  <c r="D14" i="3878"/>
  <c r="K13" i="3878"/>
  <c r="H13" i="3878"/>
  <c r="D13" i="3878"/>
  <c r="D12" i="3878"/>
  <c r="K11" i="3878"/>
  <c r="H11" i="3878"/>
  <c r="D11" i="3878"/>
  <c r="H10" i="3878"/>
  <c r="D10" i="3878"/>
  <c r="H9" i="3878"/>
  <c r="D9" i="3878"/>
  <c r="H8" i="3878"/>
  <c r="D8" i="3878"/>
  <c r="H7" i="3878"/>
  <c r="D7" i="3878"/>
  <c r="K40" i="3877"/>
  <c r="K39" i="3877"/>
  <c r="K38" i="3877"/>
  <c r="K33" i="3877"/>
  <c r="K32" i="3877"/>
  <c r="K31" i="3877"/>
  <c r="K30" i="3877"/>
  <c r="K29" i="3877"/>
  <c r="K28" i="3877"/>
  <c r="K27" i="3877"/>
  <c r="K26" i="3877"/>
  <c r="K25" i="3877"/>
  <c r="K24" i="3877"/>
  <c r="K23" i="3877"/>
  <c r="K22" i="3877"/>
  <c r="K21" i="3877"/>
  <c r="K20" i="3877"/>
  <c r="K19" i="3877"/>
  <c r="K18" i="3877"/>
  <c r="K14" i="3877"/>
  <c r="K13" i="3877"/>
  <c r="K11" i="3877"/>
  <c r="H43" i="3882" l="1"/>
  <c r="H50" i="3881"/>
  <c r="H48" i="3878"/>
  <c r="K42" i="3875"/>
  <c r="K41" i="3875"/>
  <c r="K40" i="3875"/>
  <c r="K34" i="3875"/>
  <c r="K33" i="3875"/>
  <c r="K32" i="3875"/>
  <c r="K31" i="3875"/>
  <c r="K30" i="3875"/>
  <c r="K29" i="3875"/>
  <c r="K28" i="3875"/>
  <c r="K26" i="3875"/>
  <c r="K25" i="3875"/>
  <c r="K24" i="3875"/>
  <c r="K23" i="3875"/>
  <c r="K22" i="3875"/>
  <c r="K21" i="3875"/>
  <c r="K20" i="3875"/>
  <c r="K19" i="3875"/>
  <c r="K18" i="3875"/>
  <c r="K14" i="3875"/>
  <c r="K13" i="3875"/>
  <c r="K11" i="3875"/>
  <c r="K33" i="3874"/>
  <c r="K59" i="2382"/>
  <c r="K58" i="2382"/>
  <c r="K42" i="3874"/>
  <c r="K41" i="3874"/>
  <c r="K40" i="3874"/>
  <c r="K34" i="3874"/>
  <c r="K32" i="3874"/>
  <c r="K31" i="3874"/>
  <c r="K30" i="3874"/>
  <c r="K29" i="3874"/>
  <c r="K28" i="3874"/>
  <c r="K26" i="3874"/>
  <c r="K25" i="3874"/>
  <c r="K24" i="3874"/>
  <c r="K23" i="3874"/>
  <c r="K22" i="3874"/>
  <c r="K21" i="3874"/>
  <c r="K20" i="3874"/>
  <c r="K19" i="3874"/>
  <c r="K18" i="3874"/>
  <c r="K14" i="3874"/>
  <c r="K13" i="3874"/>
  <c r="K11" i="3874"/>
  <c r="H57" i="2382"/>
  <c r="H52" i="2382" l="1"/>
  <c r="K54" i="2382"/>
  <c r="K53" i="2382"/>
  <c r="K53" i="3870" l="1"/>
  <c r="K52" i="3870"/>
  <c r="K51" i="3870"/>
  <c r="K46" i="3870"/>
  <c r="K45" i="3870"/>
  <c r="K44" i="3870"/>
  <c r="K43" i="3870"/>
  <c r="K42" i="3870"/>
  <c r="K41" i="3870"/>
  <c r="K40" i="3870"/>
  <c r="K39" i="3870"/>
  <c r="K33" i="3870"/>
  <c r="K32" i="3870"/>
  <c r="K30" i="3870"/>
  <c r="K28" i="3870"/>
  <c r="K25" i="3870"/>
  <c r="K24" i="3870"/>
  <c r="K23" i="3870"/>
  <c r="K22" i="3870"/>
  <c r="K18" i="3870"/>
  <c r="K14" i="3870"/>
  <c r="K13" i="3870"/>
  <c r="H51" i="2382" l="1"/>
  <c r="K49" i="3869" l="1"/>
  <c r="K48" i="3869"/>
  <c r="K43" i="3869"/>
  <c r="K42" i="3869"/>
  <c r="K41" i="3869"/>
  <c r="K40" i="3869"/>
  <c r="K39" i="3869"/>
  <c r="K38" i="3869"/>
  <c r="K37" i="3869"/>
  <c r="K36" i="3869"/>
  <c r="K31" i="3869"/>
  <c r="K30" i="3869"/>
  <c r="K26" i="3869"/>
  <c r="K25" i="3869"/>
  <c r="K23" i="3869"/>
  <c r="K22" i="3869"/>
  <c r="K21" i="3869"/>
  <c r="K17" i="3869"/>
  <c r="K13" i="3869"/>
  <c r="K12" i="3869"/>
  <c r="K11" i="3869"/>
  <c r="K17" i="3868"/>
  <c r="K50" i="2382" l="1"/>
  <c r="K49" i="2382"/>
  <c r="K44" i="3868" l="1"/>
  <c r="K43" i="3868"/>
  <c r="K42" i="3868"/>
  <c r="K37" i="3868"/>
  <c r="K36" i="3868"/>
  <c r="K35" i="3868"/>
  <c r="K34" i="3868"/>
  <c r="K33" i="3868"/>
  <c r="K32" i="3868"/>
  <c r="K31" i="3868"/>
  <c r="K30" i="3868"/>
  <c r="K28" i="3868"/>
  <c r="K27" i="3868"/>
  <c r="K24" i="3868"/>
  <c r="K23" i="3868"/>
  <c r="K22" i="3868"/>
  <c r="K21" i="3868"/>
  <c r="K20" i="3868"/>
  <c r="K13" i="3868"/>
  <c r="K12" i="3868"/>
  <c r="K11" i="3868"/>
  <c r="H48" i="2382" l="1"/>
  <c r="K47" i="3867"/>
  <c r="H47" i="3867"/>
  <c r="D47" i="3867"/>
  <c r="K46" i="3867"/>
  <c r="H46" i="3867"/>
  <c r="D46" i="3867"/>
  <c r="K45" i="3867"/>
  <c r="K40" i="3867"/>
  <c r="K39" i="3867"/>
  <c r="K38" i="3867"/>
  <c r="K37" i="3867"/>
  <c r="K36" i="3867"/>
  <c r="K35" i="3867"/>
  <c r="K34" i="3867"/>
  <c r="K32" i="3867"/>
  <c r="K30" i="3867"/>
  <c r="K29" i="3867"/>
  <c r="K28" i="3867"/>
  <c r="K26" i="3867"/>
  <c r="K25" i="3867"/>
  <c r="K24" i="3867"/>
  <c r="K23" i="3867"/>
  <c r="K22" i="3867"/>
  <c r="K21" i="3867"/>
  <c r="K20" i="3867"/>
  <c r="K19" i="3867"/>
  <c r="K15" i="3867"/>
  <c r="K12" i="3867"/>
  <c r="K11" i="3867"/>
  <c r="H10" i="3867"/>
  <c r="D10" i="3867"/>
  <c r="H9" i="3867"/>
  <c r="D9" i="3867"/>
  <c r="H8" i="3867"/>
  <c r="D8" i="3867"/>
  <c r="H7" i="3867"/>
  <c r="D7" i="3867"/>
  <c r="H48" i="3867" l="1"/>
  <c r="K47" i="2382" l="1"/>
  <c r="K46" i="2382"/>
  <c r="D18" i="3866"/>
  <c r="H18" i="3866"/>
  <c r="K18" i="3866"/>
  <c r="D19" i="3866"/>
  <c r="H19" i="3866"/>
  <c r="K19" i="3866"/>
  <c r="D20" i="3866"/>
  <c r="H20" i="3866"/>
  <c r="K20" i="3866"/>
  <c r="D21" i="3866"/>
  <c r="H21" i="3866"/>
  <c r="K21" i="3866"/>
  <c r="K44" i="3866"/>
  <c r="H44" i="3866"/>
  <c r="D44" i="3866"/>
  <c r="K43" i="3866"/>
  <c r="H43" i="3866"/>
  <c r="D43" i="3866"/>
  <c r="K42" i="3866"/>
  <c r="D42" i="3866"/>
  <c r="H42" i="3866" s="1"/>
  <c r="H41" i="3866"/>
  <c r="D41" i="3866"/>
  <c r="H40" i="3866"/>
  <c r="D40" i="3866"/>
  <c r="H39" i="3866"/>
  <c r="D39" i="3866"/>
  <c r="H38" i="3866"/>
  <c r="D38" i="3866"/>
  <c r="K37" i="3866"/>
  <c r="H37" i="3866"/>
  <c r="D37" i="3866"/>
  <c r="K36" i="3866"/>
  <c r="H36" i="3866"/>
  <c r="D36" i="3866"/>
  <c r="K35" i="3866"/>
  <c r="H35" i="3866"/>
  <c r="D35" i="3866"/>
  <c r="K34" i="3866"/>
  <c r="H34" i="3866"/>
  <c r="D34" i="3866"/>
  <c r="K33" i="3866"/>
  <c r="H33" i="3866"/>
  <c r="D33" i="3866"/>
  <c r="K32" i="3866"/>
  <c r="H32" i="3866"/>
  <c r="D32" i="3866"/>
  <c r="K31" i="3866"/>
  <c r="H31" i="3866"/>
  <c r="D31" i="3866"/>
  <c r="K29" i="3866"/>
  <c r="D29" i="3866"/>
  <c r="H29" i="3866" s="1"/>
  <c r="K28" i="3866"/>
  <c r="D28" i="3866"/>
  <c r="H28" i="3866" s="1"/>
  <c r="K27" i="3866"/>
  <c r="H27" i="3866"/>
  <c r="D27" i="3866"/>
  <c r="K26" i="3866"/>
  <c r="H26" i="3866"/>
  <c r="D26" i="3866"/>
  <c r="K25" i="3866"/>
  <c r="H25" i="3866"/>
  <c r="D25" i="3866"/>
  <c r="K24" i="3866"/>
  <c r="D24" i="3866"/>
  <c r="H24" i="3866" s="1"/>
  <c r="K23" i="3866"/>
  <c r="H23" i="3866"/>
  <c r="D23" i="3866"/>
  <c r="K22" i="3866"/>
  <c r="H22" i="3866"/>
  <c r="D22" i="3866"/>
  <c r="K17" i="3866"/>
  <c r="H17" i="3866"/>
  <c r="D17" i="3866"/>
  <c r="H16" i="3866"/>
  <c r="H15" i="3866"/>
  <c r="H14" i="3866"/>
  <c r="K13" i="3866"/>
  <c r="H13" i="3866"/>
  <c r="D13" i="3866"/>
  <c r="K12" i="3866"/>
  <c r="H12" i="3866"/>
  <c r="D12" i="3866"/>
  <c r="K11" i="3866"/>
  <c r="H11" i="3866"/>
  <c r="D11" i="3866"/>
  <c r="H10" i="3866"/>
  <c r="D10" i="3866"/>
  <c r="H9" i="3866"/>
  <c r="D9" i="3866"/>
  <c r="H8" i="3866"/>
  <c r="D8" i="3866"/>
  <c r="H7" i="3866"/>
  <c r="D7" i="3866"/>
  <c r="K44" i="3865"/>
  <c r="K43" i="3865"/>
  <c r="K42" i="3865"/>
  <c r="K37" i="3865"/>
  <c r="K36" i="3865"/>
  <c r="K35" i="3865"/>
  <c r="K34" i="3865"/>
  <c r="K33" i="3865"/>
  <c r="K32" i="3865"/>
  <c r="K31" i="3865"/>
  <c r="K30" i="3865"/>
  <c r="K25" i="3865"/>
  <c r="K24" i="3865"/>
  <c r="K22" i="3865"/>
  <c r="K21" i="3865"/>
  <c r="K20" i="3865"/>
  <c r="K19" i="3865"/>
  <c r="K18" i="3865"/>
  <c r="K17" i="3865"/>
  <c r="K13" i="3865"/>
  <c r="K12" i="3865"/>
  <c r="K11" i="3865"/>
  <c r="D27" i="3864"/>
  <c r="D26" i="3864"/>
  <c r="D25" i="3864"/>
  <c r="K42" i="3864"/>
  <c r="H42" i="3864"/>
  <c r="D42" i="3864"/>
  <c r="K41" i="3864"/>
  <c r="H41" i="3864"/>
  <c r="D41" i="3864"/>
  <c r="K40" i="3864"/>
  <c r="H40" i="3864"/>
  <c r="D40" i="3864"/>
  <c r="H39" i="3864"/>
  <c r="D39" i="3864"/>
  <c r="H38" i="3864"/>
  <c r="D38" i="3864"/>
  <c r="H37" i="3864"/>
  <c r="D37" i="3864"/>
  <c r="H36" i="3864"/>
  <c r="D36" i="3864"/>
  <c r="K35" i="3864"/>
  <c r="H35" i="3864"/>
  <c r="D35" i="3864"/>
  <c r="K34" i="3864"/>
  <c r="H34" i="3864"/>
  <c r="D34" i="3864"/>
  <c r="K33" i="3864"/>
  <c r="H33" i="3864"/>
  <c r="D33" i="3864"/>
  <c r="K32" i="3864"/>
  <c r="H32" i="3864"/>
  <c r="D32" i="3864"/>
  <c r="K31" i="3864"/>
  <c r="H31" i="3864"/>
  <c r="D31" i="3864"/>
  <c r="K30" i="3864"/>
  <c r="H30" i="3864"/>
  <c r="D30" i="3864"/>
  <c r="K29" i="3864"/>
  <c r="H29" i="3864"/>
  <c r="D29" i="3864"/>
  <c r="K28" i="3864"/>
  <c r="D28" i="3864"/>
  <c r="H28" i="3864" s="1"/>
  <c r="K24" i="3864"/>
  <c r="D24" i="3864"/>
  <c r="H24" i="3864" s="1"/>
  <c r="K23" i="3864"/>
  <c r="H23" i="3864"/>
  <c r="D23" i="3864"/>
  <c r="K22" i="3864"/>
  <c r="H22" i="3864"/>
  <c r="D22" i="3864"/>
  <c r="K21" i="3864"/>
  <c r="H21" i="3864"/>
  <c r="D21" i="3864"/>
  <c r="K20" i="3864"/>
  <c r="H20" i="3864"/>
  <c r="D20" i="3864"/>
  <c r="K19" i="3864"/>
  <c r="H19" i="3864"/>
  <c r="D19" i="3864"/>
  <c r="K18" i="3864"/>
  <c r="H18" i="3864"/>
  <c r="D18" i="3864"/>
  <c r="K17" i="3864"/>
  <c r="H17" i="3864"/>
  <c r="D17" i="3864"/>
  <c r="H16" i="3864"/>
  <c r="D16" i="3864"/>
  <c r="H15" i="3864"/>
  <c r="D15" i="3864"/>
  <c r="H14" i="3864"/>
  <c r="D14" i="3864"/>
  <c r="K13" i="3864"/>
  <c r="H13" i="3864"/>
  <c r="D13" i="3864"/>
  <c r="K12" i="3864"/>
  <c r="H12" i="3864"/>
  <c r="D12" i="3864"/>
  <c r="K11" i="3864"/>
  <c r="H11" i="3864"/>
  <c r="D11" i="3864"/>
  <c r="H10" i="3864"/>
  <c r="D10" i="3864"/>
  <c r="H9" i="3864"/>
  <c r="D9" i="3864"/>
  <c r="H8" i="3864"/>
  <c r="D8" i="3864"/>
  <c r="H7" i="3864"/>
  <c r="D7" i="3864"/>
  <c r="H43" i="2382"/>
  <c r="H45" i="3866" l="1"/>
  <c r="H45" i="3865"/>
  <c r="H43" i="3864"/>
  <c r="K12" i="3862"/>
  <c r="K46" i="3862"/>
  <c r="K45" i="3862"/>
  <c r="K43" i="3862"/>
  <c r="K37" i="3862"/>
  <c r="K36" i="3862"/>
  <c r="K35" i="3862"/>
  <c r="K34" i="3862"/>
  <c r="K33" i="3862"/>
  <c r="K29" i="3862"/>
  <c r="K28" i="3862"/>
  <c r="K27" i="3862"/>
  <c r="K25" i="3862"/>
  <c r="K24" i="3862"/>
  <c r="H24" i="3862"/>
  <c r="D24" i="3862"/>
  <c r="K23" i="3862"/>
  <c r="H23" i="3862"/>
  <c r="D23" i="3862"/>
  <c r="K21" i="3862"/>
  <c r="H21" i="3862"/>
  <c r="D21" i="3862"/>
  <c r="K20" i="3862"/>
  <c r="H20" i="3862"/>
  <c r="D20" i="3862"/>
  <c r="K19" i="3862"/>
  <c r="H19" i="3862"/>
  <c r="D19" i="3862"/>
  <c r="K18" i="3862"/>
  <c r="H18" i="3862"/>
  <c r="D18" i="3862"/>
  <c r="K17" i="3862"/>
  <c r="H17" i="3862"/>
  <c r="D17" i="3862"/>
  <c r="H16" i="3862"/>
  <c r="D16" i="3862"/>
  <c r="H15" i="3862"/>
  <c r="D15" i="3862"/>
  <c r="H14" i="3862"/>
  <c r="D14" i="3862"/>
  <c r="K13" i="3862"/>
  <c r="H13" i="3862"/>
  <c r="D13" i="3862"/>
  <c r="H12" i="3862"/>
  <c r="D12" i="3862"/>
  <c r="K11" i="3862"/>
  <c r="H11" i="3862"/>
  <c r="D11" i="3862"/>
  <c r="H10" i="3862"/>
  <c r="D10" i="3862"/>
  <c r="H9" i="3862"/>
  <c r="D9" i="3862"/>
  <c r="H8" i="3862"/>
  <c r="D8" i="3862"/>
  <c r="H7" i="3862"/>
  <c r="D7" i="3862"/>
  <c r="K45" i="3861"/>
  <c r="K44" i="3861"/>
  <c r="K41" i="3861"/>
  <c r="K36" i="3861"/>
  <c r="K35" i="3861"/>
  <c r="K34" i="3861"/>
  <c r="K33" i="3861"/>
  <c r="K32" i="3861"/>
  <c r="K31" i="3861"/>
  <c r="K30" i="3861"/>
  <c r="K29" i="3861"/>
  <c r="K24" i="3861"/>
  <c r="K23" i="3861"/>
  <c r="K22" i="3861"/>
  <c r="K21" i="3861"/>
  <c r="K20" i="3861"/>
  <c r="K19" i="3861"/>
  <c r="K18" i="3861"/>
  <c r="K17" i="3861"/>
  <c r="K13" i="3861"/>
  <c r="K12" i="3861"/>
  <c r="K11" i="3861"/>
  <c r="H8" i="3861"/>
  <c r="D8" i="3861"/>
  <c r="H7" i="3861"/>
  <c r="D7" i="3861"/>
  <c r="H46" i="3861" l="1"/>
  <c r="H47" i="3862"/>
  <c r="H40" i="2382"/>
  <c r="H39" i="2382"/>
  <c r="K39" i="3860" l="1"/>
  <c r="H39" i="3860"/>
  <c r="D39" i="3860"/>
  <c r="K38" i="3860"/>
  <c r="H38" i="3860"/>
  <c r="D38" i="3860"/>
  <c r="K37" i="3860"/>
  <c r="H37" i="3860"/>
  <c r="D37" i="3860"/>
  <c r="H34" i="3860"/>
  <c r="D34" i="3860"/>
  <c r="H33" i="3860"/>
  <c r="D33" i="3860"/>
  <c r="K32" i="3860"/>
  <c r="H32" i="3860"/>
  <c r="D32" i="3860"/>
  <c r="K31" i="3860"/>
  <c r="H31" i="3860"/>
  <c r="D31" i="3860"/>
  <c r="K30" i="3860"/>
  <c r="H30" i="3860"/>
  <c r="D30" i="3860"/>
  <c r="K29" i="3860"/>
  <c r="H29" i="3860"/>
  <c r="D29" i="3860"/>
  <c r="K28" i="3860"/>
  <c r="H28" i="3860"/>
  <c r="K27" i="3860"/>
  <c r="H27" i="3860"/>
  <c r="D27" i="3860"/>
  <c r="K26" i="3860"/>
  <c r="H26" i="3860"/>
  <c r="D26" i="3860"/>
  <c r="K25" i="3860"/>
  <c r="H25" i="3860"/>
  <c r="D25" i="3860"/>
  <c r="K24" i="3860"/>
  <c r="H24" i="3860"/>
  <c r="D24" i="3860"/>
  <c r="K23" i="3860"/>
  <c r="H23" i="3860"/>
  <c r="D23" i="3860"/>
  <c r="K22" i="3860"/>
  <c r="H22" i="3860"/>
  <c r="D22" i="3860"/>
  <c r="K21" i="3860"/>
  <c r="H21" i="3860"/>
  <c r="D21" i="3860"/>
  <c r="K20" i="3860"/>
  <c r="H20" i="3860"/>
  <c r="D20" i="3860"/>
  <c r="K19" i="3860"/>
  <c r="H19" i="3860"/>
  <c r="D19" i="3860"/>
  <c r="K18" i="3860"/>
  <c r="H18" i="3860"/>
  <c r="D18" i="3860"/>
  <c r="K17" i="3860"/>
  <c r="H17" i="3860"/>
  <c r="D17" i="3860"/>
  <c r="H16" i="3860"/>
  <c r="D16" i="3860"/>
  <c r="H15" i="3860"/>
  <c r="D15" i="3860"/>
  <c r="H14" i="3860"/>
  <c r="D14" i="3860"/>
  <c r="K13" i="3860"/>
  <c r="H13" i="3860"/>
  <c r="D13" i="3860"/>
  <c r="K12" i="3860"/>
  <c r="H12" i="3860"/>
  <c r="D12" i="3860"/>
  <c r="K11" i="3860"/>
  <c r="H11" i="3860"/>
  <c r="D11" i="3860"/>
  <c r="H10" i="3860"/>
  <c r="D10" i="3860"/>
  <c r="H9" i="3860"/>
  <c r="D9" i="3860"/>
  <c r="H8" i="3860"/>
  <c r="D8" i="3860"/>
  <c r="H7" i="3860"/>
  <c r="D7" i="3860"/>
  <c r="D29" i="3859"/>
  <c r="D30" i="3859"/>
  <c r="H38" i="2382"/>
  <c r="H37" i="2382"/>
  <c r="H30" i="3859"/>
  <c r="D28" i="3859"/>
  <c r="D26" i="3859"/>
  <c r="D27" i="3859"/>
  <c r="K45" i="3859"/>
  <c r="H45" i="3859"/>
  <c r="D45" i="3859"/>
  <c r="K44" i="3859"/>
  <c r="H44" i="3859"/>
  <c r="D44" i="3859"/>
  <c r="K43" i="3859"/>
  <c r="H43" i="3859"/>
  <c r="D43" i="3859"/>
  <c r="H42" i="3859"/>
  <c r="D42" i="3859"/>
  <c r="H41" i="3859"/>
  <c r="D41" i="3859"/>
  <c r="H40" i="3859"/>
  <c r="D40" i="3859"/>
  <c r="H39" i="3859"/>
  <c r="D39" i="3859"/>
  <c r="K38" i="3859"/>
  <c r="H38" i="3859"/>
  <c r="D38" i="3859"/>
  <c r="K37" i="3859"/>
  <c r="H37" i="3859"/>
  <c r="D37" i="3859"/>
  <c r="K36" i="3859"/>
  <c r="D36" i="3859"/>
  <c r="K35" i="3859"/>
  <c r="H35" i="3859"/>
  <c r="D35" i="3859"/>
  <c r="K34" i="3859"/>
  <c r="H34" i="3859"/>
  <c r="K33" i="3859"/>
  <c r="H33" i="3859"/>
  <c r="D33" i="3859"/>
  <c r="K32" i="3859"/>
  <c r="H32" i="3859"/>
  <c r="D32" i="3859"/>
  <c r="K31" i="3859"/>
  <c r="H31" i="3859"/>
  <c r="D31" i="3859"/>
  <c r="K25" i="3859"/>
  <c r="D25" i="3859"/>
  <c r="K24" i="3859"/>
  <c r="H24" i="3859"/>
  <c r="D24" i="3859"/>
  <c r="K23" i="3859"/>
  <c r="H23" i="3859"/>
  <c r="D23" i="3859"/>
  <c r="K22" i="3859"/>
  <c r="H22" i="3859"/>
  <c r="D22" i="3859"/>
  <c r="K21" i="3859"/>
  <c r="H21" i="3859"/>
  <c r="D21" i="3859"/>
  <c r="K20" i="3859"/>
  <c r="H20" i="3859"/>
  <c r="D20" i="3859"/>
  <c r="K19" i="3859"/>
  <c r="H19" i="3859"/>
  <c r="D19" i="3859"/>
  <c r="K18" i="3859"/>
  <c r="H18" i="3859"/>
  <c r="D18" i="3859"/>
  <c r="H17" i="3859"/>
  <c r="D17" i="3859"/>
  <c r="H16" i="3859"/>
  <c r="D16" i="3859"/>
  <c r="H15" i="3859"/>
  <c r="D15" i="3859"/>
  <c r="K14" i="3859"/>
  <c r="H14" i="3859"/>
  <c r="D14" i="3859"/>
  <c r="D13" i="3859"/>
  <c r="K12" i="3859"/>
  <c r="D12" i="3859"/>
  <c r="K11" i="3859"/>
  <c r="D11" i="3859"/>
  <c r="H10" i="3859"/>
  <c r="D10" i="3859"/>
  <c r="H9" i="3859"/>
  <c r="D9" i="3859"/>
  <c r="H8" i="3859"/>
  <c r="D8" i="3859"/>
  <c r="H7" i="3859"/>
  <c r="D7" i="3859"/>
  <c r="D26" i="3858"/>
  <c r="H40" i="3860" l="1"/>
  <c r="H46" i="3859"/>
  <c r="D13" i="3858"/>
  <c r="D11" i="3858"/>
  <c r="D12" i="3858"/>
  <c r="K41" i="3858"/>
  <c r="H41" i="3858"/>
  <c r="D41" i="3858"/>
  <c r="K40" i="3858"/>
  <c r="H40" i="3858"/>
  <c r="D40" i="3858"/>
  <c r="K39" i="3858"/>
  <c r="H39" i="3858"/>
  <c r="D39" i="3858"/>
  <c r="H38" i="3858"/>
  <c r="D38" i="3858"/>
  <c r="H37" i="3858"/>
  <c r="D37" i="3858"/>
  <c r="H36" i="3858"/>
  <c r="D36" i="3858"/>
  <c r="H35" i="3858"/>
  <c r="D35" i="3858"/>
  <c r="K34" i="3858"/>
  <c r="H34" i="3858"/>
  <c r="D34" i="3858"/>
  <c r="K33" i="3858"/>
  <c r="H33" i="3858"/>
  <c r="D33" i="3858"/>
  <c r="K32" i="3858"/>
  <c r="D32" i="3858"/>
  <c r="H32" i="3858" s="1"/>
  <c r="K31" i="3858"/>
  <c r="H31" i="3858"/>
  <c r="D31" i="3858"/>
  <c r="K30" i="3858"/>
  <c r="H30" i="3858"/>
  <c r="K29" i="3858"/>
  <c r="H29" i="3858"/>
  <c r="D29" i="3858"/>
  <c r="K28" i="3858"/>
  <c r="H28" i="3858"/>
  <c r="D28" i="3858"/>
  <c r="K27" i="3858"/>
  <c r="H27" i="3858"/>
  <c r="D27" i="3858"/>
  <c r="K25" i="3858"/>
  <c r="D25" i="3858"/>
  <c r="K24" i="3858"/>
  <c r="H24" i="3858"/>
  <c r="D24" i="3858"/>
  <c r="K23" i="3858"/>
  <c r="H23" i="3858"/>
  <c r="D23" i="3858"/>
  <c r="K22" i="3858"/>
  <c r="H22" i="3858"/>
  <c r="D22" i="3858"/>
  <c r="K21" i="3858"/>
  <c r="H21" i="3858"/>
  <c r="D21" i="3858"/>
  <c r="K20" i="3858"/>
  <c r="H20" i="3858"/>
  <c r="D20" i="3858"/>
  <c r="K19" i="3858"/>
  <c r="H19" i="3858"/>
  <c r="D19" i="3858"/>
  <c r="K18" i="3858"/>
  <c r="H18" i="3858"/>
  <c r="D18" i="3858"/>
  <c r="H17" i="3858"/>
  <c r="D17" i="3858"/>
  <c r="H16" i="3858"/>
  <c r="D16" i="3858"/>
  <c r="H15" i="3858"/>
  <c r="D15" i="3858"/>
  <c r="K14" i="3858"/>
  <c r="H14" i="3858"/>
  <c r="D14" i="3858"/>
  <c r="K12" i="3858"/>
  <c r="K11" i="3858"/>
  <c r="H10" i="3858"/>
  <c r="D10" i="3858"/>
  <c r="H9" i="3858"/>
  <c r="D9" i="3858"/>
  <c r="H8" i="3858"/>
  <c r="D8" i="3858"/>
  <c r="H7" i="3858"/>
  <c r="D7" i="3858"/>
  <c r="H42" i="3858" l="1"/>
  <c r="K45" i="3857" l="1"/>
  <c r="K44" i="3857"/>
  <c r="K43" i="3857"/>
  <c r="K38" i="3857"/>
  <c r="K37" i="3857"/>
  <c r="K36" i="3857"/>
  <c r="K35" i="3857"/>
  <c r="K34" i="3857"/>
  <c r="K33" i="3857"/>
  <c r="K32" i="3857"/>
  <c r="K31" i="3857"/>
  <c r="K30" i="3857"/>
  <c r="K29" i="3857"/>
  <c r="K28" i="3857"/>
  <c r="K24" i="3857"/>
  <c r="K20" i="3857"/>
  <c r="K19" i="3857"/>
  <c r="K18" i="3857"/>
  <c r="K17" i="3857"/>
  <c r="K13" i="3857"/>
  <c r="K12" i="3857"/>
  <c r="K11" i="3857"/>
  <c r="D25" i="3856"/>
  <c r="D26" i="3856"/>
  <c r="D27" i="3856"/>
  <c r="D28" i="3856"/>
  <c r="H46" i="3857" l="1"/>
  <c r="D22" i="3856"/>
  <c r="H23" i="3856" l="1"/>
  <c r="D21" i="3856"/>
  <c r="H21" i="3856" s="1"/>
  <c r="D23" i="3856"/>
  <c r="K21" i="3855" l="1"/>
  <c r="K22" i="3855"/>
  <c r="D22" i="3855"/>
  <c r="K45" i="3856"/>
  <c r="H45" i="3856"/>
  <c r="D45" i="3856"/>
  <c r="K44" i="3856"/>
  <c r="H44" i="3856"/>
  <c r="D44" i="3856"/>
  <c r="K43" i="3856"/>
  <c r="H43" i="3856"/>
  <c r="D43" i="3856"/>
  <c r="H42" i="3856"/>
  <c r="D42" i="3856"/>
  <c r="H41" i="3856"/>
  <c r="D41" i="3856"/>
  <c r="H40" i="3856"/>
  <c r="D40" i="3856"/>
  <c r="H39" i="3856"/>
  <c r="D39" i="3856"/>
  <c r="K38" i="3856"/>
  <c r="H38" i="3856"/>
  <c r="D38" i="3856"/>
  <c r="K37" i="3856"/>
  <c r="H37" i="3856"/>
  <c r="D37" i="3856"/>
  <c r="K36" i="3856"/>
  <c r="H36" i="3856"/>
  <c r="D36" i="3856"/>
  <c r="K35" i="3856"/>
  <c r="H35" i="3856"/>
  <c r="D35" i="3856"/>
  <c r="K34" i="3856"/>
  <c r="H34" i="3856"/>
  <c r="D34" i="3856"/>
  <c r="K33" i="3856"/>
  <c r="H33" i="3856"/>
  <c r="D33" i="3856"/>
  <c r="K32" i="3856"/>
  <c r="H32" i="3856"/>
  <c r="D32" i="3856"/>
  <c r="K31" i="3856"/>
  <c r="H31" i="3856"/>
  <c r="D31" i="3856"/>
  <c r="K30" i="3856"/>
  <c r="H30" i="3856"/>
  <c r="D30" i="3856"/>
  <c r="K29" i="3856"/>
  <c r="H29" i="3856"/>
  <c r="D29" i="3856"/>
  <c r="K28" i="3856"/>
  <c r="H28" i="3856"/>
  <c r="K24" i="3856"/>
  <c r="H24" i="3856"/>
  <c r="D24" i="3856"/>
  <c r="K20" i="3856"/>
  <c r="D20" i="3856"/>
  <c r="H20" i="3856" s="1"/>
  <c r="K19" i="3856"/>
  <c r="H19" i="3856"/>
  <c r="D19" i="3856"/>
  <c r="K18" i="3856"/>
  <c r="H18" i="3856"/>
  <c r="D18" i="3856"/>
  <c r="K17" i="3856"/>
  <c r="H17" i="3856"/>
  <c r="D17" i="3856"/>
  <c r="H16" i="3856"/>
  <c r="D16" i="3856"/>
  <c r="H15" i="3856"/>
  <c r="D15" i="3856"/>
  <c r="H14" i="3856"/>
  <c r="D14" i="3856"/>
  <c r="K13" i="3856"/>
  <c r="H13" i="3856"/>
  <c r="D13" i="3856"/>
  <c r="K12" i="3856"/>
  <c r="H12" i="3856"/>
  <c r="D12" i="3856"/>
  <c r="K11" i="3856"/>
  <c r="H11" i="3856"/>
  <c r="D11" i="3856"/>
  <c r="H10" i="3856"/>
  <c r="D10" i="3856"/>
  <c r="H9" i="3856"/>
  <c r="D9" i="3856"/>
  <c r="H8" i="3856"/>
  <c r="D8" i="3856"/>
  <c r="H7" i="3856"/>
  <c r="D7" i="3856"/>
  <c r="K47" i="3855"/>
  <c r="H47" i="3855"/>
  <c r="K46" i="3855"/>
  <c r="H46" i="3855"/>
  <c r="K45" i="3855"/>
  <c r="K40" i="3855"/>
  <c r="K39" i="3855"/>
  <c r="K38" i="3855"/>
  <c r="K37" i="3855"/>
  <c r="K36" i="3855"/>
  <c r="K35" i="3855"/>
  <c r="K34" i="3855"/>
  <c r="K33" i="3855"/>
  <c r="K32" i="3855"/>
  <c r="K31" i="3855"/>
  <c r="K29" i="3855"/>
  <c r="K28" i="3855"/>
  <c r="K24" i="3855"/>
  <c r="K23" i="3855"/>
  <c r="K20" i="3855"/>
  <c r="K19" i="3855"/>
  <c r="K18" i="3855"/>
  <c r="K17" i="3855"/>
  <c r="K13" i="3855"/>
  <c r="K12" i="3855"/>
  <c r="K11" i="3855"/>
  <c r="D23" i="3854"/>
  <c r="D24" i="3854"/>
  <c r="D25" i="3854"/>
  <c r="K21" i="3854"/>
  <c r="K22" i="3854"/>
  <c r="D21" i="3854"/>
  <c r="D22" i="3854"/>
  <c r="H46" i="3856" l="1"/>
  <c r="H48" i="3855"/>
  <c r="D28" i="3854"/>
  <c r="D26" i="3854"/>
  <c r="K45" i="3854"/>
  <c r="H45" i="3854"/>
  <c r="D45" i="3854"/>
  <c r="K44" i="3854"/>
  <c r="H44" i="3854"/>
  <c r="D44" i="3854"/>
  <c r="K43" i="3854"/>
  <c r="H43" i="3854"/>
  <c r="D43" i="3854"/>
  <c r="H42" i="3854"/>
  <c r="D42" i="3854"/>
  <c r="H41" i="3854"/>
  <c r="D41" i="3854"/>
  <c r="H40" i="3854"/>
  <c r="D40" i="3854"/>
  <c r="H39" i="3854"/>
  <c r="D39" i="3854"/>
  <c r="K38" i="3854"/>
  <c r="H38" i="3854"/>
  <c r="D38" i="3854"/>
  <c r="K37" i="3854"/>
  <c r="H37" i="3854"/>
  <c r="D37" i="3854"/>
  <c r="K36" i="3854"/>
  <c r="H36" i="3854"/>
  <c r="D36" i="3854"/>
  <c r="K35" i="3854"/>
  <c r="H35" i="3854"/>
  <c r="D35" i="3854"/>
  <c r="K34" i="3854"/>
  <c r="H34" i="3854"/>
  <c r="D34" i="3854"/>
  <c r="K33" i="3854"/>
  <c r="H33" i="3854"/>
  <c r="D33" i="3854"/>
  <c r="K32" i="3854"/>
  <c r="H32" i="3854"/>
  <c r="D32" i="3854"/>
  <c r="K31" i="3854"/>
  <c r="H31" i="3854"/>
  <c r="D31" i="3854"/>
  <c r="K30" i="3854"/>
  <c r="H30" i="3854"/>
  <c r="D30" i="3854"/>
  <c r="K29" i="3854"/>
  <c r="H29" i="3854"/>
  <c r="D29" i="3854"/>
  <c r="K27" i="3854"/>
  <c r="D27" i="3854"/>
  <c r="K26" i="3854"/>
  <c r="H26" i="3854"/>
  <c r="K20" i="3854"/>
  <c r="H20" i="3854"/>
  <c r="D20" i="3854"/>
  <c r="K19" i="3854"/>
  <c r="H19" i="3854"/>
  <c r="D19" i="3854"/>
  <c r="K18" i="3854"/>
  <c r="H18" i="3854"/>
  <c r="D18" i="3854"/>
  <c r="K17" i="3854"/>
  <c r="H17" i="3854"/>
  <c r="D17" i="3854"/>
  <c r="H16" i="3854"/>
  <c r="D16" i="3854"/>
  <c r="H15" i="3854"/>
  <c r="D15" i="3854"/>
  <c r="H14" i="3854"/>
  <c r="D14" i="3854"/>
  <c r="K13" i="3854"/>
  <c r="H13" i="3854"/>
  <c r="D13" i="3854"/>
  <c r="K12" i="3854"/>
  <c r="H12" i="3854"/>
  <c r="D12" i="3854"/>
  <c r="K11" i="3854"/>
  <c r="H11" i="3854"/>
  <c r="D11" i="3854"/>
  <c r="H10" i="3854"/>
  <c r="D10" i="3854"/>
  <c r="H9" i="3854"/>
  <c r="D9" i="3854"/>
  <c r="H8" i="3854"/>
  <c r="D8" i="3854"/>
  <c r="H7" i="3854"/>
  <c r="D7" i="3854"/>
  <c r="H46" i="3854" l="1"/>
  <c r="D44" i="3852" l="1"/>
  <c r="H44" i="3852" s="1"/>
  <c r="D46" i="3852"/>
  <c r="K12" i="3852"/>
  <c r="H12" i="3852"/>
  <c r="D12" i="3852"/>
  <c r="K47" i="3852"/>
  <c r="H47" i="3852"/>
  <c r="D47" i="3852"/>
  <c r="K45" i="3852"/>
  <c r="H45" i="3852"/>
  <c r="D45" i="3852"/>
  <c r="K43" i="3852"/>
  <c r="D43" i="3852"/>
  <c r="H43" i="3852" s="1"/>
  <c r="K42" i="3852"/>
  <c r="D42" i="3852"/>
  <c r="H42" i="3852" s="1"/>
  <c r="K41" i="3852"/>
  <c r="D41" i="3852"/>
  <c r="H41" i="3852" s="1"/>
  <c r="H40" i="3852"/>
  <c r="D40" i="3852"/>
  <c r="H39" i="3852"/>
  <c r="D39" i="3852"/>
  <c r="H38" i="3852"/>
  <c r="D38" i="3852"/>
  <c r="H37" i="3852"/>
  <c r="D37" i="3852"/>
  <c r="K36" i="3852"/>
  <c r="H36" i="3852"/>
  <c r="D36" i="3852"/>
  <c r="K35" i="3852"/>
  <c r="H35" i="3852"/>
  <c r="D35" i="3852"/>
  <c r="K34" i="3852"/>
  <c r="H34" i="3852"/>
  <c r="D34" i="3852"/>
  <c r="K33" i="3852"/>
  <c r="H33" i="3852"/>
  <c r="D33" i="3852"/>
  <c r="K32" i="3852"/>
  <c r="H32" i="3852"/>
  <c r="D32" i="3852"/>
  <c r="K31" i="3852"/>
  <c r="H31" i="3852"/>
  <c r="D31" i="3852"/>
  <c r="K30" i="3852"/>
  <c r="H30" i="3852"/>
  <c r="D30" i="3852"/>
  <c r="K28" i="3852"/>
  <c r="H28" i="3852"/>
  <c r="D28" i="3852"/>
  <c r="K27" i="3852"/>
  <c r="H27" i="3852"/>
  <c r="D27" i="3852"/>
  <c r="K26" i="3852"/>
  <c r="H26" i="3852"/>
  <c r="D26" i="3852"/>
  <c r="D25" i="3852"/>
  <c r="D24" i="3852"/>
  <c r="K23" i="3852"/>
  <c r="H23" i="3852"/>
  <c r="D23" i="3852"/>
  <c r="K22" i="3852"/>
  <c r="H22" i="3852"/>
  <c r="K21" i="3852"/>
  <c r="D21" i="3852"/>
  <c r="H21" i="3852" s="1"/>
  <c r="K20" i="3852"/>
  <c r="H20" i="3852"/>
  <c r="D20" i="3852"/>
  <c r="K19" i="3852"/>
  <c r="H19" i="3852"/>
  <c r="D19" i="3852"/>
  <c r="K18" i="3852"/>
  <c r="H18" i="3852"/>
  <c r="D18" i="3852"/>
  <c r="H17" i="3852"/>
  <c r="D17" i="3852"/>
  <c r="H16" i="3852"/>
  <c r="D16" i="3852"/>
  <c r="D15" i="3852"/>
  <c r="K14" i="3852"/>
  <c r="H14" i="3852"/>
  <c r="D14" i="3852"/>
  <c r="K13" i="3852"/>
  <c r="H13" i="3852"/>
  <c r="D13" i="3852"/>
  <c r="K11" i="3852"/>
  <c r="H11" i="3852"/>
  <c r="D11" i="3852"/>
  <c r="H10" i="3852"/>
  <c r="D10" i="3852"/>
  <c r="H9" i="3852"/>
  <c r="D9" i="3852"/>
  <c r="H8" i="3852"/>
  <c r="D8" i="3852"/>
  <c r="H7" i="3852"/>
  <c r="D7" i="3852"/>
  <c r="D43" i="3851"/>
  <c r="H43" i="3851" s="1"/>
  <c r="K43" i="3851"/>
  <c r="D23" i="3851"/>
  <c r="D24" i="3851"/>
  <c r="D42" i="3851"/>
  <c r="H42" i="3851" s="1"/>
  <c r="K42" i="3851"/>
  <c r="D41" i="3851"/>
  <c r="H28" i="2382"/>
  <c r="H48" i="3852" l="1"/>
  <c r="K30" i="2382"/>
  <c r="K29" i="2382"/>
  <c r="D20" i="3851" l="1"/>
  <c r="K44" i="3851"/>
  <c r="H44" i="3851"/>
  <c r="D44" i="3851"/>
  <c r="K41" i="3851"/>
  <c r="H41" i="3851"/>
  <c r="K40" i="3851"/>
  <c r="D40" i="3851"/>
  <c r="H40" i="3851" s="1"/>
  <c r="H39" i="3851"/>
  <c r="D39" i="3851"/>
  <c r="H38" i="3851"/>
  <c r="D38" i="3851"/>
  <c r="H37" i="3851"/>
  <c r="D37" i="3851"/>
  <c r="H36" i="3851"/>
  <c r="D36" i="3851"/>
  <c r="K35" i="3851"/>
  <c r="H35" i="3851"/>
  <c r="D35" i="3851"/>
  <c r="K34" i="3851"/>
  <c r="H34" i="3851"/>
  <c r="D34" i="3851"/>
  <c r="K33" i="3851"/>
  <c r="H33" i="3851"/>
  <c r="D33" i="3851"/>
  <c r="K32" i="3851"/>
  <c r="H32" i="3851"/>
  <c r="D32" i="3851"/>
  <c r="K31" i="3851"/>
  <c r="H31" i="3851"/>
  <c r="D31" i="3851"/>
  <c r="K30" i="3851"/>
  <c r="H30" i="3851"/>
  <c r="D30" i="3851"/>
  <c r="K29" i="3851"/>
  <c r="H29" i="3851"/>
  <c r="D29" i="3851"/>
  <c r="K27" i="3851"/>
  <c r="H27" i="3851"/>
  <c r="D27" i="3851"/>
  <c r="K26" i="3851"/>
  <c r="H26" i="3851"/>
  <c r="D26" i="3851"/>
  <c r="K25" i="3851"/>
  <c r="H25" i="3851"/>
  <c r="D25" i="3851"/>
  <c r="K22" i="3851"/>
  <c r="H22" i="3851"/>
  <c r="D22" i="3851"/>
  <c r="K21" i="3851"/>
  <c r="H21" i="3851"/>
  <c r="K20" i="3851"/>
  <c r="K19" i="3851"/>
  <c r="H19" i="3851"/>
  <c r="D19" i="3851"/>
  <c r="K18" i="3851"/>
  <c r="H18" i="3851"/>
  <c r="D18" i="3851"/>
  <c r="K17" i="3851"/>
  <c r="H17" i="3851"/>
  <c r="D17" i="3851"/>
  <c r="H16" i="3851"/>
  <c r="D16" i="3851"/>
  <c r="H15" i="3851"/>
  <c r="D15" i="3851"/>
  <c r="H14" i="3851"/>
  <c r="D14" i="3851"/>
  <c r="K13" i="3851"/>
  <c r="H13" i="3851"/>
  <c r="D13" i="3851"/>
  <c r="K12" i="3851"/>
  <c r="H12" i="3851"/>
  <c r="D12" i="3851"/>
  <c r="K11" i="3851"/>
  <c r="H11" i="3851"/>
  <c r="D11" i="3851"/>
  <c r="H10" i="3851"/>
  <c r="D10" i="3851"/>
  <c r="H9" i="3851"/>
  <c r="D9" i="3851"/>
  <c r="H8" i="3851"/>
  <c r="D8" i="3851"/>
  <c r="H7" i="3851"/>
  <c r="D7" i="3851"/>
  <c r="D23" i="3850"/>
  <c r="H23" i="3850"/>
  <c r="D24" i="3850"/>
  <c r="H24" i="3850"/>
  <c r="K41" i="3850"/>
  <c r="H41" i="3850"/>
  <c r="D41" i="3850"/>
  <c r="K40" i="3850"/>
  <c r="H40" i="3850"/>
  <c r="D40" i="3850"/>
  <c r="K39" i="3850"/>
  <c r="H39" i="3850"/>
  <c r="D39" i="3850"/>
  <c r="H38" i="3850"/>
  <c r="D38" i="3850"/>
  <c r="H37" i="3850"/>
  <c r="D37" i="3850"/>
  <c r="H36" i="3850"/>
  <c r="D36" i="3850"/>
  <c r="H35" i="3850"/>
  <c r="D35" i="3850"/>
  <c r="K34" i="3850"/>
  <c r="H34" i="3850"/>
  <c r="D34" i="3850"/>
  <c r="K33" i="3850"/>
  <c r="H33" i="3850"/>
  <c r="D33" i="3850"/>
  <c r="K32" i="3850"/>
  <c r="H32" i="3850"/>
  <c r="D32" i="3850"/>
  <c r="K31" i="3850"/>
  <c r="H31" i="3850"/>
  <c r="D31" i="3850"/>
  <c r="K30" i="3850"/>
  <c r="H30" i="3850"/>
  <c r="D30" i="3850"/>
  <c r="K29" i="3850"/>
  <c r="H29" i="3850"/>
  <c r="D29" i="3850"/>
  <c r="K28" i="3850"/>
  <c r="H28" i="3850"/>
  <c r="D28" i="3850"/>
  <c r="K27" i="3850"/>
  <c r="H27" i="3850"/>
  <c r="D27" i="3850"/>
  <c r="K26" i="3850"/>
  <c r="H26" i="3850"/>
  <c r="D26" i="3850"/>
  <c r="K25" i="3850"/>
  <c r="H25" i="3850"/>
  <c r="D25" i="3850"/>
  <c r="K24" i="3850"/>
  <c r="K23" i="3850"/>
  <c r="K22" i="3850"/>
  <c r="D22" i="3850"/>
  <c r="K21" i="3850"/>
  <c r="H21" i="3850"/>
  <c r="D21" i="3850"/>
  <c r="K20" i="3850"/>
  <c r="H20" i="3850"/>
  <c r="D20" i="3850"/>
  <c r="K19" i="3850"/>
  <c r="H19" i="3850"/>
  <c r="D19" i="3850"/>
  <c r="H18" i="3850"/>
  <c r="D18" i="3850"/>
  <c r="H17" i="3850"/>
  <c r="D17" i="3850"/>
  <c r="D16" i="3850"/>
  <c r="H16" i="3850" s="1"/>
  <c r="D15" i="3850"/>
  <c r="K14" i="3850"/>
  <c r="H14" i="3850"/>
  <c r="D14" i="3850"/>
  <c r="H13" i="3850"/>
  <c r="D13" i="3850"/>
  <c r="K12" i="3850"/>
  <c r="H12" i="3850"/>
  <c r="D12" i="3850"/>
  <c r="K11" i="3850"/>
  <c r="H11" i="3850"/>
  <c r="D11" i="3850"/>
  <c r="H10" i="3850"/>
  <c r="D10" i="3850"/>
  <c r="H9" i="3850"/>
  <c r="D9" i="3850"/>
  <c r="H8" i="3850"/>
  <c r="D8" i="3850"/>
  <c r="H7" i="3850"/>
  <c r="D7" i="3850"/>
  <c r="D15" i="3849"/>
  <c r="H13" i="3849"/>
  <c r="D13" i="3849"/>
  <c r="K30" i="3848"/>
  <c r="K29" i="3848"/>
  <c r="H30" i="3848"/>
  <c r="H29" i="3848"/>
  <c r="D30" i="3848"/>
  <c r="D29" i="3848"/>
  <c r="K33" i="3848"/>
  <c r="K32" i="3848"/>
  <c r="K31" i="3848"/>
  <c r="H33" i="3848"/>
  <c r="H32" i="3848"/>
  <c r="H31" i="3848"/>
  <c r="D33" i="3848"/>
  <c r="D32" i="3848"/>
  <c r="D31" i="3848"/>
  <c r="K50" i="3848"/>
  <c r="K49" i="3848"/>
  <c r="K48" i="3848"/>
  <c r="K47" i="3848"/>
  <c r="K46" i="3848"/>
  <c r="K41" i="3849"/>
  <c r="H41" i="3849"/>
  <c r="D41" i="3849"/>
  <c r="K40" i="3849"/>
  <c r="H40" i="3849"/>
  <c r="D40" i="3849"/>
  <c r="K39" i="3849"/>
  <c r="H39" i="3849"/>
  <c r="D39" i="3849"/>
  <c r="H38" i="3849"/>
  <c r="D38" i="3849"/>
  <c r="H37" i="3849"/>
  <c r="D37" i="3849"/>
  <c r="H36" i="3849"/>
  <c r="D36" i="3849"/>
  <c r="H35" i="3849"/>
  <c r="D35" i="3849"/>
  <c r="K34" i="3849"/>
  <c r="H34" i="3849"/>
  <c r="D34" i="3849"/>
  <c r="K33" i="3849"/>
  <c r="H33" i="3849"/>
  <c r="D33" i="3849"/>
  <c r="K32" i="3849"/>
  <c r="H32" i="3849"/>
  <c r="D32" i="3849"/>
  <c r="K31" i="3849"/>
  <c r="H31" i="3849"/>
  <c r="D31" i="3849"/>
  <c r="K30" i="3849"/>
  <c r="H30" i="3849"/>
  <c r="D30" i="3849"/>
  <c r="K29" i="3849"/>
  <c r="H29" i="3849"/>
  <c r="D29" i="3849"/>
  <c r="K28" i="3849"/>
  <c r="H28" i="3849"/>
  <c r="D28" i="3849"/>
  <c r="K27" i="3849"/>
  <c r="H27" i="3849"/>
  <c r="D27" i="3849"/>
  <c r="K26" i="3849"/>
  <c r="H26" i="3849"/>
  <c r="D26" i="3849"/>
  <c r="K25" i="3849"/>
  <c r="H25" i="3849"/>
  <c r="D25" i="3849"/>
  <c r="K24" i="3849"/>
  <c r="H24" i="3849"/>
  <c r="D24" i="3849"/>
  <c r="K23" i="3849"/>
  <c r="H23" i="3849"/>
  <c r="D23" i="3849"/>
  <c r="K22" i="3849"/>
  <c r="H22" i="3849"/>
  <c r="D22" i="3849"/>
  <c r="K21" i="3849"/>
  <c r="H21" i="3849"/>
  <c r="D21" i="3849"/>
  <c r="K20" i="3849"/>
  <c r="H20" i="3849"/>
  <c r="D20" i="3849"/>
  <c r="K19" i="3849"/>
  <c r="H19" i="3849"/>
  <c r="D19" i="3849"/>
  <c r="H18" i="3849"/>
  <c r="D18" i="3849"/>
  <c r="H17" i="3849"/>
  <c r="D17" i="3849"/>
  <c r="D16" i="3849"/>
  <c r="H16" i="3849" s="1"/>
  <c r="K14" i="3849"/>
  <c r="H14" i="3849"/>
  <c r="D14" i="3849"/>
  <c r="K12" i="3849"/>
  <c r="H12" i="3849"/>
  <c r="D12" i="3849"/>
  <c r="K11" i="3849"/>
  <c r="H11" i="3849"/>
  <c r="D11" i="3849"/>
  <c r="H10" i="3849"/>
  <c r="D10" i="3849"/>
  <c r="H9" i="3849"/>
  <c r="D9" i="3849"/>
  <c r="H8" i="3849"/>
  <c r="D8" i="3849"/>
  <c r="H7" i="3849"/>
  <c r="D7" i="3849"/>
  <c r="H45" i="3851" l="1"/>
  <c r="H42" i="3850"/>
  <c r="H42" i="3849"/>
  <c r="D50" i="3848" l="1"/>
  <c r="D49" i="3848"/>
  <c r="D48" i="3848"/>
  <c r="D47" i="3848"/>
  <c r="D46" i="3848"/>
  <c r="K45" i="3848"/>
  <c r="D45" i="3848"/>
  <c r="H45" i="3848" s="1"/>
  <c r="K44" i="3848"/>
  <c r="D44" i="3848"/>
  <c r="H44" i="3848" s="1"/>
  <c r="K43" i="3848"/>
  <c r="D43" i="3848"/>
  <c r="H43" i="3848" s="1"/>
  <c r="K42" i="3848"/>
  <c r="D42" i="3848"/>
  <c r="H42" i="3848" s="1"/>
  <c r="H41" i="3848"/>
  <c r="D41" i="3848"/>
  <c r="H40" i="3848"/>
  <c r="D40" i="3848"/>
  <c r="H39" i="3848"/>
  <c r="D39" i="3848"/>
  <c r="H38" i="3848"/>
  <c r="D38" i="3848"/>
  <c r="K37" i="3848"/>
  <c r="H37" i="3848"/>
  <c r="D37" i="3848"/>
  <c r="K36" i="3848"/>
  <c r="H36" i="3848"/>
  <c r="D36" i="3848"/>
  <c r="K35" i="3848"/>
  <c r="H35" i="3848"/>
  <c r="D35" i="3848"/>
  <c r="K34" i="3848"/>
  <c r="H34" i="3848"/>
  <c r="D34" i="3848"/>
  <c r="K28" i="3848"/>
  <c r="H28" i="3848"/>
  <c r="D28" i="3848"/>
  <c r="K27" i="3848"/>
  <c r="H27" i="3848"/>
  <c r="D27" i="3848"/>
  <c r="K26" i="3848"/>
  <c r="H26" i="3848"/>
  <c r="D26" i="3848"/>
  <c r="K25" i="3848"/>
  <c r="H25" i="3848"/>
  <c r="D25" i="3848"/>
  <c r="K24" i="3848"/>
  <c r="D24" i="3848"/>
  <c r="H24" i="3848" s="1"/>
  <c r="K23" i="3848"/>
  <c r="H23" i="3848"/>
  <c r="D23" i="3848"/>
  <c r="K22" i="3848"/>
  <c r="H22" i="3848"/>
  <c r="D22" i="3848"/>
  <c r="K21" i="3848"/>
  <c r="H21" i="3848"/>
  <c r="D21" i="3848"/>
  <c r="K20" i="3848"/>
  <c r="H20" i="3848"/>
  <c r="D20" i="3848"/>
  <c r="K19" i="3848"/>
  <c r="H19" i="3848"/>
  <c r="D19" i="3848"/>
  <c r="K18" i="3848"/>
  <c r="H18" i="3848"/>
  <c r="D18" i="3848"/>
  <c r="K17" i="3848"/>
  <c r="H17" i="3848"/>
  <c r="D17" i="3848"/>
  <c r="H16" i="3848"/>
  <c r="D16" i="3848"/>
  <c r="H15" i="3848"/>
  <c r="D15" i="3848"/>
  <c r="H14" i="3848"/>
  <c r="D14" i="3848"/>
  <c r="K13" i="3848"/>
  <c r="H13" i="3848"/>
  <c r="D13" i="3848"/>
  <c r="K12" i="3848"/>
  <c r="H12" i="3848"/>
  <c r="D12" i="3848"/>
  <c r="K11" i="3848"/>
  <c r="H11" i="3848"/>
  <c r="D11" i="3848"/>
  <c r="H10" i="3848"/>
  <c r="D10" i="3848"/>
  <c r="H9" i="3848"/>
  <c r="D9" i="3848"/>
  <c r="H8" i="3848"/>
  <c r="D8" i="3848"/>
  <c r="H7" i="3848"/>
  <c r="D7" i="3848"/>
  <c r="D43" i="3847"/>
  <c r="D42" i="3847"/>
  <c r="D45" i="3847"/>
  <c r="D44" i="3847"/>
  <c r="D41" i="3847"/>
  <c r="D39" i="3847"/>
  <c r="H39" i="3847" s="1"/>
  <c r="K39" i="3847"/>
  <c r="K40" i="3847"/>
  <c r="D40" i="3847"/>
  <c r="H40" i="3847" s="1"/>
  <c r="K38" i="3847"/>
  <c r="D38" i="3847"/>
  <c r="H38" i="3847" s="1"/>
  <c r="K37" i="3847"/>
  <c r="D37" i="3847"/>
  <c r="H37" i="3847" s="1"/>
  <c r="H36" i="3847"/>
  <c r="D36" i="3847"/>
  <c r="H35" i="3847"/>
  <c r="D35" i="3847"/>
  <c r="H34" i="3847"/>
  <c r="D34" i="3847"/>
  <c r="H33" i="3847"/>
  <c r="D33" i="3847"/>
  <c r="K32" i="3847"/>
  <c r="H32" i="3847"/>
  <c r="D32" i="3847"/>
  <c r="K31" i="3847"/>
  <c r="H31" i="3847"/>
  <c r="D31" i="3847"/>
  <c r="K30" i="3847"/>
  <c r="H30" i="3847"/>
  <c r="D30" i="3847"/>
  <c r="K29" i="3847"/>
  <c r="H29" i="3847"/>
  <c r="D29" i="3847"/>
  <c r="K28" i="3847"/>
  <c r="H28" i="3847"/>
  <c r="D28" i="3847"/>
  <c r="K27" i="3847"/>
  <c r="H27" i="3847"/>
  <c r="D27" i="3847"/>
  <c r="K26" i="3847"/>
  <c r="H26" i="3847"/>
  <c r="D26" i="3847"/>
  <c r="K25" i="3847"/>
  <c r="H25" i="3847"/>
  <c r="D25" i="3847"/>
  <c r="K24" i="3847"/>
  <c r="D24" i="3847"/>
  <c r="H24" i="3847" s="1"/>
  <c r="K23" i="3847"/>
  <c r="H23" i="3847"/>
  <c r="D23" i="3847"/>
  <c r="K22" i="3847"/>
  <c r="H22" i="3847"/>
  <c r="D22" i="3847"/>
  <c r="K21" i="3847"/>
  <c r="H21" i="3847"/>
  <c r="D21" i="3847"/>
  <c r="K20" i="3847"/>
  <c r="H20" i="3847"/>
  <c r="D20" i="3847"/>
  <c r="K19" i="3847"/>
  <c r="H19" i="3847"/>
  <c r="D19" i="3847"/>
  <c r="K18" i="3847"/>
  <c r="H18" i="3847"/>
  <c r="D18" i="3847"/>
  <c r="K17" i="3847"/>
  <c r="H17" i="3847"/>
  <c r="D17" i="3847"/>
  <c r="H16" i="3847"/>
  <c r="D16" i="3847"/>
  <c r="H15" i="3847"/>
  <c r="D15" i="3847"/>
  <c r="H14" i="3847"/>
  <c r="D14" i="3847"/>
  <c r="K13" i="3847"/>
  <c r="H13" i="3847"/>
  <c r="D13" i="3847"/>
  <c r="K12" i="3847"/>
  <c r="H12" i="3847"/>
  <c r="D12" i="3847"/>
  <c r="K11" i="3847"/>
  <c r="H11" i="3847"/>
  <c r="D11" i="3847"/>
  <c r="H10" i="3847"/>
  <c r="D10" i="3847"/>
  <c r="H9" i="3847"/>
  <c r="D9" i="3847"/>
  <c r="H8" i="3847"/>
  <c r="D8" i="3847"/>
  <c r="H7" i="3847"/>
  <c r="D7" i="3847"/>
  <c r="H51" i="3848" l="1"/>
  <c r="H46" i="3847"/>
  <c r="K41" i="3846"/>
  <c r="H41" i="3846"/>
  <c r="D41" i="3846"/>
  <c r="K40" i="3846"/>
  <c r="H40" i="3846"/>
  <c r="D40" i="3846"/>
  <c r="K39" i="3846"/>
  <c r="H39" i="3846"/>
  <c r="D39" i="3846"/>
  <c r="H38" i="3846"/>
  <c r="D38" i="3846"/>
  <c r="H37" i="3846"/>
  <c r="D37" i="3846"/>
  <c r="H36" i="3846"/>
  <c r="D36" i="3846"/>
  <c r="H35" i="3846"/>
  <c r="D35" i="3846"/>
  <c r="K34" i="3846"/>
  <c r="H34" i="3846"/>
  <c r="D34" i="3846"/>
  <c r="K33" i="3846"/>
  <c r="H33" i="3846"/>
  <c r="D33" i="3846"/>
  <c r="K32" i="3846"/>
  <c r="H32" i="3846"/>
  <c r="D32" i="3846"/>
  <c r="K31" i="3846"/>
  <c r="H31" i="3846"/>
  <c r="D31" i="3846"/>
  <c r="K30" i="3846"/>
  <c r="H30" i="3846"/>
  <c r="D30" i="3846"/>
  <c r="K29" i="3846"/>
  <c r="H29" i="3846"/>
  <c r="D29" i="3846"/>
  <c r="K28" i="3846"/>
  <c r="H28" i="3846"/>
  <c r="K27" i="3846"/>
  <c r="H27" i="3846"/>
  <c r="D27" i="3846"/>
  <c r="K26" i="3846"/>
  <c r="D26" i="3846"/>
  <c r="H26" i="3846" s="1"/>
  <c r="K25" i="3846"/>
  <c r="H25" i="3846"/>
  <c r="D25" i="3846"/>
  <c r="K24" i="3846"/>
  <c r="H24" i="3846"/>
  <c r="D24" i="3846"/>
  <c r="K23" i="3846"/>
  <c r="H23" i="3846"/>
  <c r="D23" i="3846"/>
  <c r="K22" i="3846"/>
  <c r="H22" i="3846"/>
  <c r="D22" i="3846"/>
  <c r="K21" i="3846"/>
  <c r="H21" i="3846"/>
  <c r="D21" i="3846"/>
  <c r="K20" i="3846"/>
  <c r="H20" i="3846"/>
  <c r="D20" i="3846"/>
  <c r="K19" i="3846"/>
  <c r="H19" i="3846"/>
  <c r="D19" i="3846"/>
  <c r="H18" i="3846"/>
  <c r="D18" i="3846"/>
  <c r="H17" i="3846"/>
  <c r="D17" i="3846"/>
  <c r="D16" i="3846"/>
  <c r="H16" i="3846" s="1"/>
  <c r="D15" i="3846"/>
  <c r="D14" i="3846"/>
  <c r="K13" i="3846"/>
  <c r="H13" i="3846"/>
  <c r="D13" i="3846"/>
  <c r="K12" i="3846"/>
  <c r="H12" i="3846"/>
  <c r="D12" i="3846"/>
  <c r="K11" i="3846"/>
  <c r="D11" i="3846"/>
  <c r="H10" i="3846"/>
  <c r="D10" i="3846"/>
  <c r="D9" i="3846"/>
  <c r="H9" i="3846" s="1"/>
  <c r="H8" i="3846"/>
  <c r="D8" i="3846"/>
  <c r="H7" i="3846"/>
  <c r="D7" i="3846"/>
  <c r="D15" i="3845"/>
  <c r="D14" i="3845"/>
  <c r="K34" i="3844"/>
  <c r="K33" i="3844"/>
  <c r="H58" i="3844"/>
  <c r="H60" i="3844"/>
  <c r="H59" i="3844"/>
  <c r="D34" i="3844"/>
  <c r="D33" i="3844"/>
  <c r="K17" i="3844"/>
  <c r="K16" i="3844"/>
  <c r="K15" i="3844"/>
  <c r="K14" i="3844"/>
  <c r="K13" i="3844"/>
  <c r="K12" i="3844"/>
  <c r="K27" i="3844"/>
  <c r="K32" i="3844"/>
  <c r="K31" i="3844"/>
  <c r="K30" i="3844"/>
  <c r="K45" i="3844"/>
  <c r="K44" i="3844"/>
  <c r="K43" i="3844"/>
  <c r="K42" i="3844"/>
  <c r="K41" i="3844"/>
  <c r="K40" i="3844"/>
  <c r="K39" i="3844"/>
  <c r="K38" i="3844"/>
  <c r="K60" i="3844"/>
  <c r="K59" i="3844"/>
  <c r="K58" i="3844"/>
  <c r="D41" i="3844"/>
  <c r="D40" i="3844"/>
  <c r="D39" i="3844"/>
  <c r="D17" i="3844"/>
  <c r="D16" i="3844"/>
  <c r="D15" i="3844"/>
  <c r="D14" i="3844"/>
  <c r="D13" i="3844"/>
  <c r="D12" i="3844"/>
  <c r="H42" i="3846" l="1"/>
  <c r="K41" i="3845"/>
  <c r="H41" i="3845"/>
  <c r="D41" i="3845"/>
  <c r="K40" i="3845"/>
  <c r="H40" i="3845"/>
  <c r="D40" i="3845"/>
  <c r="K39" i="3845"/>
  <c r="H39" i="3845"/>
  <c r="D39" i="3845"/>
  <c r="H38" i="3845"/>
  <c r="D38" i="3845"/>
  <c r="H37" i="3845"/>
  <c r="D37" i="3845"/>
  <c r="H36" i="3845"/>
  <c r="D36" i="3845"/>
  <c r="H35" i="3845"/>
  <c r="D35" i="3845"/>
  <c r="K34" i="3845"/>
  <c r="H34" i="3845"/>
  <c r="D34" i="3845"/>
  <c r="K33" i="3845"/>
  <c r="H33" i="3845"/>
  <c r="D33" i="3845"/>
  <c r="K32" i="3845"/>
  <c r="H32" i="3845"/>
  <c r="D32" i="3845"/>
  <c r="K31" i="3845"/>
  <c r="H31" i="3845"/>
  <c r="D31" i="3845"/>
  <c r="K30" i="3845"/>
  <c r="H30" i="3845"/>
  <c r="D30" i="3845"/>
  <c r="K29" i="3845"/>
  <c r="H29" i="3845"/>
  <c r="D29" i="3845"/>
  <c r="K28" i="3845"/>
  <c r="H28" i="3845"/>
  <c r="K27" i="3845"/>
  <c r="H27" i="3845"/>
  <c r="D27" i="3845"/>
  <c r="K26" i="3845"/>
  <c r="D26" i="3845"/>
  <c r="H26" i="3845" s="1"/>
  <c r="K25" i="3845"/>
  <c r="H25" i="3845"/>
  <c r="D25" i="3845"/>
  <c r="K24" i="3845"/>
  <c r="H24" i="3845"/>
  <c r="D24" i="3845"/>
  <c r="K23" i="3845"/>
  <c r="H23" i="3845"/>
  <c r="D23" i="3845"/>
  <c r="K22" i="3845"/>
  <c r="H22" i="3845"/>
  <c r="D22" i="3845"/>
  <c r="K21" i="3845"/>
  <c r="H21" i="3845"/>
  <c r="D21" i="3845"/>
  <c r="K20" i="3845"/>
  <c r="H20" i="3845"/>
  <c r="D20" i="3845"/>
  <c r="K19" i="3845"/>
  <c r="H19" i="3845"/>
  <c r="D19" i="3845"/>
  <c r="H18" i="3845"/>
  <c r="D18" i="3845"/>
  <c r="H17" i="3845"/>
  <c r="D17" i="3845"/>
  <c r="D16" i="3845"/>
  <c r="H16" i="3845" s="1"/>
  <c r="K13" i="3845"/>
  <c r="H13" i="3845"/>
  <c r="D13" i="3845"/>
  <c r="K12" i="3845"/>
  <c r="H12" i="3845"/>
  <c r="D12" i="3845"/>
  <c r="K11" i="3845"/>
  <c r="D11" i="3845"/>
  <c r="H10" i="3845"/>
  <c r="D10" i="3845"/>
  <c r="D9" i="3845"/>
  <c r="H9" i="3845" s="1"/>
  <c r="H8" i="3845"/>
  <c r="D8" i="3845"/>
  <c r="H7" i="3845"/>
  <c r="D7" i="3845"/>
  <c r="D59" i="3844"/>
  <c r="D58" i="3844"/>
  <c r="D45" i="3844"/>
  <c r="K61" i="3844"/>
  <c r="H61" i="3844"/>
  <c r="D61" i="3844"/>
  <c r="D60" i="3844"/>
  <c r="K57" i="3844"/>
  <c r="D57" i="3844"/>
  <c r="H57" i="3844" s="1"/>
  <c r="K56" i="3844"/>
  <c r="D56" i="3844"/>
  <c r="H56" i="3844" s="1"/>
  <c r="H55" i="3844"/>
  <c r="D55" i="3844"/>
  <c r="H54" i="3844"/>
  <c r="D54" i="3844"/>
  <c r="H53" i="3844"/>
  <c r="D53" i="3844"/>
  <c r="H52" i="3844"/>
  <c r="D52" i="3844"/>
  <c r="K51" i="3844"/>
  <c r="H51" i="3844"/>
  <c r="D51" i="3844"/>
  <c r="K50" i="3844"/>
  <c r="H50" i="3844"/>
  <c r="D50" i="3844"/>
  <c r="K49" i="3844"/>
  <c r="H49" i="3844"/>
  <c r="D49" i="3844"/>
  <c r="K48" i="3844"/>
  <c r="H48" i="3844"/>
  <c r="D48" i="3844"/>
  <c r="K47" i="3844"/>
  <c r="H47" i="3844"/>
  <c r="D47" i="3844"/>
  <c r="K46" i="3844"/>
  <c r="H46" i="3844"/>
  <c r="D46" i="3844"/>
  <c r="D44" i="3844"/>
  <c r="D43" i="3844"/>
  <c r="D42" i="3844"/>
  <c r="D38" i="3844"/>
  <c r="K37" i="3844"/>
  <c r="H37" i="3844"/>
  <c r="D37" i="3844"/>
  <c r="K36" i="3844"/>
  <c r="D36" i="3844"/>
  <c r="H36" i="3844" s="1"/>
  <c r="K35" i="3844"/>
  <c r="H35" i="3844"/>
  <c r="D35" i="3844"/>
  <c r="H32" i="3844"/>
  <c r="D32" i="3844"/>
  <c r="D31" i="3844"/>
  <c r="H30" i="3844"/>
  <c r="D30" i="3844"/>
  <c r="K29" i="3844"/>
  <c r="H29" i="3844"/>
  <c r="D29" i="3844"/>
  <c r="K28" i="3844"/>
  <c r="H28" i="3844"/>
  <c r="D28" i="3844"/>
  <c r="D27" i="3844"/>
  <c r="K26" i="3844"/>
  <c r="H26" i="3844"/>
  <c r="D26" i="3844"/>
  <c r="K25" i="3844"/>
  <c r="H25" i="3844"/>
  <c r="D25" i="3844"/>
  <c r="K24" i="3844"/>
  <c r="H24" i="3844"/>
  <c r="D24" i="3844"/>
  <c r="K23" i="3844"/>
  <c r="H23" i="3844"/>
  <c r="D23" i="3844"/>
  <c r="H22" i="3844"/>
  <c r="D22" i="3844"/>
  <c r="H21" i="3844"/>
  <c r="D21" i="3844"/>
  <c r="H20" i="3844"/>
  <c r="D20" i="3844"/>
  <c r="K19" i="3844"/>
  <c r="H19" i="3844"/>
  <c r="D19" i="3844"/>
  <c r="K18" i="3844"/>
  <c r="H18" i="3844"/>
  <c r="D18" i="3844"/>
  <c r="K11" i="3844"/>
  <c r="H11" i="3844"/>
  <c r="D11" i="3844"/>
  <c r="H10" i="3844"/>
  <c r="D10" i="3844"/>
  <c r="H9" i="3844"/>
  <c r="D9" i="3844"/>
  <c r="H8" i="3844"/>
  <c r="D8" i="3844"/>
  <c r="H7" i="3844"/>
  <c r="D7" i="3844"/>
  <c r="H42" i="3845" l="1"/>
  <c r="H62" i="3844"/>
  <c r="D33" i="3843" l="1"/>
  <c r="D25" i="3843"/>
  <c r="D21" i="3843" l="1"/>
  <c r="D30" i="3843"/>
  <c r="D32" i="3843"/>
  <c r="D31" i="3843"/>
  <c r="H26" i="3843"/>
  <c r="H24" i="3843"/>
  <c r="D26" i="3843"/>
  <c r="D24" i="3843"/>
  <c r="D47" i="3843"/>
  <c r="K48" i="3843" l="1"/>
  <c r="H48" i="3843"/>
  <c r="D48" i="3843"/>
  <c r="K46" i="3843"/>
  <c r="D46" i="3843"/>
  <c r="H46" i="3843" s="1"/>
  <c r="K45" i="3843"/>
  <c r="D45" i="3843"/>
  <c r="H45" i="3843" s="1"/>
  <c r="H44" i="3843"/>
  <c r="D44" i="3843"/>
  <c r="H43" i="3843"/>
  <c r="D43" i="3843"/>
  <c r="H42" i="3843"/>
  <c r="D42" i="3843"/>
  <c r="H41" i="3843"/>
  <c r="D41" i="3843"/>
  <c r="K40" i="3843"/>
  <c r="H40" i="3843"/>
  <c r="D40" i="3843"/>
  <c r="K39" i="3843"/>
  <c r="H39" i="3843"/>
  <c r="D39" i="3843"/>
  <c r="K38" i="3843"/>
  <c r="H38" i="3843"/>
  <c r="D38" i="3843"/>
  <c r="K37" i="3843"/>
  <c r="H37" i="3843"/>
  <c r="D37" i="3843"/>
  <c r="K36" i="3843"/>
  <c r="H36" i="3843"/>
  <c r="D36" i="3843"/>
  <c r="K35" i="3843"/>
  <c r="H35" i="3843"/>
  <c r="D35" i="3843"/>
  <c r="K34" i="3843"/>
  <c r="H34" i="3843"/>
  <c r="D34" i="3843"/>
  <c r="K29" i="3843"/>
  <c r="H29" i="3843"/>
  <c r="D29" i="3843"/>
  <c r="K28" i="3843"/>
  <c r="D28" i="3843"/>
  <c r="H28" i="3843" s="1"/>
  <c r="K27" i="3843"/>
  <c r="H27" i="3843"/>
  <c r="D27" i="3843"/>
  <c r="K23" i="3843"/>
  <c r="H23" i="3843"/>
  <c r="D23" i="3843"/>
  <c r="K22" i="3843"/>
  <c r="H22" i="3843"/>
  <c r="D22" i="3843"/>
  <c r="K20" i="3843"/>
  <c r="H20" i="3843"/>
  <c r="D20" i="3843"/>
  <c r="K19" i="3843"/>
  <c r="H19" i="3843"/>
  <c r="D19" i="3843"/>
  <c r="K18" i="3843"/>
  <c r="H18" i="3843"/>
  <c r="D18" i="3843"/>
  <c r="K17" i="3843"/>
  <c r="H17" i="3843"/>
  <c r="D17" i="3843"/>
  <c r="H16" i="3843"/>
  <c r="D16" i="3843"/>
  <c r="H15" i="3843"/>
  <c r="D15" i="3843"/>
  <c r="H14" i="3843"/>
  <c r="D14" i="3843"/>
  <c r="K13" i="3843"/>
  <c r="H13" i="3843"/>
  <c r="D13" i="3843"/>
  <c r="K12" i="3843"/>
  <c r="H12" i="3843"/>
  <c r="D12" i="3843"/>
  <c r="K11" i="3843"/>
  <c r="H11" i="3843"/>
  <c r="D11" i="3843"/>
  <c r="H10" i="3843"/>
  <c r="D10" i="3843"/>
  <c r="H9" i="3843"/>
  <c r="D9" i="3843"/>
  <c r="H8" i="3843"/>
  <c r="D8" i="3843"/>
  <c r="H7" i="3843"/>
  <c r="D7" i="3843"/>
  <c r="K59" i="3842"/>
  <c r="K65" i="3842"/>
  <c r="H65" i="3842"/>
  <c r="D65" i="3842"/>
  <c r="K64" i="3842"/>
  <c r="H64" i="3842"/>
  <c r="D64" i="3842"/>
  <c r="H63" i="3842"/>
  <c r="D63" i="3842"/>
  <c r="K62" i="3842"/>
  <c r="H62" i="3842"/>
  <c r="D62" i="3842"/>
  <c r="K61" i="3842"/>
  <c r="H61" i="3842"/>
  <c r="D61" i="3842"/>
  <c r="K60" i="3842"/>
  <c r="H60" i="3842"/>
  <c r="D60" i="3842"/>
  <c r="D59" i="3842"/>
  <c r="H59" i="3842" s="1"/>
  <c r="K58" i="3842"/>
  <c r="D58" i="3842"/>
  <c r="H58" i="3842" s="1"/>
  <c r="K57" i="3842"/>
  <c r="H57" i="3842"/>
  <c r="D57" i="3842"/>
  <c r="K56" i="3842"/>
  <c r="H56" i="3842"/>
  <c r="D56" i="3842"/>
  <c r="H55" i="3842"/>
  <c r="D55" i="3842"/>
  <c r="H54" i="3842"/>
  <c r="D54" i="3842"/>
  <c r="K53" i="3842"/>
  <c r="H53" i="3842"/>
  <c r="D53" i="3842"/>
  <c r="K52" i="3842"/>
  <c r="H52" i="3842"/>
  <c r="D52" i="3842"/>
  <c r="K51" i="3842"/>
  <c r="H51" i="3842"/>
  <c r="D51" i="3842"/>
  <c r="K50" i="3842"/>
  <c r="H50" i="3842"/>
  <c r="D50" i="3842"/>
  <c r="K49" i="3842"/>
  <c r="H49" i="3842"/>
  <c r="D49" i="3842"/>
  <c r="K48" i="3842"/>
  <c r="H48" i="3842"/>
  <c r="D48" i="3842"/>
  <c r="K47" i="3842"/>
  <c r="H47" i="3842"/>
  <c r="D47" i="3842"/>
  <c r="K46" i="3842"/>
  <c r="H46" i="3842"/>
  <c r="D46" i="3842"/>
  <c r="K45" i="3842"/>
  <c r="H45" i="3842"/>
  <c r="D45" i="3842"/>
  <c r="K44" i="3842"/>
  <c r="H44" i="3842"/>
  <c r="D44" i="3842"/>
  <c r="K43" i="3842"/>
  <c r="H43" i="3842"/>
  <c r="D43" i="3842"/>
  <c r="K42" i="3842"/>
  <c r="H42" i="3842"/>
  <c r="D42" i="3842"/>
  <c r="K41" i="3842"/>
  <c r="H41" i="3842"/>
  <c r="D41" i="3842"/>
  <c r="K40" i="3842"/>
  <c r="H40" i="3842"/>
  <c r="D40" i="3842"/>
  <c r="K39" i="3842"/>
  <c r="H39" i="3842"/>
  <c r="D39" i="3842"/>
  <c r="K38" i="3842"/>
  <c r="H38" i="3842"/>
  <c r="D38" i="3842"/>
  <c r="K37" i="3842"/>
  <c r="H37" i="3842"/>
  <c r="D37" i="3842"/>
  <c r="K36" i="3842"/>
  <c r="H36" i="3842"/>
  <c r="K35" i="3842"/>
  <c r="H35" i="3842"/>
  <c r="K34" i="3842"/>
  <c r="H34" i="3842"/>
  <c r="D34" i="3842"/>
  <c r="K33" i="3842"/>
  <c r="H33" i="3842"/>
  <c r="D33" i="3842"/>
  <c r="K32" i="3842"/>
  <c r="H32" i="3842"/>
  <c r="D32" i="3842"/>
  <c r="K31" i="3842"/>
  <c r="H31" i="3842"/>
  <c r="D31" i="3842"/>
  <c r="K30" i="3842"/>
  <c r="H30" i="3842"/>
  <c r="D30" i="3842"/>
  <c r="K29" i="3842"/>
  <c r="H29" i="3842"/>
  <c r="D29" i="3842"/>
  <c r="K28" i="3842"/>
  <c r="H28" i="3842"/>
  <c r="D28" i="3842"/>
  <c r="K27" i="3842"/>
  <c r="H27" i="3842"/>
  <c r="D27" i="3842"/>
  <c r="K26" i="3842"/>
  <c r="H26" i="3842"/>
  <c r="D26" i="3842"/>
  <c r="K25" i="3842"/>
  <c r="H25" i="3842"/>
  <c r="D25" i="3842"/>
  <c r="K24" i="3842"/>
  <c r="H24" i="3842"/>
  <c r="D24" i="3842"/>
  <c r="K23" i="3842"/>
  <c r="H23" i="3842"/>
  <c r="D23" i="3842"/>
  <c r="H22" i="3842"/>
  <c r="D22" i="3842"/>
  <c r="K21" i="3842"/>
  <c r="H21" i="3842"/>
  <c r="D21" i="3842"/>
  <c r="K20" i="3842"/>
  <c r="H20" i="3842"/>
  <c r="D20" i="3842"/>
  <c r="K19" i="3842"/>
  <c r="H19" i="3842"/>
  <c r="D19" i="3842"/>
  <c r="K18" i="3842"/>
  <c r="H18" i="3842"/>
  <c r="D18" i="3842"/>
  <c r="K17" i="3842"/>
  <c r="H17" i="3842"/>
  <c r="D17" i="3842"/>
  <c r="H16" i="3842"/>
  <c r="D16" i="3842"/>
  <c r="H15" i="3842"/>
  <c r="D15" i="3842"/>
  <c r="H14" i="3842"/>
  <c r="D14" i="3842"/>
  <c r="K13" i="3842"/>
  <c r="H13" i="3842"/>
  <c r="D13" i="3842"/>
  <c r="K12" i="3842"/>
  <c r="H12" i="3842"/>
  <c r="D12" i="3842"/>
  <c r="K11" i="3842"/>
  <c r="H11" i="3842"/>
  <c r="H10" i="3842"/>
  <c r="D10" i="3842"/>
  <c r="H9" i="3842"/>
  <c r="D9" i="3842"/>
  <c r="H8" i="3842"/>
  <c r="D8" i="3842"/>
  <c r="D24" i="3840"/>
  <c r="D65" i="3841"/>
  <c r="D64" i="3841"/>
  <c r="D63" i="3841"/>
  <c r="D62" i="3841"/>
  <c r="D61" i="3841"/>
  <c r="D60" i="3841"/>
  <c r="D59" i="3841"/>
  <c r="H59" i="3841" s="1"/>
  <c r="D58" i="3841"/>
  <c r="H58" i="3841" s="1"/>
  <c r="D56" i="3841"/>
  <c r="D55" i="3841"/>
  <c r="D54" i="3841"/>
  <c r="D53" i="3841"/>
  <c r="D52" i="3841"/>
  <c r="D51" i="3841"/>
  <c r="D50" i="3841"/>
  <c r="D49" i="3841"/>
  <c r="D48" i="3841"/>
  <c r="D47" i="3841"/>
  <c r="D46" i="3841"/>
  <c r="D45" i="3841"/>
  <c r="D44" i="3841"/>
  <c r="D43" i="3841"/>
  <c r="D42" i="3841"/>
  <c r="D41" i="3841"/>
  <c r="D40" i="3841"/>
  <c r="D39" i="3841"/>
  <c r="D38" i="3841"/>
  <c r="D37" i="3841"/>
  <c r="D36" i="3841"/>
  <c r="D35" i="3841"/>
  <c r="D34" i="3841"/>
  <c r="D33" i="3841"/>
  <c r="D32" i="3841"/>
  <c r="D31" i="3841"/>
  <c r="D30" i="3841"/>
  <c r="D29" i="3841"/>
  <c r="D28" i="3841"/>
  <c r="D27" i="3841"/>
  <c r="D26" i="3841"/>
  <c r="D25" i="3841"/>
  <c r="D24" i="3841"/>
  <c r="D23" i="3841"/>
  <c r="D22" i="3841"/>
  <c r="D21" i="3841"/>
  <c r="D20" i="3841"/>
  <c r="D19" i="3841"/>
  <c r="D18" i="3841"/>
  <c r="D17" i="3841"/>
  <c r="D16" i="3841"/>
  <c r="D15" i="3841"/>
  <c r="D14" i="3841"/>
  <c r="D13" i="3841"/>
  <c r="D12" i="3841"/>
  <c r="D10" i="3841"/>
  <c r="D9" i="3841"/>
  <c r="D8" i="3841"/>
  <c r="H65" i="3841"/>
  <c r="H64" i="3841"/>
  <c r="H61" i="3841"/>
  <c r="H60" i="3841"/>
  <c r="H57" i="3841"/>
  <c r="H56" i="3841"/>
  <c r="H55" i="3841"/>
  <c r="H54" i="3841"/>
  <c r="H53" i="3841"/>
  <c r="H51" i="3841"/>
  <c r="H50" i="3841"/>
  <c r="H49" i="3841"/>
  <c r="H48" i="3841"/>
  <c r="H47" i="3841"/>
  <c r="H46" i="3841"/>
  <c r="H45" i="3841"/>
  <c r="H44" i="3841"/>
  <c r="H43" i="3841"/>
  <c r="H42" i="3841"/>
  <c r="H41" i="3841"/>
  <c r="H40" i="3841"/>
  <c r="H39" i="3841"/>
  <c r="H36" i="3841"/>
  <c r="H35" i="3841"/>
  <c r="H34" i="3841"/>
  <c r="H33" i="3841"/>
  <c r="H32" i="3841"/>
  <c r="H31" i="3841"/>
  <c r="H30" i="3841"/>
  <c r="H29" i="3841"/>
  <c r="H28" i="3841"/>
  <c r="H27" i="3841"/>
  <c r="H26" i="3841"/>
  <c r="H25" i="3841"/>
  <c r="H24" i="3841"/>
  <c r="H23" i="3841"/>
  <c r="H22" i="3841"/>
  <c r="H21" i="3841"/>
  <c r="H20" i="3841"/>
  <c r="H19" i="3841"/>
  <c r="H18" i="3841"/>
  <c r="H17" i="3841"/>
  <c r="H16" i="3841"/>
  <c r="H15" i="3841"/>
  <c r="H14" i="3841"/>
  <c r="H13" i="3841"/>
  <c r="H12" i="3841"/>
  <c r="H11" i="3841"/>
  <c r="H10" i="3841"/>
  <c r="H9" i="3841"/>
  <c r="H8" i="3841"/>
  <c r="K65" i="3841"/>
  <c r="K64" i="3841"/>
  <c r="K62" i="3841"/>
  <c r="K61" i="3841"/>
  <c r="K60" i="3841"/>
  <c r="K58" i="3841"/>
  <c r="K57" i="3841"/>
  <c r="D57" i="3841"/>
  <c r="K56" i="3841"/>
  <c r="K53" i="3841"/>
  <c r="K52" i="3841"/>
  <c r="H52" i="3841"/>
  <c r="K51" i="3841"/>
  <c r="K50" i="3841"/>
  <c r="K49" i="3841"/>
  <c r="K48" i="3841"/>
  <c r="K47" i="3841"/>
  <c r="K46" i="3841"/>
  <c r="K45" i="3841"/>
  <c r="K44" i="3841"/>
  <c r="K43" i="3841"/>
  <c r="K42" i="3841"/>
  <c r="K41" i="3841"/>
  <c r="K40" i="3841"/>
  <c r="K39" i="3841"/>
  <c r="K38" i="3841"/>
  <c r="K37" i="3841"/>
  <c r="K36" i="3841"/>
  <c r="K35" i="3841"/>
  <c r="K34" i="3841"/>
  <c r="K33" i="3841"/>
  <c r="K32" i="3841"/>
  <c r="K31" i="3841"/>
  <c r="K30" i="3841"/>
  <c r="K29" i="3841"/>
  <c r="K28" i="3841"/>
  <c r="K27" i="3841"/>
  <c r="K26" i="3841"/>
  <c r="K25" i="3841"/>
  <c r="K24" i="3841"/>
  <c r="K23" i="3841"/>
  <c r="K21" i="3841"/>
  <c r="K20" i="3841"/>
  <c r="K19" i="3841"/>
  <c r="K18" i="3841"/>
  <c r="K17" i="3841"/>
  <c r="K13" i="3841"/>
  <c r="K12" i="3841"/>
  <c r="K11" i="3841"/>
  <c r="H49" i="3843" l="1"/>
  <c r="H66" i="3842"/>
  <c r="H66" i="3841"/>
  <c r="K60" i="3840" l="1"/>
  <c r="K65" i="3840"/>
  <c r="K64" i="3840"/>
  <c r="K62" i="3840"/>
  <c r="K61" i="3840"/>
  <c r="K58" i="3840"/>
  <c r="K57" i="3840"/>
  <c r="K56" i="3840"/>
  <c r="K53" i="3840"/>
  <c r="K52" i="3840"/>
  <c r="K51" i="3840"/>
  <c r="K50" i="3840"/>
  <c r="K49" i="3840"/>
  <c r="K48" i="3840"/>
  <c r="K47" i="3840"/>
  <c r="K46" i="3840"/>
  <c r="K45" i="3840"/>
  <c r="K44" i="3840"/>
  <c r="K43" i="3840"/>
  <c r="K42" i="3840"/>
  <c r="K41" i="3840"/>
  <c r="K40" i="3840"/>
  <c r="K39" i="3840"/>
  <c r="K38" i="3840"/>
  <c r="K37" i="3840"/>
  <c r="K36" i="3840"/>
  <c r="K35" i="3840"/>
  <c r="K34" i="3840"/>
  <c r="K33" i="3840"/>
  <c r="K32" i="3840"/>
  <c r="K31" i="3840"/>
  <c r="K30" i="3840"/>
  <c r="K29" i="3840"/>
  <c r="K28" i="3840"/>
  <c r="K27" i="3840"/>
  <c r="K26" i="3840"/>
  <c r="K25" i="3840"/>
  <c r="K24" i="3840"/>
  <c r="K23" i="3840"/>
  <c r="K21" i="3840"/>
  <c r="K20" i="3840"/>
  <c r="K19" i="3840"/>
  <c r="K18" i="3840"/>
  <c r="K17" i="3840"/>
  <c r="K13" i="3840"/>
  <c r="K12" i="3840"/>
  <c r="K11" i="3840"/>
  <c r="D22" i="3839"/>
  <c r="H22" i="3839" s="1"/>
  <c r="H66" i="3840" l="1"/>
  <c r="K36" i="3839"/>
  <c r="K35" i="3839"/>
  <c r="K25" i="3839"/>
  <c r="K24" i="3839"/>
  <c r="K23" i="3839"/>
  <c r="K21" i="3839"/>
  <c r="K34" i="3838"/>
  <c r="K35" i="3838"/>
  <c r="K22" i="3838"/>
  <c r="K21" i="3838"/>
  <c r="D62" i="3839"/>
  <c r="D61" i="3839"/>
  <c r="D60" i="3839"/>
  <c r="D59" i="3839"/>
  <c r="D58" i="3839"/>
  <c r="D57" i="3839"/>
  <c r="D56" i="3839"/>
  <c r="D55" i="3839"/>
  <c r="D54" i="3839"/>
  <c r="D53" i="3839"/>
  <c r="D52" i="3839"/>
  <c r="D51" i="3839"/>
  <c r="D50" i="3839"/>
  <c r="D49" i="3839"/>
  <c r="D48" i="3839"/>
  <c r="D47" i="3839"/>
  <c r="D46" i="3839"/>
  <c r="D45" i="3839"/>
  <c r="D44" i="3839"/>
  <c r="D43" i="3839"/>
  <c r="D42" i="3839"/>
  <c r="D41" i="3839"/>
  <c r="D40" i="3839"/>
  <c r="D39" i="3839"/>
  <c r="D38" i="3839"/>
  <c r="D37" i="3839"/>
  <c r="D36" i="3839"/>
  <c r="D35" i="3839"/>
  <c r="D34" i="3839"/>
  <c r="D33" i="3839"/>
  <c r="D32" i="3839"/>
  <c r="D31" i="3839"/>
  <c r="D30" i="3839"/>
  <c r="D29" i="3839"/>
  <c r="D28" i="3839"/>
  <c r="D27" i="3839"/>
  <c r="D26" i="3839"/>
  <c r="D25" i="3839"/>
  <c r="D24" i="3839"/>
  <c r="D23" i="3839"/>
  <c r="D21" i="3839"/>
  <c r="H21" i="3839" s="1"/>
  <c r="D20" i="3839"/>
  <c r="H20" i="3839" s="1"/>
  <c r="D19" i="3839"/>
  <c r="D18" i="3839"/>
  <c r="D17" i="3839"/>
  <c r="D16" i="3839"/>
  <c r="D15" i="3839"/>
  <c r="D14" i="3839"/>
  <c r="D13" i="3839"/>
  <c r="D12" i="3839"/>
  <c r="D11" i="3839"/>
  <c r="D10" i="3839"/>
  <c r="D9" i="3839"/>
  <c r="D8" i="3839"/>
  <c r="D7" i="3839"/>
  <c r="H62" i="3839"/>
  <c r="H61" i="3839"/>
  <c r="H60" i="3839"/>
  <c r="H59" i="3839"/>
  <c r="H58" i="3839"/>
  <c r="H57" i="3839"/>
  <c r="H56" i="3839"/>
  <c r="H55" i="3839"/>
  <c r="H54" i="3839"/>
  <c r="H53" i="3839"/>
  <c r="H52" i="3839"/>
  <c r="H51" i="3839"/>
  <c r="H50" i="3839"/>
  <c r="H49" i="3839"/>
  <c r="H48" i="3839"/>
  <c r="H47" i="3839"/>
  <c r="H46" i="3839"/>
  <c r="H45" i="3839"/>
  <c r="H44" i="3839"/>
  <c r="H43" i="3839"/>
  <c r="H42" i="3839"/>
  <c r="H41" i="3839"/>
  <c r="H40" i="3839"/>
  <c r="H39" i="3839"/>
  <c r="H38" i="3839"/>
  <c r="H37" i="3839"/>
  <c r="H35" i="3839"/>
  <c r="H34" i="3839"/>
  <c r="H33" i="3839"/>
  <c r="H32" i="3839"/>
  <c r="H31" i="3839"/>
  <c r="H30" i="3839"/>
  <c r="H29" i="3839"/>
  <c r="H28" i="3839"/>
  <c r="H27" i="3839"/>
  <c r="H26" i="3839"/>
  <c r="H25" i="3839"/>
  <c r="H24" i="3839"/>
  <c r="H23" i="3839"/>
  <c r="H19" i="3839"/>
  <c r="H18" i="3839"/>
  <c r="H17" i="3839"/>
  <c r="H16" i="3839"/>
  <c r="H15" i="3839"/>
  <c r="H14" i="3839"/>
  <c r="H13" i="3839"/>
  <c r="H12" i="3839"/>
  <c r="H11" i="3839"/>
  <c r="H10" i="3839"/>
  <c r="H9" i="3839"/>
  <c r="H8" i="3839"/>
  <c r="H7" i="3839"/>
  <c r="K62" i="3839"/>
  <c r="K61" i="3839"/>
  <c r="K60" i="3839"/>
  <c r="K59" i="3839"/>
  <c r="K58" i="3839"/>
  <c r="K57" i="3839"/>
  <c r="K56" i="3839"/>
  <c r="K53" i="3839"/>
  <c r="K52" i="3839"/>
  <c r="K51" i="3839"/>
  <c r="K50" i="3839"/>
  <c r="K49" i="3839"/>
  <c r="K48" i="3839"/>
  <c r="K47" i="3839"/>
  <c r="K46" i="3839"/>
  <c r="K45" i="3839"/>
  <c r="K44" i="3839"/>
  <c r="K43" i="3839"/>
  <c r="K42" i="3839"/>
  <c r="K41" i="3839"/>
  <c r="K40" i="3839"/>
  <c r="K39" i="3839"/>
  <c r="K38" i="3839"/>
  <c r="K37" i="3839"/>
  <c r="K34" i="3839"/>
  <c r="K33" i="3839"/>
  <c r="K32" i="3839"/>
  <c r="K31" i="3839"/>
  <c r="K30" i="3839"/>
  <c r="K29" i="3839"/>
  <c r="K28" i="3839"/>
  <c r="K27" i="3839"/>
  <c r="K26" i="3839"/>
  <c r="K20" i="3839"/>
  <c r="K19" i="3839"/>
  <c r="K18" i="3839"/>
  <c r="K17" i="3839"/>
  <c r="K13" i="3839"/>
  <c r="K12" i="3839"/>
  <c r="K11" i="3839"/>
  <c r="K61" i="3838"/>
  <c r="H61" i="3838"/>
  <c r="D61" i="3838"/>
  <c r="K60" i="3838"/>
  <c r="H60" i="3838"/>
  <c r="D60" i="3838"/>
  <c r="K59" i="3838"/>
  <c r="H59" i="3838"/>
  <c r="D59" i="3838"/>
  <c r="K58" i="3838"/>
  <c r="H58" i="3838"/>
  <c r="D58" i="3838"/>
  <c r="K57" i="3838"/>
  <c r="K56" i="3838"/>
  <c r="H56" i="3838"/>
  <c r="K55" i="3838"/>
  <c r="H55" i="3838"/>
  <c r="H54" i="3838"/>
  <c r="H53" i="3838"/>
  <c r="K52" i="3838"/>
  <c r="H52" i="3838"/>
  <c r="K51" i="3838"/>
  <c r="H51" i="3838"/>
  <c r="K50" i="3838"/>
  <c r="H50" i="3838"/>
  <c r="K49" i="3838"/>
  <c r="H49" i="3838"/>
  <c r="K48" i="3838"/>
  <c r="H48" i="3838"/>
  <c r="K47" i="3838"/>
  <c r="H47" i="3838"/>
  <c r="K46" i="3838"/>
  <c r="H46" i="3838"/>
  <c r="K45" i="3838"/>
  <c r="H45" i="3838"/>
  <c r="K44" i="3838"/>
  <c r="H44" i="3838"/>
  <c r="K43" i="3838"/>
  <c r="H43" i="3838"/>
  <c r="K42" i="3838"/>
  <c r="H42" i="3838"/>
  <c r="K41" i="3838"/>
  <c r="H41" i="3838"/>
  <c r="K40" i="3838"/>
  <c r="H40" i="3838"/>
  <c r="K39" i="3838"/>
  <c r="H39" i="3838"/>
  <c r="K38" i="3838"/>
  <c r="H38" i="3838"/>
  <c r="K37" i="3838"/>
  <c r="H37" i="3838"/>
  <c r="K36" i="3838"/>
  <c r="H36" i="3838"/>
  <c r="H34" i="3838"/>
  <c r="K33" i="3838"/>
  <c r="H33" i="3838"/>
  <c r="K32" i="3838"/>
  <c r="H32" i="3838"/>
  <c r="K31" i="3838"/>
  <c r="H31" i="3838"/>
  <c r="K30" i="3838"/>
  <c r="H30" i="3838"/>
  <c r="K29" i="3838"/>
  <c r="H29" i="3838"/>
  <c r="K28" i="3838"/>
  <c r="H28" i="3838"/>
  <c r="K27" i="3838"/>
  <c r="H27" i="3838"/>
  <c r="K26" i="3838"/>
  <c r="H26" i="3838"/>
  <c r="K25" i="3838"/>
  <c r="H25" i="3838"/>
  <c r="K24" i="3838"/>
  <c r="H24" i="3838"/>
  <c r="K23" i="3838"/>
  <c r="H23" i="3838"/>
  <c r="H22" i="3838"/>
  <c r="H21" i="3838"/>
  <c r="K20" i="3838"/>
  <c r="H20" i="3838"/>
  <c r="K19" i="3838"/>
  <c r="H19" i="3838"/>
  <c r="K18" i="3838"/>
  <c r="H18" i="3838"/>
  <c r="K17" i="3838"/>
  <c r="H17" i="3838"/>
  <c r="H16" i="3838"/>
  <c r="H15" i="3838"/>
  <c r="H14" i="3838"/>
  <c r="K13" i="3838"/>
  <c r="H13" i="3838"/>
  <c r="K12" i="3838"/>
  <c r="H12" i="3838"/>
  <c r="K11" i="3838"/>
  <c r="H11" i="3838"/>
  <c r="H10" i="3838"/>
  <c r="H9" i="3838"/>
  <c r="H8" i="3838"/>
  <c r="H63" i="3839" l="1"/>
  <c r="H62" i="3838"/>
  <c r="K35" i="3837"/>
  <c r="H35" i="3837"/>
  <c r="D21" i="3837" l="1"/>
  <c r="H21" i="3837" s="1"/>
  <c r="D22" i="3837" l="1"/>
  <c r="H22" i="3837" s="1"/>
  <c r="K24" i="3837"/>
  <c r="K23" i="3837"/>
  <c r="D34" i="3837"/>
  <c r="H34" i="3837" s="1"/>
  <c r="D20" i="3837"/>
  <c r="H20" i="3837" s="1"/>
  <c r="H36" i="3837"/>
  <c r="H37" i="3837"/>
  <c r="H38" i="3837"/>
  <c r="D33" i="3837"/>
  <c r="H33" i="3837" s="1"/>
  <c r="D37" i="3837"/>
  <c r="H57" i="3837"/>
  <c r="H58" i="3837"/>
  <c r="D57" i="3837"/>
  <c r="D58" i="3837"/>
  <c r="D59" i="3837"/>
  <c r="D39" i="3837"/>
  <c r="D40" i="3837"/>
  <c r="D41" i="3837"/>
  <c r="D42" i="3837"/>
  <c r="D43" i="3837"/>
  <c r="D44" i="3837"/>
  <c r="D45" i="3837"/>
  <c r="D46" i="3837"/>
  <c r="D47" i="3837"/>
  <c r="D48" i="3837"/>
  <c r="D49" i="3837"/>
  <c r="D50" i="3837"/>
  <c r="D51" i="3837"/>
  <c r="D52" i="3837"/>
  <c r="D53" i="3837"/>
  <c r="D54" i="3837"/>
  <c r="D55" i="3837"/>
  <c r="D56" i="3837"/>
  <c r="D38" i="3837"/>
  <c r="K60" i="3837"/>
  <c r="H60" i="3837"/>
  <c r="D60" i="3837"/>
  <c r="K59" i="3837"/>
  <c r="H59" i="3837"/>
  <c r="K58" i="3837"/>
  <c r="K57" i="3837"/>
  <c r="K56" i="3837"/>
  <c r="K55" i="3837"/>
  <c r="H55" i="3837"/>
  <c r="K54" i="3837"/>
  <c r="H54" i="3837"/>
  <c r="H53" i="3837"/>
  <c r="H52" i="3837"/>
  <c r="K51" i="3837"/>
  <c r="H51" i="3837"/>
  <c r="K50" i="3837"/>
  <c r="H50" i="3837"/>
  <c r="K49" i="3837"/>
  <c r="H49" i="3837"/>
  <c r="K48" i="3837"/>
  <c r="H48" i="3837"/>
  <c r="K47" i="3837"/>
  <c r="H47" i="3837"/>
  <c r="K46" i="3837"/>
  <c r="H46" i="3837"/>
  <c r="K45" i="3837"/>
  <c r="H45" i="3837"/>
  <c r="K44" i="3837"/>
  <c r="H44" i="3837"/>
  <c r="K43" i="3837"/>
  <c r="H43" i="3837"/>
  <c r="K42" i="3837"/>
  <c r="H42" i="3837"/>
  <c r="K41" i="3837"/>
  <c r="H41" i="3837"/>
  <c r="K40" i="3837"/>
  <c r="H40" i="3837"/>
  <c r="K39" i="3837"/>
  <c r="H39" i="3837"/>
  <c r="K38" i="3837"/>
  <c r="K37" i="3837"/>
  <c r="K36" i="3837"/>
  <c r="K33" i="3837"/>
  <c r="K32" i="3837"/>
  <c r="H32" i="3837"/>
  <c r="D32" i="3837"/>
  <c r="K31" i="3837"/>
  <c r="H31" i="3837"/>
  <c r="D31" i="3837"/>
  <c r="K30" i="3837"/>
  <c r="H30" i="3837"/>
  <c r="D30" i="3837"/>
  <c r="K29" i="3837"/>
  <c r="H29" i="3837"/>
  <c r="D29" i="3837"/>
  <c r="K28" i="3837"/>
  <c r="H28" i="3837"/>
  <c r="D28" i="3837"/>
  <c r="K27" i="3837"/>
  <c r="H27" i="3837"/>
  <c r="D27" i="3837"/>
  <c r="K26" i="3837"/>
  <c r="H26" i="3837"/>
  <c r="D26" i="3837"/>
  <c r="K25" i="3837"/>
  <c r="H25" i="3837"/>
  <c r="D25" i="3837"/>
  <c r="H24" i="3837"/>
  <c r="D24" i="3837"/>
  <c r="H23" i="3837"/>
  <c r="D23" i="3837"/>
  <c r="K20" i="3837"/>
  <c r="K19" i="3837"/>
  <c r="H19" i="3837"/>
  <c r="D19" i="3837"/>
  <c r="K18" i="3837"/>
  <c r="H18" i="3837"/>
  <c r="D18" i="3837"/>
  <c r="K17" i="3837"/>
  <c r="H17" i="3837"/>
  <c r="D17" i="3837"/>
  <c r="H16" i="3837"/>
  <c r="D16" i="3837"/>
  <c r="H15" i="3837"/>
  <c r="D15" i="3837"/>
  <c r="H14" i="3837"/>
  <c r="D14" i="3837"/>
  <c r="K13" i="3837"/>
  <c r="H13" i="3837"/>
  <c r="D13" i="3837"/>
  <c r="K12" i="3837"/>
  <c r="H12" i="3837"/>
  <c r="D12" i="3837"/>
  <c r="K11" i="3837"/>
  <c r="H11" i="3837"/>
  <c r="D11" i="3837"/>
  <c r="H10" i="3837"/>
  <c r="D10" i="3837"/>
  <c r="H9" i="3837"/>
  <c r="D9" i="3837"/>
  <c r="H8" i="3837"/>
  <c r="D8" i="3837"/>
  <c r="D7" i="3837"/>
  <c r="K57" i="3836"/>
  <c r="H57" i="3836"/>
  <c r="K56" i="3836"/>
  <c r="H56" i="3836"/>
  <c r="K55" i="3836"/>
  <c r="H55" i="3836"/>
  <c r="K54" i="3836"/>
  <c r="H54" i="3836"/>
  <c r="K53" i="3836"/>
  <c r="K52" i="3836"/>
  <c r="H52" i="3836"/>
  <c r="K51" i="3836"/>
  <c r="H51" i="3836"/>
  <c r="H50" i="3836"/>
  <c r="H49" i="3836"/>
  <c r="K48" i="3836"/>
  <c r="H48" i="3836"/>
  <c r="K47" i="3836"/>
  <c r="H47" i="3836"/>
  <c r="K46" i="3836"/>
  <c r="H46" i="3836"/>
  <c r="K45" i="3836"/>
  <c r="H45" i="3836"/>
  <c r="K44" i="3836"/>
  <c r="H44" i="3836"/>
  <c r="K43" i="3836"/>
  <c r="H43" i="3836"/>
  <c r="K42" i="3836"/>
  <c r="H42" i="3836"/>
  <c r="K41" i="3836"/>
  <c r="H41" i="3836"/>
  <c r="K40" i="3836"/>
  <c r="H40" i="3836"/>
  <c r="K39" i="3836"/>
  <c r="H39" i="3836"/>
  <c r="K38" i="3836"/>
  <c r="H38" i="3836"/>
  <c r="K37" i="3836"/>
  <c r="H37" i="3836"/>
  <c r="K36" i="3836"/>
  <c r="H36" i="3836"/>
  <c r="K35" i="3836"/>
  <c r="H35" i="3836"/>
  <c r="K34" i="3836"/>
  <c r="H34" i="3836"/>
  <c r="K33" i="3836"/>
  <c r="H33" i="3836"/>
  <c r="K32" i="3836"/>
  <c r="H32" i="3836"/>
  <c r="K31" i="3836"/>
  <c r="H31" i="3836"/>
  <c r="K30" i="3836"/>
  <c r="H30" i="3836"/>
  <c r="K29" i="3836"/>
  <c r="H29" i="3836"/>
  <c r="K28" i="3836"/>
  <c r="H28" i="3836"/>
  <c r="K27" i="3836"/>
  <c r="H27" i="3836"/>
  <c r="K26" i="3836"/>
  <c r="H26" i="3836"/>
  <c r="K25" i="3836"/>
  <c r="H25" i="3836"/>
  <c r="K24" i="3836"/>
  <c r="H24" i="3836"/>
  <c r="K23" i="3836"/>
  <c r="H23" i="3836"/>
  <c r="H22" i="3836"/>
  <c r="H21" i="3836"/>
  <c r="K20" i="3836"/>
  <c r="H20" i="3836"/>
  <c r="K19" i="3836"/>
  <c r="H19" i="3836"/>
  <c r="K18" i="3836"/>
  <c r="H18" i="3836"/>
  <c r="K17" i="3836"/>
  <c r="H17" i="3836"/>
  <c r="H16" i="3836"/>
  <c r="H15" i="3836"/>
  <c r="H14" i="3836"/>
  <c r="K13" i="3836"/>
  <c r="H13" i="3836"/>
  <c r="K12" i="3836"/>
  <c r="H12" i="3836"/>
  <c r="K11" i="3836"/>
  <c r="H11" i="3836"/>
  <c r="H10" i="3836"/>
  <c r="H9" i="3836"/>
  <c r="H8" i="3836"/>
  <c r="K13" i="2382"/>
  <c r="K12" i="2382"/>
  <c r="H61" i="3837" l="1"/>
  <c r="H58" i="3836"/>
  <c r="H57" i="3835"/>
  <c r="H56" i="3835"/>
  <c r="H55" i="3835"/>
  <c r="H54" i="3835"/>
  <c r="H53" i="3835"/>
  <c r="H52" i="3835"/>
  <c r="H51" i="3835"/>
  <c r="H50" i="3835"/>
  <c r="H49" i="3835"/>
  <c r="H48" i="3835"/>
  <c r="H47" i="3835"/>
  <c r="H46" i="3835"/>
  <c r="H45" i="3835"/>
  <c r="H44" i="3835"/>
  <c r="H43" i="3835"/>
  <c r="H42" i="3835"/>
  <c r="H41" i="3835"/>
  <c r="H40" i="3835"/>
  <c r="H39" i="3835"/>
  <c r="H38" i="3835"/>
  <c r="H37" i="3835"/>
  <c r="H36" i="3835"/>
  <c r="H35" i="3835"/>
  <c r="H34" i="3835"/>
  <c r="H33" i="3835"/>
  <c r="H32" i="3835"/>
  <c r="H31" i="3835"/>
  <c r="H30" i="3835"/>
  <c r="H29" i="3835"/>
  <c r="H28" i="3835"/>
  <c r="H27" i="3835"/>
  <c r="H26" i="3835"/>
  <c r="H25" i="3835"/>
  <c r="H24" i="3835"/>
  <c r="H23" i="3835"/>
  <c r="H22" i="3835"/>
  <c r="H21" i="3835"/>
  <c r="H20" i="3835"/>
  <c r="H19" i="3835"/>
  <c r="H18" i="3835"/>
  <c r="H17" i="3835"/>
  <c r="H16" i="3835"/>
  <c r="H15" i="3835"/>
  <c r="H14" i="3835"/>
  <c r="H13" i="3835"/>
  <c r="H12" i="3835"/>
  <c r="H11" i="3835"/>
  <c r="H10" i="3835"/>
  <c r="H9" i="3835"/>
  <c r="D57" i="3835"/>
  <c r="D56" i="3835"/>
  <c r="D55" i="3835"/>
  <c r="D54" i="3835"/>
  <c r="D53" i="3835"/>
  <c r="D52" i="3835"/>
  <c r="D51" i="3835"/>
  <c r="D50" i="3835"/>
  <c r="D49" i="3835"/>
  <c r="D48" i="3835"/>
  <c r="D47" i="3835"/>
  <c r="D46" i="3835"/>
  <c r="D45" i="3835"/>
  <c r="D44" i="3835"/>
  <c r="D43" i="3835"/>
  <c r="D42" i="3835"/>
  <c r="D41" i="3835"/>
  <c r="D40" i="3835"/>
  <c r="D39" i="3835"/>
  <c r="D38" i="3835"/>
  <c r="D37" i="3835"/>
  <c r="D36" i="3835"/>
  <c r="D35" i="3835"/>
  <c r="D34" i="3835"/>
  <c r="D33" i="3835"/>
  <c r="D32" i="3835"/>
  <c r="D31" i="3835"/>
  <c r="D30" i="3835"/>
  <c r="D29" i="3835"/>
  <c r="D28" i="3835"/>
  <c r="D27" i="3835"/>
  <c r="D26" i="3835"/>
  <c r="D25" i="3835"/>
  <c r="D24" i="3835"/>
  <c r="D23" i="3835"/>
  <c r="D22" i="3835"/>
  <c r="D21" i="3835"/>
  <c r="D20" i="3835"/>
  <c r="K57" i="3835"/>
  <c r="K56" i="3835"/>
  <c r="K55" i="3835"/>
  <c r="K54" i="3835"/>
  <c r="K53" i="3835"/>
  <c r="K52" i="3835"/>
  <c r="K51" i="3835"/>
  <c r="K48" i="3835"/>
  <c r="K47" i="3835"/>
  <c r="K46" i="3835"/>
  <c r="K45" i="3835"/>
  <c r="K44" i="3835"/>
  <c r="K43" i="3835"/>
  <c r="K42" i="3835"/>
  <c r="K41" i="3835"/>
  <c r="K40" i="3835"/>
  <c r="K39" i="3835"/>
  <c r="K38" i="3835"/>
  <c r="K37" i="3835"/>
  <c r="K36" i="3835"/>
  <c r="K35" i="3835"/>
  <c r="K34" i="3835"/>
  <c r="K33" i="3835"/>
  <c r="K32" i="3835"/>
  <c r="K31" i="3835"/>
  <c r="K30" i="3835"/>
  <c r="K29" i="3835"/>
  <c r="K28" i="3835"/>
  <c r="K27" i="3835"/>
  <c r="K26" i="3835"/>
  <c r="K25" i="3835"/>
  <c r="K24" i="3835"/>
  <c r="K23" i="3835"/>
  <c r="K20" i="3835"/>
  <c r="K19" i="3835"/>
  <c r="D19" i="3835"/>
  <c r="K18" i="3835"/>
  <c r="D18" i="3835"/>
  <c r="K17" i="3835"/>
  <c r="D17" i="3835"/>
  <c r="D16" i="3835"/>
  <c r="D15" i="3835"/>
  <c r="D14" i="3835"/>
  <c r="K13" i="3835"/>
  <c r="D13" i="3835"/>
  <c r="K12" i="3835"/>
  <c r="D12" i="3835"/>
  <c r="K11" i="3835"/>
  <c r="D11" i="3835"/>
  <c r="D10" i="3835"/>
  <c r="D9" i="3835"/>
  <c r="H8" i="3835"/>
  <c r="D8" i="3835"/>
  <c r="D7" i="3835"/>
  <c r="H58" i="3835" l="1"/>
  <c r="K11" i="2382" l="1"/>
  <c r="K10" i="2382"/>
  <c r="H56" i="3833"/>
  <c r="H55" i="3833"/>
  <c r="H54" i="3833"/>
  <c r="H53" i="3833"/>
  <c r="H51" i="3833"/>
  <c r="H50" i="3833"/>
  <c r="H49" i="3833"/>
  <c r="H48" i="3833"/>
  <c r="H47" i="3833"/>
  <c r="H46" i="3833"/>
  <c r="H45" i="3833"/>
  <c r="H44" i="3833"/>
  <c r="H43" i="3833"/>
  <c r="H42" i="3833"/>
  <c r="H41" i="3833"/>
  <c r="H40" i="3833"/>
  <c r="H39" i="3833"/>
  <c r="H38" i="3833"/>
  <c r="H37" i="3833"/>
  <c r="H36" i="3833"/>
  <c r="H35" i="3833"/>
  <c r="H34" i="3833"/>
  <c r="H33" i="3833"/>
  <c r="H32" i="3833"/>
  <c r="H31" i="3833"/>
  <c r="H30" i="3833"/>
  <c r="H29" i="3833"/>
  <c r="H28" i="3833"/>
  <c r="H27" i="3833"/>
  <c r="H26" i="3833"/>
  <c r="H25" i="3833"/>
  <c r="H24" i="3833"/>
  <c r="H23" i="3833"/>
  <c r="H22" i="3833"/>
  <c r="H21" i="3833"/>
  <c r="H20" i="3833"/>
  <c r="H19" i="3833"/>
  <c r="H18" i="3833"/>
  <c r="H17" i="3833"/>
  <c r="H16" i="3833"/>
  <c r="H15" i="3833"/>
  <c r="H14" i="3833"/>
  <c r="H13" i="3833"/>
  <c r="H12" i="3833"/>
  <c r="H11" i="3833"/>
  <c r="H10" i="3833"/>
  <c r="H9" i="3833"/>
  <c r="D56" i="3833"/>
  <c r="D55" i="3833"/>
  <c r="D54" i="3833"/>
  <c r="D53" i="3833"/>
  <c r="D51" i="3833"/>
  <c r="D50" i="3833"/>
  <c r="D49" i="3833"/>
  <c r="D48" i="3833"/>
  <c r="D47" i="3833"/>
  <c r="D46" i="3833"/>
  <c r="D45" i="3833"/>
  <c r="D44" i="3833"/>
  <c r="D43" i="3833"/>
  <c r="D42" i="3833"/>
  <c r="D41" i="3833"/>
  <c r="D40" i="3833"/>
  <c r="D39" i="3833"/>
  <c r="D38" i="3833"/>
  <c r="D37" i="3833"/>
  <c r="D36" i="3833"/>
  <c r="D35" i="3833"/>
  <c r="D34" i="3833"/>
  <c r="D33" i="3833"/>
  <c r="D32" i="3833"/>
  <c r="D31" i="3833"/>
  <c r="D30" i="3833"/>
  <c r="D29" i="3833"/>
  <c r="D28" i="3833"/>
  <c r="D27" i="3833"/>
  <c r="D26" i="3833"/>
  <c r="D25" i="3833"/>
  <c r="D24" i="3833"/>
  <c r="D23" i="3833"/>
  <c r="D22" i="3833"/>
  <c r="D21" i="3833"/>
  <c r="D20" i="3833"/>
  <c r="D19" i="3833"/>
  <c r="D18" i="3833"/>
  <c r="D17" i="3833"/>
  <c r="D16" i="3833"/>
  <c r="D15" i="3833"/>
  <c r="D14" i="3833"/>
  <c r="D13" i="3833"/>
  <c r="D12" i="3833"/>
  <c r="D11" i="3833"/>
  <c r="D10" i="3833"/>
  <c r="D9" i="3833"/>
  <c r="D8" i="3833"/>
  <c r="D7" i="3833"/>
  <c r="D52" i="3833"/>
  <c r="H23" i="3834" l="1"/>
  <c r="K56" i="3833"/>
  <c r="K55" i="3833"/>
  <c r="K54" i="3833"/>
  <c r="K53" i="3833"/>
  <c r="K52" i="3833"/>
  <c r="K51" i="3833"/>
  <c r="K50" i="3833"/>
  <c r="K47" i="3833"/>
  <c r="K46" i="3833"/>
  <c r="K45" i="3833"/>
  <c r="K44" i="3833"/>
  <c r="K43" i="3833"/>
  <c r="K42" i="3833"/>
  <c r="K41" i="3833"/>
  <c r="K40" i="3833"/>
  <c r="K39" i="3833"/>
  <c r="K38" i="3833"/>
  <c r="K37" i="3833"/>
  <c r="K36" i="3833"/>
  <c r="K35" i="3833"/>
  <c r="K34" i="3833"/>
  <c r="K33" i="3833"/>
  <c r="K32" i="3833"/>
  <c r="K31" i="3833"/>
  <c r="K30" i="3833"/>
  <c r="K29" i="3833"/>
  <c r="K28" i="3833"/>
  <c r="K27" i="3833"/>
  <c r="K26" i="3833"/>
  <c r="K25" i="3833"/>
  <c r="K24" i="3833"/>
  <c r="K23" i="3833"/>
  <c r="K22" i="3833"/>
  <c r="K20" i="3833"/>
  <c r="K19" i="3833"/>
  <c r="K18" i="3833"/>
  <c r="K17" i="3833"/>
  <c r="K13" i="3833"/>
  <c r="K12" i="3833"/>
  <c r="K11" i="3833"/>
  <c r="H8" i="3833"/>
  <c r="H57" i="3833" l="1"/>
  <c r="K26" i="3831"/>
  <c r="K25" i="3831"/>
  <c r="K24" i="3831"/>
  <c r="K23" i="3831"/>
  <c r="K22" i="3831"/>
  <c r="K52" i="3831"/>
  <c r="K49" i="3831"/>
  <c r="K50" i="3831"/>
  <c r="K38" i="3831"/>
  <c r="K37" i="3831"/>
  <c r="K36" i="3831"/>
  <c r="K35" i="3831"/>
  <c r="K34" i="3831"/>
  <c r="K33" i="3831"/>
  <c r="K32" i="3831"/>
  <c r="K31" i="3831"/>
  <c r="K30" i="3831"/>
  <c r="H22" i="3831"/>
  <c r="H23" i="3831"/>
  <c r="H24" i="3831"/>
  <c r="H25" i="3831"/>
  <c r="H26" i="3831"/>
  <c r="D22" i="3831"/>
  <c r="D23" i="3831"/>
  <c r="D24" i="3831"/>
  <c r="D25" i="3831"/>
  <c r="D26" i="3831"/>
  <c r="D52" i="3831"/>
  <c r="H31" i="3831"/>
  <c r="D30" i="3831"/>
  <c r="H32" i="3831"/>
  <c r="H33" i="3831"/>
  <c r="H34" i="3831"/>
  <c r="H35" i="3831"/>
  <c r="H36" i="3831"/>
  <c r="H37" i="3831"/>
  <c r="H38" i="3831"/>
  <c r="D32" i="3831"/>
  <c r="D33" i="3831"/>
  <c r="D34" i="3831"/>
  <c r="D35" i="3831"/>
  <c r="D36" i="3831"/>
  <c r="D37" i="3831"/>
  <c r="D38" i="3831"/>
  <c r="D31" i="3831"/>
  <c r="K54" i="3831"/>
  <c r="H54" i="3831"/>
  <c r="D54" i="3831"/>
  <c r="K53" i="3831"/>
  <c r="K51" i="3831"/>
  <c r="D51" i="3831"/>
  <c r="H51" i="3831" s="1"/>
  <c r="H50" i="3831"/>
  <c r="D50" i="3831"/>
  <c r="H49" i="3831"/>
  <c r="D49" i="3831"/>
  <c r="H48" i="3831"/>
  <c r="D48" i="3831"/>
  <c r="H47" i="3831"/>
  <c r="D47" i="3831"/>
  <c r="K46" i="3831"/>
  <c r="H46" i="3831"/>
  <c r="D46" i="3831"/>
  <c r="K45" i="3831"/>
  <c r="H45" i="3831"/>
  <c r="D45" i="3831"/>
  <c r="K44" i="3831"/>
  <c r="H44" i="3831"/>
  <c r="D44" i="3831"/>
  <c r="K43" i="3831"/>
  <c r="H43" i="3831"/>
  <c r="D43" i="3831"/>
  <c r="K42" i="3831"/>
  <c r="H42" i="3831"/>
  <c r="D42" i="3831"/>
  <c r="K41" i="3831"/>
  <c r="H41" i="3831"/>
  <c r="D41" i="3831"/>
  <c r="K40" i="3831"/>
  <c r="H40" i="3831"/>
  <c r="D40" i="3831"/>
  <c r="K39" i="3831"/>
  <c r="K29" i="3831"/>
  <c r="D29" i="3831"/>
  <c r="K28" i="3831"/>
  <c r="H28" i="3831"/>
  <c r="D28" i="3831"/>
  <c r="K27" i="3831"/>
  <c r="H27" i="3831"/>
  <c r="D27" i="3831"/>
  <c r="K21" i="3831"/>
  <c r="H21" i="3831"/>
  <c r="D21" i="3831"/>
  <c r="K20" i="3831"/>
  <c r="D20" i="3831"/>
  <c r="H20" i="3831" s="1"/>
  <c r="K19" i="3831"/>
  <c r="H19" i="3831"/>
  <c r="D19" i="3831"/>
  <c r="K18" i="3831"/>
  <c r="H18" i="3831"/>
  <c r="D18" i="3831"/>
  <c r="K17" i="3831"/>
  <c r="H17" i="3831"/>
  <c r="D17" i="3831"/>
  <c r="H16" i="3831"/>
  <c r="D16" i="3831"/>
  <c r="H15" i="3831"/>
  <c r="D15" i="3831"/>
  <c r="D14" i="3831"/>
  <c r="K13" i="3831"/>
  <c r="H13" i="3831"/>
  <c r="D13" i="3831"/>
  <c r="K12" i="3831"/>
  <c r="H12" i="3831"/>
  <c r="D12" i="3831"/>
  <c r="K11" i="3831"/>
  <c r="D11" i="3831"/>
  <c r="H11" i="3831" s="1"/>
  <c r="H10" i="3831"/>
  <c r="D10" i="3831"/>
  <c r="H9" i="3831"/>
  <c r="D9" i="3831"/>
  <c r="H8" i="3831"/>
  <c r="D8" i="3831"/>
  <c r="D7" i="3831"/>
  <c r="H7" i="3831" s="1"/>
  <c r="H24" i="3832" l="1"/>
  <c r="H55" i="3831"/>
  <c r="D32" i="3829" l="1"/>
  <c r="H60" i="3829"/>
  <c r="H59" i="3829"/>
  <c r="H58" i="3829"/>
  <c r="H57" i="3829"/>
  <c r="H56" i="3829"/>
  <c r="H55" i="3829"/>
  <c r="H54" i="3829"/>
  <c r="H53" i="3829"/>
  <c r="H52" i="3829"/>
  <c r="H51" i="3829"/>
  <c r="H50" i="3829"/>
  <c r="H49" i="3829"/>
  <c r="H48" i="3829"/>
  <c r="H47" i="3829"/>
  <c r="H46" i="3829"/>
  <c r="H45" i="3829"/>
  <c r="H44" i="3829"/>
  <c r="H43" i="3829"/>
  <c r="H42" i="3829"/>
  <c r="H41" i="3829"/>
  <c r="H40" i="3829"/>
  <c r="H39" i="3829"/>
  <c r="H38" i="3829"/>
  <c r="H37" i="3829"/>
  <c r="H36" i="3829"/>
  <c r="H35" i="3829"/>
  <c r="H33" i="3829"/>
  <c r="H31" i="3829"/>
  <c r="H30" i="3829"/>
  <c r="H28" i="3829"/>
  <c r="H27" i="3829"/>
  <c r="H26" i="3829"/>
  <c r="H25" i="3829"/>
  <c r="H24" i="3829"/>
  <c r="H23" i="3829"/>
  <c r="H22" i="3829"/>
  <c r="H21" i="3829"/>
  <c r="H20" i="3829"/>
  <c r="H19" i="3829"/>
  <c r="H18" i="3829"/>
  <c r="H17" i="3829"/>
  <c r="H16" i="3829"/>
  <c r="H15" i="3829"/>
  <c r="H14" i="3829"/>
  <c r="H13" i="3829"/>
  <c r="H12" i="3829"/>
  <c r="H11" i="3829"/>
  <c r="H10" i="3829"/>
  <c r="H9" i="3829"/>
  <c r="H8" i="3829"/>
  <c r="H7" i="3829"/>
  <c r="H34" i="3829"/>
  <c r="D31" i="3829"/>
  <c r="D20" i="3829"/>
  <c r="D21" i="3829"/>
  <c r="D22" i="3829"/>
  <c r="D33" i="3829"/>
  <c r="D37" i="3829"/>
  <c r="D38" i="3829"/>
  <c r="D39" i="3829"/>
  <c r="K65" i="3829"/>
  <c r="H65" i="3829"/>
  <c r="D65" i="3829"/>
  <c r="K64" i="3829"/>
  <c r="H64" i="3829"/>
  <c r="D64" i="3829"/>
  <c r="D63" i="3829"/>
  <c r="D60" i="3829"/>
  <c r="D59" i="3829"/>
  <c r="D58" i="3829"/>
  <c r="D57" i="3829"/>
  <c r="K56" i="3829"/>
  <c r="D56" i="3829"/>
  <c r="K55" i="3829"/>
  <c r="D55" i="3829"/>
  <c r="K54" i="3829"/>
  <c r="D54" i="3829"/>
  <c r="K53" i="3829"/>
  <c r="D53" i="3829"/>
  <c r="K52" i="3829"/>
  <c r="D52" i="3829"/>
  <c r="K51" i="3829"/>
  <c r="D51" i="3829"/>
  <c r="K50" i="3829"/>
  <c r="D50" i="3829"/>
  <c r="K49" i="3829"/>
  <c r="D49" i="3829"/>
  <c r="D48" i="3829"/>
  <c r="D47" i="3829"/>
  <c r="D46" i="3829"/>
  <c r="D45" i="3829"/>
  <c r="D44" i="3829"/>
  <c r="D43" i="3829"/>
  <c r="D42" i="3829"/>
  <c r="D41" i="3829"/>
  <c r="D40" i="3829"/>
  <c r="K36" i="3829"/>
  <c r="D36" i="3829"/>
  <c r="K35" i="3829"/>
  <c r="D35" i="3829"/>
  <c r="K34" i="3829"/>
  <c r="D34" i="3829"/>
  <c r="K33" i="3829"/>
  <c r="K31" i="3829"/>
  <c r="K30" i="3829"/>
  <c r="D30" i="3829"/>
  <c r="K29" i="3829"/>
  <c r="D29" i="3829"/>
  <c r="K28" i="3829"/>
  <c r="D28" i="3829"/>
  <c r="K27" i="3829"/>
  <c r="D27" i="3829"/>
  <c r="D26" i="3829"/>
  <c r="D25" i="3829"/>
  <c r="D24" i="3829"/>
  <c r="D23" i="3829"/>
  <c r="K20" i="3829"/>
  <c r="D19" i="3829"/>
  <c r="D14" i="3829"/>
  <c r="K13" i="3829"/>
  <c r="D13" i="3829"/>
  <c r="K12" i="3829"/>
  <c r="D12" i="3829"/>
  <c r="K11" i="3829"/>
  <c r="D10" i="3829"/>
  <c r="D9" i="3829"/>
  <c r="D8" i="3829"/>
  <c r="D7" i="3829"/>
  <c r="H26" i="3830" l="1"/>
  <c r="H66" i="3829"/>
  <c r="H40" i="3828"/>
  <c r="D77" i="3827" l="1"/>
  <c r="D48" i="3827"/>
  <c r="H48" i="3827"/>
  <c r="D49" i="3827"/>
  <c r="H49" i="3827"/>
  <c r="D50" i="3827"/>
  <c r="H50" i="3827"/>
  <c r="H16" i="3827" l="1"/>
  <c r="H17" i="3827"/>
  <c r="H18" i="3827"/>
  <c r="D16" i="3827"/>
  <c r="D17" i="3827"/>
  <c r="D18" i="3827"/>
  <c r="H15" i="3827"/>
  <c r="D15" i="3827"/>
  <c r="H21" i="3827"/>
  <c r="H22" i="3827"/>
  <c r="H23" i="3827"/>
  <c r="H24" i="3827"/>
  <c r="H25" i="3827"/>
  <c r="H26" i="3827"/>
  <c r="D21" i="3827"/>
  <c r="D22" i="3827"/>
  <c r="D23" i="3827"/>
  <c r="D24" i="3827"/>
  <c r="D25" i="3827"/>
  <c r="D26" i="3827"/>
  <c r="H51" i="3827"/>
  <c r="H52" i="3827"/>
  <c r="H53" i="3827"/>
  <c r="H54" i="3827"/>
  <c r="H55" i="3827"/>
  <c r="H56" i="3827"/>
  <c r="H57" i="3827"/>
  <c r="H58" i="3827"/>
  <c r="H59" i="3827"/>
  <c r="D51" i="3827"/>
  <c r="D52" i="3827"/>
  <c r="D53" i="3827"/>
  <c r="D54" i="3827"/>
  <c r="D55" i="3827"/>
  <c r="D56" i="3827"/>
  <c r="D57" i="3827"/>
  <c r="D58" i="3827"/>
  <c r="D59" i="3827"/>
  <c r="H30" i="3827"/>
  <c r="H31" i="3827"/>
  <c r="H32" i="3827"/>
  <c r="H33" i="3827"/>
  <c r="H34" i="3827"/>
  <c r="H35" i="3827"/>
  <c r="H36" i="3827"/>
  <c r="H37" i="3827"/>
  <c r="H38" i="3827"/>
  <c r="H39" i="3827"/>
  <c r="H40" i="3827"/>
  <c r="H41" i="3827"/>
  <c r="H42" i="3827"/>
  <c r="H43" i="3827"/>
  <c r="H44" i="3827"/>
  <c r="D31" i="3827"/>
  <c r="D32" i="3827"/>
  <c r="D33" i="3827"/>
  <c r="D34" i="3827"/>
  <c r="D35" i="3827"/>
  <c r="D36" i="3827"/>
  <c r="D37" i="3827"/>
  <c r="D38" i="3827"/>
  <c r="D39" i="3827"/>
  <c r="D40" i="3827"/>
  <c r="D41" i="3827"/>
  <c r="D42" i="3827"/>
  <c r="D43" i="3827"/>
  <c r="D44" i="3827"/>
  <c r="D30" i="3827"/>
  <c r="D29" i="3827" l="1"/>
  <c r="K79" i="3827"/>
  <c r="H79" i="3827"/>
  <c r="D79" i="3827"/>
  <c r="K78" i="3827"/>
  <c r="H78" i="3827"/>
  <c r="D78" i="3827"/>
  <c r="K72" i="3827"/>
  <c r="D72" i="3827"/>
  <c r="H72" i="3827" s="1"/>
  <c r="H71" i="3827"/>
  <c r="D71" i="3827"/>
  <c r="H70" i="3827"/>
  <c r="D70" i="3827"/>
  <c r="H69" i="3827"/>
  <c r="D69" i="3827"/>
  <c r="H68" i="3827"/>
  <c r="D68" i="3827"/>
  <c r="K67" i="3827"/>
  <c r="H67" i="3827"/>
  <c r="D67" i="3827"/>
  <c r="K66" i="3827"/>
  <c r="H66" i="3827"/>
  <c r="D66" i="3827"/>
  <c r="K65" i="3827"/>
  <c r="H65" i="3827"/>
  <c r="D65" i="3827"/>
  <c r="K64" i="3827"/>
  <c r="H64" i="3827"/>
  <c r="D64" i="3827"/>
  <c r="K63" i="3827"/>
  <c r="H63" i="3827"/>
  <c r="D63" i="3827"/>
  <c r="K62" i="3827"/>
  <c r="H62" i="3827"/>
  <c r="D62" i="3827"/>
  <c r="K61" i="3827"/>
  <c r="H61" i="3827"/>
  <c r="D61" i="3827"/>
  <c r="K60" i="3827"/>
  <c r="H60" i="3827"/>
  <c r="D60" i="3827"/>
  <c r="K47" i="3827"/>
  <c r="D47" i="3827"/>
  <c r="K46" i="3827"/>
  <c r="H46" i="3827"/>
  <c r="D46" i="3827"/>
  <c r="K45" i="3827"/>
  <c r="H45" i="3827"/>
  <c r="D45" i="3827"/>
  <c r="K30" i="3827"/>
  <c r="K29" i="3827"/>
  <c r="K28" i="3827"/>
  <c r="H28" i="3827"/>
  <c r="D28" i="3827"/>
  <c r="K27" i="3827"/>
  <c r="H27" i="3827"/>
  <c r="D27" i="3827"/>
  <c r="K20" i="3827"/>
  <c r="H20" i="3827"/>
  <c r="D20" i="3827"/>
  <c r="H19" i="3827"/>
  <c r="D19" i="3827"/>
  <c r="D14" i="3827"/>
  <c r="K13" i="3827"/>
  <c r="H13" i="3827"/>
  <c r="D13" i="3827"/>
  <c r="K12" i="3827"/>
  <c r="H12" i="3827"/>
  <c r="D12" i="3827"/>
  <c r="K11" i="3827"/>
  <c r="H11" i="3827"/>
  <c r="D11" i="3827"/>
  <c r="H10" i="3827"/>
  <c r="D10" i="3827"/>
  <c r="H9" i="3827"/>
  <c r="D9" i="3827"/>
  <c r="H8" i="3827"/>
  <c r="D8" i="3827"/>
  <c r="H7" i="3827"/>
  <c r="D7" i="3827"/>
  <c r="H80" i="3827" l="1"/>
  <c r="H27" i="3825"/>
  <c r="H28" i="3825"/>
  <c r="H29" i="3825"/>
  <c r="H30" i="3825"/>
  <c r="H31" i="3825"/>
  <c r="H32" i="3825"/>
  <c r="H33" i="3825"/>
  <c r="H34" i="3825"/>
  <c r="H35" i="3825"/>
  <c r="H36" i="3825"/>
  <c r="H37" i="3825"/>
  <c r="H38" i="3825"/>
  <c r="H39" i="3825"/>
  <c r="D26" i="3825"/>
  <c r="H26" i="3825" s="1"/>
  <c r="D27" i="3825"/>
  <c r="D28" i="3825"/>
  <c r="D29" i="3825"/>
  <c r="D30" i="3825"/>
  <c r="D31" i="3825"/>
  <c r="D32" i="3825"/>
  <c r="D33" i="3825"/>
  <c r="D34" i="3825"/>
  <c r="D35" i="3825"/>
  <c r="D36" i="3825"/>
  <c r="D37" i="3825"/>
  <c r="D38" i="3825"/>
  <c r="H25" i="3825"/>
  <c r="D25" i="3825"/>
  <c r="H38" i="3826" l="1"/>
  <c r="K53" i="3825"/>
  <c r="H53" i="3825"/>
  <c r="D53" i="3825"/>
  <c r="K52" i="3825"/>
  <c r="H52" i="3825"/>
  <c r="D52" i="3825"/>
  <c r="K51" i="3825"/>
  <c r="H51" i="3825"/>
  <c r="D51" i="3825"/>
  <c r="H50" i="3825"/>
  <c r="D50" i="3825"/>
  <c r="H49" i="3825"/>
  <c r="D49" i="3825"/>
  <c r="H48" i="3825"/>
  <c r="D48" i="3825"/>
  <c r="H47" i="3825"/>
  <c r="D47" i="3825"/>
  <c r="K46" i="3825"/>
  <c r="H46" i="3825"/>
  <c r="D46" i="3825"/>
  <c r="K45" i="3825"/>
  <c r="H45" i="3825"/>
  <c r="D45" i="3825"/>
  <c r="K44" i="3825"/>
  <c r="H44" i="3825"/>
  <c r="D44" i="3825"/>
  <c r="K43" i="3825"/>
  <c r="H43" i="3825"/>
  <c r="D43" i="3825"/>
  <c r="K42" i="3825"/>
  <c r="H42" i="3825"/>
  <c r="D42" i="3825"/>
  <c r="K41" i="3825"/>
  <c r="H41" i="3825"/>
  <c r="D41" i="3825"/>
  <c r="K40" i="3825"/>
  <c r="H40" i="3825"/>
  <c r="D40" i="3825"/>
  <c r="K39" i="3825"/>
  <c r="D39" i="3825"/>
  <c r="K24" i="3825"/>
  <c r="D24" i="3825"/>
  <c r="H24" i="3825" s="1"/>
  <c r="K23" i="3825"/>
  <c r="H23" i="3825"/>
  <c r="D23" i="3825"/>
  <c r="K22" i="3825"/>
  <c r="H22" i="3825"/>
  <c r="D22" i="3825"/>
  <c r="K21" i="3825"/>
  <c r="H21" i="3825"/>
  <c r="D21" i="3825"/>
  <c r="K20" i="3825"/>
  <c r="H20" i="3825"/>
  <c r="D20" i="3825"/>
  <c r="K19" i="3825"/>
  <c r="H19" i="3825"/>
  <c r="D19" i="3825"/>
  <c r="K18" i="3825"/>
  <c r="H18" i="3825"/>
  <c r="D18" i="3825"/>
  <c r="K17" i="3825"/>
  <c r="H17" i="3825"/>
  <c r="D17" i="3825"/>
  <c r="H16" i="3825"/>
  <c r="D16" i="3825"/>
  <c r="H15" i="3825"/>
  <c r="D15" i="3825"/>
  <c r="H14" i="3825"/>
  <c r="D14" i="3825"/>
  <c r="K13" i="3825"/>
  <c r="H13" i="3825"/>
  <c r="D13" i="3825"/>
  <c r="K12" i="3825"/>
  <c r="H12" i="3825"/>
  <c r="D12" i="3825"/>
  <c r="K11" i="3825"/>
  <c r="H11" i="3825"/>
  <c r="D11" i="3825"/>
  <c r="H10" i="3825"/>
  <c r="D10" i="3825"/>
  <c r="H9" i="3825"/>
  <c r="D9" i="3825"/>
  <c r="H8" i="3825"/>
  <c r="D8" i="3825"/>
  <c r="H7" i="3825"/>
  <c r="D7" i="3825"/>
  <c r="H54" i="3825" l="1"/>
  <c r="G608" i="52"/>
  <c r="K83" i="2382" l="1"/>
  <c r="K84" i="2382"/>
  <c r="K85" i="2382"/>
  <c r="K86" i="2382"/>
  <c r="K87" i="2382"/>
  <c r="K88" i="2382"/>
  <c r="K89" i="2382"/>
  <c r="K90" i="2382"/>
  <c r="K91" i="2382"/>
  <c r="K92" i="2382"/>
  <c r="K93" i="2382"/>
  <c r="K94" i="2382"/>
  <c r="K95" i="2382"/>
  <c r="K96" i="2382"/>
  <c r="K97" i="2382"/>
  <c r="K98" i="2382"/>
  <c r="K99" i="2382"/>
  <c r="K100" i="2382"/>
  <c r="K101" i="2382"/>
  <c r="K102" i="2382"/>
  <c r="K103" i="2382"/>
  <c r="K104" i="2382"/>
  <c r="K105" i="2382"/>
  <c r="K106" i="2382"/>
  <c r="K107" i="2382"/>
  <c r="K108" i="2382"/>
  <c r="K109" i="2382"/>
  <c r="K110" i="2382"/>
  <c r="K111" i="2382"/>
  <c r="K112" i="2382"/>
  <c r="K113" i="2382"/>
  <c r="K114" i="2382"/>
  <c r="K115" i="2382"/>
  <c r="K116" i="2382"/>
  <c r="K117" i="2382"/>
  <c r="K118" i="2382"/>
  <c r="K119" i="2382"/>
  <c r="K120" i="2382"/>
  <c r="K121" i="2382"/>
  <c r="K122" i="2382"/>
  <c r="K123" i="2382"/>
  <c r="K124" i="2382"/>
  <c r="K125" i="2382"/>
  <c r="K126" i="2382"/>
  <c r="K127" i="2382"/>
  <c r="K128" i="2382"/>
  <c r="K129" i="2382"/>
  <c r="K130" i="2382"/>
  <c r="K131" i="2382"/>
  <c r="K132" i="2382"/>
  <c r="K133" i="2382"/>
  <c r="K134" i="2382"/>
  <c r="K135" i="2382"/>
  <c r="K136" i="2382"/>
  <c r="K137" i="2382"/>
  <c r="K138" i="2382"/>
  <c r="K139" i="2382"/>
  <c r="K140" i="2382"/>
  <c r="K141" i="2382"/>
  <c r="K142" i="2382"/>
  <c r="K143" i="2382"/>
  <c r="K144" i="2382"/>
  <c r="H145" i="2382"/>
  <c r="K145" i="2382"/>
  <c r="H146" i="2382"/>
  <c r="K146" i="2382"/>
  <c r="H147" i="2382"/>
  <c r="K147" i="2382"/>
  <c r="H148" i="2382"/>
  <c r="K148" i="2382"/>
  <c r="H149" i="2382"/>
  <c r="K149" i="2382"/>
  <c r="H150" i="2382"/>
  <c r="K150" i="2382"/>
  <c r="H151" i="2382"/>
  <c r="K151" i="2382"/>
  <c r="H152" i="2382"/>
  <c r="K152" i="2382"/>
  <c r="H153" i="2382"/>
  <c r="K153" i="2382"/>
  <c r="H154" i="2382"/>
  <c r="K154" i="2382"/>
  <c r="H155" i="2382"/>
  <c r="K155" i="2382"/>
  <c r="H156" i="2382"/>
  <c r="K156" i="2382"/>
  <c r="H157" i="2382"/>
  <c r="K157" i="2382"/>
  <c r="H158" i="2382"/>
  <c r="K158" i="2382"/>
  <c r="H159" i="2382"/>
  <c r="K159" i="2382"/>
  <c r="H160" i="2382"/>
  <c r="K160" i="2382"/>
  <c r="H161" i="2382"/>
  <c r="K161" i="2382"/>
  <c r="H162" i="2382"/>
  <c r="K162" i="2382"/>
  <c r="H163" i="2382"/>
  <c r="K163" i="2382"/>
  <c r="H164" i="2382"/>
  <c r="K164" i="2382"/>
  <c r="H165" i="2382"/>
  <c r="K165" i="2382"/>
  <c r="H166" i="2382"/>
  <c r="K166" i="2382"/>
  <c r="H167" i="2382"/>
  <c r="K167" i="2382"/>
  <c r="H168" i="2382"/>
  <c r="K168" i="2382"/>
  <c r="H169" i="2382"/>
  <c r="K169" i="2382"/>
  <c r="H170" i="2382"/>
  <c r="K170" i="2382"/>
  <c r="H171" i="2382"/>
  <c r="K171" i="2382"/>
  <c r="H172" i="2382"/>
  <c r="K172" i="2382"/>
  <c r="H173" i="2382"/>
  <c r="K173" i="2382"/>
  <c r="H174" i="2382"/>
  <c r="K174" i="2382"/>
  <c r="H175" i="2382"/>
  <c r="K175" i="2382"/>
  <c r="H176" i="2382"/>
  <c r="K176" i="2382"/>
  <c r="H177" i="2382"/>
  <c r="K177" i="2382"/>
  <c r="H178" i="2382"/>
  <c r="K178" i="2382"/>
  <c r="H179" i="2382"/>
  <c r="K179" i="2382"/>
  <c r="H180" i="2382"/>
  <c r="K180" i="2382"/>
  <c r="H181" i="2382"/>
  <c r="K181" i="2382"/>
  <c r="H182" i="2382"/>
  <c r="K182" i="2382"/>
  <c r="H183" i="2382"/>
  <c r="K183" i="2382"/>
  <c r="H184" i="2382"/>
  <c r="K184" i="2382"/>
  <c r="H185" i="2382"/>
  <c r="K185" i="2382"/>
  <c r="H186" i="2382"/>
  <c r="K186" i="2382"/>
  <c r="H187" i="2382"/>
  <c r="K187" i="2382"/>
  <c r="H188" i="2382"/>
  <c r="K188" i="2382"/>
  <c r="H189" i="2382"/>
  <c r="K189" i="2382"/>
  <c r="H190" i="2382"/>
  <c r="K190" i="2382"/>
  <c r="H191" i="2382"/>
  <c r="K191" i="2382"/>
  <c r="H192" i="2382"/>
  <c r="K192" i="2382"/>
  <c r="H193" i="2382"/>
  <c r="K193" i="2382"/>
  <c r="H194" i="2382"/>
  <c r="K194" i="2382"/>
  <c r="H195" i="2382"/>
  <c r="K195" i="2382"/>
  <c r="H196" i="2382"/>
  <c r="K196" i="2382"/>
  <c r="H197" i="2382"/>
  <c r="K197" i="2382"/>
  <c r="H198" i="2382"/>
  <c r="K198" i="2382"/>
  <c r="H199" i="2382"/>
  <c r="K199" i="2382"/>
  <c r="H200" i="2382"/>
  <c r="K200" i="2382"/>
  <c r="H201" i="2382"/>
  <c r="K201" i="2382"/>
  <c r="H202" i="2382"/>
  <c r="K202" i="2382"/>
  <c r="H203" i="2382"/>
  <c r="K203" i="2382"/>
  <c r="H204" i="2382"/>
  <c r="K204" i="2382"/>
  <c r="H205" i="2382"/>
  <c r="K205" i="2382"/>
  <c r="H206" i="2382"/>
  <c r="K206" i="2382"/>
  <c r="H207" i="2382"/>
  <c r="K207" i="2382"/>
  <c r="H208" i="2382"/>
  <c r="K208" i="2382"/>
  <c r="H209" i="2382"/>
  <c r="K209" i="2382"/>
  <c r="H210" i="2382"/>
  <c r="K210" i="2382"/>
  <c r="H211" i="2382"/>
  <c r="K211" i="2382"/>
  <c r="H212" i="2382"/>
  <c r="K212" i="2382"/>
  <c r="H213" i="2382"/>
  <c r="K213" i="2382"/>
  <c r="H214" i="2382"/>
  <c r="K214" i="2382"/>
  <c r="H215" i="2382"/>
  <c r="K215" i="2382"/>
  <c r="H216" i="2382"/>
  <c r="K216" i="2382"/>
  <c r="H217" i="2382"/>
  <c r="K217" i="2382"/>
  <c r="H218" i="2382"/>
  <c r="K218" i="2382"/>
  <c r="H219" i="2382"/>
  <c r="K219" i="2382"/>
  <c r="H220" i="2382"/>
  <c r="K220" i="2382"/>
  <c r="H221" i="2382"/>
  <c r="K221" i="2382"/>
  <c r="H222" i="2382"/>
  <c r="K222" i="2382"/>
  <c r="H223" i="2382"/>
  <c r="K223" i="2382"/>
  <c r="H224" i="2382"/>
  <c r="K224" i="2382"/>
  <c r="H225" i="2382"/>
  <c r="K225" i="2382"/>
  <c r="H226" i="2382"/>
  <c r="K226" i="2382"/>
  <c r="H227" i="2382"/>
  <c r="K227" i="2382"/>
  <c r="H228" i="2382"/>
  <c r="K228" i="2382"/>
  <c r="H229" i="2382"/>
  <c r="K229" i="2382"/>
  <c r="H230" i="2382"/>
  <c r="K230" i="2382"/>
  <c r="H231" i="2382"/>
  <c r="K231" i="2382"/>
  <c r="H232" i="2382"/>
  <c r="K232" i="2382"/>
  <c r="H233" i="2382"/>
  <c r="K233" i="2382"/>
  <c r="H234" i="2382"/>
  <c r="K234" i="2382"/>
  <c r="H235" i="2382"/>
  <c r="K235" i="2382"/>
  <c r="H236" i="2382"/>
  <c r="K236" i="2382"/>
  <c r="H237" i="2382"/>
  <c r="K237" i="2382"/>
  <c r="H238" i="2382"/>
  <c r="K238" i="2382"/>
  <c r="H239" i="2382"/>
  <c r="K239" i="2382"/>
  <c r="H240" i="2382"/>
  <c r="K240" i="2382"/>
  <c r="H241" i="2382"/>
  <c r="K241" i="2382"/>
  <c r="H242" i="2382"/>
  <c r="K242" i="2382"/>
  <c r="H243" i="2382"/>
  <c r="K243" i="2382"/>
  <c r="H244" i="2382"/>
  <c r="K244" i="2382"/>
  <c r="H245" i="2382"/>
  <c r="K245" i="2382"/>
  <c r="H246" i="2382"/>
  <c r="K246" i="2382"/>
  <c r="H247" i="2382"/>
  <c r="K247" i="2382"/>
  <c r="H248" i="2382"/>
  <c r="K248" i="2382"/>
  <c r="H249" i="2382"/>
  <c r="K249" i="2382"/>
  <c r="H250" i="2382"/>
  <c r="K250" i="2382"/>
  <c r="H251" i="2382"/>
  <c r="K251" i="2382"/>
  <c r="H252" i="2382"/>
  <c r="K252" i="2382"/>
  <c r="H253" i="2382"/>
  <c r="K253" i="2382"/>
  <c r="H254" i="2382"/>
  <c r="K254" i="2382"/>
  <c r="H255" i="2382"/>
  <c r="K255" i="2382"/>
  <c r="H256" i="2382"/>
  <c r="K256" i="2382"/>
  <c r="H257" i="2382"/>
  <c r="K257" i="2382"/>
  <c r="H258" i="2382"/>
  <c r="K258" i="2382"/>
  <c r="H259" i="2382"/>
  <c r="K259" i="2382"/>
  <c r="H260" i="2382"/>
  <c r="K260" i="2382"/>
  <c r="H261" i="2382"/>
  <c r="K261" i="2382"/>
  <c r="H262" i="2382"/>
  <c r="K262" i="2382"/>
  <c r="H263" i="2382"/>
  <c r="K263" i="2382"/>
  <c r="H264" i="2382"/>
  <c r="K264" i="2382"/>
  <c r="H265" i="2382"/>
  <c r="K265" i="2382"/>
  <c r="H266" i="2382"/>
  <c r="K266" i="2382"/>
  <c r="H267" i="2382"/>
  <c r="K267" i="2382"/>
  <c r="H268" i="2382"/>
  <c r="K268" i="2382"/>
  <c r="H269" i="2382"/>
  <c r="K269" i="2382"/>
  <c r="H270" i="2382"/>
  <c r="K270" i="2382"/>
  <c r="H271" i="2382"/>
  <c r="K271" i="2382"/>
  <c r="H272" i="2382"/>
  <c r="K272" i="2382"/>
  <c r="H273" i="2382"/>
  <c r="K273" i="2382"/>
  <c r="H274" i="2382"/>
  <c r="K274" i="2382"/>
  <c r="H275" i="2382"/>
  <c r="K275" i="2382"/>
  <c r="H276" i="2382"/>
  <c r="K276" i="2382"/>
  <c r="H277" i="2382"/>
  <c r="K277" i="2382"/>
  <c r="H278" i="2382"/>
  <c r="K278" i="2382"/>
  <c r="H279" i="2382"/>
  <c r="K279" i="2382"/>
  <c r="H280" i="2382"/>
  <c r="K280" i="2382"/>
  <c r="H281" i="2382"/>
  <c r="K281" i="2382"/>
  <c r="H282" i="2382"/>
  <c r="K282" i="2382"/>
  <c r="H283" i="2382"/>
  <c r="K283" i="2382"/>
  <c r="H284" i="2382"/>
  <c r="K284" i="2382"/>
  <c r="H285" i="2382"/>
  <c r="K285" i="2382"/>
  <c r="H286" i="2382"/>
  <c r="K286" i="2382"/>
  <c r="H287" i="2382"/>
  <c r="K287" i="2382"/>
  <c r="H288" i="2382"/>
  <c r="K288" i="2382"/>
  <c r="H289" i="2382"/>
  <c r="K289" i="2382"/>
  <c r="H290" i="2382"/>
  <c r="K290" i="2382"/>
  <c r="H291" i="2382"/>
  <c r="K291" i="2382"/>
  <c r="H292" i="2382"/>
  <c r="K292" i="2382"/>
  <c r="H293" i="2382"/>
  <c r="K293" i="2382"/>
  <c r="H294" i="2382"/>
  <c r="K294" i="2382"/>
  <c r="H295" i="2382"/>
  <c r="K295" i="2382"/>
  <c r="H296" i="2382"/>
  <c r="K296" i="2382"/>
  <c r="H297" i="2382"/>
  <c r="K297" i="2382"/>
  <c r="H298" i="2382"/>
  <c r="K298" i="2382"/>
  <c r="H299" i="2382"/>
  <c r="K299" i="2382"/>
  <c r="H300" i="2382"/>
  <c r="K300" i="2382"/>
  <c r="H301" i="2382"/>
  <c r="K301" i="2382"/>
  <c r="H302" i="2382"/>
  <c r="K302" i="2382"/>
  <c r="H303" i="2382"/>
  <c r="K303" i="2382"/>
  <c r="H304" i="2382"/>
  <c r="K304" i="2382"/>
  <c r="H305" i="2382"/>
  <c r="K305" i="2382"/>
  <c r="H306" i="2382"/>
  <c r="K306" i="2382"/>
  <c r="H307" i="2382"/>
  <c r="K307" i="2382"/>
  <c r="H308" i="2382"/>
  <c r="K308" i="2382"/>
  <c r="H309" i="2382"/>
  <c r="K309" i="2382"/>
  <c r="H310" i="2382"/>
  <c r="K310" i="2382"/>
  <c r="H311" i="2382"/>
  <c r="K311" i="2382"/>
  <c r="H312" i="2382"/>
  <c r="K312" i="2382"/>
  <c r="H313" i="2382"/>
  <c r="K313" i="2382"/>
  <c r="H314" i="2382"/>
  <c r="K314" i="2382"/>
  <c r="H315" i="2382"/>
  <c r="K315" i="2382"/>
  <c r="H316" i="2382"/>
  <c r="K316" i="2382"/>
  <c r="H317" i="2382"/>
  <c r="K317" i="2382"/>
  <c r="H318" i="2382"/>
  <c r="K318" i="2382"/>
  <c r="H319" i="2382"/>
  <c r="K319" i="2382"/>
  <c r="H320" i="2382"/>
  <c r="K320" i="2382"/>
  <c r="H321" i="2382"/>
  <c r="K321" i="2382"/>
  <c r="H322" i="2382"/>
  <c r="K322" i="2382"/>
  <c r="H323" i="2382"/>
  <c r="K323" i="2382"/>
  <c r="H324" i="2382"/>
  <c r="K324" i="2382"/>
  <c r="H325" i="2382"/>
  <c r="K325" i="2382"/>
  <c r="H326" i="2382"/>
  <c r="K326" i="2382"/>
  <c r="H327" i="2382"/>
  <c r="K327" i="2382"/>
  <c r="H328" i="2382"/>
  <c r="K328" i="2382"/>
  <c r="H329" i="2382"/>
  <c r="K329" i="2382"/>
  <c r="H330" i="2382"/>
  <c r="K330" i="2382"/>
  <c r="H331" i="2382"/>
  <c r="K331" i="2382"/>
  <c r="H332" i="2382"/>
  <c r="K332" i="2382"/>
  <c r="H333" i="2382"/>
  <c r="K333" i="2382"/>
  <c r="H334" i="2382"/>
  <c r="K334" i="2382"/>
  <c r="H335" i="2382"/>
  <c r="K335" i="2382"/>
  <c r="H336" i="2382"/>
  <c r="K336" i="2382"/>
  <c r="H337" i="2382"/>
  <c r="K337" i="2382"/>
  <c r="H338" i="2382"/>
  <c r="K338" i="2382"/>
  <c r="H339" i="2382"/>
  <c r="K339" i="2382"/>
  <c r="H340" i="2382"/>
  <c r="K340" i="2382"/>
  <c r="H341" i="2382"/>
  <c r="K341" i="2382"/>
  <c r="H342" i="2382"/>
  <c r="K342" i="2382"/>
  <c r="H343" i="2382"/>
  <c r="K343" i="2382"/>
  <c r="H344" i="2382"/>
  <c r="K344" i="2382"/>
  <c r="H345" i="2382"/>
  <c r="K345" i="2382"/>
  <c r="H346" i="2382"/>
  <c r="K346" i="2382"/>
  <c r="H347" i="2382"/>
  <c r="K347" i="2382"/>
  <c r="H348" i="2382"/>
  <c r="K348" i="2382"/>
  <c r="H349" i="2382"/>
  <c r="K349" i="2382"/>
  <c r="H350" i="2382"/>
  <c r="K350" i="2382"/>
  <c r="H351" i="2382"/>
  <c r="K351" i="2382"/>
  <c r="H352" i="2382"/>
  <c r="K352" i="2382"/>
  <c r="H353" i="2382"/>
  <c r="K353" i="2382"/>
  <c r="H354" i="2382"/>
  <c r="K354" i="2382"/>
  <c r="H355" i="2382"/>
  <c r="K355" i="2382"/>
  <c r="H356" i="2382"/>
  <c r="K356" i="2382"/>
  <c r="H357" i="2382"/>
  <c r="K357" i="2382"/>
  <c r="H358" i="2382"/>
  <c r="K358" i="2382"/>
  <c r="H359" i="2382"/>
  <c r="K359" i="2382"/>
  <c r="H360" i="2382"/>
  <c r="K360" i="2382"/>
  <c r="H361" i="2382"/>
  <c r="K361" i="2382"/>
  <c r="H362" i="2382"/>
  <c r="K362" i="2382"/>
  <c r="H363" i="2382"/>
  <c r="K363" i="2382"/>
  <c r="H364" i="2382"/>
  <c r="K364" i="2382"/>
  <c r="H365" i="2382"/>
  <c r="K365" i="2382"/>
  <c r="H366" i="2382"/>
  <c r="K366" i="2382"/>
  <c r="H367" i="2382"/>
  <c r="K367" i="2382"/>
  <c r="H368" i="2382"/>
  <c r="K368" i="2382"/>
  <c r="H369" i="2382"/>
  <c r="K369" i="2382"/>
  <c r="H370" i="2382"/>
  <c r="K370" i="2382"/>
  <c r="H371" i="2382"/>
  <c r="K371" i="2382"/>
  <c r="H372" i="2382"/>
  <c r="K372" i="2382"/>
  <c r="H373" i="2382"/>
  <c r="K373" i="2382"/>
  <c r="H374" i="2382"/>
  <c r="K374" i="2382"/>
  <c r="H375" i="2382"/>
  <c r="K375" i="2382"/>
  <c r="H376" i="2382"/>
  <c r="K376" i="2382"/>
  <c r="H377" i="2382"/>
  <c r="K377" i="2382"/>
  <c r="H378" i="2382"/>
  <c r="K378" i="2382"/>
  <c r="H379" i="2382"/>
  <c r="K379" i="2382"/>
  <c r="H380" i="2382"/>
  <c r="K380" i="2382"/>
  <c r="H381" i="2382"/>
  <c r="K381" i="2382"/>
  <c r="H382" i="2382"/>
  <c r="K382" i="2382"/>
  <c r="H383" i="2382"/>
  <c r="K383" i="2382"/>
  <c r="H384" i="2382"/>
  <c r="K384" i="2382"/>
  <c r="H385" i="2382"/>
  <c r="K385" i="2382"/>
  <c r="H386" i="2382"/>
  <c r="K386" i="2382"/>
  <c r="H387" i="2382"/>
  <c r="K387" i="2382"/>
  <c r="H388" i="2382"/>
  <c r="K388" i="2382"/>
  <c r="H389" i="2382"/>
  <c r="K389" i="2382"/>
  <c r="H390" i="2382"/>
  <c r="K390" i="2382"/>
  <c r="H391" i="2382"/>
  <c r="K391" i="2382"/>
  <c r="H392" i="2382"/>
  <c r="K392" i="2382"/>
  <c r="H393" i="2382"/>
  <c r="K393" i="2382"/>
  <c r="H394" i="2382"/>
  <c r="K394" i="2382"/>
  <c r="H395" i="2382"/>
  <c r="K395" i="2382"/>
  <c r="H396" i="2382"/>
  <c r="K396" i="2382"/>
  <c r="H397" i="2382"/>
  <c r="K397" i="2382"/>
  <c r="H398" i="2382"/>
  <c r="K398" i="2382"/>
  <c r="H399" i="2382"/>
  <c r="K399" i="2382"/>
  <c r="H400" i="2382"/>
  <c r="K400" i="2382"/>
  <c r="H401" i="2382"/>
  <c r="K401" i="2382"/>
  <c r="H402" i="2382"/>
  <c r="K402" i="2382"/>
  <c r="H403" i="2382"/>
  <c r="K403" i="2382"/>
  <c r="H404" i="2382"/>
  <c r="K404" i="2382"/>
  <c r="H405" i="2382"/>
  <c r="K405" i="2382"/>
  <c r="H406" i="2382"/>
  <c r="K406" i="2382"/>
  <c r="H407" i="2382"/>
  <c r="K407" i="2382"/>
  <c r="H408" i="2382"/>
  <c r="K408" i="2382"/>
  <c r="H409" i="2382"/>
  <c r="K409" i="2382"/>
  <c r="H410" i="2382"/>
  <c r="K410" i="2382"/>
  <c r="H411" i="2382"/>
  <c r="K411" i="2382"/>
  <c r="H412" i="2382"/>
  <c r="K412" i="2382"/>
  <c r="H413" i="2382"/>
  <c r="K413" i="2382"/>
  <c r="H414" i="2382"/>
  <c r="K414" i="2382"/>
  <c r="H415" i="2382"/>
  <c r="K415" i="2382"/>
  <c r="H416" i="2382"/>
  <c r="K416" i="2382"/>
  <c r="H417" i="2382"/>
  <c r="K417" i="2382"/>
  <c r="H418" i="2382"/>
  <c r="K418" i="2382"/>
  <c r="H419" i="2382"/>
  <c r="K419" i="2382"/>
  <c r="H420" i="2382"/>
  <c r="K420" i="2382"/>
  <c r="H421" i="2382"/>
  <c r="K421" i="2382"/>
  <c r="H422" i="2382"/>
  <c r="K422" i="2382"/>
  <c r="H423" i="2382"/>
  <c r="K423" i="2382"/>
  <c r="H424" i="2382"/>
  <c r="K424" i="2382"/>
  <c r="H425" i="2382"/>
  <c r="K425" i="2382"/>
  <c r="H426" i="2382"/>
  <c r="K426" i="2382"/>
  <c r="H427" i="2382"/>
  <c r="K427" i="2382"/>
  <c r="H428" i="2382"/>
  <c r="K428" i="2382"/>
  <c r="H429" i="2382"/>
  <c r="K429" i="2382"/>
  <c r="H430" i="2382"/>
  <c r="K430" i="2382"/>
  <c r="H431" i="2382"/>
  <c r="K431" i="2382"/>
  <c r="H432" i="2382"/>
  <c r="K432" i="2382"/>
  <c r="H433" i="2382"/>
  <c r="K433" i="2382"/>
  <c r="H434" i="2382"/>
  <c r="K434" i="2382"/>
  <c r="H435" i="2382"/>
  <c r="K435" i="2382"/>
  <c r="H436" i="2382"/>
  <c r="K436" i="2382"/>
  <c r="H437" i="2382"/>
  <c r="K437" i="2382"/>
  <c r="H438" i="2382"/>
  <c r="K438" i="2382"/>
  <c r="H439" i="2382"/>
  <c r="K439" i="2382"/>
  <c r="H440" i="2382"/>
  <c r="K440" i="2382"/>
  <c r="H441" i="2382"/>
  <c r="K441" i="2382"/>
  <c r="H442" i="2382"/>
  <c r="K442" i="2382"/>
  <c r="H443" i="2382"/>
  <c r="K443" i="2382"/>
  <c r="H444" i="2382"/>
  <c r="K444" i="2382"/>
  <c r="H445" i="2382"/>
  <c r="K445" i="2382"/>
  <c r="H446" i="2382"/>
  <c r="K446" i="2382"/>
  <c r="H447" i="2382"/>
  <c r="K447" i="2382"/>
  <c r="H448" i="2382"/>
  <c r="K448" i="2382"/>
  <c r="H449" i="2382"/>
  <c r="K449" i="2382"/>
  <c r="H450" i="2382"/>
  <c r="K450" i="2382"/>
  <c r="H451" i="2382"/>
  <c r="K451" i="2382"/>
  <c r="H452" i="2382"/>
  <c r="K452" i="2382"/>
  <c r="H453" i="2382"/>
  <c r="K453" i="2382"/>
  <c r="H454" i="2382"/>
  <c r="K454" i="2382"/>
  <c r="H455" i="2382"/>
  <c r="K455" i="2382"/>
  <c r="H456" i="2382"/>
  <c r="K456" i="2382"/>
  <c r="H457" i="2382"/>
  <c r="K457" i="2382"/>
  <c r="H458" i="2382"/>
  <c r="K458" i="2382"/>
  <c r="H459" i="2382"/>
  <c r="K459" i="2382"/>
  <c r="H460" i="2382"/>
  <c r="K460" i="2382"/>
  <c r="H461" i="2382"/>
  <c r="K461" i="2382"/>
  <c r="H462" i="2382"/>
  <c r="K462" i="2382"/>
  <c r="H463" i="2382"/>
  <c r="K463" i="2382"/>
  <c r="H464" i="2382"/>
  <c r="K464" i="2382"/>
  <c r="H465" i="2382"/>
  <c r="K465" i="2382"/>
  <c r="H466" i="2382"/>
  <c r="K466" i="2382"/>
  <c r="H467" i="2382"/>
  <c r="K467" i="2382"/>
  <c r="H468" i="2382"/>
  <c r="K468" i="2382"/>
  <c r="H469" i="2382"/>
  <c r="K469" i="2382"/>
  <c r="H470" i="2382"/>
  <c r="K470" i="2382"/>
  <c r="H471" i="2382"/>
  <c r="K471" i="2382"/>
  <c r="H472" i="2382"/>
  <c r="K472" i="2382"/>
  <c r="H473" i="2382"/>
  <c r="K473" i="2382"/>
  <c r="H474" i="2382"/>
  <c r="K474" i="2382"/>
  <c r="H475" i="2382"/>
  <c r="K475" i="2382"/>
  <c r="H476" i="2382"/>
  <c r="K476" i="2382"/>
  <c r="H477" i="2382"/>
  <c r="K477" i="2382"/>
  <c r="H478" i="2382"/>
  <c r="K478" i="2382"/>
  <c r="H479" i="2382"/>
  <c r="K479" i="2382"/>
  <c r="H480" i="2382"/>
  <c r="K480" i="2382"/>
  <c r="H481" i="2382"/>
  <c r="K481" i="2382"/>
  <c r="H482" i="2382"/>
  <c r="K482" i="2382"/>
  <c r="H483" i="2382"/>
  <c r="K483" i="2382"/>
  <c r="H484" i="2382"/>
  <c r="K484" i="2382"/>
  <c r="H485" i="2382"/>
  <c r="K485" i="2382"/>
  <c r="H486" i="2382"/>
  <c r="K486" i="2382"/>
  <c r="H487" i="2382"/>
  <c r="K487" i="2382"/>
  <c r="H488" i="2382"/>
  <c r="K488" i="2382"/>
  <c r="H489" i="2382"/>
  <c r="K489" i="2382"/>
  <c r="H490" i="2382"/>
  <c r="K490" i="2382"/>
  <c r="H491" i="2382"/>
  <c r="K491" i="2382"/>
  <c r="H492" i="2382"/>
  <c r="K492" i="2382"/>
  <c r="H493" i="2382"/>
  <c r="K493" i="2382"/>
  <c r="H494" i="2382"/>
  <c r="K494" i="2382"/>
  <c r="H495" i="2382"/>
  <c r="K495" i="2382"/>
  <c r="H496" i="2382"/>
  <c r="K496" i="2382"/>
  <c r="H497" i="2382"/>
  <c r="K497" i="2382"/>
  <c r="H498" i="2382"/>
  <c r="K498" i="2382"/>
  <c r="H499" i="2382"/>
  <c r="K499" i="2382"/>
  <c r="H500" i="2382"/>
  <c r="K500" i="2382"/>
  <c r="H501" i="2382"/>
  <c r="K501" i="2382"/>
  <c r="H502" i="2382"/>
  <c r="K502" i="2382"/>
  <c r="H503" i="2382"/>
  <c r="K503" i="2382"/>
  <c r="H504" i="2382"/>
  <c r="K504" i="2382"/>
  <c r="H505" i="2382"/>
  <c r="K505" i="2382"/>
  <c r="H506" i="2382"/>
  <c r="K506" i="2382"/>
  <c r="H507" i="2382"/>
  <c r="K507" i="2382"/>
  <c r="H508" i="2382"/>
  <c r="K508" i="2382"/>
  <c r="H509" i="2382"/>
  <c r="K509" i="2382"/>
  <c r="H510" i="2382"/>
  <c r="K510" i="2382"/>
  <c r="H511" i="2382"/>
  <c r="K511" i="2382"/>
  <c r="H512" i="2382"/>
  <c r="K512" i="2382"/>
  <c r="H513" i="2382"/>
  <c r="K513" i="2382"/>
  <c r="H514" i="2382"/>
  <c r="K514" i="2382"/>
  <c r="H515" i="2382"/>
  <c r="K515" i="2382"/>
  <c r="H516" i="2382"/>
  <c r="K516" i="2382"/>
  <c r="H517" i="2382"/>
  <c r="K517" i="2382"/>
  <c r="H518" i="2382"/>
  <c r="K518" i="2382"/>
  <c r="H519" i="2382"/>
  <c r="K519" i="2382"/>
  <c r="H520" i="2382"/>
  <c r="K520" i="2382"/>
  <c r="H521" i="2382"/>
  <c r="K521" i="2382"/>
  <c r="H522" i="2382"/>
  <c r="K522" i="2382"/>
  <c r="H523" i="2382"/>
  <c r="K523" i="2382"/>
  <c r="H524" i="2382"/>
  <c r="K524" i="2382"/>
  <c r="H525" i="2382"/>
  <c r="K525" i="2382"/>
  <c r="H526" i="2382"/>
  <c r="K526" i="2382"/>
  <c r="H527" i="2382"/>
  <c r="K527" i="2382"/>
  <c r="H528" i="2382"/>
  <c r="K528" i="2382"/>
  <c r="H529" i="2382"/>
  <c r="K529" i="2382"/>
  <c r="H530" i="2382"/>
  <c r="K530" i="2382"/>
  <c r="H531" i="2382"/>
  <c r="K531" i="2382"/>
  <c r="H532" i="2382"/>
  <c r="K532" i="2382"/>
  <c r="H533" i="2382"/>
  <c r="K533" i="2382"/>
  <c r="H534" i="2382"/>
  <c r="K534" i="2382"/>
  <c r="H535" i="2382"/>
  <c r="K535" i="2382"/>
  <c r="H536" i="2382"/>
  <c r="K536" i="2382"/>
  <c r="H537" i="2382"/>
  <c r="K537" i="2382"/>
  <c r="H538" i="2382"/>
  <c r="K538" i="2382"/>
  <c r="H539" i="2382"/>
  <c r="K539" i="2382"/>
  <c r="H540" i="2382"/>
  <c r="K540" i="2382"/>
  <c r="H541" i="2382"/>
  <c r="K541" i="2382"/>
  <c r="H542" i="2382"/>
  <c r="K542" i="2382"/>
  <c r="H543" i="2382"/>
  <c r="K543" i="2382"/>
  <c r="H544" i="2382"/>
  <c r="K544" i="2382"/>
  <c r="H545" i="2382"/>
  <c r="K545" i="2382"/>
  <c r="H546" i="2382"/>
  <c r="K546" i="2382"/>
  <c r="H547" i="2382"/>
  <c r="K547" i="2382"/>
  <c r="H548" i="2382"/>
  <c r="K548" i="2382"/>
  <c r="H549" i="2382"/>
  <c r="K549" i="2382"/>
  <c r="H550" i="2382"/>
  <c r="K550" i="2382"/>
  <c r="H551" i="2382"/>
  <c r="K551" i="2382"/>
  <c r="H552" i="2382"/>
  <c r="K552" i="2382"/>
  <c r="H553" i="2382"/>
  <c r="K553" i="2382"/>
  <c r="H554" i="2382"/>
  <c r="K554" i="2382"/>
  <c r="H555" i="2382"/>
  <c r="K555" i="2382"/>
  <c r="H556" i="2382"/>
  <c r="K556" i="2382"/>
  <c r="H557" i="2382"/>
  <c r="K557" i="2382"/>
  <c r="H558" i="2382"/>
  <c r="K558" i="2382"/>
  <c r="H559" i="2382"/>
  <c r="K559" i="2382"/>
  <c r="H560" i="2382"/>
  <c r="K560" i="2382"/>
  <c r="H561" i="2382"/>
  <c r="K561" i="2382"/>
  <c r="H562" i="2382"/>
  <c r="K562" i="2382"/>
  <c r="H563" i="2382"/>
  <c r="K563" i="2382"/>
  <c r="H564" i="2382"/>
  <c r="K564" i="2382"/>
  <c r="H565" i="2382"/>
  <c r="K565" i="2382"/>
  <c r="H566" i="2382"/>
  <c r="K566" i="2382"/>
  <c r="H567" i="2382"/>
  <c r="K567" i="2382"/>
  <c r="H568" i="2382"/>
  <c r="K568" i="2382"/>
  <c r="H569" i="2382"/>
  <c r="K569" i="2382"/>
  <c r="H570" i="2382"/>
  <c r="K570" i="2382"/>
  <c r="H571" i="2382"/>
  <c r="K571" i="2382"/>
  <c r="H572" i="2382"/>
  <c r="K572" i="2382"/>
  <c r="H573" i="2382"/>
  <c r="K573" i="2382"/>
  <c r="H574" i="2382"/>
  <c r="K574" i="2382"/>
  <c r="H575" i="2382"/>
  <c r="K575" i="2382"/>
  <c r="H576" i="2382"/>
  <c r="K576" i="2382"/>
  <c r="H577" i="2382"/>
  <c r="K577" i="2382"/>
  <c r="H578" i="2382"/>
  <c r="K578" i="2382"/>
  <c r="H579" i="2382"/>
  <c r="K579" i="2382"/>
  <c r="H580" i="2382"/>
  <c r="K580" i="2382"/>
  <c r="H581" i="2382"/>
  <c r="K581" i="2382"/>
  <c r="H582" i="2382"/>
  <c r="K582" i="2382"/>
  <c r="H583" i="2382"/>
  <c r="K583" i="2382"/>
  <c r="H584" i="2382"/>
  <c r="K584" i="2382"/>
  <c r="H585" i="2382"/>
  <c r="K585" i="2382"/>
  <c r="H586" i="2382"/>
  <c r="K586" i="2382"/>
  <c r="H587" i="2382"/>
  <c r="K587" i="2382"/>
  <c r="H588" i="2382"/>
  <c r="K588" i="2382"/>
  <c r="H589" i="2382"/>
  <c r="K589" i="2382"/>
  <c r="H590" i="2382"/>
  <c r="K590" i="2382"/>
  <c r="H591" i="2382"/>
  <c r="K591" i="2382"/>
  <c r="H592" i="2382"/>
  <c r="K592" i="2382"/>
  <c r="H593" i="2382"/>
  <c r="K593" i="2382"/>
  <c r="H594" i="2382"/>
  <c r="K594" i="2382"/>
  <c r="H595" i="2382"/>
  <c r="K595" i="2382"/>
  <c r="H596" i="2382"/>
  <c r="K596" i="2382"/>
  <c r="H597" i="2382"/>
  <c r="K597" i="2382"/>
  <c r="H598" i="2382"/>
  <c r="K598" i="2382"/>
  <c r="H599" i="2382"/>
  <c r="K599" i="2382"/>
  <c r="H600" i="2382"/>
  <c r="K600" i="2382"/>
  <c r="H601" i="2382"/>
  <c r="K601" i="2382"/>
  <c r="H602" i="2382"/>
  <c r="K602" i="2382"/>
  <c r="H603" i="2382"/>
  <c r="K603" i="2382"/>
  <c r="H604" i="2382"/>
  <c r="K604" i="2382"/>
  <c r="H605" i="2382"/>
  <c r="K605" i="2382"/>
  <c r="H606" i="2382"/>
  <c r="K606" i="2382"/>
  <c r="H607" i="2382"/>
  <c r="K607" i="2382"/>
  <c r="H608" i="2382"/>
  <c r="K608" i="2382"/>
  <c r="H609" i="2382"/>
  <c r="K609" i="2382"/>
  <c r="H610" i="2382"/>
  <c r="K610" i="2382"/>
  <c r="H611" i="2382"/>
  <c r="K611" i="2382"/>
  <c r="H612" i="2382"/>
  <c r="K612" i="2382"/>
  <c r="H613" i="2382"/>
  <c r="K613" i="2382"/>
  <c r="H614" i="2382"/>
  <c r="K614" i="2382"/>
  <c r="H615" i="2382"/>
  <c r="K615" i="2382"/>
  <c r="H616" i="2382"/>
  <c r="K616" i="2382"/>
  <c r="H617" i="2382"/>
  <c r="K617" i="2382"/>
  <c r="H618" i="2382"/>
  <c r="K618" i="2382"/>
  <c r="H619" i="2382"/>
  <c r="K619" i="2382"/>
  <c r="H620" i="2382"/>
  <c r="K620" i="2382"/>
  <c r="H621" i="2382"/>
  <c r="K621" i="2382"/>
  <c r="H622" i="2382"/>
  <c r="K622" i="2382"/>
  <c r="H623" i="2382"/>
  <c r="K623" i="2382"/>
  <c r="H624" i="2382"/>
  <c r="K624" i="2382"/>
  <c r="H625" i="2382"/>
  <c r="K625" i="2382"/>
  <c r="K82" i="2382"/>
  <c r="K81" i="2382"/>
  <c r="K55" i="2382" l="1"/>
  <c r="K56" i="2382"/>
  <c r="K57" i="2382"/>
  <c r="K64" i="2382"/>
  <c r="K65" i="2382"/>
  <c r="K66" i="2382"/>
  <c r="K67" i="2382"/>
  <c r="K72" i="2382"/>
  <c r="K73" i="2382"/>
  <c r="K74" i="2382"/>
  <c r="K75" i="2382"/>
  <c r="K76" i="2382"/>
  <c r="K77" i="2382"/>
  <c r="K78" i="2382"/>
  <c r="K79" i="2382"/>
  <c r="K80" i="2382"/>
  <c r="K27" i="2382" l="1"/>
  <c r="K28" i="2382"/>
  <c r="K31" i="2382"/>
  <c r="K32" i="2382"/>
  <c r="K33" i="2382"/>
  <c r="K34" i="2382"/>
  <c r="K35" i="2382"/>
  <c r="K36" i="2382"/>
  <c r="K37" i="2382"/>
  <c r="K38" i="2382"/>
  <c r="K39" i="2382"/>
  <c r="K40" i="2382"/>
  <c r="K41" i="2382"/>
  <c r="K42" i="2382"/>
  <c r="K43" i="2382"/>
  <c r="K44" i="2382"/>
  <c r="K45" i="2382"/>
  <c r="K48" i="2382"/>
  <c r="K51" i="2382"/>
  <c r="K52" i="2382"/>
  <c r="D38" i="3575" l="1"/>
  <c r="H38" i="3575"/>
  <c r="K38" i="3575"/>
  <c r="D20" i="3575" l="1"/>
  <c r="K39" i="3575" l="1"/>
  <c r="H39" i="3575"/>
  <c r="D39" i="3575"/>
  <c r="K37" i="3575"/>
  <c r="H37" i="3575"/>
  <c r="D37" i="3575"/>
  <c r="H36" i="3575"/>
  <c r="D36" i="3575"/>
  <c r="H35" i="3575"/>
  <c r="D35" i="3575"/>
  <c r="H34" i="3575"/>
  <c r="D34" i="3575"/>
  <c r="H33" i="3575"/>
  <c r="D33" i="3575"/>
  <c r="K32" i="3575"/>
  <c r="H32" i="3575"/>
  <c r="D32" i="3575"/>
  <c r="K31" i="3575"/>
  <c r="H31" i="3575"/>
  <c r="D31" i="3575"/>
  <c r="K30" i="3575"/>
  <c r="H30" i="3575"/>
  <c r="D30" i="3575"/>
  <c r="K29" i="3575"/>
  <c r="H29" i="3575"/>
  <c r="D29" i="3575"/>
  <c r="K28" i="3575"/>
  <c r="H28" i="3575"/>
  <c r="D28" i="3575"/>
  <c r="K27" i="3575"/>
  <c r="H27" i="3575"/>
  <c r="D27" i="3575"/>
  <c r="K26" i="3575"/>
  <c r="H26" i="3575"/>
  <c r="D26" i="3575"/>
  <c r="K25" i="3575"/>
  <c r="H25" i="3575"/>
  <c r="D25" i="3575"/>
  <c r="K24" i="3575"/>
  <c r="H24" i="3575"/>
  <c r="D24" i="3575"/>
  <c r="K23" i="3575"/>
  <c r="H23" i="3575"/>
  <c r="D23" i="3575"/>
  <c r="K22" i="3575"/>
  <c r="H22" i="3575"/>
  <c r="D22" i="3575"/>
  <c r="K21" i="3575"/>
  <c r="H21" i="3575"/>
  <c r="D21" i="3575"/>
  <c r="K20" i="3575"/>
  <c r="H20" i="3575"/>
  <c r="K19" i="3575"/>
  <c r="H19" i="3575"/>
  <c r="D19" i="3575"/>
  <c r="K18" i="3575"/>
  <c r="H18" i="3575"/>
  <c r="D18" i="3575"/>
  <c r="K17" i="3575"/>
  <c r="D17" i="3575"/>
  <c r="H17" i="3575" s="1"/>
  <c r="H16" i="3575"/>
  <c r="D16" i="3575"/>
  <c r="H15" i="3575"/>
  <c r="D15" i="3575"/>
  <c r="H14" i="3575"/>
  <c r="D14" i="3575"/>
  <c r="K13" i="3575"/>
  <c r="H13" i="3575"/>
  <c r="D13" i="3575"/>
  <c r="K12" i="3575"/>
  <c r="H12" i="3575"/>
  <c r="D12" i="3575"/>
  <c r="K11" i="3575"/>
  <c r="H11" i="3575"/>
  <c r="D11" i="3575"/>
  <c r="H10" i="3575"/>
  <c r="D10" i="3575"/>
  <c r="H9" i="3575"/>
  <c r="D9" i="3575"/>
  <c r="H8" i="3575"/>
  <c r="D8" i="3575"/>
  <c r="H7" i="3575"/>
  <c r="D7" i="3575"/>
  <c r="H40" i="3575" l="1"/>
  <c r="K6" i="2382" l="1"/>
  <c r="K7" i="2382"/>
  <c r="K8" i="2382"/>
  <c r="K9" i="2382"/>
  <c r="K14" i="2382"/>
  <c r="K15" i="2382"/>
  <c r="K16" i="2382"/>
  <c r="K17" i="2382"/>
  <c r="K18" i="2382"/>
  <c r="K19" i="2382"/>
  <c r="K20" i="2382"/>
  <c r="K21" i="2382"/>
  <c r="K22" i="2382"/>
  <c r="K23" i="2382"/>
  <c r="K24" i="2382"/>
  <c r="K25" i="2382"/>
  <c r="K26" i="2382"/>
  <c r="G124" i="2381" l="1"/>
  <c r="F124" i="2381"/>
  <c r="H123" i="2381"/>
  <c r="E123" i="2381"/>
  <c r="E121" i="2381"/>
  <c r="G121" i="2381"/>
  <c r="F121" i="2381"/>
  <c r="E119" i="2381" l="1"/>
  <c r="G119" i="2381"/>
  <c r="F119" i="2381"/>
  <c r="G118" i="2381"/>
  <c r="G34" i="2381" l="1"/>
  <c r="F34" i="2381"/>
  <c r="G116" i="2381" l="1"/>
  <c r="F116" i="2381"/>
  <c r="G115" i="2381" l="1"/>
  <c r="F115" i="2381"/>
  <c r="F26" i="2381" l="1"/>
  <c r="G26" i="2381"/>
  <c r="F114" i="2381"/>
  <c r="G114" i="2381"/>
  <c r="G113" i="2381"/>
  <c r="F113" i="2381"/>
  <c r="G110" i="2381"/>
  <c r="F110" i="2381"/>
  <c r="G111" i="2381"/>
  <c r="F111" i="2381"/>
  <c r="H108" i="2381" l="1"/>
  <c r="E108" i="2381"/>
  <c r="G25" i="2381" l="1"/>
  <c r="F25" i="2381"/>
  <c r="G107" i="2381" l="1"/>
  <c r="F107" i="2381"/>
  <c r="G106" i="2381"/>
  <c r="G104" i="2381" l="1"/>
  <c r="F104" i="2381"/>
  <c r="G101" i="2381" l="1"/>
  <c r="F101" i="2381"/>
  <c r="G100" i="2381" l="1"/>
  <c r="F100" i="2381"/>
  <c r="G99" i="2381"/>
  <c r="F99" i="2381"/>
  <c r="G98" i="2381"/>
  <c r="F98" i="2381"/>
  <c r="G91" i="2381" l="1"/>
  <c r="F91" i="2381"/>
  <c r="G90" i="2381"/>
  <c r="F90" i="2381"/>
  <c r="G89" i="2381"/>
  <c r="H88" i="2381"/>
  <c r="G88" i="2381"/>
  <c r="F88" i="2381"/>
  <c r="G87" i="2381" l="1"/>
  <c r="F87" i="2381"/>
  <c r="G84" i="2381" l="1"/>
  <c r="F84" i="2381"/>
  <c r="G83" i="2381"/>
  <c r="F83" i="2381"/>
  <c r="G82" i="2381"/>
  <c r="F82" i="2381"/>
  <c r="F81" i="2381"/>
  <c r="G81" i="2381"/>
  <c r="G80" i="2381"/>
  <c r="F80" i="2381"/>
  <c r="G79" i="2381"/>
  <c r="F79" i="2381"/>
  <c r="G22" i="2381" l="1"/>
  <c r="F22" i="2381"/>
  <c r="G78" i="2381" l="1"/>
  <c r="F78" i="2381"/>
  <c r="H78" i="2381"/>
  <c r="E78" i="2381"/>
  <c r="G77" i="2381"/>
  <c r="F77" i="2381"/>
  <c r="H77" i="2381"/>
  <c r="E77" i="2381"/>
  <c r="G18" i="2381"/>
  <c r="F27" i="2381"/>
  <c r="G27" i="2381"/>
  <c r="F76" i="2381" l="1"/>
  <c r="E76" i="2381"/>
  <c r="G42" i="2381"/>
  <c r="H42" i="2381"/>
  <c r="E42" i="2381"/>
  <c r="E75" i="2381"/>
  <c r="H71" i="2381"/>
  <c r="E71" i="2381"/>
  <c r="F44" i="2381"/>
  <c r="G44" i="2381"/>
  <c r="H44" i="2381"/>
  <c r="E57" i="2381"/>
  <c r="F57" i="2381"/>
  <c r="H70" i="2381"/>
  <c r="G70" i="2381"/>
  <c r="E70" i="2381"/>
  <c r="F70" i="2381"/>
  <c r="H34" i="2381"/>
  <c r="G49" i="2381" l="1"/>
  <c r="F49" i="2381"/>
  <c r="E49" i="2381"/>
  <c r="H66" i="2381" l="1"/>
  <c r="E66" i="2381"/>
  <c r="F66" i="2381"/>
  <c r="G64" i="2381" l="1"/>
  <c r="F64" i="2381"/>
  <c r="G61" i="2381" l="1"/>
  <c r="F61" i="2381"/>
  <c r="G60" i="2381"/>
  <c r="F60" i="2381"/>
  <c r="H53" i="2381"/>
  <c r="G53" i="2381"/>
  <c r="E53" i="2381"/>
  <c r="F53" i="2381"/>
  <c r="H56" i="2381"/>
  <c r="E56" i="2381"/>
  <c r="G56" i="2381"/>
  <c r="F56" i="2381"/>
  <c r="G20" i="2381" l="1"/>
  <c r="G54" i="2381"/>
  <c r="F54" i="2381"/>
  <c r="E54" i="2381"/>
  <c r="F51" i="2381"/>
  <c r="F50" i="2381" l="1"/>
  <c r="E50" i="2381"/>
  <c r="H49" i="2381"/>
  <c r="F48" i="2381"/>
  <c r="E48" i="2381"/>
  <c r="F47" i="2381" l="1"/>
  <c r="E47" i="2381"/>
  <c r="H38" i="2381"/>
  <c r="F38" i="2381"/>
  <c r="E38" i="2381"/>
  <c r="F37" i="2381"/>
  <c r="F28" i="2381"/>
  <c r="E35" i="2381"/>
  <c r="F35" i="2381"/>
  <c r="H33" i="2381"/>
  <c r="F32" i="2381"/>
  <c r="G30" i="2381"/>
  <c r="F29" i="2381"/>
  <c r="E25" i="2381"/>
  <c r="G24" i="2381"/>
  <c r="F16" i="2381" l="1"/>
  <c r="F23" i="2381" l="1"/>
  <c r="G23" i="2381"/>
  <c r="H23" i="2381"/>
  <c r="E23" i="2381"/>
  <c r="H21" i="2381" l="1"/>
  <c r="G21" i="2381"/>
  <c r="F21" i="2381"/>
  <c r="E21" i="2381" l="1"/>
  <c r="H20" i="2381"/>
  <c r="H18" i="2381"/>
  <c r="F17" i="2381"/>
  <c r="E17" i="2381"/>
  <c r="E16" i="2381"/>
  <c r="F15" i="2381"/>
  <c r="E15" i="2381"/>
  <c r="F14" i="2381"/>
  <c r="E14" i="2381"/>
  <c r="E13" i="2381"/>
  <c r="F13" i="2381"/>
  <c r="F12" i="2381"/>
  <c r="E12" i="2381"/>
  <c r="G3" i="2381" l="1"/>
  <c r="E3" i="2381"/>
  <c r="P10" i="2381"/>
  <c r="P11" i="2381" s="1"/>
  <c r="G4" i="2381"/>
  <c r="L9" i="2381"/>
  <c r="L10" i="2381" s="1"/>
  <c r="N10" i="2381" s="1"/>
  <c r="G5" i="2381"/>
  <c r="H5" i="2381"/>
  <c r="F4" i="2381"/>
  <c r="E4" i="2381"/>
  <c r="G3" i="5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B154AFCB-70C5-4525-B3DF-725A120C7238}">
      <text>
        <r>
          <rPr>
            <b/>
            <sz val="9"/>
            <color indexed="81"/>
            <rFont val="Tahoma"/>
            <family val="2"/>
          </rPr>
          <t>Barco:</t>
        </r>
        <r>
          <rPr>
            <sz val="9"/>
            <color indexed="81"/>
            <rFont val="Tahoma"/>
            <family val="2"/>
          </rPr>
          <t xml:space="preserve">
Orden de acuerdo al cierre de producción PAM. </t>
        </r>
      </text>
    </comment>
    <comment ref="C4" authorId="1" shapeId="0" xr:uid="{1E2CB84C-E494-4D75-8E35-6DB6B926DA3C}">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97A9F116-6405-4C5D-A5E0-F4AA9E3D18CA}">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8697AC7C-22E4-455C-A84C-4F914E2C41F2}">
      <text>
        <r>
          <rPr>
            <b/>
            <sz val="9"/>
            <color indexed="81"/>
            <rFont val="Tahoma"/>
            <family val="2"/>
          </rPr>
          <t>Barco:</t>
        </r>
        <r>
          <rPr>
            <sz val="9"/>
            <color indexed="81"/>
            <rFont val="Tahoma"/>
            <family val="2"/>
          </rPr>
          <t xml:space="preserve">
Orden de acuerdo al cierre de producción PAM. </t>
        </r>
      </text>
    </comment>
    <comment ref="C4" authorId="1" shapeId="0" xr:uid="{128BC45F-7F38-41BA-9EB9-932F429B725E}">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99AE9FD6-11F2-434A-A6A6-BBB8FA11F619}">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7200CC7E-C612-4ABA-9647-FF278D1A8417}">
      <text>
        <r>
          <rPr>
            <b/>
            <sz val="9"/>
            <color indexed="81"/>
            <rFont val="Tahoma"/>
            <family val="2"/>
          </rPr>
          <t>Barco:</t>
        </r>
        <r>
          <rPr>
            <sz val="9"/>
            <color indexed="81"/>
            <rFont val="Tahoma"/>
            <family val="2"/>
          </rPr>
          <t xml:space="preserve">
Orden de acuerdo al cierre de producción PAM. </t>
        </r>
      </text>
    </comment>
    <comment ref="C4" authorId="1" shapeId="0" xr:uid="{E12BC2D3-E292-4C62-8408-8DA4AB66B660}">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1A1CEE52-05DE-4F24-A91F-1654A22B0D87}">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00921E8A-EB2A-4BA2-9D18-7A794BEDF45B}">
      <text>
        <r>
          <rPr>
            <b/>
            <sz val="9"/>
            <color indexed="81"/>
            <rFont val="Tahoma"/>
            <family val="2"/>
          </rPr>
          <t>Barco:</t>
        </r>
        <r>
          <rPr>
            <sz val="9"/>
            <color indexed="81"/>
            <rFont val="Tahoma"/>
            <family val="2"/>
          </rPr>
          <t xml:space="preserve">
Orden de acuerdo al cierre de producción PAM. </t>
        </r>
      </text>
    </comment>
    <comment ref="C4" authorId="1" shapeId="0" xr:uid="{9861DE61-0212-45E7-93FB-A344DA0AFC8A}">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AC535CE6-0E3E-4448-BFB1-0D87C6330007}">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5EA40F21-84C5-43CE-9F96-2E7E860AA641}">
      <text>
        <r>
          <rPr>
            <b/>
            <sz val="9"/>
            <color indexed="81"/>
            <rFont val="Tahoma"/>
            <family val="2"/>
          </rPr>
          <t>Barco:</t>
        </r>
        <r>
          <rPr>
            <sz val="9"/>
            <color indexed="81"/>
            <rFont val="Tahoma"/>
            <family val="2"/>
          </rPr>
          <t xml:space="preserve">
Orden de acuerdo al cierre de producción PAM. </t>
        </r>
      </text>
    </comment>
    <comment ref="C4" authorId="1" shapeId="0" xr:uid="{891BFCD0-CF86-4A18-B78C-375131024701}">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DA4B7947-291F-462B-A187-34D01BEDC5EC}">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5BD8AE93-6517-41B6-AA09-6B47EEB74610}">
      <text>
        <r>
          <rPr>
            <b/>
            <sz val="9"/>
            <color indexed="81"/>
            <rFont val="Tahoma"/>
            <family val="2"/>
          </rPr>
          <t>Barco:</t>
        </r>
        <r>
          <rPr>
            <sz val="9"/>
            <color indexed="81"/>
            <rFont val="Tahoma"/>
            <family val="2"/>
          </rPr>
          <t xml:space="preserve">
Orden de acuerdo al cierre de producción PAM. </t>
        </r>
      </text>
    </comment>
    <comment ref="C4" authorId="1" shapeId="0" xr:uid="{39BD7BC9-BDF6-442C-AC67-F90405040F11}">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3A0F740F-ED0D-49B4-AB52-6EFCBCF36831}">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29EA59E1-6EC6-45EA-B43E-91F161AFA542}">
      <text>
        <r>
          <rPr>
            <b/>
            <sz val="9"/>
            <color indexed="81"/>
            <rFont val="Tahoma"/>
            <family val="2"/>
          </rPr>
          <t>Barco:</t>
        </r>
        <r>
          <rPr>
            <sz val="9"/>
            <color indexed="81"/>
            <rFont val="Tahoma"/>
            <family val="2"/>
          </rPr>
          <t xml:space="preserve">
Orden de acuerdo al cierre de producción PAM. </t>
        </r>
      </text>
    </comment>
    <comment ref="C4" authorId="1" shapeId="0" xr:uid="{BD2DC1BE-82FB-47D2-90FA-D7126292AC52}">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8EDFDF66-4869-44DC-90ED-4F09EA75F55E}">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8E61F6A2-5995-44B3-BEA1-4BC9D3FC599F}">
      <text>
        <r>
          <rPr>
            <b/>
            <sz val="9"/>
            <color indexed="81"/>
            <rFont val="Tahoma"/>
            <family val="2"/>
          </rPr>
          <t>Barco:</t>
        </r>
        <r>
          <rPr>
            <sz val="9"/>
            <color indexed="81"/>
            <rFont val="Tahoma"/>
            <family val="2"/>
          </rPr>
          <t xml:space="preserve">
Orden de acuerdo al cierre de producción PAM. </t>
        </r>
      </text>
    </comment>
    <comment ref="C4" authorId="1" shapeId="0" xr:uid="{782D1C59-8424-4CCE-A86B-EE5D808473B3}">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810B07DA-7BDF-45B8-97A3-67F644591C85}">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E3F53A78-8CA8-48BC-8227-A13C9AFAF041}">
      <text>
        <r>
          <rPr>
            <b/>
            <sz val="9"/>
            <color indexed="81"/>
            <rFont val="Tahoma"/>
            <family val="2"/>
          </rPr>
          <t>Barco:</t>
        </r>
        <r>
          <rPr>
            <sz val="9"/>
            <color indexed="81"/>
            <rFont val="Tahoma"/>
            <family val="2"/>
          </rPr>
          <t xml:space="preserve">
Orden de acuerdo al cierre de producción PAM. </t>
        </r>
      </text>
    </comment>
    <comment ref="C4" authorId="1" shapeId="0" xr:uid="{D17D08B0-E1E9-4947-AE83-6D6FB59FC59A}">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ED57448F-9CFE-4FE5-98F9-D49D211478A8}">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642A28E9-55EB-46F4-A8AA-6C6A58BF49D5}">
      <text>
        <r>
          <rPr>
            <b/>
            <sz val="9"/>
            <color indexed="81"/>
            <rFont val="Tahoma"/>
            <family val="2"/>
          </rPr>
          <t>Barco:</t>
        </r>
        <r>
          <rPr>
            <sz val="9"/>
            <color indexed="81"/>
            <rFont val="Tahoma"/>
            <family val="2"/>
          </rPr>
          <t xml:space="preserve">
Orden de acuerdo al cierre de producción PAM. </t>
        </r>
      </text>
    </comment>
    <comment ref="C4" authorId="1" shapeId="0" xr:uid="{047191E0-E055-42DB-B840-90C238017CDC}">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914F7B33-063C-41DF-960C-DC1D016699C3}">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5028AF29-D058-4C5B-A52A-1DFFD2B968D3}">
      <text>
        <r>
          <rPr>
            <b/>
            <sz val="9"/>
            <color indexed="81"/>
            <rFont val="Tahoma"/>
            <family val="2"/>
          </rPr>
          <t>Barco:</t>
        </r>
        <r>
          <rPr>
            <sz val="9"/>
            <color indexed="81"/>
            <rFont val="Tahoma"/>
            <family val="2"/>
          </rPr>
          <t xml:space="preserve">
Orden de acuerdo al cierre de producción PAM. </t>
        </r>
      </text>
    </comment>
    <comment ref="C4" authorId="1" shapeId="0" xr:uid="{2708F2B6-38FD-4BDA-8F72-02FF72B63B67}">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96D31E79-F71E-44FD-B2EB-D454F69CB4AB}">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CD89D96F-7C24-4D68-B20E-E1C1F591F6EB}">
      <text>
        <r>
          <rPr>
            <b/>
            <sz val="9"/>
            <color indexed="81"/>
            <rFont val="Tahoma"/>
            <family val="2"/>
          </rPr>
          <t>Barco:</t>
        </r>
        <r>
          <rPr>
            <sz val="9"/>
            <color indexed="81"/>
            <rFont val="Tahoma"/>
            <family val="2"/>
          </rPr>
          <t xml:space="preserve">
Orden de acuerdo al cierre de producción PAM. </t>
        </r>
      </text>
    </comment>
    <comment ref="C4" authorId="1" shapeId="0" xr:uid="{30645A59-EE78-4E34-849D-823A126C7F98}">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20E99528-CB62-47CC-9DF0-82FAFC1EBD58}">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31D02AEC-9D09-45F7-BCED-EC6420D900CC}">
      <text>
        <r>
          <rPr>
            <b/>
            <sz val="9"/>
            <color indexed="81"/>
            <rFont val="Tahoma"/>
            <family val="2"/>
          </rPr>
          <t>Barco:</t>
        </r>
        <r>
          <rPr>
            <sz val="9"/>
            <color indexed="81"/>
            <rFont val="Tahoma"/>
            <family val="2"/>
          </rPr>
          <t xml:space="preserve">
Orden de acuerdo al cierre de producción PAM. </t>
        </r>
      </text>
    </comment>
    <comment ref="C4" authorId="1" shapeId="0" xr:uid="{B80B0FCC-62F4-4723-BCD0-9DB8314813BC}">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2B439156-76D5-4CA1-BFEB-7532411B9AA4}">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D4FD73DD-6047-4CE8-9E8F-AACC0C87CF1A}">
      <text>
        <r>
          <rPr>
            <b/>
            <sz val="9"/>
            <color indexed="81"/>
            <rFont val="Tahoma"/>
            <family val="2"/>
          </rPr>
          <t>Barco:</t>
        </r>
        <r>
          <rPr>
            <sz val="9"/>
            <color indexed="81"/>
            <rFont val="Tahoma"/>
            <family val="2"/>
          </rPr>
          <t xml:space="preserve">
Orden de acuerdo al cierre de producción PAM. </t>
        </r>
      </text>
    </comment>
    <comment ref="C4" authorId="1" shapeId="0" xr:uid="{F297A60A-DF34-4215-8967-45A26D5A24BA}">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7EDD2345-CDF4-4AFC-A82A-1EA9249181D3}">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3B55794B-B340-4BD8-A8F4-0C4A0DA7D756}">
      <text>
        <r>
          <rPr>
            <b/>
            <sz val="9"/>
            <color indexed="81"/>
            <rFont val="Tahoma"/>
            <family val="2"/>
          </rPr>
          <t>Barco:</t>
        </r>
        <r>
          <rPr>
            <sz val="9"/>
            <color indexed="81"/>
            <rFont val="Tahoma"/>
            <family val="2"/>
          </rPr>
          <t xml:space="preserve">
Orden de acuerdo al cierre de producción PAM. </t>
        </r>
      </text>
    </comment>
    <comment ref="C4" authorId="1" shapeId="0" xr:uid="{BFFB2E48-4329-4EA0-A3D9-89CB73316292}">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120948F0-F8D2-4E75-B844-2E752506A29C}">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B7DEBED7-A086-4400-8185-CEEC51543656}">
      <text>
        <r>
          <rPr>
            <b/>
            <sz val="9"/>
            <color indexed="81"/>
            <rFont val="Tahoma"/>
            <family val="2"/>
          </rPr>
          <t>Barco:</t>
        </r>
        <r>
          <rPr>
            <sz val="9"/>
            <color indexed="81"/>
            <rFont val="Tahoma"/>
            <family val="2"/>
          </rPr>
          <t xml:space="preserve">
Orden de acuerdo al cierre de producción PAM. </t>
        </r>
      </text>
    </comment>
    <comment ref="C4" authorId="1" shapeId="0" xr:uid="{1B73FC4D-C6F8-4E4A-8A78-8209B0608762}">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C64C648C-DE2E-49CC-A539-DB416C092EC9}">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E5F8F9D8-F0B7-4211-9509-3273582FE280}">
      <text>
        <r>
          <rPr>
            <b/>
            <sz val="9"/>
            <color indexed="81"/>
            <rFont val="Tahoma"/>
            <family val="2"/>
          </rPr>
          <t>Barco:</t>
        </r>
        <r>
          <rPr>
            <sz val="9"/>
            <color indexed="81"/>
            <rFont val="Tahoma"/>
            <family val="2"/>
          </rPr>
          <t xml:space="preserve">
Orden de acuerdo al cierre de producción PAM. </t>
        </r>
      </text>
    </comment>
    <comment ref="C4" authorId="1" shapeId="0" xr:uid="{D970B532-4E23-46F7-B48E-26E96C990255}">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FE40FE98-B6EE-4D6C-AEB0-7957CA83300C}">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6CB9B1AA-0AEE-454B-89B2-486456E763CE}">
      <text>
        <r>
          <rPr>
            <b/>
            <sz val="9"/>
            <color indexed="81"/>
            <rFont val="Tahoma"/>
            <family val="2"/>
          </rPr>
          <t>Barco:</t>
        </r>
        <r>
          <rPr>
            <sz val="9"/>
            <color indexed="81"/>
            <rFont val="Tahoma"/>
            <family val="2"/>
          </rPr>
          <t xml:space="preserve">
Orden de acuerdo al cierre de producción PAM. </t>
        </r>
      </text>
    </comment>
    <comment ref="C4" authorId="1" shapeId="0" xr:uid="{2F67A315-47E3-49EF-9921-33295086C8F8}">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486047EF-37E0-4CFD-8CB3-5C120D2F9D83}">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FC029C20-12FC-4254-B567-06E1DFC4C6B6}">
      <text>
        <r>
          <rPr>
            <b/>
            <sz val="9"/>
            <color indexed="81"/>
            <rFont val="Tahoma"/>
            <family val="2"/>
          </rPr>
          <t>Barco:</t>
        </r>
        <r>
          <rPr>
            <sz val="9"/>
            <color indexed="81"/>
            <rFont val="Tahoma"/>
            <family val="2"/>
          </rPr>
          <t xml:space="preserve">
Orden de acuerdo al cierre de producción PAM. </t>
        </r>
      </text>
    </comment>
    <comment ref="C4" authorId="1" shapeId="0" xr:uid="{A6A4FCCB-18C2-4BFF-982A-A665F2930E59}">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DBE510F8-81AE-44EA-9DD3-FFB0D9AACC6E}">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CEA9066B-FBA4-4156-9D1A-7A39C4359D5F}">
      <text>
        <r>
          <rPr>
            <b/>
            <sz val="9"/>
            <color indexed="81"/>
            <rFont val="Tahoma"/>
            <family val="2"/>
          </rPr>
          <t>Barco:</t>
        </r>
        <r>
          <rPr>
            <sz val="9"/>
            <color indexed="81"/>
            <rFont val="Tahoma"/>
            <family val="2"/>
          </rPr>
          <t xml:space="preserve">
Orden de acuerdo al cierre de producción PAM. </t>
        </r>
      </text>
    </comment>
    <comment ref="C4" authorId="1" shapeId="0" xr:uid="{2956A416-F7A0-4979-B9E9-9DB24D4E332D}">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45AE7AD6-C7FA-4080-8DBB-3CDEA501A8E2}">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81ABF1C8-93F1-47DF-AA18-BB118C133C95}">
      <text>
        <r>
          <rPr>
            <b/>
            <sz val="9"/>
            <color indexed="81"/>
            <rFont val="Tahoma"/>
            <family val="2"/>
          </rPr>
          <t>Barco:</t>
        </r>
        <r>
          <rPr>
            <sz val="9"/>
            <color indexed="81"/>
            <rFont val="Tahoma"/>
            <family val="2"/>
          </rPr>
          <t xml:space="preserve">
Orden de acuerdo al cierre de producción PAM. </t>
        </r>
      </text>
    </comment>
    <comment ref="C4" authorId="1" shapeId="0" xr:uid="{51408444-FE4C-414F-959C-90E28280BC37}">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39ECBFFF-3B3C-4653-A8FC-B64CB87183CC}">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AD6C7952-2183-4964-B99B-DCB7E9A95959}">
      <text>
        <r>
          <rPr>
            <b/>
            <sz val="9"/>
            <color indexed="81"/>
            <rFont val="Tahoma"/>
            <family val="2"/>
          </rPr>
          <t>Barco:</t>
        </r>
        <r>
          <rPr>
            <sz val="9"/>
            <color indexed="81"/>
            <rFont val="Tahoma"/>
            <family val="2"/>
          </rPr>
          <t xml:space="preserve">
Orden de acuerdo al cierre de producción PAM. </t>
        </r>
      </text>
    </comment>
    <comment ref="C4" authorId="1" shapeId="0" xr:uid="{22D23055-47FF-41B0-AD15-648BB14696C4}">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FF97BFBB-5904-4427-8F61-1520236EB6C3}">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48D551EB-BD44-4CEA-B876-8056B267265B}">
      <text>
        <r>
          <rPr>
            <b/>
            <sz val="9"/>
            <color indexed="81"/>
            <rFont val="Tahoma"/>
            <family val="2"/>
          </rPr>
          <t>Barco:</t>
        </r>
        <r>
          <rPr>
            <sz val="9"/>
            <color indexed="81"/>
            <rFont val="Tahoma"/>
            <family val="2"/>
          </rPr>
          <t xml:space="preserve">
Orden de acuerdo al cierre de producción PAM. </t>
        </r>
      </text>
    </comment>
    <comment ref="C4" authorId="1" shapeId="0" xr:uid="{D56AFCF7-08D4-41D0-A931-955E639C331D}">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3909B707-F9BD-4D51-9C4A-9C9616FC3652}">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768D4940-C37C-40F7-AB93-F0D763CA5FC4}">
      <text>
        <r>
          <rPr>
            <b/>
            <sz val="9"/>
            <color indexed="81"/>
            <rFont val="Tahoma"/>
            <family val="2"/>
          </rPr>
          <t>Barco:</t>
        </r>
        <r>
          <rPr>
            <sz val="9"/>
            <color indexed="81"/>
            <rFont val="Tahoma"/>
            <family val="2"/>
          </rPr>
          <t xml:space="preserve">
Orden de acuerdo al cierre de producción PAM. </t>
        </r>
      </text>
    </comment>
    <comment ref="C4" authorId="1" shapeId="0" xr:uid="{FAD94654-BB33-4A61-B010-F99C09CCFF52}">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3E1CE56F-EE06-49A3-B442-9E1E84900AA7}">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2BEC4C2A-8054-43E2-99F1-2E0EB9EBF333}">
      <text>
        <r>
          <rPr>
            <b/>
            <sz val="9"/>
            <color indexed="81"/>
            <rFont val="Tahoma"/>
            <family val="2"/>
          </rPr>
          <t>Barco:</t>
        </r>
        <r>
          <rPr>
            <sz val="9"/>
            <color indexed="81"/>
            <rFont val="Tahoma"/>
            <family val="2"/>
          </rPr>
          <t xml:space="preserve">
Orden de acuerdo al cierre de producción PAM. </t>
        </r>
      </text>
    </comment>
    <comment ref="C4" authorId="1" shapeId="0" xr:uid="{259C25F5-494F-47BB-93E3-AA266474BD98}">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5B999E16-A2AC-4825-BCE5-A4C2FA2162CB}">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340E263C-FFE8-49C6-8A24-E0B22D7F67DE}">
      <text>
        <r>
          <rPr>
            <b/>
            <sz val="9"/>
            <color indexed="81"/>
            <rFont val="Tahoma"/>
            <family val="2"/>
          </rPr>
          <t>Barco:</t>
        </r>
        <r>
          <rPr>
            <sz val="9"/>
            <color indexed="81"/>
            <rFont val="Tahoma"/>
            <family val="2"/>
          </rPr>
          <t xml:space="preserve">
Orden de acuerdo al cierre de producción PAM. </t>
        </r>
      </text>
    </comment>
    <comment ref="C4" authorId="1" shapeId="0" xr:uid="{B5C81AA3-1A94-49DD-BAEE-749F9CC33440}">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5E3275BF-5C58-4296-893E-960E709B5AE4}">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E9C3CEEC-5386-46E4-AB6A-11DE3B0C2D1C}">
      <text>
        <r>
          <rPr>
            <b/>
            <sz val="9"/>
            <color indexed="81"/>
            <rFont val="Tahoma"/>
            <family val="2"/>
          </rPr>
          <t>Barco:</t>
        </r>
        <r>
          <rPr>
            <sz val="9"/>
            <color indexed="81"/>
            <rFont val="Tahoma"/>
            <family val="2"/>
          </rPr>
          <t xml:space="preserve">
Orden de acuerdo al cierre de producción PAM. </t>
        </r>
      </text>
    </comment>
    <comment ref="C4" authorId="1" shapeId="0" xr:uid="{C4DD2C9D-862C-4BE7-B838-C377C8FED2A1}">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71D6AD87-1E43-4682-BC2E-99A73BB5F3BD}">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03A4F813-9DCC-43BB-9D84-F0CFF59A5FC4}">
      <text>
        <r>
          <rPr>
            <b/>
            <sz val="9"/>
            <color indexed="81"/>
            <rFont val="Tahoma"/>
            <family val="2"/>
          </rPr>
          <t>Barco:</t>
        </r>
        <r>
          <rPr>
            <sz val="9"/>
            <color indexed="81"/>
            <rFont val="Tahoma"/>
            <family val="2"/>
          </rPr>
          <t xml:space="preserve">
Orden de acuerdo al cierre de producción PAM. </t>
        </r>
      </text>
    </comment>
    <comment ref="C4" authorId="1" shapeId="0" xr:uid="{BF4A1A45-B6AD-4627-A2F3-8097B803054F}">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3DE96295-40A2-4D59-898B-6F3EDB39B093}">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97AE215B-C7D6-4E8B-B6E4-F87EA5CE7F4D}">
      <text>
        <r>
          <rPr>
            <b/>
            <sz val="9"/>
            <color indexed="81"/>
            <rFont val="Tahoma"/>
            <family val="2"/>
          </rPr>
          <t>Barco:</t>
        </r>
        <r>
          <rPr>
            <sz val="9"/>
            <color indexed="81"/>
            <rFont val="Tahoma"/>
            <family val="2"/>
          </rPr>
          <t xml:space="preserve">
Orden de acuerdo al cierre de producción PAM. </t>
        </r>
      </text>
    </comment>
    <comment ref="C4" authorId="1" shapeId="0" xr:uid="{E8CACA0E-FC7D-4C43-BB01-601FEB1378E3}">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F7B90F1B-C8D8-41AD-8652-5CCD54283F69}">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679DF6F2-0386-42A6-BC9A-FCA6BCDD1CD5}">
      <text>
        <r>
          <rPr>
            <b/>
            <sz val="9"/>
            <color indexed="81"/>
            <rFont val="Tahoma"/>
            <family val="2"/>
          </rPr>
          <t>Barco:</t>
        </r>
        <r>
          <rPr>
            <sz val="9"/>
            <color indexed="81"/>
            <rFont val="Tahoma"/>
            <family val="2"/>
          </rPr>
          <t xml:space="preserve">
Orden de acuerdo al cierre de producción PAM. </t>
        </r>
      </text>
    </comment>
    <comment ref="C4" authorId="1" shapeId="0" xr:uid="{4827D787-3C73-41D1-852B-4A218841D76B}">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BD11E338-4778-4DF6-A26D-59FD5C7AB3CD}">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1063A6B3-2EDE-4ABD-B4FC-744F97FFEEFE}">
      <text>
        <r>
          <rPr>
            <b/>
            <sz val="9"/>
            <color indexed="81"/>
            <rFont val="Tahoma"/>
            <family val="2"/>
          </rPr>
          <t>Barco:</t>
        </r>
        <r>
          <rPr>
            <sz val="9"/>
            <color indexed="81"/>
            <rFont val="Tahoma"/>
            <family val="2"/>
          </rPr>
          <t xml:space="preserve">
Orden de acuerdo al cierre de producción PAM. </t>
        </r>
      </text>
    </comment>
    <comment ref="C4" authorId="1" shapeId="0" xr:uid="{7E7E6F39-6F42-4467-A24C-E6D1F39E03C9}">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1BB5DC70-7D3F-4987-A394-3D286FD7C496}">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B4FA2DF7-264A-4FB2-971E-3269504E297F}">
      <text>
        <r>
          <rPr>
            <b/>
            <sz val="9"/>
            <color indexed="81"/>
            <rFont val="Tahoma"/>
            <family val="2"/>
          </rPr>
          <t>Barco:</t>
        </r>
        <r>
          <rPr>
            <sz val="9"/>
            <color indexed="81"/>
            <rFont val="Tahoma"/>
            <family val="2"/>
          </rPr>
          <t xml:space="preserve">
Orden de acuerdo al cierre de producción PAM. </t>
        </r>
      </text>
    </comment>
    <comment ref="C4" authorId="1" shapeId="0" xr:uid="{EA28BE2F-23E1-41DF-A43B-3509ADCB0841}">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2DA8CCCA-9075-4F11-8D90-A37B8809A854}">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B8CD952C-0C6C-45C5-9CE6-1E389A804ACF}">
      <text>
        <r>
          <rPr>
            <b/>
            <sz val="9"/>
            <color indexed="81"/>
            <rFont val="Tahoma"/>
            <family val="2"/>
          </rPr>
          <t>Barco:</t>
        </r>
        <r>
          <rPr>
            <sz val="9"/>
            <color indexed="81"/>
            <rFont val="Tahoma"/>
            <family val="2"/>
          </rPr>
          <t xml:space="preserve">
Orden de acuerdo al cierre de producción PAM. </t>
        </r>
      </text>
    </comment>
    <comment ref="C4" authorId="1" shapeId="0" xr:uid="{E5554C17-2288-418C-8FDB-8631C249808D}">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BA6374DA-5268-4A3F-8820-E1722FC5D37A}">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427BB92F-9D6F-4E12-83F0-041C2D46F3F4}">
      <text>
        <r>
          <rPr>
            <b/>
            <sz val="9"/>
            <color indexed="81"/>
            <rFont val="Tahoma"/>
            <family val="2"/>
          </rPr>
          <t>Barco:</t>
        </r>
        <r>
          <rPr>
            <sz val="9"/>
            <color indexed="81"/>
            <rFont val="Tahoma"/>
            <family val="2"/>
          </rPr>
          <t xml:space="preserve">
Orden de acuerdo al cierre de producción PAM. </t>
        </r>
      </text>
    </comment>
    <comment ref="C4" authorId="1" shapeId="0" xr:uid="{D37F34F6-E029-45E8-8EEE-00AD66976424}">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A85BD864-4B6F-471F-8388-BE5ED01BD3B2}">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BC368B76-72D4-46F8-861A-F78F1B3870C9}">
      <text>
        <r>
          <rPr>
            <b/>
            <sz val="9"/>
            <color indexed="81"/>
            <rFont val="Tahoma"/>
            <family val="2"/>
          </rPr>
          <t>Barco:</t>
        </r>
        <r>
          <rPr>
            <sz val="9"/>
            <color indexed="81"/>
            <rFont val="Tahoma"/>
            <family val="2"/>
          </rPr>
          <t xml:space="preserve">
Orden de acuerdo al cierre de producción PAM. </t>
        </r>
      </text>
    </comment>
    <comment ref="C4" authorId="1" shapeId="0" xr:uid="{90CCDBBA-3043-4240-8140-2AA7BF1B029F}">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A6F1A4D1-2490-46FD-8DD7-E44F1A0729C0}">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842C27EC-7162-46D8-8CC4-E16259EAD519}">
      <text>
        <r>
          <rPr>
            <b/>
            <sz val="9"/>
            <color indexed="81"/>
            <rFont val="Tahoma"/>
            <family val="2"/>
          </rPr>
          <t>Barco:</t>
        </r>
        <r>
          <rPr>
            <sz val="9"/>
            <color indexed="81"/>
            <rFont val="Tahoma"/>
            <family val="2"/>
          </rPr>
          <t xml:space="preserve">
Orden de acuerdo al cierre de producción PAM. </t>
        </r>
      </text>
    </comment>
    <comment ref="C4" authorId="1" shapeId="0" xr:uid="{A7F06942-0C08-4683-85A5-BA908A08DAED}">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3BAA655B-C945-42F8-B725-E666C632E87F}">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28A48C6C-3AF8-4532-837E-F75B31964EBF}">
      <text>
        <r>
          <rPr>
            <b/>
            <sz val="9"/>
            <color indexed="81"/>
            <rFont val="Tahoma"/>
            <family val="2"/>
          </rPr>
          <t>Barco:</t>
        </r>
        <r>
          <rPr>
            <sz val="9"/>
            <color indexed="81"/>
            <rFont val="Tahoma"/>
            <family val="2"/>
          </rPr>
          <t xml:space="preserve">
Orden de acuerdo al cierre de producción PAM. </t>
        </r>
      </text>
    </comment>
    <comment ref="C4" authorId="1" shapeId="0" xr:uid="{672D1323-705E-4159-914B-7E6D08ACEE28}">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C044F77D-9B2B-4386-BAB7-34B6C027BB8D}">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6ACAE300-737E-4DF1-9035-68886321B020}">
      <text>
        <r>
          <rPr>
            <b/>
            <sz val="9"/>
            <color indexed="81"/>
            <rFont val="Tahoma"/>
            <family val="2"/>
          </rPr>
          <t>Barco:</t>
        </r>
        <r>
          <rPr>
            <sz val="9"/>
            <color indexed="81"/>
            <rFont val="Tahoma"/>
            <family val="2"/>
          </rPr>
          <t xml:space="preserve">
Orden de acuerdo al cierre de producción PAM. </t>
        </r>
      </text>
    </comment>
    <comment ref="C4" authorId="1" shapeId="0" xr:uid="{F6729631-B96A-4853-AED6-65B25C74BEF4}">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608A2E24-9AC8-4DC9-B23E-1720279B3AE7}">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1C8E420B-8083-4272-9775-A828516DA795}">
      <text>
        <r>
          <rPr>
            <b/>
            <sz val="9"/>
            <color indexed="81"/>
            <rFont val="Tahoma"/>
            <family val="2"/>
          </rPr>
          <t>Barco:</t>
        </r>
        <r>
          <rPr>
            <sz val="9"/>
            <color indexed="81"/>
            <rFont val="Tahoma"/>
            <family val="2"/>
          </rPr>
          <t xml:space="preserve">
Orden de acuerdo al cierre de producción PAM. </t>
        </r>
      </text>
    </comment>
    <comment ref="C4" authorId="1" shapeId="0" xr:uid="{832C9FBA-0574-43A1-9CC4-BD7942BDEE2D}">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A1539B65-0F0C-4888-BC98-B86433F1F66C}">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97E098C2-6C9B-4071-9A3E-2823F0B3B464}">
      <text>
        <r>
          <rPr>
            <b/>
            <sz val="9"/>
            <color indexed="81"/>
            <rFont val="Tahoma"/>
            <family val="2"/>
          </rPr>
          <t>Barco:</t>
        </r>
        <r>
          <rPr>
            <sz val="9"/>
            <color indexed="81"/>
            <rFont val="Tahoma"/>
            <family val="2"/>
          </rPr>
          <t xml:space="preserve">
Orden de acuerdo al cierre de producción PAM. </t>
        </r>
      </text>
    </comment>
    <comment ref="C4" authorId="1" shapeId="0" xr:uid="{871958EB-4D80-4EB4-93AA-4930CB281134}">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FA7F6A0F-FED9-4A71-9FC5-76A853FFA875}">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CF978521-372F-4484-9326-DAFE36ADB60B}">
      <text>
        <r>
          <rPr>
            <b/>
            <sz val="9"/>
            <color indexed="81"/>
            <rFont val="Tahoma"/>
            <family val="2"/>
          </rPr>
          <t>Barco:</t>
        </r>
        <r>
          <rPr>
            <sz val="9"/>
            <color indexed="81"/>
            <rFont val="Tahoma"/>
            <family val="2"/>
          </rPr>
          <t xml:space="preserve">
Orden de acuerdo al cierre de producción PAM. </t>
        </r>
      </text>
    </comment>
    <comment ref="C4" authorId="1" shapeId="0" xr:uid="{3671F1E4-A7F0-4C82-8DE6-11BCE5BFC597}">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F7ABF7EC-84BA-4D71-B11C-56648B289CE8}">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9ABBA6B0-1DBC-4DEE-9967-654332961679}">
      <text>
        <r>
          <rPr>
            <b/>
            <sz val="9"/>
            <color indexed="81"/>
            <rFont val="Tahoma"/>
            <family val="2"/>
          </rPr>
          <t>Barco:</t>
        </r>
        <r>
          <rPr>
            <sz val="9"/>
            <color indexed="81"/>
            <rFont val="Tahoma"/>
            <family val="2"/>
          </rPr>
          <t xml:space="preserve">
Orden de acuerdo al cierre de producción PAM. </t>
        </r>
      </text>
    </comment>
    <comment ref="C4" authorId="1" shapeId="0" xr:uid="{4284ECFF-42CC-4586-9B77-19D8DCCA6B80}">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A5034C39-7D47-4FBA-8FF0-072ACE88E7CE}">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F1412BD1-DEB3-4D51-B803-30A59D913E9B}">
      <text>
        <r>
          <rPr>
            <b/>
            <sz val="9"/>
            <color indexed="81"/>
            <rFont val="Tahoma"/>
            <family val="2"/>
          </rPr>
          <t>Barco:</t>
        </r>
        <r>
          <rPr>
            <sz val="9"/>
            <color indexed="81"/>
            <rFont val="Tahoma"/>
            <family val="2"/>
          </rPr>
          <t xml:space="preserve">
Orden de acuerdo al cierre de producción PAM. </t>
        </r>
      </text>
    </comment>
    <comment ref="C4" authorId="1" shapeId="0" xr:uid="{1612B5E9-8727-412A-A509-E3E56EBDC46A}">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9F32804A-E58F-4D6D-9F88-3FF27B930888}">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033BC850-DD0B-4523-A1E0-7D3E1ABC5D51}">
      <text>
        <r>
          <rPr>
            <b/>
            <sz val="9"/>
            <color indexed="81"/>
            <rFont val="Tahoma"/>
            <family val="2"/>
          </rPr>
          <t>Barco:</t>
        </r>
        <r>
          <rPr>
            <sz val="9"/>
            <color indexed="81"/>
            <rFont val="Tahoma"/>
            <family val="2"/>
          </rPr>
          <t xml:space="preserve">
Orden de acuerdo al cierre de producción PAM. </t>
        </r>
      </text>
    </comment>
    <comment ref="C4" authorId="1" shapeId="0" xr:uid="{91FEA41C-E48A-457D-AE42-26E29A8D24F1}">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E6431C42-667A-4297-A8CE-E0A5351E2B89}">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1D029B9E-6373-4914-BC50-3A7D0325A212}">
      <text>
        <r>
          <rPr>
            <b/>
            <sz val="9"/>
            <color indexed="81"/>
            <rFont val="Tahoma"/>
            <family val="2"/>
          </rPr>
          <t>Barco:</t>
        </r>
        <r>
          <rPr>
            <sz val="9"/>
            <color indexed="81"/>
            <rFont val="Tahoma"/>
            <family val="2"/>
          </rPr>
          <t xml:space="preserve">
Orden de acuerdo al cierre de producción PAM. </t>
        </r>
      </text>
    </comment>
    <comment ref="C4" authorId="1" shapeId="0" xr:uid="{03084D2C-07DC-41F8-90F1-CC9FC6253846}">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F99504AE-570E-4E78-980C-3FF083FF4D0C}">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67F4EFC9-63E2-4C5D-A8D9-B05A97FC6607}">
      <text>
        <r>
          <rPr>
            <b/>
            <sz val="9"/>
            <color indexed="81"/>
            <rFont val="Tahoma"/>
            <family val="2"/>
          </rPr>
          <t>Barco:</t>
        </r>
        <r>
          <rPr>
            <sz val="9"/>
            <color indexed="81"/>
            <rFont val="Tahoma"/>
            <family val="2"/>
          </rPr>
          <t xml:space="preserve">
Orden de acuerdo al cierre de producción PAM. </t>
        </r>
      </text>
    </comment>
    <comment ref="C4" authorId="1" shapeId="0" xr:uid="{50808EF5-36F6-4E80-8F76-8BD29E6CE0D8}">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88C96F75-08E5-4CB0-83A0-CF93C685AFA9}">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A21CB7A1-FF51-4D05-AB75-EF591ECB7324}">
      <text>
        <r>
          <rPr>
            <b/>
            <sz val="9"/>
            <color indexed="81"/>
            <rFont val="Tahoma"/>
            <family val="2"/>
          </rPr>
          <t>Barco:</t>
        </r>
        <r>
          <rPr>
            <sz val="9"/>
            <color indexed="81"/>
            <rFont val="Tahoma"/>
            <family val="2"/>
          </rPr>
          <t xml:space="preserve">
Orden de acuerdo al cierre de producción PAM. </t>
        </r>
      </text>
    </comment>
    <comment ref="C4" authorId="1" shapeId="0" xr:uid="{28B91B1E-3137-4557-BFF4-706DF85F02CE}">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2D699886-9A76-444A-9743-E8B4925BDAB8}">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9AC17F4F-2B0A-4943-AD2A-A9A437CE9B29}">
      <text>
        <r>
          <rPr>
            <b/>
            <sz val="9"/>
            <color indexed="81"/>
            <rFont val="Tahoma"/>
            <family val="2"/>
          </rPr>
          <t>Barco:</t>
        </r>
        <r>
          <rPr>
            <sz val="9"/>
            <color indexed="81"/>
            <rFont val="Tahoma"/>
            <family val="2"/>
          </rPr>
          <t xml:space="preserve">
Orden de acuerdo al cierre de producción PAM. </t>
        </r>
      </text>
    </comment>
    <comment ref="C4" authorId="1" shapeId="0" xr:uid="{A69C8875-0978-46BF-AEC7-F5F9A561F17D}">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3CC6ACFE-BCBA-4591-97EC-3344BD73FC81}">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C07218D2-88CD-4F5D-BF3B-7F4F1090DBEA}">
      <text>
        <r>
          <rPr>
            <b/>
            <sz val="9"/>
            <color indexed="81"/>
            <rFont val="Tahoma"/>
            <family val="2"/>
          </rPr>
          <t>Barco:</t>
        </r>
        <r>
          <rPr>
            <sz val="9"/>
            <color indexed="81"/>
            <rFont val="Tahoma"/>
            <family val="2"/>
          </rPr>
          <t xml:space="preserve">
Orden de acuerdo al cierre de producción PAM. </t>
        </r>
      </text>
    </comment>
    <comment ref="C4" authorId="1" shapeId="0" xr:uid="{0A97FCCF-2C28-403D-AFE5-182D87C425FC}">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D335D83D-7C85-4684-B5D0-1DF57F58158B}">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D1EE2B46-1A92-4F52-B4AF-5F762249F919}">
      <text>
        <r>
          <rPr>
            <b/>
            <sz val="9"/>
            <color indexed="81"/>
            <rFont val="Tahoma"/>
            <family val="2"/>
          </rPr>
          <t>Barco:</t>
        </r>
        <r>
          <rPr>
            <sz val="9"/>
            <color indexed="81"/>
            <rFont val="Tahoma"/>
            <family val="2"/>
          </rPr>
          <t xml:space="preserve">
Orden de acuerdo al cierre de producción PAM. </t>
        </r>
      </text>
    </comment>
    <comment ref="C4" authorId="1" shapeId="0" xr:uid="{A9BD1631-FDF3-4424-909B-B53C4244C953}">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CD974E72-8DC8-4110-A268-9E305C5B032D}">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AF5538E5-7EDE-44BD-AC1C-9C376793A185}">
      <text>
        <r>
          <rPr>
            <b/>
            <sz val="9"/>
            <color indexed="81"/>
            <rFont val="Tahoma"/>
            <family val="2"/>
          </rPr>
          <t>Barco:</t>
        </r>
        <r>
          <rPr>
            <sz val="9"/>
            <color indexed="81"/>
            <rFont val="Tahoma"/>
            <family val="2"/>
          </rPr>
          <t xml:space="preserve">
Orden de acuerdo al cierre de producción PAM. </t>
        </r>
      </text>
    </comment>
    <comment ref="C4" authorId="1" shapeId="0" xr:uid="{3092EF00-D383-492D-A5E5-696478551686}">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F4890400-8D67-4929-A367-8DC4D62CF657}">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AC751E5E-536A-4511-BEFB-6BBFB887A358}">
      <text>
        <r>
          <rPr>
            <b/>
            <sz val="9"/>
            <color indexed="81"/>
            <rFont val="Tahoma"/>
            <family val="2"/>
          </rPr>
          <t>Barco:</t>
        </r>
        <r>
          <rPr>
            <sz val="9"/>
            <color indexed="81"/>
            <rFont val="Tahoma"/>
            <family val="2"/>
          </rPr>
          <t xml:space="preserve">
Orden de acuerdo al cierre de producción PAM. </t>
        </r>
      </text>
    </comment>
    <comment ref="C4" authorId="1" shapeId="0" xr:uid="{5E6D53F9-E7B5-46C0-8818-BE4AEB130F4D}">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8EEDD38B-ACA7-4773-86E4-487D9A7AC1BE}">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EDF6C0CA-4775-4671-A507-2C03AA33BABF}">
      <text>
        <r>
          <rPr>
            <b/>
            <sz val="9"/>
            <color indexed="81"/>
            <rFont val="Tahoma"/>
            <family val="2"/>
          </rPr>
          <t>Barco:</t>
        </r>
        <r>
          <rPr>
            <sz val="9"/>
            <color indexed="81"/>
            <rFont val="Tahoma"/>
            <family val="2"/>
          </rPr>
          <t xml:space="preserve">
Orden de acuerdo al cierre de producción PAM. </t>
        </r>
      </text>
    </comment>
    <comment ref="C4" authorId="1" shapeId="0" xr:uid="{6C5D6C10-B8F5-4453-BB6D-444CC68DDAEC}">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1B3F271A-D4CC-4E87-8F86-99C72D09E5BA}">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A9821F3B-14CC-4501-86C0-4C45F8ED6FFE}">
      <text>
        <r>
          <rPr>
            <b/>
            <sz val="9"/>
            <color indexed="81"/>
            <rFont val="Tahoma"/>
            <family val="2"/>
          </rPr>
          <t>Barco:</t>
        </r>
        <r>
          <rPr>
            <sz val="9"/>
            <color indexed="81"/>
            <rFont val="Tahoma"/>
            <family val="2"/>
          </rPr>
          <t xml:space="preserve">
Orden de acuerdo al cierre de producción PAM. </t>
        </r>
      </text>
    </comment>
    <comment ref="C4" authorId="1" shapeId="0" xr:uid="{3CC32156-DF81-4374-824A-2B53C24D563A}">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3054F67D-ED2F-4442-B5B9-8FE059BDA30D}">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FAA34959-43DD-4B1E-8309-4D214E707EDE}">
      <text>
        <r>
          <rPr>
            <b/>
            <sz val="9"/>
            <color indexed="81"/>
            <rFont val="Tahoma"/>
            <family val="2"/>
          </rPr>
          <t>Barco:</t>
        </r>
        <r>
          <rPr>
            <sz val="9"/>
            <color indexed="81"/>
            <rFont val="Tahoma"/>
            <family val="2"/>
          </rPr>
          <t xml:space="preserve">
Orden de acuerdo al cierre de producción PAM. </t>
        </r>
      </text>
    </comment>
    <comment ref="C4" authorId="1" shapeId="0" xr:uid="{9F40A992-931A-4CD4-B2FF-0321538C0F91}">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C8523DC9-A0F1-4275-B782-9CF4F344A3F1}">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520EF743-A247-4715-BD79-315B664F0AE1}">
      <text>
        <r>
          <rPr>
            <b/>
            <sz val="9"/>
            <color indexed="81"/>
            <rFont val="Tahoma"/>
            <family val="2"/>
          </rPr>
          <t>Barco:</t>
        </r>
        <r>
          <rPr>
            <sz val="9"/>
            <color indexed="81"/>
            <rFont val="Tahoma"/>
            <family val="2"/>
          </rPr>
          <t xml:space="preserve">
Orden de acuerdo al cierre de producción PAM. </t>
        </r>
      </text>
    </comment>
    <comment ref="C4" authorId="1" shapeId="0" xr:uid="{55C251A2-3AFF-427C-B581-44B98F0AE8E0}">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D726F43A-09F7-496E-91AC-CF0315B2941F}">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F1152D52-8906-4C05-994E-47147D082341}">
      <text>
        <r>
          <rPr>
            <b/>
            <sz val="9"/>
            <color indexed="81"/>
            <rFont val="Tahoma"/>
            <family val="2"/>
          </rPr>
          <t>Barco:</t>
        </r>
        <r>
          <rPr>
            <sz val="9"/>
            <color indexed="81"/>
            <rFont val="Tahoma"/>
            <family val="2"/>
          </rPr>
          <t xml:space="preserve">
Orden de acuerdo al cierre de producción PAM. </t>
        </r>
      </text>
    </comment>
    <comment ref="C4" authorId="1" shapeId="0" xr:uid="{5BD8D500-66E6-4214-90EF-B22753F0B4B5}">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BCE43229-8F10-4723-9A13-16F0184FA7F7}">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239DEDAE-94A2-4389-8FC8-08561704496E}">
      <text>
        <r>
          <rPr>
            <b/>
            <sz val="9"/>
            <color indexed="81"/>
            <rFont val="Tahoma"/>
            <family val="2"/>
          </rPr>
          <t>Barco:</t>
        </r>
        <r>
          <rPr>
            <sz val="9"/>
            <color indexed="81"/>
            <rFont val="Tahoma"/>
            <family val="2"/>
          </rPr>
          <t xml:space="preserve">
Orden de acuerdo al cierre de producción PAM. </t>
        </r>
      </text>
    </comment>
    <comment ref="C4" authorId="1" shapeId="0" xr:uid="{DAD38331-C782-4323-B776-F241278021B8}">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7D0F21AB-3BB3-440A-83EC-05183C8A874C}">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75828CF9-5867-4476-BF2A-B91D093C502D}">
      <text>
        <r>
          <rPr>
            <b/>
            <sz val="9"/>
            <color indexed="81"/>
            <rFont val="Tahoma"/>
            <family val="2"/>
          </rPr>
          <t>Barco:</t>
        </r>
        <r>
          <rPr>
            <sz val="9"/>
            <color indexed="81"/>
            <rFont val="Tahoma"/>
            <family val="2"/>
          </rPr>
          <t xml:space="preserve">
Orden de acuerdo al cierre de producción PAM. </t>
        </r>
      </text>
    </comment>
    <comment ref="C4" authorId="1" shapeId="0" xr:uid="{BD7CAF3B-7DBB-4E93-BD16-5FE5CA16F58E}">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983A9B23-A6D0-46B2-85B2-1B9FC2021B06}">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BAF0FEB7-34B3-412D-9646-F63C43D9BA03}">
      <text>
        <r>
          <rPr>
            <b/>
            <sz val="9"/>
            <color indexed="81"/>
            <rFont val="Tahoma"/>
            <family val="2"/>
          </rPr>
          <t>Barco:</t>
        </r>
        <r>
          <rPr>
            <sz val="9"/>
            <color indexed="81"/>
            <rFont val="Tahoma"/>
            <family val="2"/>
          </rPr>
          <t xml:space="preserve">
Orden de acuerdo al cierre de producción PAM. </t>
        </r>
      </text>
    </comment>
    <comment ref="C4" authorId="1" shapeId="0" xr:uid="{39B92649-3B8C-42EB-B8E9-5D57060ECDAD}">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D5FA2574-A1E9-4AB6-B0C3-3D536C03565B}">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650CFD80-B30B-4956-AF97-6FDC760C132E}">
      <text>
        <r>
          <rPr>
            <b/>
            <sz val="9"/>
            <color indexed="81"/>
            <rFont val="Tahoma"/>
            <family val="2"/>
          </rPr>
          <t>Barco:</t>
        </r>
        <r>
          <rPr>
            <sz val="9"/>
            <color indexed="81"/>
            <rFont val="Tahoma"/>
            <family val="2"/>
          </rPr>
          <t xml:space="preserve">
Orden de acuerdo al cierre de producción PAM. </t>
        </r>
      </text>
    </comment>
    <comment ref="C4" authorId="1" shapeId="0" xr:uid="{91AC7EFA-EBD1-4B48-A2A7-91CCC32C2A05}">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9349F3A7-5071-418B-9585-20F3D6035522}">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6CD689D5-24F7-4368-AED2-05781E71CBD1}">
      <text>
        <r>
          <rPr>
            <b/>
            <sz val="9"/>
            <color indexed="81"/>
            <rFont val="Tahoma"/>
            <family val="2"/>
          </rPr>
          <t>Barco:</t>
        </r>
        <r>
          <rPr>
            <sz val="9"/>
            <color indexed="81"/>
            <rFont val="Tahoma"/>
            <family val="2"/>
          </rPr>
          <t xml:space="preserve">
Orden de acuerdo al cierre de producción PAM. </t>
        </r>
      </text>
    </comment>
    <comment ref="C4" authorId="1" shapeId="0" xr:uid="{AAFEF14F-35DD-42D9-BEE7-00F1ACED6EC9}">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7AF335A3-FE20-47F2-88D4-1ACED9C3EFC7}">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Marco Patricio Salazar Herrera</author>
  </authors>
  <commentList>
    <comment ref="H3" authorId="0" shapeId="0" xr:uid="{00000000-0006-0000-3300-000001000000}">
      <text>
        <r>
          <rPr>
            <b/>
            <sz val="9"/>
            <color indexed="81"/>
            <rFont val="Tahoma"/>
            <family val="2"/>
          </rPr>
          <t>CMA:</t>
        </r>
        <r>
          <rPr>
            <sz val="9"/>
            <color indexed="81"/>
            <rFont val="Tahoma"/>
            <family val="2"/>
          </rPr>
          <t xml:space="preserve">
El total de perdida DIARIA se lo sumaria para enviar el reporte 4:00 am.</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Barco</author>
  </authors>
  <commentList>
    <comment ref="G6" authorId="0" shapeId="0" xr:uid="{00000000-0006-0000-3800-000001000000}">
      <text>
        <r>
          <rPr>
            <b/>
            <sz val="9"/>
            <color indexed="81"/>
            <rFont val="Tahoma"/>
            <family val="2"/>
          </rPr>
          <t>Valor solo con dos decimales</t>
        </r>
        <r>
          <rPr>
            <sz val="9"/>
            <color indexed="81"/>
            <rFont val="Tahoma"/>
            <family val="2"/>
          </rPr>
          <t xml:space="preserve">
</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Barco</author>
    <author>MIAShaya</author>
  </authors>
  <commentList>
    <comment ref="B4" authorId="0" shapeId="0" xr:uid="{00000000-0006-0000-3900-000001000000}">
      <text>
        <r>
          <rPr>
            <b/>
            <sz val="9"/>
            <color indexed="81"/>
            <rFont val="Tahoma"/>
            <family val="2"/>
          </rPr>
          <t>Barco:</t>
        </r>
        <r>
          <rPr>
            <sz val="9"/>
            <color indexed="81"/>
            <rFont val="Tahoma"/>
            <family val="2"/>
          </rPr>
          <t xml:space="preserve">
Orden de acuerdo al cierre de producción PAM. </t>
        </r>
      </text>
    </comment>
    <comment ref="C4" authorId="1" shapeId="0" xr:uid="{00000000-0006-0000-3900-000002000000}">
      <text>
        <r>
          <rPr>
            <b/>
            <sz val="9"/>
            <color indexed="81"/>
            <rFont val="Tahoma"/>
            <family val="2"/>
          </rPr>
          <t>MIAShaya:</t>
        </r>
        <r>
          <rPr>
            <sz val="9"/>
            <color indexed="81"/>
            <rFont val="Tahoma"/>
            <family val="2"/>
          </rPr>
          <t xml:space="preserve">
No combinar celdas en los casos que exista 2 o mas novedades/apagados 
del mismo pozo.</t>
        </r>
      </text>
    </comment>
    <comment ref="I4" authorId="1" shapeId="0" xr:uid="{00000000-0006-0000-3900-000003000000}">
      <text>
        <r>
          <rPr>
            <b/>
            <sz val="9"/>
            <color indexed="81"/>
            <rFont val="Tahoma"/>
            <family val="2"/>
          </rPr>
          <t>MIAShaya:</t>
        </r>
        <r>
          <rPr>
            <sz val="9"/>
            <color indexed="81"/>
            <rFont val="Tahoma"/>
            <family val="2"/>
          </rPr>
          <t xml:space="preserve">
No combinar celdas en los casos de que exista 2 o mas novedades. 
Copiar la misma razon de parada para cada pozo.</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Jose Luis Romero Arias</author>
  </authors>
  <commentList>
    <comment ref="F14" authorId="0" shapeId="0" xr:uid="{00000000-0006-0000-3D00-000001000000}">
      <text>
        <r>
          <rPr>
            <b/>
            <sz val="9"/>
            <color indexed="81"/>
            <rFont val="Tahoma"/>
            <family val="2"/>
          </rPr>
          <t>J. Romero:</t>
        </r>
        <r>
          <rPr>
            <sz val="9"/>
            <color indexed="81"/>
            <rFont val="Tahoma"/>
            <family val="2"/>
          </rPr>
          <t xml:space="preserve">
Valor min 23A
Valor Max 25A
Valor promedio 24A
</t>
        </r>
      </text>
    </comment>
    <comment ref="F15" authorId="0" shapeId="0" xr:uid="{00000000-0006-0000-3D00-000002000000}">
      <text>
        <r>
          <rPr>
            <b/>
            <sz val="9"/>
            <color indexed="81"/>
            <rFont val="Tahoma"/>
            <family val="2"/>
          </rPr>
          <t xml:space="preserve">J. Romero:
</t>
        </r>
        <r>
          <rPr>
            <sz val="9"/>
            <color indexed="81"/>
            <rFont val="Tahoma"/>
            <family val="2"/>
          </rPr>
          <t>Valor min 25A
Valor Max 27A
Valor promedio 26A</t>
        </r>
      </text>
    </comment>
    <comment ref="F16" authorId="0" shapeId="0" xr:uid="{00000000-0006-0000-3D00-000003000000}">
      <text>
        <r>
          <rPr>
            <b/>
            <sz val="9"/>
            <color indexed="81"/>
            <rFont val="Tahoma"/>
            <family val="2"/>
          </rPr>
          <t xml:space="preserve">J. Romero:
</t>
        </r>
        <r>
          <rPr>
            <sz val="9"/>
            <color indexed="81"/>
            <rFont val="Tahoma"/>
            <family val="2"/>
          </rPr>
          <t>Valor min 15.7A
Valor Max 22.6A
Valor promedio 19.15A</t>
        </r>
      </text>
    </comment>
    <comment ref="F17" authorId="0" shapeId="0" xr:uid="{00000000-0006-0000-3D00-000004000000}">
      <text>
        <r>
          <rPr>
            <b/>
            <sz val="9"/>
            <color indexed="81"/>
            <rFont val="Tahoma"/>
            <family val="2"/>
          </rPr>
          <t xml:space="preserve">J. Romero:
</t>
        </r>
        <r>
          <rPr>
            <sz val="9"/>
            <color indexed="81"/>
            <rFont val="Tahoma"/>
            <family val="2"/>
          </rPr>
          <t>Valor min 52.1A
Valor Max 55.1A
Valor promedio 53.6A</t>
        </r>
      </text>
    </comment>
    <comment ref="G18" authorId="0" shapeId="0" xr:uid="{00000000-0006-0000-3D00-000005000000}">
      <text>
        <r>
          <rPr>
            <b/>
            <sz val="9"/>
            <color indexed="81"/>
            <rFont val="Tahoma"/>
            <family val="2"/>
          </rPr>
          <t xml:space="preserve">J. Romero:
</t>
        </r>
        <r>
          <rPr>
            <sz val="9"/>
            <color indexed="81"/>
            <rFont val="Tahoma"/>
            <family val="2"/>
          </rPr>
          <t>Valor min 26A
Valor Max 32A
Valor promedio 29A</t>
        </r>
      </text>
    </comment>
    <comment ref="G20" authorId="0" shapeId="0" xr:uid="{00000000-0006-0000-3D00-000006000000}">
      <text>
        <r>
          <rPr>
            <b/>
            <sz val="9"/>
            <color indexed="81"/>
            <rFont val="Tahoma"/>
            <family val="2"/>
          </rPr>
          <t xml:space="preserve">J. Romero:
</t>
        </r>
        <r>
          <rPr>
            <sz val="9"/>
            <color indexed="81"/>
            <rFont val="Tahoma"/>
            <family val="2"/>
          </rPr>
          <t>Valor min 20.6A
Valor Max 25.4A
Valor promedio 23A</t>
        </r>
      </text>
    </comment>
    <comment ref="F21" authorId="0" shapeId="0" xr:uid="{00000000-0006-0000-3D00-000007000000}">
      <text>
        <r>
          <rPr>
            <b/>
            <sz val="9"/>
            <color indexed="81"/>
            <rFont val="Tahoma"/>
            <family val="2"/>
          </rPr>
          <t xml:space="preserve">J. Romero:
</t>
        </r>
        <r>
          <rPr>
            <sz val="9"/>
            <color indexed="81"/>
            <rFont val="Tahoma"/>
            <family val="2"/>
          </rPr>
          <t>Valor min 18A
Valor Max 26A
Valor promedio 22A</t>
        </r>
      </text>
    </comment>
    <comment ref="F22" authorId="0" shapeId="0" xr:uid="{00000000-0006-0000-3D00-000008000000}">
      <text>
        <r>
          <rPr>
            <b/>
            <sz val="9"/>
            <color indexed="81"/>
            <rFont val="Tahoma"/>
            <family val="2"/>
          </rPr>
          <t xml:space="preserve">J. Romero:
</t>
        </r>
        <r>
          <rPr>
            <sz val="9"/>
            <color indexed="81"/>
            <rFont val="Tahoma"/>
            <family val="2"/>
          </rPr>
          <t>Valor min 16.3A
Valor Max 17.7A
Valor promedio 17A</t>
        </r>
      </text>
    </comment>
    <comment ref="F23" authorId="0" shapeId="0" xr:uid="{00000000-0006-0000-3D00-000009000000}">
      <text>
        <r>
          <rPr>
            <b/>
            <sz val="9"/>
            <color indexed="81"/>
            <rFont val="Tahoma"/>
            <family val="2"/>
          </rPr>
          <t xml:space="preserve">J. Romero:
</t>
        </r>
        <r>
          <rPr>
            <sz val="9"/>
            <color indexed="81"/>
            <rFont val="Tahoma"/>
            <family val="2"/>
          </rPr>
          <t>Valor min 47.5A
Valor Max 48.3A
Valor promedio 47.9A</t>
        </r>
      </text>
    </comment>
    <comment ref="G24" authorId="0" shapeId="0" xr:uid="{00000000-0006-0000-3D00-00000A000000}">
      <text>
        <r>
          <rPr>
            <b/>
            <sz val="9"/>
            <color indexed="81"/>
            <rFont val="Tahoma"/>
            <family val="2"/>
          </rPr>
          <t xml:space="preserve">J. Romero:
</t>
        </r>
        <r>
          <rPr>
            <sz val="9"/>
            <color indexed="81"/>
            <rFont val="Tahoma"/>
            <family val="2"/>
          </rPr>
          <t>Valor min 70A
Valor Max 73.5A
Valor promedio 71.75A</t>
        </r>
      </text>
    </comment>
    <comment ref="F25" authorId="0" shapeId="0" xr:uid="{00000000-0006-0000-3D00-00000B000000}">
      <text>
        <r>
          <rPr>
            <b/>
            <sz val="9"/>
            <color indexed="81"/>
            <rFont val="Tahoma"/>
            <family val="2"/>
          </rPr>
          <t xml:space="preserve">J. Romero:
</t>
        </r>
        <r>
          <rPr>
            <sz val="9"/>
            <color indexed="81"/>
            <rFont val="Tahoma"/>
            <family val="2"/>
          </rPr>
          <t>Valor min 34A
Valor Max 43A
Valor promedio 38.5A</t>
        </r>
      </text>
    </comment>
    <comment ref="G26" authorId="0" shapeId="0" xr:uid="{00000000-0006-0000-3D00-00000C000000}">
      <text>
        <r>
          <rPr>
            <b/>
            <sz val="9"/>
            <color indexed="81"/>
            <rFont val="Tahoma"/>
            <family val="2"/>
          </rPr>
          <t xml:space="preserve">J. Romero:
</t>
        </r>
        <r>
          <rPr>
            <sz val="9"/>
            <color indexed="81"/>
            <rFont val="Tahoma"/>
            <family val="2"/>
          </rPr>
          <t>Valor min 30.8A
Valor Max 33A
Valor promedio 31.9A</t>
        </r>
      </text>
    </comment>
    <comment ref="G27" authorId="0" shapeId="0" xr:uid="{00000000-0006-0000-3D00-00000D000000}">
      <text>
        <r>
          <rPr>
            <b/>
            <sz val="9"/>
            <color indexed="81"/>
            <rFont val="Tahoma"/>
            <family val="2"/>
          </rPr>
          <t xml:space="preserve">J. Romero:
</t>
        </r>
        <r>
          <rPr>
            <sz val="9"/>
            <color indexed="81"/>
            <rFont val="Tahoma"/>
            <family val="2"/>
          </rPr>
          <t>Valor min 17A
Valor Max 19A
Valor promedio 18A</t>
        </r>
      </text>
    </comment>
    <comment ref="F29" authorId="0" shapeId="0" xr:uid="{00000000-0006-0000-3D00-00000E000000}">
      <text>
        <r>
          <rPr>
            <b/>
            <sz val="9"/>
            <color indexed="81"/>
            <rFont val="Tahoma"/>
            <family val="2"/>
          </rPr>
          <t xml:space="preserve">J. Romero:
</t>
        </r>
        <r>
          <rPr>
            <sz val="9"/>
            <color indexed="81"/>
            <rFont val="Tahoma"/>
            <family val="2"/>
          </rPr>
          <t>Valor min 25.5A
Valor Max 26.8A
Valor promedio 26.2A</t>
        </r>
      </text>
    </comment>
    <comment ref="G30" authorId="0" shapeId="0" xr:uid="{00000000-0006-0000-3D00-00000F000000}">
      <text>
        <r>
          <rPr>
            <b/>
            <sz val="9"/>
            <color indexed="81"/>
            <rFont val="Tahoma"/>
            <family val="2"/>
          </rPr>
          <t xml:space="preserve">J. Romero:
</t>
        </r>
        <r>
          <rPr>
            <sz val="9"/>
            <color indexed="81"/>
            <rFont val="Tahoma"/>
            <family val="2"/>
          </rPr>
          <t>Valor min 30.8A
Valor Max 42.6A
Valor promedio 36.7A</t>
        </r>
      </text>
    </comment>
    <comment ref="F32" authorId="0" shapeId="0" xr:uid="{00000000-0006-0000-3D00-000010000000}">
      <text>
        <r>
          <rPr>
            <b/>
            <sz val="9"/>
            <color indexed="81"/>
            <rFont val="Tahoma"/>
            <family val="2"/>
          </rPr>
          <t xml:space="preserve">J. Romero:
</t>
        </r>
        <r>
          <rPr>
            <sz val="9"/>
            <color indexed="81"/>
            <rFont val="Tahoma"/>
            <family val="2"/>
          </rPr>
          <t>Valor min 21.2A
Valor Max 25.2A
Valor promedio 23.2A</t>
        </r>
      </text>
    </comment>
    <comment ref="G33" authorId="0" shapeId="0" xr:uid="{00000000-0006-0000-3D00-000011000000}">
      <text>
        <r>
          <rPr>
            <b/>
            <sz val="9"/>
            <color indexed="81"/>
            <rFont val="Tahoma"/>
            <family val="2"/>
          </rPr>
          <t xml:space="preserve">J. Romero:
</t>
        </r>
        <r>
          <rPr>
            <sz val="9"/>
            <color indexed="81"/>
            <rFont val="Tahoma"/>
            <family val="2"/>
          </rPr>
          <t>Valor min 52A
Valor Max 54A
Valor promedio 53A</t>
        </r>
      </text>
    </comment>
    <comment ref="F34" authorId="0" shapeId="0" xr:uid="{00000000-0006-0000-3D00-000012000000}">
      <text>
        <r>
          <rPr>
            <b/>
            <sz val="9"/>
            <color indexed="81"/>
            <rFont val="Tahoma"/>
            <family val="2"/>
          </rPr>
          <t xml:space="preserve">J. Romero:
</t>
        </r>
        <r>
          <rPr>
            <sz val="9"/>
            <color indexed="81"/>
            <rFont val="Tahoma"/>
            <family val="2"/>
          </rPr>
          <t>Valor min 24A
Valor Max 26A
Valor promedio 25A</t>
        </r>
      </text>
    </comment>
    <comment ref="G34" authorId="0" shapeId="0" xr:uid="{00000000-0006-0000-3D00-000013000000}">
      <text>
        <r>
          <rPr>
            <b/>
            <sz val="9"/>
            <color indexed="81"/>
            <rFont val="Tahoma"/>
            <family val="2"/>
          </rPr>
          <t xml:space="preserve">J. Romero:
</t>
        </r>
        <r>
          <rPr>
            <sz val="9"/>
            <color indexed="81"/>
            <rFont val="Tahoma"/>
            <family val="2"/>
          </rPr>
          <t>Valor min 24A
Valor Max 26.5A
Valor promedio 25.5A</t>
        </r>
      </text>
    </comment>
    <comment ref="F42" authorId="0" shapeId="0" xr:uid="{00000000-0006-0000-3D00-000014000000}">
      <text>
        <r>
          <rPr>
            <b/>
            <sz val="9"/>
            <color indexed="81"/>
            <rFont val="Tahoma"/>
            <family val="2"/>
          </rPr>
          <t xml:space="preserve">J. Romero:
</t>
        </r>
        <r>
          <rPr>
            <sz val="9"/>
            <color indexed="81"/>
            <rFont val="Tahoma"/>
            <family val="2"/>
          </rPr>
          <t>Valor min 21A
Valor Max 21.5A
Valor promedio 21.25A</t>
        </r>
      </text>
    </comment>
    <comment ref="G42" authorId="0" shapeId="0" xr:uid="{00000000-0006-0000-3D00-000015000000}">
      <text>
        <r>
          <rPr>
            <b/>
            <sz val="9"/>
            <color indexed="81"/>
            <rFont val="Tahoma"/>
            <family val="2"/>
          </rPr>
          <t xml:space="preserve">J. Romero:
</t>
        </r>
        <r>
          <rPr>
            <sz val="9"/>
            <color indexed="81"/>
            <rFont val="Tahoma"/>
            <family val="2"/>
          </rPr>
          <t>Valor min 24A
Valor Max 26.5A
Valor promedio 25.5A</t>
        </r>
      </text>
    </comment>
    <comment ref="F44" authorId="0" shapeId="0" xr:uid="{00000000-0006-0000-3D00-000016000000}">
      <text>
        <r>
          <rPr>
            <b/>
            <sz val="9"/>
            <color indexed="81"/>
            <rFont val="Tahoma"/>
            <family val="2"/>
          </rPr>
          <t xml:space="preserve">J. Romero:
</t>
        </r>
        <r>
          <rPr>
            <sz val="9"/>
            <color indexed="81"/>
            <rFont val="Tahoma"/>
            <family val="2"/>
          </rPr>
          <t>Valor min 45A
Valor Max 46A
Valor promedio 45.5A</t>
        </r>
      </text>
    </comment>
    <comment ref="G44" authorId="0" shapeId="0" xr:uid="{00000000-0006-0000-3D00-000017000000}">
      <text>
        <r>
          <rPr>
            <b/>
            <sz val="9"/>
            <color indexed="81"/>
            <rFont val="Tahoma"/>
            <family val="2"/>
          </rPr>
          <t xml:space="preserve">J. Romero:
</t>
        </r>
        <r>
          <rPr>
            <sz val="9"/>
            <color indexed="81"/>
            <rFont val="Tahoma"/>
            <family val="2"/>
          </rPr>
          <t>Valor min 24A
Valor Max 26.5A
Valor promedio 25.5A</t>
        </r>
      </text>
    </comment>
    <comment ref="F48" authorId="0" shapeId="0" xr:uid="{00000000-0006-0000-3D00-000018000000}">
      <text>
        <r>
          <rPr>
            <b/>
            <sz val="9"/>
            <color indexed="81"/>
            <rFont val="Tahoma"/>
            <family val="2"/>
          </rPr>
          <t xml:space="preserve">J. Romero:
</t>
        </r>
        <r>
          <rPr>
            <sz val="9"/>
            <color indexed="81"/>
            <rFont val="Tahoma"/>
            <family val="2"/>
          </rPr>
          <t>Valor min 15A
Valor Max 23.2A
Valor promedio 19.1A</t>
        </r>
      </text>
    </comment>
    <comment ref="F49" authorId="0" shapeId="0" xr:uid="{00000000-0006-0000-3D00-000019000000}">
      <text>
        <r>
          <rPr>
            <b/>
            <sz val="9"/>
            <color indexed="81"/>
            <rFont val="Tahoma"/>
            <family val="2"/>
          </rPr>
          <t xml:space="preserve">J. Romero:
</t>
        </r>
        <r>
          <rPr>
            <sz val="9"/>
            <color indexed="81"/>
            <rFont val="Tahoma"/>
            <family val="2"/>
          </rPr>
          <t>Valor min 21A
Valor Max 24A
Valor promedio 22.5A</t>
        </r>
      </text>
    </comment>
    <comment ref="G49" authorId="0" shapeId="0" xr:uid="{00000000-0006-0000-3D00-00001A000000}">
      <text>
        <r>
          <rPr>
            <b/>
            <sz val="9"/>
            <color indexed="81"/>
            <rFont val="Tahoma"/>
            <family val="2"/>
          </rPr>
          <t xml:space="preserve">J. Romero:
</t>
        </r>
        <r>
          <rPr>
            <sz val="9"/>
            <color indexed="81"/>
            <rFont val="Tahoma"/>
            <family val="2"/>
          </rPr>
          <t>Valor min 24A
Valor Max 26.5A
Valor promedio 25.5A</t>
        </r>
      </text>
    </comment>
    <comment ref="F53" authorId="0" shapeId="0" xr:uid="{00000000-0006-0000-3D00-00001B000000}">
      <text>
        <r>
          <rPr>
            <b/>
            <sz val="9"/>
            <color indexed="81"/>
            <rFont val="Tahoma"/>
            <family val="2"/>
          </rPr>
          <t xml:space="preserve">J. Romero:
</t>
        </r>
        <r>
          <rPr>
            <sz val="9"/>
            <color indexed="81"/>
            <rFont val="Tahoma"/>
            <family val="2"/>
          </rPr>
          <t>Valor min 15A
Valor Max 15.5A
Valor promedio 15.25A</t>
        </r>
      </text>
    </comment>
    <comment ref="F54" authorId="0" shapeId="0" xr:uid="{00000000-0006-0000-3D00-00001C000000}">
      <text>
        <r>
          <rPr>
            <b/>
            <sz val="9"/>
            <color indexed="81"/>
            <rFont val="Tahoma"/>
            <family val="2"/>
          </rPr>
          <t xml:space="preserve">J. Romero:
</t>
        </r>
        <r>
          <rPr>
            <sz val="9"/>
            <color indexed="81"/>
            <rFont val="Tahoma"/>
            <family val="2"/>
          </rPr>
          <t>Valor min 58A
Valor Max 64.5A
Valor promedio 61.25A</t>
        </r>
      </text>
    </comment>
    <comment ref="F56" authorId="0" shapeId="0" xr:uid="{00000000-0006-0000-3D00-00001D000000}">
      <text>
        <r>
          <rPr>
            <b/>
            <sz val="9"/>
            <color indexed="81"/>
            <rFont val="Tahoma"/>
            <family val="2"/>
          </rPr>
          <t xml:space="preserve">J. Romero:
</t>
        </r>
        <r>
          <rPr>
            <sz val="9"/>
            <color indexed="81"/>
            <rFont val="Tahoma"/>
            <family val="2"/>
          </rPr>
          <t>Valor min 63.5A
Valor Max 65.3A
Valor promedio 64.5A</t>
        </r>
      </text>
    </comment>
    <comment ref="F57" authorId="0" shapeId="0" xr:uid="{00000000-0006-0000-3D00-00001E000000}">
      <text>
        <r>
          <rPr>
            <b/>
            <sz val="9"/>
            <color indexed="81"/>
            <rFont val="Tahoma"/>
            <family val="2"/>
          </rPr>
          <t xml:space="preserve">J. Romero:
</t>
        </r>
        <r>
          <rPr>
            <sz val="9"/>
            <color indexed="81"/>
            <rFont val="Tahoma"/>
            <family val="2"/>
          </rPr>
          <t>Valor min 49A
Valor Max 56.5A
Valor promedio 52.75A</t>
        </r>
      </text>
    </comment>
    <comment ref="F60" authorId="0" shapeId="0" xr:uid="{00000000-0006-0000-3D00-00001F000000}">
      <text>
        <r>
          <rPr>
            <b/>
            <sz val="9"/>
            <color indexed="81"/>
            <rFont val="Tahoma"/>
            <family val="2"/>
          </rPr>
          <t xml:space="preserve">J. Romero:
</t>
        </r>
        <r>
          <rPr>
            <sz val="9"/>
            <color indexed="81"/>
            <rFont val="Tahoma"/>
            <family val="2"/>
          </rPr>
          <t>Valor min 32A
Valor Max 33A
Valor promedio 32.5A</t>
        </r>
      </text>
    </comment>
    <comment ref="F61" authorId="0" shapeId="0" xr:uid="{00000000-0006-0000-3D00-000020000000}">
      <text>
        <r>
          <rPr>
            <b/>
            <sz val="9"/>
            <color indexed="81"/>
            <rFont val="Tahoma"/>
            <family val="2"/>
          </rPr>
          <t xml:space="preserve">J. Romero:
</t>
        </r>
        <r>
          <rPr>
            <sz val="9"/>
            <color indexed="81"/>
            <rFont val="Tahoma"/>
            <family val="2"/>
          </rPr>
          <t>Valor min 23A
Valor Max 24.3A
Valor promedio 23.65A</t>
        </r>
      </text>
    </comment>
    <comment ref="F64" authorId="0" shapeId="0" xr:uid="{00000000-0006-0000-3D00-000021000000}">
      <text>
        <r>
          <rPr>
            <b/>
            <sz val="9"/>
            <color indexed="81"/>
            <rFont val="Tahoma"/>
            <family val="2"/>
          </rPr>
          <t xml:space="preserve">J. Romero:
</t>
        </r>
        <r>
          <rPr>
            <sz val="9"/>
            <color indexed="81"/>
            <rFont val="Tahoma"/>
            <family val="2"/>
          </rPr>
          <t>Valor min 20.5A
Valor Max 22.5A
Valor promedio 21.5A</t>
        </r>
      </text>
    </comment>
    <comment ref="F65" authorId="0" shapeId="0" xr:uid="{00000000-0006-0000-3D00-000022000000}">
      <text>
        <r>
          <rPr>
            <b/>
            <sz val="9"/>
            <color indexed="81"/>
            <rFont val="Tahoma"/>
            <family val="2"/>
          </rPr>
          <t xml:space="preserve">J. Romero:
</t>
        </r>
        <r>
          <rPr>
            <sz val="9"/>
            <color indexed="81"/>
            <rFont val="Tahoma"/>
            <family val="2"/>
          </rPr>
          <t>Valor min 58A
Valor Max 71A
Valor promedio 64.5A</t>
        </r>
      </text>
    </comment>
    <comment ref="F66" authorId="0" shapeId="0" xr:uid="{00000000-0006-0000-3D00-000023000000}">
      <text>
        <r>
          <rPr>
            <b/>
            <sz val="9"/>
            <color indexed="81"/>
            <rFont val="Tahoma"/>
            <family val="2"/>
          </rPr>
          <t xml:space="preserve">J. Romero:
</t>
        </r>
        <r>
          <rPr>
            <sz val="9"/>
            <color indexed="81"/>
            <rFont val="Tahoma"/>
            <family val="2"/>
          </rPr>
          <t>Valor min 26.7A
Valor Max 29A
Valor promedio 27.85A</t>
        </r>
      </text>
    </comment>
    <comment ref="F70" authorId="0" shapeId="0" xr:uid="{00000000-0006-0000-3D00-000024000000}">
      <text>
        <r>
          <rPr>
            <b/>
            <sz val="9"/>
            <color indexed="81"/>
            <rFont val="Tahoma"/>
            <family val="2"/>
          </rPr>
          <t xml:space="preserve">J. Romero:
</t>
        </r>
        <r>
          <rPr>
            <sz val="9"/>
            <color indexed="81"/>
            <rFont val="Tahoma"/>
            <family val="2"/>
          </rPr>
          <t>Valor min 22A
Valor Max 25A
Valor promedio 23.5A</t>
        </r>
      </text>
    </comment>
    <comment ref="F75" authorId="0" shapeId="0" xr:uid="{00000000-0006-0000-3D00-000025000000}">
      <text>
        <r>
          <rPr>
            <b/>
            <sz val="9"/>
            <color indexed="81"/>
            <rFont val="Tahoma"/>
            <family val="2"/>
          </rPr>
          <t xml:space="preserve">J. Romero:
</t>
        </r>
        <r>
          <rPr>
            <sz val="9"/>
            <color indexed="81"/>
            <rFont val="Tahoma"/>
            <family val="2"/>
          </rPr>
          <t>Valor min 9.7A
Valor Max 12.9A
Valor promedio 11.3A</t>
        </r>
      </text>
    </comment>
    <comment ref="F76" authorId="0" shapeId="0" xr:uid="{00000000-0006-0000-3D00-000026000000}">
      <text>
        <r>
          <rPr>
            <b/>
            <sz val="9"/>
            <color indexed="81"/>
            <rFont val="Tahoma"/>
            <family val="2"/>
          </rPr>
          <t xml:space="preserve">J. Romero:
</t>
        </r>
        <r>
          <rPr>
            <sz val="9"/>
            <color indexed="81"/>
            <rFont val="Tahoma"/>
            <family val="2"/>
          </rPr>
          <t>Valor min 57A
Valor Max 58.2A
Valor promedio 57.6A</t>
        </r>
      </text>
    </comment>
    <comment ref="F77" authorId="0" shapeId="0" xr:uid="{00000000-0006-0000-3D00-000027000000}">
      <text>
        <r>
          <rPr>
            <b/>
            <sz val="9"/>
            <color indexed="81"/>
            <rFont val="Tahoma"/>
            <family val="2"/>
          </rPr>
          <t xml:space="preserve">J. Romero:
</t>
        </r>
        <r>
          <rPr>
            <sz val="9"/>
            <color indexed="81"/>
            <rFont val="Tahoma"/>
            <family val="2"/>
          </rPr>
          <t>Valor min 57A
Valor Max 58.2A
Valor promedio 57.6A</t>
        </r>
      </text>
    </comment>
    <comment ref="F78" authorId="0" shapeId="0" xr:uid="{00000000-0006-0000-3D00-000028000000}">
      <text>
        <r>
          <rPr>
            <b/>
            <sz val="9"/>
            <color indexed="81"/>
            <rFont val="Tahoma"/>
            <family val="2"/>
          </rPr>
          <t xml:space="preserve">J. Romero:
</t>
        </r>
        <r>
          <rPr>
            <sz val="9"/>
            <color indexed="81"/>
            <rFont val="Tahoma"/>
            <family val="2"/>
          </rPr>
          <t>Valor min 28.8A
Valor Max 29.5A
Valor promedio 29.15A</t>
        </r>
      </text>
    </comment>
    <comment ref="F79" authorId="0" shapeId="0" xr:uid="{00000000-0006-0000-3D00-000029000000}">
      <text>
        <r>
          <rPr>
            <b/>
            <sz val="9"/>
            <color indexed="81"/>
            <rFont val="Tahoma"/>
            <family val="2"/>
          </rPr>
          <t xml:space="preserve">J. Romero:
</t>
        </r>
        <r>
          <rPr>
            <sz val="9"/>
            <color indexed="81"/>
            <rFont val="Tahoma"/>
            <family val="2"/>
          </rPr>
          <t>Valor min 49A
Valor Max 50A
Valor promedio 49.5A</t>
        </r>
      </text>
    </comment>
    <comment ref="F80" authorId="0" shapeId="0" xr:uid="{00000000-0006-0000-3D00-00002A000000}">
      <text>
        <r>
          <rPr>
            <b/>
            <sz val="9"/>
            <color indexed="81"/>
            <rFont val="Tahoma"/>
            <family val="2"/>
          </rPr>
          <t xml:space="preserve">J. Romero:
</t>
        </r>
        <r>
          <rPr>
            <sz val="9"/>
            <color indexed="81"/>
            <rFont val="Tahoma"/>
            <family val="2"/>
          </rPr>
          <t>Valor min 20A
Valor Max 22A
Valor promedio 21A</t>
        </r>
      </text>
    </comment>
    <comment ref="F81" authorId="0" shapeId="0" xr:uid="{00000000-0006-0000-3D00-00002B000000}">
      <text>
        <r>
          <rPr>
            <b/>
            <sz val="9"/>
            <color indexed="81"/>
            <rFont val="Tahoma"/>
            <family val="2"/>
          </rPr>
          <t xml:space="preserve">J. Romero:
</t>
        </r>
        <r>
          <rPr>
            <sz val="9"/>
            <color indexed="81"/>
            <rFont val="Tahoma"/>
            <family val="2"/>
          </rPr>
          <t>Valor min 33.5A
Valor Max 35A
Valor promedio 34.25A</t>
        </r>
      </text>
    </comment>
    <comment ref="F82" authorId="0" shapeId="0" xr:uid="{00000000-0006-0000-3D00-00002C000000}">
      <text>
        <r>
          <rPr>
            <b/>
            <sz val="9"/>
            <color indexed="81"/>
            <rFont val="Tahoma"/>
            <family val="2"/>
          </rPr>
          <t xml:space="preserve">J. Romero:
</t>
        </r>
        <r>
          <rPr>
            <sz val="9"/>
            <color indexed="81"/>
            <rFont val="Tahoma"/>
            <family val="2"/>
          </rPr>
          <t>Valor min 35A
Valor Max 36A
Valor promedio 35.5A</t>
        </r>
      </text>
    </comment>
    <comment ref="F83" authorId="0" shapeId="0" xr:uid="{00000000-0006-0000-3D00-00002D000000}">
      <text>
        <r>
          <rPr>
            <b/>
            <sz val="9"/>
            <color indexed="81"/>
            <rFont val="Tahoma"/>
            <family val="2"/>
          </rPr>
          <t xml:space="preserve">J. Romero:
</t>
        </r>
        <r>
          <rPr>
            <sz val="9"/>
            <color indexed="81"/>
            <rFont val="Tahoma"/>
            <family val="2"/>
          </rPr>
          <t>Valor min 54A
Valor Max 56A
Valor promedio 55A</t>
        </r>
      </text>
    </comment>
    <comment ref="F84" authorId="0" shapeId="0" xr:uid="{00000000-0006-0000-3D00-00002E000000}">
      <text>
        <r>
          <rPr>
            <b/>
            <sz val="9"/>
            <color indexed="81"/>
            <rFont val="Tahoma"/>
            <family val="2"/>
          </rPr>
          <t xml:space="preserve">J. Romero:
</t>
        </r>
        <r>
          <rPr>
            <sz val="9"/>
            <color indexed="81"/>
            <rFont val="Tahoma"/>
            <family val="2"/>
          </rPr>
          <t>Valor min 33.5A
Valor Max 35A
Valor promedio 34.25A</t>
        </r>
      </text>
    </comment>
    <comment ref="F87" authorId="0" shapeId="0" xr:uid="{00000000-0006-0000-3D00-00002F000000}">
      <text>
        <r>
          <rPr>
            <b/>
            <sz val="9"/>
            <color indexed="81"/>
            <rFont val="Tahoma"/>
            <family val="2"/>
          </rPr>
          <t xml:space="preserve">J. Romero:
</t>
        </r>
        <r>
          <rPr>
            <sz val="9"/>
            <color indexed="81"/>
            <rFont val="Tahoma"/>
            <family val="2"/>
          </rPr>
          <t>Valor min 60A
Valor Max 64A
Valor promedio 62A</t>
        </r>
      </text>
    </comment>
    <comment ref="F88" authorId="0" shapeId="0" xr:uid="{00000000-0006-0000-3D00-000030000000}">
      <text>
        <r>
          <rPr>
            <b/>
            <sz val="9"/>
            <color indexed="81"/>
            <rFont val="Tahoma"/>
            <family val="2"/>
          </rPr>
          <t xml:space="preserve">J. Romero:
</t>
        </r>
        <r>
          <rPr>
            <sz val="9"/>
            <color indexed="81"/>
            <rFont val="Tahoma"/>
            <family val="2"/>
          </rPr>
          <t>Valor min 65A
Valor Max 66A
Valor promedio 65.5A</t>
        </r>
      </text>
    </comment>
    <comment ref="F89" authorId="0" shapeId="0" xr:uid="{00000000-0006-0000-3D00-000031000000}">
      <text>
        <r>
          <rPr>
            <b/>
            <sz val="9"/>
            <color indexed="81"/>
            <rFont val="Tahoma"/>
            <family val="2"/>
          </rPr>
          <t xml:space="preserve">J. Romero:
</t>
        </r>
        <r>
          <rPr>
            <sz val="9"/>
            <color indexed="81"/>
            <rFont val="Tahoma"/>
            <family val="2"/>
          </rPr>
          <t>Valor min 16.5A
Valor Max 17.5A
Valor promedio 17A</t>
        </r>
      </text>
    </comment>
    <comment ref="F90" authorId="0" shapeId="0" xr:uid="{00000000-0006-0000-3D00-000032000000}">
      <text>
        <r>
          <rPr>
            <b/>
            <sz val="9"/>
            <color indexed="81"/>
            <rFont val="Tahoma"/>
            <family val="2"/>
          </rPr>
          <t xml:space="preserve">J. Romero:
</t>
        </r>
        <r>
          <rPr>
            <sz val="9"/>
            <color indexed="81"/>
            <rFont val="Tahoma"/>
            <family val="2"/>
          </rPr>
          <t>Valor min 28A
Valor Max 29A
Valor promedio 28.5A</t>
        </r>
      </text>
    </comment>
    <comment ref="F91" authorId="0" shapeId="0" xr:uid="{00000000-0006-0000-3D00-000033000000}">
      <text>
        <r>
          <rPr>
            <b/>
            <sz val="9"/>
            <color indexed="81"/>
            <rFont val="Tahoma"/>
            <family val="2"/>
          </rPr>
          <t xml:space="preserve">J. Romero:
</t>
        </r>
        <r>
          <rPr>
            <sz val="9"/>
            <color indexed="81"/>
            <rFont val="Tahoma"/>
            <family val="2"/>
          </rPr>
          <t>Valor min 22.3A
Valor Max 24.4A
Valor promedio 23.2A</t>
        </r>
      </text>
    </comment>
    <comment ref="F98" authorId="0" shapeId="0" xr:uid="{00000000-0006-0000-3D00-000034000000}">
      <text>
        <r>
          <rPr>
            <b/>
            <sz val="9"/>
            <color indexed="81"/>
            <rFont val="Tahoma"/>
            <family val="2"/>
          </rPr>
          <t xml:space="preserve">J. Romero:
</t>
        </r>
        <r>
          <rPr>
            <sz val="9"/>
            <color indexed="81"/>
            <rFont val="Tahoma"/>
            <family val="2"/>
          </rPr>
          <t>Valor min 68A
Valor Max 70A
Valor promedio 69A</t>
        </r>
      </text>
    </comment>
    <comment ref="F99" authorId="0" shapeId="0" xr:uid="{00000000-0006-0000-3D00-000035000000}">
      <text>
        <r>
          <rPr>
            <b/>
            <sz val="9"/>
            <color indexed="81"/>
            <rFont val="Tahoma"/>
            <family val="2"/>
          </rPr>
          <t xml:space="preserve">J. Romero:
</t>
        </r>
        <r>
          <rPr>
            <sz val="9"/>
            <color indexed="81"/>
            <rFont val="Tahoma"/>
            <family val="2"/>
          </rPr>
          <t>Valor min 54.8A
Valor Max 58.5A
Valor promedio 56.65A</t>
        </r>
      </text>
    </comment>
    <comment ref="F100" authorId="0" shapeId="0" xr:uid="{00000000-0006-0000-3D00-000036000000}">
      <text>
        <r>
          <rPr>
            <b/>
            <sz val="9"/>
            <color indexed="81"/>
            <rFont val="Tahoma"/>
            <family val="2"/>
          </rPr>
          <t xml:space="preserve">J. Romero:
</t>
        </r>
        <r>
          <rPr>
            <sz val="9"/>
            <color indexed="81"/>
            <rFont val="Tahoma"/>
            <family val="2"/>
          </rPr>
          <t>Valor min 31A
Valor Max 30A
Valor promedio 30.5A</t>
        </r>
      </text>
    </comment>
    <comment ref="F101" authorId="0" shapeId="0" xr:uid="{00000000-0006-0000-3D00-000037000000}">
      <text>
        <r>
          <rPr>
            <b/>
            <sz val="9"/>
            <color indexed="81"/>
            <rFont val="Tahoma"/>
            <family val="2"/>
          </rPr>
          <t xml:space="preserve">J. Romero:
</t>
        </r>
        <r>
          <rPr>
            <sz val="9"/>
            <color indexed="81"/>
            <rFont val="Tahoma"/>
            <family val="2"/>
          </rPr>
          <t>Valor min 23.5A
Valor Max 24A
Valor promedio 23.75A</t>
        </r>
      </text>
    </comment>
    <comment ref="F104" authorId="0" shapeId="0" xr:uid="{00000000-0006-0000-3D00-000038000000}">
      <text>
        <r>
          <rPr>
            <b/>
            <sz val="9"/>
            <color indexed="81"/>
            <rFont val="Tahoma"/>
            <family val="2"/>
          </rPr>
          <t xml:space="preserve">J. Romero:
</t>
        </r>
        <r>
          <rPr>
            <sz val="9"/>
            <color indexed="81"/>
            <rFont val="Tahoma"/>
            <family val="2"/>
          </rPr>
          <t>Valor min 32A
Valor Max 33A
Valor promedio 23.75A</t>
        </r>
      </text>
    </comment>
    <comment ref="F106" authorId="0" shapeId="0" xr:uid="{00000000-0006-0000-3D00-000039000000}">
      <text>
        <r>
          <rPr>
            <b/>
            <sz val="9"/>
            <color indexed="81"/>
            <rFont val="Tahoma"/>
            <family val="2"/>
          </rPr>
          <t xml:space="preserve">J. Romero:
</t>
        </r>
        <r>
          <rPr>
            <sz val="9"/>
            <color indexed="81"/>
            <rFont val="Tahoma"/>
            <family val="2"/>
          </rPr>
          <t>Valor min 52A
Valor Max 59.5A
Valor promedio 55.75A</t>
        </r>
      </text>
    </comment>
    <comment ref="F107" authorId="0" shapeId="0" xr:uid="{00000000-0006-0000-3D00-00003A000000}">
      <text>
        <r>
          <rPr>
            <b/>
            <sz val="9"/>
            <color indexed="81"/>
            <rFont val="Tahoma"/>
            <family val="2"/>
          </rPr>
          <t xml:space="preserve">J. Romero:
</t>
        </r>
        <r>
          <rPr>
            <sz val="9"/>
            <color indexed="81"/>
            <rFont val="Tahoma"/>
            <family val="2"/>
          </rPr>
          <t>Valor min 50.5A
Valor Max 57A
Valor promedio 53.75A</t>
        </r>
      </text>
    </comment>
    <comment ref="F108" authorId="0" shapeId="0" xr:uid="{00000000-0006-0000-3D00-00003B000000}">
      <text>
        <r>
          <rPr>
            <b/>
            <sz val="9"/>
            <color indexed="81"/>
            <rFont val="Tahoma"/>
            <family val="2"/>
          </rPr>
          <t xml:space="preserve">J. Romero:
</t>
        </r>
        <r>
          <rPr>
            <sz val="9"/>
            <color indexed="81"/>
            <rFont val="Tahoma"/>
            <family val="2"/>
          </rPr>
          <t>Valor min 50.5A
Valor Max 57A
Valor promedio 53.75A</t>
        </r>
      </text>
    </comment>
    <comment ref="F110" authorId="0" shapeId="0" xr:uid="{00000000-0006-0000-3D00-00003C000000}">
      <text>
        <r>
          <rPr>
            <b/>
            <sz val="9"/>
            <color indexed="81"/>
            <rFont val="Tahoma"/>
            <family val="2"/>
          </rPr>
          <t xml:space="preserve">J. Romero:
</t>
        </r>
        <r>
          <rPr>
            <sz val="9"/>
            <color indexed="81"/>
            <rFont val="Tahoma"/>
            <family val="2"/>
          </rPr>
          <t>Valor min 66A
Valor Max 68A
Valor promedio 67A</t>
        </r>
      </text>
    </comment>
    <comment ref="F111" authorId="0" shapeId="0" xr:uid="{00000000-0006-0000-3D00-00003D000000}">
      <text>
        <r>
          <rPr>
            <b/>
            <sz val="9"/>
            <color indexed="81"/>
            <rFont val="Tahoma"/>
            <family val="2"/>
          </rPr>
          <t xml:space="preserve">J. Romero:
</t>
        </r>
        <r>
          <rPr>
            <sz val="9"/>
            <color indexed="81"/>
            <rFont val="Tahoma"/>
            <family val="2"/>
          </rPr>
          <t>Valor min 66A
Valor Max 68A
Valor promedio 67A</t>
        </r>
      </text>
    </comment>
    <comment ref="F113" authorId="0" shapeId="0" xr:uid="{00000000-0006-0000-3D00-00003E000000}">
      <text>
        <r>
          <rPr>
            <b/>
            <sz val="9"/>
            <color indexed="81"/>
            <rFont val="Tahoma"/>
            <family val="2"/>
          </rPr>
          <t xml:space="preserve">J. Romero:
</t>
        </r>
        <r>
          <rPr>
            <sz val="9"/>
            <color indexed="81"/>
            <rFont val="Tahoma"/>
            <family val="2"/>
          </rPr>
          <t>Valor min 25A
Valor Max 26A
Valor promedio 25.5A</t>
        </r>
      </text>
    </comment>
    <comment ref="F114" authorId="0" shapeId="0" xr:uid="{00000000-0006-0000-3D00-00003F000000}">
      <text>
        <r>
          <rPr>
            <b/>
            <sz val="9"/>
            <color indexed="81"/>
            <rFont val="Tahoma"/>
            <family val="2"/>
          </rPr>
          <t xml:space="preserve">J. Romero:
</t>
        </r>
        <r>
          <rPr>
            <sz val="9"/>
            <color indexed="81"/>
            <rFont val="Tahoma"/>
            <family val="2"/>
          </rPr>
          <t>Valor min 25A
Valor Max 26A
Valor promedio 25.5A</t>
        </r>
      </text>
    </comment>
    <comment ref="F115" authorId="0" shapeId="0" xr:uid="{00000000-0006-0000-3D00-000040000000}">
      <text>
        <r>
          <rPr>
            <b/>
            <sz val="9"/>
            <color indexed="81"/>
            <rFont val="Tahoma"/>
            <family val="2"/>
          </rPr>
          <t xml:space="preserve">J. Romero:
</t>
        </r>
        <r>
          <rPr>
            <sz val="9"/>
            <color indexed="81"/>
            <rFont val="Tahoma"/>
            <family val="2"/>
          </rPr>
          <t>Valor min 25A
Valor Max 26A
Valor promedio 25.5A</t>
        </r>
      </text>
    </comment>
    <comment ref="F116" authorId="0" shapeId="0" xr:uid="{00000000-0006-0000-3D00-000041000000}">
      <text>
        <r>
          <rPr>
            <b/>
            <sz val="9"/>
            <color indexed="81"/>
            <rFont val="Tahoma"/>
            <family val="2"/>
          </rPr>
          <t xml:space="preserve">J. Romero:
</t>
        </r>
        <r>
          <rPr>
            <sz val="9"/>
            <color indexed="81"/>
            <rFont val="Tahoma"/>
            <family val="2"/>
          </rPr>
          <t>Valor min 25A
Valor Max 27A
Valor promedio 26A</t>
        </r>
      </text>
    </comment>
    <comment ref="F118" authorId="0" shapeId="0" xr:uid="{00000000-0006-0000-3D00-000042000000}">
      <text>
        <r>
          <rPr>
            <b/>
            <sz val="9"/>
            <color indexed="81"/>
            <rFont val="Tahoma"/>
            <family val="2"/>
          </rPr>
          <t xml:space="preserve">J. Romero:
</t>
        </r>
        <r>
          <rPr>
            <sz val="9"/>
            <color indexed="81"/>
            <rFont val="Tahoma"/>
            <family val="2"/>
          </rPr>
          <t>Valor min 12.5A
Valor Max 14A
Valor promedio 13.25A</t>
        </r>
      </text>
    </comment>
    <comment ref="F119" authorId="0" shapeId="0" xr:uid="{00000000-0006-0000-3D00-000043000000}">
      <text>
        <r>
          <rPr>
            <b/>
            <sz val="9"/>
            <color indexed="81"/>
            <rFont val="Tahoma"/>
            <family val="2"/>
          </rPr>
          <t xml:space="preserve">J. Romero:
</t>
        </r>
        <r>
          <rPr>
            <sz val="9"/>
            <color indexed="81"/>
            <rFont val="Tahoma"/>
            <family val="2"/>
          </rPr>
          <t>Valor min 36A
Valor Max 36.5A
Valor promedio 36.25A</t>
        </r>
      </text>
    </comment>
    <comment ref="F121" authorId="0" shapeId="0" xr:uid="{00000000-0006-0000-3D00-000044000000}">
      <text>
        <r>
          <rPr>
            <b/>
            <sz val="9"/>
            <color indexed="81"/>
            <rFont val="Tahoma"/>
            <family val="2"/>
          </rPr>
          <t xml:space="preserve">J. Romero:
</t>
        </r>
        <r>
          <rPr>
            <sz val="9"/>
            <color indexed="81"/>
            <rFont val="Tahoma"/>
            <family val="2"/>
          </rPr>
          <t>Valor min 25A
Valor Max 26A
Valor promedio 25.5A</t>
        </r>
      </text>
    </comment>
    <comment ref="F124" authorId="0" shapeId="0" xr:uid="{00000000-0006-0000-3D00-000045000000}">
      <text>
        <r>
          <rPr>
            <b/>
            <sz val="9"/>
            <color indexed="81"/>
            <rFont val="Tahoma"/>
            <family val="2"/>
          </rPr>
          <t xml:space="preserve">J. Romero:
</t>
        </r>
        <r>
          <rPr>
            <sz val="9"/>
            <color indexed="81"/>
            <rFont val="Tahoma"/>
            <family val="2"/>
          </rPr>
          <t>Valor min 28A
Valor Max 29A
Valor promedio 28.5A</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CMAShaya</author>
    <author>Marco Patricio Salazar Herrera</author>
  </authors>
  <commentList>
    <comment ref="A5" authorId="0" shapeId="0" xr:uid="{00000000-0006-0000-3E00-000001000000}">
      <text>
        <r>
          <rPr>
            <b/>
            <sz val="9"/>
            <color indexed="81"/>
            <rFont val="Tahoma"/>
            <family val="2"/>
          </rPr>
          <t>CMAShaya:</t>
        </r>
        <r>
          <rPr>
            <sz val="9"/>
            <color indexed="81"/>
            <rFont val="Tahoma"/>
            <family val="2"/>
          </rPr>
          <t xml:space="preserve">
COLOCAR NOMBRE DE POZO SIN ARENA</t>
        </r>
      </text>
    </comment>
    <comment ref="C5" authorId="1" shapeId="0" xr:uid="{00000000-0006-0000-3E00-000002000000}">
      <text>
        <r>
          <rPr>
            <b/>
            <sz val="9"/>
            <color indexed="81"/>
            <rFont val="Tahoma"/>
            <family val="2"/>
          </rPr>
          <t>Patricio Salazar:
Se borra data de dic-2019 para atras. (de ser necesario se encuentra en el mes de febrero 2021)</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D:\Documents\My Data Sources\TIME SHEET JM.odc" keepAlive="1" name="TIME SHEET JM" type="5" refreshedVersion="0" new="1" background="1">
    <dbPr connection="Provider=Microsoft.ACE.OLEDB.12.0;Password=&quot;&quot;;User ID=Admin;Data Source=D:\MIA SHAYA\TIME SHEET JM.xlsx;Mode=Share Deny Write;Extended Properties=&quot;HDR=YES;&quot;;Jet OLEDB:System database=&quot;&quot;;Jet OLEDB:Registry Path=&quot;&quot;;Jet OLEDB:Database Password=&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2$" commandType="3"/>
  </connection>
</connections>
</file>

<file path=xl/sharedStrings.xml><?xml version="1.0" encoding="utf-8"?>
<sst xmlns="http://schemas.openxmlformats.org/spreadsheetml/2006/main" count="19728" uniqueCount="2730">
  <si>
    <t>REPORTE DE MONITOREO DE POZOS</t>
  </si>
  <si>
    <t>ESTACION</t>
  </si>
  <si>
    <t>POZOS</t>
  </si>
  <si>
    <t>PARADA</t>
  </si>
  <si>
    <t>PÉRDIDA</t>
  </si>
  <si>
    <t>OBSERVACIONES</t>
  </si>
  <si>
    <t>OFF</t>
  </si>
  <si>
    <t>ON</t>
  </si>
  <si>
    <t xml:space="preserve">AUCA CENTRAL </t>
  </si>
  <si>
    <t>ACA-033TS</t>
  </si>
  <si>
    <t>ACA-001HI</t>
  </si>
  <si>
    <t>ACA-019BTI</t>
  </si>
  <si>
    <t>ACAC-171HTI</t>
  </si>
  <si>
    <t>ACAE-035TI</t>
  </si>
  <si>
    <t>ACAE-035TS</t>
  </si>
  <si>
    <t>ACAH-093TI</t>
  </si>
  <si>
    <t>ACA-015UI</t>
  </si>
  <si>
    <t>ACA-025UI</t>
  </si>
  <si>
    <t>ACAD-095TI</t>
  </si>
  <si>
    <t>ACAE-071HS</t>
  </si>
  <si>
    <t>AUCA SUR 1</t>
  </si>
  <si>
    <t>CHONTA ESTE</t>
  </si>
  <si>
    <t>CONONACO</t>
  </si>
  <si>
    <t>CULEBRA</t>
  </si>
  <si>
    <t>CLBA-009TI</t>
  </si>
  <si>
    <t>CLBA-016HR1UI</t>
  </si>
  <si>
    <t>CLBA-010HS1UI</t>
  </si>
  <si>
    <t>CLBB-012UI</t>
  </si>
  <si>
    <t>RUMIYACU</t>
  </si>
  <si>
    <t>YUCA</t>
  </si>
  <si>
    <t>YCA-013R1HS</t>
  </si>
  <si>
    <t>YCAC-021TI</t>
  </si>
  <si>
    <t>YCAC-023UI</t>
  </si>
  <si>
    <t>YULEBRA</t>
  </si>
  <si>
    <t>YLBD-018UI</t>
  </si>
  <si>
    <t>YLBD-022UI</t>
  </si>
  <si>
    <t>YLBC-017BT</t>
  </si>
  <si>
    <t>TOTAL</t>
  </si>
  <si>
    <t>FECHA</t>
  </si>
  <si>
    <t>EVENTO</t>
  </si>
  <si>
    <t>ANCA-006UI</t>
  </si>
  <si>
    <t>ACA-038HI</t>
  </si>
  <si>
    <t>CNOE-014TI</t>
  </si>
  <si>
    <t>CNOE-014TS</t>
  </si>
  <si>
    <t>CNO-008HS</t>
  </si>
  <si>
    <t>CNO-032US</t>
  </si>
  <si>
    <t>CNO-035HS</t>
  </si>
  <si>
    <t>CNO-035TI</t>
  </si>
  <si>
    <t>CNOA-047TI</t>
  </si>
  <si>
    <t>ACSA-005TI</t>
  </si>
  <si>
    <t>ACSA-007UI</t>
  </si>
  <si>
    <t>ACSC-011TI</t>
  </si>
  <si>
    <t>ACSC-013M1UI</t>
  </si>
  <si>
    <t>ACSD-015UI</t>
  </si>
  <si>
    <t>ACSD-016HR1UI</t>
  </si>
  <si>
    <t>ACSB-017UI</t>
  </si>
  <si>
    <t>ACSD-024UI</t>
  </si>
  <si>
    <t>ACSD-025UI</t>
  </si>
  <si>
    <t>ACSD-026UI</t>
  </si>
  <si>
    <t>ACSD-027UI</t>
  </si>
  <si>
    <t>CHSA-008HS</t>
  </si>
  <si>
    <t>ANCA-009TI</t>
  </si>
  <si>
    <t>CHEA-004US</t>
  </si>
  <si>
    <t>ACAB-057HI</t>
  </si>
  <si>
    <t>YCAF-030UI</t>
  </si>
  <si>
    <t>AUCA CENTRAL</t>
  </si>
  <si>
    <t>AUCA SUR</t>
  </si>
  <si>
    <t>ANACONDA</t>
  </si>
  <si>
    <t>ACAC-170TI</t>
  </si>
  <si>
    <t>ACAC-063TI</t>
  </si>
  <si>
    <t>ACSD-021HS</t>
  </si>
  <si>
    <t>ACSB-019TI</t>
  </si>
  <si>
    <t>ACAO-068UI</t>
  </si>
  <si>
    <t>ACAJ-110UI</t>
  </si>
  <si>
    <t>CHSA-001HI</t>
  </si>
  <si>
    <t>ACAM-148HS</t>
  </si>
  <si>
    <t>CAMPO</t>
  </si>
  <si>
    <t>ACA-008R1HI</t>
  </si>
  <si>
    <t>ACAG-051HS</t>
  </si>
  <si>
    <t>ACAG-060HI</t>
  </si>
  <si>
    <t>ACAG-060HS</t>
  </si>
  <si>
    <t>ACAG-065HS</t>
  </si>
  <si>
    <t>ACAG-076UI</t>
  </si>
  <si>
    <t>ACAI-084TI</t>
  </si>
  <si>
    <t>ACAI-109HS</t>
  </si>
  <si>
    <t>ACAJ-090UI</t>
  </si>
  <si>
    <t>ACAK-121HS</t>
  </si>
  <si>
    <t>ACAK-123TI</t>
  </si>
  <si>
    <t>ACAK-124UI</t>
  </si>
  <si>
    <t>ACAK-125HS</t>
  </si>
  <si>
    <t>ACAK-180UI</t>
  </si>
  <si>
    <t>ACAK-181TI</t>
  </si>
  <si>
    <t>ACAK-182TI</t>
  </si>
  <si>
    <t>ACAL-137UI</t>
  </si>
  <si>
    <t>ACAL-138TI</t>
  </si>
  <si>
    <t>ACAL-139TI</t>
  </si>
  <si>
    <t>ACAL-140UI</t>
  </si>
  <si>
    <t>ACAO-157HS</t>
  </si>
  <si>
    <t>ACAP-056HS</t>
  </si>
  <si>
    <t>ACAP-175HS</t>
  </si>
  <si>
    <t>ACAP-176UI</t>
  </si>
  <si>
    <t>ACAP-179UI</t>
  </si>
  <si>
    <t>ACA-009HS</t>
  </si>
  <si>
    <t>ACA-020TS</t>
  </si>
  <si>
    <t>ACA-024UI</t>
  </si>
  <si>
    <t>ACA-030UI</t>
  </si>
  <si>
    <t>ACA-043UI</t>
  </si>
  <si>
    <t>ACAB-059TI</t>
  </si>
  <si>
    <t>ACAM-146UI</t>
  </si>
  <si>
    <t>ACAM-147HS</t>
  </si>
  <si>
    <t>ACAQ-115TI</t>
  </si>
  <si>
    <t>ACAQ-115UI</t>
  </si>
  <si>
    <t>ACAQ-116TI</t>
  </si>
  <si>
    <t>ACAQ-164HS</t>
  </si>
  <si>
    <t>ACAQ-173HI</t>
  </si>
  <si>
    <t>ACAQ-174S1HS</t>
  </si>
  <si>
    <t>ACSB-009UI</t>
  </si>
  <si>
    <t>ACSC-011UI</t>
  </si>
  <si>
    <t>CHEA-003UI</t>
  </si>
  <si>
    <t>CNO-009UI</t>
  </si>
  <si>
    <t>CNO-017R1HI</t>
  </si>
  <si>
    <t>CNOA-048UI</t>
  </si>
  <si>
    <t>CNOF-053UI</t>
  </si>
  <si>
    <t>CNOF-053US</t>
  </si>
  <si>
    <t>CNOF-056TI</t>
  </si>
  <si>
    <t>CLB-005UI</t>
  </si>
  <si>
    <t>CLBA-007R1UI</t>
  </si>
  <si>
    <t>PITALALA</t>
  </si>
  <si>
    <t>CHSA-006HS</t>
  </si>
  <si>
    <t>ANRA-001UI</t>
  </si>
  <si>
    <t>YCA-015UI</t>
  </si>
  <si>
    <t>YCA-016TS</t>
  </si>
  <si>
    <t>YCAC-024TI</t>
  </si>
  <si>
    <t>YLB-001BT</t>
  </si>
  <si>
    <t>YLBB-014UI</t>
  </si>
  <si>
    <t>YLBC-005UI</t>
  </si>
  <si>
    <t>PIP</t>
  </si>
  <si>
    <t>APAGADO</t>
  </si>
  <si>
    <t>ACAG-077UI</t>
  </si>
  <si>
    <t>CNOI-041UI</t>
  </si>
  <si>
    <t>CNOC-013TI</t>
  </si>
  <si>
    <t>CNO-023TI</t>
  </si>
  <si>
    <t>ACSA-006UI</t>
  </si>
  <si>
    <t>CHSA-009HS</t>
  </si>
  <si>
    <t>CLBB-015UI</t>
  </si>
  <si>
    <t>ACAC-165TI</t>
  </si>
  <si>
    <t>CHSA-010HI</t>
  </si>
  <si>
    <t>YCAC-048UI</t>
  </si>
  <si>
    <t>YCAC-041UI</t>
  </si>
  <si>
    <t>ACAH-192HI</t>
  </si>
  <si>
    <t>ACAC-166TI</t>
  </si>
  <si>
    <t>ACSC-030UI</t>
  </si>
  <si>
    <t>ACAJ-200HI</t>
  </si>
  <si>
    <t>CHSA-002S1US</t>
  </si>
  <si>
    <t>CHSA-004UI</t>
  </si>
  <si>
    <t>ACAJ-201HS</t>
  </si>
  <si>
    <t>ACSC-031TI</t>
  </si>
  <si>
    <t>ACAF-214UI</t>
  </si>
  <si>
    <t>ACAJ-089UI</t>
  </si>
  <si>
    <t>ACAH-193HI</t>
  </si>
  <si>
    <t>CHSA-003TI</t>
  </si>
  <si>
    <t>ACAJ-202HI</t>
  </si>
  <si>
    <t>GAS</t>
  </si>
  <si>
    <t>CLBB-034UI</t>
  </si>
  <si>
    <t>ACSC-029UI</t>
  </si>
  <si>
    <t>TIEMPO</t>
  </si>
  <si>
    <t>HRS</t>
  </si>
  <si>
    <t>ANCA-011TI</t>
  </si>
  <si>
    <t>ACAH-195HI</t>
  </si>
  <si>
    <t>FECHA INICIO</t>
  </si>
  <si>
    <t>FECHA FIN</t>
  </si>
  <si>
    <t>FRECUENCIA</t>
  </si>
  <si>
    <t>PARAMETROS</t>
  </si>
  <si>
    <t>BSW</t>
  </si>
  <si>
    <t>ACAQ-113TI</t>
  </si>
  <si>
    <t>YCAC-037UI</t>
  </si>
  <si>
    <t>CHEA-006S1UI</t>
  </si>
  <si>
    <t>CNO-004HS</t>
  </si>
  <si>
    <t>ACAE-206HI</t>
  </si>
  <si>
    <t>ACAG-075HI</t>
  </si>
  <si>
    <t>CLBB-033UI</t>
  </si>
  <si>
    <t>ACAI-198HS</t>
  </si>
  <si>
    <t>ACAE-066UI</t>
  </si>
  <si>
    <t>PLANES DE ACCIÓN</t>
  </si>
  <si>
    <t>AMBIT</t>
  </si>
  <si>
    <t>ACSA-005</t>
  </si>
  <si>
    <t>ACSD-021</t>
  </si>
  <si>
    <t>CHEA-003</t>
  </si>
  <si>
    <t>CNOF-053</t>
  </si>
  <si>
    <t>CNOI-041</t>
  </si>
  <si>
    <t>CHEA-001HS</t>
  </si>
  <si>
    <t>ACAH-194HS</t>
  </si>
  <si>
    <t>CNOF-064TI</t>
  </si>
  <si>
    <t>YCAF-029S1UI</t>
  </si>
  <si>
    <t>Pozo</t>
  </si>
  <si>
    <t>RMYA-001UI</t>
  </si>
  <si>
    <t>ACAJ-209HI</t>
  </si>
  <si>
    <t>CHSA-016HS</t>
  </si>
  <si>
    <t>CHSA-011UI</t>
  </si>
  <si>
    <t>ACAI-106HS</t>
  </si>
  <si>
    <t>ACAI-107HS</t>
  </si>
  <si>
    <t>CNOA-048US</t>
  </si>
  <si>
    <t>CNOI-042HI</t>
  </si>
  <si>
    <t>TORTUGA SUR</t>
  </si>
  <si>
    <t>ACAH-092UI</t>
  </si>
  <si>
    <t>CHSA-015TI</t>
  </si>
  <si>
    <t>PTLA-003UI</t>
  </si>
  <si>
    <t>ANCA-013HS</t>
  </si>
  <si>
    <t>YCAC-024</t>
  </si>
  <si>
    <t>ACAG-077</t>
  </si>
  <si>
    <t>ACSD-024</t>
  </si>
  <si>
    <t>ACSD-025</t>
  </si>
  <si>
    <t>ACSC-013</t>
  </si>
  <si>
    <t>ACSC-011</t>
  </si>
  <si>
    <t>YLBA-020</t>
  </si>
  <si>
    <t>ACSD-016</t>
  </si>
  <si>
    <t>ACAE-035</t>
  </si>
  <si>
    <t>CHEA-004</t>
  </si>
  <si>
    <t>ACA-001</t>
  </si>
  <si>
    <t>ACAC-171</t>
  </si>
  <si>
    <t>ACAH-093</t>
  </si>
  <si>
    <t>ACAQ-173</t>
  </si>
  <si>
    <t>ACSC-012</t>
  </si>
  <si>
    <t>CNO-035</t>
  </si>
  <si>
    <t>CNOF-056</t>
  </si>
  <si>
    <t>RMYA-005</t>
  </si>
  <si>
    <t>ACAQ-116</t>
  </si>
  <si>
    <t>CNOE-014</t>
  </si>
  <si>
    <t>ACAC-170</t>
  </si>
  <si>
    <t>ACSA-018</t>
  </si>
  <si>
    <t>CNO-008</t>
  </si>
  <si>
    <t>ACAC-063</t>
  </si>
  <si>
    <t>ANCA-006</t>
  </si>
  <si>
    <t>ANCA-009</t>
  </si>
  <si>
    <t>ACAG-065</t>
  </si>
  <si>
    <t>ACAG-075</t>
  </si>
  <si>
    <t>CLBB-012</t>
  </si>
  <si>
    <t>YCAC-021</t>
  </si>
  <si>
    <t>YCAC-022</t>
  </si>
  <si>
    <t>ACSA-007</t>
  </si>
  <si>
    <t>ACSD-015</t>
  </si>
  <si>
    <t>YLBA-015</t>
  </si>
  <si>
    <t>ACAH-091</t>
  </si>
  <si>
    <t>ACAF-073</t>
  </si>
  <si>
    <t>YLBD-018</t>
  </si>
  <si>
    <t>YLBD-022</t>
  </si>
  <si>
    <t>SUPERFICIE</t>
  </si>
  <si>
    <t>CNOC-013</t>
  </si>
  <si>
    <t>ACAF-163UI</t>
  </si>
  <si>
    <t>ACAF-136UI</t>
  </si>
  <si>
    <t>CLBB-035UI</t>
  </si>
  <si>
    <t>ACAF-087UI</t>
  </si>
  <si>
    <t>YCAC-023</t>
  </si>
  <si>
    <t>CNOA-047</t>
  </si>
  <si>
    <t>ACAG-224UI</t>
  </si>
  <si>
    <t>ACAG-062UI</t>
  </si>
  <si>
    <t>YCAC-025UI</t>
  </si>
  <si>
    <t>ACAC-058UI</t>
  </si>
  <si>
    <t>ACAF-215UI</t>
  </si>
  <si>
    <t>ACAC-167HS</t>
  </si>
  <si>
    <t>ACAF-088UI</t>
  </si>
  <si>
    <t>ACAF-073UI</t>
  </si>
  <si>
    <t>ACAH-168HHI</t>
  </si>
  <si>
    <t>ACAO-157</t>
  </si>
  <si>
    <t>YLBD-023HUI</t>
  </si>
  <si>
    <t>CLBA-037UI</t>
  </si>
  <si>
    <t>TTSA-002UI</t>
  </si>
  <si>
    <t>CLBB-021UI</t>
  </si>
  <si>
    <t>ACAC-058</t>
  </si>
  <si>
    <t>YLBD-025UI</t>
  </si>
  <si>
    <t>ACAE-208TI</t>
  </si>
  <si>
    <t>CHSA-014R1US</t>
  </si>
  <si>
    <t>YCAE-040TS</t>
  </si>
  <si>
    <t>ACAK-120R1UI</t>
  </si>
  <si>
    <t>ACAD-099S1TI</t>
  </si>
  <si>
    <t>CLBA-038UI</t>
  </si>
  <si>
    <t>YCAC-049UI</t>
  </si>
  <si>
    <t>ACA-033</t>
  </si>
  <si>
    <t>ACAC-112</t>
  </si>
  <si>
    <t>ACAE-066</t>
  </si>
  <si>
    <t>ACAG-062</t>
  </si>
  <si>
    <t>ACAG-067</t>
  </si>
  <si>
    <t>ACAJ-154</t>
  </si>
  <si>
    <t>CLBA-009</t>
  </si>
  <si>
    <t>CNO-020</t>
  </si>
  <si>
    <t>CNO-032</t>
  </si>
  <si>
    <t>CNO-033</t>
  </si>
  <si>
    <t>CNOD-037</t>
  </si>
  <si>
    <t>CNOD-050</t>
  </si>
  <si>
    <t>CNOF-055</t>
  </si>
  <si>
    <t>ACAG-190UI</t>
  </si>
  <si>
    <t>ACAH-091UI</t>
  </si>
  <si>
    <t>YLBA-027HUI</t>
  </si>
  <si>
    <t>ACAG-223UI</t>
  </si>
  <si>
    <t>ACAJ-196HI</t>
  </si>
  <si>
    <t>ACAK-122TI</t>
  </si>
  <si>
    <t>CLBB-014R1UI</t>
  </si>
  <si>
    <t>ACAG-067UI</t>
  </si>
  <si>
    <t>ACAL-204UI</t>
  </si>
  <si>
    <t>ACAQ-064UI</t>
  </si>
  <si>
    <t>ACAQ-064TI</t>
  </si>
  <si>
    <t>YLBD-024HUI</t>
  </si>
  <si>
    <t>ACAR-130TI</t>
  </si>
  <si>
    <t>ACSC-012UI</t>
  </si>
  <si>
    <t>ACAK-183TI</t>
  </si>
  <si>
    <t>PTLA-004TI</t>
  </si>
  <si>
    <t>YLBD-029UI</t>
  </si>
  <si>
    <t>-</t>
  </si>
  <si>
    <t>ACAE-097UI</t>
  </si>
  <si>
    <t>YLBA-028UI</t>
  </si>
  <si>
    <t>ACAQ-117UI</t>
  </si>
  <si>
    <t>ACAM-150UI</t>
  </si>
  <si>
    <t>CHSA-007HS</t>
  </si>
  <si>
    <t>ACSD-028HS</t>
  </si>
  <si>
    <t>BPPD</t>
  </si>
  <si>
    <t>POZO</t>
  </si>
  <si>
    <t>REPORTE DE PRODUCCION</t>
  </si>
  <si>
    <t>ACA</t>
  </si>
  <si>
    <t>PRODUCCION</t>
  </si>
  <si>
    <t>FLUIDO</t>
  </si>
  <si>
    <t>NETO</t>
  </si>
  <si>
    <t>AGUA</t>
  </si>
  <si>
    <t>GRAV</t>
  </si>
  <si>
    <t>BSW%</t>
  </si>
  <si>
    <t>EXISTENCIAS</t>
  </si>
  <si>
    <t>ACUM.</t>
  </si>
  <si>
    <t>PROM.</t>
  </si>
  <si>
    <t>(BFPD)</t>
  </si>
  <si>
    <t>(BPPD)</t>
  </si>
  <si>
    <t>(BAPD)</t>
  </si>
  <si>
    <t>API °</t>
  </si>
  <si>
    <t>MENSUAL</t>
  </si>
  <si>
    <t>ANUAL</t>
  </si>
  <si>
    <t>PUNTO DE</t>
  </si>
  <si>
    <t>FISCALIZACION</t>
  </si>
  <si>
    <t>BRUTO</t>
  </si>
  <si>
    <t>API</t>
  </si>
  <si>
    <t>VISCOSID</t>
  </si>
  <si>
    <t>ARMADILLO</t>
  </si>
  <si>
    <t>SECO</t>
  </si>
  <si>
    <t xml:space="preserve">    </t>
  </si>
  <si>
    <t>CALCULO DE PRODUCCION POR ESTACION</t>
  </si>
  <si>
    <t>VISCOSIDAD</t>
  </si>
  <si>
    <t>EXIST. HOY</t>
  </si>
  <si>
    <t>EXIST.</t>
  </si>
  <si>
    <t>BOMBEO (BLS)</t>
  </si>
  <si>
    <t>CONSUMO</t>
  </si>
  <si>
    <t>PRODUCC (BLS)</t>
  </si>
  <si>
    <t>API°</t>
  </si>
  <si>
    <t>AYER</t>
  </si>
  <si>
    <t>ENTREGAS</t>
  </si>
  <si>
    <t>TANQUES DE CRUDO</t>
  </si>
  <si>
    <t>TANQUE</t>
  </si>
  <si>
    <t>NIVELES</t>
  </si>
  <si>
    <t>NETO 60°</t>
  </si>
  <si>
    <t>Temp</t>
  </si>
  <si>
    <t>FACTOR</t>
  </si>
  <si>
    <t>DIF.</t>
  </si>
  <si>
    <t>DIF. X</t>
  </si>
  <si>
    <t>60°</t>
  </si>
  <si>
    <t>NETOS</t>
  </si>
  <si>
    <t>REINYECCION AGUA</t>
  </si>
  <si>
    <t>HOY</t>
  </si>
  <si>
    <t>Bls/día</t>
  </si>
  <si>
    <t>Presión</t>
  </si>
  <si>
    <t>TMP</t>
  </si>
  <si>
    <t>ppm_oil</t>
  </si>
  <si>
    <t>ppm_sólidos</t>
  </si>
  <si>
    <t>ppb_02</t>
  </si>
  <si>
    <t>ACA-045IHI</t>
  </si>
  <si>
    <t>STK-RUMIYACU</t>
  </si>
  <si>
    <t>ACA-055ITY</t>
  </si>
  <si>
    <t>ACAJ-153IHI</t>
  </si>
  <si>
    <t>T-0548</t>
  </si>
  <si>
    <t>ACA-013IH</t>
  </si>
  <si>
    <t>ACAA-001ITY</t>
  </si>
  <si>
    <t>CNO-002IHI</t>
  </si>
  <si>
    <t>STK-CLB-500-01</t>
  </si>
  <si>
    <t>STK-CLB-T-0355</t>
  </si>
  <si>
    <t>YCA-005ITY</t>
  </si>
  <si>
    <t>YCA-006ITY</t>
  </si>
  <si>
    <t>T CONONACO 50000</t>
  </si>
  <si>
    <t>INYECCION AGUA</t>
  </si>
  <si>
    <t>ACA-052IUI</t>
  </si>
  <si>
    <t>ACAG-002IUI</t>
  </si>
  <si>
    <t>ACAG-070IUI</t>
  </si>
  <si>
    <t>ACAP-178IUI</t>
  </si>
  <si>
    <t>ACA-012ITI</t>
  </si>
  <si>
    <t>ACAC-027ITI</t>
  </si>
  <si>
    <t>ACAQ-114ITI</t>
  </si>
  <si>
    <t>ACAQ-114IUI</t>
  </si>
  <si>
    <t>ACSC-002IUI</t>
  </si>
  <si>
    <t>ACSD-014IUI</t>
  </si>
  <si>
    <t>CLB-003IUI</t>
  </si>
  <si>
    <t>CLBA-036IUI</t>
  </si>
  <si>
    <t>CLBB-017IUI</t>
  </si>
  <si>
    <t>PERFILES   DE   TANQUE   DE   LAVADO</t>
  </si>
  <si>
    <t>NIVEL</t>
  </si>
  <si>
    <t>DESCARGA</t>
  </si>
  <si>
    <t>VOLUMEN</t>
  </si>
  <si>
    <t>CAPACIDAD</t>
  </si>
  <si>
    <t>BLS.</t>
  </si>
  <si>
    <t>COLCHON (')</t>
  </si>
  <si>
    <t>DE AGUA</t>
  </si>
  <si>
    <t>TK (BLS)</t>
  </si>
  <si>
    <t>BRUTOS</t>
  </si>
  <si>
    <t>WTK AUCA SUR</t>
  </si>
  <si>
    <t>WTK CONONACO</t>
  </si>
  <si>
    <t>WTK YUCA</t>
  </si>
  <si>
    <t>WTK YULEBRA T-1130</t>
  </si>
  <si>
    <t>GAS DISTRIBUCION  /  AGUA RECIBIDA</t>
  </si>
  <si>
    <t>AGUAS RECIBIDAS</t>
  </si>
  <si>
    <t>CAMPOS</t>
  </si>
  <si>
    <t>N &amp; G</t>
  </si>
  <si>
    <t>PGE</t>
  </si>
  <si>
    <t>OTROS</t>
  </si>
  <si>
    <t>PROD.</t>
  </si>
  <si>
    <t>UTILIZ.</t>
  </si>
  <si>
    <t>QUEMADO</t>
  </si>
  <si>
    <t>ENTREGADO</t>
  </si>
  <si>
    <t>LECTURA DE MEDIDORES</t>
  </si>
  <si>
    <t>CONTADOR</t>
  </si>
  <si>
    <t>LECTURA AYER</t>
  </si>
  <si>
    <t>LECTURA HOY</t>
  </si>
  <si>
    <t>PULSOS</t>
  </si>
  <si>
    <t>FACTOR K</t>
  </si>
  <si>
    <t>VOLUMEN DIARIO</t>
  </si>
  <si>
    <t>CCF</t>
  </si>
  <si>
    <t>BLS</t>
  </si>
  <si>
    <t>BWS%</t>
  </si>
  <si>
    <t>API°60F</t>
  </si>
  <si>
    <t>AZUFRE</t>
  </si>
  <si>
    <t>TEMP °F</t>
  </si>
  <si>
    <t>BLS NETOS</t>
  </si>
  <si>
    <t>PESO</t>
  </si>
  <si>
    <t>(BLS)</t>
  </si>
  <si>
    <t>RELATIVO</t>
  </si>
  <si>
    <t>CONONACO SOTE LACT 02</t>
  </si>
  <si>
    <t>PRUEBAS Y POTENCIALES POR CAMPO</t>
  </si>
  <si>
    <t>PRUEBAS Y PRODUCCIÓN POR POZO</t>
  </si>
  <si>
    <t xml:space="preserve">  </t>
  </si>
  <si>
    <t>P. CAS</t>
  </si>
  <si>
    <t>HORAS</t>
  </si>
  <si>
    <t>BFPD</t>
  </si>
  <si>
    <t>BAPD</t>
  </si>
  <si>
    <t>MSCF</t>
  </si>
  <si>
    <t>GOR</t>
  </si>
  <si>
    <t>T.</t>
  </si>
  <si>
    <t>FREC</t>
  </si>
  <si>
    <t>P. INY</t>
  </si>
  <si>
    <t>B. INY</t>
  </si>
  <si>
    <t>PSI</t>
  </si>
  <si>
    <t>VOL</t>
  </si>
  <si>
    <t>SALIN.</t>
  </si>
  <si>
    <t>TASA</t>
  </si>
  <si>
    <t>L.F. ESTACION</t>
  </si>
  <si>
    <t>BOMBA</t>
  </si>
  <si>
    <t>CABEZA</t>
  </si>
  <si>
    <t>ARMA-001BT</t>
  </si>
  <si>
    <t>ARMA-001UI</t>
  </si>
  <si>
    <t>DN1750</t>
  </si>
  <si>
    <t>D460N (2)</t>
  </si>
  <si>
    <t>PERDIDAS DE PRODUCCION</t>
  </si>
  <si>
    <t>PERDIDAS NO RECUPERABLES</t>
  </si>
  <si>
    <t>ACAP-177UI</t>
  </si>
  <si>
    <t>ACAC-127TI</t>
  </si>
  <si>
    <t>YCAC-022UI</t>
  </si>
  <si>
    <t>S4000N</t>
  </si>
  <si>
    <t>ACAE-211IUI</t>
  </si>
  <si>
    <t>YLB-006ITY</t>
  </si>
  <si>
    <t>CLBC-045UI</t>
  </si>
  <si>
    <t>ANCA-001BT</t>
  </si>
  <si>
    <t>YLBA-020UI</t>
  </si>
  <si>
    <t>ACAE-207BT</t>
  </si>
  <si>
    <t>ACAI-205HS</t>
  </si>
  <si>
    <t>YLBA-015UI</t>
  </si>
  <si>
    <t>ACAI-205IUI</t>
  </si>
  <si>
    <t>CNO-021R1IUS</t>
  </si>
  <si>
    <t>CNO-025US</t>
  </si>
  <si>
    <t>ACAI-197UI</t>
  </si>
  <si>
    <t>ACAH-161IUI</t>
  </si>
  <si>
    <t>RC4000</t>
  </si>
  <si>
    <t>CLBC-041HUI</t>
  </si>
  <si>
    <t>CNO-007R1IUS</t>
  </si>
  <si>
    <t>CHSA-012HS</t>
  </si>
  <si>
    <t>CLBA-013HUI</t>
  </si>
  <si>
    <t>CNOC-059US</t>
  </si>
  <si>
    <t>CNOF-054IUS</t>
  </si>
  <si>
    <t>CNOC-058US</t>
  </si>
  <si>
    <t>CNOC-046R1US</t>
  </si>
  <si>
    <t>MONITOREO</t>
  </si>
  <si>
    <t>CNOD-050US</t>
  </si>
  <si>
    <t>CLBC-044HUI</t>
  </si>
  <si>
    <t>S</t>
  </si>
  <si>
    <t>WELL STATUS - CAMPO AUCA</t>
  </si>
  <si>
    <t>Estados</t>
  </si>
  <si>
    <t>C</t>
  </si>
  <si>
    <t>N</t>
  </si>
  <si>
    <t>Normal</t>
  </si>
  <si>
    <t>M</t>
  </si>
  <si>
    <t>Moderado</t>
  </si>
  <si>
    <t>Crítico</t>
  </si>
  <si>
    <t>Sin Señal</t>
  </si>
  <si>
    <t>EWO / WO</t>
  </si>
  <si>
    <t>ACAB-016BT</t>
  </si>
  <si>
    <t>CHONTA ESTE / TTSA</t>
  </si>
  <si>
    <t>CNOA-051US</t>
  </si>
  <si>
    <t>DOSIF. QUIMICA</t>
  </si>
  <si>
    <t>ACAE-082BT</t>
  </si>
  <si>
    <t>STK YUCA T-1108</t>
  </si>
  <si>
    <t>PÉRDIDA DE COMUNICACIÓN</t>
  </si>
  <si>
    <t>ZEDI</t>
  </si>
  <si>
    <t>SEPTIEMBRE</t>
  </si>
  <si>
    <t>RECUPERA COMUNICACIÓN</t>
  </si>
  <si>
    <t>ACSB-009</t>
  </si>
  <si>
    <t>YCA-013</t>
  </si>
  <si>
    <t>YLBC-017</t>
  </si>
  <si>
    <t>CNOA-048</t>
  </si>
  <si>
    <t>ACAF-163</t>
  </si>
  <si>
    <t>ACAF-136</t>
  </si>
  <si>
    <t>ACAF-088</t>
  </si>
  <si>
    <t>ACAQ-118</t>
  </si>
  <si>
    <t>ACAQ-174</t>
  </si>
  <si>
    <t>ACAQ-164</t>
  </si>
  <si>
    <t>ACAQ-117</t>
  </si>
  <si>
    <t>ACAQ-115</t>
  </si>
  <si>
    <t>ACAQ-113</t>
  </si>
  <si>
    <t>ACA-038</t>
  </si>
  <si>
    <t>ACSB-017</t>
  </si>
  <si>
    <t>CLBA-038</t>
  </si>
  <si>
    <t>CLBA-011</t>
  </si>
  <si>
    <t>ACAE-097</t>
  </si>
  <si>
    <t>CHEA-001</t>
  </si>
  <si>
    <t>ACAG-061</t>
  </si>
  <si>
    <t>AGOSTO</t>
  </si>
  <si>
    <t>ACAG-076</t>
  </si>
  <si>
    <t>ACAE-082</t>
  </si>
  <si>
    <t>ACAB-016</t>
  </si>
  <si>
    <t>ACSA-006</t>
  </si>
  <si>
    <t>ACAC-172</t>
  </si>
  <si>
    <t>YLBD-029</t>
  </si>
  <si>
    <t>CLBC-044</t>
  </si>
  <si>
    <t>ACAF-213</t>
  </si>
  <si>
    <t>CHSA-015</t>
  </si>
  <si>
    <t>ACAK-183</t>
  </si>
  <si>
    <t>ACAK-181</t>
  </si>
  <si>
    <t>ACAK-180</t>
  </si>
  <si>
    <t>ACAK-125</t>
  </si>
  <si>
    <t>ACAK-122</t>
  </si>
  <si>
    <t>ACAK-120</t>
  </si>
  <si>
    <t>CNOC-046</t>
  </si>
  <si>
    <t>CNOC-059</t>
  </si>
  <si>
    <t>ACSC-030</t>
  </si>
  <si>
    <t>ACSC-029</t>
  </si>
  <si>
    <t>ACSC-010</t>
  </si>
  <si>
    <t>JULIO</t>
  </si>
  <si>
    <t>CHEA-007</t>
  </si>
  <si>
    <t>ACAK-121</t>
  </si>
  <si>
    <t>CHSA-002</t>
  </si>
  <si>
    <t>CNOF-054</t>
  </si>
  <si>
    <t>YLBA-028</t>
  </si>
  <si>
    <t>YLBA-027</t>
  </si>
  <si>
    <t>YLBA-016</t>
  </si>
  <si>
    <t>YLBA-009</t>
  </si>
  <si>
    <t>ACAJ-209</t>
  </si>
  <si>
    <t>ACAJ-196</t>
  </si>
  <si>
    <t>ACAJ-110</t>
  </si>
  <si>
    <t>ACAJ-090</t>
  </si>
  <si>
    <t>ACAJ-089</t>
  </si>
  <si>
    <t>CNOI-042</t>
  </si>
  <si>
    <t>ACSD-023</t>
  </si>
  <si>
    <t>ACAC-167</t>
  </si>
  <si>
    <t>ACAC-166</t>
  </si>
  <si>
    <t>ACAC-165</t>
  </si>
  <si>
    <t>ACAP-179</t>
  </si>
  <si>
    <t>CLBA-007</t>
  </si>
  <si>
    <t>ACAD-099</t>
  </si>
  <si>
    <t>ACAD-095</t>
  </si>
  <si>
    <t>JUNIO</t>
  </si>
  <si>
    <t>ACSB-019</t>
  </si>
  <si>
    <t>ACAE-207</t>
  </si>
  <si>
    <t>ACAI-085</t>
  </si>
  <si>
    <t>ACAJ-202</t>
  </si>
  <si>
    <t>ACAJ-201</t>
  </si>
  <si>
    <t>ACAJ-200</t>
  </si>
  <si>
    <t>MAYO</t>
  </si>
  <si>
    <t>ACAL-140</t>
  </si>
  <si>
    <t>ACAF-086</t>
  </si>
  <si>
    <t>CHSA-012</t>
  </si>
  <si>
    <t>PTLA-004</t>
  </si>
  <si>
    <t>ACAG-224</t>
  </si>
  <si>
    <t>ACAG-223</t>
  </si>
  <si>
    <t>ACAG-191</t>
  </si>
  <si>
    <t>ACAG-190</t>
  </si>
  <si>
    <t>ACAK-182</t>
  </si>
  <si>
    <t>ABRIL</t>
  </si>
  <si>
    <t>CLB-005</t>
  </si>
  <si>
    <t>ACAP-056</t>
  </si>
  <si>
    <t>ACAE-211</t>
  </si>
  <si>
    <t>CLBB-018</t>
  </si>
  <si>
    <t>ANCA-001</t>
  </si>
  <si>
    <t>MARZO</t>
  </si>
  <si>
    <t>ACAH-160</t>
  </si>
  <si>
    <t>YCAE-040</t>
  </si>
  <si>
    <t>CLBB-014</t>
  </si>
  <si>
    <t>ACAH-168</t>
  </si>
  <si>
    <t>CHSA-004</t>
  </si>
  <si>
    <t>PTLA-003</t>
  </si>
  <si>
    <t>FEBRERO</t>
  </si>
  <si>
    <t>ACAI-197</t>
  </si>
  <si>
    <t>ACAM-150</t>
  </si>
  <si>
    <t>ACSD-026</t>
  </si>
  <si>
    <t>ACAM-147</t>
  </si>
  <si>
    <t>ACAM-146</t>
  </si>
  <si>
    <t>YCAF-030</t>
  </si>
  <si>
    <t>YCAF-029</t>
  </si>
  <si>
    <t>ENERO</t>
  </si>
  <si>
    <t>CHSA-013</t>
  </si>
  <si>
    <t>CHSA-005</t>
  </si>
  <si>
    <t>DICIEMBRE</t>
  </si>
  <si>
    <t>ACA-009</t>
  </si>
  <si>
    <t>NOVIEMBRE</t>
  </si>
  <si>
    <t>CLB-002</t>
  </si>
  <si>
    <t>OCTUBRE</t>
  </si>
  <si>
    <t>RMYA-001</t>
  </si>
  <si>
    <t>Comentarios</t>
  </si>
  <si>
    <t>Plataforma Señal</t>
  </si>
  <si>
    <t>Hora</t>
  </si>
  <si>
    <t xml:space="preserve">Fecha recuperación </t>
  </si>
  <si>
    <t>Fecha de pérdida</t>
  </si>
  <si>
    <t>Mes</t>
  </si>
  <si>
    <t>REPORTE DE MONITOREO DE TRANSMISIÓN</t>
  </si>
  <si>
    <t>ACAH-092</t>
  </si>
  <si>
    <t>ACAH-193</t>
  </si>
  <si>
    <t>CULEBRA SOTE LACT 01</t>
  </si>
  <si>
    <t>ANACONDA SOTE ACT 01</t>
  </si>
  <si>
    <t>ACA-025</t>
  </si>
  <si>
    <t>CLBB-015</t>
  </si>
  <si>
    <t>CHSA-011</t>
  </si>
  <si>
    <t>CHSA-007</t>
  </si>
  <si>
    <t>ACAG-051</t>
  </si>
  <si>
    <t>CLBB-019UI</t>
  </si>
  <si>
    <t>CLBC-042HS1UI</t>
  </si>
  <si>
    <t>ACAO-037</t>
  </si>
  <si>
    <t>ACAO-155IUI</t>
  </si>
  <si>
    <t>ACAH-168HBT</t>
  </si>
  <si>
    <t>ACAI-084</t>
  </si>
  <si>
    <t>ACAI-106</t>
  </si>
  <si>
    <t>CLBB-033</t>
  </si>
  <si>
    <t>CNOC-036</t>
  </si>
  <si>
    <t>CNOF-055US</t>
  </si>
  <si>
    <t>ACAO-157UI</t>
  </si>
  <si>
    <t>ACAF-214</t>
  </si>
  <si>
    <t>ACAC-172R1TI</t>
  </si>
  <si>
    <t>YCAC-025</t>
  </si>
  <si>
    <t>CHSA-016</t>
  </si>
  <si>
    <t>ACA-024</t>
  </si>
  <si>
    <t>ANCA-011</t>
  </si>
  <si>
    <t>NORTE</t>
  </si>
  <si>
    <t>CENTRO</t>
  </si>
  <si>
    <t>SUR</t>
  </si>
  <si>
    <t>ZONA</t>
  </si>
  <si>
    <t>ACAI-199UI</t>
  </si>
  <si>
    <t>ACAI-199HS</t>
  </si>
  <si>
    <t>CLBC-050</t>
  </si>
  <si>
    <t>CNO-033US</t>
  </si>
  <si>
    <t>ACSA-018S1UI</t>
  </si>
  <si>
    <t>ACAH-161ITI</t>
  </si>
  <si>
    <t>CLBC-045IUI</t>
  </si>
  <si>
    <t>ANCA-013</t>
  </si>
  <si>
    <t>ACA-019</t>
  </si>
  <si>
    <t>REPORTE DE INCREMENTOS DE FRECUENCIA</t>
  </si>
  <si>
    <t>YCAC-041</t>
  </si>
  <si>
    <t>YCAC-049</t>
  </si>
  <si>
    <t>CLBA-006UI</t>
  </si>
  <si>
    <t>CHSA-005IUI</t>
  </si>
  <si>
    <t>ACAF-086UI</t>
  </si>
  <si>
    <t>CNOF-064</t>
  </si>
  <si>
    <t>ACAC-127</t>
  </si>
  <si>
    <t>CNO-004</t>
  </si>
  <si>
    <t>CHSA-009</t>
  </si>
  <si>
    <t>CHSA-10</t>
  </si>
  <si>
    <t>CHSA-12</t>
  </si>
  <si>
    <t>CLBB-019</t>
  </si>
  <si>
    <t>CLBB-035</t>
  </si>
  <si>
    <t>ACAD-151</t>
  </si>
  <si>
    <t>YCA-016</t>
  </si>
  <si>
    <t>ACAH-192</t>
  </si>
  <si>
    <t>ACAH-194</t>
  </si>
  <si>
    <t>ACAF-215</t>
  </si>
  <si>
    <t>CLBC-048HUI</t>
  </si>
  <si>
    <t>CHSA-014</t>
  </si>
  <si>
    <t>ACSD-028</t>
  </si>
  <si>
    <t>ACSD-027</t>
  </si>
  <si>
    <t>CHSA-012UI</t>
  </si>
  <si>
    <t>ACSD-001</t>
  </si>
  <si>
    <t>ACAB-059</t>
  </si>
  <si>
    <t>ACAB-057</t>
  </si>
  <si>
    <t>PESO REL.</t>
  </si>
  <si>
    <t>ACAL-139</t>
  </si>
  <si>
    <t>CHEA-006</t>
  </si>
  <si>
    <t>YUCA SOTE LACT 02</t>
  </si>
  <si>
    <t>YUCA SOTE LACT 01</t>
  </si>
  <si>
    <t>CHSA-013HUI</t>
  </si>
  <si>
    <t>ACAE-071</t>
  </si>
  <si>
    <t>ACAL-204</t>
  </si>
  <si>
    <t>YCAF-032UI</t>
  </si>
  <si>
    <t>YCAF-032</t>
  </si>
  <si>
    <t>AGORA</t>
  </si>
  <si>
    <t>YULEBRA SOTE LACT 01</t>
  </si>
  <si>
    <t>ACAJ196</t>
  </si>
  <si>
    <t>ACAK-124</t>
  </si>
  <si>
    <t>CLBC-048</t>
  </si>
  <si>
    <t>ACAK-123</t>
  </si>
  <si>
    <t>ACAP-104</t>
  </si>
  <si>
    <t>ACAP-176</t>
  </si>
  <si>
    <t>ACAP-177</t>
  </si>
  <si>
    <t>CLBB-021</t>
  </si>
  <si>
    <t>CLBB-034</t>
  </si>
  <si>
    <t>CLBC-041</t>
  </si>
  <si>
    <t>CLBC-042</t>
  </si>
  <si>
    <t>CLBC-049</t>
  </si>
  <si>
    <t>CNOC-061</t>
  </si>
  <si>
    <t>YLBD-003</t>
  </si>
  <si>
    <t>CODIGO</t>
  </si>
  <si>
    <t>RAZÓN DE PARO</t>
  </si>
  <si>
    <t>Shutdown Well</t>
  </si>
  <si>
    <t>SHDW</t>
  </si>
  <si>
    <t>ACA-033TI</t>
  </si>
  <si>
    <t>Start Well</t>
  </si>
  <si>
    <t>SWELL</t>
  </si>
  <si>
    <t>ARRANQUE</t>
  </si>
  <si>
    <t>Eje roto</t>
  </si>
  <si>
    <t>Bacheo</t>
  </si>
  <si>
    <t>BACHEO</t>
  </si>
  <si>
    <t>Emulsión</t>
  </si>
  <si>
    <t>BSW / Fluid</t>
  </si>
  <si>
    <t>FBSW</t>
  </si>
  <si>
    <t>BSW / FLUIDO</t>
  </si>
  <si>
    <t>Level Control</t>
  </si>
  <si>
    <t>CN</t>
  </si>
  <si>
    <t>Gas</t>
  </si>
  <si>
    <t>Chemical Dosification</t>
  </si>
  <si>
    <t>DCH</t>
  </si>
  <si>
    <t>EMS</t>
  </si>
  <si>
    <t>EMULSION</t>
  </si>
  <si>
    <t>Stimulation</t>
  </si>
  <si>
    <t>STIMUL</t>
  </si>
  <si>
    <t>ESTIMULACION</t>
  </si>
  <si>
    <t>Frequency</t>
  </si>
  <si>
    <t>FREQ</t>
  </si>
  <si>
    <t>Operation Mode</t>
  </si>
  <si>
    <t>OPMOD</t>
  </si>
  <si>
    <t>MD OPERACION</t>
  </si>
  <si>
    <t>Monitoring</t>
  </si>
  <si>
    <t>MONIT</t>
  </si>
  <si>
    <t>Parameters</t>
  </si>
  <si>
    <t>PARAM</t>
  </si>
  <si>
    <t>Motor</t>
  </si>
  <si>
    <t>MT</t>
  </si>
  <si>
    <t>PARAMETRO ELECTRICO</t>
  </si>
  <si>
    <t>Production</t>
  </si>
  <si>
    <t>PROD</t>
  </si>
  <si>
    <t>Reservoir</t>
  </si>
  <si>
    <t>RE</t>
  </si>
  <si>
    <t>RESERVORIO</t>
  </si>
  <si>
    <t>Sensor / signal problems</t>
  </si>
  <si>
    <t>SENS</t>
  </si>
  <si>
    <t>SEÑAL</t>
  </si>
  <si>
    <t>Restricion Surface</t>
  </si>
  <si>
    <t>RS</t>
  </si>
  <si>
    <t>Vibration</t>
  </si>
  <si>
    <t>VIBR</t>
  </si>
  <si>
    <t>VIBRACION</t>
  </si>
  <si>
    <t>ER</t>
  </si>
  <si>
    <t>Fail Communication</t>
  </si>
  <si>
    <t>FC</t>
  </si>
  <si>
    <t>Low Production</t>
  </si>
  <si>
    <t>BP</t>
  </si>
  <si>
    <t>Others</t>
  </si>
  <si>
    <t>OTH</t>
  </si>
  <si>
    <t>Paraffin</t>
  </si>
  <si>
    <t>PARF</t>
  </si>
  <si>
    <t>Scale</t>
  </si>
  <si>
    <t>ESC</t>
  </si>
  <si>
    <t>Solid</t>
  </si>
  <si>
    <t>SL</t>
  </si>
  <si>
    <t>TBG/CSG Leaks</t>
  </si>
  <si>
    <t>CTC</t>
  </si>
  <si>
    <t>Tubing</t>
  </si>
  <si>
    <t>TBG</t>
  </si>
  <si>
    <t>Well Test Uncertainly</t>
  </si>
  <si>
    <t>INWT</t>
  </si>
  <si>
    <t>Zonal Communication</t>
  </si>
  <si>
    <t>CZ</t>
  </si>
  <si>
    <t>ACAH-195TI</t>
  </si>
  <si>
    <t>CLBC-047HUI</t>
  </si>
  <si>
    <t>ACAI-107IUI</t>
  </si>
  <si>
    <t>ACAG-061HI</t>
  </si>
  <si>
    <t>ACAG-060</t>
  </si>
  <si>
    <t>ACAL-138</t>
  </si>
  <si>
    <t>ACAO-069</t>
  </si>
  <si>
    <t>TTSA-002</t>
  </si>
  <si>
    <t>REGISTRO DE ACCIONES REMOTAS DE POZOS EN MONITOREO</t>
  </si>
  <si>
    <t>Fecha</t>
  </si>
  <si>
    <t>Solicitud</t>
  </si>
  <si>
    <t>Razón</t>
  </si>
  <si>
    <t>Ejecución</t>
  </si>
  <si>
    <t>Observaciones</t>
  </si>
  <si>
    <t>Incremento de frecuencia en rampa</t>
  </si>
  <si>
    <t xml:space="preserve">Apagado </t>
  </si>
  <si>
    <t>Arranque</t>
  </si>
  <si>
    <t xml:space="preserve">Disminución de frecuencia en rampa </t>
  </si>
  <si>
    <t xml:space="preserve">Razón </t>
  </si>
  <si>
    <t>Optimización</t>
  </si>
  <si>
    <t xml:space="preserve">Evitar apagado </t>
  </si>
  <si>
    <t>Trabajo programado</t>
  </si>
  <si>
    <t>Danny Campana</t>
  </si>
  <si>
    <t>Ruben Segovia</t>
  </si>
  <si>
    <t>Ejecutor</t>
  </si>
  <si>
    <t>Sí</t>
  </si>
  <si>
    <t>No</t>
  </si>
  <si>
    <t>Ejecución
Sí/No</t>
  </si>
  <si>
    <t>CLBC-047</t>
  </si>
  <si>
    <t>ACAJ-091</t>
  </si>
  <si>
    <t>ACA-015</t>
  </si>
  <si>
    <t>ACA-030</t>
  </si>
  <si>
    <t>YLBC-005</t>
  </si>
  <si>
    <t>ACAH-195</t>
  </si>
  <si>
    <t>YLBD-023</t>
  </si>
  <si>
    <t>YLBD-024</t>
  </si>
  <si>
    <t>ACAE-206</t>
  </si>
  <si>
    <t>ACAE-208</t>
  </si>
  <si>
    <t>YLBD-025</t>
  </si>
  <si>
    <t>CNO-017</t>
  </si>
  <si>
    <t>YLB-001</t>
  </si>
  <si>
    <t>Ingeniero CMA</t>
  </si>
  <si>
    <t>Lider de Ingeniería</t>
  </si>
  <si>
    <t>Téecnico ATL/NVT</t>
  </si>
  <si>
    <t>Operaciones PAM</t>
  </si>
  <si>
    <t>Dpto. Ineniería &amp; Producción Shaya</t>
  </si>
  <si>
    <t>PROCESO PARA CAMBIOS REMOTOS EN VSD DE POZOS MONITOREADOS EN LA PLATAFORMA AGORA</t>
  </si>
  <si>
    <t>Situación emergente</t>
  </si>
  <si>
    <t>Arranque seguro</t>
  </si>
  <si>
    <t>Solicitante Shaya</t>
  </si>
  <si>
    <t>Solicitante PAM</t>
  </si>
  <si>
    <t>Cesar Vera</t>
  </si>
  <si>
    <t>Solicita
SHAYA</t>
  </si>
  <si>
    <t>Ejecuta</t>
  </si>
  <si>
    <t>Cambio de set point</t>
  </si>
  <si>
    <t>WTK AUCA CENTRAL</t>
  </si>
  <si>
    <t>ACAO-068</t>
  </si>
  <si>
    <t>CNO-009</t>
  </si>
  <si>
    <t>CNOD-037HI</t>
  </si>
  <si>
    <t>CNOF-054HI</t>
  </si>
  <si>
    <t>ESCALA</t>
  </si>
  <si>
    <t>CLBA-011HI</t>
  </si>
  <si>
    <t>CLBB-018HI</t>
  </si>
  <si>
    <t>CLBC-050HI</t>
  </si>
  <si>
    <t>YLBA-016HI</t>
  </si>
  <si>
    <t>YLBA-009HI</t>
  </si>
  <si>
    <t xml:space="preserve"> YLBD-003HI</t>
  </si>
  <si>
    <t>ACAI-085HI</t>
  </si>
  <si>
    <t>ACAG-191HI</t>
  </si>
  <si>
    <t>ACAJ-154HI</t>
  </si>
  <si>
    <t>ACAO-037HI</t>
  </si>
  <si>
    <t>ACAP-104HI</t>
  </si>
  <si>
    <t>ACAC-112HI</t>
  </si>
  <si>
    <t>ACAD-151HI</t>
  </si>
  <si>
    <t>ACAE-211HI</t>
  </si>
  <si>
    <t>ACAH-160HI</t>
  </si>
  <si>
    <t>ACAQ-118S1HI</t>
  </si>
  <si>
    <t>ACSD-001HI</t>
  </si>
  <si>
    <t>ACSC-010HI</t>
  </si>
  <si>
    <t>CNO-020HI</t>
  </si>
  <si>
    <t>CHSA-005HI</t>
  </si>
  <si>
    <t>POZO P.  AGUA</t>
  </si>
  <si>
    <t>CHSA-008</t>
  </si>
  <si>
    <t>CHSA-010</t>
  </si>
  <si>
    <t>CHSA-016UI</t>
  </si>
  <si>
    <t>Zona</t>
  </si>
  <si>
    <t>Campo</t>
  </si>
  <si>
    <t>Completación</t>
  </si>
  <si>
    <t>Patrón</t>
  </si>
  <si>
    <t>Tipo</t>
  </si>
  <si>
    <t>Zona Central</t>
  </si>
  <si>
    <t>Auca Central BT</t>
  </si>
  <si>
    <t>ACAD-169WIW</t>
  </si>
  <si>
    <t>Inyector</t>
  </si>
  <si>
    <t>Productores</t>
  </si>
  <si>
    <t>ACAD-098R1BT</t>
  </si>
  <si>
    <t>Productores Agua</t>
  </si>
  <si>
    <t>ACAH-054WIW</t>
  </si>
  <si>
    <t>ACAJ-094IBT</t>
  </si>
  <si>
    <t>ACAJ-094BT</t>
  </si>
  <si>
    <t>Auca Central TI</t>
  </si>
  <si>
    <t>ACAA-001ITI</t>
  </si>
  <si>
    <t>ACAA-004ITI</t>
  </si>
  <si>
    <t>ACAC-079WIW</t>
  </si>
  <si>
    <t>Auca Central UI</t>
  </si>
  <si>
    <t>ACAA-001IUI</t>
  </si>
  <si>
    <t>ACA-001IUI</t>
  </si>
  <si>
    <t>ACAJ-094WIW</t>
  </si>
  <si>
    <t>Auca Norte UI</t>
  </si>
  <si>
    <t>ACAO-158UI</t>
  </si>
  <si>
    <t>Zona Norte</t>
  </si>
  <si>
    <t>Culebra-Yulebra UI</t>
  </si>
  <si>
    <t>CLBC-040WIW</t>
  </si>
  <si>
    <t>YLBA-026WIW</t>
  </si>
  <si>
    <t>CLBC-043HUI</t>
  </si>
  <si>
    <t>YLBA-030WIW</t>
  </si>
  <si>
    <t>YLBD-003WDW</t>
  </si>
  <si>
    <t>YLBD-003HI</t>
  </si>
  <si>
    <t>Zona Sur</t>
  </si>
  <si>
    <t>Auca Sur UI</t>
  </si>
  <si>
    <t>ACSB-008UI</t>
  </si>
  <si>
    <t>ACSC-032S1UI</t>
  </si>
  <si>
    <t>Chonta Sur UI</t>
  </si>
  <si>
    <t>Cononaco US</t>
  </si>
  <si>
    <t>CNOC-061US</t>
  </si>
  <si>
    <t>CNO-042</t>
  </si>
  <si>
    <t>PTLA-001UI</t>
  </si>
  <si>
    <t>ACA-009UI</t>
  </si>
  <si>
    <t>CHSA-006</t>
  </si>
  <si>
    <t xml:space="preserve">Patrón de Inyección </t>
  </si>
  <si>
    <t>ACAH-193HS</t>
  </si>
  <si>
    <t>6.35</t>
  </si>
  <si>
    <t>NOTAS</t>
  </si>
  <si>
    <t>ACAQ-117TI</t>
  </si>
  <si>
    <t>ACAP-175</t>
  </si>
  <si>
    <t>ACA-043</t>
  </si>
  <si>
    <t>AGUA POR ESTACION</t>
  </si>
  <si>
    <t>AUCA SUR1</t>
  </si>
  <si>
    <t>0'0"0/10</t>
  </si>
  <si>
    <t>13'5"4/16</t>
  </si>
  <si>
    <t>11'3"13/4</t>
  </si>
  <si>
    <t>PÉRDIDA, BBL</t>
  </si>
  <si>
    <t>Parametros</t>
  </si>
  <si>
    <t>Low Low</t>
  </si>
  <si>
    <t>Low</t>
  </si>
  <si>
    <t>High</t>
  </si>
  <si>
    <t>High high</t>
  </si>
  <si>
    <t>High trip set point</t>
  </si>
  <si>
    <t>Low trip set point</t>
  </si>
  <si>
    <t>Amperage</t>
  </si>
  <si>
    <t>PD</t>
  </si>
  <si>
    <t>TI</t>
  </si>
  <si>
    <t>TM</t>
  </si>
  <si>
    <t>Si la carga es igual o mayor a 50% se le coloca la baja carga -10% esto quiere decir que se va apgar al 40% de la carga.</t>
  </si>
  <si>
    <t>Si la carga es igual o menor a 50% se le coloca la baja carga -5% esto quiere decir que se va apgar al 45% de la carga.</t>
  </si>
  <si>
    <t>Si la carga es igual o mayor a 70% se le coloca la baja carga -15% esto quiere decir que se va apgar al 55% de la carga.</t>
  </si>
  <si>
    <t>vsd</t>
  </si>
  <si>
    <t>120% del voltaje nominal</t>
  </si>
  <si>
    <t>80% del voltaje nominal</t>
  </si>
  <si>
    <t>Mas  10 del valor promedio</t>
  </si>
  <si>
    <t>NR</t>
  </si>
  <si>
    <t>CLB-007</t>
  </si>
  <si>
    <t>CLB-038</t>
  </si>
  <si>
    <t>SENSOR</t>
  </si>
  <si>
    <t>NVT</t>
  </si>
  <si>
    <t>SENIT</t>
  </si>
  <si>
    <t>Solo visualización</t>
  </si>
  <si>
    <t>1.5 G</t>
  </si>
  <si>
    <t>Voltaje supply</t>
  </si>
  <si>
    <t>Mas  20 del valor promedio</t>
  </si>
  <si>
    <t>TRABAJANDO</t>
  </si>
  <si>
    <t>REDUSCO 5%</t>
  </si>
  <si>
    <t>50-70%</t>
  </si>
  <si>
    <t>REDUSCO 10%</t>
  </si>
  <si>
    <t>REDUSCO 15%</t>
  </si>
  <si>
    <t>MAS 70%</t>
  </si>
  <si>
    <t>X</t>
  </si>
  <si>
    <t>BAJA CARGA</t>
  </si>
  <si>
    <t>L/L</t>
  </si>
  <si>
    <t>Mas  6 del valor promedio</t>
  </si>
  <si>
    <t>320 @ 350 (NVT/ZENIT)</t>
  </si>
  <si>
    <t>REPORTE DE APAGADO DE POZOS PRODUCTORES DE AGUA</t>
  </si>
  <si>
    <t>Column1</t>
  </si>
  <si>
    <t>Continua</t>
  </si>
  <si>
    <t>ACAQ-064U+T</t>
  </si>
  <si>
    <t>ACSC-002ITI</t>
  </si>
  <si>
    <t>Amp</t>
  </si>
  <si>
    <t>Valor promedio mayor al set</t>
  </si>
  <si>
    <t xml:space="preserve">No estan cargados los sets </t>
  </si>
  <si>
    <t>Bajar el set de baja PIP</t>
  </si>
  <si>
    <t>ACA-004</t>
  </si>
  <si>
    <t>*</t>
  </si>
  <si>
    <t>BH</t>
  </si>
  <si>
    <t>Fail</t>
  </si>
  <si>
    <t>CHSA-120</t>
  </si>
  <si>
    <t>ARMB-011UI</t>
  </si>
  <si>
    <t>ANACA-001</t>
  </si>
  <si>
    <t>No registra pérdidas de comunicación.</t>
  </si>
  <si>
    <t>Cambio de frecuencia de trasmisión</t>
  </si>
  <si>
    <t>Monitoreo</t>
  </si>
  <si>
    <t>Incremento de frecuencia directo</t>
  </si>
  <si>
    <t xml:space="preserve">Disminución de frecuencia directo </t>
  </si>
  <si>
    <t>ACAH-192TI</t>
  </si>
  <si>
    <t>ACAO-137</t>
  </si>
  <si>
    <t>ACAO-0157</t>
  </si>
  <si>
    <t>ACA-30</t>
  </si>
  <si>
    <t>YCAC049</t>
  </si>
  <si>
    <t>ACAC-167TS</t>
  </si>
  <si>
    <t>CNO-028R1TI</t>
  </si>
  <si>
    <t>ACAO-067</t>
  </si>
  <si>
    <t>CHSA004</t>
  </si>
  <si>
    <t>CHSA005</t>
  </si>
  <si>
    <t>CHSA006</t>
  </si>
  <si>
    <t>CHSA007</t>
  </si>
  <si>
    <t>CHSA008</t>
  </si>
  <si>
    <t>CHSA009</t>
  </si>
  <si>
    <t>CHSA010</t>
  </si>
  <si>
    <t>CHSA011</t>
  </si>
  <si>
    <t>CHSA012</t>
  </si>
  <si>
    <t>CHSA013</t>
  </si>
  <si>
    <t>CHSA014</t>
  </si>
  <si>
    <t>CHSA016</t>
  </si>
  <si>
    <t>ACA-033UI</t>
  </si>
  <si>
    <t>CON-035</t>
  </si>
  <si>
    <t>Kms ahorrados</t>
  </si>
  <si>
    <t>EQUIPO</t>
  </si>
  <si>
    <t>POZOS PRODUCTORES DE AGUA</t>
  </si>
  <si>
    <t>COMPLETACION</t>
  </si>
  <si>
    <t>TUBIN PRESS</t>
  </si>
  <si>
    <t>BLS/dia</t>
  </si>
  <si>
    <t>CNOF-054HI A CNOF-054US  AGUA OTROS</t>
  </si>
  <si>
    <t>RCD4000NX</t>
  </si>
  <si>
    <t>CHSA-005HI A CHSA-005IUI AGUAS OTROS</t>
  </si>
  <si>
    <t>S-4000N(2)</t>
  </si>
  <si>
    <t>Bls</t>
  </si>
  <si>
    <t>Bloqueo de VSD</t>
  </si>
  <si>
    <t xml:space="preserve">Trip Action </t>
  </si>
  <si>
    <t>ACAF-136IUI</t>
  </si>
  <si>
    <t>Equipo de Operaciones PEC – SHAYA</t>
  </si>
  <si>
    <t>ACAF-136HI</t>
  </si>
  <si>
    <t>EQUIPO BES</t>
  </si>
  <si>
    <t>STK CLB T-126</t>
  </si>
  <si>
    <t>STK CLB T-151</t>
  </si>
  <si>
    <t>DOBLE ARENAS</t>
  </si>
  <si>
    <t>VSD Internal trip</t>
  </si>
  <si>
    <t>Ajuste de modo PID</t>
  </si>
  <si>
    <t>Alta presión de intake</t>
  </si>
  <si>
    <t>Alta presión de descarga</t>
  </si>
  <si>
    <t>Alta temperatura de intake</t>
  </si>
  <si>
    <t>Alta temperatura de motor</t>
  </si>
  <si>
    <t>Alerta en VSD</t>
  </si>
  <si>
    <t>Alta vibración</t>
  </si>
  <si>
    <t>Apagado manual</t>
  </si>
  <si>
    <t>Baja carga</t>
  </si>
  <si>
    <t>Baja presión de descarga</t>
  </si>
  <si>
    <t>Baja presión de intake</t>
  </si>
  <si>
    <t>Por confirmar</t>
  </si>
  <si>
    <t>Sensor</t>
  </si>
  <si>
    <t>Sobre carga</t>
  </si>
  <si>
    <t>ACAC-112WPWHI</t>
  </si>
  <si>
    <t>ACAH-160WPWHI</t>
  </si>
  <si>
    <t>ACAQ-118STWPWHI</t>
  </si>
  <si>
    <t>ACAE-211WDFHI</t>
  </si>
  <si>
    <t>ACAD-151WPWHI</t>
  </si>
  <si>
    <t>ACAP-104WPWHI</t>
  </si>
  <si>
    <t>YLBA-009WPWHI</t>
  </si>
  <si>
    <t>ACAJ-134HUI</t>
  </si>
  <si>
    <t>STK ACS1 T-1135</t>
  </si>
  <si>
    <t>ARMB-005UI</t>
  </si>
  <si>
    <t>ACAM-143TS</t>
  </si>
  <si>
    <t>YLBC-001IHI</t>
  </si>
  <si>
    <t>ACAR-129HTS</t>
  </si>
  <si>
    <t>CNO-015UI</t>
  </si>
  <si>
    <t>NOVEDADES</t>
  </si>
  <si>
    <t>DN1750(4)</t>
  </si>
  <si>
    <t>Column3</t>
  </si>
  <si>
    <t>ACAI-072UI</t>
  </si>
  <si>
    <t>ACAR-132HTS</t>
  </si>
  <si>
    <t>STK-ANC-T-0352</t>
  </si>
  <si>
    <t>ETK-AUC-T-1106</t>
  </si>
  <si>
    <t>ETK-AUC-T-308</t>
  </si>
  <si>
    <t>OTK-AUC-T-0013</t>
  </si>
  <si>
    <t>OTK-AUC-T-0092</t>
  </si>
  <si>
    <t>ETK-ACS-T-0017</t>
  </si>
  <si>
    <t>ETK-ACS-T-1107</t>
  </si>
  <si>
    <t>STK-YLB-T-0538</t>
  </si>
  <si>
    <t>CLBB-18 A CLBB-17 AGUA OTROS</t>
  </si>
  <si>
    <t>S-8000N(2)</t>
  </si>
  <si>
    <t>CLBC-050HI A CLBC-045I AGUA OTROS</t>
  </si>
  <si>
    <t>S11000N</t>
  </si>
  <si>
    <t>YLBA-009HI A YLBA-030IUI AGUA OTROS</t>
  </si>
  <si>
    <t>CR-4000N(4)</t>
  </si>
  <si>
    <t>CLBB-019BT</t>
  </si>
  <si>
    <t>2'3"0/8</t>
  </si>
  <si>
    <t>10'5"4/8</t>
  </si>
  <si>
    <r>
      <rPr>
        <sz val="10"/>
        <color theme="1"/>
        <rFont val="Arial"/>
        <family val="2"/>
      </rPr>
      <t xml:space="preserve">ACTIVO </t>
    </r>
    <r>
      <rPr>
        <sz val="10"/>
        <color theme="1"/>
        <rFont val="Arial"/>
        <family val="2"/>
      </rPr>
      <t>AU</t>
    </r>
  </si>
  <si>
    <r>
      <rPr>
        <sz val="8"/>
        <color rgb="FF333333"/>
        <rFont val="Arial"/>
        <family val="2"/>
      </rPr>
      <t xml:space="preserve"> </t>
    </r>
    <r>
      <rPr>
        <b/>
        <sz val="8"/>
        <color rgb="FFFFFFFF"/>
        <rFont val="Arial"/>
        <family val="2"/>
      </rPr>
      <t>BOMBEO</t>
    </r>
  </si>
  <si>
    <r>
      <rPr>
        <sz val="8"/>
        <color rgb="FF333333"/>
        <rFont val="Arial"/>
        <family val="2"/>
      </rPr>
      <t xml:space="preserve"> </t>
    </r>
    <r>
      <rPr>
        <b/>
        <sz val="8"/>
        <color rgb="FFFFFFFF"/>
        <rFont val="Arial"/>
        <family val="2"/>
      </rPr>
      <t>SOTE</t>
    </r>
  </si>
  <si>
    <r>
      <rPr>
        <sz val="8"/>
        <color rgb="FF333333"/>
        <rFont val="Arial"/>
        <family val="2"/>
      </rPr>
      <t xml:space="preserve"> </t>
    </r>
    <r>
      <rPr>
        <b/>
        <sz val="8"/>
        <color rgb="FFFFFFFF"/>
        <rFont val="Arial"/>
        <family val="2"/>
      </rPr>
      <t>OCP</t>
    </r>
  </si>
  <si>
    <r>
      <rPr>
        <b/>
        <sz val="8"/>
        <color rgb="FFFFFFFF"/>
        <rFont val="Arial"/>
        <family val="2"/>
      </rPr>
      <t>API</t>
    </r>
    <r>
      <rPr>
        <sz val="8"/>
        <color rgb="FF333333"/>
        <rFont val="Arial"/>
        <family val="2"/>
      </rPr>
      <t xml:space="preserve"> </t>
    </r>
  </si>
  <si>
    <r>
      <rPr>
        <sz val="8"/>
        <color rgb="FF333333"/>
        <rFont val="Arial"/>
        <family val="2"/>
      </rPr>
      <t xml:space="preserve"> </t>
    </r>
    <r>
      <rPr>
        <b/>
        <sz val="8"/>
        <color rgb="FFFFFFFF"/>
        <rFont val="Arial"/>
        <family val="2"/>
      </rPr>
      <t>BSW</t>
    </r>
  </si>
  <si>
    <r>
      <rPr>
        <sz val="8"/>
        <color rgb="FF333333"/>
        <rFont val="Arial"/>
        <family val="2"/>
      </rPr>
      <t xml:space="preserve"> </t>
    </r>
    <r>
      <rPr>
        <b/>
        <sz val="8"/>
        <color rgb="FFFFFFFF"/>
        <rFont val="Arial"/>
        <family val="2"/>
      </rPr>
      <t>VISCOSID</t>
    </r>
  </si>
  <si>
    <r>
      <rPr>
        <sz val="8"/>
        <color rgb="FF333333"/>
        <rFont val="Arial"/>
        <family val="2"/>
      </rPr>
      <t xml:space="preserve"> </t>
    </r>
    <r>
      <rPr>
        <b/>
        <sz val="8"/>
        <color rgb="FFFFFFFF"/>
        <rFont val="Arial"/>
        <family val="2"/>
      </rPr>
      <t>ACUMU</t>
    </r>
  </si>
  <si>
    <r>
      <rPr>
        <b/>
        <sz val="8"/>
        <color rgb="FFFFFFFF"/>
        <rFont val="Arial"/>
        <family val="2"/>
      </rPr>
      <t>LADOS</t>
    </r>
    <r>
      <rPr>
        <sz val="8"/>
        <color rgb="FF333333"/>
        <rFont val="Arial"/>
        <family val="2"/>
      </rPr>
      <t xml:space="preserve"> </t>
    </r>
  </si>
  <si>
    <r>
      <rPr>
        <b/>
        <sz val="8"/>
        <color rgb="FF31455E"/>
        <rFont val="Arial"/>
        <family val="2"/>
      </rPr>
      <t xml:space="preserve">Total </t>
    </r>
    <r>
      <rPr>
        <b/>
        <sz val="8"/>
        <color rgb="FF31455E"/>
        <rFont val="Arial"/>
        <family val="2"/>
      </rPr>
      <t>ACA</t>
    </r>
  </si>
  <si>
    <t>10</t>
  </si>
  <si>
    <t>15</t>
  </si>
  <si>
    <t>20</t>
  </si>
  <si>
    <t>25</t>
  </si>
  <si>
    <t>30</t>
  </si>
  <si>
    <r>
      <rPr>
        <b/>
        <sz val="10"/>
        <color rgb="FF555555"/>
        <rFont val="Arial"/>
        <family val="2"/>
      </rPr>
      <t>CAMPO</t>
    </r>
    <r>
      <rPr>
        <b/>
        <sz val="10"/>
        <color rgb="FF555555"/>
        <rFont val="Arial"/>
        <family val="2"/>
      </rPr>
      <t xml:space="preserve">: </t>
    </r>
    <r>
      <rPr>
        <b/>
        <sz val="10"/>
        <color rgb="FF555555"/>
        <rFont val="Arial"/>
        <family val="2"/>
      </rPr>
      <t>CONONACO</t>
    </r>
  </si>
  <si>
    <t>35</t>
  </si>
  <si>
    <t>40</t>
  </si>
  <si>
    <r>
      <rPr>
        <b/>
        <sz val="10"/>
        <color rgb="FF555555"/>
        <rFont val="Arial"/>
        <family val="2"/>
      </rPr>
      <t>CAMPO</t>
    </r>
    <r>
      <rPr>
        <b/>
        <sz val="10"/>
        <color rgb="FF555555"/>
        <rFont val="Arial"/>
        <family val="2"/>
      </rPr>
      <t xml:space="preserve">: </t>
    </r>
    <r>
      <rPr>
        <b/>
        <sz val="10"/>
        <color rgb="FF555555"/>
        <rFont val="Arial"/>
        <family val="2"/>
      </rPr>
      <t>CULEBRA</t>
    </r>
  </si>
  <si>
    <r>
      <rPr>
        <b/>
        <sz val="10"/>
        <color rgb="FF555555"/>
        <rFont val="Arial"/>
        <family val="2"/>
      </rPr>
      <t>CAMPO</t>
    </r>
    <r>
      <rPr>
        <b/>
        <sz val="10"/>
        <color rgb="FF555555"/>
        <rFont val="Arial"/>
        <family val="2"/>
      </rPr>
      <t xml:space="preserve">: </t>
    </r>
    <r>
      <rPr>
        <b/>
        <sz val="10"/>
        <color rgb="FF555555"/>
        <rFont val="Arial"/>
        <family val="2"/>
      </rPr>
      <t>RUMIYACU</t>
    </r>
  </si>
  <si>
    <t xml:space="preserve">S4000NX
</t>
  </si>
  <si>
    <r>
      <rPr>
        <b/>
        <sz val="10"/>
        <color rgb="FF555555"/>
        <rFont val="Arial"/>
        <family val="2"/>
      </rPr>
      <t>CAMPO</t>
    </r>
    <r>
      <rPr>
        <b/>
        <sz val="10"/>
        <color rgb="FF555555"/>
        <rFont val="Arial"/>
        <family val="2"/>
      </rPr>
      <t xml:space="preserve">: </t>
    </r>
    <r>
      <rPr>
        <b/>
        <sz val="10"/>
        <color rgb="FF555555"/>
        <rFont val="Arial"/>
        <family val="2"/>
      </rPr>
      <t>YULEBRA</t>
    </r>
  </si>
  <si>
    <t>0</t>
  </si>
  <si>
    <r>
      <rPr>
        <sz val="10"/>
        <color theme="1"/>
        <rFont val="Arial"/>
        <family val="2"/>
      </rPr>
      <t xml:space="preserve">  </t>
    </r>
    <r>
      <rPr>
        <b/>
        <sz val="10"/>
        <color theme="1"/>
        <rFont val="Arial"/>
        <family val="2"/>
      </rPr>
      <t>PRODUCCION</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</si>
  <si>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ARMADILLO</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</si>
  <si>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AUCA CENTRAL</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</si>
  <si>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AUCA SUR</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</si>
  <si>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CULEBRA</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</si>
  <si>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YUCA</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</si>
  <si>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YULEBRA</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</si>
  <si>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sz val="10"/>
        <color theme="1"/>
        <rFont val="Arial"/>
        <family val="2"/>
      </rPr>
      <t xml:space="preserve">                                                      __________________________________</t>
    </r>
    <r>
      <rPr>
        <sz val="10"/>
        <color theme="1"/>
        <rFont val="Arial"/>
        <family val="2"/>
      </rPr>
      <t xml:space="preserve">                                                                                 </t>
    </r>
    <r>
      <rPr>
        <sz val="10"/>
        <color theme="1"/>
        <rFont val="Arial"/>
        <family val="2"/>
      </rPr>
      <t xml:space="preserve">                     _______________________________</t>
    </r>
  </si>
  <si>
    <r>
      <rPr>
        <sz val="10"/>
        <color theme="1"/>
        <rFont val="Arial"/>
        <family val="2"/>
      </rPr>
      <t xml:space="preserve">                                                                REPRESENTANTE PEC</t>
    </r>
    <r>
      <rPr>
        <sz val="10"/>
        <color theme="1"/>
        <rFont val="Arial"/>
        <family val="2"/>
      </rPr>
      <t xml:space="preserve">                                                                                 </t>
    </r>
    <r>
      <rPr>
        <sz val="10"/>
        <color theme="1"/>
        <rFont val="Arial"/>
        <family val="2"/>
      </rPr>
      <t xml:space="preserve">                                       REPRESENTANTE ARCERNNR</t>
    </r>
  </si>
  <si>
    <t>F(Table2[@OFF]&gt;Table2[@ON],Table2[@ON]-Table2[@OFF],Table2[@ON]-Table2[@OFF]+1)</t>
  </si>
  <si>
    <t>STK ARM T-5267</t>
  </si>
  <si>
    <t>STK ARM T-5268</t>
  </si>
  <si>
    <t>STK ARM T-5269</t>
  </si>
  <si>
    <t>ARMB-012IHI</t>
  </si>
  <si>
    <t>16</t>
  </si>
  <si>
    <t>WTK ARMADILLO T-5282</t>
  </si>
  <si>
    <t>ACAM-143TI</t>
  </si>
  <si>
    <t>ACAM-148TI</t>
  </si>
  <si>
    <t>ACAC-078ITS</t>
  </si>
  <si>
    <t>CLBC-051HUI</t>
  </si>
  <si>
    <t>COMENTARIO</t>
  </si>
  <si>
    <t>CLBA-039HUI</t>
  </si>
  <si>
    <t>HORA</t>
  </si>
  <si>
    <t>REVISION ESTADO TRIP ACTIONS CLBC</t>
  </si>
  <si>
    <t>YLBA-009HI A YLBA-026IUI AGUA OTROS</t>
  </si>
  <si>
    <t>ACAJ-133UI</t>
  </si>
  <si>
    <t>Falla Eléctrica</t>
  </si>
  <si>
    <t>ACAM-149UI</t>
  </si>
  <si>
    <t>BOA</t>
  </si>
  <si>
    <t>ACAO-069TI</t>
  </si>
  <si>
    <t>STK-CNO-T0046</t>
  </si>
  <si>
    <t>STK RMY-T0549</t>
  </si>
  <si>
    <t>ACAH-194TI</t>
  </si>
  <si>
    <t>ACAI-106R1UI</t>
  </si>
  <si>
    <t>ACAC-162R1TI</t>
  </si>
  <si>
    <t>ACSA-005UI</t>
  </si>
  <si>
    <t>TTSA-004HS</t>
  </si>
  <si>
    <t>ACAR-130UI</t>
  </si>
  <si>
    <t>CNOF-064IUI</t>
  </si>
  <si>
    <t>CNOF-064IUS</t>
  </si>
  <si>
    <t>CNOF-054 A CNOF-064 AGUA OTROS</t>
  </si>
  <si>
    <t>ARMADILLO SOTE LACT 01</t>
  </si>
  <si>
    <t>ARMB-003UI</t>
  </si>
  <si>
    <t>AUCA SUR SOTE LACT 01</t>
  </si>
  <si>
    <t>YCAC-023TI</t>
  </si>
  <si>
    <t>Auca Central TS</t>
  </si>
  <si>
    <t>ACA-012WIW</t>
  </si>
  <si>
    <t>ACA-032UI</t>
  </si>
  <si>
    <t>Auca Norte TI</t>
  </si>
  <si>
    <t>ACAK-182ITI</t>
  </si>
  <si>
    <t>ACAK-119HI</t>
  </si>
  <si>
    <t>ACA-046R1UI</t>
  </si>
  <si>
    <t>ACAF-136WIW</t>
  </si>
  <si>
    <t>ACAK-182IUI</t>
  </si>
  <si>
    <t>CLBC-046WIW</t>
  </si>
  <si>
    <t>Auca Sur TI</t>
  </si>
  <si>
    <t>Cononaco UI</t>
  </si>
  <si>
    <t>CNO-032UI</t>
  </si>
  <si>
    <t>CONONACO SOTE LACT 01</t>
  </si>
  <si>
    <t>TTSA-001HS</t>
  </si>
  <si>
    <t>CLBC-049R1UI</t>
  </si>
  <si>
    <t>TTSA-001TS</t>
  </si>
  <si>
    <t>ARMADILLO SOTE LACT 02</t>
  </si>
  <si>
    <t>ACAR-264HTS</t>
  </si>
  <si>
    <t>S-8000N</t>
  </si>
  <si>
    <t>CNOA-047UI</t>
  </si>
  <si>
    <t>CLBA-011 A CLB-003I AGUA OTROS</t>
  </si>
  <si>
    <t>ACAJ-135HUI</t>
  </si>
  <si>
    <t>ACAH-083TI</t>
  </si>
  <si>
    <t>ACAG-060UI</t>
  </si>
  <si>
    <t>ACSB-034UI</t>
  </si>
  <si>
    <t>CLBC-050 A CLBC-046 AGUAS OTROS</t>
  </si>
  <si>
    <t>Hugo Vasquez</t>
  </si>
  <si>
    <t>ACSB-034TI</t>
  </si>
  <si>
    <t>CNOF-055UI</t>
  </si>
  <si>
    <t>ACAJ-203TI</t>
  </si>
  <si>
    <t>ACAJ-203UI</t>
  </si>
  <si>
    <t>CHSA-001HS</t>
  </si>
  <si>
    <t>ACA-001AIT</t>
  </si>
  <si>
    <t>ACA-001AIU</t>
  </si>
  <si>
    <t>AUCA SUR SOTE LACT 02</t>
  </si>
  <si>
    <t>YLBD-003IUI</t>
  </si>
  <si>
    <t>CLBC-050HI A CLBC-040I AGUA OTROS</t>
  </si>
  <si>
    <t>ACSA-020IHI</t>
  </si>
  <si>
    <t>CNO-005IH</t>
  </si>
  <si>
    <t>CNOB-012BIH</t>
  </si>
  <si>
    <t>ACAJ-094IUI</t>
  </si>
  <si>
    <t>ACAJ-209R1IUI</t>
  </si>
  <si>
    <t>ACAD-169IBT</t>
  </si>
  <si>
    <t>CLBC-040IUI</t>
  </si>
  <si>
    <t>CLBC-046IUI</t>
  </si>
  <si>
    <t>YLBA-030IUI</t>
  </si>
  <si>
    <r>
      <rPr>
        <b/>
        <sz val="10"/>
        <color rgb="FF555555"/>
        <rFont val="Arial"/>
        <family val="2"/>
      </rPr>
      <t>CAMPO</t>
    </r>
    <r>
      <rPr>
        <b/>
        <sz val="10"/>
        <color rgb="FF555555"/>
        <rFont val="Arial"/>
        <family val="2"/>
      </rPr>
      <t xml:space="preserve">: </t>
    </r>
    <r>
      <rPr>
        <b/>
        <sz val="10"/>
        <color rgb="FF555555"/>
        <rFont val="Arial"/>
        <family val="2"/>
      </rPr>
      <t>AUCA CENTRAL</t>
    </r>
  </si>
  <si>
    <t>ACAF-136HI A ACAF136IUI AGUA OTROS</t>
  </si>
  <si>
    <t>ACAG-061 A ACAG-002I AGUA OTROS</t>
  </si>
  <si>
    <t>S-11000N(2)</t>
  </si>
  <si>
    <t>ACAG-061 A ACAG-070I AGUA OTROS</t>
  </si>
  <si>
    <t>ACAG-191HI A ACA-052IUI AGUA OTROS</t>
  </si>
  <si>
    <t>ACAI-085 A ACAI-205I AGUA OTROS</t>
  </si>
  <si>
    <t>S-8000N (2)</t>
  </si>
  <si>
    <t>ACAI-085HI A ACAI-107IUI AGUA OTROS</t>
  </si>
  <si>
    <t>ACAJ-154 A ACAJ-094I AGUA OTROS</t>
  </si>
  <si>
    <t>S8000N (2)</t>
  </si>
  <si>
    <t>ACAJ-154 A ACAJ-209R1I AGUA OTROS</t>
  </si>
  <si>
    <t>ACAK-119 A ACAK-182 AGUA OTROS</t>
  </si>
  <si>
    <t>P -12X H6</t>
  </si>
  <si>
    <t>ACAO-037HI A ACAO-155I AGUA OTROS</t>
  </si>
  <si>
    <t>ACAP-104 A ACAP-178I AGUA OTROS</t>
  </si>
  <si>
    <t>S-3600N (2)</t>
  </si>
  <si>
    <r>
      <rPr>
        <b/>
        <sz val="10"/>
        <color rgb="FF555555"/>
        <rFont val="Arial"/>
        <family val="2"/>
      </rPr>
      <t>CAMPO</t>
    </r>
    <r>
      <rPr>
        <b/>
        <sz val="10"/>
        <color rgb="FF555555"/>
        <rFont val="Arial"/>
        <family val="2"/>
      </rPr>
      <t xml:space="preserve">: </t>
    </r>
    <r>
      <rPr>
        <b/>
        <sz val="10"/>
        <color rgb="FF555555"/>
        <rFont val="Arial"/>
        <family val="2"/>
      </rPr>
      <t>AUCA SUR</t>
    </r>
  </si>
  <si>
    <t>ACAC-112HI A ACAC-079I AGUA OTROS</t>
  </si>
  <si>
    <t>ACAD-151 A ACAD-169I AGUA OTROS</t>
  </si>
  <si>
    <t>S-8000N (3)</t>
  </si>
  <si>
    <t>ACAE-211HI A ACAE-211IUI AGUA OTROS</t>
  </si>
  <si>
    <t>S-4000N (2)</t>
  </si>
  <si>
    <t>ACAH-160 A ACAH-054I AGUA OTROS</t>
  </si>
  <si>
    <t>ACAH-160 A ACAH-161 AGUA OTROS</t>
  </si>
  <si>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ANACONDA</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</si>
  <si>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AUCA SUR 1</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</si>
  <si>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CHONTA ESTE</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</si>
  <si>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CONONACO</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</si>
  <si>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t>30-150-RHBC</t>
  </si>
  <si>
    <t>S4000N(2)</t>
  </si>
  <si>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PITALALA</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</si>
  <si>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RUMIYACU</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</si>
  <si>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TORTUGA SUR</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r>
      <rPr>
        <b/>
        <sz val="10"/>
        <color theme="1"/>
        <rFont val="Arial"/>
        <family val="2"/>
      </rPr>
      <t xml:space="preserve">  </t>
    </r>
  </si>
  <si>
    <t>2'6"2/8</t>
  </si>
  <si>
    <t>RCXLF</t>
  </si>
  <si>
    <t>30-175-RHBC-36-5-0.25-0.25</t>
  </si>
  <si>
    <r>
      <rPr>
        <b/>
        <sz val="10"/>
        <color rgb="FF555555"/>
        <rFont val="Arial"/>
        <family val="2"/>
      </rPr>
      <t>CAMPO</t>
    </r>
    <r>
      <rPr>
        <b/>
        <sz val="10"/>
        <color rgb="FF555555"/>
        <rFont val="Arial"/>
        <family val="2"/>
      </rPr>
      <t xml:space="preserve">: </t>
    </r>
    <r>
      <rPr>
        <b/>
        <sz val="10"/>
        <color rgb="FF555555"/>
        <rFont val="Arial"/>
        <family val="2"/>
      </rPr>
      <t>AUCA SUR1</t>
    </r>
  </si>
  <si>
    <t>ACSC-010 A ACSC-002 AGUA OTROS</t>
  </si>
  <si>
    <t>ACSD-001IHI</t>
  </si>
  <si>
    <t>ACSD-001 A ACSD-014 AGUA OTROS</t>
  </si>
  <si>
    <t>AUCA CENTRAL SOTE LACT 01</t>
  </si>
  <si>
    <t>ARMB-008UI</t>
  </si>
  <si>
    <t>YLBA-026IUI</t>
  </si>
  <si>
    <t>ACAP-103TS</t>
  </si>
  <si>
    <t>ACAK-239TI</t>
  </si>
  <si>
    <t>YLBB-010IHI</t>
  </si>
  <si>
    <t>ACAL-237UI</t>
  </si>
  <si>
    <t>ACAL-237TI</t>
  </si>
  <si>
    <t>ACAD-244HS2UI</t>
  </si>
  <si>
    <t>ACAR-265HTS</t>
  </si>
  <si>
    <t>YCAC-049TI</t>
  </si>
  <si>
    <t>CNO-020HI A CNO-007R1IUS AGUA OTROS</t>
  </si>
  <si>
    <t>CNOD-037HI A CNO-021IUS AGUA OTROS</t>
  </si>
  <si>
    <t>S-4000N</t>
  </si>
  <si>
    <t>RCXLF(4)</t>
  </si>
  <si>
    <t>ACAP-100HS</t>
  </si>
  <si>
    <t>ACAP-100UI</t>
  </si>
  <si>
    <t>JET "E-7"</t>
  </si>
  <si>
    <t>CHSA-010TS</t>
  </si>
  <si>
    <t>S-8000 N (2)</t>
  </si>
  <si>
    <t>ACAL-232UI</t>
  </si>
  <si>
    <t>ACAL-232TI</t>
  </si>
  <si>
    <t>ACAR-128HI</t>
  </si>
  <si>
    <t>Monitoreo: Se incrementa frecuencia remoto de @ Hz, en rampa de Hrs.</t>
  </si>
  <si>
    <t>Monitoreo: Se disminuye frecuencia remoto de @ Hz por control de PIP.</t>
  </si>
  <si>
    <t>ACAO-288UI</t>
  </si>
  <si>
    <t>ACSB-033TI</t>
  </si>
  <si>
    <t>ACSB-033UI</t>
  </si>
  <si>
    <t>Autoriza
PEC</t>
  </si>
  <si>
    <t>#</t>
  </si>
  <si>
    <t>CNOC-036UI</t>
  </si>
  <si>
    <t>ACAL-233TI</t>
  </si>
  <si>
    <t>ACAL-233UI</t>
  </si>
  <si>
    <t>ACAH-273HUI</t>
  </si>
  <si>
    <t>CNOC-036U</t>
  </si>
  <si>
    <t>ACAC-079ITS</t>
  </si>
  <si>
    <t>ACAM-147TI</t>
  </si>
  <si>
    <t>ACAM-147UI</t>
  </si>
  <si>
    <t>RESPONSABLE</t>
  </si>
  <si>
    <t>Responsables</t>
  </si>
  <si>
    <t>M. Cabezas</t>
  </si>
  <si>
    <t>E. Andrade</t>
  </si>
  <si>
    <t>R. Fraga</t>
  </si>
  <si>
    <t>C. Torres</t>
  </si>
  <si>
    <t xml:space="preserve">C. Briones </t>
  </si>
  <si>
    <t>E. Batallas</t>
  </si>
  <si>
    <t>L. Salazar</t>
  </si>
  <si>
    <t>P. Salazar</t>
  </si>
  <si>
    <t>M. Ayala</t>
  </si>
  <si>
    <t>W. Perez</t>
  </si>
  <si>
    <t>S. Baca</t>
  </si>
  <si>
    <t>W. Suarez</t>
  </si>
  <si>
    <t>G. Cañaveral</t>
  </si>
  <si>
    <t>P. Ibarra</t>
  </si>
  <si>
    <t>D. Galarraga</t>
  </si>
  <si>
    <t>J. Urresta</t>
  </si>
  <si>
    <t>R. Cadena</t>
  </si>
  <si>
    <t>L. Toledo</t>
  </si>
  <si>
    <t xml:space="preserve">SUBCATEGORIA </t>
  </si>
  <si>
    <t>Realizado</t>
  </si>
  <si>
    <t>Pendiente</t>
  </si>
  <si>
    <t>ESTADO
ACCIONES</t>
  </si>
  <si>
    <t>Estado de Acciones</t>
  </si>
  <si>
    <t>ACAR-131ITS</t>
  </si>
  <si>
    <t>ACAH-270HTI</t>
  </si>
  <si>
    <t>PTLA-003TI</t>
  </si>
  <si>
    <t>ACAL-249UI</t>
  </si>
  <si>
    <t>Subcategorias</t>
  </si>
  <si>
    <t>BOMBEO POR ANULAR</t>
  </si>
  <si>
    <t>BOMBEO POR DIRECTA</t>
  </si>
  <si>
    <t>BOMBEO EN LINEA DE SUPERFICIE</t>
  </si>
  <si>
    <t xml:space="preserve">ESTIMULACION </t>
  </si>
  <si>
    <t>ASENTAR STANDING VALVE</t>
  </si>
  <si>
    <t>RECUPERAR STANDING VALVE</t>
  </si>
  <si>
    <t>PRUEBA DE INTEGRIDAD</t>
  </si>
  <si>
    <t>RECUPERAR BOMBA JET</t>
  </si>
  <si>
    <t>BAJAR BOMBA JET</t>
  </si>
  <si>
    <t>ABRIR CAMISA</t>
  </si>
  <si>
    <t>INSTALAR STRADDLE PACKER</t>
  </si>
  <si>
    <t>RIGLESS - OTRO</t>
  </si>
  <si>
    <t>TOMA DE ECHOMETER</t>
  </si>
  <si>
    <t>ECHOMETER - OTRO</t>
  </si>
  <si>
    <t>INCREMENTAR FRECUENCIA</t>
  </si>
  <si>
    <t>DISMINUIR FRECUENCIA</t>
  </si>
  <si>
    <t>AJUSTAR MODO PID</t>
  </si>
  <si>
    <t>CAMBIAR DE MODO FRECUENCIA A MODO PRESION</t>
  </si>
  <si>
    <t>CAMBIAR DE MODO PRESION A MODO FRECUENCIA</t>
  </si>
  <si>
    <t>NORMALIZAR FRECUENCIA</t>
  </si>
  <si>
    <t>FB - OTRO</t>
  </si>
  <si>
    <t>ANALISIS DE FLUIDO</t>
  </si>
  <si>
    <t>ANALISIS DE SOLIDO</t>
  </si>
  <si>
    <t>ANALISIS DOSIFICACION QUIMICA</t>
  </si>
  <si>
    <t>ANALISIS DE EMULSION</t>
  </si>
  <si>
    <t>SALINIDAD</t>
  </si>
  <si>
    <t>BOMBAS / LINEAS DE INYECCION QUIMICA</t>
  </si>
  <si>
    <t>TQ - OTRO</t>
  </si>
  <si>
    <t>AJUSTE VÁLVULA WING - PRODUCCIÓN</t>
  </si>
  <si>
    <t>AJUSTE VÁLVULA WING - ANULAR</t>
  </si>
  <si>
    <t>VERIFICAR CAMBIOS EN SUPERFICIE (VARIACIÓN PARÁMETROS BES)</t>
  </si>
  <si>
    <t>ALINEACIÓN DE POZO (PRUEBAS DE VX)</t>
  </si>
  <si>
    <t>ALINEACIÓN DE POZO (PRUEBA DE POZO)</t>
  </si>
  <si>
    <t>RIG EN LOCACION</t>
  </si>
  <si>
    <t>ESTADO DE CELLAR</t>
  </si>
  <si>
    <t>ESTADO DE CABEZAL</t>
  </si>
  <si>
    <t>MANIFOLD</t>
  </si>
  <si>
    <t>PRESION CABEZA</t>
  </si>
  <si>
    <t>PRESION ANULAR</t>
  </si>
  <si>
    <t>PAD</t>
  </si>
  <si>
    <t>SUP - OTRO</t>
  </si>
  <si>
    <t>RETAP</t>
  </si>
  <si>
    <t>MATCH / SIMULACION</t>
  </si>
  <si>
    <t>REVISAR CONDICIONES ELÉCTRICAS</t>
  </si>
  <si>
    <t>SEGUIMIENTO DE PARÁMETROS</t>
  </si>
  <si>
    <t>ALARMAS/SETs</t>
  </si>
  <si>
    <t>VARIADOR</t>
  </si>
  <si>
    <t>LANDI RICHARD</t>
  </si>
  <si>
    <t>TRANSFORMADOR</t>
  </si>
  <si>
    <t>ALVEAR JOSE</t>
  </si>
  <si>
    <t>CAJA DE VENTEO</t>
  </si>
  <si>
    <t>NARANJO RAUL</t>
  </si>
  <si>
    <t>PRUEBA MULTIFRECUENCIA</t>
  </si>
  <si>
    <t>ACHANGA DANNY</t>
  </si>
  <si>
    <t>ZAMBRANO FRANCISCO</t>
  </si>
  <si>
    <t>DAVALOS DANIEL</t>
  </si>
  <si>
    <t>DESCARGAR DATA</t>
  </si>
  <si>
    <t>ESPINDOLA DIEGO</t>
  </si>
  <si>
    <t>REPORTE DE SERVICIOS</t>
  </si>
  <si>
    <t>ORTIZ CARLOS</t>
  </si>
  <si>
    <t>SBB - OTRO</t>
  </si>
  <si>
    <t>TEJADA ROBERTO</t>
  </si>
  <si>
    <t>ACTUALIZAR POR VARIACIÓN DE FRECUENCIA</t>
  </si>
  <si>
    <t>GOMEZ JHONY</t>
  </si>
  <si>
    <t>ACTUALIZAR POR VARIACIÓN PRESIÓN DE INYECCIÓN WTF</t>
  </si>
  <si>
    <t>ACTUALIZAR POR VARIACIÓN PARÁMETROS BES</t>
  </si>
  <si>
    <t xml:space="preserve">ACTUALIZAR POR ARRANQUE DE POZO </t>
  </si>
  <si>
    <t>ACTUALIZAR PRUEBA DE PRODUCCIÓN</t>
  </si>
  <si>
    <t>PR - OTRO</t>
  </si>
  <si>
    <t>INCREMENTAR PRESIÓN DE INYECCIÓN</t>
  </si>
  <si>
    <t>REDUCIR PRESIÓN DE INYECCIÓN</t>
  </si>
  <si>
    <t>GALLEGOS JOHANNA</t>
  </si>
  <si>
    <t>DESPLAZAR BOMBA JET</t>
  </si>
  <si>
    <t>CANENCIA KARINA</t>
  </si>
  <si>
    <t>REVERSAR BOMBA JET</t>
  </si>
  <si>
    <t>ONTANEDA NICOLE</t>
  </si>
  <si>
    <t>DISENO DE BOMBA</t>
  </si>
  <si>
    <t>SBH - OTRO</t>
  </si>
  <si>
    <t xml:space="preserve">INCREMENTAR STROKES </t>
  </si>
  <si>
    <t xml:space="preserve">REDUCIR STROKES </t>
  </si>
  <si>
    <t>MANTENIMIENTO EQUIPO DE SUPERFICIE</t>
  </si>
  <si>
    <t>SENSORES</t>
  </si>
  <si>
    <t>SBM - OTRO</t>
  </si>
  <si>
    <t>DESGASIFICAR (ANULAR)</t>
  </si>
  <si>
    <t>ESTIMULAR EQUIPO BES</t>
  </si>
  <si>
    <t>APAGAR POZO PARA DESGASIFICACIÓN</t>
  </si>
  <si>
    <t>GAS SKID</t>
  </si>
  <si>
    <t>DESG - OTRO</t>
  </si>
  <si>
    <t>AJUSTE DE CAUDAL DE INYECCIÓN</t>
  </si>
  <si>
    <t>VERIFICACIÓN DE CAUDAL DE INYECCIÓN</t>
  </si>
  <si>
    <t>PRUEBA MULTITASA</t>
  </si>
  <si>
    <t>MEDIDOR / INDICADORES</t>
  </si>
  <si>
    <t>MEDICION ULTRASONICA</t>
  </si>
  <si>
    <t>PI - OTRO</t>
  </si>
  <si>
    <t>PERDIDA DE COMUNICACIÓN VARIADOR - ANTENA</t>
  </si>
  <si>
    <t>PERDIDA TRANSMISIÓN AGORA</t>
  </si>
  <si>
    <t>EQUIPOS AGORA</t>
  </si>
  <si>
    <t>TD - OTRO</t>
  </si>
  <si>
    <t>INFORMATIVO</t>
  </si>
  <si>
    <t>ACCIÓN</t>
  </si>
  <si>
    <t>SEGOVIA RUBEN</t>
  </si>
  <si>
    <t>CAMPAÑA DANNY</t>
  </si>
  <si>
    <t>CABEZAS MARCO</t>
  </si>
  <si>
    <t>ANDRADE EINSTEIN</t>
  </si>
  <si>
    <t>ALVAREZ FAUSTO</t>
  </si>
  <si>
    <t>GUEVARA HUGO</t>
  </si>
  <si>
    <t>ALBAN EDWIN</t>
  </si>
  <si>
    <t>BRIONES CESAR</t>
  </si>
  <si>
    <t>BACA SANTIAGO</t>
  </si>
  <si>
    <t>BATALLAS ESTEFI</t>
  </si>
  <si>
    <t>VASQUEZ HUGO</t>
  </si>
  <si>
    <t>ANAYA JAVIER</t>
  </si>
  <si>
    <t xml:space="preserve">ROSARIO FRAGA </t>
  </si>
  <si>
    <t>TOLEDO LUIS</t>
  </si>
  <si>
    <t>SALAZAR LUIS</t>
  </si>
  <si>
    <t>GUERRERO WILLIAN</t>
  </si>
  <si>
    <t>AYALA DENISSE</t>
  </si>
  <si>
    <t>SALCEDO PATRICIO</t>
  </si>
  <si>
    <t>SUAREZ WILLIAM</t>
  </si>
  <si>
    <t>CAÑAVERAL GONZALO</t>
  </si>
  <si>
    <t>ROJAS WILMER</t>
  </si>
  <si>
    <t>GALARRAGA DIEGO</t>
  </si>
  <si>
    <t>IBARRA PAOLO</t>
  </si>
  <si>
    <t>NUÑEZ OSCAR</t>
  </si>
  <si>
    <t>VALENCIA ANGEL</t>
  </si>
  <si>
    <t>GUAIGUA FRANKLIN</t>
  </si>
  <si>
    <t>ALBAN JUAN</t>
  </si>
  <si>
    <t>CADENA RAUL</t>
  </si>
  <si>
    <t>PAZMIÑO WILSON</t>
  </si>
  <si>
    <t xml:space="preserve">MEDRANDA DAVID </t>
  </si>
  <si>
    <t>ZAPATA JOSE</t>
  </si>
  <si>
    <t>LOPEZ STANLEY</t>
  </si>
  <si>
    <t>DAVILA ANTHONY</t>
  </si>
  <si>
    <t>CHUIZA ÁNGEL</t>
  </si>
  <si>
    <t>ARGUELLO BERNARDO</t>
  </si>
  <si>
    <t>ANGULO DARWIN</t>
  </si>
  <si>
    <t>BASTIDAS JOSE</t>
  </si>
  <si>
    <t>URRESTA JOSE</t>
  </si>
  <si>
    <t>MORALES SANTIAGO</t>
  </si>
  <si>
    <t>PEREZ BYRON</t>
  </si>
  <si>
    <t>PAREDES RAUL</t>
  </si>
  <si>
    <t>ROMERO JOSE</t>
  </si>
  <si>
    <t>SALAZAR PATRICIO</t>
  </si>
  <si>
    <t>ZAMBONINO ÁNGEL</t>
  </si>
  <si>
    <t>TILLERIA LUIS</t>
  </si>
  <si>
    <t>LARA DARWIN</t>
  </si>
  <si>
    <t>ASTUDILLO GABRIEL</t>
  </si>
  <si>
    <t>RAMOS FRANCISCO</t>
  </si>
  <si>
    <t>LOAIZA RICARDO</t>
  </si>
  <si>
    <t>VALLEJO DIEGO</t>
  </si>
  <si>
    <t>AGUINDA BYRON</t>
  </si>
  <si>
    <t>AGUILAR EDGAR</t>
  </si>
  <si>
    <t>LLIGUIN MAYRA</t>
  </si>
  <si>
    <t>JIMENEZ JOHANNA</t>
  </si>
  <si>
    <t>CHANGO RICHARD</t>
  </si>
  <si>
    <t>YULEBRA SOTE LACT 02</t>
  </si>
  <si>
    <t>CULEBRA SOTE LACT 02</t>
  </si>
  <si>
    <t>ACAR-128TS</t>
  </si>
  <si>
    <t>ACSD-022R1UI</t>
  </si>
  <si>
    <t>ACAO-287UI</t>
  </si>
  <si>
    <t>CLBC-055UI</t>
  </si>
  <si>
    <t>ACAR-128ITS</t>
  </si>
  <si>
    <t>ACAQ-118 A ACAQ-114I AGUA OTROS</t>
  </si>
  <si>
    <t>ACAR-128HI A ACAR-128ITS AGUA OTROS</t>
  </si>
  <si>
    <t>YLBD-003IHI</t>
  </si>
  <si>
    <t>YLBD-003IHI A YLBD-003IUI AGUA OTROS</t>
  </si>
  <si>
    <t>PTLA-004UI</t>
  </si>
  <si>
    <t>ACAC-079ITI</t>
  </si>
  <si>
    <t>Column4</t>
  </si>
  <si>
    <t>ACAI-107ITI</t>
  </si>
  <si>
    <t>ACAK-246IUI</t>
  </si>
  <si>
    <t>ACAO-285IUI</t>
  </si>
  <si>
    <t>ACAC-127IUI</t>
  </si>
  <si>
    <t>ACAH-054IBT</t>
  </si>
  <si>
    <t>ACAH-081R1I UI</t>
  </si>
  <si>
    <t>ACSD-026ITI</t>
  </si>
  <si>
    <t>ACSD-026IUI</t>
  </si>
  <si>
    <t>CLBB-021IUI</t>
  </si>
  <si>
    <t>CLBC-056IUI</t>
  </si>
  <si>
    <t>ACAK-119 A ACAK-246 AGUA OTROS</t>
  </si>
  <si>
    <t>ACAO-037HI A ACAO-285I AGUA OTROS</t>
  </si>
  <si>
    <t>ACAC-027HI</t>
  </si>
  <si>
    <t>ACAC-027HI A ACAC-079 AGUA OTROS</t>
  </si>
  <si>
    <t>ACAC-112HI A ACAC-078TS AGUA OTROS</t>
  </si>
  <si>
    <t>ACAC-112HI A ACAC-127IUI AGUA OTROS</t>
  </si>
  <si>
    <t>ACAH-160 A ACAH-081I AGUA OTROS</t>
  </si>
  <si>
    <t>ACSD-001 A ACSD-026 AGUA OTROS</t>
  </si>
  <si>
    <t>S11000N(2)</t>
  </si>
  <si>
    <t>CLBB-018HI A CLBB-021I AGUA OTROS</t>
  </si>
  <si>
    <t>CLBC-050HI A CLBC-056I AGUA OTROS</t>
  </si>
  <si>
    <t>S4000N (15-Sep-22)</t>
  </si>
  <si>
    <t>RCXLS (2-Oct-22)</t>
  </si>
  <si>
    <t>D460N (21-Feb-20)</t>
  </si>
  <si>
    <t>D1050N + D1150N  (24-DICIEMBRE-2017)</t>
  </si>
  <si>
    <t>D1050N + D1150N  (24- DICIEMBRE-2017)</t>
  </si>
  <si>
    <t>SF-1750(4)   (21-NOVIEMBRE-2023)</t>
  </si>
  <si>
    <t>SF-1750 (12-MAYO-2021)</t>
  </si>
  <si>
    <t>400 SF 1750 (3)  / 400SF2700 (1)  (04-ABRIL-2021)</t>
  </si>
  <si>
    <t>ARMB-009UI</t>
  </si>
  <si>
    <t>PMP 400.  SF320  (4)  (27-AGOSTO-2022)</t>
  </si>
  <si>
    <t>ARMB-010BT</t>
  </si>
  <si>
    <t>SF-3207 / 489 STG (25/12/2023)</t>
  </si>
  <si>
    <t>ARMB-010UI</t>
  </si>
  <si>
    <t>SF3207 / 489 STG(25/12/2023)</t>
  </si>
  <si>
    <t>400 SF 900  (25-NOVIEMBRE-2020)</t>
  </si>
  <si>
    <t>D1750NS (01-NOV-2023)</t>
  </si>
  <si>
    <t>RC-1000(4) (27-OCT-2019)</t>
  </si>
  <si>
    <t>RC1000 (31-MAY-2019)</t>
  </si>
  <si>
    <t>RCXLF(25-OCT-2023)</t>
  </si>
  <si>
    <t>RC1000 (14-FEB-2020)</t>
  </si>
  <si>
    <t>RC1000(3) (9-OCT-2021)</t>
  </si>
  <si>
    <t>RC-1000 (25-ABR-2022)</t>
  </si>
  <si>
    <t>D1750 N (21-SEP-2022)</t>
  </si>
  <si>
    <t>RC1000 (1-MAY-2022)</t>
  </si>
  <si>
    <t>DN1750 (6-DIC-2018)</t>
  </si>
  <si>
    <t>D1750N (9-SEP-2020)</t>
  </si>
  <si>
    <t>DN1750 (4-SEP-2019)</t>
  </si>
  <si>
    <t>RC 1000 (24-JUL-2019)</t>
  </si>
  <si>
    <t>D460N (23-JUL-2022)</t>
  </si>
  <si>
    <t>RC1000 (11-NOV-2022)</t>
  </si>
  <si>
    <t>ACAI-072TI</t>
  </si>
  <si>
    <t>DN1750S(18-NOV-2023)</t>
  </si>
  <si>
    <t>DN1750S (18-NOV-2023)</t>
  </si>
  <si>
    <t>DN1750 (27-JUL-2023)</t>
  </si>
  <si>
    <t>ACAI-108R1UI</t>
  </si>
  <si>
    <t>RCXLF (7-AGO-2023)</t>
  </si>
  <si>
    <t>RCXLF (23-AGO-2023)</t>
  </si>
  <si>
    <t>RC1000 (29-ABR-2021)</t>
  </si>
  <si>
    <t>ACAI-199R1HS</t>
  </si>
  <si>
    <t>RCXLF (29-JUL-2023)</t>
  </si>
  <si>
    <t>RC1000 (17-ENE-2020)</t>
  </si>
  <si>
    <t>D460N(2) (24-ENE-2020)</t>
  </si>
  <si>
    <t>D1750N (24-MAR-2022)</t>
  </si>
  <si>
    <t>D460N (2-NOV-2021)</t>
  </si>
  <si>
    <t>S4000N (23-NOV-2023)</t>
  </si>
  <si>
    <t>RC1000 (30-MAR-2022)</t>
  </si>
  <si>
    <t>D1750N (2) (7-ABR-2022)</t>
  </si>
  <si>
    <t>RC-1000 (9-MAY-2022)</t>
  </si>
  <si>
    <t>DN1750 (27-SEP-2021)</t>
  </si>
  <si>
    <t>RC 1000 (25-JUN-2020)</t>
  </si>
  <si>
    <t>RC1000 (20-MAR-2020)</t>
  </si>
  <si>
    <t>RC1000 (11-JUL-2021)</t>
  </si>
  <si>
    <t>RCXLF (9-ABR-2023)</t>
  </si>
  <si>
    <t>D460N(2) (26-DIC-2019)</t>
  </si>
  <si>
    <t>RC1000 (21-AGO-2021)</t>
  </si>
  <si>
    <t>ACAK-186UI</t>
  </si>
  <si>
    <t>S2000N (1-SEP-2023)</t>
  </si>
  <si>
    <t>ACAK-234HS</t>
  </si>
  <si>
    <t>RCXLF (20-ABR-2023)</t>
  </si>
  <si>
    <t>ACAK-234UI</t>
  </si>
  <si>
    <t>D1750N (4-AGO-2022)</t>
  </si>
  <si>
    <t>ACAK-240HUI</t>
  </si>
  <si>
    <t>S4000N (27-JUL-2023)</t>
  </si>
  <si>
    <t>ACAK-241TI</t>
  </si>
  <si>
    <t>D1750N (16-JUN-2023)</t>
  </si>
  <si>
    <t>ACAK-241UI</t>
  </si>
  <si>
    <t>ACAK-243UI</t>
  </si>
  <si>
    <t>DN1750S (24-OCT-2023)</t>
  </si>
  <si>
    <t>ACAK-248HUI</t>
  </si>
  <si>
    <t>S4000N (18-DIC-2023)</t>
  </si>
  <si>
    <t>RCXLF (19-MAY-2023)</t>
  </si>
  <si>
    <t>D460N (31-ENE-2021)</t>
  </si>
  <si>
    <t>RC4000 (14-DIC-2023)</t>
  </si>
  <si>
    <t>D1750N (27-SEP-2022)</t>
  </si>
  <si>
    <t>RCXLF (11-JUN-2023)</t>
  </si>
  <si>
    <t>D1750N (20-AGO-2022)</t>
  </si>
  <si>
    <t>D460N (23-NOV-2021)</t>
  </si>
  <si>
    <t>ACAO-156UI</t>
  </si>
  <si>
    <t>RCXLF (21-ABR-2023)</t>
  </si>
  <si>
    <t>D460N (22-MAY-2022)</t>
  </si>
  <si>
    <t>ACAO-283UI</t>
  </si>
  <si>
    <t>DN1750 (1-FEB-2023)</t>
  </si>
  <si>
    <t>ACAO-284UI</t>
  </si>
  <si>
    <t>RCXLF (29-MAR-2023)</t>
  </si>
  <si>
    <t>ACAO-286UI</t>
  </si>
  <si>
    <t>DN1750 (04-AGO-2023)</t>
  </si>
  <si>
    <t>RCXLF (28-OCT-2023)</t>
  </si>
  <si>
    <t>RC-1000 (10-OCT-2022)</t>
  </si>
  <si>
    <t>RC1000 (14-FEB-2022)</t>
  </si>
  <si>
    <t>RC-1000 (07-SEP-2022)</t>
  </si>
  <si>
    <t>RCXLF (2-AGO-2022)</t>
  </si>
  <si>
    <t>DN1750 (22-ABR-2019)</t>
  </si>
  <si>
    <t>S4000N (1-SEP-2022)</t>
  </si>
  <si>
    <t>P12X (2) (04-DIC-2015)</t>
  </si>
  <si>
    <t>DN1750 (25-AGO-2021)</t>
  </si>
  <si>
    <t>RC1000 (4) (02-SEP-2021)</t>
  </si>
  <si>
    <t>DN 1750(4) (11-JUL2022)</t>
  </si>
  <si>
    <t>DN1750 (13-DIC-2019)</t>
  </si>
  <si>
    <t>DN 1750 (14-ABR-2021)</t>
  </si>
  <si>
    <t>DN1750 (06-SEP-2023)</t>
  </si>
  <si>
    <t>D460N (22-MAR-2018)</t>
  </si>
  <si>
    <t>DN1750 (19-JUL-2022)</t>
  </si>
  <si>
    <t>D1750N (03-NOV-2022)</t>
  </si>
  <si>
    <t>ACAC-063UI</t>
  </si>
  <si>
    <t>RCXLF (06-MAY-2023)</t>
  </si>
  <si>
    <t>DN1750 (14-DIC2021)</t>
  </si>
  <si>
    <t>DN1750 (31-MAR-2022)</t>
  </si>
  <si>
    <t>DN1750 (27-OCT-2022)</t>
  </si>
  <si>
    <t>RC1000(4) (28-DIC-2020)</t>
  </si>
  <si>
    <t>D2000HSR (16-NOV-2023)</t>
  </si>
  <si>
    <t>DN1750 (24-FEB-2019)</t>
  </si>
  <si>
    <t>RC 1000 (24-NOV-2019)</t>
  </si>
  <si>
    <t>DN1750 (03-MAY-2021)</t>
  </si>
  <si>
    <t>D1750N (4) (14-OCT-2018)</t>
  </si>
  <si>
    <t>DN-1750 (01-SEP-2023)</t>
  </si>
  <si>
    <t>RC1000 (12-NOV-2018)</t>
  </si>
  <si>
    <t>S4000N (12-JUN-2022)</t>
  </si>
  <si>
    <t>D1750N (28-SEP-2019)</t>
  </si>
  <si>
    <t>D460N (29-ENE-2023)</t>
  </si>
  <si>
    <t>D1750N (31-MAR-2021)</t>
  </si>
  <si>
    <t>ACAH-093HS</t>
  </si>
  <si>
    <t>RCXLF (28-AGO-2023)</t>
  </si>
  <si>
    <t>RC1000 (4) (15-DIC-2020)</t>
  </si>
  <si>
    <t>D460N (05-MAY-2020)</t>
  </si>
  <si>
    <t>DN1750 (4) (28-NOV-2021)</t>
  </si>
  <si>
    <t>DN1750(4) (28-NOV-2021)</t>
  </si>
  <si>
    <t>RCXLF (01-ABR-2023)</t>
  </si>
  <si>
    <t>RCXLF (26-JUN-2023)</t>
  </si>
  <si>
    <t>ACAH-270HUI</t>
  </si>
  <si>
    <t>RCXLF (26-JUN2023)</t>
  </si>
  <si>
    <t>S4000N(2) (05-NOV-2022)</t>
  </si>
  <si>
    <t>ACAM-142UI</t>
  </si>
  <si>
    <t>30-150-RHBC-24-4-1-1</t>
  </si>
  <si>
    <t>RCXLF (19-JUN-2023)</t>
  </si>
  <si>
    <t>RCXLF(4) (28-NOV-2022)</t>
  </si>
  <si>
    <t>RCXLF (13-DIC-2023)</t>
  </si>
  <si>
    <t>ACAM-148UI</t>
  </si>
  <si>
    <t>D460N (2) (09-NOV-2021)</t>
  </si>
  <si>
    <t>DN460 (09-JUN-2022)</t>
  </si>
  <si>
    <t>DN1750 (10-ABR-2023)</t>
  </si>
  <si>
    <t>RC 1000 (12-JUL-2022)</t>
  </si>
  <si>
    <t>DN1750 (22-FEB-2022)</t>
  </si>
  <si>
    <t>D460N (17-MAR-2019)</t>
  </si>
  <si>
    <t>RCXLF (27 MAR-2023)</t>
  </si>
  <si>
    <t>RC 4000 (12-JUN-2021)</t>
  </si>
  <si>
    <t>DN1750 (29-DIC-2021)</t>
  </si>
  <si>
    <t>ACAR-131TS</t>
  </si>
  <si>
    <t>NAV(190-380)HS CMP (09-DIC-2022)</t>
  </si>
  <si>
    <t>RC4000 (02-JUN-2023)</t>
  </si>
  <si>
    <t>DN1750 (28-FEB-2022)</t>
  </si>
  <si>
    <t>DN1750 (29-AGO-2022)</t>
  </si>
  <si>
    <t>ACAR-266TS</t>
  </si>
  <si>
    <t>RCXLF (05-MAY-2023)</t>
  </si>
  <si>
    <t>ACAR-268TI</t>
  </si>
  <si>
    <t>DN1750 (07-SEP-2023)</t>
  </si>
  <si>
    <t>ACAR-268TS</t>
  </si>
  <si>
    <t>DN 1750   (15-DIC-2023)</t>
  </si>
  <si>
    <t>DN1750 (15-DIC-2021)</t>
  </si>
  <si>
    <t>RC4000 (16-JUL-2023)</t>
  </si>
  <si>
    <t>RCXLF (15-SEP-2023)</t>
  </si>
  <si>
    <t>DN1750 (06-MARZO-2022)</t>
  </si>
  <si>
    <t>DN1750 (19-MARZO-2023)</t>
  </si>
  <si>
    <t>RCXLF (19-DIC-2022)</t>
  </si>
  <si>
    <t>RCXLF  (05 -DIC-2023)</t>
  </si>
  <si>
    <t>DN1750 (11-OCTUBRE-2022)</t>
  </si>
  <si>
    <t>DN1750 (26-ABRIL-2022)</t>
  </si>
  <si>
    <t>DN1750 (04 SEPTIEMBRE-2021)</t>
  </si>
  <si>
    <t>DN1750 (04 -SEPTIEMBRE-2021)</t>
  </si>
  <si>
    <t>RC1000 (11-NOVIEMBRE-2018)</t>
  </si>
  <si>
    <t>RC- 1000 (04-NOVIEMBRE-2018)</t>
  </si>
  <si>
    <t>D460N (11-MARZO-2021)</t>
  </si>
  <si>
    <t>DN1750 (23-AGOSTO-2023)</t>
  </si>
  <si>
    <t>DN1750 (25-ABRIL-2021)</t>
  </si>
  <si>
    <t>RCXLF ( 14-JUNIO-2022)</t>
  </si>
  <si>
    <t>ACSD-024TI</t>
  </si>
  <si>
    <t>RC1000 (25-OCT-2023)</t>
  </si>
  <si>
    <t>S2000N (29-ABRIL-2023)</t>
  </si>
  <si>
    <t>D1750N (12-MAYO-2022)</t>
  </si>
  <si>
    <t>DN 1750(4) (20-JULIO-2022)</t>
  </si>
  <si>
    <t>DN1750S (24-NOVIEMBRE 2023)</t>
  </si>
  <si>
    <t>D460N (2) (23-SEPTIEMBRE-2019)</t>
  </si>
  <si>
    <t>D460N (21-MARZO-2022)</t>
  </si>
  <si>
    <t>D460N (2)  (11-ENERO-2018)</t>
  </si>
  <si>
    <t>RCXLF(4)  (16/07/2023)</t>
  </si>
  <si>
    <t>D5800N  (08-MAYO-2019)</t>
  </si>
  <si>
    <t>30-175-RHBC-20-5-3-2.</t>
  </si>
  <si>
    <t>RCXLF (4)  (16/01/2023)</t>
  </si>
  <si>
    <t>DN 1750  (17-MAYO-2021)</t>
  </si>
  <si>
    <t>DN1750  (17-MAYO-2021)</t>
  </si>
  <si>
    <t>DN 1750 (4)  (11/03/2022)</t>
  </si>
  <si>
    <t>RC 1000 (4) (21/04/2021)</t>
  </si>
  <si>
    <t>RC 1000 (4)      (21/04/2021)</t>
  </si>
  <si>
    <t>RC 1000 (4) ( 25 OCTUBRE 2022 )</t>
  </si>
  <si>
    <t>CNOC-036US</t>
  </si>
  <si>
    <t>DN-1750(4)  (02/06/2020)</t>
  </si>
  <si>
    <t>RC 1000  (20-DICIEMBRE-2021)</t>
  </si>
  <si>
    <t>DN 1750 (4)  (12-MAYO-2022)</t>
  </si>
  <si>
    <t>RC 1000 (4)  (26-OCTUBRE-2021)</t>
  </si>
  <si>
    <t>RC-4000 (14-Ago-23)</t>
  </si>
  <si>
    <t>D1750N(4) (12-Jul-19).</t>
  </si>
  <si>
    <t>RC1000 (10-Feb-20)</t>
  </si>
  <si>
    <t>JET-E7(11-AGOS-21)</t>
  </si>
  <si>
    <t>DN1750 8-MAY-21)</t>
  </si>
  <si>
    <t>RC-1000 (4- JUN-2021)</t>
  </si>
  <si>
    <t>D460N (2) (1- JUL- 18)</t>
  </si>
  <si>
    <t>S4000N( 24 -DIC -20).</t>
  </si>
  <si>
    <t>DN1750 (4) (21- NOV- 2021).</t>
  </si>
  <si>
    <t>CLBC-058HUI</t>
  </si>
  <si>
    <t>CLBC-060UI</t>
  </si>
  <si>
    <t>SN1750 (04-NOV-2023)</t>
  </si>
  <si>
    <t>PTLA-002UI</t>
  </si>
  <si>
    <t>30-175-RHBM-34-5-2-1+NIPLE STRAINER (13-Feb-23)</t>
  </si>
  <si>
    <t>DN1750 (8-Mar-23)</t>
  </si>
  <si>
    <t>RC1000 (4) (26-Jun-23)</t>
  </si>
  <si>
    <t>S4000N (2)  (03-JUNIO-2022)</t>
  </si>
  <si>
    <t>D460N(3)  (16/04/2022)</t>
  </si>
  <si>
    <t>RCXLF(4) (06 SEPTIEMBRE 2022 )</t>
  </si>
  <si>
    <t>D1750N  (19-AGOSTO-2021)</t>
  </si>
  <si>
    <t>DN 1750  (09-DICIEMBRE-2021)</t>
  </si>
  <si>
    <t>DN1750  (12-SEPTIEMBRE-2022)</t>
  </si>
  <si>
    <t>CHSA-010UI</t>
  </si>
  <si>
    <t>DN 1750  (12-SEPTIEMBRE-2022)</t>
  </si>
  <si>
    <t>JET D8</t>
  </si>
  <si>
    <t>RC 1000  (02/12/2021)</t>
  </si>
  <si>
    <t>D1750N(4)  (09-AGOSTO-2021)</t>
  </si>
  <si>
    <t>D460N  (2/6/2020)</t>
  </si>
  <si>
    <t>RC 1000 (4)  (08-ABRIL-2022)</t>
  </si>
  <si>
    <t>DN1750 (4) (05 -FEBRERO-2022)</t>
  </si>
  <si>
    <t>11J  (12-12-2023)</t>
  </si>
  <si>
    <t>C-5  (24-11-2023)</t>
  </si>
  <si>
    <t>P-8X(2) (02-Feb-13)</t>
  </si>
  <si>
    <t>SN2600(2) (8-May-18)</t>
  </si>
  <si>
    <t>RC4000 (2) (19- DEC- 23)</t>
  </si>
  <si>
    <t>RC4000 (4) (01-07-2021)</t>
  </si>
  <si>
    <t>RC-4000 (17-01-2022)</t>
  </si>
  <si>
    <t>RC1000(4) (14-02-2021)</t>
  </si>
  <si>
    <t>RC-4000 (15-12-2020)</t>
  </si>
  <si>
    <t>D460N (24-07-2020)</t>
  </si>
  <si>
    <t>RCXLF (18-03-2023)</t>
  </si>
  <si>
    <t>D460N (09-02-2023)</t>
  </si>
  <si>
    <t>RC-4000 (03-07-2022)</t>
  </si>
  <si>
    <t>DN1750 (07-07-2020)</t>
  </si>
  <si>
    <t>RC-1000(4) (10-03-2020)</t>
  </si>
  <si>
    <t>D460N (23-07-2022)</t>
  </si>
  <si>
    <t>D460N(2) (26-10-20)</t>
  </si>
  <si>
    <t>RC1000(4) (13-05-2019)</t>
  </si>
  <si>
    <t>RC- 4000 (21-02-2022)</t>
  </si>
  <si>
    <t>DN1750 (14-02-2023)</t>
  </si>
  <si>
    <t>30-175-RHBC-34-6-0.5-0.5</t>
  </si>
  <si>
    <t>RC-4000 (27-05-2021)</t>
  </si>
  <si>
    <t>D460N (09-03-2021)</t>
  </si>
  <si>
    <t>YLBD-003BT</t>
  </si>
  <si>
    <t>YLBD-003UI</t>
  </si>
  <si>
    <t>D1150N (08-03-2019)</t>
  </si>
  <si>
    <t>RC 1000(4) (07-02-2021)</t>
  </si>
  <si>
    <t>SN-2600 (05-11-2018)</t>
  </si>
  <si>
    <t>RC-4000(4) (18-07-2022)</t>
  </si>
  <si>
    <t>RC1000 (28-01-2023)</t>
  </si>
  <si>
    <t>RC1000 (21-09-2019)</t>
  </si>
  <si>
    <t>Jenny Davila</t>
  </si>
  <si>
    <t>Denisse Ayala</t>
  </si>
  <si>
    <t>Se incrementa remoto de 55.2 @ 56 Hz por control de PIP</t>
  </si>
  <si>
    <t>Robo de cable</t>
  </si>
  <si>
    <t>TEC ATL Se realizó revisión en sitio, no hay novedades en los componentes internos de la consola choke, sin embargo la parada se presenta por posible falso dato se procede a incrementar voltaje en la tarjeta Pic. Adicionalmente se evidencia VSD con alta temperatura interna, esto puede afectar el buen funcionamiento de la tarjeta Pic causando intermitencia de comunicación.</t>
  </si>
  <si>
    <t>Alerta: PIP+TI con tendencia incremental, valor actual 510 psi, set de apagado 520 psi. Tm+AMP con tendencia decremental. Se incrementa 0.8Hz por control de PIP. Verificar desgasificacion</t>
  </si>
  <si>
    <t>Se cambia set de point HiPi de 520 a 550 psi</t>
  </si>
  <si>
    <t>Alerta: PIP con tendencia incremental, verificar condiciones de trabajo del equipo</t>
  </si>
  <si>
    <t>Trip actions OK.</t>
  </si>
  <si>
    <t>OL, UL OK</t>
  </si>
  <si>
    <t>CLBC-049HR1UI</t>
  </si>
  <si>
    <t>All trip actions in bypass</t>
  </si>
  <si>
    <t>CLBC-058UI</t>
  </si>
  <si>
    <t>Alerta: sin transmision desde las 02:50 del 02/ene. Verificar estado de la comunicacion y equipo.</t>
  </si>
  <si>
    <t xml:space="preserve">Tomar echometer para corroborar Pr. </t>
  </si>
  <si>
    <t xml:space="preserve">Actualizar prueba. </t>
  </si>
  <si>
    <t xml:space="preserve">Monitoreo. Esperar notificación del Técnico. Evaluar incremento de frecuencia por control de PIP. </t>
  </si>
  <si>
    <t xml:space="preserve">Monitoreo. </t>
  </si>
  <si>
    <t>Alerta: Equipo presenta picos de 1.5g durante el arranque.</t>
  </si>
  <si>
    <t xml:space="preserve">Mantener monitoreo. Evaluar opción de bacheos preventivos. </t>
  </si>
  <si>
    <t xml:space="preserve">PAD I </t>
  </si>
  <si>
    <t xml:space="preserve">Verificar dosificaciones químicas. </t>
  </si>
  <si>
    <t>Seguimiento de BSW</t>
  </si>
  <si>
    <t>ACAK-186IUI</t>
  </si>
  <si>
    <t xml:space="preserve">Normalizar frecuencia. </t>
  </si>
  <si>
    <t xml:space="preserve">Actualizar prueba. Evaluar modo de operación. </t>
  </si>
  <si>
    <t xml:space="preserve">Verificar parametros electricos para normalizar frecuencia a 62Hz. </t>
  </si>
  <si>
    <t xml:space="preserve">Revisar condiciones de superficie. Evaluar bacheo en linea de superficie. </t>
  </si>
  <si>
    <t xml:space="preserve">Tomar Echometer. Enviar parametros electricos. </t>
  </si>
  <si>
    <t xml:space="preserve">Confirmar condición de equipo para incremento de frecuencia. </t>
  </si>
  <si>
    <t>Desgasificar. Ajustar ventana de modo PID.</t>
  </si>
  <si>
    <t xml:space="preserve">Verificar posible optimización </t>
  </si>
  <si>
    <t xml:space="preserve">Seguimiento de BSW. </t>
  </si>
  <si>
    <t>Desgasificar. Actualizar prueba. Echometer por garantia.</t>
  </si>
  <si>
    <t>Echometer por garantia.</t>
  </si>
  <si>
    <t>Monitoreo: Se incrementa frecuencia remoto de 57 @ 58 Hz, en rampa de 8Hrs.</t>
  </si>
  <si>
    <t>Lizbeth Guillca</t>
  </si>
  <si>
    <t>Alerta: PIP y PD. Mantienen tendencia creciente. PIP 805psi. PD 4770psi. Tec. ATL en conjunto con operador estimulan en sitio incrementando a frecuencia maxima de 63.5Hz.</t>
  </si>
  <si>
    <t>Monitoreo: Se normaliza frecuencia remoto de 55.1 @ 57.1 Hz, en rampa de 12 Hrs.</t>
  </si>
  <si>
    <t>Monitoreo: Se normaliza frecuencia remoto de 51 @ 52 Hz, en rampa de 4 Hrs.</t>
  </si>
  <si>
    <t>Monitoreo: Se normaliza frecuencia remoto de 52 @ 54 Hz, en rampa de 12Hrs.</t>
  </si>
  <si>
    <t>Monitoreo: Se normaliza frecuencia remoto de 59 @ 60 Hz, en rampa de 12Hrs.</t>
  </si>
  <si>
    <t>Monitoreo: Se normaliza frecuencia remoto de 61 @ 63 Hz, en rampa de 12 Hrs.</t>
  </si>
  <si>
    <t>Monitoreo: Se normaliza frecuencia remoto de 53.5 @ 56.5 Hz, en rampa de 24 Hrs.</t>
  </si>
  <si>
    <r>
      <t xml:space="preserve">Alerta: PIP 40 psi por encima de PIP operativa previo al apagado. </t>
    </r>
    <r>
      <rPr>
        <b/>
        <sz val="11"/>
        <rFont val="Calibri"/>
        <family val="2"/>
        <scheme val="minor"/>
      </rPr>
      <t>PIP objetivo:</t>
    </r>
  </si>
  <si>
    <t>Alerta: PD con tendencia creciente 4550psi. PIP estabilizandose 470psi por enciama de PIP operativa previo al apagado. PIP actual 980psi. Amperaje 3A por debajo de amperaje previo al apagado. Amperaje actual 31.5A. Equipo presenta picos  de 1.10 g.  Set de apagado 2g.</t>
  </si>
  <si>
    <t xml:space="preserve">Alerta: PIP con tendencia creciente 5 psi al día. Al momento 560psi. Set de apagado 600 psi. </t>
  </si>
  <si>
    <t xml:space="preserve">Alerta: Equipo mantiene variaciones de parametros. Amp +/- 7A. PIP +/- 150psi. PD +/- 150psi. </t>
  </si>
  <si>
    <t xml:space="preserve">Trabajos en manifold. </t>
  </si>
  <si>
    <t>Equipo no equaliza presiones, pendiente trabajo de limpieza con CTU</t>
  </si>
  <si>
    <t>Apagado Remoto</t>
  </si>
  <si>
    <t xml:space="preserve">Alerta: PIP con tendencia creciente 5 psi al día. Al momento 675psi. Set de apagado 750 psi. </t>
  </si>
  <si>
    <t>Alerta: PIP con tendencia incrementar a 245psi. Equipo opera en modo PID con set 230psi en una ventana de 52.5 a 55Hz. Se modifica ventana superior a 55.3Hz. por control de PIP.</t>
  </si>
  <si>
    <t xml:space="preserve">Alerta: PIP fluctua de 215 a 230psi. Equipo opera en modo PID con set 215psi en una ventana de 48.5 a 50Hz. Equipo se mantiene en ventana superior. Verificar si se mantiene modo PID. </t>
  </si>
  <si>
    <t>Alerta: Se mantiene fluctuaciones de amperaje +/- 10A. Verificar condiciones de superficie.</t>
  </si>
  <si>
    <t>Se incrementa frecuencia remoto de 60.5 @ 60.8 Hz, en rampa de 4 Hrs.</t>
  </si>
  <si>
    <t>Monitoreo: Se incrementa frecuencia remoto de 61 @ 62 Hz, en rampa de 8Hrs.</t>
  </si>
  <si>
    <t>Se incrementa frecuencia remoto de 61 @ 62 Hz, en rampa de 8Hrs.</t>
  </si>
  <si>
    <t>Monitoreo: Se incrementa frecuencia remoto de 49 @ 50 Hz, en rampa de 14Hrs.</t>
  </si>
  <si>
    <t>Monitoreo: Se incrementa frecuencia remoto de 60.5 @ 60.8 Hz, en rampa de 4Hrs.</t>
  </si>
  <si>
    <t xml:space="preserve"> Se incrementa frecuencia remoto de 49 @ 50 Hz, en rampa de 14Hrs.</t>
  </si>
  <si>
    <t xml:space="preserve"> </t>
  </si>
  <si>
    <t>1'7"0/8</t>
  </si>
  <si>
    <t>AUCA CENTRAL SOTE LACT 02</t>
  </si>
  <si>
    <t xml:space="preserve"> Se incrementa frecuencia remoto de 63.5 @ 64.5 Hz, en rampa de 4Hrs.</t>
  </si>
  <si>
    <t>Alerta: PIP y PD. Mantienen tendencia creciente. PIP 904psi. PD 48500psi. Se ajusta Max Freq de 53.5 @ 55 Hz. Se incrementa de 53.5 @ 54.5 Hz remoto, en rampa de 4hrs por control de PIP.</t>
  </si>
  <si>
    <t xml:space="preserve"> Se incrementa max freq de 63.5 @ 65 Hz</t>
  </si>
  <si>
    <t>Se disminuye frecuencia remoto de 50.5 @ 49Hz por control de PIP</t>
  </si>
  <si>
    <t>Monitoreo: Se disminuye frecuencia remoto de 50.5 @ 49Hz por control de PIP</t>
  </si>
  <si>
    <t>Alerta: Sin comunicacion desde las 17:30 del 02/ene. Verificar estado de transmision</t>
  </si>
  <si>
    <t>TEC ATL Se acude al sitio debido a no aporte en superficie, se realizó incremento de frecuencia hasta 68 Hz sin tener aporte en superficie, equipo se apaga nuevamente por UL. Se realizó primer intento de arranque presentando atascamiento (sobrecorriente) a 20 Hz. Debido a este comportamiento se apaga manual para verificar eléctricamente ya que no cuenta con datos de fondo. Presenta fases balanceadas 8.2/8.2/8.2 Ohms. Se espera en sitio y se realizan dos nuevos Intentos de arranque sin éxito apagándose por OL.</t>
  </si>
  <si>
    <t>Alerta: PIP con tendencia decreciente, set de apagado 200 psi, se disminuye de 53 @ 52.5Hz por control de PIP.</t>
  </si>
  <si>
    <t>Se disminuye frecuencia remoto de 53 @ 52.5Hz por control de PIP.</t>
  </si>
  <si>
    <t>Trabajos en Rotaflex</t>
  </si>
  <si>
    <t>RCXLF( 1- JUN- 23)</t>
  </si>
  <si>
    <t>RCXLF(10- JUN- 23)</t>
  </si>
  <si>
    <t>Se normaliza frecuencia remoto de 57 @ 58 Hz, en rampa de 8Hrs</t>
  </si>
  <si>
    <t>Se normaliza frecuencia remoto de 55.1 @ 57.1 Hz, en rampa de 12Hrs</t>
  </si>
  <si>
    <t>Se normaliza frecuencia remoto de 51 @ 52 Hz, en rampa de 4Hrs</t>
  </si>
  <si>
    <t>Se normaliza frecuencia remoto de 52 @ 54 Hz, en rampa de 12Hrs</t>
  </si>
  <si>
    <t>Se normaliza frecuencia remoto de 61 @ 63 Hz, en rampa de 12Hrs</t>
  </si>
  <si>
    <t>Se normaliza frecuencia remoto de 53.5 @ 56.5 Hz, en rampa de 24Hrs</t>
  </si>
  <si>
    <t>Se normaliza frecuencia remoto de 59 @ 60 Hz, en rampa de 12Hrs</t>
  </si>
  <si>
    <t>Se modifica ventana superior a 55.3Hz. por control de PIP.</t>
  </si>
  <si>
    <t xml:space="preserve">Se normaliza Trip action PIHI y PDLO de 1 a 3. </t>
  </si>
  <si>
    <t>Se normaliza frecuencia remoto de 52 @ 54.5 Hz, en rampa de 12Hrs</t>
  </si>
  <si>
    <t>Se normaliza frecuencia remoto de 54 @ 55.5 Hz, en rampa de 12Hrs</t>
  </si>
  <si>
    <t xml:space="preserve">Alerta: Equipo arranca a las 11am. Datos estáticos PIP 2478.7 psi / PD 2472.1 psi
/TM 225.7 F /TI 224.8 F. Equipo se apaga por Alta TI en dos ocaciones. </t>
  </si>
  <si>
    <t>Alerta: PD Y PIP con tendencia creciente. PD incrementa 40psi. PIP incrementa 70psi.; Por favor confirmar si hubo algun cambio en superficie.</t>
  </si>
  <si>
    <t xml:space="preserve">Alerta: Presenta Variaciones en los parametros Al momento PIP 596psi. PD. 4095psi. Amp 33.8A. TI 225F. TM 292F. Verificar inyección quimica y condiciones de superficie. </t>
  </si>
  <si>
    <t>ACAR-131: Limpieza de equipo BES con CT: 06:00 - 10:30: Se realiza desplazamiento de fluidos del tubing con agua de formación 10:30: Prepara tratamientos y desplaza a punta del CT: 5 bls de HCl + 6 bls de salmuera + 13 bls de solventes + 6 bls de salmuera + 5 bls de HCl + 4 bls de salmuera, cierra anular y realiza forzamiento al equipo BES, desplazando con 30 bls de agua de formación</t>
  </si>
  <si>
    <t>Alerta: PIP con tendencia decreciente 290psi. Se decrementan 0.7Hz por control de PIP.</t>
  </si>
  <si>
    <t>Alerta: PIP con tendencia creciente 5 psi al día. Al momento 680psi. Set de apagado 750 psi.</t>
  </si>
  <si>
    <t>TEC ATL En línea. Primer intento sin éxito por atascamiento, se realiza segundo intento con refuerzo y se logra arrancar el equipo. al momento operando a frecuencia normalizada.</t>
  </si>
  <si>
    <t>Alerta: Carga con tendencia a continuar cayendo, trabajando 12 amps por debajo de carga de operacion. Set de apagado 45 amps. Verificar flujo en superficie.</t>
  </si>
  <si>
    <t>TEC ATL  bombeo por directa. Total 125 bls. 36 bls tratamiento. 89 bls desplazamiento. Receta: 10 bls HCL 10%. 13 bls KCL con solvente. 13 bls solvente. Durante todo el bombeo se mantuvo en sitio verificando la presencia de back spin. No hubo back spin durante toda la actividad.</t>
  </si>
  <si>
    <t>TEC ATL Se ajusta set de Ti a 270 F</t>
  </si>
  <si>
    <t xml:space="preserve">Se normaliza Trip action UL de 0 a 1. </t>
  </si>
  <si>
    <t>Se disminuye frecuencia remoto de 62.8 @ 62.5Hz por control de PIP</t>
  </si>
  <si>
    <t>Alerta: PIP con tendencia decreciente 218psi. Se disminuye frecuencia remoto de 62.8 @ 62.5Hz por control de PIP</t>
  </si>
  <si>
    <t>Se disminuye frecuencia remoto de 56 @ 55Hz por control de PIP</t>
  </si>
  <si>
    <t>Alerta: PIP con tendencia acentuada a declinar, se disminuye de 56 @ 54.5Hz por control de PIP</t>
  </si>
  <si>
    <t>Se disminuye frecuencia remoto de 55 @ 54.5Hz por control de PIP</t>
  </si>
  <si>
    <t>TEC ATL Se realiza revisión en sitio debido a la oscilación de carga en el VSD. Se ajusta ratio de 0.21 a 0.23 ajustando el valor real medido con pinza. La oscilación real medida con pinza va de 44 a 46 A.
OPR SHAYA Pozo mantiene fluctuaciones de amperaje +/- 6A. Se verificar condiciones de superficie. Pozo produciendo hacia locación CNO-06, no registra parametros en fondo, trabaja en modo frecuencia. Desgasificación de anular constante hacia cellar (full open), WHP 260 psi. TQ: 3 GPD de Inhibidor de incrustación, Válvula wing 4 vueltas open, WHP 260 psi</t>
  </si>
  <si>
    <t>Alerta: PIP 400psi por encima de la PIP operativa previo al apagado. Actualmente 693psi, SET alta PIP 850psi. Equipo opera con una frecuencia 2.8Hz por encima a condiciones previas. PD mantiene variaciones +/- 150psi. Verificar condiciones de superficie y desgasificacion.</t>
  </si>
  <si>
    <t xml:space="preserve">Toma de echometer. Desgasificacion. Estimuar. </t>
  </si>
  <si>
    <t>Alerta: Equipo opera en modo PID. Set de 218psi. con una ventana de 45.2 a 46.7Hz. PIP mantiene tendencia decreciente llega a 214psi. Se modifica ventana inferior a 44.8Hz por control de PIP.</t>
  </si>
  <si>
    <t xml:space="preserve">Alerta: PIP con tendencia decreciente llega a218psi. Se decrementa 0.3Hz. Por control de PIP. </t>
  </si>
  <si>
    <t xml:space="preserve">Alerta: PIP con tendencia creciente llefa a 350psi. Se incrementa 0.3Hz por control de PIP. </t>
  </si>
  <si>
    <t>Alerta: Equipo opera en modo PID. Set de 218psi. con una ventana de 44.8 a 46.7Hz. PIP mantiene tendencia decreciente llega a 207psi. Se modifica ventana inferior a 44Hz por control de PIP.</t>
  </si>
  <si>
    <t>Se modifica ventana inferior a 44.8 @ 44Hz. por control de PIP.</t>
  </si>
  <si>
    <t>RC 4000 (27-dic-23)</t>
  </si>
  <si>
    <t>Maniobras de reasenamiento del ancla</t>
  </si>
  <si>
    <t>Se disminuye de 54 @ 53.5 Hz por control de PIP. PIP obj 300 psi</t>
  </si>
  <si>
    <t>TEC ATL Se da seguimiento en sitio para control de pip objetivo. Se ajusta frecuencia de operación a 53.3 Hz . Al momento pip se mantiene en 245.8 psi . Adicional se ajusta alarmas de OL y UL quedando estás en rango permitido.</t>
  </si>
  <si>
    <t xml:space="preserve">Se normaliza Trip action HiPi de 0 a 1. </t>
  </si>
  <si>
    <t xml:space="preserve">Se normaliza Trip action HiPi de 1 a 3. </t>
  </si>
  <si>
    <t>Monitoreo: Se disminuye de 54 @ 53.5 Hz por control de PIP. PIP obj 250 psi</t>
  </si>
  <si>
    <t>Alerta: Sin comunicacion desde las 11:55 del 02/ene. Verificar estado de transmision</t>
  </si>
  <si>
    <t>Alerta:  PIP con tendencia decreciente. PIP 219psi. Se decrementa 0.2Hz por control de PIP.</t>
  </si>
  <si>
    <t>Alerta: Presenta variaciones de parametros. PIP +/-100psi. PD +/-200psi. Amp. +/-5A. TM +/- 20F. Verificar Tratamiento quimico y condiciones de superficie.</t>
  </si>
  <si>
    <t>Alerta: PIP 400psi por encima de la PIP operativa previo al apagado. Actualmente 717psi, SET alta PIP 850psi. Equipo opera con una frecuencia 2.8Hz por encima a condiciones previas. PD mantiene variaciones +/- 150psi. Verificar condiciones de superficie y desgasificacion.</t>
  </si>
  <si>
    <t>Alerta: PIP con tendencia creciente, 377psi. Se intenta incrementar 0.5Hz remoto sin exito. Verificar condiciones de superficie y desgasificacion en sitio.</t>
  </si>
  <si>
    <t>Alerta: PIP con tendencia creciente, 305psi. Se incrementa 0.2Hz remoto. Verificar condiciones de superficie y desgasificacion</t>
  </si>
  <si>
    <t>Alerta: Incremento en el rango de variaciones de Amperaje +/- 7A. De 44 a 51A.</t>
  </si>
  <si>
    <t>RCXLF (4-ENE-2024)</t>
  </si>
  <si>
    <t>Alerta:  PIP con tendencia decreciente. PIP 219psi. Se decrementa 0.3Hz por control de PIP.</t>
  </si>
  <si>
    <t>Se disminuye frecuencia remoto de 61.6 @ 61.3Hz por control de PIP</t>
  </si>
  <si>
    <t>TEC ATL Se evidencia alarma de apagado por alta TI y mostrando alarma de toll fault. Se realiza chequeo de fusibles de la consola choke evidenciando uno de estos abierto siendo la causa de la falla . Se realiza cambio y se procede con el arranque del equipo en condiciones normales a la frecuencia de operación.</t>
  </si>
  <si>
    <t>TEC ATL equipo presenta datos de sensor congelados , se acude a sitio y se realiza pruebas de funcionamiento de la tarjeta pic sin embargo  no se logra recuperar datos. Equipo requiere programar apagado para realizar las respectivas pruebas del sensor y determinar la falla .</t>
  </si>
  <si>
    <t>TEC ATL Con operador Pec se constata retorno de fluido, se actualiza la tarjeta PIC, se sube el voltaje de la misma, se cambia un fusible averiado en la consola choque. Operador PEC cierra la válvula Wing, se verifica la aucensia de back spin y se procede con el arranque. Al momento con flujo en superficie y con todas sus protecciones activadas.</t>
  </si>
  <si>
    <t>TEC ATL Equipo presentó apagado por overload de motor. Se procede con el arranque en condiciones normales a una frecuencia de 50 Hz observando alta carga de motor y con la pip con tendencia  a subir por lo que se realiza estimulación con choque y frecuencia sin obtener flujo a superficie, Se incrementa frecuencia en intervalos de 0.5 Hz hasta alcanzar una frecuencia de 55 Hz observado caída de corriente y con la pip con tendencia a bajar, de igual manera  se obtiene flujo a superficie quedando en cabeza con 280 psi. Equipo queda opera do a 55 hz hasta tener parámetros estables. Equipo en seguimiento.</t>
  </si>
  <si>
    <t>Alerta: PIP con tendencia creciente 327psi. Equipo opera en modo PID con set de 220psi de 59.5Hz a 61.5Hz. Verificar desgasificacion y condiciones de superficie.</t>
  </si>
  <si>
    <t>Alerta: Equipo mantiene variaciones de amperaje con +/- 8 A. Potencial: 1920 BFPD/1843BPPD/4%</t>
  </si>
  <si>
    <t>Alerta: PIP con tendencia a incrementar 290psi. SET en 218psi. Ventana de frecuencia de 44 a 46.7Hz. Se incrementa ventana maxima se incrementa de 47Hz. Verificar desgasificacion.</t>
  </si>
  <si>
    <t>Alerta: PIP 400psi por encima de la PIP operativa previo al apagado. Actualmente 737psi, SET alta PIP 850psi. Equipo opera con una frecuencia 2.8Hz por encima a condiciones previas. PD mantiene variaciones +/- 150psi. Verificar condiciones de superficie y desgasificacion.</t>
  </si>
  <si>
    <t>Monitoreo: Parametros presenan comportamiento erratico. Verificar estado de sensor</t>
  </si>
  <si>
    <t>Se incrementa frecuencia remoto de 56.5 @ 57.5 Hz, en rampa de 6Hrs</t>
  </si>
  <si>
    <t>Monitoreo: Se incrementa frecuencia remoto de 56.5@ 57.5Hz, en rampa de 6Hrs.</t>
  </si>
  <si>
    <t>En conjunto con operador Shaya se comprueba retorno de fluido desde la estacion hacia el cabezal. Se realizan pruebas con cierre de válvulas dónde se comprueba que la Válvula de producción. Cierra al 100% no presenta paso. La cual al momento se encuentra cerrada hasta el arranque del pozo
Debido al retorno de fluido desde la estacion hacia  el pozo. El controlador activa la alarma de sobrecarga (108 amperios) superando el nominal de placa lo cual envía apagar el equipo BES.
Se realiza chequeo de VSD el cuál requiere mantenimiento preventivo.</t>
  </si>
  <si>
    <t>Monitoreo: Se incrementa frecuencia remoto de 57.5 @ 58.5 Hz, en rampa de 8 Hrs.</t>
  </si>
  <si>
    <t>Monitoreo: Se incrementa frecuencia remoto de 51.5 @ 52.5 Hz, en rampa de 4 Hrs.</t>
  </si>
  <si>
    <t>Alerta: Se presenta nueva variación en parámetros BES por afectación en acometida eléctrica de las bombas de químicos.</t>
  </si>
  <si>
    <t xml:space="preserve">Alerta: Sin comunicacion desde las 17:15 del 06/ene. Verificar estado de transmision y equipo en sitio. </t>
  </si>
  <si>
    <t>Monitoreo: Equipo sin datos de sensor. Fase tierra. Pendiente normalizar 8 Hz</t>
  </si>
  <si>
    <t>Monitoreo: Equipo sin datos de sensor, recupera 5 amps de carga. Actualizar prueba de produccion</t>
  </si>
  <si>
    <t>Monitoreo: Equipo presenta variacion de PD en +/- 300 psi, PIP en +/- 50 psi, y +/- 3 amps. Verificar desgasificacion</t>
  </si>
  <si>
    <t>Monitoreo: Sin comunicacion desde las 09:00 del 07/ene. Verificar comunicacion y condiciones en sitio</t>
  </si>
  <si>
    <t>Alerta: Se disminuye frecuencia remoto de 61.1 @ 60.9Hz por control de PIP.</t>
  </si>
  <si>
    <t>Se disminuye frecuencia remoto de 61.1 @ 60.9Hz por control de PIP</t>
  </si>
  <si>
    <t>Alerta: Equipo presenta variacion de PIP en +/-200psi y +/- 5amps. Verificar presencia de gas e inyección química</t>
  </si>
  <si>
    <t>Alerta: Amperaje con tendencia incremental. +/- 12 amps por encima de carga de operacion. Equipo arrancado 2Hz por encima de frecuencia normal. Actualizar prueba de produccion y verificar tratamiento químico</t>
  </si>
  <si>
    <t>TEC ATL Se va a proceder actualizar parametros electricos, por favor su ayuda con la actualizacion de la prueba.
Ya que el equipo se apago por Hi-PI y a pesar de incrementar 2 Hz no lograron bajar la PIP.</t>
  </si>
  <si>
    <t>Alerta: PIP con tendencia incremental desde arranque, 750psi por encima de PIP de operacion. Set de apagado 1150 psi. Verificar desgasificacion, realizar maniobras de estimulacion</t>
  </si>
  <si>
    <t>Monitoreo:  PIP con tendencia incremental, 60 psi por encima de la PIP de opr. Verificar desgasificacion</t>
  </si>
  <si>
    <t>Comunicacion recuperada desde las 15:30 del 07/ene</t>
  </si>
  <si>
    <t>EWO por problema electrico, fases abiertas. Equipo se apaga por alarma de OL. Al llegar a la locación se observa que la corriente alcanza 116amp y se apaga. Se mide la integridad del equipo en el SUT y se tiene: FF= 26/OL/OL FT= 0Mohms Se realiza medición desde el conector QCI dónde se tiene: FF= 25/OL/OL FT= 0Mohms El equipo queda con bloqueo en el VSD y desconectado en el SUT. Qf= 633 BFPD, Qo= 203 BPPD. BSW 68 %, equipo RCXLF sin datos desde el 24 de diciembre RL: 186 días, con los valores de FF posiblemente exista explosion del cable o desprendimiento del equipo . Se requiere reconfirmar con corrida de Slickline.</t>
  </si>
  <si>
    <t>Se realiza un intento de arranque el cuál es negativo equipo se apaga por alarma Mtr Stall. Sobre corriente.
Se procede a realizar dos intentos de arranque con refuerzo de voltaje. 
En este último intento el equipo arranca., se configura a los valores normales de operacion. Y se incrementa frecuencia hasta alcanzar los 58 Hz.
Equipo en proceso de estabilización.</t>
  </si>
  <si>
    <t>Monitoreo: Se incrementa frecuencia remoto de 58.5 @ 59.5 Hz, en rampa de 8 Hrs.</t>
  </si>
  <si>
    <t>Alerta: PIP con tendencia creciente 388psi. SET 500psi. Verificar desgasificacion.</t>
  </si>
  <si>
    <t>Alerta: PIP con tendencia decreciente 214psi. Se decrementa 0.2hz por control de PIP.</t>
  </si>
  <si>
    <t>Se decrementa remoto de 51 @ 50.3 Hz por control de PIP</t>
  </si>
  <si>
    <t>Se decrementa remoto de 50.3 @ 49.3 Hz por control de PIP</t>
  </si>
  <si>
    <t>Se normaliza frecuencia remoto de 58 @ 59 Hz, en rampa de 8Hrs</t>
  </si>
  <si>
    <t>Se decrementa remoto de 63.5 @ 63 Hz por control de PIP</t>
  </si>
  <si>
    <t>Se decrementa remoto de 63 @ 62.8 Hz por control de PIP</t>
  </si>
  <si>
    <t>Se modifica ventana inferior a 45.2 @ 44.8Hz. por control de PIP.</t>
  </si>
  <si>
    <t>Se disminuye frecuencia remoto de 54.5 @ 54.2Hz por control de PIP</t>
  </si>
  <si>
    <t>Se optimiza con choke y gas del anular verificar comportamiento de PIP</t>
  </si>
  <si>
    <t>Se incrementa remoto de 62.2 @ 62.5 Hz por control de PIP.</t>
  </si>
  <si>
    <t>Se incrementa frecuencia remoto de 57.5 @ 58.5 Hz, en rampa de 6Hrs</t>
  </si>
  <si>
    <t>Se disminuye frecuencia remoto de 53.0 @ 52.8Hz por control de PIP</t>
  </si>
  <si>
    <t>Se disminuye frecuencia remoto de 52.8 @ 52.6Hz por control de PIP</t>
  </si>
  <si>
    <t>ARMB-004HS</t>
  </si>
  <si>
    <t>SF-1750 (4)  (03-MAYO-2022)</t>
  </si>
  <si>
    <t>RHBM-34-5-2-2 (30-Dic-23)</t>
  </si>
  <si>
    <t>Monitoreo: Se incrementa frecuencia remoto de 60.5@ 61Hz, en rampa de 4Hrs.</t>
  </si>
  <si>
    <t>Se incrementa frecuencia remoto de 60.5@ 61Hz, en rampa de 4Hrs.</t>
  </si>
  <si>
    <t>Monitoreo: Equipo trabajando con PIP +/- 300 por encima de PIP de operacion. Verificar condiciones de superficie</t>
  </si>
  <si>
    <t>Monitoreo: TI y TM con variacion de +/- 70F, PD variacion de +/- 300psi. Verificar parametros electricos y estado del sensor</t>
  </si>
  <si>
    <t>TEC ATL 16/dic. En conjunto con el compañero operador de PEC se revisan condiciones en superficie, venteo de gas al ambiente (no se observa presencia de gas en anular). Se ajusta la ventana de frecuencia máxima a 54hz ya que la PIP presenta tendencia a incrementar, válvula de producción abierta 3 1/4 vueltas con presencia de fluido en superficie, presión de cabeza 120 psi. Se verifica alarmas y protecciones en el VSD. Equipo trabajando con los siguientes datos de sensor: Pi: 568 psi    Pd: 4335 psi    Tm: 263 F   Ti: 230 F    Frq: 54 Hz     Amp: 22 A</t>
  </si>
  <si>
    <t>Monitoreo: Equipo trabajando 200 psi por encima de PIP de operacion. Verificar desgasificacion</t>
  </si>
  <si>
    <t>Monitoreo: PIP+PD presentan variacion +/- 300psi, verificar condiciones de superficie</t>
  </si>
  <si>
    <t>Alerta: PIP con tendencia incremental y 400 psi por encima de PIP de operacion, 3Hz por encima de frecuencia de operacion. Verificar condiciones de superficie y actualizar analisis de fluidos</t>
  </si>
  <si>
    <t>TEC ATL Equipo en línea. al momento corriendo a 50.1 Hz.  34 amperios. Presión en cabeza 210 PSI. Válvula de producción 4 vueltas abiertas. Válvula desfoge de gas 1/4 de vuelta abierta. A la TEA. Estabilizando.</t>
  </si>
  <si>
    <t>Alerta: Carga con variacion de +/- 7amps. Verificar desgasificacion</t>
  </si>
  <si>
    <t>PEC Se va a revisar facilidades en superficie. Si la tendencia continúa a la alta, se planificara RLO.</t>
  </si>
  <si>
    <t>Alerta: PIP con tendencia decremental acentuada. Se disminuye 1 Hz por control de PIP</t>
  </si>
  <si>
    <t>Se disminuye frecuencia remoto de 54 @ 53Hz por control de PIP</t>
  </si>
  <si>
    <t>Monitoreo: Equipo sin datos de sensor, carga 3 amps por encima de carga de operacion verificar condiciones de superficie, actualizar prueba de produccion</t>
  </si>
  <si>
    <t>TEC ATL Pozo se apaga por alta temperatura de VSD, se realiza limpieza verificando el correcto paso de aire. Se aprovecha para chequear el sensor de fondo confirmando que la única variable confiable es la PRESION DE INTAKE. Se procede con el arranque sin novedades.</t>
  </si>
  <si>
    <t>Esperando intervencion con unidad varillera</t>
  </si>
  <si>
    <t>Monitoreo: Equipo en modo PID. PIP trabajando 250 psi por encima de set PIP 300 psi. Ventana de frecuencia de 58 @ 61Hz. Verificar desgasificacion</t>
  </si>
  <si>
    <t>TEC ATL en conjunto con el operador de PEC se revisan condiciones en superficie observando presencia de fluido y con una presión en cabeza de 180 psi. Se procede a cerrar al 100% válvula de producción, presión de cabeza  incrementa hasta 600 psi, se procede con la apertura de la válvula de producción, dejando 3 1/2 vueltas abiertas con una presión en cabeza de 255 psi. Adicionalmente se incrementa la ventana superior de frecuencia de 61 ha @ 62 Hz, PIP con tendencia a disminuir. No se dispone de facilidades en superficie para el venteo de gas del anular</t>
  </si>
  <si>
    <t>Se disminuye frecuencia remoto de 52.8 @ 52.7Hz por control de PIP</t>
  </si>
  <si>
    <t>Se incrementa frecuencia remoto de 52.6 @ 52.7Hz por control de PIP</t>
  </si>
  <si>
    <t>Se incrementa frecuencia remoto de 52.7 @ 52.8Hz por control de PIP</t>
  </si>
  <si>
    <t xml:space="preserve"> PIP con tendencia creciente 490psi. Set de apagado 500psi. Equipo opera en modo PID con set de 220psi de 59.5Hz a 62.5Hz. Se modifica ventana superior a 63.5Hz. Verificar desgasificacion y condiciones de superficie.</t>
  </si>
  <si>
    <t>Alerta: PIP con tendencencia decreciente paulatina, se disminnuye 0.5 Hz por control de PIP</t>
  </si>
  <si>
    <t>Se disminuye frecuencia remoto de 60.7 @ 60.2Hz por control de PIP</t>
  </si>
  <si>
    <t>TEC ATL: El arranque se realiza con refuerzo de voltaje ya que presenta alto consumo de corriente, equipo operando en modo PIP con una ventana de frecuencia de 59.5 Hz a 61.5 Hz para controlar una PIP de 220 psi. Válvula de producción abierta 3 1/2 vueltas, venteo de gas alineado a la línea de producción, no se puede desgasificar al cellar debido a que se encuentra el RIG de WO. Desde el 2 de enero no se dispone de inyección de química hacia el fondo por problemas eléctricos que alimentan a las bombas.</t>
  </si>
  <si>
    <t>Lillah Al Hasni</t>
  </si>
  <si>
    <t xml:space="preserve">Arranque WO#1 </t>
  </si>
  <si>
    <t>Monitoreo: Se incrementa frecuencia remoto de 59.5 @ 60.5 Hz, en rampa de 8 Hrs.</t>
  </si>
  <si>
    <t>Se incrementa frecuencia remoto de 59.5 @ 60.5 Hz, en rampa de 8 Hrs.</t>
  </si>
  <si>
    <t>Alerta : Registra cambio de modo de operacion, existe alguna novedad al respecto. 
Equipo operando 230psi por encima de set PIP, ventana de frecuencia de 52 @  54.2 Hz.</t>
  </si>
  <si>
    <t>Alerta: PIP+PD+AMP+TI+TM con tendencia variable. Verificar inyeccion y dosificacion quimica</t>
  </si>
  <si>
    <t>Alerta: Se verifica incremento en PD y PIP a pesar de incremento de frecuencia. Verificar condiciones de superficie</t>
  </si>
  <si>
    <t>TEC ATL operando con una presión en cabeza de 50 psi, válvula de producción abierta 4 vueltas, venteo de gas hacia el cellar. Se procede a estimular en cabeza cerrando al 100% la válvula de producción, se observa que la presión de cabeza incrementa paulatinamente hasta los 350 psi, la estimulación se realiza por varias ocasiones observando  aporte en superficie. Se incrementa 0.5 Hz a la ventana de frecuencia superior a 55hz, válvula de producción abierta 3 vueltas, presión en cabeza 100 psi.</t>
  </si>
  <si>
    <t>Se disminuye frequencia remoto de 59.7Hz @ 59.4Hz por control de PIP</t>
  </si>
  <si>
    <t>Se disminuye frequencia remoto de 59.4Hz @ 59Hz por control de PIP</t>
  </si>
  <si>
    <t>Alerta: PIP tendencia a bajar. Se disminuye de 59.7Hz @ 59Hz por control de PIP</t>
  </si>
  <si>
    <t>TEC ATL pozo trabajando con una frecuencia de 60.3Hz con 632psi, con tendencia lenta a incremento, PIHI 850psi, incrementando frecuencia a 60.5Hz, se evidencia flujo en superficie, pozo sin facilidades para desgasificacion de espacio anular. Se recomienda desgasificacion a través de Vacuun para mejorar condiciones de fondo.</t>
  </si>
  <si>
    <t>Se va a estar manejando producción con choke en superficie. PIP obj 220-psi a la cual se estará llevando de manera paulatina</t>
  </si>
  <si>
    <t>Alerta: PIP con tendencia creciente, se incrementa 1 Hz por control de PIP.</t>
  </si>
  <si>
    <t>Alerta: PIP con tendencia creciente 480psi. Set de apagado 550psi. Equipo opera en modo PID con set de 220psi de 59.5Hz a 61.5Hz. Se modifica ventana superior a 62.5Hz. Verificar desgasificacion y condiciones de superficie.</t>
  </si>
  <si>
    <t>Alerta: PIP con tendencia creciente 663psi. Set de alta PIP 700psi. se incrementa 0.5Hz por control de PIP</t>
  </si>
  <si>
    <t>TEC ATL Operador estimulando, posible adecuacion para inyeccion de quimico, se estara confirmando mensaje para monitorear cambios</t>
  </si>
  <si>
    <t>Monitoreo: Se incrementa frecuencia remoto de 50 @ 51Hz, en rampa de 24 Hrs.</t>
  </si>
  <si>
    <t xml:space="preserve">OPR SHAYA Pozo con incremento de PIP. Se coordina con COMAN y SUP PEC para instalar acople en válvula anular, actualmente habilitada desgasificación hacia el cellar. Adicional bomba de químico habilitada inyectando 15 GPD de antiescala. </t>
  </si>
  <si>
    <t>Monitoreo: PIP con incremento paulatino, valor actual 576 psi, set de apagado 620 psi. Verificar condiciones de superficie, confirmar incremento de frecuencia</t>
  </si>
  <si>
    <t>Monitoreo: PIP con incremento paulatino, valor actual 693psi, set de apagado 750psi. Verificar condiciones de superficie, confirmar incremento de frecuencia</t>
  </si>
  <si>
    <t>Monitoreo: PIP con tendencia paulatina a disminuir, valor actual 228 psi. Control con frecuencia. Verificar condiciones de superficie.</t>
  </si>
  <si>
    <t>Bombeo por anular</t>
  </si>
  <si>
    <t>Monitoreo: Parametros presentan variacion ciclica. Verificar inyeccion y dosificacion quimica</t>
  </si>
  <si>
    <t>Monitoreo: Variacion en PD de +/- 400 psi, carga de +/- 5 amps. Equipo en modo PID, set de 230 psi, ventana de frecuencia de 49.5 @ 51.8 Hz. Verificar desgasificacion, ajustar modo PID</t>
  </si>
  <si>
    <t>Recuperar standing valve</t>
  </si>
  <si>
    <t>Monitoreo: PIP presenta incremento en +/- 100 psi. Verificar desgasificacion y condiciones de superficie</t>
  </si>
  <si>
    <t>Monitoreo: PIP presenta incremento de +/- 100psi, carga presenta decremento. Verificar desgasificacion</t>
  </si>
  <si>
    <t>Monitoreo: Carga con variacion de +/- 7amps. Verificar desgasificacion</t>
  </si>
  <si>
    <t>Monitoreo: Datos de sensor congelados desde el 29/dic a las 20:00. Verificar estado de sensor y transmision.</t>
  </si>
  <si>
    <t>Monitoreo: Carga presenta variacion de +/- 7 amps. Equipo en modo PID, set de 230 psi, ventana de frecuencia de 55.5 @ 57.5Hz. Verificar desgasificacion</t>
  </si>
  <si>
    <t>Monitoreo: Presenta variacion de PIP en +/- 80psi y +/- 5 amps. Equipo en modo PID, con set 250 psi y ventana de frecuencia de 54 @ 56Hz. Verificar T/Q y desgasificacion</t>
  </si>
  <si>
    <t>Monitoreo: Equipo sin datos de sensor desde el 30/dic a las 04:00.</t>
  </si>
  <si>
    <t>Monitoreo: Equipo sin datos de sensor desde el 30/dic a las 18:00</t>
  </si>
  <si>
    <t>Monitoreo: PIP con tendencia creciente 480psi. Set de apagado 600psi. Equipo opera en modo PID con set de 220psi de 59.5Hz a 62.5Hz. Verificar desgasificacion y condiciones de superficie.</t>
  </si>
  <si>
    <t>Monitoreo: Se incrementa frecuencia remoto de 52 @ 53 Hz, en rampa de 6 Hrs.</t>
  </si>
  <si>
    <t>Se incrementa frecuencia remoto de 52 @ 53 Hz, en rampa de 6 Hrs.</t>
  </si>
  <si>
    <t>Alerta: PIP con tendencia a disminuir. Equipo en modo PID, con set 225 psi. Ventana de frequencia de 51 a 53 hz. se disminuye 1 hz a min freq por control de PIP</t>
  </si>
  <si>
    <t>Se disminuye frequencia remoto de 51 Hz @ 50 Hz por control de PIP</t>
  </si>
  <si>
    <t>Monitoreo: PD presenta comportamiento inestable. Verificar calibracion PD y estado del sensor</t>
  </si>
  <si>
    <t>Se disminuye frequencia remoto de 60 Hz @ 59.8 Hz por control de PIP</t>
  </si>
  <si>
    <t>Se disminuye frequencia remoto de 52.5 Hz @ 52 Hz por control de PIP</t>
  </si>
  <si>
    <t xml:space="preserve"> Se incrementa frecuencia remoto de 49.3 @ 49.4 Hz, por control de PIP.</t>
  </si>
  <si>
    <t>Bombeo por anular. Realizan bombeo de 2000 gls de diesel + 50 gls de demulsificante +inhibidor de asfáltenos</t>
  </si>
  <si>
    <t>Monitoreo: Seguimiento de parametros luego de recuperacion de standing valve. 55.5Hz / 24 amps / PIP 313 psi / PD 3689 psi / Ti 226F / TM 283F</t>
  </si>
  <si>
    <t>Monitoreo: Seguiemiento de parametros luego de bombeo por anular de 2000 gls de diesel + 50 gls de demulsificante +inhibidor de asfáltenos. 54Hz / 26 amps / PIP 250 psi / PD 4151 psi / Ti 229F / TM 296F. Equipo en modo PID con set 250 psi y ventana de frecuencia de 52 @ 54.2Hz.</t>
  </si>
  <si>
    <t>Se disminuye frequencia remoto de 58 Hz @ 56 Hz por control de PIP</t>
  </si>
  <si>
    <t>Se disminuye frequencia remoto de 56 Hz @ 55.5 Hz por control de PIP</t>
  </si>
  <si>
    <t>Monitoreo: Variaciones de PD alcanzan 5000 psi, verificar condiciones de superficie</t>
  </si>
  <si>
    <t>Monitoreo: PIP con tendencia decremental, falta de soporte del inyector CLBA-036 en intervencion</t>
  </si>
  <si>
    <t>Monitoreo: PIP con tendencia decremental, valor actual 245 psi. Falta de soporte del inyector CLBA-036 en intervencion</t>
  </si>
  <si>
    <t xml:space="preserve">Monitoreo: Falta de soporte del inyector CLBA-036 en intervencion. </t>
  </si>
  <si>
    <t>Echometer. 
Actualizar prueba
Mantener en seguimiento. WO CLBA-036 fibnaliza el 16 de enero tenttivamente</t>
  </si>
  <si>
    <t>Actualizar prueba
Mantener en seguimiento. WO CLBA-036 fibnaliza el 16 de enero tenttivamente</t>
  </si>
  <si>
    <t>Monitoreo: Equipo fase tierra. EqyupoEchometer 455 psi del 10 de enero</t>
  </si>
  <si>
    <t>Actualizar prueba
Echometer</t>
  </si>
  <si>
    <t>Actualizar prueba Vx</t>
  </si>
  <si>
    <t>Actualizar prueba
Actualizar Match
Seguimiento de BSW
Equipo en upthrust</t>
  </si>
  <si>
    <t>Monitoreo: Se disminuye frecuencia remoto de 57.5 @ 57Hz por control de PIP</t>
  </si>
  <si>
    <t>Se disminuye frequencia remoto de 57.5 Hz @ 57 Hz por control de PIP</t>
  </si>
  <si>
    <t>Controlar con frecuencia
Seguimiento PIP</t>
  </si>
  <si>
    <t>Seguimiento</t>
  </si>
  <si>
    <t>Verificar inyeccion y dosificacion quimica
Analisis de solidos</t>
  </si>
  <si>
    <t>Analisis de fluidos
Verificar condiciones de superficie</t>
  </si>
  <si>
    <t>Monitoreo: Carga con variacion de +/- 7amps. Echometer 5/ene 181 psi. Confirmar retorno fluido por la check</t>
  </si>
  <si>
    <t>Pendiente cambio valvula superficie</t>
  </si>
  <si>
    <t>Verificar desgasificacion</t>
  </si>
  <si>
    <t>Se confirma TM y PD descalibrados</t>
  </si>
  <si>
    <t>Std valve limpio
Pendiente implementacion de inyeccion quimica</t>
  </si>
  <si>
    <t>Monitoreo: Equipo con alta carga de motor 93%. Disminuir frecuencia</t>
  </si>
  <si>
    <t>Actualizar match</t>
  </si>
  <si>
    <t>Verificar BSW</t>
  </si>
  <si>
    <t xml:space="preserve">Monitoreo: Vibracion presenta variacion de hasta 4 g. </t>
  </si>
  <si>
    <t>Analisis de solidos</t>
  </si>
  <si>
    <t>Monitoreo: Pozo con antecedentes de solidos</t>
  </si>
  <si>
    <t>Pendiente verificar estado del sensor
PIP obj 450 psi
Echometer</t>
  </si>
  <si>
    <t>Verificar T/Q
Desgasificacion</t>
  </si>
  <si>
    <t>Ajuste de frecuencia minima de 52 @ 52.5Hz por control de carga</t>
  </si>
  <si>
    <t>Planificar bombeo anular de solventes + demulsificante</t>
  </si>
  <si>
    <t>Verificar condiciones de superficie</t>
  </si>
  <si>
    <t>TEC ATL Pozo con retorno de fluido, se coordina con operador para cierre de wing, previo a arranque con presiones ecualizadas</t>
  </si>
  <si>
    <t>TEC ATL Equipo BES arranca sin problemas se le estabiliza a los 53.8Hz. Queda operando con flujo en superficie y presión en cabeza. Las presiones se encuentran estabilizando. Adicional el venteo de gas se encuentra cerrado por actividades WO del pozo YCAE-028.</t>
  </si>
  <si>
    <t>TEC ATL Se realiza revisión de sensor dónde se realiza ajuste cables de puesta a tierra y reset a la tarjeta PIC recuperando datos de sensor. Sensor en constante monitoreo para verificar parámetros.</t>
  </si>
  <si>
    <t>EWO por falla eléctrica presenta bajo aislamiento y fases desbalanceadas medidas tomadas  desde el QC, FT=002 KOH. FF=10,1/7,4/10,1 Ohmios. Produccion: Qf=865 BFPD, Qo=709BPPD, BSW 18%, Run life 55 dias.</t>
  </si>
  <si>
    <t>Monitoreo: PIP con tendencia a declinar, valor actual 241 psi. Confirmar control con frecuencia o con choque.</t>
  </si>
  <si>
    <t>Monitoreo: PIP con tendencia a declinar, valor actual 249 psi. Confirmar control con frecuencia o con choque.</t>
  </si>
  <si>
    <t>Monitoreo: PIP con tendencia a declinar, valor actual 256 psi. Confirmar control con frecuencia o con choque.</t>
  </si>
  <si>
    <t>Monitoreo: PIP con tendencia a declinar, valor actual 225 psi. Confirmar control con frecuencia o con choque.</t>
  </si>
  <si>
    <t>Monitoreo: PD presenta variacion de +/- 300 psi. Verificar desgasificacion</t>
  </si>
  <si>
    <t>Monitoreo: PIP+PD+AMP presentan variacion ciclica. Verificar condiciones de superficie. Verificar dosificacion e inyeccion quimica</t>
  </si>
  <si>
    <t>Monitoreo: PIP continuna con tendencia decreciente. Regulacion con frecuencia, valor actual 225 psi.</t>
  </si>
  <si>
    <t>Monitoreo: PIP con tendencia a declinar, valor actual 236 psi. Confirmar control con frecuencia o con choque.</t>
  </si>
  <si>
    <t>Monitoreo: PD con variacion de +/- 700 psi. PIP con variacion de +/-150psi. Verificar desgasificacion</t>
  </si>
  <si>
    <t>Analisis de emulsion AL 0.1% EM 11.9% BSW 12% F-46 10 gotas
Verificacion inyeccion y dosificacion quimica: antiescala vía capilar, al ser facilidades antiguas, no se dispone al momento de facilidades de inyección en superficie para demulsificante.
Planificar bombeo por anular</t>
  </si>
  <si>
    <t>OPR SHAYA Pozo con incremento de PIP. Se coordina con COMAN y SUP PEC para instalar acople en válvula anular, actualmente habilitada desgasificación hacia el cellar. Adicional bomba de químico habilitada inyectando 15 GPD de antiescala. 
Pozo continúa con incremento de PIP (rig en locación). En conjunto con OPR PEC se realiza estimulación, se apertura wing de producción de 3 a 4 vueltas open, se apertura válvula anular de 4 a 6 vueltas open, desgasificando hacia el cellar. Parámetros: WHP 85 psi / 62.5 Hz / 26 A / PIP 494 psi / PD 4215 psi / TI 226 F / TM 289 F. En monitoreo de parámetros.</t>
  </si>
  <si>
    <t>TEC ATL se ajusta la ventana del modo PID 53.3 Hz @ 54.1 Hz para controlar una PIP de 250 psi. Válvula de producción abierta 3 vueltas con una presión en cabeza de 85 psi, venteo de gas hacia el cellar.</t>
  </si>
  <si>
    <t>Se normaliza Trip action HiPi de 1 a 3, LoPd de 1 a 3.</t>
  </si>
  <si>
    <t>Se disminuye frecuencia remoto de 55.5 @ 55.3 Hz, en directo por control de PIP.</t>
  </si>
  <si>
    <t>Se disminuye frecuencia remoto de 55.3 @ 55 Hz, en directo por control de PIP.</t>
  </si>
  <si>
    <t>Monitoreo: Se disminuye frecuencia remoto de 55.3 @ 55 Hz, por control de PIP.</t>
  </si>
  <si>
    <t>Alerta: Variaicion de parametros PIP +/- 200psi. PD +/- 300psi. Amp +/- 3A. TM +/- 5F. Verificar tratamiento quimico y condiciones de superficie.</t>
  </si>
  <si>
    <t xml:space="preserve"> Se incrementa frecuencia remoto de 57 @ 57.1 Hz, por control de PIP.</t>
  </si>
  <si>
    <t>TEC ATL Pozo trabajando sin línea de espacio anular para desgasificacion, necesario trabajos para evacuar gas acumulado
OPR PEC Se está inyectando químico con normalidad, la desgasificacion no se puede realizar por problemas comunitarios, solo se está desgasificando por la línea de flujo</t>
  </si>
  <si>
    <t>Monitoreo: PIP con tendencia a declinar, valor actual 240 psi. Confirmar control con frecuencia o con choque.</t>
  </si>
  <si>
    <t>Monitoreo: PIP con tendencia a declinar, valor actual 220 psi. Confirmar control con frecuencia o con choque.</t>
  </si>
  <si>
    <t>Monitoreo: PIP con tendencia a declinar, valor actual 226psi. Verificar condiciones de superficie, confirmar control con frecuencia</t>
  </si>
  <si>
    <t>Monitoreo: Variacion de carga se mantiene en +/- 5 amps. Verificar desgasificacion, ajustar ventana de frecuencia</t>
  </si>
  <si>
    <t>TEC ATL Se ajusta la ventana de frecuencia de 56.5 Hz @ 57.2 Hz para controlar una PIP de 230 psi</t>
  </si>
  <si>
    <t>Monitoreo: PIP estabiliza 240 psi por encima de presion de operacion, con 1.5 Hz por encima de frecuencia de trabajo. Actualizar analisis de fluido y verificar T/Q</t>
  </si>
  <si>
    <t>Monitoreo: PIP estabiliza 300 psi por encima de presion de operacion, con 5.5 Hz por encima de frecuencia de trabajo. Actualizar analisis de fluido y verificar T/Q</t>
  </si>
  <si>
    <t>Se disminuye frecuencia remoto de 50 @ 49.7 Hz, en directo por control de PIP.</t>
  </si>
  <si>
    <t>Monitoreo: Se disminuye frecuencia remoto de 50 @ 49.7 Hz, en directo por control de PIP.</t>
  </si>
  <si>
    <t>Monitoreo: PD+PIP+AMP presentan variacion por  posible cambio en superficie. Actualizar prueba de produccion</t>
  </si>
  <si>
    <t>Monitoreo: Variacion en PD de +/-700psi, PIP +/- 140psi. Verificar desgasificacion e Inyeccion y dosificacion quimica</t>
  </si>
  <si>
    <t>Se incrementa frecuencia remoto de 49.4 @ 49.6 Hz por control de PIP</t>
  </si>
  <si>
    <t>Alerta: Incremento paulatino de la PD. Verificar condiciones de superficie.</t>
  </si>
  <si>
    <t>Alerta: PIP con tendencia creciente 575psi. Set de apagado 620psi. Frecuencia 72.3Hz. Confirmar si se puede incrementar frecuencia por control de PIP</t>
  </si>
  <si>
    <t>Monitoreo: Se incrementa frecuencia remoto de 53 @ 54 Hz, en rampa de 8 Hrs.</t>
  </si>
  <si>
    <t>Se incrementa frecuencia remoto de 53 @ 54 Hz, en rampa de 8 Hrs.</t>
  </si>
  <si>
    <t>Monitoreo: Se incrementa frecuencia remoto de 54 @ 55 Hz, en rampa de 6Hrs. Equipo 5.5 Hz por encima de frecuencia de opr, y PIP 280 psi por encima de PIP de opr. Verificar T/Q y condiciones de superficie</t>
  </si>
  <si>
    <t>Actualizar BSW y salinidad</t>
  </si>
  <si>
    <t>Realizar maniobras de estimulacion en cabeza cada 2 dias</t>
  </si>
  <si>
    <t>Monitoreo: Equipo en modo PID con set 230 psi, ventana de frecuencia de 56.5 @ 57.2 Hz.</t>
  </si>
  <si>
    <t>Monitoreo: PIP con tendencia a declinar, valor actual 221psi. Verificar condiciones de superficie, confirmar control con frecuencia</t>
  </si>
  <si>
    <t>PIP obj 250 psi.
Ajuste choque en superficie</t>
  </si>
  <si>
    <t>Alta carga de motor</t>
  </si>
  <si>
    <t>Monitoreo: PIP obj 250 psi, valor actual 300 psi</t>
  </si>
  <si>
    <t>Monitoreo: PIP con tendencia a declinar. Verificar condiciones de superficie</t>
  </si>
  <si>
    <t>TEC ATL: No se pueden Incrementar frecuencia equipo en Upthrust</t>
  </si>
  <si>
    <t>Verificar desgasificacion
Analisis fluido
Planificar bombeo anular por diesel + xileno</t>
  </si>
  <si>
    <t>Alerta: PIP+PD+AMP+TI+TM con tendencia variable. Verificar inyeccion y dosificacion quimica. Quimica se inyecta a la linea de flujo, no se puede inyectar por recirculacion por contra presion</t>
  </si>
  <si>
    <t>Se disminuye frecuencia remoto de 60.5 @ 59.5 Hz, por optimizacion de variacion de parametros</t>
  </si>
  <si>
    <t>Disminuir 1 Hz remoto. 
Seguimiento de parametros</t>
  </si>
  <si>
    <t>T/Q realiza verificacion de bomba, pasador roto. Realizan cabio y se reestablece inyeccion de quimica</t>
  </si>
  <si>
    <t>Verificar dosificacion de quimica
Seeguimiento de parametros</t>
  </si>
  <si>
    <t>Monitoreo: Variaicion de parametros PIP +/- 200psi. PD +/- 300psi. Amp +/- 3A. TM +/- 5F. Verificar tratamiento quimico y condiciones de superficie.</t>
  </si>
  <si>
    <t>ACSD-014WIW suspendida la inyeccion desde el martes 9/ene
Seguimiento de parametros</t>
  </si>
  <si>
    <t>ACSD-014WIW suspendida la inyeccion desde el martes 9/ene
Seguimiento de parametros
Alta carga de eje</t>
  </si>
  <si>
    <t>Operador de PEC realiza verificación de alineación de superficie en el cabezal y en la estación. Equipo BES arranca sin problemas 40Hz 20Amp. Al momento estabilizando en sitio.</t>
  </si>
  <si>
    <t>Echometer 11/ene 760 psi</t>
  </si>
  <si>
    <t xml:space="preserve">Monitoreo: Equipo sin datos de sensor. Falta de soporte del inyector CLBA-036 en intervencion. </t>
  </si>
  <si>
    <t>Alerta: Carga presenta variacion de 8 amps. Equipo sin datos de sensor. Verificar condiciones de superficie</t>
  </si>
  <si>
    <t>Verificar inyeccion y dosificacion quimica</t>
  </si>
  <si>
    <t>TEC ATL Se le estabiliza a la frecuencia de operación 53.8Hz.
Pozo queda operando con flujo en superficie y presión en cabeza.</t>
  </si>
  <si>
    <t>Monitoreo: PIP+PD presentan variacion</t>
  </si>
  <si>
    <t>Se disminuye frecuencia remoto de 60.2 @ 60 Hz, en directo por control de PIP.</t>
  </si>
  <si>
    <t>Alerta: PIP con tendencia decremental. Valor actual 229 psi. Se disminuye frecuencia remoto de 60.2 @ 60 Hz, en directo por control de PIP.</t>
  </si>
  <si>
    <t>Alerta: PIP con tendencia decremental. Valor actual 233 psi. Se disminuye frecuencia remoto de 52.9 @ 52.7 Hz, en directo por control de PIP.</t>
  </si>
  <si>
    <t>Se disminuye frecuencia remoto de 52.9 @ 52.7 Hz, en directo por control de PIP.</t>
  </si>
  <si>
    <t>Alerta: Registra caida de 2 amps, verificar desgasificacion y condiciones de superficie</t>
  </si>
  <si>
    <t>Monitoreo: Continua con caida de carga +/- 4 amps. Verificar desgasificacion y condiciones de superficie</t>
  </si>
  <si>
    <t xml:space="preserve">Monitoreo: Seguimiento de bombeo por anular 2000Gls diésel + 55Gls de demulsificante. </t>
  </si>
  <si>
    <t>TEC ATL Se realiza monitoreo y revision de setpoints durante batch por anular, ( 2000Gls diésel + 55Gls de DMO) Parametros iniciales: PI= 262PSI, PD= 4062PSI, TI= 241F, TM= 290F, FREC= 55HZ, I= 48.7AMP. Termina batch , durante el proceso la Pi sube hasta 515psi con valores con ligera variacion. Se mantiene en monitoreo con tendencia de decremento de PIP, WHP 280psi, gas evacuando hacia tea. Parametros finales: PI= 496PSI, PD= 4066PSI, TI= 241F, TM= 285F, FREC= 55HZ, I= 51.5AMP.</t>
  </si>
  <si>
    <t>Se normaliza Trip action HiPi de 0 a 1, LoPd de 0 a 1 y UL de 0 a 1.</t>
  </si>
  <si>
    <t>Alerta: PIP con tendencia incremental. Equipo en modo PID con set 215 psi, ventana de frecuencia 53.5 @ 54.7 Hz, opr en frecuencia maxima. Verificar desgasificacion y condiciones de superficie</t>
  </si>
  <si>
    <t>Alerta: Carga presenta variacion de +/- 5 amps, PIP estabilizando. Equipo en modo PID con set 300 psi, con ventana de 58 @ 62.5Hz. Verificar desgasificacion / ajustar ventana de frecuencia</t>
  </si>
  <si>
    <t>Regular choque para volver a condiciones anteriores +/- 4100 psi
Se le choco media vuelta, queda operando con 3 1/2 abiertas</t>
  </si>
  <si>
    <t>Mantener en 235-240 psi</t>
  </si>
  <si>
    <t>Monitoreo: Equipos sin datos de sensor. Se disminuye frecuencia remoto de 54 @ 53.8 Hz, en directo por control de PIP.</t>
  </si>
  <si>
    <t>Alerta: Decremento subito de PIP. 218psi. Se decrementa 1Hz por control de PIP.</t>
  </si>
  <si>
    <t>Se incrementa frecuencia remoto de 52.7 @ 52.8 Hz, en directo por control de PIP.</t>
  </si>
  <si>
    <t>Se disminuye frecuencia remoto de 55 @ 53 Hz, en directo por control de PIP.</t>
  </si>
  <si>
    <t>Se disminuye frecuencia remoto de 55 @ 54.5 Hz, en directo por control de PIP.</t>
  </si>
  <si>
    <t>Se disminuye frecuencia remoto de 53 @ 51.5 Hz, en directo por control de PIP.</t>
  </si>
  <si>
    <t>Se disminuye frecuencia remoto de 54.5 @ 54 Hz, en directo por control de PIP.</t>
  </si>
  <si>
    <t>Monitoreo: Amperaje cae de 54 a 46.6 A, set de apagado 42 A. PIP declina +/- 250 psi, variaciones de TM +/- 7 F. Verificar condiciones de superficie y patron de inyeccion.</t>
  </si>
  <si>
    <t>Monitoreo: Mantiene variaciones de parametros PIP +/- 40 psi, PD +/-100 psi, TM +/- 20 F, TI +/- 5 F, Amp +/- 5 A. Verificar condiciones de superficie y tratamiento quimico.</t>
  </si>
  <si>
    <t>Alerta: PIP con tendencia creciente al momento 257 psi, set de apagado 550 psi. Verificar desgasificacion.</t>
  </si>
  <si>
    <t>Monitoreo: Variaciones PD +/- 700 psi, PIP +/- 150 psi. Verificar desgasificacion y dosificacion quimica.</t>
  </si>
  <si>
    <t>TEC. ATL. Pozo trabajando cerrada la válvula de desgasificacion, necesaria desgasificacion, pozo ubicado dentro de zona poblada, a espera de  trabajos para desgasificacion del espacio anular, pozo sin tea.</t>
  </si>
  <si>
    <t>Monitoreo: Variaciones ciclicas de PIP+/- 50 psi, +/- 2 A, TM +/- 7 F. Verificar condiciones de superficie, desgasificacion y tratamiento quimico.</t>
  </si>
  <si>
    <t>Alerta: Variaciones ciclicas de PIP con tendencia a declinar, valor minimo 208 psi, set de apagado 200 psi. Equipo en modo PID de 67.5 a 70.5 hz para 255 psi. Verificar ventana de frecuencia y condiciones de superficie. Se decrementa 0.5 hz a ventana minima por control de PIP.</t>
  </si>
  <si>
    <t>OPR. PEC. direccionado a línea de prueba  ya se lo direcciona a línea de producción</t>
  </si>
  <si>
    <t>Monitoreo: Se incrementa frecuencia remoto de 55.3 @ 56 Hz, en rampa de 8 Hrs.</t>
  </si>
  <si>
    <t>Monitoreo: Amperaje con variaciones ciclicas de +/- 5 A y con tendencia decreciente. Verificar condiciones de superficie y desgasificacion.</t>
  </si>
  <si>
    <t>Monitoreo: PIP con tendencia a estabilizar en 482 psi, 260 psi sobre PIP al 15 dic. Verificar desgasificacion.</t>
  </si>
  <si>
    <t>Monitoreo: PIP con tendencia a declinar al momento 280 psi, set de apagado 200 psi. Verificar condiciones de superficie.</t>
  </si>
  <si>
    <t>Monitoreo: PIP con leve tendencia a declinar al momento 322 psi. Verificar condiciones de superficie.</t>
  </si>
  <si>
    <t>TEC. ATL. VSD COMM ERROR causado por temperatura interna del VSD.
Se realizó limpieza de las rejillas y ductos de la ventilación.
Todos los ventiladores están operativos.</t>
  </si>
  <si>
    <t>TEC. ATL. Pozo presenta paramentros no estables con cambios de PI en decremento. Frecuencia de operacion: 57Hz con 46.4Amps con 427psi.
Al realizar revision de observa decremento de carga, manteniendo dismucion de PIP. Acorde a estos parametros se recomienda realizar una prueba de produccion y caracterizacion del fluido, adicionalmente corroborar posibles cambios en facilidades y en quimica inyectada, para poder realizar una analisis completo del comportamiento del pozo.</t>
  </si>
  <si>
    <t>OPR. Pozo desgasificando a la línea de flujo 100% open. 
Al cellar abierto 6 vueltas la válvula lateral del anular, no se puede apertura más por presencia de Rig en la locación</t>
  </si>
  <si>
    <t>Se incrementa frecuencia remoto de 55.3 @ 56 Hz, en rampa de 8 Hrs.</t>
  </si>
  <si>
    <t>Abigail Yaselga</t>
  </si>
  <si>
    <t>Se disminuye frecuencia remoto de 67.5 @ 67 Hz, en directo por control de PIP.</t>
  </si>
  <si>
    <t>Monitoreo: Se decrementa frecuencia remoto de 64.8 @ 64.7 Hz, directo</t>
  </si>
  <si>
    <t>CNOI-038HS</t>
  </si>
  <si>
    <t>30-175-RHBC-34-5-2-1</t>
  </si>
  <si>
    <t>RC4000 (09-01-24)</t>
  </si>
  <si>
    <t>Monitoreo: PIP con tendencia a incrementar al momento PIP 1148 psi, set de apagado 1400 psi. Verificar condiciones de superficie y desgasificacion.</t>
  </si>
  <si>
    <t>Monitoreo: PIP con tendencia a declinar, al momento 406 psi (Set 200 psi) , 46.5 A. Confirmar si se realizaron trabajos en superficie. Se recomienda actualizar prueba de produccion, caracterizacion de propiedades de fluido y verificacion de tratamiento quimico.</t>
  </si>
  <si>
    <t>Monitoreo: Se incrementa frecuencia remoto de 56.1 @ 57.1 Hz, en rampa de 8 Hrs.</t>
  </si>
  <si>
    <t>Alerta: PD con tendencia a incrementar al momento 4575 psi (set 5000 psi). Verificar condiciones de superficie.</t>
  </si>
  <si>
    <t>TEC. ATL. Verificar facilidades de superficie, el pozo tiene comportamiento de incremento y decremento de PD y presión en cabeza, pozo tiene flujo en superficie. Pozo se encuentra con todas las protecciones.</t>
  </si>
  <si>
    <t>Se incrementa frecuencia remoto de 56.1 @ 57.1 Hz, en rampa de 8 Hrs.</t>
  </si>
  <si>
    <t>Se disminuye frecuencia remoto de 52.1 @ 51.1 Hz, en directo por control de PIP.</t>
  </si>
  <si>
    <t>Monitoreo: Se reduce set de baja carga de 40 a 38 amps, por control de parametros.</t>
  </si>
  <si>
    <t>Monitoreo: se observa PIP y PD con tedencia creciente al momento 300  y 3958 psi, respectivamente, verificar condiciones de superficie y alineacion.</t>
  </si>
  <si>
    <t>Monitoreo: Pendiente normalizar 0.3 Hz, esperar confiramcion por parte de ingenieros de zona.</t>
  </si>
  <si>
    <t>Monitoreo: PIP continua tendencia decreciente al momento 223 psi, revisar condiciones en superficie y posible incremento de caudal de inyeccion .</t>
  </si>
  <si>
    <t>Mpnitoreo: Se observa variaciones de amparaje de + - 4.8 amp, verificar presencia de gas y desgasificar.</t>
  </si>
  <si>
    <t>Monitoreo: Se observa incremento del amperaje de 28 a 33 amps, realizar analsi de fluido, y BSW.</t>
  </si>
  <si>
    <t>Alerta: PIP con tendencia a declinar al momento 209 psi; verificar condiciones de superficie y alineacion, se disminuye 0.5 hz por control de PIP.</t>
  </si>
  <si>
    <t>Monitoreo: PIP tendencia creciente al momento 356 psi, pozo influenciado verificar condicones en superficie, pozo oportunidad de optimizacion.</t>
  </si>
  <si>
    <t>Monitoreo: Pozo pendiente normalizar 1 hz, PIP al momento 237 psi.</t>
  </si>
  <si>
    <t>Monitoreo: PIP con tendencia creciente al momento 241 psi, verificar condiciones en superficie.</t>
  </si>
  <si>
    <t>Monitoreo: Se normaliza frecuencia remoto de 52 @ 53 Hz, en rampa de 1 Hrs.</t>
  </si>
  <si>
    <t>Cambio de 10s a 20s en el parametro: Feedback Loop Step Interval</t>
  </si>
  <si>
    <t xml:space="preserve"> Se normaliza frecuencia de 52 @ 53 Hz, en rampa de 1 Hrs.</t>
  </si>
  <si>
    <t>Monitoreo: Continuan las variaciones ciclicas en la curva de PIP y PD, veriifcar condiciones en superficie, tratamento quimico y presencia de gas.</t>
  </si>
  <si>
    <t>Monitoreo: Se observa que la PIP tuvo un incremento de + - 90 psi, y se estabiliza en 340 psi, verificar condiciones en superficie tambien pozo en modo PID con set de PIP en 250 psi, ajustar ventana superior.</t>
  </si>
  <si>
    <t>Alerta: TM con tendencia a incrementar, al momento 324 F (set 350 F). Verificar condiciones de superficie y dosificacion quimica.</t>
  </si>
  <si>
    <t>?</t>
  </si>
  <si>
    <t>Se incrementa frecuencia remoto de 49.6 @ 50 Hz por control de PIP</t>
  </si>
  <si>
    <t>Mantener en monitoreo, tomar echometer</t>
  </si>
  <si>
    <t xml:space="preserve">Mantener en monitoreo </t>
  </si>
  <si>
    <t>Mantener en monitoreo</t>
  </si>
  <si>
    <r>
      <rPr>
        <b/>
        <sz val="11"/>
        <color theme="0"/>
        <rFont val="Calibri"/>
        <family val="2"/>
        <scheme val="minor"/>
      </rPr>
      <t>TEC. ATL. Verificar facilidades de superficie, el pozo tiene comportamiento de incremento y decremento de PD y presión en cabeza, pozo tiene flujo en superficie. Pozo se encuentra con todas las protecciones.</t>
    </r>
    <r>
      <rPr>
        <b/>
        <sz val="11"/>
        <color rgb="FF00B050"/>
        <rFont val="Calibri"/>
        <family val="2"/>
        <scheme val="minor"/>
      </rPr>
      <t xml:space="preserve">
Revisar condiciones y facilidades y coordinar posible flushing</t>
    </r>
  </si>
  <si>
    <t xml:space="preserve">Revisar coeficientes de calibracion estado de sensor </t>
  </si>
  <si>
    <t>Incrementar 1 Hz en rampa de 8 horas</t>
  </si>
  <si>
    <t>Verificar condiciones en superficie previo a normalizar, mantener en monitoreo</t>
  </si>
  <si>
    <t xml:space="preserve">Mantener en monitoreo, verificar choque </t>
  </si>
  <si>
    <t>Monitoreo: Se incrementa frecuencia remoto de 49.6 @ 50 Hz, en rampa de 1 Hrs.</t>
  </si>
  <si>
    <t xml:space="preserve">Revisar condiciones en superficie </t>
  </si>
  <si>
    <t xml:space="preserve">
Mantener en monitoreo, tomar echometer y actualizar prueba de producción y verificar dosificación química</t>
  </si>
  <si>
    <t>Verificar dosificación química, y mantener en monitoreo después de bacheo</t>
  </si>
  <si>
    <t>Actualizar echometer, análisis de fluido y actualizar prueba de producción</t>
  </si>
  <si>
    <t xml:space="preserve">Actualizar prueba de producción </t>
  </si>
  <si>
    <t xml:space="preserve">Mantener en monitoreo, confirmar incremento de frecuencia </t>
  </si>
  <si>
    <t>Estimular con frecuencia con técnico en sitio, incrementar 0.5 Hz a la ventana superior (remoto)</t>
  </si>
  <si>
    <t>Monitoreo: Se incrementa frecuencia remoto de 57.1 @ 58.1 Hz, en rampa de 8 Hrs.</t>
  </si>
  <si>
    <t>Monitoreo: Cambio de set de alta carga de 62 a 67 amp, para evitar apagado.</t>
  </si>
  <si>
    <t>Monitoreo: Se incrementa frecuencia de la ventana superior  de 59.1 @ 60.1 Hz, en rampa de 8 Hrs.</t>
  </si>
  <si>
    <t>Se incrementa frecuencia remoto de 57.1 @ 58.1 Hz, en rampa de 8 Hrs.</t>
  </si>
  <si>
    <t>Cambio de set de alta carga de 62 a 67 amp, para evitar apagado.</t>
  </si>
  <si>
    <t>Se incrementa frecuencia de la ventana superior  de 59.1 @ 60.1 Hz, en rampa de 8 Hrs.</t>
  </si>
  <si>
    <t>Se incrementa frecuencia de 53 @ 54 Hz, en rampa de 8 Hrs.</t>
  </si>
  <si>
    <t>Monitoreo: Se reduce frecuencia remoto de 55 @ 54 Hz, en rampa de 10 segundos.</t>
  </si>
  <si>
    <t>Monitoreo: PIP  tendencia decreciente al momento 205 psi, set de apagado 200 psi, pozo en modo PID con set de PIP de 230 psi, se reduce 0.5 en la ventana inferior para control de PIP, por favor verificar condiciones de superficie</t>
  </si>
  <si>
    <t>Se reduce 0.5 en la ventana inferior para control de PIP</t>
  </si>
  <si>
    <t>Monitoreo: Se observa variaciones en el amperaje de + - 3 amp, verificar desgasificacion.</t>
  </si>
  <si>
    <t>Monitoreo: Variaciones en la curva de amperaje de + - 1 amp, verificar presencia de gas.</t>
  </si>
  <si>
    <t>Monitoreo: Variaciones en la curva de corriente de + - 4 amp, pozo en modo PID con set de 280 psi, verificar presencia de gas y ajustar ventana de frecuencia para reducir la variacion de corriente.</t>
  </si>
  <si>
    <t>Monitoreo: PIP tendencia creciente al momento 599 psi, verificar presencia de gas.</t>
  </si>
  <si>
    <t>Monitoreo: Se observa variaciones ciclicas en la curva de PIP y PD, acompanado de la curva de corriente, verificar dosificacion quimica, condiciones en superficie,</t>
  </si>
  <si>
    <t>Se incrementa frecuenciade 57.1 @ 58.1 Hz, en rampa de 8 Hrs.</t>
  </si>
  <si>
    <t>Monitoreo: Variaciones ciclicas de amperaje +/- 7A, PIP +/-10 psi, PD +/- 100 psi, TM +/- 7 F, TI +/- 3 F.
Potencial: 3574 BFPD, 2001 BPPD, 44% BSW, RL 228 dias
Verificar condiciones de superficie y dosificacion quimica.</t>
  </si>
  <si>
    <t>Monitoreo:  Continuan variaciones ciclicas de PD +/- 700 psi, PIP +/- 150 psi. Se recomienda realizar trabajos de desgasificacion.</t>
  </si>
  <si>
    <t>Monitoreo: Variaciones de amperaje de +/- 4, equipo en modo PID de 51.5 a 52.5 hz para 280 psi. Verificar desgasificacion y ventana de frecuencia.</t>
  </si>
  <si>
    <t>Monitoreo: Se incrementa frecuencia remoto de 59.1 @ 60.1 Hz, en rampa de Hrs.</t>
  </si>
  <si>
    <t>Alerta: PIP con tendencia a declinar hasta 210.1 psi, TM + 8 F. Se disminuye 0.2 hz por control de PIP.</t>
  </si>
  <si>
    <t>OPR. PEC. Fuga en quimica inyectando, presion de cabeza 400 psi.</t>
  </si>
  <si>
    <t>RAZON DE PARADA</t>
  </si>
  <si>
    <t>Total</t>
  </si>
  <si>
    <t>Monitoreo: Se cambia el Feedback Loop Step Interval de 20 a 6 seg, para mejorar el comportamiento de el modo PID</t>
  </si>
  <si>
    <t>Se cambia el Feedback Loop Step Interval de 20 a 6 seg</t>
  </si>
  <si>
    <t>Se reduce frecuencia de 60 @ 59.8 Hz, en rampa de 10 segundos.</t>
  </si>
  <si>
    <t>Se reduce frecuencia de 55 @ 54 Hz, en rampa de 10 segundos.</t>
  </si>
  <si>
    <t>Monitoreo: Se incrementa frecuencia remoto de 58.1 @ 59.1 Hz, en rampa de 8 Hrs.</t>
  </si>
  <si>
    <t>Se incrementa frecuencia de 58.1 @ 59.1 Hz, en rampa de 8 Hrs.</t>
  </si>
  <si>
    <t>Monitoreo: Se incrementa frecuencia remoto de 150 @ 146 Hz, por control de fluido.</t>
  </si>
  <si>
    <r>
      <t xml:space="preserve">Monitoreo:  PIP tendencia decreciente al momento 212 psi, set de apagado 200 psi, caida de 7 psi por día.
</t>
    </r>
    <r>
      <rPr>
        <b/>
        <sz val="11"/>
        <rFont val="Calibri"/>
        <family val="2"/>
        <scheme val="minor"/>
      </rPr>
      <t>Se reduce 0.2 Hz por control de PIP.</t>
    </r>
  </si>
  <si>
    <t>Monitoreo: Incremento de PIP + PD + Amp, verificar condiciones en superficie, y tratamiento quimico.</t>
  </si>
  <si>
    <t>Monitoreo:  Se observa incremento de la PD + PIP, al momento 3895.2 y 327.7 psi, respectivamente, verificar condicones en superficie y alineación.</t>
  </si>
  <si>
    <t>Monitoreo:  Continua variaciones ciclicas en la curva de amperaje de + - 3.7 amps, verificar presencia de gas y condiciones electricas del VSD.</t>
  </si>
  <si>
    <t>Monitoreo: Se observa caida puntual de 3 amp en la curva de corriente, verificar parametros electricos, y actualizar prueba de producion.</t>
  </si>
  <si>
    <t>Monitoreo: Se observa caidas puntuales en la curva de PIP de + - 90 psi, verificar condiciones en superficie, y presencia de gas.</t>
  </si>
  <si>
    <t xml:space="preserve">Monitoreo: PIP tendencia creciente al momento 354.7 psi, pozo en modo PID, con set de 250 psi, verificar presencia de gas, estimular con frecuencia. </t>
  </si>
  <si>
    <t xml:space="preserve">Monitoreo: Recuperan datos de sensor despues de roponer cables </t>
  </si>
  <si>
    <t>Monitoreo: PIP leve tendencia creciente al momento 321.7 psi, verificar presencia de gas  y superfice.</t>
  </si>
  <si>
    <t>ACSC-011TI +UI</t>
  </si>
  <si>
    <t>MonitoreoL PIP con tendencia creciente al momento 224.6 psi, verificar condiciones en superficie y presencia de gas.</t>
  </si>
  <si>
    <t>Monitoreo: PIP tendencia creciente al momento 294, + caída en la curva de amperaje de + - 5 amp, TM + TI incrementando, verificar desgasificacion y estimular con frecuencia.</t>
  </si>
  <si>
    <t>Monitoreo: Activacion de Trip Action PIHI +PDLO</t>
  </si>
  <si>
    <t>Alerta VSD</t>
  </si>
  <si>
    <t>Monitoreo: Se registra caida de parametros de sensor. Verificar estado de sensor.</t>
  </si>
  <si>
    <t>DN1750S (06-ENE-2024)</t>
  </si>
  <si>
    <t>Activacion de Trip Action PIHI +PDLO</t>
  </si>
  <si>
    <t>Monitoreo: Variaciones cíclicas en las curvas de PIP + PD + AMPS, verificar tratamiento químico</t>
  </si>
  <si>
    <t>Monitoreo: Pozo en modo Pid, con set de 230 psi, se observa incemento en las variaciones de amperaje de + - 1.3 amps, verificar desgasificacion.</t>
  </si>
  <si>
    <t>Monitoreo: Continua tendencia decreciente y variación cíclica en la curva de corriente + - 6 amps, por favor verificar la desgasificacion</t>
  </si>
  <si>
    <t>Monitoreo: Se evidencia variaciones de + - 80 psi en la PIP, verificar la dosificación química y desgasificacion</t>
  </si>
  <si>
    <t>Monitoreo: PIP tendencia estabilizando a 683.6 psi, 90 psi adicionales al comportamiento anterior, verificar desgasificacion</t>
  </si>
  <si>
    <t>Monitoreo: Se observa variaciones cíclicas en la PIP + PD de + - 100 Y 178 psi, respectivamente, por favor verificar condiciones en superficie y presencia de gas</t>
  </si>
  <si>
    <t>Monitoreo: Se incrementa frecuencia remoto de 155 @ 157 Hz, en rampa de 6 Hrs.</t>
  </si>
  <si>
    <t>Alerta: PIP con incremento de PIP al momento 337 psi,  verificar desgasificacion y estimular con frecuencia y choque</t>
  </si>
  <si>
    <t>Alerta:  PIP tendencia creciente al momento 406.6 psi, estimular con frecuencia  choque.</t>
  </si>
  <si>
    <t>ACSC-011TI + UI</t>
  </si>
  <si>
    <t>Monitoreo: Seguimiento de arranque despues de salir de WO
Paramaetros  estaticos
Parametros dinamicos:
AMP 33 / PIP 3714.1 psi/ Frec 51.2 Hz/ TM 286.7 F / TI 246.4 F / PD 4449.5 psi</t>
  </si>
  <si>
    <r>
      <t xml:space="preserve">Monitoreo: PIP tendencia creciente al momento 227 psi, pozo en modo PID con set de PIP de 215 psi, verificar la desgasificacion, considerar ajustar ventana de frecuencia para regresar a condiciones anteriores de PIP
</t>
    </r>
    <r>
      <rPr>
        <b/>
        <sz val="11"/>
        <rFont val="Calibri"/>
        <family val="2"/>
        <scheme val="minor"/>
      </rPr>
      <t>Se incrementa 0.3 Hz a la ventana superior de frecuencia por control de PIP.</t>
    </r>
  </si>
  <si>
    <t>Se incrementa 0.3 Hz a la ventana superior de frecuencia por control de PIP.</t>
  </si>
  <si>
    <r>
      <t xml:space="preserve">Monitoreo: PIP con tendencia decreciente al momento 207.8 psi, set de apagado 200 psi, verificar condiciones de superficie.
</t>
    </r>
    <r>
      <rPr>
        <b/>
        <sz val="11"/>
        <rFont val="Calibri"/>
        <family val="2"/>
        <scheme val="minor"/>
      </rPr>
      <t>Se reduce 0.4 Hz por control de PIP</t>
    </r>
  </si>
  <si>
    <t>Pozo influenciado por CLBA-036</t>
  </si>
  <si>
    <t>Alerta: Perdida de señal desde 19:43pm. Verificar estado y recuperar transmision de datos.</t>
  </si>
  <si>
    <t>Alerta: PIP con tendencia a incrementar al momento 307 psi. Verificar desgasificacion, estimular con frecuencia. Se incrementa remotamente a 61hz por control de PIP.</t>
  </si>
  <si>
    <r>
      <t xml:space="preserve">Monitoreo: PIP con tendencia decreciente al momento 207.8 psi, set de apagado 200 psi, verificar condiciones de superficie.
</t>
    </r>
    <r>
      <rPr>
        <b/>
        <sz val="11"/>
        <rFont val="Calibri"/>
        <family val="2"/>
        <scheme val="minor"/>
      </rPr>
      <t>Se reduce 0.2 Hz por control de PIP</t>
    </r>
  </si>
  <si>
    <t>Se incrementa frecuencia de 60 @ 61 Hz</t>
  </si>
  <si>
    <t>Alerta: Se registra decremento de frecuencia hasta 47.1 hz, caida subida de amperaje a 28.3 A, PD 3207 psi; confirmar trabajos en sitio.</t>
  </si>
  <si>
    <t>Se realiza maniobras de estimulación con frecuencia y choque en cabeza , a pesar de las maniobras la PIP tiende a bajar levemente. Se sugiere solicitar vaciado de agua  del celar para poder manipular válvula del anular y aperturar la desgasificacion.</t>
  </si>
  <si>
    <t>Monitoreo: Se incrementa frecuencia remoto de 51.3 @ 52.3 Hz, en rampa de 6 Hrs.</t>
  </si>
  <si>
    <t>Monitoreo: Se incrementa frecuencia remoto de 53.9 @ 54.4 Hz, en rampa de 6 Hrs.</t>
  </si>
  <si>
    <t xml:space="preserve">Tomar echometer </t>
  </si>
  <si>
    <t>Verificar dosificacion quimica y analisis de fluido</t>
  </si>
  <si>
    <t>Verificar desgasificacion, actualizar match</t>
  </si>
  <si>
    <t>Estimular con frecuencia y choque en sitio</t>
  </si>
  <si>
    <t>Verificar transmicion de datos y vibracion</t>
  </si>
  <si>
    <t>Actualizar BSW</t>
  </si>
  <si>
    <t>Actualizar parametros electricos y match y actualizar prueba de produccion.</t>
  </si>
  <si>
    <t>Ajustar el set de PIP a 280 psi</t>
  </si>
  <si>
    <t>Incrementar 0.5 directo remotamente set de PIP en 220</t>
  </si>
  <si>
    <t>Ajustar ventana superior a 56 HZ set de PIP 220</t>
  </si>
  <si>
    <t xml:space="preserve">Incrementar 0.5 en rampa de 2 horas </t>
  </si>
  <si>
    <t>Incrementar 0.5 en rampa de 4 horas, set de PIP 250 psi</t>
  </si>
  <si>
    <t>Recuperar transmision de datos</t>
  </si>
  <si>
    <t xml:space="preserve">TEC. ATL. Se realiza maniobras de estimulación con frecuencia y choque en cabeza , a pesar de las maniobras la PIP tiende a bajar levemente. Se sugiere solicitar vaciado de agua  del celar para poder manipular válvula del anular y aperturar la desgasificacion.
</t>
  </si>
  <si>
    <t>Estimular con frecuencia y choque en sitio y verificar desgasificacion</t>
  </si>
  <si>
    <t>Incrementar 0.2 Hz directo</t>
  </si>
  <si>
    <t>Monitoreo: Seguimiento de arranque despues de salir de WO
Parametros dinamicos:
AMP 34 / PIP 908.9 psi/ Frec 51.5 Hz/ TM 280 F / TI 245.1 F / PD 4299.7 psi</t>
  </si>
  <si>
    <t>Monitoreo: Se incrementa frecuencia remoto de 57.1 @ 57.6 Hz, en rampa de 4 Hrs.</t>
  </si>
  <si>
    <t>ACSB-034TI+UI</t>
  </si>
  <si>
    <t>Monitoreo: Se incrementa frecuencia remoto de 64 @ 64.2 Hz.</t>
  </si>
  <si>
    <t>Monitoreo: Se incrementa frecuencia remoto de 62.5 @ 63 Hz, en rampa de 2 Hrs.</t>
  </si>
  <si>
    <t>CNOC-036UI+US</t>
  </si>
  <si>
    <t>Monitoreo: Se incrementa frecuencia remoto de 62.5 @ 63 Hz, directo.</t>
  </si>
  <si>
    <t>Monitoreo: Se cambia set de PIP de 300 a 280 psi, por PIP objetivo.</t>
  </si>
  <si>
    <t>CNOF-055US+UI</t>
  </si>
  <si>
    <t>Monitoreo: Se incrementa la frecuencia de la ventana superior remoto de 55 @ 56 Hz,con set de PIP 220 psi.</t>
  </si>
  <si>
    <t>Se cambia set de PIP de 300 a 280 psi, por PIP objetivo.</t>
  </si>
  <si>
    <t>Se incrementa frecuencia de 53.9 @ 54.4 Hz, en rampa de 6 Hrs.</t>
  </si>
  <si>
    <t>Se incrementa frecuencia de 57.1 @ 57.6 Hz, en rampa de 4 Hrs.</t>
  </si>
  <si>
    <t>Se incrementa frecuencia de 64 @ 64.2 Hz.</t>
  </si>
  <si>
    <t>Se incrementa frecuencia de 62.5 @ 63 Hz, en rampa de 2 Hrs.</t>
  </si>
  <si>
    <t xml:space="preserve"> Se incrementa frecuencia de 51.3 @ 52.3 Hz, en rampa de 6 Hrs.</t>
  </si>
  <si>
    <t>Se incrementa frecuencia de 62.5 @ 63 Hz, directo.</t>
  </si>
  <si>
    <t>Se incrementa la frecuencia de la ventana superior de 55 @ 56 Hz,con set de PIP 220 psi.</t>
  </si>
  <si>
    <t>Monitoreo: Variacion en la curva de corriente al momento 57.3 amps, verificar dosificacion quimica y condicones en superficie.</t>
  </si>
  <si>
    <t>Alerta:  Perdida de señal desde las 04:45 del 19/01, por favor verificar estado de los pozos y recuperar la transmisión de datos</t>
  </si>
  <si>
    <t>Monitoreo: PIP tendencia creciente al momento 328.5 psi, verificar la desgasificacion.</t>
  </si>
  <si>
    <t>Monitoreo: PD tendencia creciente al momento 4129.5 psi, por favor verificar condiciones de superficie y alineación.</t>
  </si>
  <si>
    <t>Monitoreo:  Se observa un incremento en la TM + TI de + - 3 F, ademas un leve incremento en el amperaje, verificar dosificacion quimica y analisis de fluido.</t>
  </si>
  <si>
    <t xml:space="preserve">Monitoreo: Variables de vibración, la radial si a subido a 4 G, </t>
  </si>
  <si>
    <t>La radial es cabeceo del equipo. Setting normal es 2 max, tenemos  seteado a 5G. Es una vibración de sube y baja, y este equipo tiene 0.6 G, es un valor normal diriamos. No riesgoso</t>
  </si>
  <si>
    <t>Monitoreo: Se incrementa frecuencia  de la ventana superior del modo PID remoto de 64 @ 65 Hz.</t>
  </si>
  <si>
    <t>Se incrementa frecuencia  de la ventana superior del modo PID remoto de 64 @ 65 Hz.</t>
  </si>
  <si>
    <t>Monitoreo: Se incrementa frecuencia remoto de 52.3 @ 53.3 Hz, en rampa de 8 Hrs.</t>
  </si>
  <si>
    <t>Monitoreo: Se incrementa frecuencia remoto de 51 @ 52 Hz, en rampa de 8 Hrs.</t>
  </si>
  <si>
    <t>YCAE-028</t>
  </si>
  <si>
    <t>Monitoreo: Seguimiento de arranque despues de salir de WO
Parametros dinamicos:
AMP 32 / PIP 1709 psi/ Frec 52.3 Hz/ TM 307 F / TI 222 F / PD 3962 psi</t>
  </si>
  <si>
    <t>Monitoreo: PIP con tendencia a incrementar al momento 500 psi (set 700 psi). Verificar condiciones de superficie y desgasificacion.</t>
  </si>
  <si>
    <t>Monitoreo:  Variaciones ciclicas en PD + PIP +AMP, por favor verificar si es posible desgasificacion  por presencia del rig.</t>
  </si>
  <si>
    <t>Monitoreo: Se incrementa frecuencia remoto de 59.1 @ 60.1 Hz, en rampa de 8 Hrs.</t>
  </si>
  <si>
    <t>Monitoreo: Se incrementa frecuencia remoto de 53.5 @ 54 Hz, en rampa de 0.5 Hrs.</t>
  </si>
  <si>
    <t>Monitoreo: Se incrementa frecuencia remoto de 53.2 @ 54.2 Hz, en rampa de 6 Hrs.</t>
  </si>
  <si>
    <t>Monitoreo: Variaciones cíclicas en la curva de corriente de + - 7 amp + PD de + - 215 psi, por favor verificar condiciones en superficie</t>
  </si>
  <si>
    <t>Monitoreo: Variacion en las curvas de corriente + PD + TM, verificar tratamiento quimico y condiciones en superficie</t>
  </si>
  <si>
    <t>Monitoreo: PIP incremento súbito y tendencia creciente al momento 411.4 psi, + variaciones cíclicas en la corriente de + - 2 amps, verificar desgasificacion y realizar estimulaciones con choque y frecuencia.</t>
  </si>
  <si>
    <t>Monitoreo: Continua PIP incrementando al momento 426.2 psi, continuar con las estimulaciones con choque y frecuencia,  pozo en modo PID trabjando en la ventana superior</t>
  </si>
  <si>
    <t>EWO</t>
  </si>
  <si>
    <t>Monitoreo: Incremento de vibracion radial de 2 a  4.5 gravedades, verificar dosificacion quimica.</t>
  </si>
  <si>
    <t>Bacheo en proceso</t>
  </si>
  <si>
    <t>Operador PEC confirma alineacion del pozo a linea de prueba, en la estacion</t>
  </si>
  <si>
    <t>Monitoreo: Se cambia set de PIHI a 700 psi, y se activa alarmas de PIHI yPDLO</t>
  </si>
  <si>
    <t>Se cambia set de PIHI a 700 psi, y se activa alarmas de PIHI yPDLO</t>
  </si>
  <si>
    <t>Se incrementa frecuencia de 53.5 @ 54 Hz, en rampa de 0.5 Hrs.</t>
  </si>
  <si>
    <t>Se incrementa frecuencia de 53.2 @ 54.2 Hz, en rampa de 6 Hrs.</t>
  </si>
  <si>
    <t xml:space="preserve"> Se incrementa frecuencia de 59.1 @ 60.1 Hz, en rampa de 8 Hrs.</t>
  </si>
  <si>
    <t>Monitoreo: Se incrementa frecuencia remoto de 54.2 @ 55.2 Hz, en rampa de 8 Hrs.</t>
  </si>
  <si>
    <t xml:space="preserve">ATL. Realizar match </t>
  </si>
  <si>
    <t>Low PD in bypass</t>
  </si>
  <si>
    <t>Se incrementa frecuencia de 54.2 @ 55.2 Hz, en rampa de 8 Hrs.</t>
  </si>
  <si>
    <t>TEC. ATL. La radial es cabeceo del equipo. Setting normal es 2 max, tenemos  seteado a 5G. Es una vibración de sube y baja, y este equipo tiene 0.6 G, es un valor normal diriamos. No riesgoso</t>
  </si>
  <si>
    <t>Pozo ACAM-146. EWO por falla eléctrica, presenta bajo aislamiento y fases desbalanceadas.
Equipo de fondo con las siguientes medidas: 
Valores tomados en la caja de venteo:
FF= 5.3/7.0/7.1 ohms
FT= 0.0Mohns
Valores tomados desde el QC:
FF= 5.1/7.0/7.0 ohms
FT= 0.0Mohns
RL: 1,981| BFPD: 432 | BPPD: 225 | BSW: 48% | RC1000 - 180HP</t>
  </si>
  <si>
    <t>Monitoreo: Se incrementa frecuencia remoto de 52.2 @ 53.2 Hz, en rampa de 8 Hrs.</t>
  </si>
  <si>
    <t>Se incrementa frecuencia de 52.2 @ 53.2 Hz, en rampa de 8 Hrs.</t>
  </si>
  <si>
    <t>Monitoreo: Se activa la alarma de PIHI y cambio de set de TI de 280 a 265 F.</t>
  </si>
  <si>
    <t>Se activa la alarma de PIHI y cambio de set de TI de 280 a 265 F.</t>
  </si>
  <si>
    <t>Se suspende rampa de frecuencia a 52,4 Hz.</t>
  </si>
  <si>
    <t>TEC. ATL. Pozo en línea y estabilizando en rampa lenta, monitoreando en sitio.
Previo al arranque se mide carencia de back spin, con estado eléctrico de la BES FF: 9.6Ohms balanceado y FT: 75MOhms de aislamiento.</t>
  </si>
  <si>
    <t>Monitoreo: Pérdida de señal desde 11h29. Verificar status y recuperar transmisión de datos.</t>
  </si>
  <si>
    <t>Monitoreo: Continua variaciones de amperaje +/- 7 A, PIP, PD con tendencia a incrementar +150 psi, +200 psi, respectivamente. Verificar condiciones de superficie y desgasificacion.</t>
  </si>
  <si>
    <t>Se cambia set de OL a de 55.5 a 63 A, hasta revision en sitio.</t>
  </si>
  <si>
    <t>Monitoreo: Variaciones puntales cada 12hrs de amperaje +/- 4 A, PD 150 psi, TM +/- 25 F, TI +/- 7 F. Verificar condiciones de superficie y desgasificacion.</t>
  </si>
  <si>
    <t>Monitoreo:  Se cambia set de OL a de 55.5 a 63 A, hasta revision en sitio.</t>
  </si>
  <si>
    <t xml:space="preserve">PEC. Pozo mantenía incremento progresivo de Pip, se sugiere tiempo de apagado para desgasificacion, favor confirmar la recomendación
ATL. Equipo trabajando a frecuencia maxima, se recomienda realizar retap. </t>
  </si>
  <si>
    <t>OPR. Full open valvula de desgasificacion, 350 psi en cabeza.</t>
  </si>
  <si>
    <t>YCAE-028S1UI</t>
  </si>
  <si>
    <t>RCXLF( 19/01/2024)</t>
  </si>
  <si>
    <t>Monitoreo: PIP con tendencia a declinar  al momento 242.9 psi (set de apagado 200 psi). Verificar condicioenes de superficie.</t>
  </si>
  <si>
    <t>Ajuste de caudales de inyección</t>
  </si>
  <si>
    <t>Monitoreo: PIP con tendencia a declinar al momento 251 psi (set de apagado 200 psi). Verificar condiciones de superficie.</t>
  </si>
  <si>
    <t xml:space="preserve">Monitoreo: Continua con variaciones de amperaje +/- 3 A. Verificar condiciones de superficie y desgasificacion. </t>
  </si>
  <si>
    <t>Monitoreo: TM mantiene tendencia a estabilizar a 333 F, + 20 F al 22 de Dic.</t>
  </si>
  <si>
    <t>Monitoreo: Trip Action Low PD en bypass. Por favor su ayuda activando alarma.</t>
  </si>
  <si>
    <t>Monitoreo: PIP con tendencia a declinar al momento 185 psi, set de apagado 160 psi. Verificar condiciones de superficie.</t>
  </si>
  <si>
    <t>Se verifica facilidades en superficie: Pozo chocado en wing valve. Anular abierto al flare de la locación
Quimica: Anti incrustante, Anti corrosivo, Demulsificante inyectando sin novedad. 
Parámetros ESP.
Frec 54 Hz / Cte 43 amp /  PIP 367 psi / PDP 4181 psi / Ti 232°F / Tm 291°F / 
WHP 350 psi / P CSG 17 psi
Durante la noche se evaluará en VX.</t>
  </si>
  <si>
    <t>Se reduce frecuencia 56.5 a 56.3 hz directo por control de PIP</t>
  </si>
  <si>
    <t>Monitoreo: Se incrementa frecuencia remoto de 55.1 @ 56.1 Hz, en rampa de 8 Hrs.</t>
  </si>
  <si>
    <t>Se incrementa frecuencia de 55.1 @ 56.1 Hz, en rampa de 8 Hrs.</t>
  </si>
  <si>
    <t>Monitoreo: PIP tendencia decreciente al momento 209 psi, set de apagado 200 psi, verificar condiciones en superficie.</t>
  </si>
  <si>
    <t>Apa</t>
  </si>
  <si>
    <t>Monitoreo: Se incrementa frecuencia remoto de 52.4 @ 53 Hz, en rampa de 8 Hrs.</t>
  </si>
  <si>
    <t>Monitoreo: Incremento de frecuencia de 32 a 33 Hz directo para prueba del ILT ACAI-107
 Incremento de 8.5 Hz aun no llega al caudal objetivo, por favor confirmar si le sigo subiendo, la presion de descarga sube</t>
  </si>
  <si>
    <t>VSD Overload</t>
  </si>
  <si>
    <t>Monitoreo: PIP con tendencia a estabilizar en 610 psi posterior al arranque, 270 psi sobre PIP al 15 Ene. Verificar condiciones de superficie y desgasificacion.</t>
  </si>
  <si>
    <t>Monitoreo: PIP con tendencia a incrementar al momento 274 psi (set 550 psi), verificar condiciones de superficie y desgasificacion.</t>
  </si>
  <si>
    <t>Monitoreo: PIP con tendencia a incrementar al momento 321 psi, se mantiene variaciones de +/- 100 psi; verificar condiciones de superficie y desgasificacion.</t>
  </si>
  <si>
    <t>OPR. PEC. Compensando decline de producción</t>
  </si>
  <si>
    <t>Monitoreo: Se registra incremento de 0.5 hz. Confirmar trabajos en sitio.</t>
  </si>
  <si>
    <t>DN 1750S (19 ENERO 2024 )</t>
  </si>
  <si>
    <t>Se suspende rampa de frecuencia a 52.4 a 53 Hz, en rampa de 8 Hrs.</t>
  </si>
  <si>
    <t>Alerta: Se registra caida de amperaje - 5 A, PIP con tendencia a declinar hasta 210.8 psi; confirmar trabajos en superficie.</t>
  </si>
  <si>
    <t>Alerta: Se registra caida de PIP, TM, TI. Verificar estado de sensor.</t>
  </si>
  <si>
    <t>Alerta: Pérdida de señal desde 11h29; verificar status y recuperar transmisión de datos.</t>
  </si>
  <si>
    <t>Monitoreo: Continuan variaciones de amperaje +/- 4 A. Equipo en trabajando en modo PID de 51.5 a 52.3 hz para 282 psi. Verificar ventana de frecuencia.</t>
  </si>
  <si>
    <t>Monitoreo: Variaciones de amperaje de +/- 3 A, variacion maxima 7 A. Verificar condiciones de superficie y desgasificacion.</t>
  </si>
  <si>
    <t>Monitoreo: Variaciones de amperaje de +/- 4 A. Verificar condiciones de superficie y tratamiento quimico.</t>
  </si>
  <si>
    <t>OPR. PEC. Válvula anular  de gas cerrada por trabajos del Rig.</t>
  </si>
  <si>
    <t>Monitoreo: Vibracion con picos hasta 0.8 G, verificar analisis de solidos.</t>
  </si>
  <si>
    <t>CNOF-055UI+US</t>
  </si>
  <si>
    <t>TEC. ATL. Luego de arranque reciente se observa que mantiene tendencia lenta a incrementar Pip, se corrobora con el sr operador flujo en superficie con 100psi de WHP.
Acorde a comportamiento considerar trabajos en pozo, queda con las protecciones activas acorde a parámetros actuales.</t>
  </si>
  <si>
    <t>OPR. PEC. Reporta VSD sin energia</t>
  </si>
  <si>
    <t>Alerta: Pérdida de señal desde 14h41; verificar status y recuperar transmisión de datos.</t>
  </si>
  <si>
    <t>Alerta: Vibracion con picos hasta 0.8 G, verificar analisis de solidos.</t>
  </si>
  <si>
    <t>Alerta: Incremento en el rango de variacion de amperaje +/-8A. de 35 a 27 A. SET de OL 37A. SET de UL 24A.</t>
  </si>
  <si>
    <t>Se suspende rampa de frecuencia a 53 a 54 Hz, en rampa de 8 Hrs.</t>
  </si>
  <si>
    <t>Se reduce frecuencia 56.6 a 56.3 hz directo por control de PIP</t>
  </si>
  <si>
    <t>Se reduce frecuencia 56.3 a 56.0 hz directo por control de PIP</t>
  </si>
  <si>
    <t>Alerta: Pérdida de señal desde 02h30; verificar status y recuperar transmisión de datos.</t>
  </si>
  <si>
    <t>CLBA-007HR1UI</t>
  </si>
  <si>
    <t>Monitoreo: Seguimiento de arranque despues de salir de WO
Parametros dinamicos:
AMP 16 / PIP 1010 psi/ Frec 110 Hz/ TM 247 F / TI 229 F / PD 3927 psi</t>
  </si>
  <si>
    <t>ACAK-189</t>
  </si>
  <si>
    <t>Monitoreo: Seguimiento de arranque despues de salir de WO
Parametros dinamicos:
AMP 50.1 / PIP 1027 psi/ Frec 49 Hz/ TM 266 F / TI 221 F / PD 3638 psi</t>
  </si>
  <si>
    <t>Se normaliza frecuencia 56.0 a 56.3 hz directo por control de PIP</t>
  </si>
  <si>
    <t>Alerta: Pérdida de señal desde 04h30; verificar status y recuperar transmisión de datos.</t>
  </si>
  <si>
    <t>Monitoreo: Se decremena frecuencia remoto de 62 @ 61 Hz, en rampa de 1 Hr.</t>
  </si>
  <si>
    <t>Monitoreo: Caida de amperaje - 6 A, set UL 39.4 A. Verificar condiciones de superficie y frecuencia de operación</t>
  </si>
  <si>
    <t>Monitoreo: Continuan variaciones de parametros: amperaje +/- 4 A , PIP +/-50 psi, PD +/- 300 psi, TM +/- 23 F, TI +/- 6 F. Verificar condiciones de superficie, tratamiento quimico, condiciones de fluido y solidos.</t>
  </si>
  <si>
    <t>Monitoreo: PIP con tendencia a incrementar al momeno 279 psi. Verificar condiciones de superficie y desgasificacion.</t>
  </si>
  <si>
    <t>Monitoreo: Variaciones ciclicas de amperaje de +/- 4 A, incremento paulatino de PD +300 psi, equipo en modo PID de 49 a 52.1 hz para 230 psi. Verificar condiciones de superficie y ventana de frecuencia.</t>
  </si>
  <si>
    <t>TEC. ATL. Finaliza la Inyección de química por directa:
PD 4791 PSI,  PI 1920. TI 246. TM 247
Back Spin. Positivo.</t>
  </si>
  <si>
    <t>Alerta: PIP con tendencia decreciente 218psi. Se decrementan 0.3Hz por control de PIP</t>
  </si>
  <si>
    <t>TEC. ATL. Se verifica condiciones internas del VSD. 
Se realiza el reajuste de los componentes internos. Limpieza interna debido a la gran cantidad de insectos y lagartijas encontradas en la parte de control y potencia del VSD.
Se recomienda mantenimiento preventivo del VSD.</t>
  </si>
  <si>
    <t>8'8"11/16</t>
  </si>
  <si>
    <t>OPR. PEC. Mantenimiento de generadores</t>
  </si>
  <si>
    <t>OPR. PEC. Mantenimiento de generadores. OPR. PEC. Realiza 3 arranques sin éxito</t>
  </si>
  <si>
    <t>Monitoreo: Se incrementa frecuencia remoto de 110 @118 Hz, en rampa de 12 Hrs.</t>
  </si>
  <si>
    <t>Se reduce frecuencia 62 a 61 hz, en rampa de 1 hr</t>
  </si>
  <si>
    <t>Se incrementa frecuencia remoto de 54 @55 Hz, en rampa de 10 Hrs.</t>
  </si>
  <si>
    <t>Se incrementa frecuencia remoto de 112 @114 Hz, en rampa de 3 Hrs.</t>
  </si>
  <si>
    <t>Se incrementa frecuencia remoto de 114 @118 Hz, en rampa de 5 Hrs.</t>
  </si>
  <si>
    <t>Se incrementa frecuencia remoto de 59.4 @ 59.6 Hz, directo.</t>
  </si>
  <si>
    <t>Monitoreo: Se incrementa frecuencia remoto de 59.4 @ 59.6 Hz, directo.</t>
  </si>
  <si>
    <t xml:space="preserve">Se reduce frecuencia 54 a 53 hz, en rampa de 1 hr </t>
  </si>
  <si>
    <t xml:space="preserve">Monitoreo: Se reduce frecuencia 54 a 53 hz, en rampa de 1 hr </t>
  </si>
  <si>
    <t>Alerta:  PIP con tendencia a incrementar al momento 342 psi, continuan variaciones de PIP +/- 100 psi. Verificar condiciones de superficie y desgasificacion.</t>
  </si>
  <si>
    <t>Monitoreo: Variaciones ciclicas de PD +/- 300 psi, +/- 3.3 A. Equipo en modo PID de 44 a 46.7 hz para 218 psi. Verificar condiciones de superficie y ventana de frecuencia.</t>
  </si>
  <si>
    <t>Alerta:PIP estabilizando en 450 psi, + 230 psi sobre PIP al 23 Dic. Verificar condiciones de superficie y desgasificacion.</t>
  </si>
  <si>
    <t>OPR. PEC. Desgasificado al cellar full open. 
Realizar actualizacion de prueba de produccion.</t>
  </si>
  <si>
    <t>Alerta: PIP declinando al momento 212.5 psi, equipo en modo PID, se disminuye 0.5 hz  a la ventana minima, verificar condiciones de superficie.</t>
  </si>
  <si>
    <t>TEC. ATL. En conjunto con personal CPP.  Se realiza pruebas de las digitales (PERMISIVO). El VSD responde a las pruebas realizadas.
Al momento alarma de permisivo el Log. Por solicitud de personal CPP. encargado de las pruebas.</t>
  </si>
  <si>
    <t>ACAL-233TI+UI</t>
  </si>
  <si>
    <t/>
  </si>
  <si>
    <t>Pozo alineado al tanque de prueba</t>
  </si>
  <si>
    <t>TEC. ATL. Equipo se apaga por alarma de OL sobrecorriente de motor. Equipo presenta picos de corriente alcanzando el aet de apagado. Se sugiere realizar análisis de fluido.
Equipo en linea a la frecuencia de operación de 49 hz , parámetros en proceso de estabilización.</t>
  </si>
  <si>
    <t>EWO por no aporte a superficie (Falla mecánica, posible obstrucción bajo el standing valve).
Ultima prueba de producción: | BFPD: 689 | BPPD: 103 | BSW: 85% | JET F-8</t>
  </si>
  <si>
    <t>Alerta: Caida de parametros de sensor, verificar estado de sensor, equipo en linea.</t>
  </si>
  <si>
    <t>Monitoreo: Se decremena frecuencia  de 146 @ 144 Hz en sitio, en rampa de 1 Hr.</t>
  </si>
  <si>
    <t>Monitoreo: TM incrementando paulatinamente + 25 F desde 01 Sep. Verificar tratamiento quimico y actualizacion de prueba de produccion.</t>
  </si>
  <si>
    <t>Alerta: Sin comunicacion desde 16:23pm del 23 Ene. Verificar status y recuperar transmision de datos.</t>
  </si>
  <si>
    <t>Monitoreo: Sin comunicacion desde 15h00pm del 23 Ene. Verificar status y recuperar transmision de datos. Bombeo Mecanico.</t>
  </si>
  <si>
    <t>Mantenimiento preventivo programado</t>
  </si>
  <si>
    <t>Recupera transmision de datos el 23 Ene a las 17h30pm</t>
  </si>
  <si>
    <t xml:space="preserve">Se loggea Trip Action UL </t>
  </si>
  <si>
    <t>Se incrementa frecuencia remoto de 58.1 @ 58.2 Hz, directo por control de PIP.</t>
  </si>
  <si>
    <t>Monitoreo: PIP con tendencia creciente 285psi. Equipo opera modo PID con un set de 215psi con una ventana de 48.5 a 50Hz. Verificar condiciones de superficie y desgasificiacion.</t>
  </si>
  <si>
    <t>Monitoreo: PIP con tendencia a incrementar, se mantiene variaciones de PIP +/- 120 psi. Verificar condiciones de superficie y desgasificacion.</t>
  </si>
  <si>
    <t>Mantenimiento de generadores</t>
  </si>
  <si>
    <t>Alerta: PIP continua sobre PIP de operacion al 26 Dic+ 370 psi, incremento paulatino de +/- 10 psi cada 24hrs, al momento 619 psi (set de apagado 700 psi), WHP 100 psi revision 23 Ene. Se recomienda considerar trabajos en pozo.</t>
  </si>
  <si>
    <t>Pendiente planificacion de bombeo por anular</t>
  </si>
  <si>
    <t>Monitoreo: Continuan variaciones de amperaje +/- 7 A. Pendiente revision de sensor en proximo apagado. Verificar tratamiento quimico y analisis de fluido y solidos</t>
  </si>
  <si>
    <t>Monioreo: Se incrementa frecuencia remoto de 55 @ 55.5 Hz, en rampa de 6 Hrs.</t>
  </si>
  <si>
    <t>Alerta: TM con tendencia a incrementar al momento 340 F, + 20 F al 1 Nov (set de apagado 350 F). Verificar tratamiento quimico.</t>
  </si>
  <si>
    <t xml:space="preserve">Se recupera transmision de datos a las 09:15am del 24 Ene </t>
  </si>
  <si>
    <t xml:space="preserve">Monitoreo: PIP con leve tendencia a declinar posterior a bacheo - 5 psi en las ultimas 12hrs. </t>
  </si>
  <si>
    <t>Monitoreo: Variaciones de amperaje de +/- 3 A. Verificar condiciones de superficie y propiedades de fluido y solidos.</t>
  </si>
  <si>
    <t>Monitoreo: Variaciones de amperaje de +/- 7 A. Verificar condiciones de superficie y desgasificacion.</t>
  </si>
  <si>
    <t>EWO No flujo a superficie. 
Posible problema mecánico. Equipo no presenta flujo en superficie, técnico corroboró ausencia de backspin. Se realizó pruebas multifrecuencia en ambos giros hasta 70 hz sin obtener flujo a superficie. Se realizo toma de parametros electricos de equipo de fondo F-F: 9.6 / 9.6 / 9.6 OHM. FT: 83 MOHM
RL 837 días | BOMBAS RC4000 Tandem 240 HP| 1442 BFPD | BPPD 1139.18 | BSW 21%</t>
  </si>
  <si>
    <t>Monitoreo: Se incrementa frecuencia remoto de 122 @ 126 Hz, en rampa de 8 Hrs.</t>
  </si>
  <si>
    <t>Desgasificando espacio anular hacia la tea, P. Csg 4 psi, chocado en wing con 3,5 vueltas open de 19 y flujo en superficie</t>
  </si>
  <si>
    <t>CNOF-053UI+US</t>
  </si>
  <si>
    <t>Monitoreo: PIP con tendencia a declinar al momento 215 psi, equipo en modo PID, se intenta disminuir ventana minima de frecuencia, ventana de 58 a 61 hz para 300 psi, sin embargo no acepta mando remoto. Verificar condiciones de superficie y ventana de frecuencia.</t>
  </si>
  <si>
    <t>Monitoreo: No se refleja datos en Agora, por favor verificar transmision de datos.</t>
  </si>
  <si>
    <t>TEC. ATL. en conjunto con el compañero operador de PEC se revisa condiciones en superficie, línea de producción con presencia de fluido, presión en cabeza 300 psi, válvula de producción abierta al 100%, no se dispone facilidades en superficie para el venteo del anular hacia el cellar.
Válvula de producción no permite apertura y cierre debido a que presenta problemas en vastago durante las maniobras.</t>
  </si>
  <si>
    <t>Alarma: TM con tendencia a incrementar al momento 336 F (set de apagado 350 F). Verificar condiciones de superficie y tratamiento quimico.</t>
  </si>
  <si>
    <t>TEC. ATL. En caso de llegar a los 340 grados se recomienda bajar 0.5 Hz por control de temperatura.</t>
  </si>
  <si>
    <t>Monitoreo: Programado. Incremento de frecuencia remoto de 61 @ 62 hz en rampa de 1hr. Normalizacion.</t>
  </si>
  <si>
    <t>Alerta: Sin transmision de datos desde 24 Ene a las 11:54am. Verificar status y recuperar transmision de datos.</t>
  </si>
  <si>
    <t>Alerta: Se registra caida de amperaje hasta 39.2 A, PIP con tendencia a declinar. Confirmar trabajos en superficie y verificar set de UL.</t>
  </si>
  <si>
    <t>TEC. ATL. Pozo presenta flujo en superficie, presión en cabeza 70Psi.
Presión de anular 0Psi. Abierta la válvula 3/8 venteo.
Verificando la corriente a ido declinando lentamente.
Como antecedente en diciembre realizan bacheo por presentar taponamiento. Se ajusta protecciones a las condiciones actuales.
Continuar monitoreando.
Y se recomienda realizar una prueba de producción.</t>
  </si>
  <si>
    <t>Personal de PEC realiza estimulación con cierre y apertura de válvula wing.
Queda abierto mínimo 3 vueltas.
Con flujo en superficie presión en cabeza 190Psi.
Las protecciones se encuentran de acuerdo a los parámetros de operación. 
Desgasificando espacio anular hacia la tea, P. Csg 4 psi, chocado en wing con 3,5 vueltas open de 19 y flujo en superficie
 24/1/2024
Se realizan trabajos de estimulación en cabeza y se revisan condiciones en superficie, ok. Pc: 200 psi / Freq: 56.3 Hz / Amp: 51.7 A / Volt: 456 V /
PIP: 239 psi / PD: 3754 psi / Ti: 228 °F / Tm: 269 °F / Wing de producción: 3-12 open / DMO: 1 GPD / Antiescala: 13 GPD /</t>
  </si>
  <si>
    <t xml:space="preserve">Se recupera transmision de datos a las 16:15am del 24 Ene </t>
  </si>
  <si>
    <t>Se incrementa frecuencia remoto de 55 @ 55.5 Hz, en rampa de 6 Hrs.</t>
  </si>
  <si>
    <t>Se incrementa frecuencia remoto de 61 @ 62 Hz, en rampa de 1 Hrs.</t>
  </si>
  <si>
    <t>Se incrementa frecuencia remoto de 126 @ 130 Hz, en rampa de 12 Hrs.</t>
  </si>
  <si>
    <t>Se incrementa frecuencia remoto de 122 @ 126 Hz, en rampa de 8 Hrs.</t>
  </si>
  <si>
    <t>Monitoreo: Se incrementa frecuencia remoto de 122 @ 130 Hz, en rampa de 20 Hrs.</t>
  </si>
  <si>
    <t>Se reduce frecuencia 51.8 a 51.3 hz, por control de TM.</t>
  </si>
  <si>
    <t>Monitoreo: Se incrementa frecuencia remoto de 56 @ 57Hz, en rampa de 12Hrs.</t>
  </si>
  <si>
    <t>Se incrementa frecuencia remoto de 56 @57 Hz, en rampa de 12 Hrs.</t>
  </si>
  <si>
    <t>Alerta: Sin transmision de datos desde 24 Ene a las 17:30. Verificar status y recuperar transmision de datos.</t>
  </si>
  <si>
    <t>Alerta: Sin transmision de datos desde 24 Ene a las 15:00. Verificar status y recuperar transmision de datos.</t>
  </si>
  <si>
    <t>Alerta: Sin transmision de datos desde 25 Ene a las 04:30. Verificar status y recuperar transmision de datos.</t>
  </si>
  <si>
    <t>Recupera transmision 25 Ene a las 6:00</t>
  </si>
  <si>
    <t>Monitoreo: Variaciones de amperaje de +/- 3 A. Verificar condiciones de superficie y actualizar analisis de fluido y solidos.</t>
  </si>
  <si>
    <t>Recupera transmision 25 Ene a las 15:00</t>
  </si>
  <si>
    <t>Alerta: Variaciones de PD +/- 300 psi, pico maximo de PD 4921 psi (set de apagado 5000 psi). Verificar condiciones de superficie.</t>
  </si>
  <si>
    <t>Monitoreo: Se incrementa frecuencia remoto de 130 @ 134 Hz, en rampa de 12 Hrs.</t>
  </si>
  <si>
    <t>Verificar inyección de química y actualizando análisis de sólidos en CLBA-010. Gracias</t>
  </si>
  <si>
    <t>Monitoreo: Se incrementa frecuencia en sitio de 55 @ 56.5 Hz, en rampa de 6 Hrs.</t>
  </si>
  <si>
    <t>Monitoreo: Equipo sin datos de sensor,pendiente revision en sitio, cartel ubicado en sitio.</t>
  </si>
  <si>
    <t>Monitoreo: Continua amperaje con tendencia a disminuir al momento 41.5 A, set de apagado 34 A.</t>
  </si>
  <si>
    <t>Se requiere medicion en sitio con las pinzas amperimétricas y verificar que los datos de amperaje esten acorde a lo registrado en el monitoreo, valores entre 26.1 @ 27.9 A.
TEC. ATL. Se realiza verificacion en sitio con pinzas amperimetricas, valores acordes a lo monitoreado.</t>
  </si>
  <si>
    <t>Monitoreo: Continuan variaciones de amperaje de +/- 4 A. Verificar condiciones de superficie y desgasificacion.</t>
  </si>
  <si>
    <t>Monitoreo: Variaciones de amperaje de +/- 4 A, equipo en modo PID de 52 A 53.3 hz para 250 psi. Verificar condiciones de superficie y ventana de frecuencia.</t>
  </si>
  <si>
    <t>ATL. mantiene una ventana de frecuencia de 1.3 Hz lo necesario para mantener la PIP en lo requerido.</t>
  </si>
  <si>
    <t xml:space="preserve">TEC. ATL. Equipo apagado por una falsa alarma de Pi se da resetear la  tarjeta PIC restableciendo los datos del sensor.
Se verifica aislamiento del equipo BES teniendo
Fase-Fase: 5.4Ohmios 
Fase-Tierra: 47.9Mohmios
Ecualizadas las presiones se procede con el arranque se monitorea en sitio hasta tener flujo en superficie, para corroborar aporte en superficie con operador de PEC se cierra la válvula wing al 100%  se incrementa rápidamente la presión en cabeza llegando a 500Psi. Se deja abierto 3 ½ vueltas con presión en cabeza de 220Psi, aporte en superficie.
Queda en modo PIP set 230Psi ventana de frecuencia de 49Hz a 53Hz.
</t>
  </si>
  <si>
    <t>Monitoreo: Variaciones de amperaje +/- 4 A, intermitencia en transmision. Verificar condiciones de superficie y desgasificacion, verificar transmision continua con Agora.</t>
  </si>
  <si>
    <t>Monitoreo: Senal intermitente, verificar transmision continua con plataforma Agora.</t>
  </si>
  <si>
    <t>Monitoreo: Variaciones de amperaje +/- 10 A. Verificar condiciones de superficie y desgasificacion.</t>
  </si>
  <si>
    <t>ACAE-206IHI</t>
  </si>
  <si>
    <t>14'6"6/8</t>
  </si>
  <si>
    <t>ACAK-189HUI</t>
  </si>
  <si>
    <t>NB (630-1000) H (22-01-2024)</t>
  </si>
  <si>
    <t>|</t>
  </si>
  <si>
    <t>Alerta: Sin transmision de datos desde 25 Ene a las 22:15. Verificar status y recuperar transmision de datos.</t>
  </si>
  <si>
    <t>Se verifica integridad eléctrica previo al arranque teniendo FF 5.9/5.9/5.9 Ohms - FT 25 MOhms. Se realizó primer intento de arranque sin éxito se apaga por sobrecarga. Se realizó segundo intento con refuerzo exitoso. Se estabiliza frecuencia de operación hasta 62 Hz.</t>
  </si>
  <si>
    <t>Monitoreo: Revision en sitio por tecnico ATL</t>
  </si>
  <si>
    <t>Monitoreo: Se incrementa frecuencia en sitio de 52 @ 53 Hz, en rampa de 4 Hrs.</t>
  </si>
  <si>
    <t>Monitoreo: Se incrementa frecuencia remoto de 134 @ 136 Hz, en rampa de 6 Hrs.</t>
  </si>
  <si>
    <t>Se verifica parámetros eléctricos.
Se ajusta protecciones a las condiciones actuales.
Pozo presenta flujo en superficie y presión en cabeza.
45 A / 62 hz</t>
  </si>
  <si>
    <t>Monitoreo: Se decremento frecuencia en sitio de 62 @ 60 Hz, en rampa de 4 Hrs.</t>
  </si>
  <si>
    <t>Monitoreo: Se incrementa frecuencia remoto de 57 @ 58 Hz, en rampa de 8 Hrs.</t>
  </si>
  <si>
    <t>Trabajos SLK</t>
  </si>
  <si>
    <t>Monitoreo: Trabajos de superficie</t>
  </si>
  <si>
    <t xml:space="preserve">Alineacion a prueba, pozo desgasificando.
Se presenta problemas con las válvulas check </t>
  </si>
  <si>
    <t>Monitoreo: Se realiza bacheo vía capilar de mezcla antiasfalténico + JP1 vía capilar con un volumen de 55 galones. Aproximadamente 08h45 termina la aplicación de la mezcla vía capilar</t>
  </si>
  <si>
    <t>Se incrementa frecuencia remoto de 50.0 @ 50.5 Hz, directo por control de PIP.</t>
  </si>
  <si>
    <t>Se decremento frecuencia remoto de 56.0 @ 56.0 Hz, directo por control de PIP.</t>
  </si>
  <si>
    <t>Monitoreo
Verificar implementacion de manometros para anulares</t>
  </si>
  <si>
    <t>Apertura de choque y analisis de fluido</t>
  </si>
  <si>
    <t>Implementar manometros en anulares</t>
  </si>
  <si>
    <t xml:space="preserve">Analisis termografico </t>
  </si>
  <si>
    <t>Actualizar prueba de produccion. 
Echometer</t>
  </si>
  <si>
    <t>Mantener monitoreo de incremento de frecuacia al 042</t>
  </si>
  <si>
    <t>4hz 12hrs al 007</t>
  </si>
  <si>
    <t>Verificar set, trip action y ventana de frecuencia.</t>
  </si>
  <si>
    <t xml:space="preserve">Variaciones reales </t>
  </si>
  <si>
    <t>Verificar tratamiento quimico y analisis de fluido</t>
  </si>
  <si>
    <t>Analasis de fluido</t>
  </si>
  <si>
    <t>Analisis de fluido, revision de presion en csg</t>
  </si>
  <si>
    <t>Verificar tratamiento quimico, desgasificacion, analisis de fluido</t>
  </si>
  <si>
    <t>Verificar valvula check</t>
  </si>
  <si>
    <t>Monitoreo: Se registra caidas de amperaje hasta 28 A (set de apagado 23 A). Verificar condiciones de superficie.</t>
  </si>
  <si>
    <t>Monitoreo: PIP sobre PIP de operacion al 24 Ene + 120 psi. Verificar condiciones de superficie y desgasificacion.</t>
  </si>
  <si>
    <t>Monitoreo: Se decrementa frecuencia remoto de 64.9 @ 64 hz.</t>
  </si>
  <si>
    <t>TEC. ATL. Personal PEC informa de procesos de estimulación en horas de la madrugada. Sin embargo la PIP se incrementa paulatinamente.
En conjunto con personal PEC. Se procede a estimular con frecuencia hasta 63 Hz y cierre total de la válvula de producción por varias ocasiones. Presión en el manómetro alcanza los 600 Psi.
Se normalizan las condiciones en el cabezal 
Válvula de producción 4 vueltas abiertas.
El gas se evacua al cellar.
Presión de cabeza  40 PSI.
Sin embargo la PIP sigue incrementandoce paulatinamente.
Pozo con excesiva presencia de gas.
En espera que las presiones se ecualicen para proceder con el arranque.
Se recomienda verificar la inyección química.</t>
  </si>
  <si>
    <t>Monitoreo: Se incrementa frecuencia remoto de 52 @ 53 Hz, en rampa de 12 Hrs.</t>
  </si>
  <si>
    <t>Monitoreo: Se incrementa frecuencia remoto de 138 @ 142 Hz, en rampa de 12 Hrs.</t>
  </si>
  <si>
    <t>Se verifica condiciones en superficie por alta temperatura de motor
PARAMETROS
FRE: 64 Hz /  CTE: 62 amp / PIP: 303 psi / PD: 4003 psi / TI: 231 °F / TM: 343 °F / WHP: 100 psi
NOTA:
✓Para control de TM se verifica válvula wing 100 % open
✓ Desgasificacion hacia el flare 100% Open
✓ Dosificación de químico
Antiescala 18 glns/día-Anticorrosivo 3 glns/dia</t>
  </si>
  <si>
    <t xml:space="preserve">Se procede a cambiar el modo de operación del equipo de modo PID @ modo frecuencia.  
Al momento trabajando a 57 Hz. Con 45 amperios.
Se ajustan alarmas a las condiciones de trabajo actual. </t>
  </si>
  <si>
    <t>Alerta: PIP con tendencia a incrementar, al momento 439 psi (set de apagado 600 psi). Verificar condiciones de superficie y desgasificacion.</t>
  </si>
  <si>
    <t>Monitoreo: Variaciones de amperaje de +/- 7 A. Equipo en modo PID  de 56 a 57.2 hz para 230 psi. Verificar ventana de frecuencia.</t>
  </si>
  <si>
    <t>ACAK-234HS+UI</t>
  </si>
  <si>
    <t>Monitoreo:  PIP con tendencia a incrementar al momento 272 psi (set de apagado 550 psi). Verificar condiciones de desgasificacion.</t>
  </si>
  <si>
    <t>PARAMETROS
FREC: 54 HZ / CTE: 45 AMP / PIP: 468 PSI / PD: 4095 PSI /TI: 260 °F / TM: 304 °F /WHP: 280 PSI
NOTAS:
El pozo mantiene una  inyección de químico antiescala contínua, al momento.
Válvula del espacio anular abierto 40 %, desgasificando hacia el mechero.
Trip de apagado de la temperatura de intake (265 °F).</t>
  </si>
  <si>
    <t>Monitoreo: Continua variaciones de parametros PD +/- 300 psi, PIP +/- 10 psi, TM +/- 6 F, amperaje +/- 7 A. Verificar condiciones de superficie y desgasificacion.</t>
  </si>
  <si>
    <t>PARAMETROS
FREC: 51.8 HZ / CTE: 22 AMP / PIP: 232 PSI / PD: 4320 PSI / TI: 251 °F / TM: 282 °F / WHP: 280 PSI
NOTAS:
Inyección de químico antiescala contínua, al momento.
Válvula del espacio anular abierto 50 %, desgasificando hacia el mechero.
Trip de apagado de la temperatura de intake (265 °F).</t>
  </si>
  <si>
    <t>Monitoreo: Se incrementa remoto de 53 @ 55 hz, en rampa de 16hrs.</t>
  </si>
  <si>
    <t xml:space="preserve">Monitoreo: Mantiene tendencia decreciente de amperaje 19A. </t>
  </si>
  <si>
    <t>EWO por falla eléctrica bajo aislamiento y fases desbalanceadas medidas tomadas desde el QC. FF:  (10.3, 7,7 y 11.4) ohmios y fases tierra 0 ohmios. Produccion Qf=145 BFPD , Qo = 116 BPPD , BSW 20 ,equipo RCXLF, RL 396 días.</t>
  </si>
  <si>
    <t>Variacion de voltaje</t>
  </si>
  <si>
    <t>Monitoreo: Se decrementa 0.2Hz por control de PIP.</t>
  </si>
  <si>
    <t>Monitoreo: PIP con tendencia a incrementar al momento 593 psi, set de apagado 650 psi, amperaje cae - 8 A. Estimular con frecuencia y choque, y verificar inyeccion quimica.</t>
  </si>
  <si>
    <t>Monitoreo: Continuan variaciones de +/- 4 A. Verificar condiciones de superficie, actualizar analisis de fluido-solidos.</t>
  </si>
  <si>
    <t>Planificacion para desgasificacion anular.</t>
  </si>
  <si>
    <t>Monitoreo: Se incrementa frecuencia remoto de 142 @ 146 Hz, en rampa de 12 Hrs.</t>
  </si>
  <si>
    <t>TEC. ATL. se realiza revisión del CLBB-014, amperaje de motor con fluctuaciones al momento de la toma de parámetros eléctricos, se realiza ajustes en vsd del amperaje de motor,  al momento en promedio de trabajo de +/- 20 amperios. 
Con operador de isla, se revisa cabezal y se observa a la variable de PC con fluctuaciones de 110 caer a 80 OSI y viceversa, no de forma continua. 
Presión del anular se observa en 0.
Al momento el pozo se encuentra en prueba de producción.</t>
  </si>
  <si>
    <t>TEC. ATL. VSD presenta alarma de apagado VSD Trip: Comm Error.
Se verifica condiciones del equipo de superficie. No presenta problema alguno.
En espera de que las presiones ecualicen para proceder con el arranque.
Compañero Operador PEC. Confirma cambio de alineación a la línea de prueba en conjunto con los pozos. ACAD-095. y ACAD-098.
Adicional informa que días atras se manipularon las alineaciones en el manifold para configuración de pozos a prueba</t>
  </si>
  <si>
    <t>Se decrementa frecuencia remoto de 64.9 @ 64 hz.</t>
  </si>
  <si>
    <t>Se incrementa frecuencia remoto de 138 @ 142 Hz, en rampa de 12 Hrs.</t>
  </si>
  <si>
    <t>Se incrementa frecuencia remoto de 52 @ 53 Hz, en rampa de 12 Hrs.</t>
  </si>
  <si>
    <t>Se incrementa remoto de 53 @ 55 hz, en rampa de 16hrs.</t>
  </si>
  <si>
    <t>Alerta: PIP con tendencia creciente 560psi. Set de apagado 600psi. Verificar desgasificacion y condiciones de superficie.</t>
  </si>
  <si>
    <t>Alerta: PIP 280psi opera en ventana superior. Equipo Trabaja en Modo PID 215psi. 48.5 a 50Hz. Desgasificar y optimizar ventana de operacion.</t>
  </si>
  <si>
    <t>Se incrementa frecuencia remoto de 50.5 @ 50.8 Hz, directo por control de PIP.</t>
  </si>
  <si>
    <t>Antiescala
Vía: Capilar
Concentración: 100 ppm
Anticorrosivo 
Vía: Capilar
Concentración: 100 ppm
Demulsificante
Vía: Línea de flujo
Concentración: 213 ppm
Operador de Petroecuador verificará mañana en el día la operatividad de la recirculación para aplicar demulsificante por esta vía.
- Análisis de fluido
70% sin emulsión</t>
  </si>
  <si>
    <t xml:space="preserve">Se registra 4 apagados durante la semana por Alta PD. </t>
  </si>
  <si>
    <t>Se incrementa frecuencia remoto de 53 @ 53.5 Hz, en rampa de 4hrs</t>
  </si>
  <si>
    <t>Se incrementa frecuencia remoto de 53 @ 54 Hz, en rampa de 1hrs</t>
  </si>
  <si>
    <t>Se cambia set de UL de 42 a 38 A, por solicitud de ATL</t>
  </si>
  <si>
    <t>Monitoreo: Se observa variaciones de amparaje de + - 4.8 amp, verificar presencia de gas y desgasificar.</t>
  </si>
  <si>
    <t>Monitoreo: Se observa tendecia de crecimiento en la presion de descarga</t>
  </si>
  <si>
    <t>10'6"6/8</t>
  </si>
  <si>
    <t>9'3"1/16</t>
  </si>
  <si>
    <t>CLBA-011 A CLBA-036I AGUA OTROS</t>
  </si>
  <si>
    <t>RCXLF   (25-ENERO-2024)</t>
  </si>
  <si>
    <t>DN1750(4) (3-DEC-22)</t>
  </si>
  <si>
    <t>D460N(21-SEP-19)</t>
  </si>
  <si>
    <t>NH-ER(4400/5000)H(10-FEB-22)</t>
  </si>
  <si>
    <t>D460N (12-AGO-22)</t>
  </si>
  <si>
    <t>RCXLF(4) (15-MAR-23)</t>
  </si>
  <si>
    <t>NH(790-1000)HCMP (15-JAN-22)</t>
  </si>
  <si>
    <t>DN1750(3-NOV-20)</t>
  </si>
  <si>
    <t>DN1750(8-NOV-22)</t>
  </si>
  <si>
    <t>Alto Corte Agua</t>
  </si>
  <si>
    <t xml:space="preserve">Incremento a 150Hz en 12H en sitio. Seguimiento de BSW. PIP Obj:300psi. </t>
  </si>
  <si>
    <t xml:space="preserve">Monitoreo: Mantiene variaciones de amperaje +/-9A. </t>
  </si>
  <si>
    <t xml:space="preserve">Decremento de 1Hz en rampa de 4H remoto. Mantener monitoreo. Repetir echometer. Actualizar prueba. </t>
  </si>
  <si>
    <t xml:space="preserve">Monitoreo: Continuan variaciones de amperaje de +/- 5 A. </t>
  </si>
  <si>
    <t xml:space="preserve">Decremento de 2Hz en superficie en rampa de 4H en sitio. Mantener monitoreo. Repetir echometer. Actualizar prueba. </t>
  </si>
  <si>
    <t xml:space="preserve">Monitoreo: Mantiene variacionde de parametros. Revisar condiciones de superficie. </t>
  </si>
  <si>
    <t xml:space="preserve">Revisar condiciones de superficie. Considerar limpieza de linea. Verificar posible retorno. </t>
  </si>
  <si>
    <t xml:space="preserve">Monitoreo: PIP mantiene tendencia a declinar. 375psi. </t>
  </si>
  <si>
    <t xml:space="preserve">Actualizar MATCH. PIP Obj: 220psi. </t>
  </si>
  <si>
    <t>Monitoreo: Amperaje responde a incrementos de frecuencia.</t>
  </si>
  <si>
    <t xml:space="preserve">Analizar 0.5Hz en 12H luego de MATCH. </t>
  </si>
  <si>
    <t xml:space="preserve">Revisar condiciones de superficie. Valvulas tienen paso. No tiene valvula check. </t>
  </si>
  <si>
    <t>Presenta atascamiento de la valvula, verificar condicion actual y mantenimiento de la valvula.  Verificar manometro de anular. Considerar desgasificar individualmente en la flauta. Analizar extension capilar para desgasificacion en otro cellar.</t>
  </si>
  <si>
    <t xml:space="preserve">Mantener monitoreo. </t>
  </si>
  <si>
    <t xml:space="preserve">Incrementar ventana superior 0.5Hz remoto. Monitoreo. </t>
  </si>
  <si>
    <t>Monitoreo: PIP con tendencia a incrementar al momento 593 psi, set de apagado 650 psi, amperaje cae - 8 A. Estimular con frecuencia y choque, y verificar inyeccion quimica. Modo PIP</t>
  </si>
  <si>
    <t xml:space="preserve">Realizar estimulacion con frecuencia en sitio. Incrementar 0.5Hz luego de estimulacion. Regresar a modo PID si decrementa PIP. </t>
  </si>
  <si>
    <t>Monitoreo: Se incrementan rangos de variaciones de los parametros</t>
  </si>
  <si>
    <t xml:space="preserve">Analisis de fluido. Considerar recirculacion de DMO. </t>
  </si>
  <si>
    <t xml:space="preserve">Monitoreo: PIP mantiene variaciones de +/- 80psi. </t>
  </si>
  <si>
    <t xml:space="preserve">Revisar tratamiento quimico. Analisis de fluido. </t>
  </si>
  <si>
    <t xml:space="preserve">Revisar con reservorios para incremento de frecuencia. </t>
  </si>
  <si>
    <t>Monitoreo: Parametros estables</t>
  </si>
  <si>
    <t xml:space="preserve">Mantener seguimiento con echometers. Mantener monitoreo. Actualizar prueba. </t>
  </si>
  <si>
    <t>Mantener monitoreo. PIP obj: 230psi</t>
  </si>
  <si>
    <t>Monitoreo: Equipo con parametros estables.</t>
  </si>
  <si>
    <t>Incrementar frecuencia 0.5Hz en 4 H remoto. PIP Obj: 250psi</t>
  </si>
  <si>
    <r>
      <rPr>
        <sz val="11"/>
        <color rgb="FF00B050"/>
        <rFont val="Calibri"/>
        <family val="2"/>
        <scheme val="minor"/>
      </rPr>
      <t xml:space="preserve">Se comprueba que existe retorno de fluido hacia el pozo. La línea del producción con alta temperatura.  </t>
    </r>
    <r>
      <rPr>
        <b/>
        <sz val="11"/>
        <color rgb="FF00B050"/>
        <rFont val="Calibri"/>
        <family val="2"/>
        <scheme val="minor"/>
      </rPr>
      <t xml:space="preserve">
Se requiere revisión de las facilidades  y remplazo de la válvula check. Antes de proceder con el siguiente arranque del equipo BES.</t>
    </r>
  </si>
  <si>
    <t>Se incrementa frecuencia remoto de 53.8 @ 52.8 Hz, en rampa de 4hrs</t>
  </si>
  <si>
    <t>Se incrementa frecuencia remoto de 50 @ 50.5 Hz, en rampa de 4hrs</t>
  </si>
  <si>
    <t>Se incrementa frecuencia remoto de 60 @ 60.5 Hz, en rampa de 4hrs</t>
  </si>
  <si>
    <t>Se incrementa frecuencia remoto de 57.5 @ 58 Hz, en rampa de 4hrs</t>
  </si>
  <si>
    <t>Monitoreo: Se incrementa frecuencia remoto de 57.5 @ 58 Hz, en rampa de 4 Hrs.</t>
  </si>
  <si>
    <t>Monitoreo: Se incrementa ventana de frecuencia superior remoto de 50 @ 50.5Hz.</t>
  </si>
  <si>
    <t>Monitoreo: Se incrementa frecuencia remoto de 60 @ 60.5Hz, en rampa de 4 Hrs.</t>
  </si>
  <si>
    <t>Monitoreo: Se decrementa frecuencia remoto de 53.8 @ 52.8 Hz, en rampa de 4 Hrs.</t>
  </si>
  <si>
    <t>Monitoreo: Se normaliza ventana de frecuencia superior remoto de 50 @ 51Hz.</t>
  </si>
  <si>
    <t>Monitoreo: PIP Con tendencia decreciente 275psi. PIP Obj: 230psi, confirmar si se controla caida con frecuencia o choque en sitio.</t>
  </si>
  <si>
    <t>Monitoreo: Registra variaciones en parametros. Verificar tratamiento quimico y condiciones de superficie.</t>
  </si>
  <si>
    <t>Monitoreo: Se mantiene variaciones de amperaje +/- 5A, luego de decremento de frecuencia.</t>
  </si>
  <si>
    <t>Monitoreo: Seguimiento de arranque</t>
  </si>
  <si>
    <t>Monitoreo: Se registra estimulacion con frecuencia. PIP no declina se mantiene en 638psi. SE de apagado por alta PIP 650psi.</t>
  </si>
  <si>
    <t>POZO CHSA-006HS I Pozo EWO por No flujo a superficie posible daño mecánico.
Pozo se apaga por OL, (equipo operaba con fase a tierra)
Proceden con el arranque donde a los 30 Hz se observa un pico de corriente hasta los 68 Amp para luego caer a 36 Amp se continua con la nomalizacion de frecuencia evidenciando que la corriente de motor no se incrementa de los 36 Amp ( 53 Amp en operación normal).
Se procede a realizar pruebas multifrecuencias en los dos sentidos de giro sin éxito hasta los 70 Hz, la corriente de motor no se incrementa.
Se procede a verificar la integridad del equipo en el conector.
F-F: 5.4-6.6-6.6 ohmios desbalanceado.
F-T: 0 Mohmios bajo aislamiento
BFPD: 555
BPPD: 238
BSW:  57 %
Bomba: DN1750
RL: 781 días</t>
  </si>
  <si>
    <t>Se incrementa frecuencia remoto de 52 @ 52 Hz, en rampa de 1hr</t>
  </si>
  <si>
    <t>Se decremento frecuencia remoto de 59 @ 58.5 Hz, directo por control de PIP.</t>
  </si>
  <si>
    <t>Monitoreo: Se normaliza ventana de frecuencia superior remoto de 51 @ 52Hz.</t>
  </si>
  <si>
    <t xml:space="preserve">Monitoreo: Se decremento de 60Hz a 59.5 Hz .PIP Actual 242psi, mantiene tendencia decrecimiento, confirmar si se sigue controlando con frequencia </t>
  </si>
  <si>
    <t xml:space="preserve">Monitoreo: Se decremento de 60Hz a 59 Hz .PIP Actual 240psi, mantiene tendencia decrecimiento, confirmar si se sigue controlando con frequencia </t>
  </si>
  <si>
    <t>POZO CHSA-006HS I Pozo EWO por No flujo a superficie posible daño mecánico.
Pozo se apaga por OL, (equipo operaba con fase a tierra)
Proceden con el arranque donde a los 30 Hz se observa un pico de corriente hasta los 68 Amp para luego caer a 36 Amp se continua con la nomalizacion de frecuencia evidenciando que la corriente de motor no se incrementa de los 36 Amp ( 53 Amp en operación normal).
Se procede a realizar pruebas multifrecuencias en los dos sentidos de giro sin éxito hasta los 70 Hz, la corriente de motor no se incrementa.
Se procede a verificar la integridad del equipo en el conector.
F-F: 5.4-6.6-6.6 ohmios desbalanceado.
F-T: 0 Mohmios bajo aislamiento
BFPD: 555
BPPD: 238
BSW:  57 %
Bomba: DN1750
RL: 781 días</t>
  </si>
  <si>
    <t>Se decremento frecuencia remoto de 59.5 @ 59 Hz, directo por control de PIP.</t>
  </si>
  <si>
    <t>Monitoreo: PIP Con tendencia decreciente 260psi. PIP Obj: 230psi. Se disminuye de 59.5 @ 59Hz por control de PIP</t>
  </si>
  <si>
    <t>TEC ATL informa equipo trabajaba en 57.7Hz. Equipo en monitoreo para normalizacion</t>
  </si>
  <si>
    <t>Alerta: Equipo trabajando con 7 amps por debajo de carga opr del 3/ene. Verificar aporte en superficie</t>
  </si>
  <si>
    <t>TEC ATL En conjunto con los compañeros operadores de PEC y SHAYA se estimula en cabeza debido a que el pozo no presenta fluido en superficie, presión de cabeza 0 psi. Se observa alto contenido de gas en el espacio anular, durante las maniobras no se obtiene resultados positivos, equipo se apaga por alarma de baja carga. Se va a dejar apagado el equipo 4 horas para desgasificar y proceder con el arranque.</t>
  </si>
  <si>
    <t>Bombeo por directa de HCL y solventes
TEC ATL En el pozo se verifica que no han cambiado la válvula check, se va a proceder con el arranque con la válvula wing cerrada hasta obtener presión en caso se presente parámetros variables y se apaga por alguna alarma se recomienda cambiar la valvula check para continuar con los intentos de arranque. No se observa presencia de back spin. Equipo operando sin datos de fondo.</t>
  </si>
  <si>
    <t>ACAF-163 UI | Pozo EWO por No flujo a superficie, posible daño mecanico.
Pozo se apaga por alarma de UL (baja carga)
Se procede con el arranque verificando que la corriente se mantiene en los 21 Amp (34 Amp en operacion normal).
En horas de la mañana se realiza pruebas multifrecuencias hasta los 70 Hz en los dos sentidos de giro la corriente se mantiene en 21 Amp sin aporte en superficie.
Equipo de fondo se encuentra en buenas condiciones electricas con los siguientes valores.
FF= 8.0 ohms balanceado  /  FT= 50 Mohms
BFPD: 290
BPPD: 255
BSW  12 %
Bomba: RC1000
RL 1707 días</t>
  </si>
  <si>
    <t>Se decremento de la ventana inferior de 51.4 @ 51 Hz, directo por control de PIP.</t>
  </si>
  <si>
    <t xml:space="preserve">Monitoreo: PIP 217psi, se decremento de la ventana inferior de 51.4 @ 51 Hz, directo por control de PIP. </t>
  </si>
  <si>
    <t xml:space="preserve"> +</t>
  </si>
  <si>
    <t>Monitoreo: Variacion de parametros, PIP con tendencia creciente 663psi. SET alta PIP 890psi. Verificar tratamiento quimico y verificar tratamiento quimico</t>
  </si>
  <si>
    <t>Monitoreo: Variación en PD/PIP/Amp. Verificando la condicion en la superficie</t>
  </si>
  <si>
    <t>Monitoreo: Se decremento frecuencia por control de TM. TM actual 337F. PIP incremento 55psi. Confirmar si se normaliza por con trol de PIP o se mantiene con menor frecuencia.</t>
  </si>
  <si>
    <t>Monitoreo: Seguimiento. PIP con tendencia decreciente.</t>
  </si>
  <si>
    <t>Monitoreo: Perdida datos de sensor</t>
  </si>
  <si>
    <t>Monitoreo: Se decrementa frecuencia remoto de 59 @ 58.5 Hz por control PIP</t>
  </si>
  <si>
    <t>Monitoreo: Se incrementa frecuencia remoto de 63 @ 63.5 Hz, en rampa de Hrs.</t>
  </si>
  <si>
    <t>Monitoreo: Se decrementa frecuencia remoto de 58.5 @ 58 Hz por control PIP</t>
  </si>
  <si>
    <t>Se decremento de la ventana inferior de 58.5 @ 58 Hz, directo por control de PIP.</t>
  </si>
  <si>
    <t>Se decremento de la ventana inferior de 59 @ 58.5 Hz, directo por control de PIP.</t>
  </si>
  <si>
    <t>Se incrementa frecuencia remoto de 63 @ 63.5 Hz, en rampa de 1hr</t>
  </si>
  <si>
    <t>10'8"0/8</t>
  </si>
  <si>
    <t>8'1"0/32</t>
  </si>
  <si>
    <t>8'0"0/6</t>
  </si>
  <si>
    <t>3'4"0/8</t>
  </si>
  <si>
    <t>11'0"6/8</t>
  </si>
  <si>
    <t>10'4"26/32</t>
  </si>
  <si>
    <t>10'4"13/32</t>
  </si>
  <si>
    <t>10'3"0/10</t>
  </si>
  <si>
    <t>10'7"0/32</t>
  </si>
  <si>
    <t>12'10"3/8</t>
  </si>
  <si>
    <t>CULEBRA PAD C LACT 06</t>
  </si>
  <si>
    <t>AUCA SUR 1 SOTE ACT 01</t>
  </si>
  <si>
    <t>RC1000 (23-JUN-21)</t>
  </si>
  <si>
    <t>Se incrementa frecuencia remoto de 41 @ 44 Hz, en directo por regulacion de caudal, acordado con opr Shaya</t>
  </si>
  <si>
    <t>Trabajos rigless, asentar standing valve
TEC ATL Operadores PEC y Shaya revisan alineaciones y válvulas. Se procede con el arranque sin problemas. Se monitorea en sitio hasta tener aporte en superficie y se deja en 61hz dónde la PI permanece disminuyendo. Queda en modo PID en el cual trabajaba de 61hz a 58.5hz set PI 300 solicitado por PEC, queda con una WHP 50psi. De acuerdo al comportamiento de los parámetros se irá ajustando el modo PID.</t>
  </si>
  <si>
    <t>Equipo arranca 4Hz abajo de la frecuencia de opr y con 6amps de sobre corriente respecto a la carga de opr</t>
  </si>
  <si>
    <t>Se incrementa frecuencia remoto de 50 @ 51 Hz, en directo por control de carga</t>
  </si>
  <si>
    <t>Monitoreo: Se normaliza frecuencia remoto de 50 @ 51Hz, en directo. Se programa incremento de frecuencia de 51 @ 55Hz en 3 hrs.</t>
  </si>
  <si>
    <t>Mantener monitoreo.</t>
  </si>
  <si>
    <t xml:space="preserve">TEC ATL Equipo apagado por alarma de baja carga, se procede a revisar el VSD realizando ajuste de terminales y limpieza sin novedad. Se procede con el arranque hasta los 46.3 Hz por consumo de carga, queda en rampa de 4 horas hasta los 52.3 Hz. Mantener Monitoreo. </t>
  </si>
  <si>
    <t xml:space="preserve">Evaluar apagado de YCAE-040, para ver respuesta de variaciones. </t>
  </si>
  <si>
    <t xml:space="preserve">Ajustar ventana de operacion en sitio. </t>
  </si>
  <si>
    <t xml:space="preserve">Ajustar con choque PIP Obj: 220psi. </t>
  </si>
  <si>
    <t xml:space="preserve">Chocar y subir frecuencia en sitio. </t>
  </si>
  <si>
    <t xml:space="preserve">Incrementar 1 Hz en 12 H remoto. Monitorear PIP. PIP:220psi. </t>
  </si>
  <si>
    <t xml:space="preserve">Verificar parametros electricos. Actualizar prueba. </t>
  </si>
  <si>
    <t xml:space="preserve">Verificar alineacion, choke y condicion de superficie. Retorno de fluido. Considerar cambio valvula check. </t>
  </si>
  <si>
    <t xml:space="preserve">Recuperada STV. Arrancar una vez las presiones equalicen. </t>
  </si>
  <si>
    <t xml:space="preserve">Descargar data del variador. Verificar parametro de vibracion con PLC externo. </t>
  </si>
  <si>
    <t xml:space="preserve">Alta vibración Radial 4g. </t>
  </si>
  <si>
    <t xml:space="preserve">Confirmar apagado por bajo potencial. </t>
  </si>
  <si>
    <t xml:space="preserve">Señalizar VSD para confirmar perdida de datos de sensor en el proximo apagado. </t>
  </si>
  <si>
    <t>Señalizar VSD para confirmar perdida de datos de sensor en el proximo apagado.</t>
  </si>
  <si>
    <r>
      <rPr>
        <b/>
        <sz val="8"/>
        <color rgb="FF454545"/>
        <rFont val="Arial"/>
        <family val="2"/>
      </rPr>
      <t xml:space="preserve">FECHA: </t>
    </r>
    <r>
      <rPr>
        <b/>
        <sz val="9"/>
        <color rgb="FF454545"/>
        <rFont val="Arial"/>
        <family val="2"/>
      </rPr>
      <t>30/01/24</t>
    </r>
  </si>
  <si>
    <t>10'7"0/8</t>
  </si>
  <si>
    <t>6'1"0/32</t>
  </si>
  <si>
    <t>6'0"0/6</t>
  </si>
  <si>
    <t>5'11"0/6</t>
  </si>
  <si>
    <t>3'3"4/8</t>
  </si>
  <si>
    <t>11'3"8/8</t>
  </si>
  <si>
    <t>8'8"9/16</t>
  </si>
  <si>
    <t>11'9"23/32</t>
  </si>
  <si>
    <t>11'10"4/32</t>
  </si>
  <si>
    <t>11'5"0/10</t>
  </si>
  <si>
    <t>12'3"0/32</t>
  </si>
  <si>
    <t>9'3"7/16</t>
  </si>
  <si>
    <t>12'9"7/8</t>
  </si>
  <si>
    <t>CULEBRA PAD C LACT 04</t>
  </si>
  <si>
    <t>BOMBEO A LAGO AGRIO</t>
  </si>
  <si>
    <t>S4000N (22-ENE-2024)</t>
  </si>
  <si>
    <t>RC-4000(4) (26-OCT-19</t>
  </si>
  <si>
    <t>Responsable</t>
  </si>
  <si>
    <t>Observacion</t>
  </si>
  <si>
    <t>12:0</t>
  </si>
  <si>
    <t>ACO4 WORK OVER-POZO EN TRABAJO DE WORK OVER</t>
  </si>
  <si>
    <t>PAM</t>
  </si>
  <si>
    <t>POSIBLE DAÑO MECANICO</t>
  </si>
  <si>
    <t>CES6 CLA-FALLA MECANICO EQUIPO FONDO BES</t>
  </si>
  <si>
    <t>DAÑO MECANICO EQUIPO DE FONDO B.E.S.</t>
  </si>
  <si>
    <t>Monitoreo: Seguimiento de arranque despues de salir de WO
Parametros dinamicos:
AMP 30.5 / PIP 1275 psi/ Frec 52.5 Hz/ TM 260 F / TI 236 F / PD 4096 psi</t>
  </si>
  <si>
    <t>Monitoreo: Mantiene variacion en parametros. Revisar Tratamiento quimico y condiciones de superficie.</t>
  </si>
  <si>
    <t>Alerta: PIP con tendencia decrecuente 215psi. Se decrementa 0.2Hz por control de PIP.</t>
  </si>
  <si>
    <t>Bombeo por directa</t>
  </si>
  <si>
    <t>Monitoreo: Seguimiento de arranque despues de bombeo por directa de solventes + HCl 10%
Parametros dinamicos:
AMP 50.3 / PIP 943 psi/ Frec 58 Hz/ TM 258F / TI 220F / PD 1957 psi</t>
  </si>
  <si>
    <t>Monitoreo: Se incrementa frecuencia remoto de 52.5 @ 53.5Hz, en rampa de 6 hrs</t>
  </si>
  <si>
    <t>Bombeo por directa
TEC ATL Se realiza el arranque del equipo. Se monitorea en sitio y se le lleva al equipo hasta los 57hz. Válvula Wing aperturada 6 vueltas, WHP 310psi. Se evidencia flujo en superficie y el equipo queda con todas sus protecciones activadas. La PI disminuyendo lentamente.</t>
  </si>
  <si>
    <t>Se incrementa frecuencia remoto de 52.5 @ 53.5Hz, en rampa de 6 hrs.</t>
  </si>
  <si>
    <t xml:space="preserve">Mantener monitoreo. Confirmar dato en el sensor </t>
  </si>
  <si>
    <t xml:space="preserve">Equipo limitado por carga de eje. </t>
  </si>
  <si>
    <t xml:space="preserve">Actualizar MATCH. PIP obj: 250psi. </t>
  </si>
  <si>
    <t xml:space="preserve">Controlar con choque. PIP Obj: 300psi. </t>
  </si>
  <si>
    <t xml:space="preserve">Mantener seguimiento BSW. </t>
  </si>
  <si>
    <t>Pendiente mantenimiento en VSD</t>
  </si>
  <si>
    <t xml:space="preserve">Monitoreo: Se mantiene variaciones de carga +/- 8A. </t>
  </si>
  <si>
    <t xml:space="preserve">Apagar por 6 H. Revisar sensor. Encender a 150Hz. </t>
  </si>
  <si>
    <t xml:space="preserve">Monitoreo. Seguimiento BSW. PIP Obj: 220psi. </t>
  </si>
  <si>
    <t xml:space="preserve">Revisar desgasificacion. </t>
  </si>
  <si>
    <t xml:space="preserve">Apagado remoto. Revisar parametros electricos en superficie. Coordinar con Operador PEC revision de valvulas de superficie. </t>
  </si>
  <si>
    <t>Incrementar 2Hz en 12H luego deque se cumpla la rampa hasta 53.5Hz. PIP Obj: 300psi.</t>
  </si>
  <si>
    <t xml:space="preserve">Incremento remoto 1Hz en 6 H. </t>
  </si>
  <si>
    <t xml:space="preserve">Incremento de 0.5Hz en 3 H. Mantener onitoreo PIP Obj: 200psi. </t>
  </si>
  <si>
    <t>Actualizar MATCH. Incremenatar 2Hz en sitio en rampa de 6Hz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</si>
</sst>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9">
    <numFmt numFmtId="41" formatCode="_(* #,##0_);_(* \(#,##0\);_(* &quot;-&quot;_);_(@_)"/>
    <numFmt numFmtId="44" formatCode="_(&quot;$&quot;* #,##0.00_);_(&quot;$&quot;* \(#,##0.00\);_(&quot;$&quot;* &quot;-&quot;??_);_(@_)"/>
    <numFmt numFmtId="43" formatCode="_(* #,##0.00_);_(* \(#,##0.00\);_(* &quot;-&quot;??_);_(@_)"/>
    <numFmt numFmtId="164" formatCode="_ * #,##0_ ;_ * \-#,##0_ ;_ * &quot;-&quot;_ ;_ @_ "/>
    <numFmt numFmtId="165" formatCode="_ * #,##0.00_ ;_ * \-#,##0.00_ ;_ * &quot;-&quot;??_ ;_ @_ "/>
    <numFmt numFmtId="166" formatCode="_-&quot;$&quot;* #,##0.00_-;\-&quot;$&quot;* #,##0.00_-;_-&quot;$&quot;* &quot;-&quot;??_-;_-@_-"/>
    <numFmt numFmtId="167" formatCode="_-* #,##0.00_-;\-* #,##0.00_-;_-* &quot;-&quot;??_-;_-@_-"/>
    <numFmt numFmtId="168" formatCode="&quot;$&quot;\ #,##0_);[Red]\(&quot;$&quot;\ #,##0\)"/>
    <numFmt numFmtId="169" formatCode="&quot;$&quot;\ #,##0.00_);[Red]\(&quot;$&quot;\ #,##0.00\)"/>
    <numFmt numFmtId="170" formatCode="_(&quot;$&quot;\ * #,##0_);_(&quot;$&quot;\ * \(#,##0\);_(&quot;$&quot;\ * &quot;-&quot;_);_(@_)"/>
    <numFmt numFmtId="171" formatCode="General_)"/>
    <numFmt numFmtId="172" formatCode="[$-409]d\-mmm\-yy;@"/>
    <numFmt numFmtId="173" formatCode="0.000"/>
    <numFmt numFmtId="174" formatCode="#,##0.0"/>
    <numFmt numFmtId="175" formatCode="#,##0&quot; Pts&quot;;\-#,##0&quot; Pts&quot;"/>
    <numFmt numFmtId="176" formatCode="_-* #,##0.00\ &quot;€&quot;_-;\-* #,##0.00\ &quot;€&quot;_-;_-* &quot;-&quot;??\ &quot;€&quot;_-;_-@_-"/>
    <numFmt numFmtId="177" formatCode="#,##0&quot; Pts&quot;;[Red]\-#,##0&quot; Pts&quot;"/>
    <numFmt numFmtId="178" formatCode="0.00_)"/>
    <numFmt numFmtId="179" formatCode="[$-1540A]dd\-mmm\-yy;@"/>
    <numFmt numFmtId="180" formatCode="0.0"/>
    <numFmt numFmtId="181" formatCode="&quot;S/.&quot;#,##0.00_);\(&quot;S/.&quot;#,##0.00\)"/>
    <numFmt numFmtId="182" formatCode="_ [$€]* #,##0.00_ ;_ [$€]* \-#,##0.00_ ;_ [$€]* &quot;-&quot;??_ ;_ @_ "/>
    <numFmt numFmtId="183" formatCode="&quot;S/.&quot;#,##0_);\(&quot;S/.&quot;#,##0\)"/>
    <numFmt numFmtId="184" formatCode="mmmm\ d\,\ yyyy"/>
    <numFmt numFmtId="185" formatCode="[$-F800]dddd\,\ mmmm\ dd\,\ yyyy"/>
    <numFmt numFmtId="186" formatCode="#,##0.000_);\(#,##0.000\)"/>
    <numFmt numFmtId="187" formatCode="0_)"/>
    <numFmt numFmtId="188" formatCode="0.00000"/>
    <numFmt numFmtId="189" formatCode="0.0%"/>
    <numFmt numFmtId="190" formatCode="#,##0.0_);\(#,##0.0\)"/>
    <numFmt numFmtId="191" formatCode="0.0_)"/>
    <numFmt numFmtId="192" formatCode="d/m/yy;@"/>
    <numFmt numFmtId="193" formatCode="0.00_);[Red]\(0.00\)"/>
    <numFmt numFmtId="194" formatCode="_ &quot;S/&quot;* #,##0.00_ ;_ &quot;S/&quot;* \-#,##0.00_ ;_ &quot;S/&quot;* &quot;-&quot;??_ ;_ @_ "/>
    <numFmt numFmtId="195" formatCode="_-* #,##0\ &quot;Pts&quot;_-;\-* #,##0\ &quot;Pts&quot;_-;_-* &quot;-&quot;\ &quot;Pts&quot;_-;_-@_-"/>
    <numFmt numFmtId="196" formatCode="#,#00"/>
    <numFmt numFmtId="197" formatCode="_-* #,##0\ _F_B_-;\-* #,##0\ _F_B_-;_-* &quot;-&quot;\ _F_B_-;_-@_-"/>
    <numFmt numFmtId="198" formatCode="#.##000"/>
    <numFmt numFmtId="199" formatCode="\$#,#00"/>
    <numFmt numFmtId="200" formatCode="%#,#00"/>
    <numFmt numFmtId="201" formatCode="_(* #,##0_);_(* \(#,##0\);_(* &quot;-&quot;??_);_(@_)"/>
    <numFmt numFmtId="202" formatCode="[$-1540A]h:mm;@"/>
    <numFmt numFmtId="203" formatCode="_(* #,##0.0_);_(* \(#,##0.0\);_(* &quot;-&quot;??_);_(@_)"/>
    <numFmt numFmtId="204" formatCode="#,##0.000"/>
    <numFmt numFmtId="205" formatCode="#,##0.00;\-#,##0.00;\0"/>
    <numFmt numFmtId="206" formatCode="#,##0.########"/>
    <numFmt numFmtId="207" formatCode="#,##0.00000"/>
    <numFmt numFmtId="208" formatCode="dd/mm/yyyy"/>
    <numFmt numFmtId="209" formatCode="h:mm;@"/>
  </numFmts>
  <fonts count="119">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22"/>
      <color theme="0"/>
      <name val="Calibri"/>
      <family val="2"/>
      <scheme val="minor"/>
    </font>
    <font>
      <sz val="10"/>
      <name val="Helv"/>
    </font>
    <font>
      <b/>
      <sz val="12"/>
      <color theme="0"/>
      <name val="Calibri"/>
      <family val="2"/>
      <scheme val="minor"/>
    </font>
    <font>
      <b/>
      <sz val="11"/>
      <name val="Calibri"/>
      <family val="2"/>
      <scheme val="minor"/>
    </font>
    <font>
      <sz val="11"/>
      <name val="Calibri"/>
      <family val="2"/>
      <scheme val="minor"/>
    </font>
    <font>
      <b/>
      <sz val="11"/>
      <color rgb="FFFF0000"/>
      <name val="Calibri"/>
      <family val="2"/>
      <scheme val="minor"/>
    </font>
    <font>
      <b/>
      <sz val="11"/>
      <color rgb="FF00B050"/>
      <name val="Calibri"/>
      <family val="2"/>
      <scheme val="minor"/>
    </font>
    <font>
      <b/>
      <sz val="9"/>
      <color indexed="81"/>
      <name val="Tahoma"/>
      <family val="2"/>
    </font>
    <font>
      <sz val="9"/>
      <color indexed="81"/>
      <name val="Tahoma"/>
      <family val="2"/>
    </font>
    <font>
      <b/>
      <sz val="12"/>
      <color theme="1"/>
      <name val="Calibri"/>
      <family val="2"/>
      <scheme val="minor"/>
    </font>
    <font>
      <sz val="8"/>
      <color rgb="FF454545"/>
      <name val="Arial"/>
      <family val="2"/>
    </font>
    <font>
      <sz val="11"/>
      <color indexed="8"/>
      <name val="Calibri"/>
      <family val="2"/>
    </font>
    <font>
      <sz val="11"/>
      <color indexed="9"/>
      <name val="Calibri"/>
      <family val="2"/>
    </font>
    <font>
      <sz val="12"/>
      <name val="Times New Roman"/>
      <family val="1"/>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7"/>
      <name val="Helv"/>
    </font>
    <font>
      <sz val="10"/>
      <name val="Arial"/>
      <family val="2"/>
    </font>
    <font>
      <sz val="10"/>
      <color indexed="24"/>
      <name val="Arial"/>
      <family val="2"/>
    </font>
    <font>
      <sz val="14"/>
      <color indexed="24"/>
      <name val="Arial"/>
      <family val="2"/>
    </font>
    <font>
      <sz val="12"/>
      <color indexed="24"/>
      <name val="Arial"/>
      <family val="2"/>
    </font>
    <font>
      <b/>
      <sz val="11"/>
      <color indexed="56"/>
      <name val="Calibri"/>
      <family val="2"/>
    </font>
    <font>
      <sz val="11"/>
      <color indexed="62"/>
      <name val="Calibri"/>
      <family val="2"/>
    </font>
    <font>
      <i/>
      <sz val="11"/>
      <color indexed="23"/>
      <name val="Calibri"/>
      <family val="2"/>
    </font>
    <font>
      <b/>
      <sz val="15"/>
      <color indexed="56"/>
      <name val="Calibri"/>
      <family val="2"/>
    </font>
    <font>
      <b/>
      <sz val="13"/>
      <color indexed="56"/>
      <name val="Calibri"/>
      <family val="2"/>
    </font>
    <font>
      <sz val="10"/>
      <name val="Arabic Transparent"/>
    </font>
    <font>
      <sz val="11"/>
      <color indexed="60"/>
      <name val="Calibri"/>
      <family val="2"/>
    </font>
    <font>
      <b/>
      <i/>
      <sz val="16"/>
      <name val="Helv"/>
    </font>
    <font>
      <sz val="10"/>
      <color theme="1"/>
      <name val="Tahoma"/>
      <family val="2"/>
    </font>
    <font>
      <b/>
      <sz val="11"/>
      <color indexed="63"/>
      <name val="Calibri"/>
      <family val="2"/>
    </font>
    <font>
      <sz val="8"/>
      <name val="Times New Roman"/>
      <family val="1"/>
    </font>
    <font>
      <sz val="11"/>
      <color indexed="10"/>
      <name val="Calibri"/>
      <family val="2"/>
    </font>
    <font>
      <b/>
      <sz val="18"/>
      <color indexed="56"/>
      <name val="Cambria"/>
      <family val="2"/>
    </font>
    <font>
      <b/>
      <sz val="11"/>
      <color indexed="8"/>
      <name val="Calibri"/>
      <family val="2"/>
    </font>
    <font>
      <sz val="10"/>
      <name val="Lucida Sans Typewriter"/>
      <family val="3"/>
    </font>
    <font>
      <sz val="11"/>
      <color theme="1"/>
      <name val="Verdana"/>
      <family val="2"/>
    </font>
    <font>
      <sz val="11"/>
      <color rgb="FF9C6500"/>
      <name val="Calibri"/>
      <family val="2"/>
      <scheme val="minor"/>
    </font>
    <font>
      <sz val="11"/>
      <color rgb="FF9C5700"/>
      <name val="Calibri"/>
      <family val="2"/>
      <scheme val="minor"/>
    </font>
    <font>
      <b/>
      <sz val="18"/>
      <color theme="3"/>
      <name val="Cambria"/>
      <family val="2"/>
      <scheme val="major"/>
    </font>
    <font>
      <sz val="11"/>
      <color theme="0"/>
      <name val="Calibri"/>
      <family val="2"/>
      <scheme val="minor"/>
    </font>
    <font>
      <sz val="10"/>
      <color theme="1"/>
      <name val="Swiss721 bt"/>
      <family val="2"/>
    </font>
    <font>
      <b/>
      <sz val="12"/>
      <name val="Arial"/>
      <family val="2"/>
    </font>
    <font>
      <sz val="11"/>
      <color rgb="FFFF000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2"/>
      <name val="Arial"/>
      <family val="2"/>
    </font>
    <font>
      <b/>
      <sz val="18"/>
      <name val="Arial"/>
      <family val="2"/>
    </font>
    <font>
      <sz val="12"/>
      <name val="Tms Rmn"/>
    </font>
    <font>
      <sz val="1"/>
      <color indexed="8"/>
      <name val="Courier"/>
      <family val="3"/>
    </font>
    <font>
      <sz val="12"/>
      <name val="Courier"/>
      <family val="3"/>
    </font>
    <font>
      <i/>
      <sz val="1"/>
      <color indexed="8"/>
      <name val="Courier"/>
      <family val="3"/>
    </font>
    <font>
      <b/>
      <sz val="1"/>
      <color indexed="8"/>
      <name val="Courier"/>
      <family val="3"/>
    </font>
    <font>
      <u/>
      <sz val="9"/>
      <color indexed="12"/>
      <name val="Arial"/>
      <family val="2"/>
    </font>
    <font>
      <u/>
      <sz val="10"/>
      <color indexed="12"/>
      <name val="Arial"/>
      <family val="2"/>
    </font>
    <font>
      <sz val="7"/>
      <name val="Small Fonts"/>
      <family val="2"/>
    </font>
    <font>
      <sz val="10"/>
      <name val="Geneva"/>
    </font>
    <font>
      <u/>
      <sz val="11"/>
      <color indexed="12"/>
      <name val="Calibri"/>
      <family val="2"/>
    </font>
    <font>
      <sz val="8"/>
      <name val="Arial"/>
      <family val="2"/>
    </font>
    <font>
      <b/>
      <sz val="8"/>
      <color rgb="FFFFFFFF"/>
      <name val="Arial"/>
      <family val="2"/>
    </font>
    <font>
      <b/>
      <sz val="8"/>
      <color rgb="FF454545"/>
      <name val="Arial"/>
      <family val="2"/>
    </font>
    <font>
      <b/>
      <sz val="9"/>
      <color rgb="FF454545"/>
      <name val="Arial"/>
      <family val="2"/>
    </font>
    <font>
      <sz val="8"/>
      <color rgb="FF333333"/>
      <name val="Arial"/>
      <family val="2"/>
    </font>
    <font>
      <b/>
      <sz val="8"/>
      <color rgb="FF444444"/>
      <name val="Arial"/>
      <family val="2"/>
    </font>
    <font>
      <b/>
      <sz val="8"/>
      <color rgb="FF31455E"/>
      <name val="Arial"/>
      <family val="2"/>
    </font>
    <font>
      <b/>
      <sz val="10"/>
      <color rgb="FFFFFFFF"/>
      <name val="Arial"/>
      <family val="2"/>
    </font>
    <font>
      <sz val="8"/>
      <color rgb="FFFFFFFF"/>
      <name val="Arial"/>
      <family val="2"/>
    </font>
    <font>
      <b/>
      <sz val="11"/>
      <color rgb="FFFFFFFF"/>
      <name val="Arial"/>
      <family val="2"/>
    </font>
    <font>
      <b/>
      <sz val="11"/>
      <color rgb="FF000000"/>
      <name val="Calibri"/>
      <family val="2"/>
    </font>
    <font>
      <b/>
      <sz val="8"/>
      <color theme="0"/>
      <name val="Calibri"/>
      <family val="2"/>
      <scheme val="minor"/>
    </font>
    <font>
      <b/>
      <sz val="14"/>
      <name val="Calibri"/>
      <family val="2"/>
      <scheme val="minor"/>
    </font>
    <font>
      <b/>
      <sz val="10"/>
      <name val="Calibri"/>
      <family val="2"/>
      <scheme val="minor"/>
    </font>
    <font>
      <sz val="11"/>
      <color theme="1"/>
      <name val="Arial"/>
      <family val="2"/>
    </font>
    <font>
      <sz val="11"/>
      <name val="Arial"/>
      <family val="2"/>
    </font>
    <font>
      <b/>
      <sz val="11"/>
      <color theme="1"/>
      <name val="Arial"/>
      <family val="2"/>
    </font>
    <font>
      <b/>
      <sz val="11"/>
      <color indexed="9"/>
      <name val="Arial"/>
      <family val="2"/>
    </font>
    <font>
      <b/>
      <sz val="20"/>
      <color theme="0"/>
      <name val="Arial"/>
      <family val="2"/>
    </font>
    <font>
      <sz val="8"/>
      <name val="Calibri"/>
      <family val="2"/>
      <scheme val="minor"/>
    </font>
    <font>
      <b/>
      <sz val="11"/>
      <name val="Arial"/>
      <family val="2"/>
    </font>
    <font>
      <sz val="11"/>
      <color rgb="FF000000"/>
      <name val="Calibri"/>
      <family val="2"/>
      <scheme val="minor"/>
    </font>
    <font>
      <b/>
      <sz val="20"/>
      <color theme="0"/>
      <name val="Calibri"/>
      <family val="2"/>
      <scheme val="minor"/>
    </font>
    <font>
      <b/>
      <sz val="10"/>
      <color theme="0"/>
      <name val="Calibri"/>
      <family val="2"/>
      <scheme val="minor"/>
    </font>
    <font>
      <sz val="10"/>
      <color theme="1"/>
      <name val="Calibri"/>
      <family val="2"/>
      <scheme val="minor"/>
    </font>
    <font>
      <sz val="9"/>
      <color theme="1"/>
      <name val="Calibri"/>
      <family val="2"/>
      <scheme val="minor"/>
    </font>
    <font>
      <sz val="12"/>
      <color theme="1"/>
      <name val="Calibri"/>
      <family val="2"/>
      <scheme val="minor"/>
    </font>
    <font>
      <sz val="11"/>
      <name val="Calibri"/>
      <family val="2"/>
    </font>
    <font>
      <sz val="10"/>
      <color rgb="FF000000"/>
      <name val="Arial"/>
      <family val="2"/>
    </font>
    <font>
      <sz val="11"/>
      <color rgb="FFFF0000"/>
      <name val="Arial"/>
      <family val="2"/>
    </font>
    <font>
      <b/>
      <sz val="11"/>
      <color rgb="FFFF0000"/>
      <name val="Arial"/>
      <family val="2"/>
    </font>
    <font>
      <sz val="10"/>
      <color rgb="FFFF0000"/>
      <name val="Swiss721 bt"/>
      <family val="2"/>
    </font>
    <font>
      <b/>
      <sz val="10"/>
      <color rgb="FF555555"/>
      <name val="Arial"/>
      <family val="2"/>
    </font>
    <font>
      <b/>
      <sz val="24"/>
      <color theme="0"/>
      <name val="Calibri"/>
      <family val="2"/>
      <scheme val="minor"/>
    </font>
    <font>
      <sz val="24"/>
      <color theme="1"/>
      <name val="Calibri"/>
      <family val="2"/>
      <scheme val="minor"/>
    </font>
    <font>
      <sz val="12"/>
      <color theme="0"/>
      <name val="Calibri"/>
      <family val="2"/>
      <scheme val="minor"/>
    </font>
    <font>
      <b/>
      <u/>
      <sz val="14"/>
      <color theme="1"/>
      <name val="Arial"/>
      <family val="2"/>
    </font>
    <font>
      <sz val="10"/>
      <color theme="1"/>
      <name val="Arial"/>
      <family val="2"/>
    </font>
    <font>
      <b/>
      <sz val="10"/>
      <color theme="1"/>
      <name val="Arial"/>
      <family val="2"/>
    </font>
    <font>
      <b/>
      <sz val="8"/>
      <color theme="1"/>
      <name val="Arial"/>
      <family val="2"/>
    </font>
    <font>
      <sz val="8"/>
      <color theme="1"/>
      <name val="Arial"/>
      <family val="2"/>
    </font>
    <font>
      <b/>
      <sz val="16"/>
      <color theme="0"/>
      <name val="Arial"/>
      <family val="2"/>
    </font>
    <font>
      <sz val="11"/>
      <color rgb="FF000000"/>
      <name val="Calibri"/>
      <family val="2"/>
    </font>
    <font>
      <sz val="12"/>
      <color theme="1"/>
      <name val="Calibri"/>
      <family val="2"/>
      <scheme val="minor"/>
    </font>
    <font>
      <sz val="11"/>
      <color rgb="FF00B050"/>
      <name val="Calibri"/>
      <family val="2"/>
      <scheme val="minor"/>
    </font>
  </fonts>
  <fills count="78">
    <fill>
      <patternFill patternType="none"/>
    </fill>
    <fill>
      <patternFill patternType="gray125"/>
    </fill>
    <fill>
      <patternFill patternType="solid">
        <fgColor theme="0"/>
        <bgColor indexed="64"/>
      </patternFill>
    </fill>
    <fill>
      <patternFill patternType="solid">
        <fgColor theme="4" tint="-0.249977111117893"/>
        <bgColor indexed="64"/>
      </patternFill>
    </fill>
    <fill>
      <patternFill patternType="solid">
        <fgColor rgb="FFFFFF00"/>
        <bgColor indexed="64"/>
      </patternFill>
    </fill>
    <fill>
      <patternFill patternType="solid">
        <fgColor rgb="FF3366F0"/>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499984740745262"/>
        <bgColor indexed="64"/>
      </patternFill>
    </fill>
    <fill>
      <patternFill patternType="solid">
        <fgColor theme="6" tint="0.79998168889431442"/>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249977111117893"/>
        <bgColor indexed="64"/>
      </patternFill>
    </fill>
    <fill>
      <patternFill patternType="solid">
        <fgColor rgb="FF00FFFF"/>
        <bgColor indexed="64"/>
      </patternFill>
    </fill>
    <fill>
      <patternFill patternType="solid">
        <fgColor theme="0" tint="-0.249977111117893"/>
        <bgColor indexed="64"/>
      </patternFill>
    </fill>
    <fill>
      <patternFill patternType="solid">
        <fgColor theme="6" tint="-0.249977111117893"/>
        <bgColor indexed="64"/>
      </patternFill>
    </fill>
    <fill>
      <patternFill patternType="solid">
        <fgColor rgb="FFDAA600"/>
        <bgColor indexed="64"/>
      </patternFill>
    </fill>
    <fill>
      <patternFill patternType="solid">
        <fgColor theme="6" tint="0.39997558519241921"/>
        <bgColor indexed="64"/>
      </patternFill>
    </fill>
    <fill>
      <patternFill patternType="solid">
        <fgColor rgb="FF008000"/>
        <bgColor rgb="FF008000"/>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rgb="FF00B050"/>
      </patternFill>
    </fill>
    <fill>
      <patternFill patternType="solid">
        <fgColor rgb="FF3266F0"/>
      </patternFill>
    </fill>
    <fill>
      <patternFill patternType="solid">
        <fgColor rgb="FFFFFFFF"/>
      </patternFill>
    </fill>
    <fill>
      <patternFill patternType="solid">
        <fgColor rgb="FF0FB248"/>
      </patternFill>
    </fill>
    <fill>
      <patternFill patternType="solid">
        <fgColor rgb="FF00B050"/>
        <bgColor indexed="64"/>
      </patternFill>
    </fill>
    <fill>
      <patternFill patternType="solid">
        <fgColor theme="2"/>
        <bgColor indexed="64"/>
      </patternFill>
    </fill>
    <fill>
      <patternFill patternType="solid">
        <fgColor rgb="FF33CC33"/>
        <bgColor indexed="64"/>
      </patternFill>
    </fill>
    <fill>
      <patternFill patternType="solid">
        <fgColor rgb="FF92D050"/>
        <bgColor indexed="64"/>
      </patternFill>
    </fill>
  </fills>
  <borders count="13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theme="0"/>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style="medium">
        <color indexed="64"/>
      </left>
      <right/>
      <top style="dashed">
        <color indexed="64"/>
      </top>
      <bottom style="dashed">
        <color indexed="64"/>
      </bottom>
      <diagonal/>
    </border>
    <border>
      <left/>
      <right/>
      <top style="dashed">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bottom style="medium">
        <color indexed="30"/>
      </bottom>
      <diagonal/>
    </border>
    <border>
      <left/>
      <right/>
      <top/>
      <bottom style="medium">
        <color indexed="30"/>
      </bottom>
      <diagonal/>
    </border>
    <border>
      <left style="medium">
        <color indexed="64"/>
      </left>
      <right style="medium">
        <color indexed="64"/>
      </right>
      <top style="thin">
        <color indexed="64"/>
      </top>
      <bottom/>
      <diagonal/>
    </border>
    <border>
      <left/>
      <right/>
      <top/>
      <bottom style="medium">
        <color indexed="30"/>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rgb="FFE2E2E2"/>
      </left>
      <right/>
      <top style="medium">
        <color rgb="FFE2E2E2"/>
      </top>
      <bottom/>
      <diagonal/>
    </border>
    <border>
      <left/>
      <right style="medium">
        <color auto="1"/>
      </right>
      <top style="medium">
        <color rgb="FFE2E2E2"/>
      </top>
      <bottom/>
      <diagonal/>
    </border>
    <border>
      <left style="medium">
        <color auto="1"/>
      </left>
      <right style="medium">
        <color auto="1"/>
      </right>
      <top style="medium">
        <color rgb="FFE2E2E2"/>
      </top>
      <bottom/>
      <diagonal/>
    </border>
    <border>
      <left style="medium">
        <color auto="1"/>
      </left>
      <right style="medium">
        <color rgb="FFE2E2E2"/>
      </right>
      <top style="medium">
        <color rgb="FFE2E2E2"/>
      </top>
      <bottom/>
      <diagonal/>
    </border>
    <border>
      <left style="medium">
        <color rgb="FFE2E2E2"/>
      </left>
      <right style="medium">
        <color auto="1"/>
      </right>
      <top style="medium">
        <color rgb="FFE2E2E2"/>
      </top>
      <bottom style="medium">
        <color auto="1"/>
      </bottom>
      <diagonal/>
    </border>
    <border>
      <left style="medium">
        <color auto="1"/>
      </left>
      <right style="medium">
        <color auto="1"/>
      </right>
      <top style="medium">
        <color rgb="FFE2E2E2"/>
      </top>
      <bottom style="medium">
        <color auto="1"/>
      </bottom>
      <diagonal/>
    </border>
    <border>
      <left style="medium">
        <color auto="1"/>
      </left>
      <right style="medium">
        <color rgb="FFE2E2E2"/>
      </right>
      <top style="medium">
        <color rgb="FFE2E2E2"/>
      </top>
      <bottom style="medium">
        <color auto="1"/>
      </bottom>
      <diagonal/>
    </border>
    <border>
      <left style="medium">
        <color rgb="FFE2E2E2"/>
      </left>
      <right style="medium">
        <color auto="1"/>
      </right>
      <top/>
      <bottom style="medium">
        <color rgb="FFE2E2E2"/>
      </bottom>
      <diagonal/>
    </border>
    <border>
      <left/>
      <right style="medium">
        <color auto="1"/>
      </right>
      <top/>
      <bottom style="medium">
        <color rgb="FFE2E2E2"/>
      </bottom>
      <diagonal/>
    </border>
    <border>
      <left/>
      <right style="medium">
        <color rgb="FFE2E2E2"/>
      </right>
      <top/>
      <bottom style="medium">
        <color rgb="FFE2E2E2"/>
      </bottom>
      <diagonal/>
    </border>
    <border>
      <left/>
      <right style="thin">
        <color rgb="FFCCCCCC"/>
      </right>
      <top/>
      <bottom style="medium">
        <color auto="1"/>
      </bottom>
      <diagonal/>
    </border>
    <border>
      <left style="thin">
        <color auto="1"/>
      </left>
      <right style="medium">
        <color auto="1"/>
      </right>
      <top/>
      <bottom style="medium">
        <color auto="1"/>
      </bottom>
      <diagonal/>
    </border>
    <border>
      <left style="medium">
        <color indexed="64"/>
      </left>
      <right style="medium">
        <color indexed="64"/>
      </right>
      <top/>
      <bottom style="medium">
        <color indexed="64"/>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auto="1"/>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right/>
      <top style="thick">
        <color theme="0"/>
      </top>
      <bottom style="thick">
        <color theme="0"/>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rgb="FFE2E2E2"/>
      </left>
      <right style="medium">
        <color auto="1"/>
      </right>
      <top/>
      <bottom style="medium">
        <color auto="1"/>
      </bottom>
      <diagonal/>
    </border>
    <border>
      <left style="medium">
        <color auto="1"/>
      </left>
      <right style="medium">
        <color auto="1"/>
      </right>
      <top/>
      <bottom style="medium">
        <color rgb="FFE2E2E2"/>
      </bottom>
      <diagonal/>
    </border>
    <border>
      <left style="medium">
        <color auto="1"/>
      </left>
      <right style="medium">
        <color rgb="FFE2E2E2"/>
      </right>
      <top/>
      <bottom style="medium">
        <color rgb="FFE2E2E2"/>
      </bottom>
      <diagonal/>
    </border>
    <border>
      <left style="medium">
        <color rgb="FFD5D5D5"/>
      </left>
      <right style="medium">
        <color rgb="FFD5D5D5"/>
      </right>
      <top/>
      <bottom style="medium">
        <color rgb="FFD5D5D5"/>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rgb="FFD3D3D3"/>
      </left>
      <right style="thin">
        <color rgb="FFD3D3D3"/>
      </right>
      <top style="thin">
        <color rgb="FFD3D3D3"/>
      </top>
      <bottom style="thin">
        <color rgb="FFD3D3D3"/>
      </bottom>
      <diagonal/>
    </border>
    <border>
      <left style="thin">
        <color rgb="FFD3D3D3"/>
      </left>
      <right style="thin">
        <color rgb="FFD3D3D3"/>
      </right>
      <top/>
      <bottom/>
      <diagonal/>
    </border>
    <border>
      <left style="thin">
        <color rgb="FFD3D3D3"/>
      </left>
      <right style="thin">
        <color rgb="FFD3D3D3"/>
      </right>
      <top/>
      <bottom style="thin">
        <color rgb="FFD3D3D3"/>
      </bottom>
      <diagonal/>
    </border>
    <border>
      <left style="medium">
        <color rgb="FFE2E2E2"/>
      </left>
      <right/>
      <top/>
      <bottom style="medium">
        <color auto="1"/>
      </bottom>
      <diagonal/>
    </border>
    <border>
      <left style="medium">
        <color auto="1"/>
      </left>
      <right style="medium">
        <color rgb="FFE2E2E2"/>
      </right>
      <top/>
      <bottom style="medium">
        <color auto="1"/>
      </bottom>
      <diagonal/>
    </border>
    <border>
      <left style="medium">
        <color auto="1"/>
      </left>
      <right style="medium">
        <color rgb="FFC0C0C0"/>
      </right>
      <top/>
      <bottom style="medium">
        <color auto="1"/>
      </bottom>
      <diagonal/>
    </border>
    <border>
      <left style="medium">
        <color rgb="FFC0C0C0"/>
      </left>
      <right style="medium">
        <color auto="1"/>
      </right>
      <top/>
      <bottom style="medium">
        <color auto="1"/>
      </bottom>
      <diagonal/>
    </border>
    <border>
      <left style="medium">
        <color auto="1"/>
      </left>
      <right style="medium">
        <color auto="1"/>
      </right>
      <top/>
      <bottom style="medium">
        <color auto="1"/>
      </bottom>
      <diagonal/>
    </border>
    <border>
      <left/>
      <right/>
      <top style="medium">
        <color rgb="FFE2E2E2"/>
      </top>
      <bottom/>
      <diagonal/>
    </border>
    <border>
      <left style="medium">
        <color auto="1"/>
      </left>
      <right/>
      <top style="medium">
        <color rgb="FFE2E2E2"/>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auto="1"/>
      </left>
      <right/>
      <top style="thin">
        <color indexed="64"/>
      </top>
      <bottom style="medium">
        <color auto="1"/>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auto="1"/>
      </left>
      <right style="medium">
        <color rgb="FFC0C0C0"/>
      </right>
      <top style="medium">
        <color auto="1"/>
      </top>
      <bottom style="medium">
        <color auto="1"/>
      </bottom>
      <diagonal/>
    </border>
    <border>
      <left style="medium">
        <color rgb="FFC0C0C0"/>
      </left>
      <right style="medium">
        <color auto="1"/>
      </right>
      <top style="medium">
        <color auto="1"/>
      </top>
      <bottom style="medium">
        <color auto="1"/>
      </bottom>
      <diagonal/>
    </border>
    <border>
      <left/>
      <right/>
      <top/>
      <bottom style="medium">
        <color rgb="FFE2E2E2"/>
      </bottom>
      <diagonal/>
    </border>
    <border>
      <left style="medium">
        <color auto="1"/>
      </left>
      <right style="medium">
        <color auto="1"/>
      </right>
      <top style="medium">
        <color auto="1"/>
      </top>
      <bottom style="medium">
        <color rgb="FFC0C0C0"/>
      </bottom>
      <diagonal/>
    </border>
    <border>
      <left/>
      <right/>
      <top style="medium">
        <color auto="1"/>
      </top>
      <bottom style="medium">
        <color rgb="FFC0C0C0"/>
      </bottom>
      <diagonal/>
    </border>
    <border>
      <left/>
      <right style="medium">
        <color auto="1"/>
      </right>
      <top style="medium">
        <color auto="1"/>
      </top>
      <bottom style="medium">
        <color rgb="FFC0C0C0"/>
      </bottom>
      <diagonal/>
    </border>
    <border>
      <left/>
      <right style="medium">
        <color rgb="FFE2E2E2"/>
      </right>
      <top/>
      <bottom style="medium">
        <color auto="1"/>
      </bottom>
      <diagonal/>
    </border>
    <border>
      <left style="thin">
        <color theme="6"/>
      </left>
      <right style="thin">
        <color theme="6"/>
      </right>
      <top style="thin">
        <color theme="6"/>
      </top>
      <bottom style="thin">
        <color theme="6"/>
      </bottom>
      <diagonal/>
    </border>
    <border>
      <left/>
      <right style="medium">
        <color auto="1"/>
      </right>
      <top style="medium">
        <color rgb="FFE2E2E2"/>
      </top>
      <bottom style="medium">
        <color auto="1"/>
      </bottom>
      <diagonal/>
    </border>
    <border>
      <left/>
      <right style="medium">
        <color rgb="FFE2E2E2"/>
      </right>
      <top style="medium">
        <color rgb="FFE2E2E2"/>
      </top>
      <bottom style="medium">
        <color auto="1"/>
      </bottom>
      <diagonal/>
    </border>
    <border>
      <left style="medium">
        <color auto="1"/>
      </left>
      <right/>
      <top/>
      <bottom style="medium">
        <color rgb="FFE2E2E2"/>
      </bottom>
      <diagonal/>
    </border>
    <border>
      <left style="thin">
        <color theme="4"/>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style="medium">
        <color indexed="64"/>
      </right>
      <top/>
      <bottom style="thin">
        <color indexed="64"/>
      </bottom>
      <diagonal/>
    </border>
    <border>
      <left style="medium">
        <color auto="1"/>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right/>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style="medium">
        <color rgb="FFC0C0C0"/>
      </left>
      <right style="medium">
        <color rgb="FFC0C0C0"/>
      </right>
      <top style="medium">
        <color rgb="FFC0C0C0"/>
      </top>
      <bottom/>
      <diagonal/>
    </border>
    <border>
      <left/>
      <right style="medium">
        <color rgb="FFC0C0C0"/>
      </right>
      <top style="medium">
        <color rgb="FFC0C0C0"/>
      </top>
      <bottom/>
      <diagonal/>
    </border>
    <border>
      <left style="medium">
        <color auto="1"/>
      </left>
      <right/>
      <top/>
      <bottom style="medium">
        <color rgb="FFCCCCCC"/>
      </bottom>
      <diagonal/>
    </border>
  </borders>
  <cellStyleXfs count="38306">
    <xf numFmtId="0" fontId="0" fillId="0" borderId="0"/>
    <xf numFmtId="171" fontId="5" fillId="0" borderId="0"/>
    <xf numFmtId="0" fontId="15" fillId="6"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9"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23" borderId="0" applyNumberFormat="0" applyBorder="0" applyAlignment="0" applyProtection="0"/>
    <xf numFmtId="15" fontId="17" fillId="0" borderId="26" applyBorder="0">
      <alignment horizontal="centerContinuous"/>
    </xf>
    <xf numFmtId="17" fontId="17" fillId="0" borderId="26" applyBorder="0">
      <alignment horizontal="centerContinuous"/>
    </xf>
    <xf numFmtId="0" fontId="17" fillId="0" borderId="27" applyAlignment="0">
      <alignment horizontal="centerContinuous"/>
    </xf>
    <xf numFmtId="0" fontId="18" fillId="7" borderId="0" applyNumberFormat="0" applyBorder="0" applyAlignment="0" applyProtection="0"/>
    <xf numFmtId="0" fontId="19" fillId="8" borderId="0" applyNumberFormat="0" applyBorder="0" applyAlignment="0" applyProtection="0"/>
    <xf numFmtId="0" fontId="20" fillId="24" borderId="28" applyNumberFormat="0" applyAlignment="0" applyProtection="0"/>
    <xf numFmtId="0" fontId="21" fillId="25" borderId="29" applyNumberFormat="0" applyAlignment="0" applyProtection="0"/>
    <xf numFmtId="0" fontId="22" fillId="0" borderId="30" applyNumberFormat="0" applyFill="0" applyAlignment="0" applyProtection="0"/>
    <xf numFmtId="0" fontId="23" fillId="0" borderId="0">
      <alignment horizontal="left" vertical="center"/>
    </xf>
    <xf numFmtId="43" fontId="24" fillId="0" borderId="0" applyFont="0" applyFill="0" applyBorder="0" applyAlignment="0" applyProtection="0"/>
    <xf numFmtId="43" fontId="24" fillId="0" borderId="0" applyFont="0" applyFill="0" applyBorder="0" applyAlignment="0" applyProtection="0"/>
    <xf numFmtId="3" fontId="25"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0" fontId="26" fillId="0" borderId="0" applyNumberFormat="0" applyFill="0" applyBorder="0" applyAlignment="0" applyProtection="0"/>
    <xf numFmtId="9" fontId="27" fillId="0" borderId="0" applyFont="0" applyFill="0" applyBorder="0" applyAlignment="0" applyProtection="0"/>
    <xf numFmtId="0" fontId="28" fillId="0" borderId="0" applyNumberFormat="0" applyFill="0" applyBorder="0" applyAlignment="0" applyProtection="0"/>
    <xf numFmtId="0" fontId="29" fillId="11" borderId="28" applyNumberFormat="0" applyAlignment="0" applyProtection="0"/>
    <xf numFmtId="0" fontId="30" fillId="0" borderId="0" applyNumberFormat="0" applyFill="0" applyBorder="0" applyAlignment="0" applyProtection="0"/>
    <xf numFmtId="173" fontId="27" fillId="0" borderId="0" applyFont="0" applyFill="0" applyBorder="0" applyAlignment="0" applyProtection="0"/>
    <xf numFmtId="0" fontId="31" fillId="0" borderId="31" applyNumberFormat="0" applyFill="0" applyAlignment="0" applyProtection="0"/>
    <xf numFmtId="0" fontId="32" fillId="0" borderId="32" applyNumberFormat="0" applyFill="0" applyAlignment="0" applyProtection="0"/>
    <xf numFmtId="0" fontId="28" fillId="0" borderId="33" applyNumberFormat="0" applyFill="0" applyAlignment="0" applyProtection="0"/>
    <xf numFmtId="0" fontId="28" fillId="0" borderId="33" applyNumberFormat="0" applyFill="0" applyAlignment="0" applyProtection="0"/>
    <xf numFmtId="0" fontId="28" fillId="0" borderId="33" applyNumberFormat="0" applyFill="0" applyAlignment="0" applyProtection="0"/>
    <xf numFmtId="0" fontId="28" fillId="0" borderId="33" applyNumberFormat="0" applyFill="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5" fontId="24" fillId="0" borderId="0" applyFont="0" applyFill="0" applyBorder="0" applyAlignment="0" applyProtection="0"/>
    <xf numFmtId="0" fontId="24" fillId="0" borderId="0" applyFont="0" applyFill="0" applyBorder="0" applyAlignment="0" applyProtection="0"/>
    <xf numFmtId="176" fontId="24" fillId="0" borderId="0" applyFont="0" applyFill="0" applyBorder="0" applyAlignment="0" applyProtection="0"/>
    <xf numFmtId="166" fontId="24" fillId="0" borderId="0" applyFont="0" applyFill="0" applyBorder="0" applyAlignment="0" applyProtection="0"/>
    <xf numFmtId="177" fontId="24" fillId="0" borderId="0" applyFont="0" applyFill="0" applyBorder="0" applyAlignment="0" applyProtection="0"/>
    <xf numFmtId="0" fontId="33" fillId="0" borderId="0" applyNumberFormat="0">
      <alignment horizontal="right"/>
    </xf>
    <xf numFmtId="0" fontId="34" fillId="26" borderId="0" applyNumberFormat="0" applyBorder="0" applyAlignment="0" applyProtection="0"/>
    <xf numFmtId="178" fontId="3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6" fillId="0" borderId="0"/>
    <xf numFmtId="0" fontId="1" fillId="0" borderId="0"/>
    <xf numFmtId="0" fontId="24" fillId="0" borderId="0"/>
    <xf numFmtId="0" fontId="1"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27" borderId="34" applyNumberFormat="0" applyFont="0" applyAlignment="0" applyProtection="0"/>
    <xf numFmtId="0" fontId="24" fillId="27" borderId="34" applyNumberFormat="0" applyFont="0" applyAlignment="0" applyProtection="0"/>
    <xf numFmtId="0" fontId="37" fillId="24" borderId="35" applyNumberFormat="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0" fontId="38" fillId="0" borderId="0"/>
    <xf numFmtId="0" fontId="39" fillId="0" borderId="0" applyNumberFormat="0" applyFill="0" applyBorder="0" applyAlignment="0" applyProtection="0"/>
    <xf numFmtId="0" fontId="40" fillId="0" borderId="0" applyNumberFormat="0" applyFill="0" applyBorder="0" applyAlignment="0" applyProtection="0"/>
    <xf numFmtId="0" fontId="41" fillId="0" borderId="36" applyNumberFormat="0" applyFill="0" applyAlignment="0" applyProtection="0"/>
    <xf numFmtId="0" fontId="42" fillId="0" borderId="25" applyBorder="0">
      <alignment horizontal="left" wrapText="1"/>
      <protection locked="0"/>
    </xf>
    <xf numFmtId="0" fontId="28" fillId="0" borderId="33" applyNumberFormat="0" applyFill="0" applyAlignment="0" applyProtection="0"/>
    <xf numFmtId="0" fontId="43" fillId="0" borderId="0"/>
    <xf numFmtId="0" fontId="1" fillId="0" borderId="0"/>
    <xf numFmtId="9"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6" fillId="0" borderId="0"/>
    <xf numFmtId="0" fontId="24" fillId="0" borderId="0"/>
    <xf numFmtId="0" fontId="24" fillId="0" borderId="0"/>
    <xf numFmtId="0" fontId="24" fillId="0" borderId="0"/>
    <xf numFmtId="0" fontId="24" fillId="0" borderId="0"/>
    <xf numFmtId="0" fontId="24" fillId="0" borderId="0"/>
    <xf numFmtId="0" fontId="24" fillId="0" borderId="0"/>
    <xf numFmtId="0" fontId="36" fillId="0" borderId="0"/>
    <xf numFmtId="0" fontId="28" fillId="0" borderId="41" applyNumberFormat="0" applyFill="0" applyAlignment="0" applyProtection="0"/>
    <xf numFmtId="0" fontId="28" fillId="0" borderId="40" applyNumberFormat="0" applyFill="0" applyAlignment="0" applyProtection="0"/>
    <xf numFmtId="0" fontId="28" fillId="0" borderId="40" applyNumberFormat="0" applyFill="0" applyAlignment="0" applyProtection="0"/>
    <xf numFmtId="0" fontId="28" fillId="0" borderId="40" applyNumberFormat="0" applyFill="0" applyAlignment="0" applyProtection="0"/>
    <xf numFmtId="0" fontId="28" fillId="0" borderId="40"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8" fillId="0" borderId="40" applyNumberFormat="0" applyFill="0" applyAlignment="0" applyProtection="0"/>
    <xf numFmtId="0" fontId="36" fillId="0" borderId="0"/>
    <xf numFmtId="0" fontId="36" fillId="0" borderId="0"/>
    <xf numFmtId="0" fontId="36" fillId="0" borderId="0"/>
    <xf numFmtId="0" fontId="36" fillId="0" borderId="0"/>
    <xf numFmtId="0" fontId="1" fillId="0" borderId="0"/>
    <xf numFmtId="0" fontId="28"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36" fillId="0" borderId="0"/>
    <xf numFmtId="0" fontId="36" fillId="0" borderId="0"/>
    <xf numFmtId="0" fontId="36"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6" fillId="0" borderId="0"/>
    <xf numFmtId="0" fontId="44" fillId="30" borderId="0" applyNumberFormat="0" applyBorder="0" applyAlignment="0" applyProtection="0"/>
    <xf numFmtId="0" fontId="20" fillId="24" borderId="28" applyNumberFormat="0" applyAlignment="0" applyProtection="0"/>
    <xf numFmtId="0" fontId="29" fillId="11" borderId="28" applyNumberFormat="0" applyAlignment="0" applyProtection="0"/>
    <xf numFmtId="0" fontId="28" fillId="0" borderId="41" applyNumberFormat="0" applyFill="0" applyAlignment="0" applyProtection="0"/>
    <xf numFmtId="0" fontId="24" fillId="27" borderId="34" applyNumberFormat="0" applyFont="0" applyAlignment="0" applyProtection="0"/>
    <xf numFmtId="0" fontId="24" fillId="27" borderId="34" applyNumberFormat="0" applyFont="0" applyAlignment="0" applyProtection="0"/>
    <xf numFmtId="0" fontId="37" fillId="24" borderId="35" applyNumberFormat="0" applyAlignment="0" applyProtection="0"/>
    <xf numFmtId="0" fontId="41" fillId="0" borderId="36" applyNumberFormat="0" applyFill="0" applyAlignment="0" applyProtection="0"/>
    <xf numFmtId="0" fontId="4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45" fillId="30" borderId="0" applyNumberFormat="0" applyBorder="0" applyAlignment="0" applyProtection="0"/>
    <xf numFmtId="0" fontId="24" fillId="0" borderId="0"/>
    <xf numFmtId="43" fontId="1" fillId="0" borderId="0" applyFont="0" applyFill="0" applyBorder="0" applyAlignment="0" applyProtection="0"/>
    <xf numFmtId="0" fontId="21" fillId="25" borderId="29" applyNumberFormat="0" applyAlignment="0" applyProtection="0"/>
    <xf numFmtId="0" fontId="46" fillId="0" borderId="0" applyNumberFormat="0" applyFill="0" applyBorder="0" applyAlignment="0" applyProtection="0"/>
    <xf numFmtId="0" fontId="24" fillId="0" borderId="0"/>
    <xf numFmtId="0" fontId="36" fillId="0" borderId="0"/>
    <xf numFmtId="0" fontId="36" fillId="0" borderId="0"/>
    <xf numFmtId="0" fontId="15" fillId="0" borderId="0"/>
    <xf numFmtId="0" fontId="40" fillId="0" borderId="0" applyNumberFormat="0" applyFill="0" applyBorder="0" applyAlignment="0" applyProtection="0"/>
    <xf numFmtId="0" fontId="48" fillId="0" borderId="0"/>
    <xf numFmtId="0" fontId="1" fillId="0" borderId="0"/>
    <xf numFmtId="0" fontId="24" fillId="27" borderId="34" applyNumberFormat="0" applyFont="0" applyAlignment="0" applyProtection="0"/>
    <xf numFmtId="0" fontId="41" fillId="0" borderId="36" applyNumberFormat="0" applyFill="0" applyAlignment="0" applyProtection="0"/>
    <xf numFmtId="0" fontId="20" fillId="24" borderId="28" applyNumberFormat="0" applyAlignment="0" applyProtection="0"/>
    <xf numFmtId="0" fontId="37" fillId="24" borderId="35" applyNumberFormat="0" applyAlignment="0" applyProtection="0"/>
    <xf numFmtId="0" fontId="36" fillId="0" borderId="0"/>
    <xf numFmtId="0" fontId="36" fillId="0" borderId="0"/>
    <xf numFmtId="0" fontId="29" fillId="11" borderId="28" applyNumberFormat="0" applyAlignment="0" applyProtection="0"/>
    <xf numFmtId="0" fontId="36" fillId="0" borderId="0"/>
    <xf numFmtId="0" fontId="24" fillId="27" borderId="34" applyNumberFormat="0" applyFont="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4" fillId="0" borderId="0"/>
    <xf numFmtId="0" fontId="28" fillId="0" borderId="43" applyNumberFormat="0" applyFill="0" applyAlignment="0" applyProtection="0"/>
    <xf numFmtId="0" fontId="24" fillId="0" borderId="0"/>
    <xf numFmtId="0" fontId="24" fillId="0" borderId="0"/>
    <xf numFmtId="0" fontId="24" fillId="0" borderId="0"/>
    <xf numFmtId="0" fontId="36" fillId="0" borderId="0"/>
    <xf numFmtId="0" fontId="24" fillId="0" borderId="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43" fillId="0" borderId="0"/>
    <xf numFmtId="0" fontId="24" fillId="0" borderId="0"/>
    <xf numFmtId="0" fontId="24" fillId="0" borderId="0"/>
    <xf numFmtId="0" fontId="24" fillId="0" borderId="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4" fillId="0" borderId="0"/>
    <xf numFmtId="0" fontId="24" fillId="0" borderId="0"/>
    <xf numFmtId="0" fontId="24" fillId="0" borderId="0"/>
    <xf numFmtId="0" fontId="36" fillId="0" borderId="0"/>
    <xf numFmtId="0" fontId="24" fillId="0" borderId="0"/>
    <xf numFmtId="0" fontId="20" fillId="24" borderId="28" applyNumberFormat="0" applyAlignment="0" applyProtection="0"/>
    <xf numFmtId="0" fontId="29" fillId="11" borderId="28" applyNumberFormat="0" applyAlignment="0" applyProtection="0"/>
    <xf numFmtId="0" fontId="28" fillId="0" borderId="43" applyNumberFormat="0" applyFill="0" applyAlignment="0" applyProtection="0"/>
    <xf numFmtId="0" fontId="24" fillId="27" borderId="34" applyNumberFormat="0" applyFont="0" applyAlignment="0" applyProtection="0"/>
    <xf numFmtId="0" fontId="24" fillId="27" borderId="34" applyNumberFormat="0" applyFont="0" applyAlignment="0" applyProtection="0"/>
    <xf numFmtId="0" fontId="37" fillId="24" borderId="35" applyNumberFormat="0" applyAlignment="0" applyProtection="0"/>
    <xf numFmtId="0" fontId="41" fillId="0" borderId="36" applyNumberFormat="0" applyFill="0" applyAlignment="0" applyProtection="0"/>
    <xf numFmtId="0" fontId="20" fillId="24" borderId="28" applyNumberFormat="0" applyAlignment="0" applyProtection="0"/>
    <xf numFmtId="0" fontId="29" fillId="11" borderId="28" applyNumberFormat="0" applyAlignment="0" applyProtection="0"/>
    <xf numFmtId="0" fontId="24" fillId="27" borderId="34" applyNumberFormat="0" applyFont="0" applyAlignment="0" applyProtection="0"/>
    <xf numFmtId="0" fontId="24" fillId="27" borderId="34" applyNumberFormat="0" applyFont="0" applyAlignment="0" applyProtection="0"/>
    <xf numFmtId="0" fontId="37" fillId="24" borderId="35" applyNumberFormat="0" applyAlignment="0" applyProtection="0"/>
    <xf numFmtId="0" fontId="41" fillId="0" borderId="36" applyNumberFormat="0" applyFill="0" applyAlignment="0" applyProtection="0"/>
    <xf numFmtId="0" fontId="36" fillId="0" borderId="0"/>
    <xf numFmtId="0" fontId="20" fillId="24" borderId="28" applyNumberFormat="0" applyAlignment="0" applyProtection="0"/>
    <xf numFmtId="0" fontId="29" fillId="11" borderId="28" applyNumberFormat="0" applyAlignment="0" applyProtection="0"/>
    <xf numFmtId="0" fontId="24" fillId="27" borderId="34" applyNumberFormat="0" applyFont="0" applyAlignment="0" applyProtection="0"/>
    <xf numFmtId="0" fontId="24" fillId="27" borderId="34" applyNumberFormat="0" applyFont="0" applyAlignment="0" applyProtection="0"/>
    <xf numFmtId="0" fontId="37" fillId="24" borderId="35" applyNumberFormat="0" applyAlignment="0" applyProtection="0"/>
    <xf numFmtId="0" fontId="41" fillId="0" borderId="36" applyNumberFormat="0" applyFill="0" applyAlignment="0" applyProtection="0"/>
    <xf numFmtId="0" fontId="20" fillId="24" borderId="28" applyNumberFormat="0" applyAlignment="0" applyProtection="0"/>
    <xf numFmtId="0" fontId="29" fillId="11" borderId="28" applyNumberFormat="0" applyAlignment="0" applyProtection="0"/>
    <xf numFmtId="0" fontId="24" fillId="27" borderId="34" applyNumberFormat="0" applyFont="0" applyAlignment="0" applyProtection="0"/>
    <xf numFmtId="0" fontId="24" fillId="27" borderId="34" applyNumberFormat="0" applyFont="0" applyAlignment="0" applyProtection="0"/>
    <xf numFmtId="0" fontId="37" fillId="24" borderId="35" applyNumberFormat="0" applyAlignment="0" applyProtection="0"/>
    <xf numFmtId="0" fontId="41" fillId="0" borderId="36" applyNumberFormat="0" applyFill="0" applyAlignment="0" applyProtection="0"/>
    <xf numFmtId="0" fontId="48" fillId="0" borderId="0"/>
    <xf numFmtId="0" fontId="28" fillId="0" borderId="43" applyNumberFormat="0" applyFill="0" applyAlignment="0" applyProtection="0"/>
    <xf numFmtId="174" fontId="62" fillId="0" borderId="0" applyFill="0" applyBorder="0" applyAlignment="0" applyProtection="0"/>
    <xf numFmtId="181" fontId="62" fillId="0" borderId="0" applyFill="0" applyBorder="0" applyAlignment="0" applyProtection="0"/>
    <xf numFmtId="0" fontId="62" fillId="0" borderId="0" applyNumberFormat="0" applyFill="0" applyBorder="0" applyAlignment="0" applyProtection="0"/>
    <xf numFmtId="182" fontId="24" fillId="0" borderId="0" applyFont="0" applyFill="0" applyBorder="0" applyAlignment="0" applyProtection="0"/>
    <xf numFmtId="2" fontId="62" fillId="0" borderId="0" applyFill="0" applyBorder="0" applyAlignment="0" applyProtection="0"/>
    <xf numFmtId="0" fontId="19" fillId="8" borderId="0" applyNumberFormat="0" applyBorder="0" applyAlignment="0" applyProtection="0"/>
    <xf numFmtId="0" fontId="28" fillId="0" borderId="0" applyNumberFormat="0" applyFill="0" applyBorder="0" applyAlignment="0" applyProtection="0"/>
    <xf numFmtId="0" fontId="63" fillId="0" borderId="0" applyNumberFormat="0" applyFont="0" applyFill="0" applyBorder="0" applyAlignment="0" applyProtection="0"/>
    <xf numFmtId="0" fontId="49" fillId="0" borderId="0" applyNumberFormat="0" applyFill="0" applyBorder="0" applyAlignment="0" applyProtection="0"/>
    <xf numFmtId="0" fontId="29" fillId="11" borderId="28" applyNumberFormat="0" applyAlignment="0" applyProtection="0"/>
    <xf numFmtId="0" fontId="22" fillId="0" borderId="30" applyNumberFormat="0" applyFill="0" applyAlignment="0" applyProtection="0"/>
    <xf numFmtId="0" fontId="62" fillId="0" borderId="0" applyNumberFormat="0" applyFill="0" applyBorder="0" applyProtection="0"/>
    <xf numFmtId="0" fontId="15" fillId="27" borderId="34" applyNumberFormat="0" applyFont="0" applyAlignment="0" applyProtection="0"/>
    <xf numFmtId="10" fontId="62" fillId="0" borderId="0" applyFill="0" applyBorder="0" applyAlignment="0" applyProtection="0"/>
    <xf numFmtId="0" fontId="39" fillId="0" borderId="0" applyNumberFormat="0" applyFill="0" applyBorder="0" applyAlignment="0" applyProtection="0"/>
    <xf numFmtId="0" fontId="15" fillId="6"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9"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20" fillId="24" borderId="28" applyNumberFormat="0" applyAlignment="0" applyProtection="0"/>
    <xf numFmtId="43" fontId="24" fillId="0" borderId="0" applyFont="0" applyFill="0" applyBorder="0" applyAlignment="0" applyProtection="0"/>
    <xf numFmtId="167" fontId="24" fillId="0" borderId="0" applyFont="0" applyFill="0" applyBorder="0" applyAlignment="0" applyProtection="0"/>
    <xf numFmtId="3" fontId="24" fillId="0" borderId="0" applyFill="0" applyBorder="0" applyAlignment="0" applyProtection="0"/>
    <xf numFmtId="183" fontId="24" fillId="0" borderId="0" applyFill="0" applyBorder="0" applyAlignment="0" applyProtection="0"/>
    <xf numFmtId="184" fontId="24" fillId="0" borderId="0" applyFill="0" applyBorder="0" applyAlignment="0" applyProtection="0"/>
    <xf numFmtId="0" fontId="16" fillId="20"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23" borderId="0" applyNumberFormat="0" applyBorder="0" applyAlignment="0" applyProtection="0"/>
    <xf numFmtId="2" fontId="24" fillId="0" borderId="0" applyFill="0" applyBorder="0" applyAlignment="0" applyProtection="0"/>
    <xf numFmtId="0" fontId="18" fillId="7" borderId="0" applyNumberFormat="0" applyBorder="0" applyAlignment="0" applyProtection="0"/>
    <xf numFmtId="0" fontId="37" fillId="24" borderId="35" applyNumberFormat="0" applyAlignment="0" applyProtection="0"/>
    <xf numFmtId="0" fontId="30" fillId="0" borderId="0" applyNumberFormat="0" applyFill="0" applyBorder="0" applyAlignment="0" applyProtection="0"/>
    <xf numFmtId="0" fontId="40" fillId="0" borderId="0" applyNumberFormat="0" applyFill="0" applyBorder="0" applyAlignment="0" applyProtection="0"/>
    <xf numFmtId="0" fontId="31" fillId="0" borderId="31" applyNumberFormat="0" applyFill="0" applyAlignment="0" applyProtection="0"/>
    <xf numFmtId="0" fontId="32" fillId="0" borderId="32" applyNumberFormat="0" applyFill="0" applyAlignment="0" applyProtection="0"/>
    <xf numFmtId="0" fontId="28" fillId="0" borderId="43" applyNumberFormat="0" applyFill="0" applyAlignment="0" applyProtection="0"/>
    <xf numFmtId="0" fontId="43" fillId="0" borderId="0"/>
    <xf numFmtId="0" fontId="43" fillId="0" borderId="0" applyNumberFormat="0" applyFont="0" applyFill="0" applyBorder="0" applyAlignment="0" applyProtection="0"/>
    <xf numFmtId="0" fontId="36" fillId="0" borderId="0"/>
    <xf numFmtId="185" fontId="1" fillId="0" borderId="0"/>
    <xf numFmtId="185" fontId="55" fillId="31" borderId="0" applyNumberFormat="0" applyBorder="0" applyAlignment="0" applyProtection="0"/>
    <xf numFmtId="185" fontId="44" fillId="30" borderId="0" applyNumberFormat="0" applyBorder="0" applyAlignment="0" applyProtection="0"/>
    <xf numFmtId="185" fontId="56" fillId="32" borderId="0" applyNumberFormat="0" applyBorder="0" applyAlignment="0" applyProtection="0"/>
    <xf numFmtId="185" fontId="57" fillId="33" borderId="48" applyNumberFormat="0" applyAlignment="0" applyProtection="0"/>
    <xf numFmtId="185" fontId="46" fillId="0" borderId="0" applyNumberFormat="0" applyFill="0" applyBorder="0" applyAlignment="0" applyProtection="0"/>
    <xf numFmtId="185" fontId="52" fillId="0" borderId="45" applyNumberFormat="0" applyFill="0" applyAlignment="0" applyProtection="0"/>
    <xf numFmtId="185" fontId="53" fillId="0" borderId="46" applyNumberFormat="0" applyFill="0" applyAlignment="0" applyProtection="0"/>
    <xf numFmtId="185" fontId="54" fillId="0" borderId="47" applyNumberFormat="0" applyFill="0" applyAlignment="0" applyProtection="0"/>
    <xf numFmtId="185" fontId="54" fillId="0" borderId="0" applyNumberFormat="0" applyFill="0" applyBorder="0" applyAlignment="0" applyProtection="0"/>
    <xf numFmtId="185" fontId="58" fillId="34" borderId="49" applyNumberFormat="0" applyAlignment="0" applyProtection="0"/>
    <xf numFmtId="185" fontId="59" fillId="34" borderId="48" applyNumberFormat="0" applyAlignment="0" applyProtection="0"/>
    <xf numFmtId="185" fontId="60" fillId="0" borderId="50" applyNumberFormat="0" applyFill="0" applyAlignment="0" applyProtection="0"/>
    <xf numFmtId="185" fontId="2" fillId="35" borderId="51" applyNumberFormat="0" applyAlignment="0" applyProtection="0"/>
    <xf numFmtId="185" fontId="50" fillId="0" borderId="0" applyNumberFormat="0" applyFill="0" applyBorder="0" applyAlignment="0" applyProtection="0"/>
    <xf numFmtId="185" fontId="61" fillId="0" borderId="0" applyNumberFormat="0" applyFill="0" applyBorder="0" applyAlignment="0" applyProtection="0"/>
    <xf numFmtId="185" fontId="3" fillId="0" borderId="53" applyNumberFormat="0" applyFill="0" applyAlignment="0" applyProtection="0"/>
    <xf numFmtId="185" fontId="47" fillId="37" borderId="0" applyNumberFormat="0" applyBorder="0" applyAlignment="0" applyProtection="0"/>
    <xf numFmtId="185" fontId="1" fillId="38" borderId="0" applyNumberFormat="0" applyBorder="0" applyAlignment="0" applyProtection="0"/>
    <xf numFmtId="185" fontId="1" fillId="39" borderId="0" applyNumberFormat="0" applyBorder="0" applyAlignment="0" applyProtection="0"/>
    <xf numFmtId="185" fontId="47" fillId="40" borderId="0" applyNumberFormat="0" applyBorder="0" applyAlignment="0" applyProtection="0"/>
    <xf numFmtId="185" fontId="47" fillId="41" borderId="0" applyNumberFormat="0" applyBorder="0" applyAlignment="0" applyProtection="0"/>
    <xf numFmtId="185" fontId="1" fillId="42" borderId="0" applyNumberFormat="0" applyBorder="0" applyAlignment="0" applyProtection="0"/>
    <xf numFmtId="185" fontId="1" fillId="43" borderId="0" applyNumberFormat="0" applyBorder="0" applyAlignment="0" applyProtection="0"/>
    <xf numFmtId="185" fontId="47" fillId="44" borderId="0" applyNumberFormat="0" applyBorder="0" applyAlignment="0" applyProtection="0"/>
    <xf numFmtId="185" fontId="47" fillId="45" borderId="0" applyNumberFormat="0" applyBorder="0" applyAlignment="0" applyProtection="0"/>
    <xf numFmtId="185" fontId="1" fillId="46" borderId="0" applyNumberFormat="0" applyBorder="0" applyAlignment="0" applyProtection="0"/>
    <xf numFmtId="185" fontId="1" fillId="47" borderId="0" applyNumberFormat="0" applyBorder="0" applyAlignment="0" applyProtection="0"/>
    <xf numFmtId="185" fontId="47" fillId="48" borderId="0" applyNumberFormat="0" applyBorder="0" applyAlignment="0" applyProtection="0"/>
    <xf numFmtId="185" fontId="47" fillId="49" borderId="0" applyNumberFormat="0" applyBorder="0" applyAlignment="0" applyProtection="0"/>
    <xf numFmtId="185" fontId="1" fillId="50" borderId="0" applyNumberFormat="0" applyBorder="0" applyAlignment="0" applyProtection="0"/>
    <xf numFmtId="185" fontId="1" fillId="51" borderId="0" applyNumberFormat="0" applyBorder="0" applyAlignment="0" applyProtection="0"/>
    <xf numFmtId="185" fontId="47" fillId="52" borderId="0" applyNumberFormat="0" applyBorder="0" applyAlignment="0" applyProtection="0"/>
    <xf numFmtId="185" fontId="47" fillId="53" borderId="0" applyNumberFormat="0" applyBorder="0" applyAlignment="0" applyProtection="0"/>
    <xf numFmtId="185" fontId="1" fillId="54" borderId="0" applyNumberFormat="0" applyBorder="0" applyAlignment="0" applyProtection="0"/>
    <xf numFmtId="185" fontId="1" fillId="55" borderId="0" applyNumberFormat="0" applyBorder="0" applyAlignment="0" applyProtection="0"/>
    <xf numFmtId="185" fontId="47" fillId="56" borderId="0" applyNumberFormat="0" applyBorder="0" applyAlignment="0" applyProtection="0"/>
    <xf numFmtId="185" fontId="47" fillId="57" borderId="0" applyNumberFormat="0" applyBorder="0" applyAlignment="0" applyProtection="0"/>
    <xf numFmtId="185" fontId="1" fillId="58" borderId="0" applyNumberFormat="0" applyBorder="0" applyAlignment="0" applyProtection="0"/>
    <xf numFmtId="185" fontId="1" fillId="59" borderId="0" applyNumberFormat="0" applyBorder="0" applyAlignment="0" applyProtection="0"/>
    <xf numFmtId="185" fontId="47" fillId="60" borderId="0" applyNumberFormat="0" applyBorder="0" applyAlignment="0" applyProtection="0"/>
    <xf numFmtId="165" fontId="24" fillId="0" borderId="0" applyFont="0" applyFill="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6" fillId="16" borderId="0" applyNumberFormat="0" applyBorder="0" applyAlignment="0" applyProtection="0"/>
    <xf numFmtId="185" fontId="16" fillId="16" borderId="0" applyNumberFormat="0" applyBorder="0" applyAlignment="0" applyProtection="0"/>
    <xf numFmtId="185" fontId="16" fillId="13" borderId="0" applyNumberFormat="0" applyBorder="0" applyAlignment="0" applyProtection="0"/>
    <xf numFmtId="185" fontId="16" fillId="13" borderId="0" applyNumberFormat="0" applyBorder="0" applyAlignment="0" applyProtection="0"/>
    <xf numFmtId="185" fontId="16" fillId="14" borderId="0" applyNumberFormat="0" applyBorder="0" applyAlignment="0" applyProtection="0"/>
    <xf numFmtId="185" fontId="16" fillId="14" borderId="0" applyNumberFormat="0" applyBorder="0" applyAlignment="0" applyProtection="0"/>
    <xf numFmtId="185" fontId="16" fillId="17"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18" borderId="0" applyNumberFormat="0" applyBorder="0" applyAlignment="0" applyProtection="0"/>
    <xf numFmtId="185" fontId="16" fillId="19" borderId="0" applyNumberFormat="0" applyBorder="0" applyAlignment="0" applyProtection="0"/>
    <xf numFmtId="185" fontId="16" fillId="19" borderId="0" applyNumberFormat="0" applyBorder="0" applyAlignment="0" applyProtection="0"/>
    <xf numFmtId="185" fontId="16" fillId="16" borderId="0" applyNumberFormat="0" applyBorder="0" applyAlignment="0" applyProtection="0"/>
    <xf numFmtId="185" fontId="16" fillId="16" borderId="0" applyNumberFormat="0" applyBorder="0" applyAlignment="0" applyProtection="0"/>
    <xf numFmtId="185" fontId="16" fillId="13" borderId="0" applyNumberFormat="0" applyBorder="0" applyAlignment="0" applyProtection="0"/>
    <xf numFmtId="185" fontId="16" fillId="13" borderId="0" applyNumberFormat="0" applyBorder="0" applyAlignment="0" applyProtection="0"/>
    <xf numFmtId="185" fontId="16" fillId="14" borderId="0" applyNumberFormat="0" applyBorder="0" applyAlignment="0" applyProtection="0"/>
    <xf numFmtId="185" fontId="16" fillId="14" borderId="0" applyNumberFormat="0" applyBorder="0" applyAlignment="0" applyProtection="0"/>
    <xf numFmtId="185" fontId="16" fillId="17"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18" borderId="0" applyNumberFormat="0" applyBorder="0" applyAlignment="0" applyProtection="0"/>
    <xf numFmtId="185" fontId="16" fillId="19" borderId="0" applyNumberFormat="0" applyBorder="0" applyAlignment="0" applyProtection="0"/>
    <xf numFmtId="185" fontId="16" fillId="19" borderId="0" applyNumberFormat="0" applyBorder="0" applyAlignment="0" applyProtection="0"/>
    <xf numFmtId="185" fontId="16" fillId="20" borderId="0" applyNumberFormat="0" applyBorder="0" applyAlignment="0" applyProtection="0"/>
    <xf numFmtId="185" fontId="16" fillId="20" borderId="0" applyNumberFormat="0" applyBorder="0" applyAlignment="0" applyProtection="0"/>
    <xf numFmtId="185" fontId="16" fillId="21" borderId="0" applyNumberFormat="0" applyBorder="0" applyAlignment="0" applyProtection="0"/>
    <xf numFmtId="185" fontId="16" fillId="21" borderId="0" applyNumberFormat="0" applyBorder="0" applyAlignment="0" applyProtection="0"/>
    <xf numFmtId="185" fontId="16" fillId="22" borderId="0" applyNumberFormat="0" applyBorder="0" applyAlignment="0" applyProtection="0"/>
    <xf numFmtId="185" fontId="16" fillId="22" borderId="0" applyNumberFormat="0" applyBorder="0" applyAlignment="0" applyProtection="0"/>
    <xf numFmtId="185" fontId="16" fillId="17"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18" borderId="0" applyNumberFormat="0" applyBorder="0" applyAlignment="0" applyProtection="0"/>
    <xf numFmtId="185" fontId="16" fillId="23" borderId="0" applyNumberFormat="0" applyBorder="0" applyAlignment="0" applyProtection="0"/>
    <xf numFmtId="185" fontId="16" fillId="23" borderId="0" applyNumberFormat="0" applyBorder="0" applyAlignment="0" applyProtection="0"/>
    <xf numFmtId="185" fontId="17" fillId="0" borderId="27" applyAlignment="0">
      <alignment horizontal="centerContinuous"/>
    </xf>
    <xf numFmtId="185" fontId="18" fillId="7" borderId="0" applyNumberFormat="0" applyBorder="0" applyAlignment="0" applyProtection="0"/>
    <xf numFmtId="185" fontId="18" fillId="7" borderId="0" applyNumberFormat="0" applyBorder="0" applyAlignment="0" applyProtection="0"/>
    <xf numFmtId="185" fontId="64" fillId="0" borderId="0" applyNumberFormat="0" applyFill="0" applyBorder="0" applyAlignment="0" applyProtection="0"/>
    <xf numFmtId="185" fontId="64" fillId="0" borderId="0" applyNumberFormat="0" applyFill="0" applyBorder="0" applyAlignment="0" applyProtection="0"/>
    <xf numFmtId="185" fontId="19" fillId="8" borderId="0" applyNumberFormat="0" applyBorder="0" applyAlignment="0" applyProtection="0"/>
    <xf numFmtId="185" fontId="19" fillId="8" borderId="0" applyNumberFormat="0" applyBorder="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2" fillId="0" borderId="30" applyNumberFormat="0" applyFill="0" applyAlignment="0" applyProtection="0"/>
    <xf numFmtId="185" fontId="22" fillId="0" borderId="30" applyNumberFormat="0" applyFill="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185" fontId="21" fillId="25" borderId="29" applyNumberFormat="0" applyAlignment="0" applyProtection="0"/>
    <xf numFmtId="41" fontId="15" fillId="0" borderId="0" applyFont="0" applyFill="0" applyBorder="0" applyAlignment="0" applyProtection="0"/>
    <xf numFmtId="41" fontId="15"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5"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5"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5"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7" fontId="24" fillId="0" borderId="0" applyFont="0" applyFill="0" applyBorder="0" applyAlignment="0" applyProtection="0"/>
    <xf numFmtId="165" fontId="24" fillId="0" borderId="0" applyFont="0" applyFill="0" applyBorder="0" applyAlignment="0" applyProtection="0"/>
    <xf numFmtId="180" fontId="24" fillId="0" borderId="0" applyFont="0" applyFill="0" applyBorder="0" applyAlignment="0" applyProtection="0"/>
    <xf numFmtId="189"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90" fontId="24" fillId="0" borderId="0" applyFont="0" applyFill="0" applyBorder="0" applyAlignment="0" applyProtection="0"/>
    <xf numFmtId="165" fontId="24" fillId="0" borderId="0" applyFont="0" applyFill="0" applyBorder="0" applyAlignment="0" applyProtection="0"/>
    <xf numFmtId="191" fontId="24" fillId="0" borderId="0" applyFont="0" applyFill="0" applyBorder="0" applyAlignment="0" applyProtection="0"/>
    <xf numFmtId="165" fontId="24" fillId="0" borderId="0" applyFont="0" applyFill="0" applyBorder="0" applyAlignment="0" applyProtection="0"/>
    <xf numFmtId="165"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65"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9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0"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86" fontId="24"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69" fontId="24" fillId="0" borderId="0" applyFont="0" applyFill="0" applyBorder="0" applyAlignment="0" applyProtection="0"/>
    <xf numFmtId="169" fontId="24" fillId="0" borderId="0" applyFont="0" applyFill="0" applyBorder="0" applyAlignment="0" applyProtection="0"/>
    <xf numFmtId="169" fontId="24" fillId="0" borderId="0" applyFont="0" applyFill="0" applyBorder="0" applyAlignment="0" applyProtection="0"/>
    <xf numFmtId="168" fontId="24" fillId="0" borderId="0" applyFont="0" applyFill="0" applyBorder="0" applyAlignment="0" applyProtection="0"/>
    <xf numFmtId="168" fontId="24" fillId="0" borderId="0" applyFont="0" applyFill="0" applyBorder="0" applyAlignment="0" applyProtection="0"/>
    <xf numFmtId="168" fontId="24" fillId="0" borderId="0" applyFont="0" applyFill="0" applyBorder="0" applyAlignment="0" applyProtection="0"/>
    <xf numFmtId="168" fontId="24" fillId="0" borderId="0" applyFont="0" applyFill="0" applyBorder="0" applyAlignment="0" applyProtection="0"/>
    <xf numFmtId="168" fontId="24" fillId="0" borderId="0" applyFont="0" applyFill="0" applyBorder="0" applyAlignment="0" applyProtection="0"/>
    <xf numFmtId="165" fontId="15" fillId="0" borderId="0" applyFont="0" applyFill="0" applyBorder="0" applyAlignment="0" applyProtection="0"/>
    <xf numFmtId="186"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65" fontId="24" fillId="0" borderId="0" applyFont="0" applyFill="0" applyBorder="0" applyAlignment="0" applyProtection="0"/>
    <xf numFmtId="187"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5"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86"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86"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86"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86"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7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91"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4"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4"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4"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4"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68"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94" fontId="24" fillId="0" borderId="0" applyFont="0" applyFill="0" applyBorder="0" applyAlignment="0" applyProtection="0"/>
    <xf numFmtId="188" fontId="24" fillId="0" borderId="0" applyFont="0" applyFill="0" applyBorder="0" applyAlignment="0" applyProtection="0"/>
    <xf numFmtId="17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7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7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78" fontId="24" fillId="0" borderId="0" applyFont="0" applyFill="0" applyBorder="0" applyAlignment="0" applyProtection="0"/>
    <xf numFmtId="194"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4"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5" fontId="65" fillId="0" borderId="0">
      <protection locked="0"/>
    </xf>
    <xf numFmtId="185" fontId="28" fillId="0" borderId="0" applyNumberFormat="0" applyFill="0" applyBorder="0" applyAlignment="0" applyProtection="0"/>
    <xf numFmtId="185" fontId="28" fillId="0" borderId="0" applyNumberFormat="0" applyFill="0" applyBorder="0" applyAlignment="0" applyProtection="0"/>
    <xf numFmtId="185" fontId="16" fillId="20" borderId="0" applyNumberFormat="0" applyBorder="0" applyAlignment="0" applyProtection="0"/>
    <xf numFmtId="185" fontId="16" fillId="20" borderId="0" applyNumberFormat="0" applyBorder="0" applyAlignment="0" applyProtection="0"/>
    <xf numFmtId="185" fontId="16" fillId="21" borderId="0" applyNumberFormat="0" applyBorder="0" applyAlignment="0" applyProtection="0"/>
    <xf numFmtId="185" fontId="16" fillId="21" borderId="0" applyNumberFormat="0" applyBorder="0" applyAlignment="0" applyProtection="0"/>
    <xf numFmtId="185" fontId="16" fillId="22" borderId="0" applyNumberFormat="0" applyBorder="0" applyAlignment="0" applyProtection="0"/>
    <xf numFmtId="185" fontId="16" fillId="22" borderId="0" applyNumberFormat="0" applyBorder="0" applyAlignment="0" applyProtection="0"/>
    <xf numFmtId="185" fontId="16" fillId="17"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18" borderId="0" applyNumberFormat="0" applyBorder="0" applyAlignment="0" applyProtection="0"/>
    <xf numFmtId="185" fontId="16" fillId="23" borderId="0" applyNumberFormat="0" applyBorder="0" applyAlignment="0" applyProtection="0"/>
    <xf numFmtId="185" fontId="16" fillId="23" borderId="0" applyNumberFormat="0" applyBorder="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66" fillId="0" borderId="0" applyFont="0" applyFill="0" applyBorder="0" applyAlignment="0" applyProtection="0"/>
    <xf numFmtId="185" fontId="24" fillId="0" borderId="0"/>
    <xf numFmtId="185" fontId="24" fillId="0" borderId="0"/>
    <xf numFmtId="185" fontId="24" fillId="0" borderId="0"/>
    <xf numFmtId="185" fontId="24" fillId="0" borderId="0"/>
    <xf numFmtId="185" fontId="66" fillId="0" borderId="0" applyFont="0" applyFill="0" applyBorder="0" applyAlignment="0" applyProtection="0"/>
    <xf numFmtId="185" fontId="30" fillId="0" borderId="0" applyNumberFormat="0" applyFill="0" applyBorder="0" applyAlignment="0" applyProtection="0"/>
    <xf numFmtId="185" fontId="30" fillId="0" borderId="0" applyNumberFormat="0" applyFill="0" applyBorder="0" applyAlignment="0" applyProtection="0"/>
    <xf numFmtId="195" fontId="65" fillId="0" borderId="0">
      <protection locked="0"/>
    </xf>
    <xf numFmtId="195" fontId="65" fillId="0" borderId="0">
      <protection locked="0"/>
    </xf>
    <xf numFmtId="195" fontId="67" fillId="0" borderId="0">
      <protection locked="0"/>
    </xf>
    <xf numFmtId="195" fontId="65" fillId="0" borderId="0">
      <protection locked="0"/>
    </xf>
    <xf numFmtId="195" fontId="65" fillId="0" borderId="0">
      <protection locked="0"/>
    </xf>
    <xf numFmtId="195" fontId="65" fillId="0" borderId="0">
      <protection locked="0"/>
    </xf>
    <xf numFmtId="195" fontId="67" fillId="0" borderId="0">
      <protection locked="0"/>
    </xf>
    <xf numFmtId="196" fontId="65" fillId="0" borderId="0">
      <protection locked="0"/>
    </xf>
    <xf numFmtId="185" fontId="19" fillId="8" borderId="0" applyNumberFormat="0" applyBorder="0" applyAlignment="0" applyProtection="0"/>
    <xf numFmtId="185" fontId="19" fillId="8" borderId="0" applyNumberFormat="0" applyBorder="0" applyAlignment="0" applyProtection="0"/>
    <xf numFmtId="185" fontId="49" fillId="0" borderId="54" applyNumberFormat="0" applyAlignment="0" applyProtection="0">
      <alignment horizontal="left" vertical="center"/>
    </xf>
    <xf numFmtId="185" fontId="49" fillId="0" borderId="54" applyNumberFormat="0" applyAlignment="0" applyProtection="0">
      <alignment horizontal="left" vertical="center"/>
    </xf>
    <xf numFmtId="185" fontId="49" fillId="0" borderId="54" applyNumberFormat="0" applyAlignment="0" applyProtection="0">
      <alignment horizontal="left" vertical="center"/>
    </xf>
    <xf numFmtId="185" fontId="49" fillId="0" borderId="54" applyNumberFormat="0" applyAlignment="0" applyProtection="0">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49" fillId="0" borderId="44">
      <alignment horizontal="left" vertical="center"/>
    </xf>
    <xf numFmtId="185" fontId="31" fillId="0" borderId="31" applyNumberFormat="0" applyFill="0" applyAlignment="0" applyProtection="0"/>
    <xf numFmtId="185" fontId="31" fillId="0" borderId="31" applyNumberFormat="0" applyFill="0" applyAlignment="0" applyProtection="0"/>
    <xf numFmtId="185" fontId="32" fillId="0" borderId="32" applyNumberFormat="0" applyFill="0" applyAlignment="0" applyProtection="0"/>
    <xf numFmtId="185" fontId="32" fillId="0" borderId="32"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0" applyNumberFormat="0" applyFill="0" applyBorder="0" applyAlignment="0" applyProtection="0"/>
    <xf numFmtId="185" fontId="28" fillId="0" borderId="0" applyNumberFormat="0" applyFill="0" applyBorder="0" applyAlignment="0" applyProtection="0"/>
    <xf numFmtId="195" fontId="68" fillId="0" borderId="0">
      <protection locked="0"/>
    </xf>
    <xf numFmtId="195" fontId="68" fillId="0" borderId="0">
      <protection locked="0"/>
    </xf>
    <xf numFmtId="185" fontId="69" fillId="0" borderId="0" applyNumberFormat="0" applyFill="0" applyBorder="0" applyAlignment="0" applyProtection="0">
      <alignment vertical="top"/>
      <protection locked="0"/>
    </xf>
    <xf numFmtId="185" fontId="70" fillId="0" borderId="0" applyNumberFormat="0" applyFill="0" applyBorder="0" applyAlignment="0" applyProtection="0">
      <alignment vertical="top"/>
      <protection locked="0"/>
    </xf>
    <xf numFmtId="185" fontId="70" fillId="0" borderId="0" applyNumberFormat="0" applyFill="0" applyBorder="0" applyAlignment="0" applyProtection="0">
      <alignment vertical="top"/>
      <protection locked="0"/>
    </xf>
    <xf numFmtId="185" fontId="18" fillId="7" borderId="0" applyNumberFormat="0" applyBorder="0" applyAlignment="0" applyProtection="0"/>
    <xf numFmtId="185" fontId="18" fillId="7" borderId="0" applyNumberFormat="0" applyBorder="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2" fillId="0" borderId="30" applyNumberFormat="0" applyFill="0" applyAlignment="0" applyProtection="0"/>
    <xf numFmtId="185" fontId="22" fillId="0" borderId="30" applyNumberFormat="0" applyFill="0" applyAlignment="0" applyProtection="0"/>
    <xf numFmtId="167" fontId="15" fillId="0" borderId="0" applyFont="0" applyFill="0" applyBorder="0" applyAlignment="0" applyProtection="0"/>
    <xf numFmtId="185" fontId="34" fillId="26" borderId="0" applyNumberFormat="0" applyBorder="0" applyAlignment="0" applyProtection="0"/>
    <xf numFmtId="185" fontId="34" fillId="26" borderId="0" applyNumberFormat="0" applyBorder="0" applyAlignment="0" applyProtection="0"/>
    <xf numFmtId="37" fontId="71" fillId="0" borderId="0"/>
    <xf numFmtId="197" fontId="72"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36" fillId="0" borderId="0"/>
    <xf numFmtId="185" fontId="24" fillId="0" borderId="0"/>
    <xf numFmtId="189" fontId="24" fillId="0" borderId="0"/>
    <xf numFmtId="189" fontId="24" fillId="0" borderId="0"/>
    <xf numFmtId="189"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1" fillId="0" borderId="0"/>
    <xf numFmtId="185" fontId="36" fillId="0" borderId="0"/>
    <xf numFmtId="185" fontId="36" fillId="0" borderId="0"/>
    <xf numFmtId="185" fontId="43" fillId="0" borderId="0"/>
    <xf numFmtId="185" fontId="43" fillId="0" borderId="0"/>
    <xf numFmtId="185" fontId="43" fillId="0" borderId="0"/>
    <xf numFmtId="185" fontId="24" fillId="0" borderId="0"/>
    <xf numFmtId="185" fontId="24" fillId="0" borderId="0"/>
    <xf numFmtId="185" fontId="24" fillId="0" borderId="0"/>
    <xf numFmtId="185" fontId="1" fillId="0" borderId="0"/>
    <xf numFmtId="185" fontId="1" fillId="0" borderId="0"/>
    <xf numFmtId="185" fontId="15"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36"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1" fillId="36" borderId="52"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5"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5"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5" fillId="0" borderId="0" applyFont="0" applyFill="0" applyBorder="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0" fillId="0" borderId="0" applyNumberFormat="0" applyFill="0" applyBorder="0" applyAlignment="0" applyProtection="0"/>
    <xf numFmtId="185" fontId="30" fillId="0" borderId="0" applyNumberFormat="0" applyFill="0" applyBorder="0" applyAlignment="0" applyProtection="0"/>
    <xf numFmtId="185" fontId="40" fillId="0" borderId="0" applyNumberFormat="0" applyFill="0" applyBorder="0" applyAlignment="0" applyProtection="0"/>
    <xf numFmtId="185" fontId="40" fillId="0" borderId="0" applyNumberFormat="0" applyFill="0" applyBorder="0" applyAlignment="0" applyProtection="0"/>
    <xf numFmtId="185" fontId="31" fillId="0" borderId="31" applyNumberFormat="0" applyFill="0" applyAlignment="0" applyProtection="0"/>
    <xf numFmtId="185" fontId="31" fillId="0" borderId="31" applyNumberFormat="0" applyFill="0" applyAlignment="0" applyProtection="0"/>
    <xf numFmtId="185" fontId="32" fillId="0" borderId="32" applyNumberFormat="0" applyFill="0" applyAlignment="0" applyProtection="0"/>
    <xf numFmtId="185" fontId="32" fillId="0" borderId="32"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40" fillId="0" borderId="0" applyNumberFormat="0" applyFill="0" applyBorder="0" applyAlignment="0" applyProtection="0"/>
    <xf numFmtId="185" fontId="40" fillId="0" borderId="0" applyNumberFormat="0" applyFill="0" applyBorder="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43" fillId="0" borderId="0"/>
    <xf numFmtId="185" fontId="24" fillId="0" borderId="0"/>
    <xf numFmtId="185" fontId="24" fillId="0" borderId="0"/>
    <xf numFmtId="185" fontId="15" fillId="36" borderId="52" applyNumberFormat="0" applyFont="0" applyAlignment="0" applyProtection="0"/>
    <xf numFmtId="185" fontId="15" fillId="36" borderId="52" applyNumberFormat="0" applyFont="0" applyAlignment="0" applyProtection="0"/>
    <xf numFmtId="185" fontId="36" fillId="0" borderId="0"/>
    <xf numFmtId="185" fontId="1" fillId="0" borderId="0"/>
    <xf numFmtId="185" fontId="36" fillId="0" borderId="0"/>
    <xf numFmtId="185" fontId="1"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27" borderId="34" applyNumberFormat="0" applyFont="0" applyAlignment="0" applyProtection="0"/>
    <xf numFmtId="185" fontId="15" fillId="27" borderId="34" applyNumberFormat="0" applyFont="0" applyAlignment="0" applyProtection="0"/>
    <xf numFmtId="185" fontId="36" fillId="0" borderId="0"/>
    <xf numFmtId="185" fontId="36" fillId="0" borderId="0"/>
    <xf numFmtId="185" fontId="36" fillId="0" borderId="0"/>
    <xf numFmtId="185" fontId="36" fillId="0" borderId="0"/>
    <xf numFmtId="185" fontId="36" fillId="0" borderId="0"/>
    <xf numFmtId="185" fontId="15" fillId="0" borderId="0"/>
    <xf numFmtId="185" fontId="36" fillId="0" borderId="0"/>
    <xf numFmtId="185" fontId="36" fillId="0" borderId="0"/>
    <xf numFmtId="185" fontId="15" fillId="0" borderId="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36" fillId="0" borderId="0"/>
    <xf numFmtId="185" fontId="36" fillId="0" borderId="0"/>
    <xf numFmtId="185" fontId="1" fillId="36" borderId="52" applyNumberFormat="0" applyFont="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15" fillId="36" borderId="52" applyNumberFormat="0" applyFont="0" applyAlignment="0" applyProtection="0"/>
    <xf numFmtId="185" fontId="15" fillId="36" borderId="52" applyNumberFormat="0" applyFont="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15" fillId="0" borderId="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47" fillId="40" borderId="0" applyNumberFormat="0" applyBorder="0" applyAlignment="0" applyProtection="0"/>
    <xf numFmtId="185" fontId="16" fillId="16" borderId="0" applyNumberFormat="0" applyBorder="0" applyAlignment="0" applyProtection="0"/>
    <xf numFmtId="185" fontId="47" fillId="44" borderId="0" applyNumberFormat="0" applyBorder="0" applyAlignment="0" applyProtection="0"/>
    <xf numFmtId="185" fontId="16" fillId="13" borderId="0" applyNumberFormat="0" applyBorder="0" applyAlignment="0" applyProtection="0"/>
    <xf numFmtId="185" fontId="47" fillId="48" borderId="0" applyNumberFormat="0" applyBorder="0" applyAlignment="0" applyProtection="0"/>
    <xf numFmtId="185" fontId="16" fillId="14" borderId="0" applyNumberFormat="0" applyBorder="0" applyAlignment="0" applyProtection="0"/>
    <xf numFmtId="185" fontId="47" fillId="52" borderId="0" applyNumberFormat="0" applyBorder="0" applyAlignment="0" applyProtection="0"/>
    <xf numFmtId="185" fontId="16" fillId="17" borderId="0" applyNumberFormat="0" applyBorder="0" applyAlignment="0" applyProtection="0"/>
    <xf numFmtId="185" fontId="47" fillId="56" borderId="0" applyNumberFormat="0" applyBorder="0" applyAlignment="0" applyProtection="0"/>
    <xf numFmtId="185" fontId="16" fillId="18" borderId="0" applyNumberFormat="0" applyBorder="0" applyAlignment="0" applyProtection="0"/>
    <xf numFmtId="185" fontId="47" fillId="60" borderId="0" applyNumberFormat="0" applyBorder="0" applyAlignment="0" applyProtection="0"/>
    <xf numFmtId="185" fontId="16" fillId="19" borderId="0" applyNumberFormat="0" applyBorder="0" applyAlignment="0" applyProtection="0"/>
    <xf numFmtId="185" fontId="47" fillId="37" borderId="0" applyNumberFormat="0" applyBorder="0" applyAlignment="0" applyProtection="0"/>
    <xf numFmtId="185" fontId="16" fillId="20" borderId="0" applyNumberFormat="0" applyBorder="0" applyAlignment="0" applyProtection="0"/>
    <xf numFmtId="185" fontId="47" fillId="41" borderId="0" applyNumberFormat="0" applyBorder="0" applyAlignment="0" applyProtection="0"/>
    <xf numFmtId="185" fontId="16" fillId="21" borderId="0" applyNumberFormat="0" applyBorder="0" applyAlignment="0" applyProtection="0"/>
    <xf numFmtId="185" fontId="47" fillId="45" borderId="0" applyNumberFormat="0" applyBorder="0" applyAlignment="0" applyProtection="0"/>
    <xf numFmtId="185" fontId="16" fillId="22" borderId="0" applyNumberFormat="0" applyBorder="0" applyAlignment="0" applyProtection="0"/>
    <xf numFmtId="185" fontId="47" fillId="49" borderId="0" applyNumberFormat="0" applyBorder="0" applyAlignment="0" applyProtection="0"/>
    <xf numFmtId="185" fontId="16" fillId="17" borderId="0" applyNumberFormat="0" applyBorder="0" applyAlignment="0" applyProtection="0"/>
    <xf numFmtId="185" fontId="47" fillId="53" borderId="0" applyNumberFormat="0" applyBorder="0" applyAlignment="0" applyProtection="0"/>
    <xf numFmtId="185" fontId="16" fillId="18" borderId="0" applyNumberFormat="0" applyBorder="0" applyAlignment="0" applyProtection="0"/>
    <xf numFmtId="185" fontId="47" fillId="57" borderId="0" applyNumberFormat="0" applyBorder="0" applyAlignment="0" applyProtection="0"/>
    <xf numFmtId="185" fontId="16" fillId="23" borderId="0" applyNumberFormat="0" applyBorder="0" applyAlignment="0" applyProtection="0"/>
    <xf numFmtId="185" fontId="56" fillId="32" borderId="0" applyNumberFormat="0" applyBorder="0" applyAlignment="0" applyProtection="0"/>
    <xf numFmtId="185" fontId="18" fillId="7" borderId="0" applyNumberFormat="0" applyBorder="0" applyAlignment="0" applyProtection="0"/>
    <xf numFmtId="185" fontId="59" fillId="34" borderId="48" applyNumberFormat="0" applyAlignment="0" applyProtection="0"/>
    <xf numFmtId="185" fontId="2" fillId="35" borderId="51" applyNumberFormat="0" applyAlignment="0" applyProtection="0"/>
    <xf numFmtId="185" fontId="21" fillId="25" borderId="29" applyNumberFormat="0" applyAlignment="0" applyProtection="0"/>
    <xf numFmtId="185" fontId="61" fillId="0" borderId="0" applyNumberFormat="0" applyFill="0" applyBorder="0" applyAlignment="0" applyProtection="0"/>
    <xf numFmtId="185" fontId="30" fillId="0" borderId="0" applyNumberFormat="0" applyFill="0" applyBorder="0" applyAlignment="0" applyProtection="0"/>
    <xf numFmtId="185" fontId="55" fillId="31" borderId="0" applyNumberFormat="0" applyBorder="0" applyAlignment="0" applyProtection="0"/>
    <xf numFmtId="185" fontId="19" fillId="8" borderId="0" applyNumberFormat="0" applyBorder="0" applyAlignment="0" applyProtection="0"/>
    <xf numFmtId="185" fontId="52" fillId="0" borderId="45" applyNumberFormat="0" applyFill="0" applyAlignment="0" applyProtection="0"/>
    <xf numFmtId="185" fontId="31" fillId="0" borderId="31" applyNumberFormat="0" applyFill="0" applyAlignment="0" applyProtection="0"/>
    <xf numFmtId="185" fontId="53" fillId="0" borderId="46" applyNumberFormat="0" applyFill="0" applyAlignment="0" applyProtection="0"/>
    <xf numFmtId="185" fontId="32" fillId="0" borderId="32" applyNumberFormat="0" applyFill="0" applyAlignment="0" applyProtection="0"/>
    <xf numFmtId="185" fontId="54" fillId="0" borderId="47" applyNumberFormat="0" applyFill="0" applyAlignment="0" applyProtection="0"/>
    <xf numFmtId="185" fontId="54" fillId="0" borderId="0" applyNumberFormat="0" applyFill="0" applyBorder="0" applyAlignment="0" applyProtection="0"/>
    <xf numFmtId="185" fontId="28" fillId="0" borderId="0" applyNumberFormat="0" applyFill="0" applyBorder="0" applyAlignment="0" applyProtection="0"/>
    <xf numFmtId="185" fontId="57" fillId="33" borderId="48" applyNumberFormat="0" applyAlignment="0" applyProtection="0"/>
    <xf numFmtId="185" fontId="60" fillId="0" borderId="50" applyNumberFormat="0" applyFill="0" applyAlignment="0" applyProtection="0"/>
    <xf numFmtId="185" fontId="22" fillId="0" borderId="30" applyNumberFormat="0" applyFill="0" applyAlignment="0" applyProtection="0"/>
    <xf numFmtId="185" fontId="44" fillId="30" borderId="0" applyNumberFormat="0" applyBorder="0" applyAlignment="0" applyProtection="0"/>
    <xf numFmtId="185" fontId="34" fillId="26" borderId="0" applyNumberFormat="0" applyBorder="0" applyAlignment="0" applyProtection="0"/>
    <xf numFmtId="185" fontId="15" fillId="0" borderId="0"/>
    <xf numFmtId="185" fontId="15" fillId="0" borderId="0"/>
    <xf numFmtId="185" fontId="15"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36" borderId="52" applyNumberFormat="0" applyFont="0" applyAlignment="0" applyProtection="0"/>
    <xf numFmtId="185" fontId="15" fillId="36" borderId="52" applyNumberFormat="0" applyFont="0" applyAlignment="0" applyProtection="0"/>
    <xf numFmtId="185" fontId="15" fillId="36" borderId="52" applyNumberFormat="0" applyFont="0" applyAlignment="0" applyProtection="0"/>
    <xf numFmtId="185" fontId="15" fillId="36" borderId="52" applyNumberFormat="0" applyFont="0" applyAlignment="0" applyProtection="0"/>
    <xf numFmtId="185" fontId="15" fillId="36" borderId="52"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36" borderId="52" applyNumberFormat="0" applyFont="0" applyAlignment="0" applyProtection="0"/>
    <xf numFmtId="185" fontId="15" fillId="36" borderId="52" applyNumberFormat="0" applyFont="0" applyAlignment="0" applyProtection="0"/>
    <xf numFmtId="185" fontId="15" fillId="36" borderId="52" applyNumberFormat="0" applyFont="0" applyAlignment="0" applyProtection="0"/>
    <xf numFmtId="185" fontId="15" fillId="36" borderId="52" applyNumberFormat="0" applyFont="0" applyAlignment="0" applyProtection="0"/>
    <xf numFmtId="185" fontId="58" fillId="34" borderId="49" applyNumberFormat="0" applyAlignment="0" applyProtection="0"/>
    <xf numFmtId="185" fontId="46" fillId="0" borderId="0" applyNumberFormat="0" applyFill="0" applyBorder="0" applyAlignment="0" applyProtection="0"/>
    <xf numFmtId="185" fontId="40" fillId="0" borderId="0" applyNumberFormat="0" applyFill="0" applyBorder="0" applyAlignment="0" applyProtection="0"/>
    <xf numFmtId="185" fontId="3" fillId="0" borderId="53" applyNumberFormat="0" applyFill="0" applyAlignment="0" applyProtection="0"/>
    <xf numFmtId="185" fontId="41" fillId="0" borderId="36" applyNumberFormat="0" applyFill="0" applyAlignment="0" applyProtection="0"/>
    <xf numFmtId="185" fontId="50" fillId="0" borderId="0" applyNumberFormat="0" applyFill="0" applyBorder="0" applyAlignment="0" applyProtection="0"/>
    <xf numFmtId="185" fontId="39" fillId="0" borderId="0" applyNumberFormat="0" applyFill="0" applyBorder="0" applyAlignment="0" applyProtection="0"/>
    <xf numFmtId="185" fontId="47" fillId="19" borderId="0" applyNumberFormat="0" applyBorder="0" applyAlignment="0" applyProtection="0"/>
    <xf numFmtId="185" fontId="47" fillId="17" borderId="0" applyNumberFormat="0" applyBorder="0" applyAlignment="0" applyProtection="0"/>
    <xf numFmtId="185" fontId="47" fillId="14" borderId="0" applyNumberFormat="0" applyBorder="0" applyAlignment="0" applyProtection="0"/>
    <xf numFmtId="185" fontId="1" fillId="14" borderId="0" applyNumberFormat="0" applyBorder="0" applyAlignment="0" applyProtection="0"/>
    <xf numFmtId="185" fontId="1" fillId="9" borderId="0" applyNumberFormat="0" applyBorder="0" applyAlignment="0" applyProtection="0"/>
    <xf numFmtId="185" fontId="1" fillId="8" borderId="0" applyNumberFormat="0" applyBorder="0" applyAlignment="0" applyProtection="0"/>
    <xf numFmtId="185" fontId="1" fillId="7" borderId="0" applyNumberFormat="0" applyBorder="0" applyAlignment="0" applyProtection="0"/>
    <xf numFmtId="185" fontId="1" fillId="6" borderId="0" applyNumberFormat="0" applyBorder="0" applyAlignment="0" applyProtection="0"/>
    <xf numFmtId="185" fontId="24" fillId="0" borderId="0"/>
    <xf numFmtId="185" fontId="15" fillId="0" borderId="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7"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6" borderId="0" applyNumberFormat="0" applyBorder="0" applyAlignment="0" applyProtection="0"/>
    <xf numFmtId="185" fontId="15" fillId="7" borderId="0" applyNumberFormat="0" applyBorder="0" applyAlignment="0" applyProtection="0"/>
    <xf numFmtId="185" fontId="15" fillId="8" borderId="0" applyNumberFormat="0" applyBorder="0" applyAlignment="0" applyProtection="0"/>
    <xf numFmtId="185" fontId="15" fillId="9" borderId="0" applyNumberFormat="0" applyBorder="0" applyAlignment="0" applyProtection="0"/>
    <xf numFmtId="185" fontId="15" fillId="10" borderId="0" applyNumberFormat="0" applyBorder="0" applyAlignment="0" applyProtection="0"/>
    <xf numFmtId="185" fontId="15" fillId="11"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5" fillId="12" borderId="0" applyNumberFormat="0" applyBorder="0" applyAlignment="0" applyProtection="0"/>
    <xf numFmtId="185" fontId="15" fillId="13" borderId="0" applyNumberFormat="0" applyBorder="0" applyAlignment="0" applyProtection="0"/>
    <xf numFmtId="185" fontId="15" fillId="14" borderId="0" applyNumberFormat="0" applyBorder="0" applyAlignment="0" applyProtection="0"/>
    <xf numFmtId="185" fontId="15" fillId="9" borderId="0" applyNumberFormat="0" applyBorder="0" applyAlignment="0" applyProtection="0"/>
    <xf numFmtId="185" fontId="15" fillId="12" borderId="0" applyNumberFormat="0" applyBorder="0" applyAlignment="0" applyProtection="0"/>
    <xf numFmtId="185" fontId="15" fillId="15" borderId="0" applyNumberFormat="0" applyBorder="0" applyAlignment="0" applyProtection="0"/>
    <xf numFmtId="185" fontId="16" fillId="16" borderId="0" applyNumberFormat="0" applyBorder="0" applyAlignment="0" applyProtection="0"/>
    <xf numFmtId="185" fontId="16" fillId="16" borderId="0" applyNumberFormat="0" applyBorder="0" applyAlignment="0" applyProtection="0"/>
    <xf numFmtId="185" fontId="16" fillId="13" borderId="0" applyNumberFormat="0" applyBorder="0" applyAlignment="0" applyProtection="0"/>
    <xf numFmtId="185" fontId="16" fillId="13" borderId="0" applyNumberFormat="0" applyBorder="0" applyAlignment="0" applyProtection="0"/>
    <xf numFmtId="185" fontId="16" fillId="14" borderId="0" applyNumberFormat="0" applyBorder="0" applyAlignment="0" applyProtection="0"/>
    <xf numFmtId="185" fontId="16" fillId="14" borderId="0" applyNumberFormat="0" applyBorder="0" applyAlignment="0" applyProtection="0"/>
    <xf numFmtId="185" fontId="16" fillId="17"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18" borderId="0" applyNumberFormat="0" applyBorder="0" applyAlignment="0" applyProtection="0"/>
    <xf numFmtId="185" fontId="16" fillId="19" borderId="0" applyNumberFormat="0" applyBorder="0" applyAlignment="0" applyProtection="0"/>
    <xf numFmtId="185" fontId="16" fillId="19" borderId="0" applyNumberFormat="0" applyBorder="0" applyAlignment="0" applyProtection="0"/>
    <xf numFmtId="185" fontId="16" fillId="20" borderId="0" applyNumberFormat="0" applyBorder="0" applyAlignment="0" applyProtection="0"/>
    <xf numFmtId="185" fontId="16" fillId="20" borderId="0" applyNumberFormat="0" applyBorder="0" applyAlignment="0" applyProtection="0"/>
    <xf numFmtId="185" fontId="16" fillId="21" borderId="0" applyNumberFormat="0" applyBorder="0" applyAlignment="0" applyProtection="0"/>
    <xf numFmtId="185" fontId="16" fillId="21" borderId="0" applyNumberFormat="0" applyBorder="0" applyAlignment="0" applyProtection="0"/>
    <xf numFmtId="185" fontId="16" fillId="22" borderId="0" applyNumberFormat="0" applyBorder="0" applyAlignment="0" applyProtection="0"/>
    <xf numFmtId="185" fontId="16" fillId="22" borderId="0" applyNumberFormat="0" applyBorder="0" applyAlignment="0" applyProtection="0"/>
    <xf numFmtId="185" fontId="16" fillId="17"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18" borderId="0" applyNumberFormat="0" applyBorder="0" applyAlignment="0" applyProtection="0"/>
    <xf numFmtId="185" fontId="16" fillId="23" borderId="0" applyNumberFormat="0" applyBorder="0" applyAlignment="0" applyProtection="0"/>
    <xf numFmtId="185" fontId="16" fillId="23" borderId="0" applyNumberFormat="0" applyBorder="0" applyAlignment="0" applyProtection="0"/>
    <xf numFmtId="185" fontId="18" fillId="7" borderId="0" applyNumberFormat="0" applyBorder="0" applyAlignment="0" applyProtection="0"/>
    <xf numFmtId="185" fontId="18" fillId="7" borderId="0" applyNumberFormat="0" applyBorder="0" applyAlignment="0" applyProtection="0"/>
    <xf numFmtId="185" fontId="20" fillId="24" borderId="28" applyNumberFormat="0" applyAlignment="0" applyProtection="0"/>
    <xf numFmtId="185" fontId="21" fillId="25" borderId="29" applyNumberFormat="0" applyAlignment="0" applyProtection="0"/>
    <xf numFmtId="185" fontId="30" fillId="0" borderId="0" applyNumberFormat="0" applyFill="0" applyBorder="0" applyAlignment="0" applyProtection="0"/>
    <xf numFmtId="185" fontId="30" fillId="0" borderId="0" applyNumberFormat="0" applyFill="0" applyBorder="0" applyAlignment="0" applyProtection="0"/>
    <xf numFmtId="185" fontId="19" fillId="8" borderId="0" applyNumberFormat="0" applyBorder="0" applyAlignment="0" applyProtection="0"/>
    <xf numFmtId="185" fontId="19" fillId="8" borderId="0" applyNumberFormat="0" applyBorder="0" applyAlignment="0" applyProtection="0"/>
    <xf numFmtId="185" fontId="31" fillId="0" borderId="31" applyNumberFormat="0" applyFill="0" applyAlignment="0" applyProtection="0"/>
    <xf numFmtId="185" fontId="31" fillId="0" borderId="31" applyNumberFormat="0" applyFill="0" applyAlignment="0" applyProtection="0"/>
    <xf numFmtId="185" fontId="32" fillId="0" borderId="32" applyNumberFormat="0" applyFill="0" applyAlignment="0" applyProtection="0"/>
    <xf numFmtId="185" fontId="32" fillId="0" borderId="32"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0" applyNumberFormat="0" applyFill="0" applyBorder="0" applyAlignment="0" applyProtection="0"/>
    <xf numFmtId="185" fontId="28" fillId="0" borderId="0" applyNumberFormat="0" applyFill="0" applyBorder="0" applyAlignment="0" applyProtection="0"/>
    <xf numFmtId="185" fontId="73" fillId="0" borderId="0" applyNumberFormat="0" applyFill="0" applyBorder="0" applyAlignment="0" applyProtection="0"/>
    <xf numFmtId="185" fontId="29" fillId="11" borderId="28" applyNumberFormat="0" applyAlignment="0" applyProtection="0"/>
    <xf numFmtId="185" fontId="22" fillId="0" borderId="30" applyNumberFormat="0" applyFill="0" applyAlignment="0" applyProtection="0"/>
    <xf numFmtId="185" fontId="22" fillId="0" borderId="30" applyNumberFormat="0" applyFill="0" applyAlignment="0" applyProtection="0"/>
    <xf numFmtId="185" fontId="34" fillId="26" borderId="0" applyNumberFormat="0" applyBorder="0" applyAlignment="0" applyProtection="0"/>
    <xf numFmtId="185" fontId="34" fillId="26" borderId="0" applyNumberFormat="0" applyBorder="0" applyAlignment="0" applyProtection="0"/>
    <xf numFmtId="185" fontId="15" fillId="0" borderId="0"/>
    <xf numFmtId="185" fontId="24" fillId="0" borderId="0"/>
    <xf numFmtId="185" fontId="15" fillId="0" borderId="0"/>
    <xf numFmtId="185" fontId="24" fillId="0" borderId="0"/>
    <xf numFmtId="185" fontId="24" fillId="0" borderId="0"/>
    <xf numFmtId="185" fontId="24" fillId="0" borderId="0"/>
    <xf numFmtId="185" fontId="15" fillId="0" borderId="0"/>
    <xf numFmtId="185" fontId="24" fillId="0" borderId="0"/>
    <xf numFmtId="185" fontId="15" fillId="0" borderId="0"/>
    <xf numFmtId="185" fontId="15" fillId="0" borderId="0"/>
    <xf numFmtId="185" fontId="15" fillId="0" borderId="0"/>
    <xf numFmtId="185" fontId="24" fillId="0" borderId="0"/>
    <xf numFmtId="185" fontId="15" fillId="0" borderId="0"/>
    <xf numFmtId="185" fontId="15" fillId="0" borderId="0"/>
    <xf numFmtId="185" fontId="15" fillId="0" borderId="0"/>
    <xf numFmtId="185" fontId="24" fillId="0" borderId="0"/>
    <xf numFmtId="185" fontId="15" fillId="0" borderId="0"/>
    <xf numFmtId="185" fontId="15" fillId="0" borderId="0"/>
    <xf numFmtId="185" fontId="15" fillId="0" borderId="0"/>
    <xf numFmtId="185" fontId="24" fillId="0" borderId="0"/>
    <xf numFmtId="185" fontId="15" fillId="0" borderId="0"/>
    <xf numFmtId="185" fontId="15" fillId="0" borderId="0"/>
    <xf numFmtId="185" fontId="15" fillId="0" borderId="0"/>
    <xf numFmtId="185" fontId="24" fillId="0" borderId="0"/>
    <xf numFmtId="185" fontId="15" fillId="0" borderId="0"/>
    <xf numFmtId="185" fontId="15" fillId="0" borderId="0"/>
    <xf numFmtId="185" fontId="24" fillId="0" borderId="0"/>
    <xf numFmtId="185" fontId="15" fillId="0" borderId="0"/>
    <xf numFmtId="185" fontId="15" fillId="0" borderId="0"/>
    <xf numFmtId="185" fontId="24" fillId="0" borderId="0"/>
    <xf numFmtId="185" fontId="15" fillId="0" borderId="0"/>
    <xf numFmtId="185" fontId="15" fillId="0" borderId="0"/>
    <xf numFmtId="185" fontId="24" fillId="0" borderId="0"/>
    <xf numFmtId="185" fontId="15" fillId="0" borderId="0"/>
    <xf numFmtId="185" fontId="15" fillId="0" borderId="0"/>
    <xf numFmtId="185" fontId="24" fillId="0" borderId="0"/>
    <xf numFmtId="185" fontId="24"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24"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24" fillId="0" borderId="0"/>
    <xf numFmtId="185" fontId="24" fillId="0" borderId="0"/>
    <xf numFmtId="185" fontId="24" fillId="0" borderId="0"/>
    <xf numFmtId="185" fontId="15" fillId="0" borderId="0"/>
    <xf numFmtId="185" fontId="15" fillId="0" borderId="0"/>
    <xf numFmtId="185" fontId="24" fillId="0" borderId="0"/>
    <xf numFmtId="185" fontId="15" fillId="0" borderId="0"/>
    <xf numFmtId="185" fontId="15" fillId="0" borderId="0"/>
    <xf numFmtId="185" fontId="24" fillId="0" borderId="0"/>
    <xf numFmtId="185" fontId="15" fillId="0" borderId="0"/>
    <xf numFmtId="185" fontId="15" fillId="0" borderId="0"/>
    <xf numFmtId="185" fontId="24" fillId="0" borderId="0"/>
    <xf numFmtId="185" fontId="15" fillId="0" borderId="0"/>
    <xf numFmtId="185" fontId="15" fillId="0" borderId="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37" fillId="24" borderId="35" applyNumberFormat="0" applyAlignment="0" applyProtection="0"/>
    <xf numFmtId="185" fontId="39" fillId="0" borderId="0" applyNumberFormat="0" applyFill="0" applyBorder="0" applyAlignment="0" applyProtection="0"/>
    <xf numFmtId="185" fontId="40" fillId="0" borderId="0" applyNumberFormat="0" applyFill="0" applyBorder="0" applyAlignment="0" applyProtection="0"/>
    <xf numFmtId="185" fontId="40" fillId="0" borderId="0" applyNumberFormat="0" applyFill="0" applyBorder="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6" fillId="0" borderId="0"/>
    <xf numFmtId="185" fontId="36" fillId="0" borderId="0"/>
    <xf numFmtId="185" fontId="36" fillId="0" borderId="0"/>
    <xf numFmtId="185" fontId="36" fillId="0" borderId="0"/>
    <xf numFmtId="185" fontId="36" fillId="0" borderId="0"/>
    <xf numFmtId="185" fontId="36" fillId="0" borderId="0"/>
    <xf numFmtId="185" fontId="36" fillId="0" borderId="0"/>
    <xf numFmtId="185" fontId="36" fillId="0" borderId="0"/>
    <xf numFmtId="185" fontId="36" fillId="0" borderId="0"/>
    <xf numFmtId="185" fontId="36" fillId="0" borderId="0"/>
    <xf numFmtId="185" fontId="36" fillId="0" borderId="0"/>
    <xf numFmtId="185" fontId="15" fillId="0" borderId="0"/>
    <xf numFmtId="185" fontId="24" fillId="0" borderId="0"/>
    <xf numFmtId="185" fontId="24" fillId="0" borderId="0"/>
    <xf numFmtId="185" fontId="15" fillId="6"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5" fillId="7"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5" fillId="8"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5" fillId="9"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5" fillId="1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5" fillId="11"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5" fillId="12"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5" fillId="1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5" fillId="14"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5" fillId="9"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5" fillId="12"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5" fillId="1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6" fillId="16" borderId="0" applyNumberFormat="0" applyBorder="0" applyAlignment="0" applyProtection="0"/>
    <xf numFmtId="185" fontId="47" fillId="40" borderId="0" applyNumberFormat="0" applyBorder="0" applyAlignment="0" applyProtection="0"/>
    <xf numFmtId="185" fontId="16" fillId="13" borderId="0" applyNumberFormat="0" applyBorder="0" applyAlignment="0" applyProtection="0"/>
    <xf numFmtId="185" fontId="47" fillId="44" borderId="0" applyNumberFormat="0" applyBorder="0" applyAlignment="0" applyProtection="0"/>
    <xf numFmtId="185" fontId="16" fillId="14" borderId="0" applyNumberFormat="0" applyBorder="0" applyAlignment="0" applyProtection="0"/>
    <xf numFmtId="185" fontId="47" fillId="48" borderId="0" applyNumberFormat="0" applyBorder="0" applyAlignment="0" applyProtection="0"/>
    <xf numFmtId="185" fontId="16" fillId="17" borderId="0" applyNumberFormat="0" applyBorder="0" applyAlignment="0" applyProtection="0"/>
    <xf numFmtId="185" fontId="47" fillId="52" borderId="0" applyNumberFormat="0" applyBorder="0" applyAlignment="0" applyProtection="0"/>
    <xf numFmtId="185" fontId="16" fillId="18" borderId="0" applyNumberFormat="0" applyBorder="0" applyAlignment="0" applyProtection="0"/>
    <xf numFmtId="185" fontId="47" fillId="56" borderId="0" applyNumberFormat="0" applyBorder="0" applyAlignment="0" applyProtection="0"/>
    <xf numFmtId="185" fontId="16" fillId="19" borderId="0" applyNumberFormat="0" applyBorder="0" applyAlignment="0" applyProtection="0"/>
    <xf numFmtId="185" fontId="47" fillId="60" borderId="0" applyNumberFormat="0" applyBorder="0" applyAlignment="0" applyProtection="0"/>
    <xf numFmtId="185" fontId="16" fillId="20" borderId="0" applyNumberFormat="0" applyBorder="0" applyAlignment="0" applyProtection="0"/>
    <xf numFmtId="185" fontId="47" fillId="37" borderId="0" applyNumberFormat="0" applyBorder="0" applyAlignment="0" applyProtection="0"/>
    <xf numFmtId="185" fontId="16" fillId="21" borderId="0" applyNumberFormat="0" applyBorder="0" applyAlignment="0" applyProtection="0"/>
    <xf numFmtId="185" fontId="47" fillId="41" borderId="0" applyNumberFormat="0" applyBorder="0" applyAlignment="0" applyProtection="0"/>
    <xf numFmtId="185" fontId="16" fillId="22" borderId="0" applyNumberFormat="0" applyBorder="0" applyAlignment="0" applyProtection="0"/>
    <xf numFmtId="185" fontId="47" fillId="45" borderId="0" applyNumberFormat="0" applyBorder="0" applyAlignment="0" applyProtection="0"/>
    <xf numFmtId="185" fontId="16" fillId="17" borderId="0" applyNumberFormat="0" applyBorder="0" applyAlignment="0" applyProtection="0"/>
    <xf numFmtId="185" fontId="47" fillId="49" borderId="0" applyNumberFormat="0" applyBorder="0" applyAlignment="0" applyProtection="0"/>
    <xf numFmtId="185" fontId="16" fillId="18" borderId="0" applyNumberFormat="0" applyBorder="0" applyAlignment="0" applyProtection="0"/>
    <xf numFmtId="185" fontId="47" fillId="53" borderId="0" applyNumberFormat="0" applyBorder="0" applyAlignment="0" applyProtection="0"/>
    <xf numFmtId="185" fontId="16" fillId="23" borderId="0" applyNumberFormat="0" applyBorder="0" applyAlignment="0" applyProtection="0"/>
    <xf numFmtId="185" fontId="47" fillId="57" borderId="0" applyNumberFormat="0" applyBorder="0" applyAlignment="0" applyProtection="0"/>
    <xf numFmtId="185" fontId="18" fillId="7" borderId="0" applyNumberFormat="0" applyBorder="0" applyAlignment="0" applyProtection="0"/>
    <xf numFmtId="185" fontId="56" fillId="32" borderId="0" applyNumberFormat="0" applyBorder="0" applyAlignment="0" applyProtection="0"/>
    <xf numFmtId="185" fontId="20" fillId="24" borderId="28" applyNumberFormat="0" applyAlignment="0" applyProtection="0"/>
    <xf numFmtId="185" fontId="59" fillId="34" borderId="48" applyNumberFormat="0" applyAlignment="0" applyProtection="0"/>
    <xf numFmtId="185" fontId="59" fillId="34" borderId="48" applyNumberFormat="0" applyAlignment="0" applyProtection="0"/>
    <xf numFmtId="185" fontId="21" fillId="25" borderId="29" applyNumberFormat="0" applyAlignment="0" applyProtection="0"/>
    <xf numFmtId="185" fontId="2" fillId="35" borderId="51" applyNumberFormat="0" applyAlignment="0" applyProtection="0"/>
    <xf numFmtId="185" fontId="30" fillId="0" borderId="0" applyNumberFormat="0" applyFill="0" applyBorder="0" applyAlignment="0" applyProtection="0"/>
    <xf numFmtId="185" fontId="61" fillId="0" borderId="0" applyNumberFormat="0" applyFill="0" applyBorder="0" applyAlignment="0" applyProtection="0"/>
    <xf numFmtId="185" fontId="19" fillId="8" borderId="0" applyNumberFormat="0" applyBorder="0" applyAlignment="0" applyProtection="0"/>
    <xf numFmtId="185" fontId="55" fillId="31" borderId="0" applyNumberFormat="0" applyBorder="0" applyAlignment="0" applyProtection="0"/>
    <xf numFmtId="185" fontId="31" fillId="0" borderId="31" applyNumberFormat="0" applyFill="0" applyAlignment="0" applyProtection="0"/>
    <xf numFmtId="185" fontId="52" fillId="0" borderId="45" applyNumberFormat="0" applyFill="0" applyAlignment="0" applyProtection="0"/>
    <xf numFmtId="185" fontId="32" fillId="0" borderId="32" applyNumberFormat="0" applyFill="0" applyAlignment="0" applyProtection="0"/>
    <xf numFmtId="185" fontId="53" fillId="0" borderId="46" applyNumberFormat="0" applyFill="0" applyAlignment="0" applyProtection="0"/>
    <xf numFmtId="185" fontId="28" fillId="0" borderId="43" applyNumberFormat="0" applyFill="0" applyAlignment="0" applyProtection="0"/>
    <xf numFmtId="185" fontId="54" fillId="0" borderId="47" applyNumberFormat="0" applyFill="0" applyAlignment="0" applyProtection="0"/>
    <xf numFmtId="185" fontId="54" fillId="0" borderId="47" applyNumberFormat="0" applyFill="0" applyAlignment="0" applyProtection="0"/>
    <xf numFmtId="185" fontId="28" fillId="0" borderId="0" applyNumberFormat="0" applyFill="0" applyBorder="0" applyAlignment="0" applyProtection="0"/>
    <xf numFmtId="185" fontId="54" fillId="0" borderId="0" applyNumberFormat="0" applyFill="0" applyBorder="0" applyAlignment="0" applyProtection="0"/>
    <xf numFmtId="185" fontId="29" fillId="11" borderId="28" applyNumberFormat="0" applyAlignment="0" applyProtection="0"/>
    <xf numFmtId="185" fontId="57" fillId="33" borderId="48" applyNumberFormat="0" applyAlignment="0" applyProtection="0"/>
    <xf numFmtId="185" fontId="57" fillId="33" borderId="48" applyNumberFormat="0" applyAlignment="0" applyProtection="0"/>
    <xf numFmtId="185" fontId="22" fillId="0" borderId="30" applyNumberFormat="0" applyFill="0" applyAlignment="0" applyProtection="0"/>
    <xf numFmtId="185" fontId="60" fillId="0" borderId="50" applyNumberFormat="0" applyFill="0" applyAlignment="0" applyProtection="0"/>
    <xf numFmtId="185" fontId="34" fillId="26" borderId="0" applyNumberFormat="0" applyBorder="0" applyAlignment="0" applyProtection="0"/>
    <xf numFmtId="185" fontId="44" fillId="30"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5" fillId="0" borderId="0"/>
    <xf numFmtId="185" fontId="1" fillId="0" borderId="0"/>
    <xf numFmtId="185" fontId="1" fillId="0" borderId="0"/>
    <xf numFmtId="185" fontId="1" fillId="0" borderId="0"/>
    <xf numFmtId="185" fontId="1" fillId="0" borderId="0"/>
    <xf numFmtId="185" fontId="24" fillId="0" borderId="0"/>
    <xf numFmtId="185" fontId="15" fillId="0" borderId="0"/>
    <xf numFmtId="185" fontId="1" fillId="0" borderId="0"/>
    <xf numFmtId="185" fontId="15" fillId="0" borderId="0"/>
    <xf numFmtId="185" fontId="1" fillId="0" borderId="0"/>
    <xf numFmtId="185" fontId="15" fillId="0" borderId="0"/>
    <xf numFmtId="185" fontId="1" fillId="0" borderId="0"/>
    <xf numFmtId="185" fontId="15" fillId="0" borderId="0"/>
    <xf numFmtId="185" fontId="1" fillId="0" borderId="0"/>
    <xf numFmtId="185" fontId="15" fillId="27" borderId="34" applyNumberFormat="0" applyFont="0" applyAlignment="0" applyProtection="0"/>
    <xf numFmtId="185" fontId="15" fillId="27" borderId="34" applyNumberFormat="0" applyFont="0" applyAlignment="0" applyProtection="0"/>
    <xf numFmtId="185" fontId="15" fillId="36" borderId="52" applyNumberFormat="0" applyFont="0" applyAlignment="0" applyProtection="0"/>
    <xf numFmtId="185" fontId="15" fillId="36" borderId="52" applyNumberFormat="0" applyFont="0" applyAlignment="0" applyProtection="0"/>
    <xf numFmtId="185" fontId="37" fillId="24" borderId="35" applyNumberFormat="0" applyAlignment="0" applyProtection="0"/>
    <xf numFmtId="185" fontId="58" fillId="34" borderId="49" applyNumberFormat="0" applyAlignment="0" applyProtection="0"/>
    <xf numFmtId="185" fontId="58" fillId="34" borderId="49" applyNumberFormat="0" applyAlignment="0" applyProtection="0"/>
    <xf numFmtId="185" fontId="40" fillId="0" borderId="0" applyNumberFormat="0" applyFill="0" applyBorder="0" applyAlignment="0" applyProtection="0"/>
    <xf numFmtId="185" fontId="46" fillId="0" borderId="0" applyNumberFormat="0" applyFill="0" applyBorder="0" applyAlignment="0" applyProtection="0"/>
    <xf numFmtId="185" fontId="41" fillId="0" borderId="36" applyNumberFormat="0" applyFill="0" applyAlignment="0" applyProtection="0"/>
    <xf numFmtId="185" fontId="3" fillId="0" borderId="53" applyNumberFormat="0" applyFill="0" applyAlignment="0" applyProtection="0"/>
    <xf numFmtId="185" fontId="3" fillId="0" borderId="53" applyNumberFormat="0" applyFill="0" applyAlignment="0" applyProtection="0"/>
    <xf numFmtId="185" fontId="3" fillId="0" borderId="53" applyNumberFormat="0" applyFill="0" applyAlignment="0" applyProtection="0"/>
    <xf numFmtId="185" fontId="3" fillId="0" borderId="53" applyNumberFormat="0" applyFill="0" applyAlignment="0" applyProtection="0"/>
    <xf numFmtId="185" fontId="3" fillId="0" borderId="53" applyNumberFormat="0" applyFill="0" applyAlignment="0" applyProtection="0"/>
    <xf numFmtId="185" fontId="3" fillId="0" borderId="53" applyNumberFormat="0" applyFill="0" applyAlignment="0" applyProtection="0"/>
    <xf numFmtId="185" fontId="3" fillId="0" borderId="53" applyNumberFormat="0" applyFill="0" applyAlignment="0" applyProtection="0"/>
    <xf numFmtId="185" fontId="3" fillId="0" borderId="53" applyNumberFormat="0" applyFill="0" applyAlignment="0" applyProtection="0"/>
    <xf numFmtId="185" fontId="39" fillId="0" borderId="0" applyNumberFormat="0" applyFill="0" applyBorder="0" applyAlignment="0" applyProtection="0"/>
    <xf numFmtId="185" fontId="50" fillId="0" borderId="0" applyNumberFormat="0" applyFill="0" applyBorder="0" applyAlignment="0" applyProtection="0"/>
    <xf numFmtId="185" fontId="50" fillId="0" borderId="0" applyNumberFormat="0" applyFill="0" applyBorder="0" applyAlignment="0" applyProtection="0"/>
    <xf numFmtId="185" fontId="50" fillId="0" borderId="0" applyNumberFormat="0" applyFill="0" applyBorder="0" applyAlignment="0" applyProtection="0"/>
    <xf numFmtId="185" fontId="50" fillId="0" borderId="0" applyNumberFormat="0" applyFill="0" applyBorder="0" applyAlignment="0" applyProtection="0"/>
    <xf numFmtId="185" fontId="50" fillId="0" borderId="0" applyNumberFormat="0" applyFill="0" applyBorder="0" applyAlignment="0" applyProtection="0"/>
    <xf numFmtId="185" fontId="50" fillId="0" borderId="0" applyNumberFormat="0" applyFill="0" applyBorder="0" applyAlignment="0" applyProtection="0"/>
    <xf numFmtId="185" fontId="50" fillId="0" borderId="0" applyNumberFormat="0" applyFill="0" applyBorder="0" applyAlignment="0" applyProtection="0"/>
    <xf numFmtId="185" fontId="1" fillId="0" borderId="0"/>
    <xf numFmtId="185" fontId="1" fillId="0" borderId="0"/>
    <xf numFmtId="185" fontId="1" fillId="0" borderId="0"/>
    <xf numFmtId="185" fontId="1" fillId="38"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5" fillId="0" borderId="0"/>
    <xf numFmtId="185" fontId="1" fillId="0" borderId="0"/>
    <xf numFmtId="185" fontId="1" fillId="0" borderId="0"/>
    <xf numFmtId="185" fontId="1" fillId="38"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5"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 fillId="0" borderId="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5" fillId="6"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5" fillId="7"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5" fillId="8"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5" fillId="9"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5" fillId="1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5" fillId="11"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5" fillId="12"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5" fillId="1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5" fillId="14"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5" fillId="9"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5" fillId="12"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5" fillId="1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5" fillId="27" borderId="34" applyNumberFormat="0" applyFont="0" applyAlignment="0" applyProtection="0"/>
    <xf numFmtId="185" fontId="1" fillId="0" borderId="0"/>
    <xf numFmtId="185" fontId="15" fillId="0" borderId="0"/>
    <xf numFmtId="185" fontId="1" fillId="0" borderId="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38" borderId="0" applyNumberFormat="0" applyBorder="0" applyAlignment="0" applyProtection="0"/>
    <xf numFmtId="185" fontId="1" fillId="38"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0" borderId="0"/>
    <xf numFmtId="185" fontId="24" fillId="0" borderId="0"/>
    <xf numFmtId="185" fontId="24" fillId="0" borderId="0"/>
    <xf numFmtId="185" fontId="1" fillId="0" borderId="0"/>
    <xf numFmtId="185" fontId="24" fillId="0" borderId="0"/>
    <xf numFmtId="185" fontId="1" fillId="0" borderId="0"/>
    <xf numFmtId="185" fontId="24" fillId="0" borderId="0"/>
    <xf numFmtId="185" fontId="1" fillId="0" borderId="0"/>
    <xf numFmtId="185" fontId="24" fillId="0" borderId="0"/>
    <xf numFmtId="185" fontId="1" fillId="0" borderId="0"/>
    <xf numFmtId="185" fontId="24" fillId="0" borderId="0"/>
    <xf numFmtId="185" fontId="1" fillId="0" borderId="0"/>
    <xf numFmtId="185" fontId="24" fillId="0" borderId="0"/>
    <xf numFmtId="185" fontId="1" fillId="0" borderId="0"/>
    <xf numFmtId="185" fontId="24" fillId="0" borderId="0"/>
    <xf numFmtId="185" fontId="1" fillId="0" borderId="0"/>
    <xf numFmtId="185" fontId="24"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5" fillId="36" borderId="52" applyNumberFormat="0" applyFont="0" applyAlignment="0" applyProtection="0"/>
    <xf numFmtId="185" fontId="1" fillId="36" borderId="52" applyNumberFormat="0" applyFont="0" applyAlignment="0" applyProtection="0"/>
    <xf numFmtId="185" fontId="1" fillId="36" borderId="52" applyNumberFormat="0" applyFont="0" applyAlignment="0" applyProtection="0"/>
    <xf numFmtId="185" fontId="3" fillId="0" borderId="53" applyNumberFormat="0" applyFill="0" applyAlignment="0" applyProtection="0"/>
    <xf numFmtId="185" fontId="50" fillId="0" borderId="0" applyNumberFormat="0" applyFill="0" applyBorder="0" applyAlignment="0" applyProtection="0"/>
    <xf numFmtId="185" fontId="1" fillId="0" borderId="0"/>
    <xf numFmtId="185" fontId="24" fillId="0" borderId="0"/>
    <xf numFmtId="185" fontId="1" fillId="0" borderId="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38" borderId="0" applyNumberFormat="0" applyBorder="0" applyAlignment="0" applyProtection="0"/>
    <xf numFmtId="185" fontId="1" fillId="38"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6" borderId="0" applyNumberFormat="0" applyBorder="0" applyAlignment="0" applyProtection="0"/>
    <xf numFmtId="185" fontId="1" fillId="7" borderId="0" applyNumberFormat="0" applyBorder="0" applyAlignment="0" applyProtection="0"/>
    <xf numFmtId="185" fontId="1" fillId="8" borderId="0" applyNumberFormat="0" applyBorder="0" applyAlignment="0" applyProtection="0"/>
    <xf numFmtId="185" fontId="1" fillId="9"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14"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24" fillId="0" borderId="0"/>
    <xf numFmtId="185" fontId="24" fillId="0" borderId="0"/>
    <xf numFmtId="185" fontId="24" fillId="0" borderId="0"/>
    <xf numFmtId="185" fontId="24" fillId="0" borderId="0"/>
    <xf numFmtId="185" fontId="24" fillId="0" borderId="0"/>
    <xf numFmtId="185" fontId="1" fillId="0" borderId="0"/>
    <xf numFmtId="185" fontId="1" fillId="0" borderId="0"/>
    <xf numFmtId="185" fontId="1" fillId="0" borderId="0"/>
    <xf numFmtId="185" fontId="1" fillId="0" borderId="0"/>
    <xf numFmtId="185" fontId="1" fillId="0" borderId="0"/>
    <xf numFmtId="9" fontId="24" fillId="0" borderId="0" applyFont="0" applyFill="0" applyBorder="0" applyAlignment="0" applyProtection="0"/>
    <xf numFmtId="185" fontId="1" fillId="0" borderId="0"/>
    <xf numFmtId="185" fontId="1" fillId="47" borderId="0" applyNumberFormat="0" applyBorder="0" applyAlignment="0" applyProtection="0"/>
    <xf numFmtId="185" fontId="1" fillId="50" borderId="0" applyNumberFormat="0" applyBorder="0" applyAlignment="0" applyProtection="0"/>
    <xf numFmtId="185" fontId="1" fillId="46" borderId="0" applyNumberFormat="0" applyBorder="0" applyAlignment="0" applyProtection="0"/>
    <xf numFmtId="185" fontId="1" fillId="42" borderId="0" applyNumberFormat="0" applyBorder="0" applyAlignment="0" applyProtection="0"/>
    <xf numFmtId="185" fontId="1" fillId="38" borderId="0" applyNumberFormat="0" applyBorder="0" applyAlignment="0" applyProtection="0"/>
    <xf numFmtId="185" fontId="1" fillId="0" borderId="0"/>
    <xf numFmtId="185" fontId="1" fillId="0" borderId="0"/>
    <xf numFmtId="185" fontId="1" fillId="0" borderId="0"/>
    <xf numFmtId="185" fontId="1" fillId="38"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6" borderId="0" applyNumberFormat="0" applyBorder="0" applyAlignment="0" applyProtection="0"/>
    <xf numFmtId="185" fontId="1" fillId="7" borderId="0" applyNumberFormat="0" applyBorder="0" applyAlignment="0" applyProtection="0"/>
    <xf numFmtId="185" fontId="1" fillId="8" borderId="0" applyNumberFormat="0" applyBorder="0" applyAlignment="0" applyProtection="0"/>
    <xf numFmtId="185" fontId="1" fillId="9"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14"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5" fillId="0" borderId="0"/>
    <xf numFmtId="185" fontId="1" fillId="0" borderId="0"/>
    <xf numFmtId="185" fontId="1" fillId="0" borderId="0"/>
    <xf numFmtId="185" fontId="1" fillId="0" borderId="0"/>
    <xf numFmtId="185" fontId="1" fillId="0" borderId="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38" borderId="0" applyNumberFormat="0" applyBorder="0" applyAlignment="0" applyProtection="0"/>
    <xf numFmtId="185" fontId="1" fillId="38"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5"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5"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5"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7" fontId="24" fillId="0" borderId="0" applyFont="0" applyFill="0" applyBorder="0" applyAlignment="0" applyProtection="0"/>
    <xf numFmtId="165" fontId="24" fillId="0" borderId="0" applyFont="0" applyFill="0" applyBorder="0" applyAlignment="0" applyProtection="0"/>
    <xf numFmtId="165" fontId="24" fillId="0" borderId="0" applyFont="0" applyFill="0" applyBorder="0" applyAlignment="0" applyProtection="0"/>
    <xf numFmtId="180" fontId="24" fillId="0" borderId="0" applyFont="0" applyFill="0" applyBorder="0" applyAlignment="0" applyProtection="0"/>
    <xf numFmtId="189"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90" fontId="24" fillId="0" borderId="0" applyFont="0" applyFill="0" applyBorder="0" applyAlignment="0" applyProtection="0"/>
    <xf numFmtId="165" fontId="24" fillId="0" borderId="0" applyFont="0" applyFill="0" applyBorder="0" applyAlignment="0" applyProtection="0"/>
    <xf numFmtId="191" fontId="24" fillId="0" borderId="0" applyFont="0" applyFill="0" applyBorder="0" applyAlignment="0" applyProtection="0"/>
    <xf numFmtId="165" fontId="24" fillId="0" borderId="0" applyFont="0" applyFill="0" applyBorder="0" applyAlignment="0" applyProtection="0"/>
    <xf numFmtId="165"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65"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9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0"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78"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0"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9"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86" fontId="24" fillId="0" borderId="0" applyFont="0" applyFill="0" applyBorder="0" applyAlignment="0" applyProtection="0"/>
    <xf numFmtId="169" fontId="24" fillId="0" borderId="0" applyFont="0" applyFill="0" applyBorder="0" applyAlignment="0" applyProtection="0"/>
    <xf numFmtId="169" fontId="24" fillId="0" borderId="0" applyFont="0" applyFill="0" applyBorder="0" applyAlignment="0" applyProtection="0"/>
    <xf numFmtId="169" fontId="24" fillId="0" borderId="0" applyFont="0" applyFill="0" applyBorder="0" applyAlignment="0" applyProtection="0"/>
    <xf numFmtId="168" fontId="24" fillId="0" borderId="0" applyFont="0" applyFill="0" applyBorder="0" applyAlignment="0" applyProtection="0"/>
    <xf numFmtId="168" fontId="24" fillId="0" borderId="0" applyFont="0" applyFill="0" applyBorder="0" applyAlignment="0" applyProtection="0"/>
    <xf numFmtId="168" fontId="24" fillId="0" borderId="0" applyFont="0" applyFill="0" applyBorder="0" applyAlignment="0" applyProtection="0"/>
    <xf numFmtId="168" fontId="24" fillId="0" borderId="0" applyFont="0" applyFill="0" applyBorder="0" applyAlignment="0" applyProtection="0"/>
    <xf numFmtId="168" fontId="24" fillId="0" borderId="0" applyFont="0" applyFill="0" applyBorder="0" applyAlignment="0" applyProtection="0"/>
    <xf numFmtId="186" fontId="24"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165" fontId="24" fillId="0" borderId="0" applyFont="0" applyFill="0" applyBorder="0" applyAlignment="0" applyProtection="0"/>
    <xf numFmtId="187"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5"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86"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86"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86"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86" fontId="24" fillId="0" borderId="0" applyFont="0" applyFill="0" applyBorder="0" applyAlignment="0" applyProtection="0"/>
    <xf numFmtId="193" fontId="24" fillId="0" borderId="0" applyFont="0" applyFill="0" applyBorder="0" applyAlignment="0" applyProtection="0"/>
    <xf numFmtId="193"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6"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64"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7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91"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70"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4"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4"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4"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4"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7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68"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94" fontId="24" fillId="0" borderId="0" applyFont="0" applyFill="0" applyBorder="0" applyAlignment="0" applyProtection="0"/>
    <xf numFmtId="188" fontId="24" fillId="0" borderId="0" applyFont="0" applyFill="0" applyBorder="0" applyAlignment="0" applyProtection="0"/>
    <xf numFmtId="17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7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7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178" fontId="24" fillId="0" borderId="0" applyFont="0" applyFill="0" applyBorder="0" applyAlignment="0" applyProtection="0"/>
    <xf numFmtId="194"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4" fontId="24" fillId="0" borderId="0" applyFont="0" applyFill="0" applyBorder="0" applyAlignment="0" applyProtection="0"/>
    <xf numFmtId="194" fontId="24" fillId="0" borderId="0" applyFont="0" applyFill="0" applyBorder="0" applyAlignment="0" applyProtection="0"/>
    <xf numFmtId="188"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91" fontId="24" fillId="0" borderId="0" applyFont="0" applyFill="0" applyBorder="0" applyAlignment="0" applyProtection="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1"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24" fillId="0" borderId="0"/>
    <xf numFmtId="185" fontId="24" fillId="0" borderId="0"/>
    <xf numFmtId="185" fontId="1" fillId="0" borderId="0"/>
    <xf numFmtId="185" fontId="24" fillId="0" borderId="0"/>
    <xf numFmtId="185" fontId="24" fillId="0" borderId="0"/>
    <xf numFmtId="185" fontId="24" fillId="0" borderId="0"/>
    <xf numFmtId="185" fontId="24" fillId="0" borderId="0"/>
    <xf numFmtId="185" fontId="1" fillId="0" borderId="0"/>
    <xf numFmtId="185" fontId="24" fillId="0" borderId="0"/>
    <xf numFmtId="189" fontId="24" fillId="0" borderId="0"/>
    <xf numFmtId="189" fontId="24" fillId="0" borderId="0"/>
    <xf numFmtId="189" fontId="24" fillId="0" borderId="0"/>
    <xf numFmtId="185" fontId="24" fillId="0" borderId="0"/>
    <xf numFmtId="185" fontId="24" fillId="0" borderId="0"/>
    <xf numFmtId="185" fontId="24" fillId="0" borderId="0"/>
    <xf numFmtId="185" fontId="24" fillId="0" borderId="0"/>
    <xf numFmtId="185" fontId="24" fillId="0" borderId="0"/>
    <xf numFmtId="185" fontId="1" fillId="0" borderId="0"/>
    <xf numFmtId="185" fontId="24" fillId="0" borderId="0"/>
    <xf numFmtId="185" fontId="24" fillId="0" borderId="0"/>
    <xf numFmtId="185" fontId="24" fillId="0" borderId="0"/>
    <xf numFmtId="185" fontId="24" fillId="0" borderId="0"/>
    <xf numFmtId="185" fontId="1" fillId="0" borderId="0"/>
    <xf numFmtId="185" fontId="24" fillId="0" borderId="0"/>
    <xf numFmtId="185" fontId="24" fillId="0" borderId="0"/>
    <xf numFmtId="185" fontId="24" fillId="0" borderId="0"/>
    <xf numFmtId="185" fontId="24" fillId="0" borderId="0"/>
    <xf numFmtId="185" fontId="1"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24" fillId="0" borderId="0"/>
    <xf numFmtId="185" fontId="1" fillId="0" borderId="0"/>
    <xf numFmtId="185" fontId="1" fillId="0" borderId="0"/>
    <xf numFmtId="185" fontId="1" fillId="0" borderId="0"/>
    <xf numFmtId="185" fontId="1" fillId="0" borderId="0"/>
    <xf numFmtId="185" fontId="1" fillId="0" borderId="0"/>
    <xf numFmtId="185" fontId="24" fillId="0" borderId="0"/>
    <xf numFmtId="185" fontId="1" fillId="0" borderId="0"/>
    <xf numFmtId="185" fontId="1" fillId="0" borderId="0"/>
    <xf numFmtId="185" fontId="1" fillId="0" borderId="0"/>
    <xf numFmtId="185" fontId="24" fillId="0" borderId="0"/>
    <xf numFmtId="185" fontId="24" fillId="0" borderId="0"/>
    <xf numFmtId="185" fontId="1" fillId="0" borderId="0"/>
    <xf numFmtId="185" fontId="1" fillId="0" borderId="0"/>
    <xf numFmtId="185" fontId="1"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1" fillId="0" borderId="0"/>
    <xf numFmtId="185" fontId="24" fillId="0" borderId="0"/>
    <xf numFmtId="185" fontId="24" fillId="0" borderId="0"/>
    <xf numFmtId="185" fontId="1" fillId="0" borderId="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185" fontId="15" fillId="0" borderId="0"/>
    <xf numFmtId="185" fontId="24" fillId="0" borderId="0"/>
    <xf numFmtId="185" fontId="15" fillId="0" borderId="0"/>
    <xf numFmtId="185" fontId="15" fillId="0" borderId="0"/>
    <xf numFmtId="185" fontId="15" fillId="0" borderId="0"/>
    <xf numFmtId="185" fontId="15" fillId="0" borderId="0"/>
    <xf numFmtId="185" fontId="1" fillId="0" borderId="0"/>
    <xf numFmtId="185" fontId="1" fillId="0" borderId="0"/>
    <xf numFmtId="185" fontId="1" fillId="0" borderId="0"/>
    <xf numFmtId="185" fontId="1" fillId="0" borderId="0"/>
    <xf numFmtId="185" fontId="1" fillId="0" borderId="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42" borderId="0" applyNumberFormat="0" applyBorder="0" applyAlignment="0" applyProtection="0"/>
    <xf numFmtId="185" fontId="1" fillId="0" borderId="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9" borderId="0" applyNumberFormat="0" applyBorder="0" applyAlignment="0" applyProtection="0"/>
    <xf numFmtId="185" fontId="1" fillId="55" borderId="0" applyNumberFormat="0" applyBorder="0" applyAlignment="0" applyProtection="0"/>
    <xf numFmtId="185" fontId="1" fillId="51" borderId="0" applyNumberFormat="0" applyBorder="0" applyAlignment="0" applyProtection="0"/>
    <xf numFmtId="185" fontId="1" fillId="47" borderId="0" applyNumberFormat="0" applyBorder="0" applyAlignment="0" applyProtection="0"/>
    <xf numFmtId="185" fontId="1" fillId="43" borderId="0" applyNumberFormat="0" applyBorder="0" applyAlignment="0" applyProtection="0"/>
    <xf numFmtId="185" fontId="1" fillId="39" borderId="0" applyNumberFormat="0" applyBorder="0" applyAlignment="0" applyProtection="0"/>
    <xf numFmtId="185" fontId="1" fillId="58" borderId="0" applyNumberFormat="0" applyBorder="0" applyAlignment="0" applyProtection="0"/>
    <xf numFmtId="185" fontId="1" fillId="54" borderId="0" applyNumberFormat="0" applyBorder="0" applyAlignment="0" applyProtection="0"/>
    <xf numFmtId="185" fontId="1" fillId="50" borderId="0" applyNumberFormat="0" applyBorder="0" applyAlignment="0" applyProtection="0"/>
    <xf numFmtId="185" fontId="1" fillId="46" borderId="0" applyNumberFormat="0" applyBorder="0" applyAlignment="0" applyProtection="0"/>
    <xf numFmtId="185" fontId="1" fillId="42" borderId="0" applyNumberFormat="0" applyBorder="0" applyAlignment="0" applyProtection="0"/>
    <xf numFmtId="185" fontId="1" fillId="38" borderId="0" applyNumberFormat="0" applyBorder="0" applyAlignment="0" applyProtection="0"/>
    <xf numFmtId="185" fontId="1" fillId="0" borderId="0"/>
    <xf numFmtId="185" fontId="1" fillId="38" borderId="0" applyNumberFormat="0" applyBorder="0" applyAlignment="0" applyProtection="0"/>
    <xf numFmtId="185" fontId="1" fillId="38" borderId="0" applyNumberFormat="0" applyBorder="0" applyAlignment="0" applyProtection="0"/>
    <xf numFmtId="185" fontId="1" fillId="38" borderId="0" applyNumberFormat="0" applyBorder="0" applyAlignment="0" applyProtection="0"/>
    <xf numFmtId="185" fontId="1" fillId="0" borderId="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6" fillId="16" borderId="0" applyNumberFormat="0" applyBorder="0" applyAlignment="0" applyProtection="0"/>
    <xf numFmtId="185" fontId="16" fillId="13" borderId="0" applyNumberFormat="0" applyBorder="0" applyAlignment="0" applyProtection="0"/>
    <xf numFmtId="185" fontId="16" fillId="14"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19" borderId="0" applyNumberFormat="0" applyBorder="0" applyAlignment="0" applyProtection="0"/>
    <xf numFmtId="185" fontId="16" fillId="16" borderId="0" applyNumberFormat="0" applyBorder="0" applyAlignment="0" applyProtection="0"/>
    <xf numFmtId="185" fontId="16" fillId="13" borderId="0" applyNumberFormat="0" applyBorder="0" applyAlignment="0" applyProtection="0"/>
    <xf numFmtId="185" fontId="16" fillId="14"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19" borderId="0" applyNumberFormat="0" applyBorder="0" applyAlignment="0" applyProtection="0"/>
    <xf numFmtId="185" fontId="16" fillId="20" borderId="0" applyNumberFormat="0" applyBorder="0" applyAlignment="0" applyProtection="0"/>
    <xf numFmtId="185" fontId="16" fillId="21" borderId="0" applyNumberFormat="0" applyBorder="0" applyAlignment="0" applyProtection="0"/>
    <xf numFmtId="185" fontId="16" fillId="22"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23" borderId="0" applyNumberFormat="0" applyBorder="0" applyAlignment="0" applyProtection="0"/>
    <xf numFmtId="185" fontId="18" fillId="7" borderId="0" applyNumberFormat="0" applyBorder="0" applyAlignment="0" applyProtection="0"/>
    <xf numFmtId="185" fontId="19" fillId="8" borderId="0" applyNumberFormat="0" applyBorder="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0" fillId="24" borderId="28" applyNumberFormat="0" applyAlignment="0" applyProtection="0"/>
    <xf numFmtId="185" fontId="21" fillId="25" borderId="29" applyNumberFormat="0" applyAlignment="0" applyProtection="0"/>
    <xf numFmtId="185" fontId="22" fillId="0" borderId="30" applyNumberFormat="0" applyFill="0" applyAlignment="0" applyProtection="0"/>
    <xf numFmtId="185" fontId="21" fillId="25" borderId="29" applyNumberFormat="0" applyAlignment="0" applyProtection="0"/>
    <xf numFmtId="185" fontId="28" fillId="0" borderId="0" applyNumberFormat="0" applyFill="0" applyBorder="0" applyAlignment="0" applyProtection="0"/>
    <xf numFmtId="185" fontId="16" fillId="20" borderId="0" applyNumberFormat="0" applyBorder="0" applyAlignment="0" applyProtection="0"/>
    <xf numFmtId="185" fontId="16" fillId="21" borderId="0" applyNumberFormat="0" applyBorder="0" applyAlignment="0" applyProtection="0"/>
    <xf numFmtId="185" fontId="16" fillId="22"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23" borderId="0" applyNumberFormat="0" applyBorder="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30" fillId="0" borderId="0" applyNumberFormat="0" applyFill="0" applyBorder="0" applyAlignment="0" applyProtection="0"/>
    <xf numFmtId="185" fontId="19" fillId="8" borderId="0" applyNumberFormat="0" applyBorder="0" applyAlignment="0" applyProtection="0"/>
    <xf numFmtId="185" fontId="31" fillId="0" borderId="31" applyNumberFormat="0" applyFill="0" applyAlignment="0" applyProtection="0"/>
    <xf numFmtId="185" fontId="32" fillId="0" borderId="32"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0" applyNumberFormat="0" applyFill="0" applyBorder="0" applyAlignment="0" applyProtection="0"/>
    <xf numFmtId="185" fontId="18" fillId="7" borderId="0" applyNumberFormat="0" applyBorder="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9" fillId="11" borderId="28" applyNumberFormat="0" applyAlignment="0" applyProtection="0"/>
    <xf numFmtId="185" fontId="22" fillId="0" borderId="30" applyNumberFormat="0" applyFill="0" applyAlignment="0" applyProtection="0"/>
    <xf numFmtId="185" fontId="34" fillId="26"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7" fillId="24" borderId="35" applyNumberFormat="0" applyAlignment="0" applyProtection="0"/>
    <xf numFmtId="185" fontId="30" fillId="0" borderId="0" applyNumberFormat="0" applyFill="0" applyBorder="0" applyAlignment="0" applyProtection="0"/>
    <xf numFmtId="185" fontId="40" fillId="0" borderId="0" applyNumberFormat="0" applyFill="0" applyBorder="0" applyAlignment="0" applyProtection="0"/>
    <xf numFmtId="185" fontId="31" fillId="0" borderId="31" applyNumberFormat="0" applyFill="0" applyAlignment="0" applyProtection="0"/>
    <xf numFmtId="185" fontId="32" fillId="0" borderId="32"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28" fillId="0" borderId="43" applyNumberFormat="0" applyFill="0" applyAlignment="0" applyProtection="0"/>
    <xf numFmtId="185" fontId="40" fillId="0" borderId="0" applyNumberFormat="0" applyFill="0" applyBorder="0" applyAlignment="0" applyProtection="0"/>
    <xf numFmtId="185" fontId="41" fillId="0" borderId="36" applyNumberFormat="0" applyFill="0" applyAlignment="0" applyProtection="0"/>
    <xf numFmtId="185" fontId="39" fillId="0" borderId="0" applyNumberFormat="0" applyFill="0" applyBorder="0" applyAlignment="0" applyProtection="0"/>
    <xf numFmtId="185" fontId="1" fillId="0" borderId="0"/>
    <xf numFmtId="185" fontId="57" fillId="33" borderId="48" applyNumberFormat="0" applyAlignment="0" applyProtection="0"/>
    <xf numFmtId="185" fontId="58" fillId="34" borderId="49" applyNumberFormat="0" applyAlignment="0" applyProtection="0"/>
    <xf numFmtId="185" fontId="59" fillId="34" borderId="48" applyNumberFormat="0" applyAlignment="0" applyProtection="0"/>
    <xf numFmtId="185" fontId="1" fillId="36" borderId="52" applyNumberFormat="0" applyFont="0" applyAlignment="0" applyProtection="0"/>
    <xf numFmtId="185" fontId="1" fillId="38" borderId="0" applyNumberFormat="0" applyBorder="0" applyAlignment="0" applyProtection="0"/>
    <xf numFmtId="185" fontId="1" fillId="39" borderId="0" applyNumberFormat="0" applyBorder="0" applyAlignment="0" applyProtection="0"/>
    <xf numFmtId="185" fontId="1" fillId="42" borderId="0" applyNumberFormat="0" applyBorder="0" applyAlignment="0" applyProtection="0"/>
    <xf numFmtId="185" fontId="1" fillId="43" borderId="0" applyNumberFormat="0" applyBorder="0" applyAlignment="0" applyProtection="0"/>
    <xf numFmtId="185" fontId="1" fillId="46" borderId="0" applyNumberFormat="0" applyBorder="0" applyAlignment="0" applyProtection="0"/>
    <xf numFmtId="185" fontId="1" fillId="47" borderId="0" applyNumberFormat="0" applyBorder="0" applyAlignment="0" applyProtection="0"/>
    <xf numFmtId="185" fontId="1" fillId="50" borderId="0" applyNumberFormat="0" applyBorder="0" applyAlignment="0" applyProtection="0"/>
    <xf numFmtId="185" fontId="1" fillId="51" borderId="0" applyNumberFormat="0" applyBorder="0" applyAlignment="0" applyProtection="0"/>
    <xf numFmtId="185" fontId="1" fillId="54" borderId="0" applyNumberFormat="0" applyBorder="0" applyAlignment="0" applyProtection="0"/>
    <xf numFmtId="185" fontId="1" fillId="55" borderId="0" applyNumberFormat="0" applyBorder="0" applyAlignment="0" applyProtection="0"/>
    <xf numFmtId="185" fontId="1" fillId="58" borderId="0" applyNumberFormat="0" applyBorder="0" applyAlignment="0" applyProtection="0"/>
    <xf numFmtId="185" fontId="1" fillId="59"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0" borderId="0"/>
    <xf numFmtId="185" fontId="1" fillId="39" borderId="0" applyNumberFormat="0" applyBorder="0" applyAlignment="0" applyProtection="0"/>
    <xf numFmtId="185" fontId="1" fillId="38" borderId="0" applyNumberFormat="0" applyBorder="0" applyAlignment="0" applyProtection="0"/>
    <xf numFmtId="185" fontId="1" fillId="55" borderId="0" applyNumberFormat="0" applyBorder="0" applyAlignment="0" applyProtection="0"/>
    <xf numFmtId="185" fontId="1" fillId="43" borderId="0" applyNumberFormat="0" applyBorder="0" applyAlignment="0" applyProtection="0"/>
    <xf numFmtId="185" fontId="57" fillId="33" borderId="48" applyNumberFormat="0" applyAlignment="0" applyProtection="0"/>
    <xf numFmtId="185" fontId="58" fillId="34" borderId="49" applyNumberFormat="0" applyAlignment="0" applyProtection="0"/>
    <xf numFmtId="185" fontId="59" fillId="34" borderId="48" applyNumberFormat="0" applyAlignment="0" applyProtection="0"/>
    <xf numFmtId="185" fontId="1" fillId="42" borderId="0" applyNumberFormat="0" applyBorder="0" applyAlignment="0" applyProtection="0"/>
    <xf numFmtId="185" fontId="1" fillId="0" borderId="0"/>
    <xf numFmtId="185" fontId="1" fillId="51" borderId="0" applyNumberFormat="0" applyBorder="0" applyAlignment="0" applyProtection="0"/>
    <xf numFmtId="185" fontId="1" fillId="38" borderId="0" applyNumberFormat="0" applyBorder="0" applyAlignment="0" applyProtection="0"/>
    <xf numFmtId="185" fontId="1" fillId="39" borderId="0" applyNumberFormat="0" applyBorder="0" applyAlignment="0" applyProtection="0"/>
    <xf numFmtId="185" fontId="1" fillId="50" borderId="0" applyNumberFormat="0" applyBorder="0" applyAlignment="0" applyProtection="0"/>
    <xf numFmtId="185" fontId="1" fillId="42" borderId="0" applyNumberFormat="0" applyBorder="0" applyAlignment="0" applyProtection="0"/>
    <xf numFmtId="185" fontId="1" fillId="43" borderId="0" applyNumberFormat="0" applyBorder="0" applyAlignment="0" applyProtection="0"/>
    <xf numFmtId="185" fontId="1" fillId="38" borderId="0" applyNumberFormat="0" applyBorder="0" applyAlignment="0" applyProtection="0"/>
    <xf numFmtId="185" fontId="1" fillId="46" borderId="0" applyNumberFormat="0" applyBorder="0" applyAlignment="0" applyProtection="0"/>
    <xf numFmtId="185" fontId="1" fillId="47" borderId="0" applyNumberFormat="0" applyBorder="0" applyAlignment="0" applyProtection="0"/>
    <xf numFmtId="185" fontId="1" fillId="55" borderId="0" applyNumberFormat="0" applyBorder="0" applyAlignment="0" applyProtection="0"/>
    <xf numFmtId="185" fontId="59" fillId="34" borderId="48" applyNumberFormat="0" applyAlignment="0" applyProtection="0"/>
    <xf numFmtId="185" fontId="1" fillId="50" borderId="0" applyNumberFormat="0" applyBorder="0" applyAlignment="0" applyProtection="0"/>
    <xf numFmtId="185" fontId="1" fillId="51" borderId="0" applyNumberFormat="0" applyBorder="0" applyAlignment="0" applyProtection="0"/>
    <xf numFmtId="185" fontId="1" fillId="54" borderId="0" applyNumberFormat="0" applyBorder="0" applyAlignment="0" applyProtection="0"/>
    <xf numFmtId="185" fontId="1" fillId="47" borderId="0" applyNumberFormat="0" applyBorder="0" applyAlignment="0" applyProtection="0"/>
    <xf numFmtId="185" fontId="1" fillId="54" borderId="0" applyNumberFormat="0" applyBorder="0" applyAlignment="0" applyProtection="0"/>
    <xf numFmtId="185" fontId="1" fillId="55" borderId="0" applyNumberFormat="0" applyBorder="0" applyAlignment="0" applyProtection="0"/>
    <xf numFmtId="185" fontId="1" fillId="46" borderId="0" applyNumberFormat="0" applyBorder="0" applyAlignment="0" applyProtection="0"/>
    <xf numFmtId="185" fontId="1" fillId="58" borderId="0" applyNumberFormat="0" applyBorder="0" applyAlignment="0" applyProtection="0"/>
    <xf numFmtId="185" fontId="1" fillId="59" borderId="0" applyNumberFormat="0" applyBorder="0" applyAlignment="0" applyProtection="0"/>
    <xf numFmtId="185" fontId="1" fillId="46" borderId="0" applyNumberFormat="0" applyBorder="0" applyAlignment="0" applyProtection="0"/>
    <xf numFmtId="185" fontId="57" fillId="33" borderId="48" applyNumberFormat="0" applyAlignment="0" applyProtection="0"/>
    <xf numFmtId="185" fontId="1" fillId="50" borderId="0" applyNumberFormat="0" applyBorder="0" applyAlignment="0" applyProtection="0"/>
    <xf numFmtId="185" fontId="1" fillId="50" borderId="0" applyNumberFormat="0" applyBorder="0" applyAlignment="0" applyProtection="0"/>
    <xf numFmtId="185" fontId="59" fillId="34" borderId="48" applyNumberFormat="0" applyAlignment="0" applyProtection="0"/>
    <xf numFmtId="185" fontId="58" fillId="34" borderId="49" applyNumberFormat="0" applyAlignment="0" applyProtection="0"/>
    <xf numFmtId="185" fontId="57" fillId="33" borderId="48" applyNumberFormat="0" applyAlignment="0" applyProtection="0"/>
    <xf numFmtId="185" fontId="1" fillId="54" borderId="0" applyNumberFormat="0" applyBorder="0" applyAlignment="0" applyProtection="0"/>
    <xf numFmtId="185" fontId="1" fillId="58" borderId="0" applyNumberFormat="0" applyBorder="0" applyAlignment="0" applyProtection="0"/>
    <xf numFmtId="185" fontId="1" fillId="0" borderId="0"/>
    <xf numFmtId="185" fontId="1" fillId="0" borderId="0"/>
    <xf numFmtId="185" fontId="1" fillId="0" borderId="0"/>
    <xf numFmtId="185" fontId="1" fillId="0" borderId="0"/>
    <xf numFmtId="185" fontId="1" fillId="0" borderId="0"/>
    <xf numFmtId="185" fontId="1" fillId="51" borderId="0" applyNumberFormat="0" applyBorder="0" applyAlignment="0" applyProtection="0"/>
    <xf numFmtId="185" fontId="1" fillId="51" borderId="0" applyNumberFormat="0" applyBorder="0" applyAlignment="0" applyProtection="0"/>
    <xf numFmtId="185" fontId="1" fillId="58" borderId="0" applyNumberFormat="0" applyBorder="0" applyAlignment="0" applyProtection="0"/>
    <xf numFmtId="185" fontId="1" fillId="54" borderId="0" applyNumberFormat="0" applyBorder="0" applyAlignment="0" applyProtection="0"/>
    <xf numFmtId="185" fontId="1" fillId="55" borderId="0" applyNumberFormat="0" applyBorder="0" applyAlignment="0" applyProtection="0"/>
    <xf numFmtId="185" fontId="1" fillId="58"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59" borderId="0" applyNumberFormat="0" applyBorder="0" applyAlignment="0" applyProtection="0"/>
    <xf numFmtId="185" fontId="1" fillId="47" borderId="0" applyNumberFormat="0" applyBorder="0" applyAlignment="0" applyProtection="0"/>
    <xf numFmtId="185" fontId="1" fillId="46" borderId="0" applyNumberFormat="0" applyBorder="0" applyAlignment="0" applyProtection="0"/>
    <xf numFmtId="185" fontId="1" fillId="43" borderId="0" applyNumberFormat="0" applyBorder="0" applyAlignment="0" applyProtection="0"/>
    <xf numFmtId="185" fontId="1" fillId="42" borderId="0" applyNumberFormat="0" applyBorder="0" applyAlignment="0" applyProtection="0"/>
    <xf numFmtId="185" fontId="1" fillId="39" borderId="0" applyNumberFormat="0" applyBorder="0" applyAlignment="0" applyProtection="0"/>
    <xf numFmtId="185" fontId="1" fillId="38" borderId="0" applyNumberFormat="0" applyBorder="0" applyAlignment="0" applyProtection="0"/>
    <xf numFmtId="185" fontId="1" fillId="55" borderId="0" applyNumberFormat="0" applyBorder="0" applyAlignment="0" applyProtection="0"/>
    <xf numFmtId="185" fontId="1" fillId="46" borderId="0" applyNumberFormat="0" applyBorder="0" applyAlignment="0" applyProtection="0"/>
    <xf numFmtId="185" fontId="1" fillId="39" borderId="0" applyNumberFormat="0" applyBorder="0" applyAlignment="0" applyProtection="0"/>
    <xf numFmtId="185" fontId="59" fillId="34" borderId="48" applyNumberFormat="0" applyAlignment="0" applyProtection="0"/>
    <xf numFmtId="185" fontId="58" fillId="34" borderId="49" applyNumberFormat="0" applyAlignment="0" applyProtection="0"/>
    <xf numFmtId="185" fontId="58" fillId="34" borderId="49" applyNumberFormat="0" applyAlignment="0" applyProtection="0"/>
    <xf numFmtId="185" fontId="1" fillId="47" borderId="0" applyNumberFormat="0" applyBorder="0" applyAlignment="0" applyProtection="0"/>
    <xf numFmtId="185" fontId="1" fillId="0" borderId="0"/>
    <xf numFmtId="185" fontId="57" fillId="33" borderId="48" applyNumberFormat="0" applyAlignment="0" applyProtection="0"/>
    <xf numFmtId="185" fontId="1" fillId="42" borderId="0" applyNumberFormat="0" applyBorder="0" applyAlignment="0" applyProtection="0"/>
    <xf numFmtId="185" fontId="1" fillId="43" borderId="0" applyNumberFormat="0" applyBorder="0" applyAlignment="0" applyProtection="0"/>
    <xf numFmtId="185" fontId="1" fillId="42" borderId="0" applyNumberFormat="0" applyBorder="0" applyAlignment="0" applyProtection="0"/>
    <xf numFmtId="185" fontId="57" fillId="33" borderId="48" applyNumberFormat="0" applyAlignment="0" applyProtection="0"/>
    <xf numFmtId="185" fontId="1" fillId="38" borderId="0" applyNumberFormat="0" applyBorder="0" applyAlignment="0" applyProtection="0"/>
    <xf numFmtId="185" fontId="1" fillId="0" borderId="0"/>
    <xf numFmtId="185" fontId="1" fillId="0" borderId="0"/>
    <xf numFmtId="185" fontId="1" fillId="0" borderId="0"/>
    <xf numFmtId="185" fontId="1" fillId="50"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59" fillId="34" borderId="48" applyNumberFormat="0" applyAlignment="0" applyProtection="0"/>
    <xf numFmtId="185" fontId="1" fillId="47" borderId="0" applyNumberFormat="0" applyBorder="0" applyAlignment="0" applyProtection="0"/>
    <xf numFmtId="185" fontId="1" fillId="51" borderId="0" applyNumberFormat="0" applyBorder="0" applyAlignment="0" applyProtection="0"/>
    <xf numFmtId="185" fontId="1" fillId="59" borderId="0" applyNumberFormat="0" applyBorder="0" applyAlignment="0" applyProtection="0"/>
    <xf numFmtId="185" fontId="15" fillId="6" borderId="0" applyNumberFormat="0" applyBorder="0" applyAlignment="0" applyProtection="0"/>
    <xf numFmtId="185" fontId="15" fillId="6" borderId="0" applyNumberFormat="0" applyBorder="0" applyAlignment="0" applyProtection="0"/>
    <xf numFmtId="185" fontId="1" fillId="59" borderId="0" applyNumberFormat="0" applyBorder="0" applyAlignment="0" applyProtection="0"/>
    <xf numFmtId="185" fontId="1" fillId="55" borderId="0" applyNumberFormat="0" applyBorder="0" applyAlignment="0" applyProtection="0"/>
    <xf numFmtId="185" fontId="1" fillId="51" borderId="0" applyNumberFormat="0" applyBorder="0" applyAlignment="0" applyProtection="0"/>
    <xf numFmtId="185" fontId="1" fillId="43" borderId="0" applyNumberFormat="0" applyBorder="0" applyAlignment="0" applyProtection="0"/>
    <xf numFmtId="185" fontId="1" fillId="42" borderId="0" applyNumberFormat="0" applyBorder="0" applyAlignment="0" applyProtection="0"/>
    <xf numFmtId="185" fontId="1" fillId="50" borderId="0" applyNumberFormat="0" applyBorder="0" applyAlignment="0" applyProtection="0"/>
    <xf numFmtId="185" fontId="1" fillId="46" borderId="0" applyNumberFormat="0" applyBorder="0" applyAlignment="0" applyProtection="0"/>
    <xf numFmtId="185" fontId="1" fillId="38" borderId="0" applyNumberFormat="0" applyBorder="0" applyAlignment="0" applyProtection="0"/>
    <xf numFmtId="185" fontId="1" fillId="47" borderId="0" applyNumberFormat="0" applyBorder="0" applyAlignment="0" applyProtection="0"/>
    <xf numFmtId="185" fontId="1" fillId="39" borderId="0" applyNumberFormat="0" applyBorder="0" applyAlignment="0" applyProtection="0"/>
    <xf numFmtId="185" fontId="1" fillId="58" borderId="0" applyNumberFormat="0" applyBorder="0" applyAlignment="0" applyProtection="0"/>
    <xf numFmtId="185" fontId="1" fillId="54" borderId="0" applyNumberFormat="0" applyBorder="0" applyAlignment="0" applyProtection="0"/>
    <xf numFmtId="185" fontId="58" fillId="34" borderId="49" applyNumberFormat="0" applyAlignment="0" applyProtection="0"/>
    <xf numFmtId="185" fontId="59" fillId="34" borderId="48" applyNumberFormat="0" applyAlignment="0" applyProtection="0"/>
    <xf numFmtId="185" fontId="24" fillId="0" borderId="0"/>
    <xf numFmtId="185" fontId="57" fillId="33" borderId="48" applyNumberFormat="0" applyAlignment="0" applyProtection="0"/>
    <xf numFmtId="185" fontId="58" fillId="34" borderId="49" applyNumberFormat="0" applyAlignment="0" applyProtection="0"/>
    <xf numFmtId="185" fontId="15" fillId="7" borderId="0" applyNumberFormat="0" applyBorder="0" applyAlignment="0" applyProtection="0"/>
    <xf numFmtId="185" fontId="15" fillId="7" borderId="0" applyNumberFormat="0" applyBorder="0" applyAlignment="0" applyProtection="0"/>
    <xf numFmtId="185" fontId="15" fillId="8" borderId="0" applyNumberFormat="0" applyBorder="0" applyAlignment="0" applyProtection="0"/>
    <xf numFmtId="185" fontId="15" fillId="8"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10" borderId="0" applyNumberFormat="0" applyBorder="0" applyAlignment="0" applyProtection="0"/>
    <xf numFmtId="185" fontId="15" fillId="10" borderId="0" applyNumberFormat="0" applyBorder="0" applyAlignment="0" applyProtection="0"/>
    <xf numFmtId="185" fontId="15" fillId="11" borderId="0" applyNumberFormat="0" applyBorder="0" applyAlignment="0" applyProtection="0"/>
    <xf numFmtId="185" fontId="15" fillId="11"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3" borderId="0" applyNumberFormat="0" applyBorder="0" applyAlignment="0" applyProtection="0"/>
    <xf numFmtId="185" fontId="15" fillId="13" borderId="0" applyNumberFormat="0" applyBorder="0" applyAlignment="0" applyProtection="0"/>
    <xf numFmtId="185" fontId="15" fillId="14" borderId="0" applyNumberFormat="0" applyBorder="0" applyAlignment="0" applyProtection="0"/>
    <xf numFmtId="185" fontId="15" fillId="14" borderId="0" applyNumberFormat="0" applyBorder="0" applyAlignment="0" applyProtection="0"/>
    <xf numFmtId="185" fontId="15" fillId="9" borderId="0" applyNumberFormat="0" applyBorder="0" applyAlignment="0" applyProtection="0"/>
    <xf numFmtId="185" fontId="15" fillId="9" borderId="0" applyNumberFormat="0" applyBorder="0" applyAlignment="0" applyProtection="0"/>
    <xf numFmtId="185" fontId="15" fillId="12" borderId="0" applyNumberFormat="0" applyBorder="0" applyAlignment="0" applyProtection="0"/>
    <xf numFmtId="185" fontId="15" fillId="12" borderId="0" applyNumberFormat="0" applyBorder="0" applyAlignment="0" applyProtection="0"/>
    <xf numFmtId="185" fontId="15" fillId="15" borderId="0" applyNumberFormat="0" applyBorder="0" applyAlignment="0" applyProtection="0"/>
    <xf numFmtId="185" fontId="15" fillId="15" borderId="0" applyNumberFormat="0" applyBorder="0" applyAlignment="0" applyProtection="0"/>
    <xf numFmtId="185" fontId="1" fillId="59" borderId="0" applyNumberFormat="0" applyBorder="0" applyAlignment="0" applyProtection="0"/>
    <xf numFmtId="185" fontId="1" fillId="55" borderId="0" applyNumberFormat="0" applyBorder="0" applyAlignment="0" applyProtection="0"/>
    <xf numFmtId="185" fontId="1" fillId="51" borderId="0" applyNumberFormat="0" applyBorder="0" applyAlignment="0" applyProtection="0"/>
    <xf numFmtId="185" fontId="1" fillId="47" borderId="0" applyNumberFormat="0" applyBorder="0" applyAlignment="0" applyProtection="0"/>
    <xf numFmtId="185" fontId="1" fillId="43" borderId="0" applyNumberFormat="0" applyBorder="0" applyAlignment="0" applyProtection="0"/>
    <xf numFmtId="185" fontId="1" fillId="39" borderId="0" applyNumberFormat="0" applyBorder="0" applyAlignment="0" applyProtection="0"/>
    <xf numFmtId="185" fontId="1" fillId="58" borderId="0" applyNumberFormat="0" applyBorder="0" applyAlignment="0" applyProtection="0"/>
    <xf numFmtId="185" fontId="1" fillId="54" borderId="0" applyNumberFormat="0" applyBorder="0" applyAlignment="0" applyProtection="0"/>
    <xf numFmtId="185" fontId="1" fillId="50" borderId="0" applyNumberFormat="0" applyBorder="0" applyAlignment="0" applyProtection="0"/>
    <xf numFmtId="185" fontId="1" fillId="46" borderId="0" applyNumberFormat="0" applyBorder="0" applyAlignment="0" applyProtection="0"/>
    <xf numFmtId="185" fontId="1" fillId="42" borderId="0" applyNumberFormat="0" applyBorder="0" applyAlignment="0" applyProtection="0"/>
    <xf numFmtId="185" fontId="1" fillId="38" borderId="0" applyNumberFormat="0" applyBorder="0" applyAlignment="0" applyProtection="0"/>
    <xf numFmtId="185" fontId="1" fillId="0" borderId="0"/>
    <xf numFmtId="185" fontId="16" fillId="16" borderId="0" applyNumberFormat="0" applyBorder="0" applyAlignment="0" applyProtection="0"/>
    <xf numFmtId="185" fontId="16" fillId="13" borderId="0" applyNumberFormat="0" applyBorder="0" applyAlignment="0" applyProtection="0"/>
    <xf numFmtId="185" fontId="58" fillId="34" borderId="49" applyNumberFormat="0" applyAlignment="0" applyProtection="0"/>
    <xf numFmtId="185" fontId="16" fillId="14"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19" borderId="0" applyNumberFormat="0" applyBorder="0" applyAlignment="0" applyProtection="0"/>
    <xf numFmtId="185" fontId="16" fillId="20" borderId="0" applyNumberFormat="0" applyBorder="0" applyAlignment="0" applyProtection="0"/>
    <xf numFmtId="185" fontId="16" fillId="21" borderId="0" applyNumberFormat="0" applyBorder="0" applyAlignment="0" applyProtection="0"/>
    <xf numFmtId="185" fontId="16" fillId="22" borderId="0" applyNumberFormat="0" applyBorder="0" applyAlignment="0" applyProtection="0"/>
    <xf numFmtId="185" fontId="16" fillId="17" borderId="0" applyNumberFormat="0" applyBorder="0" applyAlignment="0" applyProtection="0"/>
    <xf numFmtId="185" fontId="16" fillId="18" borderId="0" applyNumberFormat="0" applyBorder="0" applyAlignment="0" applyProtection="0"/>
    <xf numFmtId="185" fontId="16" fillId="23" borderId="0" applyNumberFormat="0" applyBorder="0" applyAlignment="0" applyProtection="0"/>
    <xf numFmtId="185" fontId="18" fillId="7" borderId="0" applyNumberFormat="0" applyBorder="0" applyAlignment="0" applyProtection="0"/>
    <xf numFmtId="185" fontId="21" fillId="25" borderId="29" applyNumberFormat="0" applyAlignment="0" applyProtection="0"/>
    <xf numFmtId="185" fontId="57" fillId="33" borderId="48" applyNumberFormat="0" applyAlignment="0" applyProtection="0"/>
    <xf numFmtId="185" fontId="1" fillId="59" borderId="0" applyNumberFormat="0" applyBorder="0" applyAlignment="0" applyProtection="0"/>
    <xf numFmtId="185" fontId="1" fillId="55" borderId="0" applyNumberFormat="0" applyBorder="0" applyAlignment="0" applyProtection="0"/>
    <xf numFmtId="185" fontId="1" fillId="51" borderId="0" applyNumberFormat="0" applyBorder="0" applyAlignment="0" applyProtection="0"/>
    <xf numFmtId="185" fontId="1" fillId="47" borderId="0" applyNumberFormat="0" applyBorder="0" applyAlignment="0" applyProtection="0"/>
    <xf numFmtId="185" fontId="1" fillId="43" borderId="0" applyNumberFormat="0" applyBorder="0" applyAlignment="0" applyProtection="0"/>
    <xf numFmtId="185" fontId="1" fillId="39" borderId="0" applyNumberFormat="0" applyBorder="0" applyAlignment="0" applyProtection="0"/>
    <xf numFmtId="185" fontId="1" fillId="58" borderId="0" applyNumberFormat="0" applyBorder="0" applyAlignment="0" applyProtection="0"/>
    <xf numFmtId="185" fontId="1" fillId="54" borderId="0" applyNumberFormat="0" applyBorder="0" applyAlignment="0" applyProtection="0"/>
    <xf numFmtId="185" fontId="1" fillId="50" borderId="0" applyNumberFormat="0" applyBorder="0" applyAlignment="0" applyProtection="0"/>
    <xf numFmtId="185" fontId="58" fillId="34" borderId="49" applyNumberFormat="0" applyAlignment="0" applyProtection="0"/>
    <xf numFmtId="185" fontId="1" fillId="46" borderId="0" applyNumberFormat="0" applyBorder="0" applyAlignment="0" applyProtection="0"/>
    <xf numFmtId="185" fontId="1" fillId="42" borderId="0" applyNumberFormat="0" applyBorder="0" applyAlignment="0" applyProtection="0"/>
    <xf numFmtId="185" fontId="1" fillId="38" borderId="0" applyNumberFormat="0" applyBorder="0" applyAlignment="0" applyProtection="0"/>
    <xf numFmtId="185" fontId="1" fillId="0" borderId="0"/>
    <xf numFmtId="185" fontId="1" fillId="58" borderId="0" applyNumberFormat="0" applyBorder="0" applyAlignment="0" applyProtection="0"/>
    <xf numFmtId="185" fontId="1" fillId="54" borderId="0" applyNumberFormat="0" applyBorder="0" applyAlignment="0" applyProtection="0"/>
    <xf numFmtId="185" fontId="1" fillId="50" borderId="0" applyNumberFormat="0" applyBorder="0" applyAlignment="0" applyProtection="0"/>
    <xf numFmtId="185" fontId="1" fillId="38" borderId="0" applyNumberFormat="0" applyBorder="0" applyAlignment="0" applyProtection="0"/>
    <xf numFmtId="185" fontId="1" fillId="36" borderId="52" applyNumberFormat="0" applyFont="0" applyAlignment="0" applyProtection="0"/>
    <xf numFmtId="185" fontId="1" fillId="36" borderId="52" applyNumberFormat="0" applyFont="0" applyAlignment="0" applyProtection="0"/>
    <xf numFmtId="185" fontId="58" fillId="34" borderId="49" applyNumberFormat="0" applyAlignment="0" applyProtection="0"/>
    <xf numFmtId="185" fontId="1" fillId="0" borderId="0"/>
    <xf numFmtId="185" fontId="1" fillId="42" borderId="0" applyNumberFormat="0" applyBorder="0" applyAlignment="0" applyProtection="0"/>
    <xf numFmtId="185" fontId="1" fillId="46" borderId="0" applyNumberFormat="0" applyBorder="0" applyAlignment="0" applyProtection="0"/>
    <xf numFmtId="185" fontId="58" fillId="34" borderId="49" applyNumberFormat="0" applyAlignment="0" applyProtection="0"/>
    <xf numFmtId="185" fontId="30" fillId="0" borderId="0" applyNumberFormat="0" applyFill="0" applyBorder="0" applyAlignment="0" applyProtection="0"/>
    <xf numFmtId="185" fontId="19" fillId="8" borderId="0" applyNumberFormat="0" applyBorder="0" applyAlignment="0" applyProtection="0"/>
    <xf numFmtId="185" fontId="31" fillId="0" borderId="31" applyNumberFormat="0" applyFill="0" applyAlignment="0" applyProtection="0"/>
    <xf numFmtId="185" fontId="32" fillId="0" borderId="32" applyNumberFormat="0" applyFill="0" applyAlignment="0" applyProtection="0"/>
    <xf numFmtId="185" fontId="28" fillId="0" borderId="43" applyNumberFormat="0" applyFill="0" applyAlignment="0" applyProtection="0"/>
    <xf numFmtId="185" fontId="28" fillId="0" borderId="0" applyNumberFormat="0" applyFill="0" applyBorder="0" applyAlignment="0" applyProtection="0"/>
    <xf numFmtId="185" fontId="22" fillId="0" borderId="30" applyNumberFormat="0" applyFill="0" applyAlignment="0" applyProtection="0"/>
    <xf numFmtId="185" fontId="34" fillId="26" borderId="0" applyNumberFormat="0" applyBorder="0" applyAlignment="0" applyProtection="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15" fillId="27" borderId="34" applyNumberFormat="0" applyFont="0" applyAlignment="0" applyProtection="0"/>
    <xf numFmtId="185" fontId="40" fillId="0" borderId="0" applyNumberFormat="0" applyFill="0" applyBorder="0" applyAlignment="0" applyProtection="0"/>
    <xf numFmtId="185" fontId="41" fillId="0" borderId="36" applyNumberFormat="0" applyFill="0" applyAlignment="0" applyProtection="0"/>
    <xf numFmtId="185" fontId="24" fillId="0" borderId="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41" fillId="0" borderId="36" applyNumberFormat="0" applyFill="0" applyAlignment="0" applyProtection="0"/>
    <xf numFmtId="185" fontId="39" fillId="0" borderId="0" applyNumberFormat="0" applyFill="0" applyBorder="0" applyAlignment="0" applyProtection="0"/>
    <xf numFmtId="185" fontId="24" fillId="0" borderId="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39" fillId="0" borderId="0" applyNumberFormat="0" applyFill="0" applyBorder="0" applyAlignment="0" applyProtection="0"/>
    <xf numFmtId="185" fontId="58" fillId="34" borderId="49" applyNumberFormat="0" applyAlignment="0" applyProtection="0"/>
    <xf numFmtId="185" fontId="1" fillId="0" borderId="0"/>
    <xf numFmtId="185" fontId="1" fillId="38"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59" fillId="34" borderId="48" applyNumberFormat="0" applyAlignment="0" applyProtection="0"/>
    <xf numFmtId="185" fontId="59" fillId="34" borderId="48" applyNumberFormat="0" applyAlignment="0" applyProtection="0"/>
    <xf numFmtId="185" fontId="57" fillId="33" borderId="48" applyNumberFormat="0" applyAlignment="0" applyProtection="0"/>
    <xf numFmtId="185" fontId="57" fillId="33" borderId="48" applyNumberFormat="0" applyAlignment="0" applyProtection="0"/>
    <xf numFmtId="185" fontId="57" fillId="33" borderId="48" applyNumberFormat="0" applyAlignment="0" applyProtection="0"/>
    <xf numFmtId="185" fontId="59" fillId="34" borderId="48" applyNumberFormat="0" applyAlignment="0" applyProtection="0"/>
    <xf numFmtId="185" fontId="59" fillId="34" borderId="48" applyNumberFormat="0" applyAlignment="0" applyProtection="0"/>
    <xf numFmtId="185" fontId="59" fillId="34" borderId="48" applyNumberFormat="0" applyAlignment="0" applyProtection="0"/>
    <xf numFmtId="185" fontId="57" fillId="33" borderId="48" applyNumberFormat="0" applyAlignment="0" applyProtection="0"/>
    <xf numFmtId="185" fontId="1" fillId="59" borderId="0" applyNumberFormat="0" applyBorder="0" applyAlignment="0" applyProtection="0"/>
    <xf numFmtId="185" fontId="1" fillId="55" borderId="0" applyNumberFormat="0" applyBorder="0" applyAlignment="0" applyProtection="0"/>
    <xf numFmtId="185" fontId="1" fillId="51" borderId="0" applyNumberFormat="0" applyBorder="0" applyAlignment="0" applyProtection="0"/>
    <xf numFmtId="185" fontId="1" fillId="47" borderId="0" applyNumberFormat="0" applyBorder="0" applyAlignment="0" applyProtection="0"/>
    <xf numFmtId="185" fontId="1" fillId="43" borderId="0" applyNumberFormat="0" applyBorder="0" applyAlignment="0" applyProtection="0"/>
    <xf numFmtId="185" fontId="1" fillId="39" borderId="0" applyNumberFormat="0" applyBorder="0" applyAlignment="0" applyProtection="0"/>
    <xf numFmtId="185" fontId="1" fillId="59" borderId="0" applyNumberFormat="0" applyBorder="0" applyAlignment="0" applyProtection="0"/>
    <xf numFmtId="185" fontId="1" fillId="55" borderId="0" applyNumberFormat="0" applyBorder="0" applyAlignment="0" applyProtection="0"/>
    <xf numFmtId="185" fontId="24" fillId="0" borderId="0"/>
    <xf numFmtId="185" fontId="24" fillId="0" borderId="0"/>
    <xf numFmtId="185" fontId="24" fillId="0" borderId="0"/>
    <xf numFmtId="185" fontId="24" fillId="0" borderId="0"/>
    <xf numFmtId="185" fontId="1" fillId="51" borderId="0" applyNumberFormat="0" applyBorder="0" applyAlignment="0" applyProtection="0"/>
    <xf numFmtId="185" fontId="24" fillId="0" borderId="0"/>
    <xf numFmtId="185" fontId="1" fillId="47" borderId="0" applyNumberFormat="0" applyBorder="0" applyAlignment="0" applyProtection="0"/>
    <xf numFmtId="185" fontId="1" fillId="43" borderId="0" applyNumberFormat="0" applyBorder="0" applyAlignment="0" applyProtection="0"/>
    <xf numFmtId="185" fontId="1" fillId="39" borderId="0" applyNumberFormat="0" applyBorder="0" applyAlignment="0" applyProtection="0"/>
    <xf numFmtId="185" fontId="1" fillId="58" borderId="0" applyNumberFormat="0" applyBorder="0" applyAlignment="0" applyProtection="0"/>
    <xf numFmtId="185" fontId="1" fillId="54" borderId="0" applyNumberFormat="0" applyBorder="0" applyAlignment="0" applyProtection="0"/>
    <xf numFmtId="185" fontId="1" fillId="50" borderId="0" applyNumberFormat="0" applyBorder="0" applyAlignment="0" applyProtection="0"/>
    <xf numFmtId="185" fontId="1" fillId="46" borderId="0" applyNumberFormat="0" applyBorder="0" applyAlignment="0" applyProtection="0"/>
    <xf numFmtId="185" fontId="1" fillId="42" borderId="0" applyNumberFormat="0" applyBorder="0" applyAlignment="0" applyProtection="0"/>
    <xf numFmtId="185" fontId="1" fillId="38" borderId="0" applyNumberFormat="0" applyBorder="0" applyAlignment="0" applyProtection="0"/>
    <xf numFmtId="185" fontId="1" fillId="0" borderId="0"/>
    <xf numFmtId="185" fontId="1" fillId="0" borderId="0"/>
    <xf numFmtId="185" fontId="1" fillId="38" borderId="0" applyNumberFormat="0" applyBorder="0" applyAlignment="0" applyProtection="0"/>
    <xf numFmtId="185" fontId="1" fillId="42" borderId="0" applyNumberFormat="0" applyBorder="0" applyAlignment="0" applyProtection="0"/>
    <xf numFmtId="185" fontId="1" fillId="46"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1" fillId="42" borderId="0" applyNumberFormat="0" applyBorder="0" applyAlignment="0" applyProtection="0"/>
    <xf numFmtId="185" fontId="59" fillId="34" borderId="48" applyNumberFormat="0" applyAlignment="0" applyProtection="0"/>
    <xf numFmtId="185" fontId="57" fillId="33" borderId="48" applyNumberFormat="0" applyAlignment="0" applyProtection="0"/>
    <xf numFmtId="185" fontId="1" fillId="0" borderId="0"/>
    <xf numFmtId="185" fontId="1" fillId="0" borderId="0"/>
    <xf numFmtId="185" fontId="1" fillId="0" borderId="0"/>
    <xf numFmtId="185" fontId="1" fillId="0" borderId="0"/>
    <xf numFmtId="185" fontId="1" fillId="0" borderId="0"/>
    <xf numFmtId="185" fontId="1" fillId="38" borderId="0" applyNumberFormat="0" applyBorder="0" applyAlignment="0" applyProtection="0"/>
    <xf numFmtId="185" fontId="58" fillId="34" borderId="49" applyNumberFormat="0" applyAlignment="0" applyProtection="0"/>
    <xf numFmtId="185" fontId="1" fillId="0" borderId="0"/>
    <xf numFmtId="185" fontId="1" fillId="46" borderId="0" applyNumberFormat="0" applyBorder="0" applyAlignment="0" applyProtection="0"/>
    <xf numFmtId="185" fontId="1" fillId="50" borderId="0" applyNumberFormat="0" applyBorder="0" applyAlignment="0" applyProtection="0"/>
    <xf numFmtId="185" fontId="1" fillId="54" borderId="0" applyNumberFormat="0" applyBorder="0" applyAlignment="0" applyProtection="0"/>
    <xf numFmtId="185" fontId="1" fillId="58" borderId="0" applyNumberFormat="0" applyBorder="0" applyAlignment="0" applyProtection="0"/>
    <xf numFmtId="185" fontId="1" fillId="39" borderId="0" applyNumberFormat="0" applyBorder="0" applyAlignment="0" applyProtection="0"/>
    <xf numFmtId="185" fontId="1" fillId="43" borderId="0" applyNumberFormat="0" applyBorder="0" applyAlignment="0" applyProtection="0"/>
    <xf numFmtId="185" fontId="1" fillId="47" borderId="0" applyNumberFormat="0" applyBorder="0" applyAlignment="0" applyProtection="0"/>
    <xf numFmtId="185" fontId="1" fillId="51" borderId="0" applyNumberFormat="0" applyBorder="0" applyAlignment="0" applyProtection="0"/>
    <xf numFmtId="185" fontId="1" fillId="55" borderId="0" applyNumberFormat="0" applyBorder="0" applyAlignment="0" applyProtection="0"/>
    <xf numFmtId="185" fontId="1" fillId="59" borderId="0" applyNumberFormat="0" applyBorder="0" applyAlignment="0" applyProtection="0"/>
    <xf numFmtId="185" fontId="59" fillId="34" borderId="48" applyNumberFormat="0" applyAlignment="0" applyProtection="0"/>
    <xf numFmtId="185" fontId="58" fillId="34" borderId="49" applyNumberFormat="0" applyAlignment="0" applyProtection="0"/>
    <xf numFmtId="185" fontId="57" fillId="33" borderId="48" applyNumberFormat="0" applyAlignment="0" applyProtection="0"/>
    <xf numFmtId="185" fontId="57" fillId="33" borderId="48" applyNumberFormat="0" applyAlignment="0" applyProtection="0"/>
    <xf numFmtId="185" fontId="58" fillId="34" borderId="49" applyNumberFormat="0" applyAlignment="0" applyProtection="0"/>
    <xf numFmtId="185" fontId="59" fillId="34" borderId="48" applyNumberFormat="0" applyAlignment="0" applyProtection="0"/>
    <xf numFmtId="185" fontId="1" fillId="59" borderId="0" applyNumberFormat="0" applyBorder="0" applyAlignment="0" applyProtection="0"/>
    <xf numFmtId="185" fontId="1" fillId="55" borderId="0" applyNumberFormat="0" applyBorder="0" applyAlignment="0" applyProtection="0"/>
    <xf numFmtId="185" fontId="1" fillId="51" borderId="0" applyNumberFormat="0" applyBorder="0" applyAlignment="0" applyProtection="0"/>
    <xf numFmtId="185" fontId="1" fillId="47" borderId="0" applyNumberFormat="0" applyBorder="0" applyAlignment="0" applyProtection="0"/>
    <xf numFmtId="185" fontId="1" fillId="43" borderId="0" applyNumberFormat="0" applyBorder="0" applyAlignment="0" applyProtection="0"/>
    <xf numFmtId="185" fontId="1" fillId="39" borderId="0" applyNumberFormat="0" applyBorder="0" applyAlignment="0" applyProtection="0"/>
    <xf numFmtId="185" fontId="1" fillId="58" borderId="0" applyNumberFormat="0" applyBorder="0" applyAlignment="0" applyProtection="0"/>
    <xf numFmtId="185" fontId="1" fillId="54" borderId="0" applyNumberFormat="0" applyBorder="0" applyAlignment="0" applyProtection="0"/>
    <xf numFmtId="185" fontId="1" fillId="50" borderId="0" applyNumberFormat="0" applyBorder="0" applyAlignment="0" applyProtection="0"/>
    <xf numFmtId="185" fontId="1" fillId="46" borderId="0" applyNumberFormat="0" applyBorder="0" applyAlignment="0" applyProtection="0"/>
    <xf numFmtId="185" fontId="1" fillId="42" borderId="0" applyNumberFormat="0" applyBorder="0" applyAlignment="0" applyProtection="0"/>
    <xf numFmtId="185" fontId="1" fillId="38" borderId="0" applyNumberFormat="0" applyBorder="0" applyAlignment="0" applyProtection="0"/>
    <xf numFmtId="185" fontId="1" fillId="0" borderId="0"/>
    <xf numFmtId="185" fontId="24" fillId="0" borderId="0"/>
    <xf numFmtId="185" fontId="24" fillId="0" borderId="0"/>
    <xf numFmtId="185" fontId="24" fillId="0" borderId="0"/>
    <xf numFmtId="185" fontId="24" fillId="0" borderId="0"/>
    <xf numFmtId="185" fontId="28" fillId="0" borderId="43" applyNumberFormat="0" applyFill="0" applyAlignment="0" applyProtection="0"/>
    <xf numFmtId="185" fontId="15" fillId="0" borderId="0"/>
    <xf numFmtId="185" fontId="24" fillId="0" borderId="0"/>
    <xf numFmtId="185" fontId="15" fillId="0" borderId="0"/>
    <xf numFmtId="185" fontId="1" fillId="0" borderId="0"/>
    <xf numFmtId="185" fontId="15" fillId="0" borderId="0"/>
    <xf numFmtId="185" fontId="28" fillId="0" borderId="43" applyNumberFormat="0" applyFill="0" applyAlignment="0" applyProtection="0"/>
    <xf numFmtId="185" fontId="15" fillId="0" borderId="0"/>
    <xf numFmtId="185" fontId="15" fillId="0" borderId="0"/>
    <xf numFmtId="185" fontId="1" fillId="0" borderId="0"/>
    <xf numFmtId="185" fontId="15" fillId="0" borderId="0"/>
    <xf numFmtId="185" fontId="15" fillId="0" borderId="0"/>
    <xf numFmtId="185" fontId="15" fillId="0" borderId="0"/>
    <xf numFmtId="185" fontId="15" fillId="0" borderId="0"/>
    <xf numFmtId="185" fontId="15" fillId="0" borderId="0"/>
    <xf numFmtId="185" fontId="15" fillId="0" borderId="0"/>
    <xf numFmtId="185" fontId="1" fillId="0" borderId="0"/>
    <xf numFmtId="185" fontId="24" fillId="0" borderId="0"/>
    <xf numFmtId="185" fontId="1" fillId="0" borderId="0"/>
    <xf numFmtId="185" fontId="51" fillId="0" borderId="0" applyNumberFormat="0" applyFill="0" applyBorder="0" applyAlignment="0" applyProtection="0"/>
    <xf numFmtId="185" fontId="51" fillId="0" borderId="0" applyNumberFormat="0" applyFill="0" applyBorder="0" applyAlignment="0" applyProtection="0"/>
    <xf numFmtId="185" fontId="51" fillId="0" borderId="0" applyNumberFormat="0" applyFill="0" applyBorder="0" applyAlignment="0" applyProtection="0"/>
    <xf numFmtId="185" fontId="51" fillId="0" borderId="0" applyNumberFormat="0" applyFill="0" applyBorder="0" applyAlignment="0" applyProtection="0"/>
    <xf numFmtId="185" fontId="15" fillId="0" borderId="0"/>
    <xf numFmtId="185" fontId="24" fillId="0" borderId="0"/>
    <xf numFmtId="185" fontId="24" fillId="0" borderId="0"/>
    <xf numFmtId="185" fontId="1" fillId="0" borderId="0"/>
    <xf numFmtId="185" fontId="56" fillId="32" borderId="0" applyNumberFormat="0" applyBorder="0" applyAlignment="0" applyProtection="0"/>
    <xf numFmtId="185" fontId="44" fillId="30" borderId="0" applyNumberFormat="0" applyBorder="0" applyAlignment="0" applyProtection="0"/>
    <xf numFmtId="185" fontId="55" fillId="31" borderId="0" applyNumberFormat="0" applyBorder="0" applyAlignment="0" applyProtection="0"/>
    <xf numFmtId="185" fontId="24" fillId="0" borderId="0"/>
    <xf numFmtId="185" fontId="24" fillId="0" borderId="0"/>
    <xf numFmtId="185" fontId="24"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24" fillId="0" borderId="0"/>
    <xf numFmtId="185" fontId="24" fillId="0" borderId="0"/>
    <xf numFmtId="185" fontId="24" fillId="0" borderId="0"/>
    <xf numFmtId="185" fontId="43" fillId="0" borderId="0"/>
    <xf numFmtId="185" fontId="1" fillId="0" borderId="0"/>
    <xf numFmtId="9" fontId="1" fillId="0" borderId="0" applyFont="0" applyFill="0" applyBorder="0" applyAlignment="0" applyProtection="0"/>
    <xf numFmtId="185" fontId="43" fillId="0" borderId="0"/>
    <xf numFmtId="185" fontId="43" fillId="0" borderId="0"/>
    <xf numFmtId="165" fontId="15" fillId="0" borderId="0" applyFont="0" applyFill="0" applyBorder="0" applyAlignment="0" applyProtection="0"/>
    <xf numFmtId="185" fontId="1" fillId="0" borderId="0"/>
    <xf numFmtId="9" fontId="15" fillId="0" borderId="0" applyFont="0" applyFill="0" applyBorder="0" applyAlignment="0" applyProtection="0"/>
    <xf numFmtId="185" fontId="24"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1" fillId="0" borderId="0"/>
    <xf numFmtId="185" fontId="28" fillId="0" borderId="43" applyNumberFormat="0" applyFill="0" applyAlignment="0" applyProtection="0"/>
    <xf numFmtId="185" fontId="1" fillId="0" borderId="0"/>
    <xf numFmtId="185" fontId="1" fillId="0" borderId="0"/>
    <xf numFmtId="185" fontId="1" fillId="0" borderId="0"/>
    <xf numFmtId="185" fontId="1" fillId="0" borderId="0"/>
    <xf numFmtId="185" fontId="43" fillId="0" borderId="0"/>
    <xf numFmtId="185" fontId="1"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9" fontId="24" fillId="0" borderId="0" applyFont="0" applyFill="0" applyBorder="0" applyAlignment="0" applyProtection="0"/>
    <xf numFmtId="198" fontId="65" fillId="0" borderId="0">
      <protection locked="0"/>
    </xf>
    <xf numFmtId="199" fontId="65" fillId="0" borderId="0">
      <protection locked="0"/>
    </xf>
    <xf numFmtId="200" fontId="65" fillId="0" borderId="0">
      <protection locked="0"/>
    </xf>
    <xf numFmtId="9" fontId="1" fillId="0" borderId="0" applyFont="0" applyFill="0" applyBorder="0" applyAlignment="0" applyProtection="0"/>
    <xf numFmtId="185" fontId="43" fillId="0" borderId="0"/>
    <xf numFmtId="185" fontId="74" fillId="0" borderId="0"/>
    <xf numFmtId="185" fontId="66" fillId="0" borderId="0" applyFont="0" applyFill="0" applyBorder="0" applyAlignment="0" applyProtection="0"/>
    <xf numFmtId="165" fontId="74" fillId="0" borderId="0" applyFont="0" applyFill="0" applyBorder="0" applyAlignment="0" applyProtection="0"/>
    <xf numFmtId="43" fontId="24" fillId="0" borderId="0" applyFont="0" applyFill="0" applyBorder="0" applyAlignment="0" applyProtection="0"/>
    <xf numFmtId="185" fontId="1" fillId="0" borderId="0"/>
    <xf numFmtId="185" fontId="1" fillId="36" borderId="52" applyNumberFormat="0" applyFont="0" applyAlignment="0" applyProtection="0"/>
    <xf numFmtId="185" fontId="1" fillId="0" borderId="0"/>
    <xf numFmtId="185" fontId="43" fillId="0" borderId="0"/>
    <xf numFmtId="185" fontId="43" fillId="0" borderId="0"/>
    <xf numFmtId="43" fontId="43" fillId="0" borderId="0" applyFont="0" applyFill="0" applyBorder="0" applyAlignment="0" applyProtection="0"/>
    <xf numFmtId="185" fontId="43" fillId="0" borderId="0"/>
    <xf numFmtId="43" fontId="43" fillId="0" borderId="0" applyFont="0" applyFill="0" applyBorder="0" applyAlignment="0" applyProtection="0"/>
    <xf numFmtId="185" fontId="43" fillId="0" borderId="0"/>
    <xf numFmtId="43" fontId="43" fillId="0" borderId="0" applyFont="0" applyFill="0" applyBorder="0" applyAlignment="0" applyProtection="0"/>
    <xf numFmtId="185" fontId="43" fillId="0" borderId="0"/>
    <xf numFmtId="43" fontId="43" fillId="0" borderId="0" applyFont="0" applyFill="0" applyBorder="0" applyAlignment="0" applyProtection="0"/>
    <xf numFmtId="185" fontId="43" fillId="0" borderId="0"/>
    <xf numFmtId="185" fontId="43" fillId="0" borderId="0"/>
    <xf numFmtId="185" fontId="43" fillId="0" borderId="0"/>
    <xf numFmtId="43" fontId="43" fillId="0" borderId="0" applyFont="0" applyFill="0" applyBorder="0" applyAlignment="0" applyProtection="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36" fillId="0" borderId="0"/>
    <xf numFmtId="185" fontId="20" fillId="24" borderId="28" applyNumberFormat="0" applyAlignment="0" applyProtection="0"/>
    <xf numFmtId="185" fontId="20" fillId="24" borderId="28" applyNumberFormat="0" applyAlignment="0" applyProtection="0"/>
    <xf numFmtId="185" fontId="29" fillId="11" borderId="28" applyNumberFormat="0" applyAlignment="0" applyProtection="0"/>
    <xf numFmtId="185" fontId="29" fillId="11" borderId="28" applyNumberForma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37" fillId="24" borderId="35" applyNumberFormat="0" applyAlignment="0" applyProtection="0"/>
    <xf numFmtId="185" fontId="37" fillId="24" borderId="35" applyNumberFormat="0" applyAlignment="0" applyProtection="0"/>
    <xf numFmtId="185" fontId="41" fillId="0" borderId="36" applyNumberFormat="0" applyFill="0" applyAlignment="0" applyProtection="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9" fillId="0" borderId="44">
      <alignment horizontal="left" vertical="center"/>
    </xf>
    <xf numFmtId="185" fontId="43" fillId="0" borderId="0"/>
    <xf numFmtId="185" fontId="43" fillId="0" borderId="0"/>
    <xf numFmtId="185" fontId="43" fillId="0" borderId="0"/>
    <xf numFmtId="43" fontId="43" fillId="0" borderId="0" applyFont="0" applyFill="0" applyBorder="0" applyAlignment="0" applyProtection="0"/>
    <xf numFmtId="185" fontId="43" fillId="0" borderId="0"/>
    <xf numFmtId="43" fontId="43" fillId="0" borderId="0" applyFont="0" applyFill="0" applyBorder="0" applyAlignment="0" applyProtection="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3" fillId="0" borderId="0"/>
    <xf numFmtId="185" fontId="49" fillId="0" borderId="44">
      <alignment horizontal="left" vertical="center"/>
    </xf>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185" fontId="24" fillId="27" borderId="34" applyNumberFormat="0" applyFont="0" applyAlignment="0" applyProtection="0"/>
    <xf numFmtId="0" fontId="24" fillId="0" borderId="0"/>
    <xf numFmtId="0" fontId="47" fillId="45" borderId="0" applyNumberFormat="0" applyBorder="0" applyAlignment="0" applyProtection="0"/>
    <xf numFmtId="0" fontId="47" fillId="49" borderId="0" applyNumberFormat="0" applyBorder="0" applyAlignment="0" applyProtection="0"/>
    <xf numFmtId="0" fontId="56" fillId="32" borderId="0" applyNumberFormat="0" applyBorder="0" applyAlignment="0" applyProtection="0"/>
    <xf numFmtId="0" fontId="55" fillId="31" borderId="0" applyNumberFormat="0" applyBorder="0" applyAlignment="0" applyProtection="0"/>
    <xf numFmtId="0" fontId="44" fillId="30" borderId="0" applyNumberFormat="0" applyBorder="0" applyAlignment="0" applyProtection="0"/>
    <xf numFmtId="0" fontId="24" fillId="0" borderId="0"/>
    <xf numFmtId="0" fontId="1" fillId="0" borderId="0"/>
    <xf numFmtId="0" fontId="55" fillId="31" borderId="0" applyNumberFormat="0" applyBorder="0" applyAlignment="0" applyProtection="0"/>
    <xf numFmtId="0" fontId="56" fillId="32" borderId="0" applyNumberFormat="0" applyBorder="0" applyAlignment="0" applyProtection="0"/>
    <xf numFmtId="0" fontId="44" fillId="30" borderId="0" applyNumberFormat="0" applyBorder="0" applyAlignment="0" applyProtection="0"/>
    <xf numFmtId="0" fontId="1" fillId="0" borderId="0"/>
    <xf numFmtId="0" fontId="55" fillId="31" borderId="0" applyNumberFormat="0" applyBorder="0" applyAlignment="0" applyProtection="0"/>
    <xf numFmtId="0" fontId="56" fillId="32" borderId="0" applyNumberFormat="0" applyBorder="0" applyAlignment="0" applyProtection="0"/>
    <xf numFmtId="0" fontId="44" fillId="30" borderId="0" applyNumberFormat="0" applyBorder="0" applyAlignment="0" applyProtection="0"/>
    <xf numFmtId="0" fontId="36" fillId="0" borderId="0"/>
    <xf numFmtId="0" fontId="36" fillId="0" borderId="0"/>
    <xf numFmtId="0" fontId="36" fillId="0" borderId="0"/>
    <xf numFmtId="0" fontId="36" fillId="0" borderId="0"/>
    <xf numFmtId="0" fontId="1" fillId="0" borderId="0"/>
    <xf numFmtId="0" fontId="1" fillId="0" borderId="0"/>
    <xf numFmtId="0" fontId="1" fillId="0" borderId="0"/>
    <xf numFmtId="0" fontId="1" fillId="0" borderId="0"/>
    <xf numFmtId="0" fontId="1" fillId="0" borderId="0"/>
    <xf numFmtId="0" fontId="15" fillId="6"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9"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17" borderId="0" applyNumberFormat="0" applyBorder="0" applyAlignment="0" applyProtection="0"/>
    <xf numFmtId="0" fontId="16" fillId="18" borderId="0" applyNumberFormat="0" applyBorder="0" applyAlignment="0" applyProtection="0"/>
    <xf numFmtId="0" fontId="16" fillId="23" borderId="0" applyNumberFormat="0" applyBorder="0" applyAlignment="0" applyProtection="0"/>
    <xf numFmtId="0" fontId="17" fillId="0" borderId="27" applyAlignment="0">
      <alignment horizontal="centerContinuous"/>
    </xf>
    <xf numFmtId="0" fontId="18" fillId="7" borderId="0" applyNumberFormat="0" applyBorder="0" applyAlignment="0" applyProtection="0"/>
    <xf numFmtId="0" fontId="20" fillId="24" borderId="28" applyNumberFormat="0" applyAlignment="0" applyProtection="0"/>
    <xf numFmtId="43" fontId="24" fillId="0" borderId="0" applyFont="0" applyFill="0" applyBorder="0" applyAlignment="0" applyProtection="0"/>
    <xf numFmtId="43"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9" fontId="27" fillId="0" borderId="0" applyFont="0" applyFill="0" applyBorder="0" applyAlignment="0" applyProtection="0"/>
    <xf numFmtId="0" fontId="30" fillId="0" borderId="0" applyNumberFormat="0" applyFill="0" applyBorder="0" applyAlignment="0" applyProtection="0"/>
    <xf numFmtId="173" fontId="27" fillId="0" borderId="0" applyFont="0" applyFill="0" applyBorder="0" applyAlignment="0" applyProtection="0"/>
    <xf numFmtId="0" fontId="31" fillId="0" borderId="31" applyNumberFormat="0" applyFill="0" applyAlignment="0" applyProtection="0"/>
    <xf numFmtId="0" fontId="32" fillId="0" borderId="32"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0" fontId="34" fillId="26" borderId="0" applyNumberFormat="0" applyBorder="0" applyAlignment="0" applyProtection="0"/>
    <xf numFmtId="178" fontId="3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6" fillId="0" borderId="0"/>
    <xf numFmtId="0" fontId="1" fillId="0" borderId="0"/>
    <xf numFmtId="0" fontId="24" fillId="0" borderId="0"/>
    <xf numFmtId="0" fontId="1" fillId="0" borderId="0"/>
    <xf numFmtId="0" fontId="24" fillId="0" borderId="0"/>
    <xf numFmtId="0" fontId="1" fillId="0" borderId="0"/>
    <xf numFmtId="0" fontId="24" fillId="0" borderId="0"/>
    <xf numFmtId="0" fontId="24" fillId="0" borderId="0"/>
    <xf numFmtId="0" fontId="24" fillId="0" borderId="0"/>
    <xf numFmtId="0" fontId="24" fillId="0" borderId="0"/>
    <xf numFmtId="0" fontId="24" fillId="27" borderId="34" applyNumberFormat="0" applyFont="0" applyAlignment="0" applyProtection="0"/>
    <xf numFmtId="0" fontId="37" fillId="24" borderId="35" applyNumberFormat="0" applyAlignment="0" applyProtection="0"/>
    <xf numFmtId="0" fontId="1" fillId="0" borderId="0"/>
    <xf numFmtId="0" fontId="40" fillId="0" borderId="0" applyNumberFormat="0" applyFill="0" applyBorder="0" applyAlignment="0" applyProtection="0"/>
    <xf numFmtId="0" fontId="41" fillId="0" borderId="36" applyNumberFormat="0" applyFill="0" applyAlignment="0" applyProtection="0"/>
    <xf numFmtId="0" fontId="28" fillId="0" borderId="43" applyNumberFormat="0" applyFill="0" applyAlignment="0" applyProtection="0"/>
    <xf numFmtId="0" fontId="1" fillId="0" borderId="0"/>
    <xf numFmtId="9" fontId="24" fillId="0" borderId="0" applyFont="0" applyFill="0" applyBorder="0" applyAlignment="0" applyProtection="0"/>
    <xf numFmtId="0" fontId="24" fillId="0" borderId="0"/>
    <xf numFmtId="0" fontId="24" fillId="0" borderId="0"/>
    <xf numFmtId="0" fontId="36" fillId="0" borderId="0"/>
    <xf numFmtId="0" fontId="24" fillId="0" borderId="0"/>
    <xf numFmtId="0" fontId="24" fillId="0" borderId="0"/>
    <xf numFmtId="0" fontId="24" fillId="0" borderId="0"/>
    <xf numFmtId="0" fontId="24" fillId="0" borderId="0"/>
    <xf numFmtId="0" fontId="24" fillId="0" borderId="0"/>
    <xf numFmtId="0" fontId="36" fillId="0" borderId="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36" fillId="0" borderId="0"/>
    <xf numFmtId="0" fontId="36" fillId="0" borderId="0"/>
    <xf numFmtId="0" fontId="36" fillId="0" borderId="0"/>
    <xf numFmtId="0" fontId="36" fillId="0" borderId="0"/>
    <xf numFmtId="0" fontId="20" fillId="24" borderId="28" applyNumberFormat="0" applyAlignment="0" applyProtection="0"/>
    <xf numFmtId="0" fontId="20" fillId="24" borderId="28" applyNumberFormat="0" applyAlignment="0" applyProtection="0"/>
    <xf numFmtId="0" fontId="41" fillId="0" borderId="36" applyNumberFormat="0" applyFill="0" applyAlignment="0" applyProtection="0"/>
    <xf numFmtId="0" fontId="37" fillId="24" borderId="35" applyNumberFormat="0" applyAlignment="0" applyProtection="0"/>
    <xf numFmtId="0" fontId="24" fillId="27" borderId="34" applyNumberFormat="0" applyFont="0" applyAlignment="0" applyProtection="0"/>
    <xf numFmtId="0" fontId="24" fillId="27" borderId="34" applyNumberFormat="0" applyFont="0" applyAlignment="0" applyProtection="0"/>
    <xf numFmtId="0" fontId="37" fillId="24" borderId="35" applyNumberFormat="0" applyAlignment="0" applyProtection="0"/>
    <xf numFmtId="0" fontId="41" fillId="0" borderId="36" applyNumberFormat="0" applyFill="0" applyAlignment="0" applyProtection="0"/>
    <xf numFmtId="0" fontId="24" fillId="27" borderId="34" applyNumberFormat="0" applyFont="0" applyAlignment="0" applyProtection="0"/>
    <xf numFmtId="0" fontId="37" fillId="24" borderId="35" applyNumberFormat="0" applyAlignment="0" applyProtection="0"/>
    <xf numFmtId="0" fontId="41" fillId="0" borderId="36" applyNumberFormat="0" applyFill="0" applyAlignment="0" applyProtection="0"/>
    <xf numFmtId="0" fontId="1" fillId="0" borderId="0"/>
    <xf numFmtId="0" fontId="20" fillId="24" borderId="28" applyNumberFormat="0" applyAlignment="0" applyProtection="0"/>
    <xf numFmtId="0" fontId="1" fillId="0" borderId="0"/>
    <xf numFmtId="0" fontId="43" fillId="0" borderId="0"/>
    <xf numFmtId="9" fontId="43" fillId="0" borderId="0" applyFont="0" applyFill="0" applyBorder="0" applyAlignment="0" applyProtection="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51" fillId="0" borderId="0" applyNumberFormat="0" applyFill="0" applyBorder="0" applyAlignment="0" applyProtection="0"/>
    <xf numFmtId="0" fontId="52" fillId="0" borderId="45" applyNumberFormat="0" applyFill="0" applyAlignment="0" applyProtection="0"/>
    <xf numFmtId="0" fontId="53" fillId="0" borderId="46" applyNumberFormat="0" applyFill="0" applyAlignment="0" applyProtection="0"/>
    <xf numFmtId="0" fontId="54" fillId="0" borderId="47" applyNumberFormat="0" applyFill="0" applyAlignment="0" applyProtection="0"/>
    <xf numFmtId="0" fontId="54" fillId="0" borderId="0" applyNumberFormat="0" applyFill="0" applyBorder="0" applyAlignment="0" applyProtection="0"/>
    <xf numFmtId="0" fontId="55" fillId="31" borderId="0" applyNumberFormat="0" applyBorder="0" applyAlignment="0" applyProtection="0"/>
    <xf numFmtId="0" fontId="56" fillId="32" borderId="0" applyNumberFormat="0" applyBorder="0" applyAlignment="0" applyProtection="0"/>
    <xf numFmtId="0" fontId="44" fillId="30" borderId="0" applyNumberFormat="0" applyBorder="0" applyAlignment="0" applyProtection="0"/>
    <xf numFmtId="0" fontId="57" fillId="33" borderId="48" applyNumberFormat="0" applyAlignment="0" applyProtection="0"/>
    <xf numFmtId="0" fontId="58" fillId="34" borderId="49" applyNumberFormat="0" applyAlignment="0" applyProtection="0"/>
    <xf numFmtId="0" fontId="59" fillId="34" borderId="48" applyNumberFormat="0" applyAlignment="0" applyProtection="0"/>
    <xf numFmtId="0" fontId="60" fillId="0" borderId="50" applyNumberFormat="0" applyFill="0" applyAlignment="0" applyProtection="0"/>
    <xf numFmtId="0" fontId="2" fillId="35" borderId="51" applyNumberFormat="0" applyAlignment="0" applyProtection="0"/>
    <xf numFmtId="0" fontId="50" fillId="0" borderId="0" applyNumberFormat="0" applyFill="0" applyBorder="0" applyAlignment="0" applyProtection="0"/>
    <xf numFmtId="0" fontId="1" fillId="36" borderId="52" applyNumberFormat="0" applyFont="0" applyAlignment="0" applyProtection="0"/>
    <xf numFmtId="0" fontId="61" fillId="0" borderId="0" applyNumberFormat="0" applyFill="0" applyBorder="0" applyAlignment="0" applyProtection="0"/>
    <xf numFmtId="0" fontId="3" fillId="0" borderId="53" applyNumberFormat="0" applyFill="0" applyAlignment="0" applyProtection="0"/>
    <xf numFmtId="0" fontId="47"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47" fillId="40" borderId="0" applyNumberFormat="0" applyBorder="0" applyAlignment="0" applyProtection="0"/>
    <xf numFmtId="0" fontId="47"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47" fillId="44" borderId="0" applyNumberFormat="0" applyBorder="0" applyAlignment="0" applyProtection="0"/>
    <xf numFmtId="0" fontId="47"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47" fillId="48" borderId="0" applyNumberFormat="0" applyBorder="0" applyAlignment="0" applyProtection="0"/>
    <xf numFmtId="0" fontId="47"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47" fillId="52" borderId="0" applyNumberFormat="0" applyBorder="0" applyAlignment="0" applyProtection="0"/>
    <xf numFmtId="0" fontId="47" fillId="53"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47" fillId="56" borderId="0" applyNumberFormat="0" applyBorder="0" applyAlignment="0" applyProtection="0"/>
    <xf numFmtId="0" fontId="47"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47" fillId="60" borderId="0" applyNumberFormat="0" applyBorder="0" applyAlignment="0" applyProtection="0"/>
    <xf numFmtId="0" fontId="1" fillId="0" borderId="0"/>
    <xf numFmtId="0" fontId="1" fillId="0" borderId="0"/>
    <xf numFmtId="0" fontId="51" fillId="0" borderId="0" applyNumberFormat="0" applyFill="0" applyBorder="0" applyAlignment="0" applyProtection="0"/>
    <xf numFmtId="0" fontId="52" fillId="0" borderId="45" applyNumberFormat="0" applyFill="0" applyAlignment="0" applyProtection="0"/>
    <xf numFmtId="0" fontId="53" fillId="0" borderId="46" applyNumberFormat="0" applyFill="0" applyAlignment="0" applyProtection="0"/>
    <xf numFmtId="0" fontId="54" fillId="0" borderId="0" applyNumberFormat="0" applyFill="0" applyBorder="0" applyAlignment="0" applyProtection="0"/>
    <xf numFmtId="0" fontId="45" fillId="30" borderId="0" applyNumberFormat="0" applyBorder="0" applyAlignment="0" applyProtection="0"/>
    <xf numFmtId="0" fontId="57" fillId="33" borderId="48" applyNumberFormat="0" applyAlignment="0" applyProtection="0"/>
    <xf numFmtId="0" fontId="58" fillId="34" borderId="49" applyNumberFormat="0" applyAlignment="0" applyProtection="0"/>
    <xf numFmtId="0" fontId="59" fillId="34" borderId="48" applyNumberFormat="0" applyAlignment="0" applyProtection="0"/>
    <xf numFmtId="0" fontId="60" fillId="0" borderId="50" applyNumberFormat="0" applyFill="0" applyAlignment="0" applyProtection="0"/>
    <xf numFmtId="0" fontId="2" fillId="35" borderId="51" applyNumberFormat="0" applyAlignment="0" applyProtection="0"/>
    <xf numFmtId="0" fontId="1" fillId="36" borderId="52" applyNumberFormat="0" applyFont="0" applyAlignment="0" applyProtection="0"/>
    <xf numFmtId="0" fontId="61" fillId="0" borderId="0" applyNumberFormat="0" applyFill="0" applyBorder="0" applyAlignment="0" applyProtection="0"/>
    <xf numFmtId="0" fontId="47"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47"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47"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47"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47" fillId="53"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47"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0" borderId="0"/>
    <xf numFmtId="0" fontId="1" fillId="0" borderId="0"/>
    <xf numFmtId="0" fontId="43" fillId="0" borderId="0"/>
    <xf numFmtId="0" fontId="1" fillId="0" borderId="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41" fillId="0" borderId="36" applyNumberFormat="0" applyFill="0" applyAlignment="0" applyProtection="0"/>
    <xf numFmtId="0" fontId="20" fillId="24" borderId="28" applyNumberFormat="0" applyAlignment="0" applyProtection="0"/>
    <xf numFmtId="0" fontId="37" fillId="24" borderId="35" applyNumberFormat="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4" fillId="27" borderId="34" applyNumberFormat="0" applyFont="0" applyAlignment="0" applyProtection="0"/>
    <xf numFmtId="0" fontId="37" fillId="24" borderId="35" applyNumberFormat="0" applyAlignment="0" applyProtection="0"/>
    <xf numFmtId="0" fontId="41" fillId="0" borderId="36" applyNumberFormat="0" applyFill="0" applyAlignment="0" applyProtection="0"/>
    <xf numFmtId="0" fontId="1" fillId="0" borderId="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36" fillId="0" borderId="0"/>
    <xf numFmtId="0" fontId="36" fillId="0" borderId="0"/>
    <xf numFmtId="0" fontId="36"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6" fillId="0" borderId="0"/>
    <xf numFmtId="0" fontId="44" fillId="30" borderId="0" applyNumberFormat="0" applyBorder="0" applyAlignment="0" applyProtection="0"/>
    <xf numFmtId="0" fontId="20" fillId="24" borderId="28" applyNumberFormat="0" applyAlignment="0" applyProtection="0"/>
    <xf numFmtId="0" fontId="29" fillId="11" borderId="28" applyNumberFormat="0" applyAlignment="0" applyProtection="0"/>
    <xf numFmtId="0" fontId="28" fillId="0" borderId="43" applyNumberFormat="0" applyFill="0" applyAlignment="0" applyProtection="0"/>
    <xf numFmtId="0" fontId="24" fillId="27" borderId="34" applyNumberFormat="0" applyFont="0" applyAlignment="0" applyProtection="0"/>
    <xf numFmtId="0" fontId="37" fillId="24" borderId="35" applyNumberFormat="0" applyAlignment="0" applyProtection="0"/>
    <xf numFmtId="0" fontId="41" fillId="0" borderId="36" applyNumberFormat="0" applyFill="0" applyAlignment="0" applyProtection="0"/>
    <xf numFmtId="0" fontId="20" fillId="24" borderId="28" applyNumberForma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45" fillId="30" borderId="0" applyNumberFormat="0" applyBorder="0" applyAlignment="0" applyProtection="0"/>
    <xf numFmtId="0" fontId="24" fillId="0" borderId="0"/>
    <xf numFmtId="43" fontId="1" fillId="0" borderId="0" applyFont="0" applyFill="0" applyBorder="0" applyAlignment="0" applyProtection="0"/>
    <xf numFmtId="0" fontId="21" fillId="25" borderId="29" applyNumberFormat="0" applyAlignment="0" applyProtection="0"/>
    <xf numFmtId="0" fontId="46" fillId="0" borderId="0" applyNumberFormat="0" applyFill="0" applyBorder="0" applyAlignment="0" applyProtection="0"/>
    <xf numFmtId="0" fontId="24" fillId="0" borderId="0"/>
    <xf numFmtId="0" fontId="36" fillId="0" borderId="0"/>
    <xf numFmtId="0" fontId="36" fillId="0" borderId="0"/>
    <xf numFmtId="0" fontId="15" fillId="0" borderId="0"/>
    <xf numFmtId="0" fontId="40" fillId="0" borderId="0" applyNumberFormat="0" applyFill="0" applyBorder="0" applyAlignment="0" applyProtection="0"/>
    <xf numFmtId="0" fontId="1" fillId="0" borderId="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8" fillId="0" borderId="43" applyNumberFormat="0" applyFill="0" applyAlignment="0" applyProtection="0"/>
    <xf numFmtId="0" fontId="29" fillId="11" borderId="28" applyNumberFormat="0" applyAlignment="0" applyProtection="0"/>
    <xf numFmtId="0" fontId="28" fillId="0" borderId="43" applyNumberFormat="0" applyFill="0" applyAlignment="0" applyProtection="0"/>
    <xf numFmtId="0" fontId="41" fillId="0" borderId="36" applyNumberFormat="0" applyFill="0" applyAlignment="0" applyProtection="0"/>
    <xf numFmtId="0" fontId="1" fillId="0" borderId="0"/>
    <xf numFmtId="0" fontId="43"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24" fillId="0" borderId="0"/>
    <xf numFmtId="0" fontId="36" fillId="0" borderId="0"/>
    <xf numFmtId="0" fontId="36" fillId="0" borderId="0"/>
    <xf numFmtId="0" fontId="36" fillId="0" borderId="0"/>
    <xf numFmtId="0" fontId="24" fillId="0" borderId="0"/>
    <xf numFmtId="43" fontId="1" fillId="0" borderId="0" applyFont="0" applyFill="0" applyBorder="0" applyAlignment="0" applyProtection="0"/>
    <xf numFmtId="0" fontId="36" fillId="0" borderId="0"/>
    <xf numFmtId="0" fontId="43" fillId="0" borderId="0"/>
    <xf numFmtId="0" fontId="44" fillId="30" borderId="0" applyNumberFormat="0" applyBorder="0" applyAlignment="0" applyProtection="0"/>
    <xf numFmtId="9" fontId="1" fillId="0" borderId="0" applyFont="0" applyFill="0" applyBorder="0" applyAlignment="0" applyProtection="0"/>
    <xf numFmtId="0" fontId="36" fillId="0" borderId="0"/>
    <xf numFmtId="0" fontId="36" fillId="0" borderId="0"/>
    <xf numFmtId="0" fontId="36" fillId="0" borderId="0"/>
    <xf numFmtId="0" fontId="95" fillId="0" borderId="0"/>
    <xf numFmtId="0" fontId="36" fillId="0" borderId="0"/>
    <xf numFmtId="0" fontId="36" fillId="0" borderId="0"/>
    <xf numFmtId="0" fontId="36" fillId="0" borderId="0"/>
    <xf numFmtId="0" fontId="43"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95" fillId="0" borderId="0"/>
    <xf numFmtId="0" fontId="9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3"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3" fillId="0" borderId="0"/>
    <xf numFmtId="0" fontId="95" fillId="0" borderId="0"/>
    <xf numFmtId="0" fontId="36" fillId="0" borderId="0"/>
    <xf numFmtId="0" fontId="36" fillId="0" borderId="0"/>
    <xf numFmtId="0" fontId="36" fillId="0" borderId="0"/>
  </cellStyleXfs>
  <cellXfs count="708">
    <xf numFmtId="0" fontId="0" fillId="0" borderId="0" xfId="0"/>
    <xf numFmtId="0" fontId="8" fillId="2" borderId="22" xfId="0" applyFont="1" applyFill="1" applyBorder="1" applyAlignment="1">
      <alignment horizontal="center" vertical="center" wrapText="1"/>
    </xf>
    <xf numFmtId="0" fontId="0" fillId="2" borderId="0" xfId="0" applyFill="1" applyAlignment="1">
      <alignment horizontal="center"/>
    </xf>
    <xf numFmtId="0" fontId="0" fillId="2" borderId="0" xfId="0" applyFill="1"/>
    <xf numFmtId="179" fontId="6" fillId="28" borderId="15" xfId="0" applyNumberFormat="1" applyFont="1" applyFill="1" applyBorder="1" applyAlignment="1">
      <alignment horizontal="center" vertical="center"/>
    </xf>
    <xf numFmtId="172" fontId="0" fillId="2" borderId="18" xfId="0" applyNumberFormat="1" applyFill="1" applyBorder="1" applyAlignment="1" applyProtection="1">
      <alignment horizontal="center" vertical="center"/>
      <protection locked="0"/>
    </xf>
    <xf numFmtId="0" fontId="0" fillId="2" borderId="18" xfId="0" applyFill="1" applyBorder="1" applyAlignment="1">
      <alignment horizontal="center"/>
    </xf>
    <xf numFmtId="14" fontId="0" fillId="2" borderId="18" xfId="0" applyNumberFormat="1" applyFill="1" applyBorder="1" applyAlignment="1">
      <alignment horizontal="center"/>
    </xf>
    <xf numFmtId="0" fontId="0" fillId="2" borderId="18" xfId="0" applyFill="1" applyBorder="1"/>
    <xf numFmtId="0" fontId="6" fillId="28" borderId="20" xfId="0" applyFont="1" applyFill="1" applyBorder="1" applyAlignment="1">
      <alignment horizontal="center" wrapText="1"/>
    </xf>
    <xf numFmtId="179" fontId="13" fillId="29" borderId="15" xfId="0" applyNumberFormat="1" applyFont="1" applyFill="1" applyBorder="1" applyAlignment="1">
      <alignment horizontal="center" vertical="center"/>
    </xf>
    <xf numFmtId="172" fontId="8" fillId="2" borderId="23" xfId="0" applyNumberFormat="1" applyFont="1" applyFill="1" applyBorder="1" applyAlignment="1">
      <alignment vertical="center"/>
    </xf>
    <xf numFmtId="20" fontId="8" fillId="2" borderId="22" xfId="0" applyNumberFormat="1" applyFont="1" applyFill="1" applyBorder="1" applyAlignment="1">
      <alignment horizontal="center" vertical="center" wrapText="1"/>
    </xf>
    <xf numFmtId="20" fontId="9" fillId="2" borderId="22" xfId="0" applyNumberFormat="1" applyFont="1" applyFill="1" applyBorder="1" applyAlignment="1">
      <alignment horizontal="center" vertical="center" wrapText="1"/>
    </xf>
    <xf numFmtId="2" fontId="3" fillId="2" borderId="22" xfId="0" applyNumberFormat="1" applyFont="1" applyFill="1" applyBorder="1" applyAlignment="1">
      <alignment horizontal="center"/>
    </xf>
    <xf numFmtId="1" fontId="9" fillId="2" borderId="22" xfId="0" applyNumberFormat="1" applyFont="1" applyFill="1" applyBorder="1" applyAlignment="1">
      <alignment horizontal="center" vertical="center"/>
    </xf>
    <xf numFmtId="0" fontId="8" fillId="2" borderId="37" xfId="0" applyFont="1" applyFill="1" applyBorder="1" applyAlignment="1">
      <alignment vertical="center" wrapText="1"/>
    </xf>
    <xf numFmtId="1" fontId="6" fillId="28" borderId="16" xfId="0" applyNumberFormat="1" applyFont="1" applyFill="1" applyBorder="1" applyAlignment="1">
      <alignment horizontal="center" vertical="center"/>
    </xf>
    <xf numFmtId="0" fontId="47" fillId="2" borderId="37" xfId="0" applyFont="1" applyFill="1" applyBorder="1" applyAlignment="1">
      <alignment vertical="center" wrapText="1"/>
    </xf>
    <xf numFmtId="0" fontId="8" fillId="29" borderId="17" xfId="0" applyFont="1" applyFill="1" applyBorder="1" applyAlignment="1" applyProtection="1">
      <alignment horizontal="center" vertical="center" wrapText="1"/>
      <protection locked="0"/>
    </xf>
    <xf numFmtId="0" fontId="8" fillId="2" borderId="12" xfId="0" applyFont="1" applyFill="1" applyBorder="1" applyAlignment="1" applyProtection="1">
      <alignment horizontal="center" vertical="center" wrapText="1"/>
      <protection locked="0"/>
    </xf>
    <xf numFmtId="20" fontId="9" fillId="2" borderId="12" xfId="0" applyNumberFormat="1" applyFont="1" applyFill="1" applyBorder="1" applyAlignment="1" applyProtection="1">
      <alignment horizontal="center" vertical="center" wrapText="1"/>
      <protection locked="0"/>
    </xf>
    <xf numFmtId="0" fontId="8" fillId="29" borderId="12" xfId="0" applyFont="1" applyFill="1" applyBorder="1" applyAlignment="1" applyProtection="1">
      <alignment horizontal="center" vertical="center" wrapText="1"/>
      <protection locked="0"/>
    </xf>
    <xf numFmtId="20" fontId="9" fillId="29" borderId="12" xfId="0" applyNumberFormat="1" applyFont="1" applyFill="1" applyBorder="1" applyAlignment="1" applyProtection="1">
      <alignment horizontal="center" vertical="center" wrapText="1"/>
      <protection locked="0"/>
    </xf>
    <xf numFmtId="1" fontId="9" fillId="29" borderId="12" xfId="0" applyNumberFormat="1" applyFont="1" applyFill="1" applyBorder="1" applyAlignment="1" applyProtection="1">
      <alignment horizontal="center" vertical="center"/>
      <protection locked="0"/>
    </xf>
    <xf numFmtId="0" fontId="8" fillId="29" borderId="12" xfId="0" applyFont="1" applyFill="1" applyBorder="1" applyAlignment="1" applyProtection="1">
      <alignment vertical="center" wrapText="1"/>
      <protection locked="0"/>
    </xf>
    <xf numFmtId="201" fontId="8" fillId="2" borderId="18" xfId="38258" applyNumberFormat="1" applyFont="1" applyFill="1" applyBorder="1" applyAlignment="1" applyProtection="1">
      <alignment horizontal="center" vertical="center" wrapText="1"/>
      <protection locked="0"/>
    </xf>
    <xf numFmtId="201" fontId="8" fillId="29" borderId="12" xfId="38258" applyNumberFormat="1" applyFont="1" applyFill="1" applyBorder="1" applyAlignment="1" applyProtection="1">
      <alignment horizontal="center" vertical="center" wrapText="1"/>
      <protection locked="0"/>
    </xf>
    <xf numFmtId="201" fontId="8" fillId="2" borderId="12" xfId="38258" applyNumberFormat="1" applyFont="1" applyFill="1" applyBorder="1" applyAlignment="1" applyProtection="1">
      <alignment horizontal="center" vertical="center" wrapText="1"/>
      <protection locked="0"/>
    </xf>
    <xf numFmtId="201" fontId="8" fillId="2" borderId="16" xfId="38258" applyNumberFormat="1" applyFont="1" applyFill="1" applyBorder="1" applyAlignment="1" applyProtection="1">
      <alignment horizontal="center" vertical="center" wrapText="1"/>
      <protection locked="0"/>
    </xf>
    <xf numFmtId="179" fontId="0" fillId="0" borderId="0" xfId="0" applyNumberFormat="1"/>
    <xf numFmtId="179" fontId="0" fillId="2" borderId="0" xfId="0" applyNumberFormat="1" applyFill="1"/>
    <xf numFmtId="0" fontId="8" fillId="2" borderId="18" xfId="0" applyFont="1" applyFill="1" applyBorder="1" applyAlignment="1" applyProtection="1">
      <alignment horizontal="center" vertical="center" wrapText="1"/>
      <protection locked="0"/>
    </xf>
    <xf numFmtId="202" fontId="6" fillId="28" borderId="38" xfId="0" applyNumberFormat="1" applyFont="1" applyFill="1" applyBorder="1" applyAlignment="1">
      <alignment horizontal="center" vertical="center"/>
    </xf>
    <xf numFmtId="202" fontId="6" fillId="28" borderId="39" xfId="0" applyNumberFormat="1" applyFont="1" applyFill="1" applyBorder="1" applyAlignment="1">
      <alignment horizontal="center" vertical="center"/>
    </xf>
    <xf numFmtId="203" fontId="0" fillId="2" borderId="0" xfId="38258" applyNumberFormat="1" applyFont="1" applyFill="1" applyAlignment="1">
      <alignment horizontal="center"/>
    </xf>
    <xf numFmtId="203" fontId="3" fillId="2" borderId="22" xfId="38258" applyNumberFormat="1" applyFont="1" applyFill="1" applyBorder="1" applyAlignment="1" applyProtection="1">
      <alignment horizontal="center"/>
    </xf>
    <xf numFmtId="203" fontId="6" fillId="28" borderId="12" xfId="38258" applyNumberFormat="1" applyFont="1" applyFill="1" applyBorder="1" applyAlignment="1">
      <alignment horizontal="center"/>
    </xf>
    <xf numFmtId="203" fontId="6" fillId="28" borderId="16" xfId="38258" applyNumberFormat="1" applyFont="1" applyFill="1" applyBorder="1" applyAlignment="1">
      <alignment horizontal="center" vertical="center"/>
    </xf>
    <xf numFmtId="202" fontId="0" fillId="2" borderId="0" xfId="0" applyNumberFormat="1" applyFill="1"/>
    <xf numFmtId="202" fontId="9" fillId="2" borderId="22" xfId="0" applyNumberFormat="1" applyFont="1" applyFill="1" applyBorder="1" applyAlignment="1">
      <alignment horizontal="center" vertical="center" wrapText="1"/>
    </xf>
    <xf numFmtId="179" fontId="8" fillId="2" borderId="23" xfId="0" applyNumberFormat="1" applyFont="1" applyFill="1" applyBorder="1" applyAlignment="1">
      <alignment vertical="center"/>
    </xf>
    <xf numFmtId="1" fontId="6" fillId="28" borderId="12" xfId="38258" applyNumberFormat="1" applyFont="1" applyFill="1" applyBorder="1" applyAlignment="1">
      <alignment horizontal="center"/>
    </xf>
    <xf numFmtId="1" fontId="0" fillId="2" borderId="0" xfId="38258" applyNumberFormat="1" applyFont="1" applyFill="1"/>
    <xf numFmtId="0" fontId="2" fillId="63" borderId="0" xfId="0" applyFont="1" applyFill="1"/>
    <xf numFmtId="0" fontId="2" fillId="63" borderId="0" xfId="0" applyFont="1" applyFill="1" applyAlignment="1">
      <alignment horizontal="center"/>
    </xf>
    <xf numFmtId="0" fontId="0" fillId="63" borderId="0" xfId="0" applyFill="1"/>
    <xf numFmtId="0" fontId="0" fillId="3" borderId="0" xfId="0" applyFill="1"/>
    <xf numFmtId="0" fontId="2" fillId="3" borderId="0" xfId="0" applyFont="1" applyFill="1"/>
    <xf numFmtId="0" fontId="0" fillId="64" borderId="0" xfId="0" applyFill="1"/>
    <xf numFmtId="0" fontId="2" fillId="64" borderId="0" xfId="0" applyFont="1" applyFill="1"/>
    <xf numFmtId="0" fontId="87" fillId="63" borderId="0" xfId="0" applyFont="1" applyFill="1" applyAlignment="1">
      <alignment horizontal="center" vertical="center"/>
    </xf>
    <xf numFmtId="0" fontId="87" fillId="3" borderId="0" xfId="0" applyFont="1" applyFill="1" applyAlignment="1">
      <alignment horizontal="center" vertical="center"/>
    </xf>
    <xf numFmtId="0" fontId="87" fillId="64" borderId="0" xfId="0" applyFont="1" applyFill="1" applyAlignment="1">
      <alignment horizontal="center" vertical="center"/>
    </xf>
    <xf numFmtId="0" fontId="0" fillId="65" borderId="0" xfId="0" applyFill="1"/>
    <xf numFmtId="0" fontId="2" fillId="65" borderId="0" xfId="0" applyFont="1" applyFill="1"/>
    <xf numFmtId="0" fontId="87" fillId="65" borderId="0" xfId="0" applyFont="1" applyFill="1" applyAlignment="1">
      <alignment horizontal="center" vertical="center"/>
    </xf>
    <xf numFmtId="0" fontId="48" fillId="0" borderId="0" xfId="249"/>
    <xf numFmtId="2" fontId="88" fillId="2" borderId="75" xfId="249" applyNumberFormat="1" applyFont="1" applyFill="1" applyBorder="1" applyAlignment="1">
      <alignment horizontal="center" vertical="center" wrapText="1"/>
    </xf>
    <xf numFmtId="20" fontId="88" fillId="2" borderId="75" xfId="249" applyNumberFormat="1" applyFont="1" applyFill="1" applyBorder="1" applyAlignment="1">
      <alignment horizontal="center" vertical="center" wrapText="1"/>
    </xf>
    <xf numFmtId="179" fontId="89" fillId="2" borderId="75" xfId="250" applyNumberFormat="1" applyFont="1" applyFill="1" applyBorder="1" applyAlignment="1">
      <alignment horizontal="center" vertical="center"/>
    </xf>
    <xf numFmtId="0" fontId="90" fillId="2" borderId="13" xfId="249" applyFont="1" applyFill="1" applyBorder="1" applyAlignment="1">
      <alignment horizontal="center" vertical="center" wrapText="1"/>
    </xf>
    <xf numFmtId="9" fontId="90" fillId="2" borderId="75" xfId="38262" applyFont="1" applyFill="1" applyBorder="1" applyAlignment="1">
      <alignment horizontal="center" vertical="center" wrapText="1"/>
    </xf>
    <xf numFmtId="0" fontId="48" fillId="2" borderId="0" xfId="249" applyFill="1"/>
    <xf numFmtId="9" fontId="90" fillId="2" borderId="22" xfId="38262" applyFont="1" applyFill="1" applyBorder="1" applyAlignment="1">
      <alignment horizontal="center" vertical="center" wrapText="1"/>
    </xf>
    <xf numFmtId="179" fontId="89" fillId="2" borderId="22" xfId="250" applyNumberFormat="1" applyFont="1" applyFill="1" applyBorder="1" applyAlignment="1">
      <alignment horizontal="center" vertical="center"/>
    </xf>
    <xf numFmtId="2" fontId="88" fillId="2" borderId="22" xfId="249" applyNumberFormat="1" applyFont="1" applyFill="1" applyBorder="1" applyAlignment="1">
      <alignment horizontal="center" vertical="center" wrapText="1"/>
    </xf>
    <xf numFmtId="20" fontId="88" fillId="2" borderId="22" xfId="249" applyNumberFormat="1" applyFont="1" applyFill="1" applyBorder="1" applyAlignment="1">
      <alignment horizontal="center" vertical="center" wrapText="1"/>
    </xf>
    <xf numFmtId="0" fontId="90" fillId="2" borderId="23" xfId="249" applyFont="1" applyFill="1" applyBorder="1" applyAlignment="1">
      <alignment horizontal="center" vertical="center" wrapText="1"/>
    </xf>
    <xf numFmtId="0" fontId="89" fillId="2" borderId="74" xfId="249" applyFont="1" applyFill="1" applyBorder="1" applyAlignment="1">
      <alignment horizontal="left" vertical="center" wrapText="1"/>
    </xf>
    <xf numFmtId="0" fontId="91" fillId="28" borderId="76" xfId="249" applyFont="1" applyFill="1" applyBorder="1" applyAlignment="1">
      <alignment horizontal="center" vertical="center" wrapText="1"/>
    </xf>
    <xf numFmtId="0" fontId="91" fillId="28" borderId="77" xfId="249" applyFont="1" applyFill="1" applyBorder="1" applyAlignment="1">
      <alignment horizontal="center" vertical="center" wrapText="1"/>
    </xf>
    <xf numFmtId="0" fontId="91" fillId="28" borderId="78" xfId="249" applyFont="1" applyFill="1" applyBorder="1" applyAlignment="1">
      <alignment horizontal="center" vertical="center" wrapText="1"/>
    </xf>
    <xf numFmtId="0" fontId="48" fillId="2" borderId="0" xfId="249" applyFill="1" applyAlignment="1">
      <alignment vertical="center" wrapText="1"/>
    </xf>
    <xf numFmtId="0" fontId="48" fillId="0" borderId="0" xfId="249" applyAlignment="1">
      <alignment vertical="center" wrapText="1"/>
    </xf>
    <xf numFmtId="0" fontId="90" fillId="0" borderId="79" xfId="249" applyFont="1" applyBorder="1" applyAlignment="1">
      <alignment horizontal="left" vertical="center" wrapText="1"/>
    </xf>
    <xf numFmtId="0" fontId="49" fillId="0" borderId="0" xfId="249" applyFont="1" applyAlignment="1">
      <alignment vertical="center" wrapText="1"/>
    </xf>
    <xf numFmtId="0" fontId="91" fillId="28" borderId="80" xfId="249" applyFont="1" applyFill="1" applyBorder="1" applyAlignment="1">
      <alignment horizontal="center" vertical="center" wrapText="1"/>
    </xf>
    <xf numFmtId="0" fontId="8" fillId="29" borderId="16" xfId="0" applyFont="1" applyFill="1" applyBorder="1" applyAlignment="1" applyProtection="1">
      <alignment horizontal="center" vertical="center" wrapText="1"/>
      <protection locked="0"/>
    </xf>
    <xf numFmtId="1" fontId="9" fillId="29" borderId="18" xfId="0" applyNumberFormat="1" applyFont="1" applyFill="1" applyBorder="1" applyAlignment="1" applyProtection="1">
      <alignment horizontal="center" vertical="center"/>
      <protection locked="0"/>
    </xf>
    <xf numFmtId="179" fontId="6" fillId="28" borderId="42" xfId="0" applyNumberFormat="1" applyFont="1" applyFill="1" applyBorder="1" applyAlignment="1">
      <alignment horizontal="center" vertical="center"/>
    </xf>
    <xf numFmtId="179" fontId="13" fillId="29" borderId="42" xfId="0" applyNumberFormat="1" applyFont="1" applyFill="1" applyBorder="1" applyAlignment="1">
      <alignment horizontal="center" vertical="center"/>
    </xf>
    <xf numFmtId="0" fontId="48" fillId="0" borderId="0" xfId="249" quotePrefix="1"/>
    <xf numFmtId="20" fontId="9" fillId="29" borderId="17" xfId="0" applyNumberFormat="1" applyFont="1" applyFill="1" applyBorder="1" applyAlignment="1" applyProtection="1">
      <alignment horizontal="center" vertical="center" wrapText="1"/>
      <protection locked="0"/>
    </xf>
    <xf numFmtId="0" fontId="89" fillId="2" borderId="37" xfId="249" applyFont="1" applyFill="1" applyBorder="1" applyAlignment="1">
      <alignment horizontal="left" vertical="center" wrapText="1"/>
    </xf>
    <xf numFmtId="0" fontId="48" fillId="0" borderId="5" xfId="249" applyBorder="1"/>
    <xf numFmtId="0" fontId="48" fillId="0" borderId="6" xfId="249" applyBorder="1"/>
    <xf numFmtId="0" fontId="94" fillId="2" borderId="13" xfId="249" applyFont="1" applyFill="1" applyBorder="1" applyAlignment="1">
      <alignment horizontal="center" vertical="center" wrapText="1"/>
    </xf>
    <xf numFmtId="9" fontId="94" fillId="2" borderId="75" xfId="38262" applyFont="1" applyFill="1" applyBorder="1" applyAlignment="1">
      <alignment horizontal="center" vertical="center" wrapText="1"/>
    </xf>
    <xf numFmtId="20" fontId="89" fillId="2" borderId="75" xfId="249" applyNumberFormat="1" applyFont="1" applyFill="1" applyBorder="1" applyAlignment="1">
      <alignment horizontal="center" vertical="center" wrapText="1"/>
    </xf>
    <xf numFmtId="2" fontId="89" fillId="2" borderId="75" xfId="249" applyNumberFormat="1" applyFont="1" applyFill="1" applyBorder="1" applyAlignment="1">
      <alignment horizontal="center" vertical="center" wrapText="1"/>
    </xf>
    <xf numFmtId="20" fontId="9" fillId="0" borderId="12" xfId="0" applyNumberFormat="1" applyFont="1" applyBorder="1" applyAlignment="1" applyProtection="1">
      <alignment horizontal="center" vertical="center" wrapText="1"/>
      <protection locked="0"/>
    </xf>
    <xf numFmtId="1" fontId="9" fillId="0" borderId="12" xfId="0" applyNumberFormat="1" applyFont="1" applyBorder="1" applyAlignment="1" applyProtection="1">
      <alignment horizontal="center" vertical="center"/>
      <protection locked="0"/>
    </xf>
    <xf numFmtId="20" fontId="9" fillId="0" borderId="16" xfId="0" applyNumberFormat="1" applyFont="1" applyBorder="1" applyAlignment="1" applyProtection="1">
      <alignment horizontal="center" vertical="center" wrapText="1"/>
      <protection locked="0"/>
    </xf>
    <xf numFmtId="1" fontId="9" fillId="0" borderId="16" xfId="0" applyNumberFormat="1" applyFont="1" applyBorder="1" applyAlignment="1" applyProtection="1">
      <alignment horizontal="center" vertical="center"/>
      <protection locked="0"/>
    </xf>
    <xf numFmtId="20" fontId="9" fillId="0" borderId="18" xfId="0" applyNumberFormat="1" applyFont="1" applyBorder="1" applyAlignment="1" applyProtection="1">
      <alignment horizontal="center" vertical="center" wrapText="1"/>
      <protection locked="0"/>
    </xf>
    <xf numFmtId="1" fontId="9" fillId="0" borderId="18" xfId="0" applyNumberFormat="1" applyFont="1" applyBorder="1" applyAlignment="1" applyProtection="1">
      <alignment horizontal="center" vertical="center"/>
      <protection locked="0"/>
    </xf>
    <xf numFmtId="171" fontId="10" fillId="29" borderId="12" xfId="1" applyFont="1" applyFill="1" applyBorder="1" applyAlignment="1" applyProtection="1">
      <alignment vertical="center" wrapText="1"/>
      <protection locked="0"/>
    </xf>
    <xf numFmtId="171" fontId="10" fillId="29" borderId="12" xfId="1" applyFont="1" applyFill="1" applyBorder="1" applyAlignment="1" applyProtection="1">
      <alignment horizontal="left" vertical="center" wrapText="1"/>
      <protection locked="0"/>
    </xf>
    <xf numFmtId="171" fontId="10" fillId="0" borderId="12" xfId="1" applyFont="1" applyBorder="1" applyAlignment="1" applyProtection="1">
      <alignment vertical="center" wrapText="1"/>
      <protection locked="0"/>
    </xf>
    <xf numFmtId="171" fontId="10" fillId="2" borderId="12" xfId="1" applyFont="1" applyFill="1" applyBorder="1" applyAlignment="1" applyProtection="1">
      <alignment horizontal="left" vertical="center" wrapText="1"/>
      <protection locked="0"/>
    </xf>
    <xf numFmtId="171" fontId="10" fillId="0" borderId="16" xfId="1" applyFont="1" applyBorder="1" applyAlignment="1" applyProtection="1">
      <alignment vertical="center" wrapText="1"/>
      <protection locked="0"/>
    </xf>
    <xf numFmtId="1" fontId="0" fillId="2" borderId="0" xfId="0" applyNumberFormat="1" applyFill="1" applyAlignment="1">
      <alignment horizontal="right"/>
    </xf>
    <xf numFmtId="0" fontId="0" fillId="2" borderId="19" xfId="0" applyFill="1" applyBorder="1"/>
    <xf numFmtId="0" fontId="9" fillId="2" borderId="0" xfId="0" applyFont="1" applyFill="1" applyAlignment="1">
      <alignment horizontal="center"/>
    </xf>
    <xf numFmtId="1" fontId="9" fillId="2" borderId="0" xfId="0" applyNumberFormat="1" applyFont="1" applyFill="1" applyAlignment="1">
      <alignment horizontal="center"/>
    </xf>
    <xf numFmtId="0" fontId="14" fillId="0" borderId="7" xfId="0" applyFont="1" applyBorder="1" applyAlignment="1">
      <alignment vertical="top"/>
    </xf>
    <xf numFmtId="0" fontId="0" fillId="0" borderId="0" xfId="0" applyProtection="1">
      <protection locked="0"/>
    </xf>
    <xf numFmtId="0" fontId="98" fillId="0" borderId="0" xfId="0" applyFont="1"/>
    <xf numFmtId="0" fontId="97" fillId="3" borderId="4" xfId="0" applyFont="1" applyFill="1" applyBorder="1" applyAlignment="1">
      <alignment horizontal="center" vertical="center"/>
    </xf>
    <xf numFmtId="0" fontId="97" fillId="2" borderId="0" xfId="0" applyFont="1" applyFill="1" applyAlignment="1">
      <alignment horizontal="center" vertical="center"/>
    </xf>
    <xf numFmtId="0" fontId="97" fillId="3" borderId="20" xfId="0" applyFont="1" applyFill="1" applyBorder="1" applyAlignment="1">
      <alignment horizontal="center" vertical="center"/>
    </xf>
    <xf numFmtId="0" fontId="98" fillId="0" borderId="0" xfId="0" applyFont="1" applyProtection="1">
      <protection locked="0"/>
    </xf>
    <xf numFmtId="0" fontId="98" fillId="0" borderId="7" xfId="0" applyFont="1" applyBorder="1"/>
    <xf numFmtId="0" fontId="0" fillId="0" borderId="4" xfId="0" applyBorder="1" applyProtection="1">
      <protection locked="0"/>
    </xf>
    <xf numFmtId="0" fontId="0" fillId="0" borderId="7" xfId="0" applyBorder="1" applyProtection="1">
      <protection locked="0"/>
    </xf>
    <xf numFmtId="0" fontId="98" fillId="0" borderId="7" xfId="0" applyFont="1" applyBorder="1" applyAlignment="1">
      <alignment horizontal="center"/>
    </xf>
    <xf numFmtId="0" fontId="98" fillId="0" borderId="0" xfId="0" applyFont="1" applyAlignment="1">
      <alignment horizontal="center"/>
    </xf>
    <xf numFmtId="0" fontId="98" fillId="0" borderId="4" xfId="0" applyFont="1" applyBorder="1"/>
    <xf numFmtId="0" fontId="99" fillId="0" borderId="0" xfId="0" applyFont="1" applyProtection="1">
      <protection locked="0"/>
    </xf>
    <xf numFmtId="0" fontId="98" fillId="0" borderId="7" xfId="0" applyFont="1" applyBorder="1" applyAlignment="1">
      <alignment horizontal="left"/>
    </xf>
    <xf numFmtId="0" fontId="98" fillId="0" borderId="7" xfId="0" applyFont="1" applyBorder="1" applyAlignment="1">
      <alignment vertical="top"/>
    </xf>
    <xf numFmtId="0" fontId="98" fillId="0" borderId="67" xfId="0" applyFont="1" applyBorder="1"/>
    <xf numFmtId="0" fontId="14" fillId="0" borderId="5" xfId="0" applyFont="1" applyBorder="1" applyAlignment="1">
      <alignment vertical="top"/>
    </xf>
    <xf numFmtId="0" fontId="14" fillId="0" borderId="0" xfId="0" applyFont="1" applyAlignment="1">
      <alignment vertical="top"/>
    </xf>
    <xf numFmtId="0" fontId="98" fillId="0" borderId="67" xfId="0" applyFont="1" applyBorder="1" applyAlignment="1">
      <alignment horizontal="center"/>
    </xf>
    <xf numFmtId="0" fontId="0" fillId="0" borderId="67" xfId="0" applyBorder="1" applyProtection="1">
      <protection locked="0"/>
    </xf>
    <xf numFmtId="0" fontId="8" fillId="29" borderId="18" xfId="0" applyFont="1" applyFill="1" applyBorder="1" applyAlignment="1" applyProtection="1">
      <alignment horizontal="center" vertical="center" wrapText="1"/>
      <protection locked="0"/>
    </xf>
    <xf numFmtId="0" fontId="8" fillId="2" borderId="17" xfId="0" applyFont="1" applyFill="1" applyBorder="1" applyAlignment="1" applyProtection="1">
      <alignment horizontal="center" vertical="center" wrapText="1"/>
      <protection locked="0"/>
    </xf>
    <xf numFmtId="0" fontId="98" fillId="0" borderId="4" xfId="0" applyFont="1" applyBorder="1" applyAlignment="1">
      <alignment horizontal="center"/>
    </xf>
    <xf numFmtId="0" fontId="88" fillId="2" borderId="22" xfId="249" applyFont="1" applyFill="1" applyBorder="1" applyAlignment="1">
      <alignment horizontal="center" vertical="center" wrapText="1"/>
    </xf>
    <xf numFmtId="0" fontId="90" fillId="4" borderId="23" xfId="249" applyFont="1" applyFill="1" applyBorder="1" applyAlignment="1">
      <alignment horizontal="center" vertical="center" wrapText="1"/>
    </xf>
    <xf numFmtId="0" fontId="0" fillId="2" borderId="70" xfId="0" applyFill="1" applyBorder="1"/>
    <xf numFmtId="0" fontId="0" fillId="2" borderId="69" xfId="0" applyFill="1" applyBorder="1"/>
    <xf numFmtId="0" fontId="0" fillId="2" borderId="70" xfId="0" applyFill="1" applyBorder="1" applyAlignment="1">
      <alignment horizontal="left" vertical="center" wrapText="1"/>
    </xf>
    <xf numFmtId="0" fontId="0" fillId="2" borderId="11" xfId="0" applyFill="1" applyBorder="1" applyAlignment="1">
      <alignment horizontal="left" vertical="center"/>
    </xf>
    <xf numFmtId="0" fontId="0" fillId="2" borderId="11" xfId="0" applyFill="1" applyBorder="1"/>
    <xf numFmtId="0" fontId="0" fillId="2" borderId="85" xfId="0" applyFill="1" applyBorder="1"/>
    <xf numFmtId="0" fontId="0" fillId="2" borderId="44" xfId="0" applyFill="1" applyBorder="1" applyAlignment="1">
      <alignment horizontal="left" vertical="center"/>
    </xf>
    <xf numFmtId="0" fontId="0" fillId="2" borderId="44" xfId="0" applyFill="1" applyBorder="1"/>
    <xf numFmtId="0" fontId="0" fillId="2" borderId="86" xfId="0" applyFill="1" applyBorder="1"/>
    <xf numFmtId="0" fontId="0" fillId="66" borderId="68" xfId="0" applyFill="1" applyBorder="1"/>
    <xf numFmtId="0" fontId="0" fillId="66" borderId="70" xfId="0" applyFill="1" applyBorder="1"/>
    <xf numFmtId="0" fontId="0" fillId="66" borderId="69" xfId="0" applyFill="1" applyBorder="1"/>
    <xf numFmtId="0" fontId="8" fillId="2" borderId="17" xfId="0" applyFont="1" applyFill="1" applyBorder="1" applyAlignment="1" applyProtection="1">
      <alignment vertical="center" wrapText="1"/>
      <protection locked="0"/>
    </xf>
    <xf numFmtId="201" fontId="8" fillId="29" borderId="18" xfId="38258" applyNumberFormat="1" applyFont="1" applyFill="1" applyBorder="1" applyAlignment="1" applyProtection="1">
      <alignment horizontal="center" vertical="center" wrapText="1"/>
      <protection locked="0"/>
    </xf>
    <xf numFmtId="0" fontId="8" fillId="29" borderId="18" xfId="0" applyFont="1" applyFill="1" applyBorder="1" applyAlignment="1" applyProtection="1">
      <alignment vertical="center" wrapText="1"/>
      <protection locked="0"/>
    </xf>
    <xf numFmtId="0" fontId="2" fillId="5" borderId="68" xfId="0" applyFont="1" applyFill="1" applyBorder="1"/>
    <xf numFmtId="0" fontId="14" fillId="0" borderId="67" xfId="0" applyFont="1" applyBorder="1" applyAlignment="1">
      <alignment horizontal="left" vertical="top"/>
    </xf>
    <xf numFmtId="201" fontId="8" fillId="2" borderId="7" xfId="38258" applyNumberFormat="1" applyFont="1" applyFill="1" applyBorder="1" applyAlignment="1" applyProtection="1">
      <alignment horizontal="center" vertical="center" wrapText="1"/>
      <protection locked="0"/>
    </xf>
    <xf numFmtId="0" fontId="8" fillId="2" borderId="16" xfId="0" applyFont="1" applyFill="1" applyBorder="1" applyAlignment="1" applyProtection="1">
      <alignment horizontal="center" vertical="center" wrapText="1"/>
      <protection locked="0"/>
    </xf>
    <xf numFmtId="201" fontId="8" fillId="29" borderId="7" xfId="38258" applyNumberFormat="1" applyFont="1" applyFill="1" applyBorder="1" applyAlignment="1" applyProtection="1">
      <alignment horizontal="center" vertical="center" wrapText="1"/>
      <protection locked="0"/>
    </xf>
    <xf numFmtId="0" fontId="8" fillId="2" borderId="16" xfId="0" applyFont="1" applyFill="1" applyBorder="1" applyAlignment="1" applyProtection="1">
      <alignment vertical="center" wrapText="1"/>
      <protection locked="0"/>
    </xf>
    <xf numFmtId="201" fontId="8" fillId="29" borderId="16" xfId="38258" applyNumberFormat="1" applyFont="1" applyFill="1" applyBorder="1" applyAlignment="1" applyProtection="1">
      <alignment horizontal="center" vertical="center" wrapText="1"/>
      <protection locked="0"/>
    </xf>
    <xf numFmtId="0" fontId="8" fillId="2" borderId="12" xfId="0" applyFont="1" applyFill="1" applyBorder="1" applyAlignment="1" applyProtection="1">
      <alignment vertical="center" wrapText="1"/>
      <protection locked="0"/>
    </xf>
    <xf numFmtId="0" fontId="8" fillId="29" borderId="16" xfId="0" applyFont="1" applyFill="1" applyBorder="1" applyAlignment="1" applyProtection="1">
      <alignment vertical="center" wrapText="1"/>
      <protection locked="0"/>
    </xf>
    <xf numFmtId="0" fontId="81" fillId="67" borderId="87" xfId="0" applyFont="1" applyFill="1" applyBorder="1" applyAlignment="1">
      <alignment horizontal="center" vertical="top" wrapText="1" readingOrder="1"/>
    </xf>
    <xf numFmtId="0" fontId="101" fillId="0" borderId="0" xfId="0" applyFont="1"/>
    <xf numFmtId="0" fontId="102" fillId="0" borderId="87" xfId="0" applyFont="1" applyBorder="1" applyAlignment="1">
      <alignment vertical="top" wrapText="1" readingOrder="1"/>
    </xf>
    <xf numFmtId="0" fontId="102" fillId="0" borderId="87" xfId="0" applyFont="1" applyBorder="1" applyAlignment="1">
      <alignment vertical="center" wrapText="1" readingOrder="1"/>
    </xf>
    <xf numFmtId="0" fontId="101" fillId="4" borderId="0" xfId="0" applyFont="1" applyFill="1"/>
    <xf numFmtId="201" fontId="8" fillId="29" borderId="17" xfId="38258" applyNumberFormat="1" applyFont="1" applyFill="1" applyBorder="1" applyAlignment="1" applyProtection="1">
      <alignment horizontal="center" vertical="center" wrapText="1"/>
      <protection locked="0"/>
    </xf>
    <xf numFmtId="201" fontId="8" fillId="2" borderId="42" xfId="38258" applyNumberFormat="1" applyFont="1" applyFill="1" applyBorder="1" applyAlignment="1" applyProtection="1">
      <alignment horizontal="center" vertical="center" wrapText="1"/>
      <protection locked="0"/>
    </xf>
    <xf numFmtId="0" fontId="104" fillId="0" borderId="79" xfId="249" applyFont="1" applyBorder="1" applyAlignment="1">
      <alignment horizontal="left" vertical="center" wrapText="1"/>
    </xf>
    <xf numFmtId="0" fontId="103" fillId="2" borderId="37" xfId="249" applyFont="1" applyFill="1" applyBorder="1" applyAlignment="1">
      <alignment horizontal="left" vertical="center" wrapText="1"/>
    </xf>
    <xf numFmtId="20" fontId="9" fillId="29" borderId="18" xfId="0" applyNumberFormat="1" applyFont="1" applyFill="1" applyBorder="1" applyAlignment="1" applyProtection="1">
      <alignment horizontal="center" vertical="center" wrapText="1"/>
      <protection locked="0"/>
    </xf>
    <xf numFmtId="201" fontId="8" fillId="2" borderId="94" xfId="38258" applyNumberFormat="1" applyFont="1" applyFill="1" applyBorder="1" applyAlignment="1" applyProtection="1">
      <alignment horizontal="center" vertical="center" wrapText="1"/>
      <protection locked="0"/>
    </xf>
    <xf numFmtId="0" fontId="8" fillId="2" borderId="94" xfId="0" applyFont="1" applyFill="1" applyBorder="1" applyAlignment="1" applyProtection="1">
      <alignment horizontal="center" vertical="center" wrapText="1"/>
      <protection locked="0"/>
    </xf>
    <xf numFmtId="1" fontId="9" fillId="0" borderId="94" xfId="0" applyNumberFormat="1" applyFont="1" applyBorder="1" applyAlignment="1" applyProtection="1">
      <alignment horizontal="center" vertical="center"/>
      <protection locked="0"/>
    </xf>
    <xf numFmtId="201" fontId="8" fillId="29" borderId="94" xfId="38258" applyNumberFormat="1" applyFont="1" applyFill="1" applyBorder="1" applyAlignment="1" applyProtection="1">
      <alignment horizontal="center" vertical="center" wrapText="1"/>
      <protection locked="0"/>
    </xf>
    <xf numFmtId="20" fontId="9" fillId="29" borderId="94" xfId="0" applyNumberFormat="1" applyFont="1" applyFill="1" applyBorder="1" applyAlignment="1" applyProtection="1">
      <alignment horizontal="center" vertical="center" wrapText="1"/>
      <protection locked="0"/>
    </xf>
    <xf numFmtId="1" fontId="9" fillId="29" borderId="94" xfId="0" applyNumberFormat="1" applyFont="1" applyFill="1" applyBorder="1" applyAlignment="1" applyProtection="1">
      <alignment horizontal="center" vertical="center"/>
      <protection locked="0"/>
    </xf>
    <xf numFmtId="0" fontId="8" fillId="29" borderId="94" xfId="0" applyFont="1" applyFill="1" applyBorder="1" applyAlignment="1" applyProtection="1">
      <alignment vertical="center" wrapText="1"/>
      <protection locked="0"/>
    </xf>
    <xf numFmtId="0" fontId="8" fillId="29" borderId="94" xfId="0" applyFont="1" applyFill="1" applyBorder="1" applyAlignment="1" applyProtection="1">
      <alignment horizontal="center" vertical="center" wrapText="1"/>
      <protection locked="0"/>
    </xf>
    <xf numFmtId="0" fontId="8" fillId="2" borderId="94" xfId="0" applyFont="1" applyFill="1" applyBorder="1" applyAlignment="1" applyProtection="1">
      <alignment vertical="center" wrapText="1"/>
      <protection locked="0"/>
    </xf>
    <xf numFmtId="0" fontId="0" fillId="0" borderId="0" xfId="0" applyAlignment="1">
      <alignment horizontal="center"/>
    </xf>
    <xf numFmtId="171" fontId="6" fillId="28" borderId="20" xfId="1" applyFont="1" applyFill="1" applyBorder="1" applyAlignment="1">
      <alignment horizontal="center" vertical="center" wrapText="1"/>
    </xf>
    <xf numFmtId="0" fontId="6" fillId="28" borderId="20" xfId="0" applyFont="1" applyFill="1" applyBorder="1" applyAlignment="1">
      <alignment horizontal="center" vertical="center"/>
    </xf>
    <xf numFmtId="0" fontId="0" fillId="0" borderId="22" xfId="0" applyBorder="1" applyAlignment="1">
      <alignment horizontal="center" vertical="center" wrapText="1"/>
    </xf>
    <xf numFmtId="0" fontId="96" fillId="28" borderId="1" xfId="0" applyFont="1" applyFill="1" applyBorder="1" applyAlignment="1">
      <alignment vertical="center"/>
    </xf>
    <xf numFmtId="0" fontId="96" fillId="28" borderId="68" xfId="0" applyFont="1" applyFill="1" applyBorder="1" applyAlignment="1">
      <alignment vertical="center"/>
    </xf>
    <xf numFmtId="0" fontId="3" fillId="0" borderId="98" xfId="0" applyFont="1" applyBorder="1" applyAlignment="1">
      <alignment horizontal="center" vertical="center" wrapText="1"/>
    </xf>
    <xf numFmtId="0" fontId="3" fillId="0" borderId="99" xfId="0" applyFont="1" applyBorder="1" applyAlignment="1">
      <alignment horizontal="center" vertical="center" wrapText="1"/>
    </xf>
    <xf numFmtId="0" fontId="3" fillId="0" borderId="25" xfId="0" applyFont="1" applyBorder="1" applyAlignment="1">
      <alignment horizontal="center" vertical="center"/>
    </xf>
    <xf numFmtId="0" fontId="0" fillId="0" borderId="97" xfId="0" applyBorder="1" applyAlignment="1">
      <alignment horizontal="center" vertical="center"/>
    </xf>
    <xf numFmtId="0" fontId="0" fillId="0" borderId="22" xfId="0" applyBorder="1" applyAlignment="1">
      <alignment horizontal="center" vertical="center"/>
    </xf>
    <xf numFmtId="0" fontId="0" fillId="0" borderId="79" xfId="0" applyBorder="1" applyAlignment="1">
      <alignment horizontal="center" vertical="center"/>
    </xf>
    <xf numFmtId="0" fontId="0" fillId="0" borderId="100" xfId="0" applyBorder="1" applyAlignment="1">
      <alignment horizontal="center" vertical="center"/>
    </xf>
    <xf numFmtId="0" fontId="0" fillId="0" borderId="75" xfId="0" applyBorder="1" applyAlignment="1">
      <alignment horizontal="center" vertical="center"/>
    </xf>
    <xf numFmtId="0" fontId="0" fillId="0" borderId="14" xfId="0" applyBorder="1" applyAlignment="1">
      <alignment horizontal="center" vertical="center"/>
    </xf>
    <xf numFmtId="0" fontId="50" fillId="0" borderId="79" xfId="0" applyFont="1" applyBorder="1" applyAlignment="1">
      <alignment horizontal="center" vertical="center"/>
    </xf>
    <xf numFmtId="0" fontId="50" fillId="0" borderId="22" xfId="0" applyFont="1" applyBorder="1" applyAlignment="1">
      <alignment horizontal="center" vertical="center"/>
    </xf>
    <xf numFmtId="9" fontId="0" fillId="0" borderId="0" xfId="0" applyNumberFormat="1"/>
    <xf numFmtId="2" fontId="0" fillId="0" borderId="0" xfId="0" applyNumberFormat="1"/>
    <xf numFmtId="1" fontId="9" fillId="2" borderId="12" xfId="0" applyNumberFormat="1" applyFont="1" applyFill="1" applyBorder="1" applyAlignment="1" applyProtection="1">
      <alignment horizontal="center" vertical="center"/>
      <protection locked="0"/>
    </xf>
    <xf numFmtId="171" fontId="10" fillId="29" borderId="94" xfId="1" applyFont="1" applyFill="1" applyBorder="1" applyAlignment="1" applyProtection="1">
      <alignment vertical="center" wrapText="1"/>
      <protection locked="0"/>
    </xf>
    <xf numFmtId="20" fontId="9" fillId="2" borderId="94" xfId="0" applyNumberFormat="1" applyFont="1" applyFill="1" applyBorder="1" applyAlignment="1" applyProtection="1">
      <alignment horizontal="center" vertical="center" wrapText="1"/>
      <protection locked="0"/>
    </xf>
    <xf numFmtId="0" fontId="0" fillId="0" borderId="98" xfId="0" applyBorder="1" applyAlignment="1">
      <alignment horizontal="center" vertical="center"/>
    </xf>
    <xf numFmtId="0" fontId="9" fillId="2" borderId="68" xfId="0" applyFont="1" applyFill="1" applyBorder="1" applyAlignment="1">
      <alignment horizontal="center"/>
    </xf>
    <xf numFmtId="1" fontId="9" fillId="2" borderId="94" xfId="0" applyNumberFormat="1" applyFont="1" applyFill="1" applyBorder="1" applyAlignment="1">
      <alignment horizontal="center"/>
    </xf>
    <xf numFmtId="0" fontId="0" fillId="68" borderId="22" xfId="0" applyFill="1" applyBorder="1" applyAlignment="1">
      <alignment horizontal="center" vertical="center"/>
    </xf>
    <xf numFmtId="0" fontId="0" fillId="68" borderId="22" xfId="0" applyFill="1" applyBorder="1" applyAlignment="1">
      <alignment horizontal="center" vertical="center" wrapText="1"/>
    </xf>
    <xf numFmtId="0" fontId="50" fillId="68" borderId="79" xfId="0" applyFont="1" applyFill="1" applyBorder="1" applyAlignment="1">
      <alignment horizontal="center" vertical="center"/>
    </xf>
    <xf numFmtId="0" fontId="50" fillId="68" borderId="22" xfId="0" applyFont="1" applyFill="1" applyBorder="1" applyAlignment="1">
      <alignment horizontal="center" vertical="center"/>
    </xf>
    <xf numFmtId="20" fontId="9" fillId="0" borderId="94" xfId="0" applyNumberFormat="1" applyFont="1" applyBorder="1" applyAlignment="1" applyProtection="1">
      <alignment horizontal="center" vertical="center" wrapText="1"/>
      <protection locked="0"/>
    </xf>
    <xf numFmtId="20" fontId="0" fillId="0" borderId="0" xfId="0" applyNumberFormat="1"/>
    <xf numFmtId="0" fontId="89" fillId="0" borderId="37" xfId="249" applyFont="1" applyBorder="1" applyAlignment="1">
      <alignment horizontal="left" vertical="center" wrapText="1"/>
    </xf>
    <xf numFmtId="0" fontId="105" fillId="0" borderId="0" xfId="249" applyFont="1"/>
    <xf numFmtId="0" fontId="0" fillId="0" borderId="0" xfId="0" applyAlignment="1">
      <alignment horizontal="center" vertical="center"/>
    </xf>
    <xf numFmtId="0" fontId="6" fillId="28" borderId="102" xfId="0" applyFont="1" applyFill="1" applyBorder="1" applyAlignment="1">
      <alignment horizontal="center" vertical="center"/>
    </xf>
    <xf numFmtId="0" fontId="6" fillId="28" borderId="16" xfId="0" applyFont="1" applyFill="1" applyBorder="1" applyAlignment="1">
      <alignment horizontal="center" vertical="center"/>
    </xf>
    <xf numFmtId="171" fontId="10" fillId="0" borderId="94" xfId="1" applyFont="1" applyBorder="1" applyAlignment="1" applyProtection="1">
      <alignment vertical="center" wrapText="1"/>
      <protection locked="0"/>
    </xf>
    <xf numFmtId="0" fontId="0" fillId="69" borderId="4" xfId="0" applyFill="1" applyBorder="1" applyAlignment="1" applyProtection="1">
      <alignment wrapText="1"/>
      <protection locked="0"/>
    </xf>
    <xf numFmtId="0" fontId="0" fillId="69" borderId="16" xfId="0" applyFill="1" applyBorder="1" applyAlignment="1" applyProtection="1">
      <alignment wrapText="1"/>
      <protection locked="0"/>
    </xf>
    <xf numFmtId="9" fontId="90" fillId="4" borderId="22" xfId="38262" applyFont="1" applyFill="1" applyBorder="1" applyAlignment="1">
      <alignment horizontal="center" vertical="center" wrapText="1"/>
    </xf>
    <xf numFmtId="179" fontId="89" fillId="4" borderId="22" xfId="250" applyNumberFormat="1" applyFont="1" applyFill="1" applyBorder="1" applyAlignment="1">
      <alignment horizontal="center" vertical="center"/>
    </xf>
    <xf numFmtId="20" fontId="88" fillId="4" borderId="22" xfId="249" applyNumberFormat="1" applyFont="1" applyFill="1" applyBorder="1" applyAlignment="1">
      <alignment horizontal="center" vertical="center" wrapText="1"/>
    </xf>
    <xf numFmtId="0" fontId="100" fillId="28" borderId="0" xfId="0" applyFont="1" applyFill="1" applyAlignment="1">
      <alignment horizontal="center" wrapText="1"/>
    </xf>
    <xf numFmtId="0" fontId="99" fillId="0" borderId="4" xfId="0" applyFont="1" applyBorder="1" applyProtection="1">
      <protection locked="0"/>
    </xf>
    <xf numFmtId="0" fontId="99" fillId="0" borderId="7" xfId="0" applyFont="1" applyBorder="1" applyProtection="1">
      <protection locked="0"/>
    </xf>
    <xf numFmtId="0" fontId="99" fillId="0" borderId="94" xfId="0" applyFont="1" applyBorder="1" applyProtection="1">
      <protection locked="0"/>
    </xf>
    <xf numFmtId="0" fontId="108" fillId="0" borderId="0" xfId="0" applyFont="1"/>
    <xf numFmtId="15" fontId="0" fillId="0" borderId="0" xfId="0" applyNumberFormat="1"/>
    <xf numFmtId="179" fontId="6" fillId="28" borderId="24" xfId="1" applyNumberFormat="1" applyFont="1" applyFill="1" applyBorder="1" applyAlignment="1">
      <alignment horizontal="center" vertical="center" wrapText="1"/>
    </xf>
    <xf numFmtId="171" fontId="6" fillId="28" borderId="24" xfId="1" applyFont="1" applyFill="1" applyBorder="1" applyAlignment="1">
      <alignment horizontal="center" vertical="center" wrapText="1"/>
    </xf>
    <xf numFmtId="171" fontId="6" fillId="28" borderId="21" xfId="1" applyFont="1" applyFill="1" applyBorder="1" applyAlignment="1">
      <alignment horizontal="center" vertical="center" wrapText="1"/>
    </xf>
    <xf numFmtId="1" fontId="9" fillId="29" borderId="17" xfId="0" applyNumberFormat="1" applyFont="1" applyFill="1" applyBorder="1" applyAlignment="1" applyProtection="1">
      <alignment horizontal="center" vertical="center"/>
      <protection locked="0"/>
    </xf>
    <xf numFmtId="0" fontId="109" fillId="0" borderId="0" xfId="0" applyFont="1" applyAlignment="1">
      <alignment horizontal="center" vertical="center"/>
    </xf>
    <xf numFmtId="20" fontId="9" fillId="0" borderId="42" xfId="0" applyNumberFormat="1" applyFont="1" applyBorder="1" applyAlignment="1" applyProtection="1">
      <alignment horizontal="center" vertical="center" wrapText="1"/>
      <protection locked="0"/>
    </xf>
    <xf numFmtId="171" fontId="10" fillId="0" borderId="42" xfId="1" applyFont="1" applyBorder="1" applyAlignment="1" applyProtection="1">
      <alignment vertical="center" wrapText="1"/>
      <protection locked="0"/>
    </xf>
    <xf numFmtId="171" fontId="10" fillId="2" borderId="94" xfId="1" applyFont="1" applyFill="1" applyBorder="1" applyAlignment="1" applyProtection="1">
      <alignment vertical="center" wrapText="1"/>
      <protection locked="0"/>
    </xf>
    <xf numFmtId="171" fontId="10" fillId="29" borderId="94" xfId="1" applyFont="1" applyFill="1" applyBorder="1" applyAlignment="1" applyProtection="1">
      <alignment horizontal="left" vertical="center" wrapText="1"/>
      <protection locked="0"/>
    </xf>
    <xf numFmtId="0" fontId="8" fillId="0" borderId="12" xfId="0" applyFont="1" applyBorder="1" applyAlignment="1" applyProtection="1">
      <alignment horizontal="center" vertical="center" wrapText="1"/>
      <protection locked="0"/>
    </xf>
    <xf numFmtId="0" fontId="8" fillId="0" borderId="17" xfId="0" applyFont="1" applyBorder="1" applyAlignment="1" applyProtection="1">
      <alignment horizontal="center" vertical="center" wrapText="1"/>
      <protection locked="0"/>
    </xf>
    <xf numFmtId="0" fontId="8" fillId="0" borderId="18" xfId="0" applyFont="1" applyBorder="1" applyAlignment="1" applyProtection="1">
      <alignment horizontal="center" vertical="center" wrapText="1"/>
      <protection locked="0"/>
    </xf>
    <xf numFmtId="0" fontId="8" fillId="0" borderId="94" xfId="0" applyFont="1" applyBorder="1" applyAlignment="1" applyProtection="1">
      <alignment horizontal="center" vertical="center" wrapText="1"/>
      <protection locked="0"/>
    </xf>
    <xf numFmtId="0" fontId="8" fillId="0" borderId="16" xfId="0" applyFont="1" applyBorder="1" applyAlignment="1" applyProtection="1">
      <alignment horizontal="center" vertical="center" wrapText="1"/>
      <protection locked="0"/>
    </xf>
    <xf numFmtId="0" fontId="8" fillId="0" borderId="42" xfId="0" applyFont="1" applyBorder="1" applyAlignment="1" applyProtection="1">
      <alignment horizontal="center" vertical="center" wrapText="1"/>
      <protection locked="0"/>
    </xf>
    <xf numFmtId="0" fontId="8" fillId="2" borderId="42" xfId="0" applyFont="1" applyFill="1" applyBorder="1" applyAlignment="1" applyProtection="1">
      <alignment horizontal="center" vertical="center" wrapText="1"/>
      <protection locked="0"/>
    </xf>
    <xf numFmtId="1" fontId="9" fillId="0" borderId="42" xfId="0" applyNumberFormat="1" applyFont="1" applyBorder="1" applyAlignment="1" applyProtection="1">
      <alignment horizontal="center" vertical="center"/>
      <protection locked="0"/>
    </xf>
    <xf numFmtId="0" fontId="47" fillId="0" borderId="0" xfId="0" applyFont="1" applyProtection="1">
      <protection locked="0"/>
    </xf>
    <xf numFmtId="0" fontId="0" fillId="2" borderId="0" xfId="0" applyFill="1" applyAlignment="1">
      <alignment horizontal="right"/>
    </xf>
    <xf numFmtId="171" fontId="10" fillId="29" borderId="17" xfId="1" applyFont="1" applyFill="1" applyBorder="1" applyAlignment="1" applyProtection="1">
      <alignment horizontal="left" vertical="center" wrapText="1"/>
      <protection locked="0"/>
    </xf>
    <xf numFmtId="0" fontId="91" fillId="28" borderId="105" xfId="249" applyFont="1" applyFill="1" applyBorder="1" applyAlignment="1">
      <alignment horizontal="center" vertical="center" wrapText="1"/>
    </xf>
    <xf numFmtId="0" fontId="91" fillId="28" borderId="106" xfId="249" applyFont="1" applyFill="1" applyBorder="1" applyAlignment="1">
      <alignment horizontal="center" vertical="center" wrapText="1"/>
    </xf>
    <xf numFmtId="172" fontId="0" fillId="0" borderId="0" xfId="0" applyNumberFormat="1"/>
    <xf numFmtId="172" fontId="48" fillId="0" borderId="5" xfId="249" applyNumberFormat="1" applyBorder="1"/>
    <xf numFmtId="172" fontId="91" fillId="28" borderId="103" xfId="249" applyNumberFormat="1" applyFont="1" applyFill="1" applyBorder="1" applyAlignment="1">
      <alignment horizontal="center" vertical="center" wrapText="1"/>
    </xf>
    <xf numFmtId="209" fontId="0" fillId="0" borderId="0" xfId="0" applyNumberFormat="1"/>
    <xf numFmtId="209" fontId="48" fillId="0" borderId="0" xfId="249" applyNumberFormat="1"/>
    <xf numFmtId="209" fontId="91" fillId="28" borderId="104" xfId="249" applyNumberFormat="1" applyFont="1" applyFill="1" applyBorder="1" applyAlignment="1">
      <alignment horizontal="center" vertical="center" wrapText="1"/>
    </xf>
    <xf numFmtId="171" fontId="8" fillId="2" borderId="18" xfId="1" applyFont="1" applyFill="1" applyBorder="1" applyAlignment="1" applyProtection="1">
      <alignment vertical="center" wrapText="1"/>
      <protection locked="0"/>
    </xf>
    <xf numFmtId="201" fontId="8" fillId="0" borderId="12" xfId="38258" applyNumberFormat="1" applyFont="1" applyFill="1" applyBorder="1" applyAlignment="1" applyProtection="1">
      <alignment horizontal="center" vertical="center" wrapText="1"/>
      <protection locked="0"/>
    </xf>
    <xf numFmtId="201" fontId="8" fillId="0" borderId="17" xfId="38258" applyNumberFormat="1" applyFont="1" applyFill="1" applyBorder="1" applyAlignment="1" applyProtection="1">
      <alignment horizontal="center" vertical="center" wrapText="1"/>
      <protection locked="0"/>
    </xf>
    <xf numFmtId="201" fontId="8" fillId="0" borderId="18" xfId="38258" applyNumberFormat="1" applyFont="1" applyFill="1" applyBorder="1" applyAlignment="1" applyProtection="1">
      <alignment horizontal="center" vertical="center" wrapText="1"/>
      <protection locked="0"/>
    </xf>
    <xf numFmtId="201" fontId="8" fillId="0" borderId="94" xfId="38258" applyNumberFormat="1" applyFont="1" applyFill="1" applyBorder="1" applyAlignment="1" applyProtection="1">
      <alignment horizontal="center" vertical="center" wrapText="1"/>
      <protection locked="0"/>
    </xf>
    <xf numFmtId="0" fontId="8" fillId="2" borderId="18" xfId="0" applyFont="1" applyFill="1" applyBorder="1" applyAlignment="1" applyProtection="1">
      <alignment vertical="center" wrapText="1"/>
      <protection locked="0"/>
    </xf>
    <xf numFmtId="20" fontId="9" fillId="2" borderId="18" xfId="0" applyNumberFormat="1" applyFont="1" applyFill="1" applyBorder="1" applyAlignment="1" applyProtection="1">
      <alignment horizontal="center" vertical="center" wrapText="1"/>
      <protection locked="0"/>
    </xf>
    <xf numFmtId="20" fontId="0" fillId="0" borderId="0" xfId="0" applyNumberFormat="1" applyAlignment="1">
      <alignment horizontal="center"/>
    </xf>
    <xf numFmtId="20" fontId="0" fillId="0" borderId="0" xfId="0" applyNumberFormat="1" applyAlignment="1">
      <alignment horizontal="center" vertical="center"/>
    </xf>
    <xf numFmtId="2" fontId="0" fillId="0" borderId="0" xfId="0" applyNumberFormat="1" applyAlignment="1">
      <alignment horizontal="center"/>
    </xf>
    <xf numFmtId="1" fontId="0" fillId="0" borderId="0" xfId="0" applyNumberFormat="1" applyAlignment="1">
      <alignment horizontal="center"/>
    </xf>
    <xf numFmtId="171" fontId="10" fillId="29" borderId="17" xfId="1" applyFont="1" applyFill="1" applyBorder="1" applyAlignment="1" applyProtection="1">
      <alignment vertical="center" wrapText="1"/>
      <protection locked="0"/>
    </xf>
    <xf numFmtId="171" fontId="10" fillId="2" borderId="18" xfId="1" applyFont="1" applyFill="1" applyBorder="1" applyAlignment="1" applyProtection="1">
      <alignment vertical="center" wrapText="1"/>
      <protection locked="0"/>
    </xf>
    <xf numFmtId="0" fontId="0" fillId="0" borderId="0" xfId="0" applyAlignment="1">
      <alignment wrapText="1"/>
    </xf>
    <xf numFmtId="20" fontId="9" fillId="29" borderId="16" xfId="0" applyNumberFormat="1" applyFont="1" applyFill="1" applyBorder="1" applyAlignment="1" applyProtection="1">
      <alignment horizontal="center" vertical="center" wrapText="1"/>
      <protection locked="0"/>
    </xf>
    <xf numFmtId="1" fontId="9" fillId="29" borderId="16" xfId="0" applyNumberFormat="1" applyFont="1" applyFill="1" applyBorder="1" applyAlignment="1" applyProtection="1">
      <alignment horizontal="center" vertical="center"/>
      <protection locked="0"/>
    </xf>
    <xf numFmtId="171" fontId="10" fillId="0" borderId="18" xfId="1" applyFont="1" applyBorder="1" applyAlignment="1" applyProtection="1">
      <alignment vertical="center" wrapText="1"/>
      <protection locked="0"/>
    </xf>
    <xf numFmtId="171" fontId="10" fillId="29" borderId="16" xfId="1" applyFont="1" applyFill="1" applyBorder="1" applyAlignment="1" applyProtection="1">
      <alignment horizontal="left" vertical="center" wrapText="1"/>
      <protection locked="0"/>
    </xf>
    <xf numFmtId="171" fontId="10" fillId="29" borderId="18" xfId="1" applyFont="1" applyFill="1" applyBorder="1" applyAlignment="1" applyProtection="1">
      <alignment vertical="center" wrapText="1"/>
      <protection locked="0"/>
    </xf>
    <xf numFmtId="0" fontId="8" fillId="29" borderId="17" xfId="0" applyFont="1" applyFill="1" applyBorder="1" applyAlignment="1" applyProtection="1">
      <alignment vertical="center" wrapText="1"/>
      <protection locked="0"/>
    </xf>
    <xf numFmtId="15" fontId="0" fillId="0" borderId="0" xfId="0" applyNumberFormat="1" applyAlignment="1">
      <alignment horizontal="center" vertical="center"/>
    </xf>
    <xf numFmtId="0" fontId="0" fillId="0" borderId="114" xfId="0" applyBorder="1" applyAlignment="1">
      <alignment horizontal="center"/>
    </xf>
    <xf numFmtId="172" fontId="0" fillId="0" borderId="114" xfId="0" applyNumberFormat="1" applyBorder="1" applyAlignment="1">
      <alignment horizontal="center"/>
    </xf>
    <xf numFmtId="14" fontId="0" fillId="0" borderId="0" xfId="0" applyNumberFormat="1"/>
    <xf numFmtId="209" fontId="0" fillId="0" borderId="114" xfId="0" applyNumberFormat="1" applyBorder="1" applyAlignment="1">
      <alignment horizontal="center"/>
    </xf>
    <xf numFmtId="0" fontId="98" fillId="0" borderId="42" xfId="0" applyFont="1" applyBorder="1" applyAlignment="1">
      <alignment horizontal="center"/>
    </xf>
    <xf numFmtId="0" fontId="75" fillId="5" borderId="20" xfId="0" applyFont="1" applyFill="1" applyBorder="1" applyAlignment="1">
      <alignment horizontal="center" vertical="center"/>
    </xf>
    <xf numFmtId="0" fontId="14" fillId="0" borderId="94" xfId="0" applyFont="1" applyBorder="1" applyAlignment="1">
      <alignment horizontal="left" vertical="top"/>
    </xf>
    <xf numFmtId="0" fontId="100" fillId="28" borderId="0" xfId="0" applyFont="1" applyFill="1" applyAlignment="1">
      <alignment horizontal="center" vertical="center" wrapText="1"/>
    </xf>
    <xf numFmtId="0" fontId="100" fillId="28" borderId="0" xfId="0" applyFont="1" applyFill="1" applyAlignment="1">
      <alignment horizontal="center" vertical="center"/>
    </xf>
    <xf numFmtId="0" fontId="98" fillId="0" borderId="16" xfId="0" applyFont="1" applyBorder="1" applyAlignment="1">
      <alignment horizontal="center"/>
    </xf>
    <xf numFmtId="0" fontId="0" fillId="0" borderId="94" xfId="0" applyBorder="1" applyProtection="1">
      <protection locked="0"/>
    </xf>
    <xf numFmtId="0" fontId="116" fillId="0" borderId="118" xfId="0" applyFont="1" applyBorder="1"/>
    <xf numFmtId="0" fontId="0" fillId="0" borderId="119" xfId="0" applyBorder="1" applyAlignment="1">
      <alignment horizontal="left" vertical="center" wrapText="1"/>
    </xf>
    <xf numFmtId="0" fontId="0" fillId="0" borderId="119" xfId="0" applyBorder="1"/>
    <xf numFmtId="0" fontId="0" fillId="0" borderId="119" xfId="0" applyBorder="1" applyAlignment="1">
      <alignment wrapText="1"/>
    </xf>
    <xf numFmtId="0" fontId="0" fillId="0" borderId="121" xfId="0" applyBorder="1" applyAlignment="1">
      <alignment horizontal="left" vertical="center" wrapText="1"/>
    </xf>
    <xf numFmtId="0" fontId="102" fillId="0" borderId="87" xfId="0" applyFont="1" applyBorder="1" applyAlignment="1">
      <alignment horizontal="center" vertical="center" wrapText="1" readingOrder="1"/>
    </xf>
    <xf numFmtId="0" fontId="0" fillId="0" borderId="118" xfId="0" applyBorder="1"/>
    <xf numFmtId="0" fontId="116" fillId="0" borderId="120" xfId="0" applyFont="1" applyBorder="1"/>
    <xf numFmtId="0" fontId="117" fillId="28" borderId="0" xfId="0" applyFont="1" applyFill="1" applyAlignment="1">
      <alignment horizontal="center"/>
    </xf>
    <xf numFmtId="0" fontId="0" fillId="0" borderId="0" xfId="0" applyAlignment="1">
      <alignment horizontal="left" vertical="center" wrapText="1"/>
    </xf>
    <xf numFmtId="0" fontId="0" fillId="0" borderId="0" xfId="0" applyAlignment="1">
      <alignment horizontal="left" vertical="center"/>
    </xf>
    <xf numFmtId="20" fontId="0" fillId="0" borderId="0" xfId="0" applyNumberFormat="1" applyAlignment="1">
      <alignment horizontal="right" vertical="center"/>
    </xf>
    <xf numFmtId="15" fontId="0" fillId="0" borderId="0" xfId="0" applyNumberFormat="1" applyAlignment="1">
      <alignment horizontal="right" vertical="center"/>
    </xf>
    <xf numFmtId="0" fontId="0" fillId="69" borderId="7" xfId="0" applyFill="1" applyBorder="1" applyAlignment="1" applyProtection="1">
      <alignment wrapText="1"/>
      <protection locked="0"/>
    </xf>
    <xf numFmtId="20" fontId="9" fillId="29" borderId="12" xfId="0" quotePrefix="1" applyNumberFormat="1" applyFont="1" applyFill="1" applyBorder="1" applyAlignment="1" applyProtection="1">
      <alignment horizontal="center" vertical="center" wrapText="1"/>
      <protection locked="0"/>
    </xf>
    <xf numFmtId="20" fontId="9" fillId="29" borderId="18" xfId="0" quotePrefix="1" applyNumberFormat="1" applyFont="1" applyFill="1" applyBorder="1" applyAlignment="1" applyProtection="1">
      <alignment horizontal="center" vertical="center" wrapText="1"/>
      <protection locked="0"/>
    </xf>
    <xf numFmtId="0" fontId="8" fillId="0" borderId="7" xfId="0" applyFont="1" applyBorder="1" applyAlignment="1" applyProtection="1">
      <alignment horizontal="center" vertical="center" wrapText="1"/>
      <protection locked="0"/>
    </xf>
    <xf numFmtId="20" fontId="9" fillId="2" borderId="18" xfId="0" quotePrefix="1" applyNumberFormat="1" applyFont="1" applyFill="1" applyBorder="1" applyAlignment="1" applyProtection="1">
      <alignment horizontal="center" vertical="center" wrapText="1"/>
      <protection locked="0"/>
    </xf>
    <xf numFmtId="20" fontId="9" fillId="2" borderId="94" xfId="0" quotePrefix="1" applyNumberFormat="1" applyFont="1" applyFill="1" applyBorder="1" applyAlignment="1" applyProtection="1">
      <alignment horizontal="center" vertical="center" wrapText="1"/>
      <protection locked="0"/>
    </xf>
    <xf numFmtId="20" fontId="9" fillId="0" borderId="12" xfId="0" quotePrefix="1" applyNumberFormat="1" applyFont="1" applyBorder="1" applyAlignment="1" applyProtection="1">
      <alignment horizontal="center" vertical="center" wrapText="1"/>
      <protection locked="0"/>
    </xf>
    <xf numFmtId="0" fontId="4" fillId="28" borderId="2" xfId="0" applyFont="1" applyFill="1" applyBorder="1" applyAlignment="1">
      <alignment horizontal="center" vertical="center"/>
    </xf>
    <xf numFmtId="0" fontId="4" fillId="28" borderId="3" xfId="0" applyFont="1" applyFill="1" applyBorder="1" applyAlignment="1">
      <alignment horizontal="center" vertical="center"/>
    </xf>
    <xf numFmtId="0" fontId="4" fillId="28" borderId="0" xfId="0" applyFont="1" applyFill="1" applyAlignment="1">
      <alignment horizontal="center" vertical="center"/>
    </xf>
    <xf numFmtId="0" fontId="4" fillId="28" borderId="6" xfId="0" applyFont="1" applyFill="1" applyBorder="1" applyAlignment="1">
      <alignment horizontal="center" vertical="center"/>
    </xf>
    <xf numFmtId="0" fontId="4" fillId="28" borderId="70" xfId="0" applyFont="1" applyFill="1" applyBorder="1" applyAlignment="1">
      <alignment horizontal="center" vertical="center"/>
    </xf>
    <xf numFmtId="0" fontId="4" fillId="28" borderId="69" xfId="0" applyFont="1" applyFill="1" applyBorder="1" applyAlignment="1">
      <alignment horizontal="center" vertical="center"/>
    </xf>
    <xf numFmtId="20" fontId="9" fillId="2" borderId="17" xfId="0" quotePrefix="1" applyNumberFormat="1" applyFont="1" applyFill="1" applyBorder="1" applyAlignment="1" applyProtection="1">
      <alignment horizontal="center" vertical="center" wrapText="1"/>
      <protection locked="0"/>
    </xf>
    <xf numFmtId="20" fontId="9" fillId="2" borderId="17" xfId="0" applyNumberFormat="1" applyFont="1" applyFill="1" applyBorder="1" applyAlignment="1" applyProtection="1">
      <alignment horizontal="center" vertical="center" wrapText="1"/>
      <protection locked="0"/>
    </xf>
    <xf numFmtId="1" fontId="9" fillId="0" borderId="17" xfId="0" applyNumberFormat="1" applyFont="1" applyBorder="1" applyAlignment="1" applyProtection="1">
      <alignment horizontal="center" vertical="center"/>
      <protection locked="0"/>
    </xf>
    <xf numFmtId="20" fontId="9" fillId="0" borderId="17" xfId="0" applyNumberFormat="1" applyFont="1" applyBorder="1" applyAlignment="1" applyProtection="1">
      <alignment horizontal="center" vertical="center" wrapText="1"/>
      <protection locked="0"/>
    </xf>
    <xf numFmtId="171" fontId="10" fillId="0" borderId="17" xfId="1" applyFont="1" applyBorder="1" applyAlignment="1" applyProtection="1">
      <alignment vertical="center" wrapText="1"/>
      <protection locked="0"/>
    </xf>
    <xf numFmtId="201" fontId="8" fillId="2" borderId="17" xfId="38258" applyNumberFormat="1" applyFont="1" applyFill="1" applyBorder="1" applyAlignment="1" applyProtection="1">
      <alignment horizontal="center" vertical="center" wrapText="1"/>
      <protection locked="0"/>
    </xf>
    <xf numFmtId="171" fontId="8" fillId="74" borderId="18" xfId="1" applyFont="1" applyFill="1" applyBorder="1" applyAlignment="1" applyProtection="1">
      <alignment vertical="center" wrapText="1"/>
      <protection locked="0"/>
    </xf>
    <xf numFmtId="171" fontId="8" fillId="0" borderId="18" xfId="1" applyFont="1" applyBorder="1" applyAlignment="1" applyProtection="1">
      <alignment vertical="center" wrapText="1"/>
      <protection locked="0"/>
    </xf>
    <xf numFmtId="1" fontId="9" fillId="2" borderId="18" xfId="0" applyNumberFormat="1" applyFont="1" applyFill="1" applyBorder="1" applyAlignment="1" applyProtection="1">
      <alignment horizontal="center" vertical="center"/>
      <protection locked="0"/>
    </xf>
    <xf numFmtId="1" fontId="9" fillId="2" borderId="17" xfId="0" applyNumberFormat="1" applyFont="1" applyFill="1" applyBorder="1" applyAlignment="1" applyProtection="1">
      <alignment horizontal="center" vertical="center"/>
      <protection locked="0"/>
    </xf>
    <xf numFmtId="171" fontId="10" fillId="2" borderId="42" xfId="1" applyFont="1" applyFill="1" applyBorder="1" applyAlignment="1" applyProtection="1">
      <alignment horizontal="left" vertical="center" wrapText="1"/>
      <protection locked="0"/>
    </xf>
    <xf numFmtId="0" fontId="8" fillId="2" borderId="123" xfId="0" applyFont="1" applyFill="1" applyBorder="1" applyAlignment="1" applyProtection="1">
      <alignment vertical="center" wrapText="1"/>
      <protection locked="0"/>
    </xf>
    <xf numFmtId="201" fontId="8" fillId="2" borderId="122" xfId="38258" applyNumberFormat="1" applyFont="1" applyFill="1" applyBorder="1" applyAlignment="1" applyProtection="1">
      <alignment horizontal="center" vertical="center" wrapText="1"/>
      <protection locked="0"/>
    </xf>
    <xf numFmtId="0" fontId="8" fillId="2" borderId="10" xfId="0" applyFont="1" applyFill="1" applyBorder="1" applyAlignment="1" applyProtection="1">
      <alignment vertical="center" wrapText="1"/>
      <protection locked="0"/>
    </xf>
    <xf numFmtId="0" fontId="8" fillId="2" borderId="124" xfId="0" applyFont="1" applyFill="1" applyBorder="1" applyAlignment="1" applyProtection="1">
      <alignment vertical="center" wrapText="1"/>
      <protection locked="0"/>
    </xf>
    <xf numFmtId="0" fontId="8" fillId="2" borderId="68" xfId="0" applyFont="1" applyFill="1" applyBorder="1" applyAlignment="1" applyProtection="1">
      <alignment vertical="center" wrapText="1"/>
      <protection locked="0"/>
    </xf>
    <xf numFmtId="201" fontId="8" fillId="2" borderId="85" xfId="38258" applyNumberFormat="1" applyFont="1" applyFill="1" applyBorder="1" applyAlignment="1" applyProtection="1">
      <alignment horizontal="center" vertical="center" wrapText="1"/>
      <protection locked="0"/>
    </xf>
    <xf numFmtId="201" fontId="8" fillId="2" borderId="86" xfId="38258" applyNumberFormat="1" applyFont="1" applyFill="1" applyBorder="1" applyAlignment="1" applyProtection="1">
      <alignment horizontal="center" vertical="center" wrapText="1"/>
      <protection locked="0"/>
    </xf>
    <xf numFmtId="201" fontId="8" fillId="2" borderId="69" xfId="38258" applyNumberFormat="1" applyFont="1" applyFill="1" applyBorder="1" applyAlignment="1" applyProtection="1">
      <alignment horizontal="center" vertical="center" wrapText="1"/>
      <protection locked="0"/>
    </xf>
    <xf numFmtId="171" fontId="10" fillId="2" borderId="18" xfId="1" applyFont="1" applyFill="1" applyBorder="1" applyAlignment="1" applyProtection="1">
      <alignment horizontal="left" vertical="center" wrapText="1"/>
      <protection locked="0"/>
    </xf>
    <xf numFmtId="0" fontId="7" fillId="0" borderId="4" xfId="0" applyFont="1" applyBorder="1" applyAlignment="1">
      <alignment horizontal="center" vertical="center" wrapText="1"/>
    </xf>
    <xf numFmtId="0" fontId="7" fillId="29" borderId="4" xfId="0" applyFont="1" applyFill="1" applyBorder="1" applyAlignment="1">
      <alignment horizontal="center" vertical="center" wrapText="1"/>
    </xf>
    <xf numFmtId="171" fontId="10" fillId="2" borderId="16" xfId="1" applyFont="1" applyFill="1" applyBorder="1" applyAlignment="1" applyProtection="1">
      <alignment vertical="center" wrapText="1"/>
      <protection locked="0"/>
    </xf>
    <xf numFmtId="0" fontId="8" fillId="29" borderId="4" xfId="0" applyFont="1" applyFill="1" applyBorder="1" applyAlignment="1" applyProtection="1">
      <alignment horizontal="center" vertical="center" wrapText="1"/>
      <protection locked="0"/>
    </xf>
    <xf numFmtId="201" fontId="8" fillId="29" borderId="4" xfId="38258" applyNumberFormat="1" applyFont="1" applyFill="1" applyBorder="1" applyAlignment="1" applyProtection="1">
      <alignment horizontal="center" vertical="center" wrapText="1"/>
      <protection locked="0"/>
    </xf>
    <xf numFmtId="20" fontId="9" fillId="29" borderId="4" xfId="0" applyNumberFormat="1" applyFont="1" applyFill="1" applyBorder="1" applyAlignment="1" applyProtection="1">
      <alignment horizontal="center" vertical="center" wrapText="1"/>
      <protection locked="0"/>
    </xf>
    <xf numFmtId="1" fontId="9" fillId="29" borderId="4" xfId="0" applyNumberFormat="1" applyFont="1" applyFill="1" applyBorder="1" applyAlignment="1" applyProtection="1">
      <alignment horizontal="center" vertical="center"/>
      <protection locked="0"/>
    </xf>
    <xf numFmtId="0" fontId="8" fillId="29" borderId="4" xfId="0" applyFont="1" applyFill="1" applyBorder="1" applyAlignment="1" applyProtection="1">
      <alignment vertical="center" wrapText="1"/>
      <protection locked="0"/>
    </xf>
    <xf numFmtId="171" fontId="10" fillId="29" borderId="4" xfId="1" applyFont="1" applyFill="1" applyBorder="1" applyAlignment="1" applyProtection="1">
      <alignment vertical="center" wrapText="1"/>
      <protection locked="0"/>
    </xf>
    <xf numFmtId="171" fontId="8" fillId="2" borderId="12" xfId="1" applyFont="1" applyFill="1" applyBorder="1" applyAlignment="1" applyProtection="1">
      <alignment vertical="center" wrapText="1"/>
      <protection locked="0"/>
    </xf>
    <xf numFmtId="171" fontId="10" fillId="2" borderId="7" xfId="1" applyFont="1" applyFill="1" applyBorder="1" applyAlignment="1" applyProtection="1">
      <alignment horizontal="left" vertical="center" wrapText="1"/>
      <protection locked="0"/>
    </xf>
    <xf numFmtId="0" fontId="8" fillId="0" borderId="20" xfId="0" applyFont="1" applyBorder="1" applyAlignment="1" applyProtection="1">
      <alignment horizontal="center" vertical="center" wrapText="1"/>
      <protection locked="0"/>
    </xf>
    <xf numFmtId="201" fontId="8" fillId="0" borderId="20" xfId="38258" applyNumberFormat="1" applyFont="1" applyFill="1" applyBorder="1" applyAlignment="1" applyProtection="1">
      <alignment horizontal="center" vertical="center" wrapText="1"/>
      <protection locked="0"/>
    </xf>
    <xf numFmtId="0" fontId="8" fillId="2" borderId="20" xfId="0" applyFont="1" applyFill="1" applyBorder="1" applyAlignment="1" applyProtection="1">
      <alignment horizontal="center" vertical="center" wrapText="1"/>
      <protection locked="0"/>
    </xf>
    <xf numFmtId="20" fontId="9" fillId="2" borderId="20" xfId="0" applyNumberFormat="1" applyFont="1" applyFill="1" applyBorder="1" applyAlignment="1" applyProtection="1">
      <alignment horizontal="center" vertical="center" wrapText="1"/>
      <protection locked="0"/>
    </xf>
    <xf numFmtId="1" fontId="9" fillId="2" borderId="20" xfId="0" applyNumberFormat="1" applyFont="1" applyFill="1" applyBorder="1" applyAlignment="1" applyProtection="1">
      <alignment horizontal="center" vertical="center"/>
      <protection locked="0"/>
    </xf>
    <xf numFmtId="0" fontId="8" fillId="2" borderId="20" xfId="0" applyFont="1" applyFill="1" applyBorder="1" applyAlignment="1" applyProtection="1">
      <alignment vertical="center" wrapText="1"/>
      <protection locked="0"/>
    </xf>
    <xf numFmtId="171" fontId="10" fillId="0" borderId="20" xfId="1" applyFont="1" applyBorder="1" applyAlignment="1" applyProtection="1">
      <alignment vertical="center" wrapText="1"/>
      <protection locked="0"/>
    </xf>
    <xf numFmtId="201" fontId="8" fillId="2" borderId="20" xfId="38258" applyNumberFormat="1" applyFont="1" applyFill="1" applyBorder="1" applyAlignment="1" applyProtection="1">
      <alignment horizontal="center" vertical="center" wrapText="1"/>
      <protection locked="0"/>
    </xf>
    <xf numFmtId="171" fontId="8" fillId="75" borderId="18" xfId="1" applyFont="1" applyFill="1" applyBorder="1" applyAlignment="1" applyProtection="1">
      <alignment vertical="center" wrapText="1"/>
      <protection locked="0"/>
    </xf>
    <xf numFmtId="0" fontId="14" fillId="0" borderId="0" xfId="0" applyFont="1" applyAlignment="1">
      <alignment horizontal="left" vertical="top"/>
    </xf>
    <xf numFmtId="201" fontId="8" fillId="0" borderId="7" xfId="38258" applyNumberFormat="1" applyFont="1" applyFill="1" applyBorder="1" applyAlignment="1" applyProtection="1">
      <alignment horizontal="center" vertical="center" wrapText="1"/>
      <protection locked="0"/>
    </xf>
    <xf numFmtId="0" fontId="8" fillId="29" borderId="7" xfId="0" applyFont="1" applyFill="1" applyBorder="1" applyAlignment="1" applyProtection="1">
      <alignment horizontal="center" vertical="center" wrapText="1"/>
      <protection locked="0"/>
    </xf>
    <xf numFmtId="201" fontId="8" fillId="29" borderId="42" xfId="38258" applyNumberFormat="1" applyFont="1" applyFill="1" applyBorder="1" applyAlignment="1" applyProtection="1">
      <alignment horizontal="center" vertical="center" wrapText="1"/>
      <protection locked="0"/>
    </xf>
    <xf numFmtId="20" fontId="9" fillId="29" borderId="7" xfId="0" applyNumberFormat="1" applyFont="1" applyFill="1" applyBorder="1" applyAlignment="1" applyProtection="1">
      <alignment horizontal="center" vertical="center" wrapText="1"/>
      <protection locked="0"/>
    </xf>
    <xf numFmtId="1" fontId="9" fillId="29" borderId="42" xfId="0" applyNumberFormat="1" applyFont="1" applyFill="1" applyBorder="1" applyAlignment="1" applyProtection="1">
      <alignment horizontal="center" vertical="center"/>
      <protection locked="0"/>
    </xf>
    <xf numFmtId="0" fontId="8" fillId="29" borderId="7" xfId="0" applyFont="1" applyFill="1" applyBorder="1" applyAlignment="1" applyProtection="1">
      <alignment vertical="center" wrapText="1"/>
      <protection locked="0"/>
    </xf>
    <xf numFmtId="171" fontId="10" fillId="29" borderId="7" xfId="1" applyFont="1" applyFill="1" applyBorder="1" applyAlignment="1" applyProtection="1">
      <alignment horizontal="left" vertical="center" wrapText="1"/>
      <protection locked="0"/>
    </xf>
    <xf numFmtId="201" fontId="8" fillId="0" borderId="16" xfId="38258" applyNumberFormat="1" applyFont="1" applyFill="1" applyBorder="1" applyAlignment="1" applyProtection="1">
      <alignment horizontal="center" vertical="center" wrapText="1"/>
      <protection locked="0"/>
    </xf>
    <xf numFmtId="171" fontId="10" fillId="2" borderId="16" xfId="1" applyFont="1" applyFill="1" applyBorder="1" applyAlignment="1" applyProtection="1">
      <alignment horizontal="left" vertical="center" wrapText="1"/>
      <protection locked="0"/>
    </xf>
    <xf numFmtId="171" fontId="10" fillId="29" borderId="7" xfId="1" applyFont="1" applyFill="1" applyBorder="1" applyAlignment="1" applyProtection="1">
      <alignment vertical="center" wrapText="1"/>
      <protection locked="0"/>
    </xf>
    <xf numFmtId="171" fontId="8" fillId="2" borderId="16" xfId="1" applyFont="1" applyFill="1" applyBorder="1" applyAlignment="1" applyProtection="1">
      <alignment vertical="center" wrapText="1"/>
      <protection locked="0"/>
    </xf>
    <xf numFmtId="171" fontId="8" fillId="74" borderId="42" xfId="1" applyFont="1" applyFill="1" applyBorder="1" applyAlignment="1" applyProtection="1">
      <alignment vertical="center" wrapText="1"/>
      <protection locked="0"/>
    </xf>
    <xf numFmtId="171" fontId="8" fillId="0" borderId="12" xfId="1" applyFont="1" applyBorder="1" applyAlignment="1" applyProtection="1">
      <alignment vertical="center" wrapText="1"/>
      <protection locked="0"/>
    </xf>
    <xf numFmtId="171" fontId="8" fillId="74" borderId="16" xfId="1" applyFont="1" applyFill="1" applyBorder="1" applyAlignment="1" applyProtection="1">
      <alignment vertical="center" wrapText="1"/>
      <protection locked="0"/>
    </xf>
    <xf numFmtId="201" fontId="8" fillId="0" borderId="42" xfId="38258" applyNumberFormat="1" applyFont="1" applyFill="1" applyBorder="1" applyAlignment="1" applyProtection="1">
      <alignment horizontal="center" vertical="center" wrapText="1"/>
      <protection locked="0"/>
    </xf>
    <xf numFmtId="171" fontId="8" fillId="2" borderId="42" xfId="1" applyFont="1" applyFill="1" applyBorder="1" applyAlignment="1" applyProtection="1">
      <alignment vertical="center" wrapText="1"/>
      <protection locked="0"/>
    </xf>
    <xf numFmtId="20" fontId="9" fillId="29" borderId="17" xfId="0" quotePrefix="1" applyNumberFormat="1" applyFont="1" applyFill="1" applyBorder="1" applyAlignment="1" applyProtection="1">
      <alignment horizontal="center" vertical="center" wrapText="1"/>
      <protection locked="0"/>
    </xf>
    <xf numFmtId="171" fontId="10" fillId="2" borderId="17" xfId="1" applyFont="1" applyFill="1" applyBorder="1" applyAlignment="1" applyProtection="1">
      <alignment horizontal="left" vertical="center" wrapText="1"/>
      <protection locked="0"/>
    </xf>
    <xf numFmtId="20" fontId="9" fillId="2" borderId="12" xfId="0" quotePrefix="1" applyNumberFormat="1" applyFont="1" applyFill="1" applyBorder="1" applyAlignment="1" applyProtection="1">
      <alignment horizontal="center" vertical="center" wrapText="1"/>
      <protection locked="0"/>
    </xf>
    <xf numFmtId="171" fontId="10" fillId="2" borderId="4" xfId="1" applyFont="1" applyFill="1" applyBorder="1" applyAlignment="1" applyProtection="1">
      <alignment horizontal="left" vertical="center" wrapText="1"/>
      <protection locked="0"/>
    </xf>
    <xf numFmtId="20" fontId="9" fillId="2" borderId="16" xfId="0" applyNumberFormat="1" applyFont="1" applyFill="1" applyBorder="1" applyAlignment="1" applyProtection="1">
      <alignment horizontal="center" vertical="center" wrapText="1"/>
      <protection locked="0"/>
    </xf>
    <xf numFmtId="0" fontId="8" fillId="2" borderId="102" xfId="0" applyFont="1" applyFill="1" applyBorder="1" applyAlignment="1" applyProtection="1">
      <alignment vertical="center" wrapText="1"/>
      <protection locked="0"/>
    </xf>
    <xf numFmtId="201" fontId="8" fillId="2" borderId="125" xfId="38258" applyNumberFormat="1" applyFont="1" applyFill="1" applyBorder="1" applyAlignment="1" applyProtection="1">
      <alignment horizontal="center" vertical="center" wrapText="1"/>
      <protection locked="0"/>
    </xf>
    <xf numFmtId="0" fontId="8" fillId="2" borderId="7" xfId="0" applyFont="1" applyFill="1" applyBorder="1" applyAlignment="1" applyProtection="1">
      <alignment horizontal="center" vertical="center" wrapText="1"/>
      <protection locked="0"/>
    </xf>
    <xf numFmtId="20" fontId="9" fillId="0" borderId="7" xfId="0" applyNumberFormat="1" applyFont="1" applyBorder="1" applyAlignment="1" applyProtection="1">
      <alignment horizontal="center" vertical="center" wrapText="1"/>
      <protection locked="0"/>
    </xf>
    <xf numFmtId="171" fontId="10" fillId="0" borderId="7" xfId="1" applyFont="1" applyBorder="1" applyAlignment="1" applyProtection="1">
      <alignment vertical="center" wrapText="1"/>
      <protection locked="0"/>
    </xf>
    <xf numFmtId="20" fontId="9" fillId="29" borderId="7" xfId="0" quotePrefix="1" applyNumberFormat="1" applyFont="1" applyFill="1" applyBorder="1" applyAlignment="1" applyProtection="1">
      <alignment horizontal="center" vertical="center" wrapText="1"/>
      <protection locked="0"/>
    </xf>
    <xf numFmtId="0" fontId="7" fillId="0" borderId="20" xfId="0" applyFont="1" applyBorder="1" applyAlignment="1">
      <alignment horizontal="center" vertical="center" wrapText="1"/>
    </xf>
    <xf numFmtId="20" fontId="9" fillId="0" borderId="20" xfId="0" quotePrefix="1" applyNumberFormat="1" applyFont="1" applyBorder="1" applyAlignment="1" applyProtection="1">
      <alignment horizontal="center" vertical="center" wrapText="1"/>
      <protection locked="0"/>
    </xf>
    <xf numFmtId="20" fontId="9" fillId="0" borderId="20" xfId="0" applyNumberFormat="1" applyFont="1" applyBorder="1" applyAlignment="1" applyProtection="1">
      <alignment horizontal="center" vertical="center" wrapText="1"/>
      <protection locked="0"/>
    </xf>
    <xf numFmtId="1" fontId="9" fillId="0" borderId="20" xfId="0" applyNumberFormat="1" applyFont="1" applyBorder="1" applyAlignment="1" applyProtection="1">
      <alignment horizontal="center" vertical="center"/>
      <protection locked="0"/>
    </xf>
    <xf numFmtId="171" fontId="8" fillId="2" borderId="20" xfId="1" applyFont="1" applyFill="1" applyBorder="1" applyAlignment="1" applyProtection="1">
      <alignment vertical="center" wrapText="1"/>
      <protection locked="0"/>
    </xf>
    <xf numFmtId="0" fontId="7" fillId="2" borderId="94" xfId="0" applyFont="1" applyFill="1" applyBorder="1" applyAlignment="1">
      <alignment horizontal="center" vertical="center" wrapText="1"/>
    </xf>
    <xf numFmtId="0" fontId="85" fillId="3" borderId="4" xfId="0" applyFont="1" applyFill="1" applyBorder="1" applyAlignment="1">
      <alignment horizontal="center" vertical="center" textRotation="255"/>
    </xf>
    <xf numFmtId="0" fontId="7" fillId="29" borderId="20" xfId="0" applyFont="1" applyFill="1" applyBorder="1" applyAlignment="1">
      <alignment horizontal="center" vertical="center" wrapText="1"/>
    </xf>
    <xf numFmtId="0" fontId="8" fillId="29" borderId="20" xfId="0" applyFont="1" applyFill="1" applyBorder="1" applyAlignment="1" applyProtection="1">
      <alignment horizontal="center" vertical="center" wrapText="1"/>
      <protection locked="0"/>
    </xf>
    <xf numFmtId="201" fontId="8" fillId="29" borderId="20" xfId="38258" applyNumberFormat="1" applyFont="1" applyFill="1" applyBorder="1" applyAlignment="1" applyProtection="1">
      <alignment horizontal="center" vertical="center" wrapText="1"/>
      <protection locked="0"/>
    </xf>
    <xf numFmtId="20" fontId="9" fillId="29" borderId="20" xfId="0" quotePrefix="1" applyNumberFormat="1" applyFont="1" applyFill="1" applyBorder="1" applyAlignment="1" applyProtection="1">
      <alignment horizontal="center" vertical="center" wrapText="1"/>
      <protection locked="0"/>
    </xf>
    <xf numFmtId="20" fontId="9" fillId="29" borderId="20" xfId="0" applyNumberFormat="1" applyFont="1" applyFill="1" applyBorder="1" applyAlignment="1" applyProtection="1">
      <alignment horizontal="center" vertical="center" wrapText="1"/>
      <protection locked="0"/>
    </xf>
    <xf numFmtId="1" fontId="9" fillId="29" borderId="20" xfId="0" applyNumberFormat="1" applyFont="1" applyFill="1" applyBorder="1" applyAlignment="1" applyProtection="1">
      <alignment horizontal="center" vertical="center"/>
      <protection locked="0"/>
    </xf>
    <xf numFmtId="0" fontId="8" fillId="29" borderId="20" xfId="0" applyFont="1" applyFill="1" applyBorder="1" applyAlignment="1" applyProtection="1">
      <alignment vertical="center" wrapText="1"/>
      <protection locked="0"/>
    </xf>
    <xf numFmtId="171" fontId="10" fillId="29" borderId="20" xfId="1" applyFont="1" applyFill="1" applyBorder="1" applyAlignment="1" applyProtection="1">
      <alignment vertical="center" wrapText="1"/>
      <protection locked="0"/>
    </xf>
    <xf numFmtId="171" fontId="10" fillId="29" borderId="20" xfId="1" applyFont="1" applyFill="1" applyBorder="1" applyAlignment="1" applyProtection="1">
      <alignment horizontal="left" vertical="center" wrapText="1"/>
      <protection locked="0"/>
    </xf>
    <xf numFmtId="171" fontId="10" fillId="2" borderId="94" xfId="1" applyFont="1" applyFill="1" applyBorder="1" applyAlignment="1" applyProtection="1">
      <alignment horizontal="left" vertical="center" wrapText="1"/>
      <protection locked="0"/>
    </xf>
    <xf numFmtId="0" fontId="8" fillId="74" borderId="12" xfId="0" applyFont="1" applyFill="1" applyBorder="1" applyAlignment="1" applyProtection="1">
      <alignment vertical="center" wrapText="1"/>
      <protection locked="0"/>
    </xf>
    <xf numFmtId="0" fontId="8" fillId="74" borderId="18" xfId="0" applyFont="1" applyFill="1" applyBorder="1" applyAlignment="1" applyProtection="1">
      <alignment vertical="center" wrapText="1"/>
      <protection locked="0"/>
    </xf>
    <xf numFmtId="0" fontId="8" fillId="0" borderId="12" xfId="0" applyFont="1" applyBorder="1" applyAlignment="1" applyProtection="1">
      <alignment vertical="center" wrapText="1"/>
      <protection locked="0"/>
    </xf>
    <xf numFmtId="0" fontId="8" fillId="0" borderId="4" xfId="0" applyFont="1" applyBorder="1" applyAlignment="1" applyProtection="1">
      <alignment horizontal="center" vertical="center" wrapText="1"/>
      <protection locked="0"/>
    </xf>
    <xf numFmtId="201" fontId="8" fillId="0" borderId="4" xfId="38258" applyNumberFormat="1" applyFont="1" applyFill="1" applyBorder="1" applyAlignment="1" applyProtection="1">
      <alignment horizontal="center" vertical="center" wrapText="1"/>
      <protection locked="0"/>
    </xf>
    <xf numFmtId="0" fontId="8" fillId="2" borderId="4" xfId="0" applyFont="1" applyFill="1" applyBorder="1" applyAlignment="1" applyProtection="1">
      <alignment horizontal="center" vertical="center" wrapText="1"/>
      <protection locked="0"/>
    </xf>
    <xf numFmtId="20" fontId="9" fillId="2" borderId="4" xfId="0" applyNumberFormat="1" applyFont="1" applyFill="1" applyBorder="1" applyAlignment="1" applyProtection="1">
      <alignment horizontal="center" vertical="center" wrapText="1"/>
      <protection locked="0"/>
    </xf>
    <xf numFmtId="1" fontId="9" fillId="0" borderId="4" xfId="0" applyNumberFormat="1" applyFont="1" applyBorder="1" applyAlignment="1" applyProtection="1">
      <alignment horizontal="center" vertical="center"/>
      <protection locked="0"/>
    </xf>
    <xf numFmtId="0" fontId="8" fillId="2" borderId="1" xfId="0" applyFont="1" applyFill="1" applyBorder="1" applyAlignment="1" applyProtection="1">
      <alignment vertical="center" wrapText="1"/>
      <protection locked="0"/>
    </xf>
    <xf numFmtId="201" fontId="8" fillId="2" borderId="4" xfId="38258" applyNumberFormat="1" applyFont="1" applyFill="1" applyBorder="1" applyAlignment="1" applyProtection="1">
      <alignment horizontal="center" vertical="center" wrapText="1"/>
      <protection locked="0"/>
    </xf>
    <xf numFmtId="1" fontId="9" fillId="0" borderId="7" xfId="0" applyNumberFormat="1" applyFont="1" applyBorder="1" applyAlignment="1" applyProtection="1">
      <alignment horizontal="center" vertical="center"/>
      <protection locked="0"/>
    </xf>
    <xf numFmtId="0" fontId="8" fillId="29" borderId="42" xfId="0" applyFont="1" applyFill="1" applyBorder="1" applyAlignment="1" applyProtection="1">
      <alignment horizontal="center" vertical="center" wrapText="1"/>
      <protection locked="0"/>
    </xf>
    <xf numFmtId="20" fontId="9" fillId="29" borderId="42" xfId="0" applyNumberFormat="1" applyFont="1" applyFill="1" applyBorder="1" applyAlignment="1" applyProtection="1">
      <alignment horizontal="center" vertical="center" wrapText="1"/>
      <protection locked="0"/>
    </xf>
    <xf numFmtId="0" fontId="8" fillId="29" borderId="42" xfId="0" applyFont="1" applyFill="1" applyBorder="1" applyAlignment="1" applyProtection="1">
      <alignment vertical="center" wrapText="1"/>
      <protection locked="0"/>
    </xf>
    <xf numFmtId="0" fontId="85" fillId="28" borderId="7" xfId="0" applyFont="1" applyFill="1" applyBorder="1" applyAlignment="1">
      <alignment horizontal="center" vertical="center" textRotation="255"/>
    </xf>
    <xf numFmtId="0" fontId="8" fillId="0" borderId="85" xfId="0" applyFont="1" applyBorder="1" applyAlignment="1" applyProtection="1">
      <alignment horizontal="center" vertical="center" wrapText="1"/>
      <protection locked="0"/>
    </xf>
    <xf numFmtId="0" fontId="8" fillId="0" borderId="86" xfId="0" applyFont="1" applyBorder="1" applyAlignment="1" applyProtection="1">
      <alignment horizontal="center" vertical="center" wrapText="1"/>
      <protection locked="0"/>
    </xf>
    <xf numFmtId="0" fontId="8" fillId="0" borderId="69" xfId="0" applyFont="1" applyBorder="1" applyAlignment="1" applyProtection="1">
      <alignment horizontal="center" vertical="center" wrapText="1"/>
      <protection locked="0"/>
    </xf>
    <xf numFmtId="171" fontId="8" fillId="76" borderId="18" xfId="1" applyFont="1" applyFill="1" applyBorder="1" applyAlignment="1" applyProtection="1">
      <alignment vertical="center" wrapText="1"/>
      <protection locked="0"/>
    </xf>
    <xf numFmtId="20" fontId="9" fillId="2" borderId="7" xfId="0" applyNumberFormat="1" applyFont="1" applyFill="1" applyBorder="1" applyAlignment="1" applyProtection="1">
      <alignment horizontal="center" vertical="center" wrapText="1"/>
      <protection locked="0"/>
    </xf>
    <xf numFmtId="0" fontId="8" fillId="2" borderId="7" xfId="0" applyFont="1" applyFill="1" applyBorder="1" applyAlignment="1" applyProtection="1">
      <alignment vertical="center" wrapText="1"/>
      <protection locked="0"/>
    </xf>
    <xf numFmtId="171" fontId="10" fillId="2" borderId="7" xfId="1" applyFont="1" applyFill="1" applyBorder="1" applyAlignment="1" applyProtection="1">
      <alignment vertical="center" wrapText="1"/>
      <protection locked="0"/>
    </xf>
    <xf numFmtId="171" fontId="8" fillId="76" borderId="42" xfId="1" applyFont="1" applyFill="1" applyBorder="1" applyAlignment="1" applyProtection="1">
      <alignment vertical="center" wrapText="1"/>
      <protection locked="0"/>
    </xf>
    <xf numFmtId="171" fontId="8" fillId="77" borderId="18" xfId="1" applyFont="1" applyFill="1" applyBorder="1" applyAlignment="1" applyProtection="1">
      <alignment vertical="center" wrapText="1"/>
      <protection locked="0"/>
    </xf>
    <xf numFmtId="20" fontId="9" fillId="0" borderId="4" xfId="0" applyNumberFormat="1" applyFont="1" applyBorder="1" applyAlignment="1" applyProtection="1">
      <alignment horizontal="center" vertical="center" wrapText="1"/>
      <protection locked="0"/>
    </xf>
    <xf numFmtId="171" fontId="10" fillId="0" borderId="4" xfId="1" applyFont="1" applyBorder="1" applyAlignment="1" applyProtection="1">
      <alignment vertical="center" wrapText="1"/>
      <protection locked="0"/>
    </xf>
    <xf numFmtId="171" fontId="10" fillId="4" borderId="42" xfId="1" applyFont="1" applyFill="1" applyBorder="1" applyAlignment="1" applyProtection="1">
      <alignment vertical="center" wrapText="1"/>
      <protection locked="0"/>
    </xf>
    <xf numFmtId="171" fontId="10" fillId="4" borderId="17" xfId="1" applyFont="1" applyFill="1" applyBorder="1" applyAlignment="1" applyProtection="1">
      <alignment vertical="center" wrapText="1"/>
      <protection locked="0"/>
    </xf>
    <xf numFmtId="0" fontId="8" fillId="77" borderId="16" xfId="0" applyFont="1" applyFill="1" applyBorder="1" applyAlignment="1" applyProtection="1">
      <alignment vertical="center" wrapText="1"/>
      <protection locked="0"/>
    </xf>
    <xf numFmtId="171" fontId="10" fillId="4" borderId="12" xfId="1" applyFont="1" applyFill="1" applyBorder="1" applyAlignment="1" applyProtection="1">
      <alignment horizontal="left" vertical="center" wrapText="1"/>
      <protection locked="0"/>
    </xf>
    <xf numFmtId="171" fontId="10" fillId="4" borderId="17" xfId="1" applyFont="1" applyFill="1" applyBorder="1" applyAlignment="1" applyProtection="1">
      <alignment horizontal="left" vertical="center" wrapText="1"/>
      <protection locked="0"/>
    </xf>
    <xf numFmtId="171" fontId="10" fillId="4" borderId="18" xfId="1" applyFont="1" applyFill="1" applyBorder="1" applyAlignment="1" applyProtection="1">
      <alignment vertical="center" wrapText="1"/>
      <protection locked="0"/>
    </xf>
    <xf numFmtId="171" fontId="10" fillId="4" borderId="94" xfId="1" applyFont="1" applyFill="1" applyBorder="1" applyAlignment="1" applyProtection="1">
      <alignment vertical="center" wrapText="1"/>
      <protection locked="0"/>
    </xf>
    <xf numFmtId="1" fontId="9" fillId="29" borderId="7" xfId="0" applyNumberFormat="1" applyFont="1" applyFill="1" applyBorder="1" applyAlignment="1" applyProtection="1">
      <alignment horizontal="center" vertical="center"/>
      <protection locked="0"/>
    </xf>
    <xf numFmtId="0" fontId="14" fillId="0" borderId="94" xfId="0" applyFont="1" applyBorder="1" applyAlignment="1">
      <alignment vertical="top"/>
    </xf>
    <xf numFmtId="0" fontId="76" fillId="0" borderId="67" xfId="0" applyFont="1" applyBorder="1" applyAlignment="1">
      <alignment horizontal="left" vertical="top"/>
    </xf>
    <xf numFmtId="0" fontId="8" fillId="2" borderId="4" xfId="0" applyFont="1" applyFill="1" applyBorder="1" applyAlignment="1" applyProtection="1">
      <alignment vertical="center" wrapText="1"/>
      <protection locked="0"/>
    </xf>
    <xf numFmtId="0" fontId="8" fillId="2" borderId="42" xfId="0" applyFont="1" applyFill="1" applyBorder="1" applyAlignment="1" applyProtection="1">
      <alignment vertical="center" wrapText="1"/>
      <protection locked="0"/>
    </xf>
    <xf numFmtId="0" fontId="8" fillId="74" borderId="94" xfId="0" applyFont="1" applyFill="1" applyBorder="1" applyAlignment="1" applyProtection="1">
      <alignment vertical="center" wrapText="1"/>
      <protection locked="0"/>
    </xf>
    <xf numFmtId="1" fontId="9" fillId="2" borderId="4" xfId="0" applyNumberFormat="1" applyFont="1" applyFill="1" applyBorder="1" applyAlignment="1" applyProtection="1">
      <alignment horizontal="center" vertical="center"/>
      <protection locked="0"/>
    </xf>
    <xf numFmtId="0" fontId="7" fillId="29" borderId="94" xfId="0" applyFont="1" applyFill="1" applyBorder="1" applyAlignment="1" applyProtection="1">
      <alignment vertical="center" wrapText="1"/>
      <protection locked="0"/>
    </xf>
    <xf numFmtId="171" fontId="10" fillId="29" borderId="18" xfId="1" applyFont="1" applyFill="1" applyBorder="1" applyAlignment="1" applyProtection="1">
      <alignment horizontal="left" vertical="center" wrapText="1"/>
      <protection locked="0"/>
    </xf>
    <xf numFmtId="171" fontId="8" fillId="2" borderId="17" xfId="1" applyFont="1" applyFill="1" applyBorder="1" applyAlignment="1" applyProtection="1">
      <alignment vertical="center" wrapText="1"/>
      <protection locked="0"/>
    </xf>
    <xf numFmtId="0" fontId="98" fillId="0" borderId="94" xfId="0" applyFont="1" applyBorder="1"/>
    <xf numFmtId="20" fontId="9" fillId="29" borderId="94" xfId="0" quotePrefix="1" applyNumberFormat="1" applyFont="1" applyFill="1" applyBorder="1" applyAlignment="1" applyProtection="1">
      <alignment horizontal="center" vertical="center" wrapText="1"/>
      <protection locked="0"/>
    </xf>
    <xf numFmtId="0" fontId="111" fillId="0" borderId="0" xfId="0" applyFont="1" applyAlignment="1">
      <alignment horizontal="left" vertical="center"/>
    </xf>
    <xf numFmtId="20" fontId="9" fillId="0" borderId="42" xfId="0" quotePrefix="1" applyNumberFormat="1" applyFont="1" applyBorder="1" applyAlignment="1" applyProtection="1">
      <alignment horizontal="center" vertical="center" wrapText="1"/>
      <protection locked="0"/>
    </xf>
    <xf numFmtId="20" fontId="9" fillId="29" borderId="42" xfId="0" quotePrefix="1" applyNumberFormat="1" applyFont="1" applyFill="1" applyBorder="1" applyAlignment="1" applyProtection="1">
      <alignment horizontal="center" vertical="center" wrapText="1"/>
      <protection locked="0"/>
    </xf>
    <xf numFmtId="0" fontId="76" fillId="0" borderId="0" xfId="0" applyFont="1" applyAlignment="1">
      <alignment horizontal="left" vertical="top"/>
    </xf>
    <xf numFmtId="0" fontId="0" fillId="5" borderId="3" xfId="0" applyFill="1" applyBorder="1"/>
    <xf numFmtId="0" fontId="75" fillId="5" borderId="4" xfId="0" applyFont="1" applyFill="1" applyBorder="1" applyAlignment="1">
      <alignment horizontal="center" vertical="center"/>
    </xf>
    <xf numFmtId="0" fontId="75" fillId="5" borderId="1" xfId="0" applyFont="1" applyFill="1" applyBorder="1" applyAlignment="1">
      <alignment horizontal="center" vertical="center"/>
    </xf>
    <xf numFmtId="0" fontId="0" fillId="5" borderId="1" xfId="0" applyFill="1" applyBorder="1"/>
    <xf numFmtId="0" fontId="0" fillId="5" borderId="68" xfId="0" applyFill="1" applyBorder="1"/>
    <xf numFmtId="0" fontId="0" fillId="5" borderId="69" xfId="0" applyFill="1" applyBorder="1"/>
    <xf numFmtId="0" fontId="75" fillId="5" borderId="94" xfId="0" applyFont="1" applyFill="1" applyBorder="1" applyAlignment="1">
      <alignment horizontal="center" vertical="center"/>
    </xf>
    <xf numFmtId="0" fontId="0" fillId="5" borderId="94" xfId="0" applyFill="1" applyBorder="1"/>
    <xf numFmtId="0" fontId="0" fillId="5" borderId="6" xfId="0" applyFill="1" applyBorder="1"/>
    <xf numFmtId="0" fontId="0" fillId="0" borderId="69" xfId="0" applyBorder="1"/>
    <xf numFmtId="204" fontId="14" fillId="0" borderId="94" xfId="0" applyNumberFormat="1" applyFont="1" applyBorder="1" applyAlignment="1">
      <alignment horizontal="right" vertical="top"/>
    </xf>
    <xf numFmtId="174" fontId="14" fillId="0" borderId="94" xfId="0" applyNumberFormat="1" applyFont="1" applyBorder="1" applyAlignment="1">
      <alignment horizontal="right" vertical="top"/>
    </xf>
    <xf numFmtId="4" fontId="14" fillId="0" borderId="94" xfId="0" applyNumberFormat="1" applyFont="1" applyBorder="1" applyAlignment="1">
      <alignment horizontal="right" vertical="top"/>
    </xf>
    <xf numFmtId="205" fontId="14" fillId="0" borderId="94" xfId="0" applyNumberFormat="1" applyFont="1" applyBorder="1" applyAlignment="1">
      <alignment horizontal="right" vertical="top"/>
    </xf>
    <xf numFmtId="0" fontId="75" fillId="5" borderId="7" xfId="0" applyFont="1" applyFill="1" applyBorder="1" applyAlignment="1">
      <alignment horizontal="center" vertical="center"/>
    </xf>
    <xf numFmtId="0" fontId="78" fillId="72" borderId="94" xfId="0" applyFont="1" applyFill="1" applyBorder="1" applyAlignment="1">
      <alignment horizontal="left" vertical="top"/>
    </xf>
    <xf numFmtId="4" fontId="14" fillId="72" borderId="94" xfId="0" applyNumberFormat="1" applyFont="1" applyFill="1" applyBorder="1" applyAlignment="1">
      <alignment horizontal="right" vertical="top"/>
    </xf>
    <xf numFmtId="174" fontId="14" fillId="72" borderId="94" xfId="0" applyNumberFormat="1" applyFont="1" applyFill="1" applyBorder="1" applyAlignment="1">
      <alignment horizontal="right" vertical="top"/>
    </xf>
    <xf numFmtId="204" fontId="14" fillId="72" borderId="94" xfId="0" applyNumberFormat="1" applyFont="1" applyFill="1" applyBorder="1" applyAlignment="1">
      <alignment horizontal="right" vertical="top"/>
    </xf>
    <xf numFmtId="3" fontId="14" fillId="0" borderId="94" xfId="0" applyNumberFormat="1" applyFont="1" applyBorder="1" applyAlignment="1">
      <alignment horizontal="right" vertical="top"/>
    </xf>
    <xf numFmtId="3" fontId="14" fillId="72" borderId="94" xfId="0" applyNumberFormat="1" applyFont="1" applyFill="1" applyBorder="1" applyAlignment="1">
      <alignment horizontal="right" vertical="top"/>
    </xf>
    <xf numFmtId="4" fontId="79" fillId="72" borderId="94" xfId="0" applyNumberFormat="1" applyFont="1" applyFill="1" applyBorder="1" applyAlignment="1">
      <alignment horizontal="right" vertical="top"/>
    </xf>
    <xf numFmtId="3" fontId="79" fillId="72" borderId="94" xfId="0" applyNumberFormat="1" applyFont="1" applyFill="1" applyBorder="1" applyAlignment="1">
      <alignment horizontal="right" vertical="top"/>
    </xf>
    <xf numFmtId="206" fontId="75" fillId="72" borderId="0" xfId="0" applyNumberFormat="1" applyFont="1" applyFill="1" applyAlignment="1">
      <alignment horizontal="right" vertical="top"/>
    </xf>
    <xf numFmtId="3" fontId="75" fillId="72" borderId="84" xfId="0" applyNumberFormat="1" applyFont="1" applyFill="1" applyBorder="1" applyAlignment="1">
      <alignment horizontal="right" vertical="top"/>
    </xf>
    <xf numFmtId="3" fontId="75" fillId="72" borderId="0" xfId="0" applyNumberFormat="1" applyFont="1" applyFill="1" applyAlignment="1">
      <alignment horizontal="right" vertical="top"/>
    </xf>
    <xf numFmtId="4" fontId="80" fillId="72" borderId="20" xfId="0" applyNumberFormat="1" applyFont="1" applyFill="1" applyBorder="1" applyAlignment="1">
      <alignment horizontal="right" vertical="top"/>
    </xf>
    <xf numFmtId="174" fontId="80" fillId="72" borderId="20" xfId="0" applyNumberFormat="1" applyFont="1" applyFill="1" applyBorder="1" applyAlignment="1">
      <alignment horizontal="right" vertical="top"/>
    </xf>
    <xf numFmtId="0" fontId="75" fillId="5" borderId="55" xfId="0" applyFont="1" applyFill="1" applyBorder="1" applyAlignment="1">
      <alignment horizontal="center" vertical="center"/>
    </xf>
    <xf numFmtId="0" fontId="0" fillId="5" borderId="95" xfId="0" applyFill="1" applyBorder="1"/>
    <xf numFmtId="0" fontId="0" fillId="5" borderId="56" xfId="0" applyFill="1" applyBorder="1"/>
    <xf numFmtId="0" fontId="75" fillId="5" borderId="96" xfId="0" applyFont="1" applyFill="1" applyBorder="1" applyAlignment="1">
      <alignment horizontal="center" vertical="center"/>
    </xf>
    <xf numFmtId="0" fontId="75" fillId="5" borderId="57" xfId="0" applyFont="1" applyFill="1" applyBorder="1" applyAlignment="1">
      <alignment horizontal="center" vertical="center"/>
    </xf>
    <xf numFmtId="0" fontId="75" fillId="5" borderId="58" xfId="0" applyFont="1" applyFill="1" applyBorder="1" applyAlignment="1">
      <alignment horizontal="center" vertical="center"/>
    </xf>
    <xf numFmtId="0" fontId="75" fillId="5" borderId="5" xfId="0" applyFont="1" applyFill="1" applyBorder="1" applyAlignment="1">
      <alignment horizontal="center" vertical="center"/>
    </xf>
    <xf numFmtId="0" fontId="0" fillId="5" borderId="90" xfId="0" applyFill="1" applyBorder="1"/>
    <xf numFmtId="0" fontId="0" fillId="5" borderId="70" xfId="0" applyFill="1" applyBorder="1"/>
    <xf numFmtId="0" fontId="0" fillId="5" borderId="91" xfId="0" applyFill="1" applyBorder="1"/>
    <xf numFmtId="0" fontId="75" fillId="5" borderId="68" xfId="0" applyFont="1" applyFill="1" applyBorder="1" applyAlignment="1">
      <alignment horizontal="center" vertical="center"/>
    </xf>
    <xf numFmtId="0" fontId="14" fillId="0" borderId="81" xfId="0" applyFont="1" applyBorder="1" applyAlignment="1">
      <alignment horizontal="left" vertical="top"/>
    </xf>
    <xf numFmtId="0" fontId="0" fillId="0" borderId="70" xfId="0" applyBorder="1"/>
    <xf numFmtId="206" fontId="14" fillId="0" borderId="94" xfId="0" applyNumberFormat="1" applyFont="1" applyBorder="1" applyAlignment="1">
      <alignment horizontal="right" vertical="top"/>
    </xf>
    <xf numFmtId="4" fontId="14" fillId="0" borderId="91" xfId="0" applyNumberFormat="1" applyFont="1" applyBorder="1" applyAlignment="1">
      <alignment horizontal="right" vertical="top"/>
    </xf>
    <xf numFmtId="206" fontId="76" fillId="0" borderId="82" xfId="0" applyNumberFormat="1" applyFont="1" applyBorder="1" applyAlignment="1">
      <alignment horizontal="right" vertical="top"/>
    </xf>
    <xf numFmtId="0" fontId="0" fillId="0" borderId="63" xfId="0" applyBorder="1"/>
    <xf numFmtId="4" fontId="76" fillId="0" borderId="82" xfId="0" applyNumberFormat="1" applyFont="1" applyBorder="1" applyAlignment="1">
      <alignment horizontal="right" vertical="top"/>
    </xf>
    <xf numFmtId="4" fontId="76" fillId="0" borderId="83" xfId="0" applyNumberFormat="1" applyFont="1" applyBorder="1" applyAlignment="1">
      <alignment horizontal="right" vertical="top"/>
    </xf>
    <xf numFmtId="0" fontId="75" fillId="5" borderId="4" xfId="0" applyFont="1" applyFill="1" applyBorder="1" applyAlignment="1">
      <alignment horizontal="left" vertical="center"/>
    </xf>
    <xf numFmtId="0" fontId="75" fillId="5" borderId="94" xfId="0" applyFont="1" applyFill="1" applyBorder="1" applyAlignment="1">
      <alignment horizontal="left" vertical="center"/>
    </xf>
    <xf numFmtId="0" fontId="114" fillId="72" borderId="68" xfId="0" applyFont="1" applyFill="1" applyBorder="1" applyAlignment="1">
      <alignment horizontal="left" vertical="center"/>
    </xf>
    <xf numFmtId="0" fontId="114" fillId="72" borderId="69" xfId="0" applyFont="1" applyFill="1" applyBorder="1" applyAlignment="1">
      <alignment horizontal="right" vertical="center"/>
    </xf>
    <xf numFmtId="207" fontId="14" fillId="0" borderId="94" xfId="0" applyNumberFormat="1" applyFont="1" applyBorder="1" applyAlignment="1">
      <alignment horizontal="right" vertical="top"/>
    </xf>
    <xf numFmtId="206" fontId="82" fillId="0" borderId="94" xfId="0" applyNumberFormat="1" applyFont="1" applyBorder="1" applyAlignment="1">
      <alignment horizontal="right" vertical="top"/>
    </xf>
    <xf numFmtId="0" fontId="0" fillId="0" borderId="94" xfId="0" applyBorder="1"/>
    <xf numFmtId="0" fontId="81" fillId="5" borderId="4" xfId="0" applyFont="1" applyFill="1" applyBorder="1" applyAlignment="1">
      <alignment horizontal="left" vertical="center"/>
    </xf>
    <xf numFmtId="3" fontId="82" fillId="0" borderId="94" xfId="0" applyNumberFormat="1" applyFont="1" applyBorder="1" applyAlignment="1">
      <alignment horizontal="right" vertical="top"/>
    </xf>
    <xf numFmtId="3" fontId="80" fillId="72" borderId="94" xfId="0" applyNumberFormat="1" applyFont="1" applyFill="1" applyBorder="1" applyAlignment="1">
      <alignment horizontal="right" vertical="top"/>
    </xf>
    <xf numFmtId="0" fontId="14" fillId="0" borderId="94" xfId="0" applyFont="1" applyBorder="1" applyAlignment="1">
      <alignment horizontal="right" vertical="top"/>
    </xf>
    <xf numFmtId="0" fontId="0" fillId="0" borderId="117" xfId="0" applyBorder="1"/>
    <xf numFmtId="0" fontId="0" fillId="5" borderId="2" xfId="0" applyFill="1" applyBorder="1"/>
    <xf numFmtId="0" fontId="0" fillId="5" borderId="4" xfId="0" applyFill="1" applyBorder="1"/>
    <xf numFmtId="0" fontId="0" fillId="0" borderId="68" xfId="0" applyBorder="1"/>
    <xf numFmtId="0" fontId="0" fillId="0" borderId="5" xfId="0" applyBorder="1"/>
    <xf numFmtId="0" fontId="75" fillId="5" borderId="59" xfId="0" applyFont="1" applyFill="1" applyBorder="1" applyAlignment="1">
      <alignment horizontal="center" vertical="center"/>
    </xf>
    <xf numFmtId="0" fontId="75" fillId="5" borderId="60" xfId="0" applyFont="1" applyFill="1" applyBorder="1" applyAlignment="1">
      <alignment horizontal="center" vertical="center"/>
    </xf>
    <xf numFmtId="0" fontId="75" fillId="5" borderId="61" xfId="0" applyFont="1" applyFill="1" applyBorder="1" applyAlignment="1">
      <alignment horizontal="center" vertical="center"/>
    </xf>
    <xf numFmtId="3" fontId="14" fillId="0" borderId="91" xfId="0" applyNumberFormat="1" applyFont="1" applyBorder="1" applyAlignment="1">
      <alignment horizontal="right" vertical="top"/>
    </xf>
    <xf numFmtId="0" fontId="14" fillId="0" borderId="94" xfId="0" applyFont="1" applyBorder="1" applyAlignment="1">
      <alignment horizontal="center" vertical="top"/>
    </xf>
    <xf numFmtId="4" fontId="14" fillId="0" borderId="94" xfId="0" applyNumberFormat="1" applyFont="1" applyBorder="1" applyAlignment="1">
      <alignment horizontal="center" vertical="top"/>
    </xf>
    <xf numFmtId="0" fontId="80" fillId="72" borderId="62" xfId="0" applyFont="1" applyFill="1" applyBorder="1" applyAlignment="1">
      <alignment horizontal="left" vertical="top"/>
    </xf>
    <xf numFmtId="4" fontId="80" fillId="72" borderId="63" xfId="0" applyNumberFormat="1" applyFont="1" applyFill="1" applyBorder="1" applyAlignment="1">
      <alignment horizontal="right" vertical="top"/>
    </xf>
    <xf numFmtId="4" fontId="80" fillId="72" borderId="64" xfId="0" applyNumberFormat="1" applyFont="1" applyFill="1" applyBorder="1" applyAlignment="1">
      <alignment horizontal="right" vertical="top"/>
    </xf>
    <xf numFmtId="0" fontId="80" fillId="72" borderId="94" xfId="0" applyFont="1" applyFill="1" applyBorder="1" applyAlignment="1">
      <alignment horizontal="center" vertical="top"/>
    </xf>
    <xf numFmtId="4" fontId="80" fillId="72" borderId="69" xfId="0" applyNumberFormat="1" applyFont="1" applyFill="1" applyBorder="1" applyAlignment="1">
      <alignment horizontal="center" vertical="top"/>
    </xf>
    <xf numFmtId="4" fontId="80" fillId="72" borderId="65" xfId="0" applyNumberFormat="1" applyFont="1" applyFill="1" applyBorder="1" applyAlignment="1">
      <alignment horizontal="center" vertical="top"/>
    </xf>
    <xf numFmtId="4" fontId="80" fillId="72" borderId="66" xfId="0" applyNumberFormat="1" applyFont="1" applyFill="1" applyBorder="1" applyAlignment="1">
      <alignment horizontal="center" vertical="top"/>
    </xf>
    <xf numFmtId="0" fontId="112" fillId="0" borderId="0" xfId="0" applyFont="1" applyAlignment="1">
      <alignment horizontal="center" vertical="center"/>
    </xf>
    <xf numFmtId="208" fontId="14" fillId="0" borderId="94" xfId="0" applyNumberFormat="1" applyFont="1" applyBorder="1" applyAlignment="1">
      <alignment horizontal="right" vertical="top"/>
    </xf>
    <xf numFmtId="4" fontId="113" fillId="0" borderId="94" xfId="0" applyNumberFormat="1" applyFont="1" applyBorder="1" applyAlignment="1">
      <alignment horizontal="right" vertical="top"/>
    </xf>
    <xf numFmtId="3" fontId="113" fillId="0" borderId="94" xfId="0" applyNumberFormat="1" applyFont="1" applyBorder="1" applyAlignment="1">
      <alignment horizontal="right" vertical="top"/>
    </xf>
    <xf numFmtId="204" fontId="113" fillId="0" borderId="94" xfId="0" applyNumberFormat="1" applyFont="1" applyBorder="1" applyAlignment="1">
      <alignment horizontal="right" vertical="top"/>
    </xf>
    <xf numFmtId="204" fontId="14" fillId="0" borderId="94" xfId="0" applyNumberFormat="1" applyFont="1" applyBorder="1" applyAlignment="1">
      <alignment horizontal="center" vertical="top"/>
    </xf>
    <xf numFmtId="204" fontId="113" fillId="0" borderId="94" xfId="0" applyNumberFormat="1" applyFont="1" applyBorder="1" applyAlignment="1">
      <alignment horizontal="center" vertical="top"/>
    </xf>
    <xf numFmtId="3" fontId="113" fillId="0" borderId="94" xfId="0" applyNumberFormat="1" applyFont="1" applyBorder="1" applyAlignment="1">
      <alignment horizontal="center" vertical="top"/>
    </xf>
    <xf numFmtId="20" fontId="9" fillId="0" borderId="4" xfId="0" quotePrefix="1" applyNumberFormat="1" applyFont="1" applyBorder="1" applyAlignment="1" applyProtection="1">
      <alignment horizontal="center" vertical="center" wrapText="1"/>
      <protection locked="0"/>
    </xf>
    <xf numFmtId="0" fontId="7" fillId="62" borderId="71" xfId="0" applyFont="1" applyFill="1" applyBorder="1" applyAlignment="1">
      <alignment horizontal="center"/>
    </xf>
    <xf numFmtId="0" fontId="7" fillId="62" borderId="72" xfId="0" applyFont="1" applyFill="1" applyBorder="1" applyAlignment="1">
      <alignment horizontal="center"/>
    </xf>
    <xf numFmtId="0" fontId="86" fillId="62" borderId="0" xfId="0" applyFont="1" applyFill="1" applyAlignment="1">
      <alignment horizontal="center"/>
    </xf>
    <xf numFmtId="0" fontId="7" fillId="62" borderId="73" xfId="0" applyFont="1" applyFill="1" applyBorder="1" applyAlignment="1">
      <alignment horizontal="center"/>
    </xf>
    <xf numFmtId="0" fontId="4" fillId="28" borderId="4" xfId="0" applyFont="1" applyFill="1" applyBorder="1" applyAlignment="1">
      <alignment horizontal="center" vertical="center"/>
    </xf>
    <xf numFmtId="0" fontId="4" fillId="28" borderId="94" xfId="0" applyFont="1" applyFill="1" applyBorder="1" applyAlignment="1">
      <alignment horizontal="center" vertical="center"/>
    </xf>
    <xf numFmtId="0" fontId="6" fillId="28" borderId="4" xfId="0" applyFont="1" applyFill="1" applyBorder="1" applyAlignment="1">
      <alignment horizontal="center" vertical="center"/>
    </xf>
    <xf numFmtId="0" fontId="6" fillId="28" borderId="7" xfId="0" applyFont="1" applyFill="1" applyBorder="1" applyAlignment="1">
      <alignment horizontal="center" vertical="center"/>
    </xf>
    <xf numFmtId="0" fontId="6" fillId="28" borderId="94" xfId="0" applyFont="1" applyFill="1" applyBorder="1" applyAlignment="1">
      <alignment horizontal="center" vertical="center"/>
    </xf>
    <xf numFmtId="171" fontId="6" fillId="28" borderId="4" xfId="1" applyFont="1" applyFill="1" applyBorder="1" applyAlignment="1">
      <alignment horizontal="center" vertical="center" wrapText="1"/>
    </xf>
    <xf numFmtId="171" fontId="6" fillId="28" borderId="7" xfId="1" applyFont="1" applyFill="1" applyBorder="1" applyAlignment="1">
      <alignment horizontal="center" vertical="center" wrapText="1"/>
    </xf>
    <xf numFmtId="171" fontId="6" fillId="28" borderId="94" xfId="1" applyFont="1" applyFill="1" applyBorder="1" applyAlignment="1">
      <alignment horizontal="center" vertical="center" wrapText="1"/>
    </xf>
    <xf numFmtId="0" fontId="6" fillId="28" borderId="1" xfId="0" applyFont="1" applyFill="1" applyBorder="1" applyAlignment="1">
      <alignment horizontal="center" vertical="center"/>
    </xf>
    <xf numFmtId="0" fontId="6" fillId="28" borderId="3" xfId="0" applyFont="1" applyFill="1" applyBorder="1" applyAlignment="1">
      <alignment horizontal="center" vertical="center"/>
    </xf>
    <xf numFmtId="0" fontId="6" fillId="28" borderId="123" xfId="0" applyFont="1" applyFill="1" applyBorder="1" applyAlignment="1">
      <alignment horizontal="center" vertical="center"/>
    </xf>
    <xf numFmtId="0" fontId="6" fillId="28" borderId="122" xfId="0" applyFont="1" applyFill="1" applyBorder="1" applyAlignment="1">
      <alignment horizontal="center" vertical="center"/>
    </xf>
    <xf numFmtId="0" fontId="4" fillId="28" borderId="1" xfId="0" applyFont="1" applyFill="1" applyBorder="1" applyAlignment="1">
      <alignment horizontal="center" vertical="center"/>
    </xf>
    <xf numFmtId="0" fontId="4" fillId="28" borderId="2" xfId="0" applyFont="1" applyFill="1" applyBorder="1" applyAlignment="1">
      <alignment horizontal="center" vertical="center"/>
    </xf>
    <xf numFmtId="0" fontId="4" fillId="28" borderId="3" xfId="0" applyFont="1" applyFill="1" applyBorder="1" applyAlignment="1">
      <alignment horizontal="center" vertical="center"/>
    </xf>
    <xf numFmtId="0" fontId="4" fillId="28" borderId="5" xfId="0" applyFont="1" applyFill="1" applyBorder="1" applyAlignment="1">
      <alignment horizontal="center" vertical="center"/>
    </xf>
    <xf numFmtId="0" fontId="4" fillId="28" borderId="0" xfId="0" applyFont="1" applyFill="1" applyAlignment="1">
      <alignment horizontal="center" vertical="center"/>
    </xf>
    <xf numFmtId="0" fontId="4" fillId="28" borderId="6" xfId="0" applyFont="1" applyFill="1" applyBorder="1" applyAlignment="1">
      <alignment horizontal="center" vertical="center"/>
    </xf>
    <xf numFmtId="0" fontId="6" fillId="28" borderId="4" xfId="0" applyFont="1" applyFill="1" applyBorder="1" applyAlignment="1">
      <alignment horizontal="center" vertical="center" wrapText="1"/>
    </xf>
    <xf numFmtId="0" fontId="6" fillId="28" borderId="7" xfId="0" applyFont="1" applyFill="1" applyBorder="1" applyAlignment="1">
      <alignment horizontal="center" vertical="center" wrapText="1"/>
    </xf>
    <xf numFmtId="0" fontId="6" fillId="28" borderId="94" xfId="0" applyFont="1" applyFill="1" applyBorder="1" applyAlignment="1">
      <alignment horizontal="center" vertical="center" wrapText="1"/>
    </xf>
    <xf numFmtId="0" fontId="2" fillId="28" borderId="4" xfId="0" applyFont="1" applyFill="1" applyBorder="1" applyAlignment="1">
      <alignment horizontal="center" vertical="center" textRotation="255"/>
    </xf>
    <xf numFmtId="0" fontId="2" fillId="28" borderId="7" xfId="0" applyFont="1" applyFill="1" applyBorder="1" applyAlignment="1">
      <alignment horizontal="center" vertical="center" textRotation="255"/>
    </xf>
    <xf numFmtId="0" fontId="2" fillId="28" borderId="94" xfId="0" applyFont="1" applyFill="1" applyBorder="1" applyAlignment="1">
      <alignment horizontal="center" vertical="center" textRotation="255"/>
    </xf>
    <xf numFmtId="0" fontId="85" fillId="28" borderId="4" xfId="0" applyFont="1" applyFill="1" applyBorder="1" applyAlignment="1">
      <alignment horizontal="center" vertical="center" textRotation="255"/>
    </xf>
    <xf numFmtId="0" fontId="85" fillId="28" borderId="7" xfId="0" applyFont="1" applyFill="1" applyBorder="1" applyAlignment="1">
      <alignment horizontal="center" vertical="center" textRotation="255"/>
    </xf>
    <xf numFmtId="0" fontId="7" fillId="0" borderId="4" xfId="0" applyFont="1" applyBorder="1" applyAlignment="1">
      <alignment horizontal="center" vertical="center" wrapText="1"/>
    </xf>
    <xf numFmtId="0" fontId="7" fillId="0" borderId="7" xfId="0" applyFont="1" applyBorder="1" applyAlignment="1">
      <alignment horizontal="center" vertical="center" wrapText="1"/>
    </xf>
    <xf numFmtId="0" fontId="7" fillId="0" borderId="94" xfId="0" applyFont="1" applyBorder="1" applyAlignment="1">
      <alignment horizontal="center" vertical="center" wrapText="1"/>
    </xf>
    <xf numFmtId="0" fontId="7" fillId="29" borderId="4" xfId="0" applyFont="1" applyFill="1" applyBorder="1" applyAlignment="1">
      <alignment horizontal="center" vertical="center" wrapText="1"/>
    </xf>
    <xf numFmtId="0" fontId="7" fillId="29" borderId="7" xfId="0" applyFont="1" applyFill="1" applyBorder="1" applyAlignment="1">
      <alignment horizontal="center" vertical="center" wrapText="1"/>
    </xf>
    <xf numFmtId="0" fontId="7" fillId="29" borderId="94" xfId="0" applyFont="1" applyFill="1" applyBorder="1" applyAlignment="1">
      <alignment horizontal="center" vertical="center" wrapText="1"/>
    </xf>
    <xf numFmtId="0" fontId="85" fillId="3" borderId="4" xfId="0" applyFont="1" applyFill="1" applyBorder="1" applyAlignment="1">
      <alignment horizontal="center" vertical="center" textRotation="255"/>
    </xf>
    <xf numFmtId="0" fontId="85" fillId="3" borderId="7" xfId="0" applyFont="1" applyFill="1" applyBorder="1" applyAlignment="1">
      <alignment horizontal="center" vertical="center" textRotation="255"/>
    </xf>
    <xf numFmtId="0" fontId="85" fillId="3" borderId="94" xfId="0" applyFont="1" applyFill="1" applyBorder="1" applyAlignment="1">
      <alignment horizontal="center" vertical="center" textRotation="255"/>
    </xf>
    <xf numFmtId="0" fontId="85" fillId="61" borderId="4" xfId="0" applyFont="1" applyFill="1" applyBorder="1" applyAlignment="1">
      <alignment horizontal="center" vertical="center" textRotation="255"/>
    </xf>
    <xf numFmtId="0" fontId="85" fillId="61" borderId="7" xfId="0" applyFont="1" applyFill="1" applyBorder="1" applyAlignment="1">
      <alignment horizontal="center" vertical="center" textRotation="255"/>
    </xf>
    <xf numFmtId="0" fontId="85" fillId="61" borderId="94" xfId="0" applyFont="1" applyFill="1" applyBorder="1" applyAlignment="1">
      <alignment horizontal="center" vertical="center" textRotation="255"/>
    </xf>
    <xf numFmtId="0" fontId="7" fillId="2" borderId="4" xfId="0" applyFont="1" applyFill="1" applyBorder="1" applyAlignment="1">
      <alignment horizontal="center" vertical="center" wrapText="1"/>
    </xf>
    <xf numFmtId="0" fontId="7" fillId="2" borderId="94"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0" borderId="3" xfId="0" applyFont="1" applyBorder="1" applyAlignment="1">
      <alignment horizontal="center" vertical="center" wrapText="1"/>
    </xf>
    <xf numFmtId="0" fontId="7" fillId="0" borderId="6" xfId="0" applyFont="1" applyBorder="1" applyAlignment="1">
      <alignment horizontal="center" vertical="center" wrapText="1"/>
    </xf>
    <xf numFmtId="0" fontId="7" fillId="0" borderId="69" xfId="0" applyFont="1" applyBorder="1" applyAlignment="1">
      <alignment horizontal="center" vertical="center" wrapText="1"/>
    </xf>
    <xf numFmtId="0" fontId="7" fillId="29" borderId="3" xfId="0" applyFont="1" applyFill="1" applyBorder="1" applyAlignment="1">
      <alignment horizontal="center" vertical="center" wrapText="1"/>
    </xf>
    <xf numFmtId="0" fontId="7" fillId="29" borderId="6" xfId="0" applyFont="1" applyFill="1" applyBorder="1" applyAlignment="1">
      <alignment horizontal="center" vertical="center" wrapText="1"/>
    </xf>
    <xf numFmtId="0" fontId="7" fillId="29" borderId="69"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7" fillId="2" borderId="69" xfId="0" applyFont="1" applyFill="1" applyBorder="1" applyAlignment="1">
      <alignment horizontal="center" vertical="center" wrapText="1"/>
    </xf>
    <xf numFmtId="0" fontId="96" fillId="28" borderId="1" xfId="0" applyFont="1" applyFill="1" applyBorder="1" applyAlignment="1">
      <alignment horizontal="center" vertical="center" wrapText="1"/>
    </xf>
    <xf numFmtId="0" fontId="96" fillId="28" borderId="2" xfId="0" applyFont="1" applyFill="1" applyBorder="1" applyAlignment="1">
      <alignment horizontal="center" vertical="center" wrapText="1"/>
    </xf>
    <xf numFmtId="0" fontId="96" fillId="28" borderId="3" xfId="0" applyFont="1" applyFill="1" applyBorder="1" applyAlignment="1">
      <alignment horizontal="center" vertical="center" wrapText="1"/>
    </xf>
    <xf numFmtId="0" fontId="96" fillId="28" borderId="68" xfId="0" applyFont="1" applyFill="1" applyBorder="1" applyAlignment="1">
      <alignment horizontal="center" vertical="center" wrapText="1"/>
    </xf>
    <xf numFmtId="0" fontId="96" fillId="28" borderId="70" xfId="0" applyFont="1" applyFill="1" applyBorder="1" applyAlignment="1">
      <alignment horizontal="center" vertical="center" wrapText="1"/>
    </xf>
    <xf numFmtId="0" fontId="96" fillId="28" borderId="69" xfId="0" applyFont="1" applyFill="1" applyBorder="1" applyAlignment="1">
      <alignment horizontal="center" vertical="center" wrapText="1"/>
    </xf>
    <xf numFmtId="0" fontId="107" fillId="28" borderId="0" xfId="0" applyFont="1" applyFill="1" applyAlignment="1">
      <alignment horizontal="center"/>
    </xf>
    <xf numFmtId="0" fontId="14" fillId="0" borderId="94" xfId="0" applyFont="1" applyBorder="1" applyAlignment="1">
      <alignment horizontal="left" vertical="top"/>
    </xf>
    <xf numFmtId="0" fontId="0" fillId="0" borderId="70" xfId="0" applyBorder="1"/>
    <xf numFmtId="0" fontId="0" fillId="0" borderId="69" xfId="0" applyBorder="1"/>
    <xf numFmtId="0" fontId="113" fillId="0" borderId="94" xfId="0" applyFont="1" applyBorder="1" applyAlignment="1">
      <alignment horizontal="left" vertical="top"/>
    </xf>
    <xf numFmtId="0" fontId="0" fillId="0" borderId="128" xfId="0" applyBorder="1"/>
    <xf numFmtId="0" fontId="0" fillId="0" borderId="126" xfId="0" applyBorder="1"/>
    <xf numFmtId="0" fontId="0" fillId="0" borderId="127" xfId="0" applyBorder="1"/>
    <xf numFmtId="0" fontId="0" fillId="0" borderId="0" xfId="0"/>
    <xf numFmtId="0" fontId="112" fillId="0" borderId="0" xfId="0" applyFont="1" applyAlignment="1">
      <alignment horizontal="left" vertical="center"/>
    </xf>
    <xf numFmtId="0" fontId="111" fillId="0" borderId="0" xfId="0" applyFont="1" applyAlignment="1">
      <alignment horizontal="left" vertical="center"/>
    </xf>
    <xf numFmtId="0" fontId="111" fillId="0" borderId="0" xfId="0" applyFont="1" applyAlignment="1">
      <alignment horizontal="center" vertical="center"/>
    </xf>
    <xf numFmtId="0" fontId="14" fillId="0" borderId="94" xfId="0" applyFont="1" applyBorder="1" applyAlignment="1">
      <alignment horizontal="left" vertical="center"/>
    </xf>
    <xf numFmtId="0" fontId="0" fillId="0" borderId="131" xfId="0" applyBorder="1"/>
    <xf numFmtId="0" fontId="75" fillId="5" borderId="20" xfId="0" applyFont="1" applyFill="1" applyBorder="1" applyAlignment="1">
      <alignment horizontal="center" vertical="center"/>
    </xf>
    <xf numFmtId="0" fontId="0" fillId="5" borderId="3" xfId="0" applyFill="1" applyBorder="1"/>
    <xf numFmtId="0" fontId="0" fillId="5" borderId="68" xfId="0" applyFill="1" applyBorder="1"/>
    <xf numFmtId="0" fontId="0" fillId="5" borderId="69" xfId="0" applyFill="1" applyBorder="1"/>
    <xf numFmtId="0" fontId="0" fillId="5" borderId="94" xfId="0" applyFill="1" applyBorder="1"/>
    <xf numFmtId="0" fontId="75" fillId="5" borderId="129" xfId="0" applyFont="1" applyFill="1" applyBorder="1" applyAlignment="1">
      <alignment horizontal="center" vertical="center"/>
    </xf>
    <xf numFmtId="0" fontId="0" fillId="5" borderId="130" xfId="0" applyFill="1" applyBorder="1"/>
    <xf numFmtId="0" fontId="0" fillId="5" borderId="54" xfId="0" applyFill="1" applyBorder="1"/>
    <xf numFmtId="0" fontId="0" fillId="5" borderId="21" xfId="0" applyFill="1" applyBorder="1"/>
    <xf numFmtId="0" fontId="14" fillId="0" borderId="20" xfId="0" applyFont="1" applyBorder="1" applyAlignment="1">
      <alignment horizontal="left" vertical="top"/>
    </xf>
    <xf numFmtId="0" fontId="0" fillId="0" borderId="21" xfId="0" applyBorder="1"/>
    <xf numFmtId="0" fontId="75" fillId="70" borderId="20" xfId="0" applyFont="1" applyFill="1" applyBorder="1" applyAlignment="1">
      <alignment horizontal="center" vertical="center"/>
    </xf>
    <xf numFmtId="0" fontId="0" fillId="70" borderId="94" xfId="0" applyFill="1" applyBorder="1"/>
    <xf numFmtId="0" fontId="78" fillId="72" borderId="94" xfId="0" applyFont="1" applyFill="1" applyBorder="1" applyAlignment="1">
      <alignment horizontal="left" vertical="top"/>
    </xf>
    <xf numFmtId="0" fontId="0" fillId="72" borderId="69" xfId="0" applyFill="1" applyBorder="1"/>
    <xf numFmtId="0" fontId="113" fillId="72" borderId="94" xfId="0" applyFont="1" applyFill="1" applyBorder="1" applyAlignment="1">
      <alignment horizontal="left" vertical="top"/>
    </xf>
    <xf numFmtId="0" fontId="0" fillId="5" borderId="2" xfId="0" applyFill="1" applyBorder="1"/>
    <xf numFmtId="0" fontId="0" fillId="5" borderId="70" xfId="0" applyFill="1" applyBorder="1"/>
    <xf numFmtId="0" fontId="0" fillId="72" borderId="6" xfId="0" applyFill="1" applyBorder="1"/>
    <xf numFmtId="0" fontId="0" fillId="72" borderId="68" xfId="0" applyFill="1" applyBorder="1"/>
    <xf numFmtId="0" fontId="0" fillId="72" borderId="5" xfId="0" applyFill="1" applyBorder="1"/>
    <xf numFmtId="0" fontId="14" fillId="0" borderId="94" xfId="0" applyFont="1" applyBorder="1" applyAlignment="1">
      <alignment horizontal="right" vertical="top"/>
    </xf>
    <xf numFmtId="3" fontId="14" fillId="0" borderId="94" xfId="0" applyNumberFormat="1" applyFont="1" applyBorder="1" applyAlignment="1">
      <alignment horizontal="right" vertical="top"/>
    </xf>
    <xf numFmtId="0" fontId="0" fillId="0" borderId="113" xfId="0" applyBorder="1"/>
    <xf numFmtId="0" fontId="14" fillId="0" borderId="81" xfId="0" applyFont="1" applyBorder="1" applyAlignment="1">
      <alignment horizontal="right" vertical="top"/>
    </xf>
    <xf numFmtId="0" fontId="106" fillId="0" borderId="0" xfId="0" applyFont="1" applyAlignment="1">
      <alignment horizontal="left" vertical="center"/>
    </xf>
    <xf numFmtId="0" fontId="82" fillId="5" borderId="59" xfId="0" applyFont="1" applyFill="1" applyBorder="1" applyAlignment="1">
      <alignment horizontal="center" vertical="top"/>
    </xf>
    <xf numFmtId="0" fontId="0" fillId="5" borderId="115" xfId="0" applyFill="1" applyBorder="1"/>
    <xf numFmtId="0" fontId="82" fillId="5" borderId="60" xfId="0" applyFont="1" applyFill="1" applyBorder="1" applyAlignment="1">
      <alignment horizontal="center" vertical="top"/>
    </xf>
    <xf numFmtId="0" fontId="0" fillId="5" borderId="116" xfId="0" applyFill="1" applyBorder="1"/>
    <xf numFmtId="0" fontId="75" fillId="70" borderId="4" xfId="0" applyFont="1" applyFill="1" applyBorder="1" applyAlignment="1">
      <alignment horizontal="center" vertical="top"/>
    </xf>
    <xf numFmtId="0" fontId="0" fillId="70" borderId="2" xfId="0" applyFill="1" applyBorder="1"/>
    <xf numFmtId="0" fontId="0" fillId="70" borderId="3" xfId="0" applyFill="1" applyBorder="1"/>
    <xf numFmtId="0" fontId="75" fillId="5" borderId="1" xfId="0" applyFont="1" applyFill="1" applyBorder="1" applyAlignment="1">
      <alignment horizontal="left" vertical="center"/>
    </xf>
    <xf numFmtId="0" fontId="110" fillId="0" borderId="0" xfId="0" applyFont="1" applyAlignment="1">
      <alignment horizontal="center" vertical="center"/>
    </xf>
    <xf numFmtId="0" fontId="78" fillId="70" borderId="20" xfId="0" applyFont="1" applyFill="1" applyBorder="1" applyAlignment="1">
      <alignment horizontal="center" vertical="center"/>
    </xf>
    <xf numFmtId="0" fontId="78" fillId="70" borderId="107" xfId="0" applyFont="1" applyFill="1" applyBorder="1" applyAlignment="1">
      <alignment horizontal="right" vertical="center"/>
    </xf>
    <xf numFmtId="0" fontId="0" fillId="70" borderId="92" xfId="0" applyFill="1" applyBorder="1"/>
    <xf numFmtId="0" fontId="75" fillId="70" borderId="108" xfId="0" applyFont="1" applyFill="1" applyBorder="1" applyAlignment="1">
      <alignment horizontal="left" vertical="center"/>
    </xf>
    <xf numFmtId="0" fontId="0" fillId="70" borderId="93" xfId="0" applyFill="1" applyBorder="1"/>
    <xf numFmtId="0" fontId="75" fillId="71" borderId="94" xfId="0" applyFont="1" applyFill="1" applyBorder="1" applyAlignment="1">
      <alignment horizontal="center" vertical="center"/>
    </xf>
    <xf numFmtId="0" fontId="0" fillId="71" borderId="94" xfId="0" applyFill="1" applyBorder="1"/>
    <xf numFmtId="0" fontId="75" fillId="5" borderId="94" xfId="0" applyFont="1" applyFill="1" applyBorder="1" applyAlignment="1">
      <alignment horizontal="center" vertical="center"/>
    </xf>
    <xf numFmtId="0" fontId="80" fillId="72" borderId="24" xfId="0" applyFont="1" applyFill="1" applyBorder="1" applyAlignment="1">
      <alignment horizontal="left" vertical="top"/>
    </xf>
    <xf numFmtId="0" fontId="0" fillId="72" borderId="21" xfId="0" applyFill="1" applyBorder="1"/>
    <xf numFmtId="0" fontId="75" fillId="5" borderId="5" xfId="0" applyFont="1" applyFill="1" applyBorder="1" applyAlignment="1">
      <alignment horizontal="center"/>
    </xf>
    <xf numFmtId="0" fontId="0" fillId="5" borderId="6" xfId="0" applyFill="1" applyBorder="1"/>
    <xf numFmtId="0" fontId="75" fillId="5" borderId="5" xfId="0" applyFont="1" applyFill="1" applyBorder="1" applyAlignment="1">
      <alignment horizontal="center" vertical="top"/>
    </xf>
    <xf numFmtId="0" fontId="78" fillId="70" borderId="24" xfId="0" applyFont="1" applyFill="1" applyBorder="1" applyAlignment="1">
      <alignment horizontal="center" vertical="center"/>
    </xf>
    <xf numFmtId="0" fontId="0" fillId="70" borderId="68" xfId="0" applyFill="1" applyBorder="1"/>
    <xf numFmtId="0" fontId="0" fillId="70" borderId="69" xfId="0" applyFill="1" applyBorder="1"/>
    <xf numFmtId="4" fontId="14" fillId="0" borderId="94" xfId="0" applyNumberFormat="1" applyFont="1" applyBorder="1" applyAlignment="1">
      <alignment horizontal="right" vertical="top"/>
    </xf>
    <xf numFmtId="206" fontId="113" fillId="0" borderId="94" xfId="0" applyNumberFormat="1" applyFont="1" applyBorder="1" applyAlignment="1">
      <alignment horizontal="right" vertical="top"/>
    </xf>
    <xf numFmtId="0" fontId="81" fillId="70" borderId="4" xfId="0" applyFont="1" applyFill="1" applyBorder="1" applyAlignment="1">
      <alignment horizontal="center" vertical="top"/>
    </xf>
    <xf numFmtId="0" fontId="14" fillId="0" borderId="81" xfId="0" applyFont="1" applyBorder="1" applyAlignment="1">
      <alignment horizontal="left" vertical="top"/>
    </xf>
    <xf numFmtId="206" fontId="14" fillId="0" borderId="94" xfId="0" applyNumberFormat="1" applyFont="1" applyBorder="1" applyAlignment="1">
      <alignment horizontal="right" vertical="top"/>
    </xf>
    <xf numFmtId="0" fontId="80" fillId="72" borderId="62" xfId="0" applyFont="1" applyFill="1" applyBorder="1" applyAlignment="1">
      <alignment horizontal="center" vertical="center"/>
    </xf>
    <xf numFmtId="0" fontId="0" fillId="72" borderId="109" xfId="0" applyFill="1" applyBorder="1"/>
    <xf numFmtId="0" fontId="0" fillId="72" borderId="63" xfId="0" applyFill="1" applyBorder="1"/>
    <xf numFmtId="206" fontId="76" fillId="0" borderId="82" xfId="0" applyNumberFormat="1" applyFont="1" applyBorder="1" applyAlignment="1">
      <alignment horizontal="right" vertical="top"/>
    </xf>
    <xf numFmtId="0" fontId="0" fillId="0" borderId="63" xfId="0" applyBorder="1"/>
    <xf numFmtId="0" fontId="81" fillId="70" borderId="20" xfId="0" applyFont="1" applyFill="1" applyBorder="1" applyAlignment="1">
      <alignment horizontal="center" vertical="top"/>
    </xf>
    <xf numFmtId="0" fontId="0" fillId="70" borderId="54" xfId="0" applyFill="1" applyBorder="1"/>
    <xf numFmtId="0" fontId="0" fillId="70" borderId="21" xfId="0" applyFill="1" applyBorder="1"/>
    <xf numFmtId="0" fontId="81" fillId="5" borderId="4" xfId="0" applyFont="1" applyFill="1" applyBorder="1" applyAlignment="1">
      <alignment horizontal="center" vertical="center"/>
    </xf>
    <xf numFmtId="0" fontId="81" fillId="5" borderId="1" xfId="0" applyFont="1" applyFill="1" applyBorder="1" applyAlignment="1">
      <alignment horizontal="center" vertical="center"/>
    </xf>
    <xf numFmtId="0" fontId="0" fillId="72" borderId="0" xfId="0" applyFill="1"/>
    <xf numFmtId="0" fontId="75" fillId="70" borderId="110" xfId="0" applyFont="1" applyFill="1" applyBorder="1" applyAlignment="1">
      <alignment horizontal="center" vertical="top"/>
    </xf>
    <xf numFmtId="0" fontId="0" fillId="70" borderId="111" xfId="0" applyFill="1" applyBorder="1"/>
    <xf numFmtId="0" fontId="0" fillId="70" borderId="112" xfId="0" applyFill="1" applyBorder="1"/>
    <xf numFmtId="0" fontId="80" fillId="72" borderId="94" xfId="0" applyFont="1" applyFill="1" applyBorder="1" applyAlignment="1">
      <alignment horizontal="left" vertical="top"/>
    </xf>
    <xf numFmtId="0" fontId="14" fillId="0" borderId="62" xfId="0" applyFont="1" applyBorder="1" applyAlignment="1">
      <alignment horizontal="right" vertical="top"/>
    </xf>
    <xf numFmtId="0" fontId="14" fillId="0" borderId="82" xfId="0" applyFont="1" applyBorder="1" applyAlignment="1">
      <alignment horizontal="right" vertical="top"/>
    </xf>
    <xf numFmtId="3" fontId="14" fillId="0" borderId="82" xfId="0" applyNumberFormat="1" applyFont="1" applyBorder="1" applyAlignment="1">
      <alignment horizontal="right" vertical="top"/>
    </xf>
    <xf numFmtId="0" fontId="0" fillId="0" borderId="64" xfId="0" applyBorder="1"/>
    <xf numFmtId="0" fontId="83" fillId="70" borderId="4" xfId="0" applyFont="1" applyFill="1" applyBorder="1" applyAlignment="1">
      <alignment horizontal="center" vertical="top"/>
    </xf>
    <xf numFmtId="0" fontId="75" fillId="73" borderId="20" xfId="0" applyFont="1" applyFill="1" applyBorder="1" applyAlignment="1">
      <alignment horizontal="center" vertical="top"/>
    </xf>
    <xf numFmtId="0" fontId="0" fillId="73" borderId="54" xfId="0" applyFill="1" applyBorder="1"/>
    <xf numFmtId="0" fontId="0" fillId="73" borderId="21" xfId="0" applyFill="1" applyBorder="1"/>
    <xf numFmtId="0" fontId="115" fillId="28" borderId="1" xfId="249" applyFont="1" applyFill="1" applyBorder="1" applyAlignment="1">
      <alignment horizontal="center" vertical="center" wrapText="1"/>
    </xf>
    <xf numFmtId="0" fontId="115" fillId="28" borderId="2" xfId="249" applyFont="1" applyFill="1" applyBorder="1" applyAlignment="1">
      <alignment horizontal="center" vertical="center" wrapText="1"/>
    </xf>
    <xf numFmtId="0" fontId="115" fillId="28" borderId="68" xfId="249" applyFont="1" applyFill="1" applyBorder="1" applyAlignment="1">
      <alignment horizontal="center" vertical="center" wrapText="1"/>
    </xf>
    <xf numFmtId="0" fontId="115" fillId="28" borderId="70" xfId="249" applyFont="1" applyFill="1" applyBorder="1" applyAlignment="1">
      <alignment horizontal="center" vertical="center" wrapText="1"/>
    </xf>
    <xf numFmtId="171" fontId="6" fillId="28" borderId="1" xfId="1" applyFont="1" applyFill="1" applyBorder="1" applyAlignment="1">
      <alignment horizontal="center" vertical="center" wrapText="1"/>
    </xf>
    <xf numFmtId="171" fontId="6" fillId="28" borderId="8" xfId="1" applyFont="1" applyFill="1" applyBorder="1" applyAlignment="1">
      <alignment horizontal="center" vertical="center" wrapText="1"/>
    </xf>
    <xf numFmtId="202" fontId="6" fillId="28" borderId="10" xfId="0" applyNumberFormat="1" applyFont="1" applyFill="1" applyBorder="1" applyAlignment="1">
      <alignment horizontal="center"/>
    </xf>
    <xf numFmtId="202" fontId="6" fillId="28" borderId="11" xfId="0" applyNumberFormat="1" applyFont="1" applyFill="1" applyBorder="1" applyAlignment="1">
      <alignment horizontal="center"/>
    </xf>
    <xf numFmtId="171" fontId="6" fillId="28" borderId="3" xfId="1" applyFont="1" applyFill="1" applyBorder="1" applyAlignment="1">
      <alignment horizontal="center" vertical="center" wrapText="1"/>
    </xf>
    <xf numFmtId="171" fontId="6" fillId="28" borderId="9" xfId="1" applyFont="1" applyFill="1" applyBorder="1" applyAlignment="1">
      <alignment horizontal="center" vertical="center" wrapText="1"/>
    </xf>
    <xf numFmtId="0" fontId="102" fillId="0" borderId="87" xfId="0" applyFont="1" applyBorder="1" applyAlignment="1">
      <alignment horizontal="center" vertical="center" wrapText="1" readingOrder="1"/>
    </xf>
    <xf numFmtId="0" fontId="101" fillId="0" borderId="88" xfId="0" applyFont="1" applyBorder="1" applyAlignment="1">
      <alignment vertical="top" wrapText="1"/>
    </xf>
    <xf numFmtId="0" fontId="101" fillId="0" borderId="89" xfId="0" applyFont="1" applyBorder="1" applyAlignment="1">
      <alignment vertical="top" wrapText="1"/>
    </xf>
    <xf numFmtId="0" fontId="102" fillId="0" borderId="87" xfId="0" applyFont="1" applyBorder="1" applyAlignment="1">
      <alignment horizontal="center" vertical="top" wrapText="1" readingOrder="1"/>
    </xf>
    <xf numFmtId="0" fontId="0" fillId="66" borderId="24" xfId="0" applyFill="1" applyBorder="1" applyAlignment="1">
      <alignment horizontal="left"/>
    </xf>
    <xf numFmtId="0" fontId="0" fillId="66" borderId="54" xfId="0" applyFill="1" applyBorder="1" applyAlignment="1">
      <alignment horizontal="left"/>
    </xf>
    <xf numFmtId="0" fontId="0" fillId="66" borderId="21" xfId="0" applyFill="1" applyBorder="1" applyAlignment="1">
      <alignment horizontal="left"/>
    </xf>
    <xf numFmtId="0" fontId="0" fillId="68" borderId="75" xfId="0" applyFill="1" applyBorder="1" applyAlignment="1">
      <alignment horizontal="center" vertical="center"/>
    </xf>
    <xf numFmtId="0" fontId="0" fillId="68" borderId="98" xfId="0" applyFill="1" applyBorder="1" applyAlignment="1">
      <alignment horizontal="center" vertical="center"/>
    </xf>
    <xf numFmtId="0" fontId="0" fillId="0" borderId="75" xfId="0" applyBorder="1" applyAlignment="1">
      <alignment horizontal="center" vertical="center"/>
    </xf>
    <xf numFmtId="0" fontId="0" fillId="0" borderId="98" xfId="0" applyBorder="1" applyAlignment="1">
      <alignment horizontal="center" vertical="center"/>
    </xf>
    <xf numFmtId="0" fontId="0" fillId="68" borderId="101" xfId="0" applyFill="1" applyBorder="1" applyAlignment="1">
      <alignment horizontal="center" vertical="center"/>
    </xf>
    <xf numFmtId="0" fontId="92" fillId="28" borderId="1" xfId="249" applyFont="1" applyFill="1" applyBorder="1" applyAlignment="1">
      <alignment horizontal="center" vertical="center" wrapText="1"/>
    </xf>
    <xf numFmtId="0" fontId="92" fillId="28" borderId="2" xfId="249" applyFont="1" applyFill="1" applyBorder="1" applyAlignment="1">
      <alignment horizontal="center" vertical="center" wrapText="1"/>
    </xf>
    <xf numFmtId="0" fontId="92" fillId="28" borderId="3" xfId="249" applyFont="1" applyFill="1" applyBorder="1" applyAlignment="1">
      <alignment horizontal="center" vertical="center" wrapText="1"/>
    </xf>
    <xf numFmtId="0" fontId="92" fillId="28" borderId="68" xfId="249" applyFont="1" applyFill="1" applyBorder="1" applyAlignment="1">
      <alignment horizontal="center" vertical="center" wrapText="1"/>
    </xf>
    <xf numFmtId="0" fontId="92" fillId="28" borderId="70" xfId="249" applyFont="1" applyFill="1" applyBorder="1" applyAlignment="1">
      <alignment horizontal="center" vertical="center" wrapText="1"/>
    </xf>
    <xf numFmtId="0" fontId="92" fillId="28" borderId="69" xfId="249" applyFont="1" applyFill="1" applyBorder="1" applyAlignment="1">
      <alignment horizontal="center" vertical="center" wrapText="1"/>
    </xf>
  </cellXfs>
  <cellStyles count="38306">
    <cellStyle name="20% - Accent1 10" xfId="34334" xr:uid="{00000000-0005-0000-0000-000000000000}"/>
    <cellStyle name="20% - Accent1 10 2" xfId="34560" xr:uid="{00000000-0005-0000-0000-000001000000}"/>
    <cellStyle name="20% - Accent1 10 3" xfId="35147" xr:uid="{00000000-0005-0000-0000-000002000000}"/>
    <cellStyle name="20% - Accent1 10 4" xfId="35285" xr:uid="{00000000-0005-0000-0000-000003000000}"/>
    <cellStyle name="20% - Accent1 10 5" xfId="35473" xr:uid="{00000000-0005-0000-0000-000004000000}"/>
    <cellStyle name="20% - Accent1 10 6" xfId="35715" xr:uid="{00000000-0005-0000-0000-000005000000}"/>
    <cellStyle name="20% - Accent1 10 7" xfId="36849" xr:uid="{00000000-0005-0000-0000-000006000000}"/>
    <cellStyle name="20% - Accent1 11" xfId="34335" xr:uid="{00000000-0005-0000-0000-000007000000}"/>
    <cellStyle name="20% - Accent1 11 2" xfId="34561" xr:uid="{00000000-0005-0000-0000-000008000000}"/>
    <cellStyle name="20% - Accent1 11 3" xfId="35148" xr:uid="{00000000-0005-0000-0000-000009000000}"/>
    <cellStyle name="20% - Accent1 11 4" xfId="35286" xr:uid="{00000000-0005-0000-0000-00000A000000}"/>
    <cellStyle name="20% - Accent1 11 5" xfId="35474" xr:uid="{00000000-0005-0000-0000-00000B000000}"/>
    <cellStyle name="20% - Accent1 11 6" xfId="35716" xr:uid="{00000000-0005-0000-0000-00000C000000}"/>
    <cellStyle name="20% - Accent1 11 7" xfId="36848" xr:uid="{00000000-0005-0000-0000-00000D000000}"/>
    <cellStyle name="20% - Accent1 12" xfId="34336" xr:uid="{00000000-0005-0000-0000-00000E000000}"/>
    <cellStyle name="20% - Accent1 12 2" xfId="34562" xr:uid="{00000000-0005-0000-0000-00000F000000}"/>
    <cellStyle name="20% - Accent1 12 3" xfId="35149" xr:uid="{00000000-0005-0000-0000-000010000000}"/>
    <cellStyle name="20% - Accent1 12 4" xfId="35287" xr:uid="{00000000-0005-0000-0000-000011000000}"/>
    <cellStyle name="20% - Accent1 12 5" xfId="35475" xr:uid="{00000000-0005-0000-0000-000012000000}"/>
    <cellStyle name="20% - Accent1 12 6" xfId="35717" xr:uid="{00000000-0005-0000-0000-000013000000}"/>
    <cellStyle name="20% - Accent1 12 7" xfId="36847" xr:uid="{00000000-0005-0000-0000-000014000000}"/>
    <cellStyle name="20% - Accent1 13" xfId="34337" xr:uid="{00000000-0005-0000-0000-000015000000}"/>
    <cellStyle name="20% - Accent1 13 2" xfId="35150" xr:uid="{00000000-0005-0000-0000-000016000000}"/>
    <cellStyle name="20% - Accent1 13 3" xfId="35075" xr:uid="{00000000-0005-0000-0000-000017000000}"/>
    <cellStyle name="20% - Accent1 14" xfId="34557" xr:uid="{00000000-0005-0000-0000-000018000000}"/>
    <cellStyle name="20% - Accent1 14 2" xfId="35098" xr:uid="{00000000-0005-0000-0000-000019000000}"/>
    <cellStyle name="20% - Accent1 15" xfId="35646" xr:uid="{00000000-0005-0000-0000-00001A000000}"/>
    <cellStyle name="20% - Accent1 16" xfId="35674" xr:uid="{00000000-0005-0000-0000-00001B000000}"/>
    <cellStyle name="20% - Accent1 17" xfId="35678" xr:uid="{00000000-0005-0000-0000-00001C000000}"/>
    <cellStyle name="20% - Accent1 18" xfId="35696" xr:uid="{00000000-0005-0000-0000-00001D000000}"/>
    <cellStyle name="20% - Accent1 19" xfId="36845" xr:uid="{00000000-0005-0000-0000-00001E000000}"/>
    <cellStyle name="20% - Accent1 2" xfId="2" xr:uid="{00000000-0005-0000-0000-00001F000000}"/>
    <cellStyle name="20% - Accent1 2 2" xfId="423" xr:uid="{00000000-0005-0000-0000-000020000000}"/>
    <cellStyle name="20% - Accent1 2 3" xfId="34563" xr:uid="{00000000-0005-0000-0000-000021000000}"/>
    <cellStyle name="20% - Accent1 2 3 2" xfId="35407" xr:uid="{00000000-0005-0000-0000-000022000000}"/>
    <cellStyle name="20% - Accent1 2 3 3" xfId="35595" xr:uid="{00000000-0005-0000-0000-000023000000}"/>
    <cellStyle name="20% - Accent1 2 3 4" xfId="35833" xr:uid="{00000000-0005-0000-0000-000024000000}"/>
    <cellStyle name="20% - Accent1 2 3 5" xfId="36810" xr:uid="{00000000-0005-0000-0000-000025000000}"/>
    <cellStyle name="20% - Accent1 2 3 6" xfId="37271" xr:uid="{00000000-0005-0000-0000-000026000000}"/>
    <cellStyle name="20% - Accent1 2 3 7" xfId="34937" xr:uid="{00000000-0005-0000-0000-000027000000}"/>
    <cellStyle name="20% - Accent1 2 4" xfId="37891" xr:uid="{00000000-0005-0000-0000-000028000000}"/>
    <cellStyle name="20% - Accent1 2 5" xfId="422" xr:uid="{00000000-0005-0000-0000-000029000000}"/>
    <cellStyle name="20% - Accent1 2_2historial" xfId="34564" xr:uid="{00000000-0005-0000-0000-00002A000000}"/>
    <cellStyle name="20% - Accent1 20" xfId="37168" xr:uid="{00000000-0005-0000-0000-00002B000000}"/>
    <cellStyle name="20% - Accent1 21" xfId="37196" xr:uid="{00000000-0005-0000-0000-00002C000000}"/>
    <cellStyle name="20% - Accent1 22" xfId="37187" xr:uid="{00000000-0005-0000-0000-00002D000000}"/>
    <cellStyle name="20% - Accent1 23" xfId="37243" xr:uid="{00000000-0005-0000-0000-00002E000000}"/>
    <cellStyle name="20% - Accent1 24" xfId="37201" xr:uid="{00000000-0005-0000-0000-00002F000000}"/>
    <cellStyle name="20% - Accent1 25" xfId="37279" xr:uid="{00000000-0005-0000-0000-000030000000}"/>
    <cellStyle name="20% - Accent1 26" xfId="37257" xr:uid="{00000000-0005-0000-0000-000031000000}"/>
    <cellStyle name="20% - Accent1 27" xfId="37472" xr:uid="{00000000-0005-0000-0000-000032000000}"/>
    <cellStyle name="20% - Accent1 28" xfId="37429" xr:uid="{00000000-0005-0000-0000-000033000000}"/>
    <cellStyle name="20% - Accent1 29" xfId="37322" xr:uid="{00000000-0005-0000-0000-000034000000}"/>
    <cellStyle name="20% - Accent1 3" xfId="34338" xr:uid="{00000000-0005-0000-0000-000035000000}"/>
    <cellStyle name="20% - Accent1 3 2" xfId="34565" xr:uid="{00000000-0005-0000-0000-000036000000}"/>
    <cellStyle name="20% - Accent1 3 3" xfId="34566" xr:uid="{00000000-0005-0000-0000-000037000000}"/>
    <cellStyle name="20% - Accent1 3 3 2" xfId="35596" xr:uid="{00000000-0005-0000-0000-000038000000}"/>
    <cellStyle name="20% - Accent1 3 3 3" xfId="35834" xr:uid="{00000000-0005-0000-0000-000039000000}"/>
    <cellStyle name="20% - Accent1 3 3 4" xfId="36811" xr:uid="{00000000-0005-0000-0000-00003A000000}"/>
    <cellStyle name="20% - Accent1 3 3 5" xfId="37270" xr:uid="{00000000-0005-0000-0000-00003B000000}"/>
    <cellStyle name="20% - Accent1 3 3 6" xfId="35408" xr:uid="{00000000-0005-0000-0000-00003C000000}"/>
    <cellStyle name="20% - Accent1 3 4" xfId="34938" xr:uid="{00000000-0005-0000-0000-00003D000000}"/>
    <cellStyle name="20% - Accent1 3_Client_Field_Report_SSFD_293_UI_17May14@6h00" xfId="34567" xr:uid="{00000000-0005-0000-0000-00003E000000}"/>
    <cellStyle name="20% - Accent1 30" xfId="37352" xr:uid="{00000000-0005-0000-0000-00003F000000}"/>
    <cellStyle name="20% - Accent1 31" xfId="37357" xr:uid="{00000000-0005-0000-0000-000040000000}"/>
    <cellStyle name="20% - Accent1 32" xfId="37475" xr:uid="{00000000-0005-0000-0000-000041000000}"/>
    <cellStyle name="20% - Accent1 33" xfId="37495" xr:uid="{00000000-0005-0000-0000-000042000000}"/>
    <cellStyle name="20% - Accent1 34" xfId="37525" xr:uid="{00000000-0005-0000-0000-000043000000}"/>
    <cellStyle name="20% - Accent1 35" xfId="34936" xr:uid="{00000000-0005-0000-0000-000044000000}"/>
    <cellStyle name="20% - Accent1 36" xfId="38098" xr:uid="{00000000-0005-0000-0000-000045000000}"/>
    <cellStyle name="20% - Accent1 37" xfId="38136" xr:uid="{00000000-0005-0000-0000-000046000000}"/>
    <cellStyle name="20% - Accent1 38" xfId="398" xr:uid="{00000000-0005-0000-0000-000047000000}"/>
    <cellStyle name="20% - Accent1 4" xfId="34339" xr:uid="{00000000-0005-0000-0000-000048000000}"/>
    <cellStyle name="20% - Accent1 4 2" xfId="34568" xr:uid="{00000000-0005-0000-0000-000049000000}"/>
    <cellStyle name="20% - Accent1 4 3" xfId="35151" xr:uid="{00000000-0005-0000-0000-00004A000000}"/>
    <cellStyle name="20% - Accent1 4 4" xfId="35288" xr:uid="{00000000-0005-0000-0000-00004B000000}"/>
    <cellStyle name="20% - Accent1 4 5" xfId="35476" xr:uid="{00000000-0005-0000-0000-00004C000000}"/>
    <cellStyle name="20% - Accent1 4 6" xfId="35718" xr:uid="{00000000-0005-0000-0000-00004D000000}"/>
    <cellStyle name="20% - Accent1 4 7" xfId="36812" xr:uid="{00000000-0005-0000-0000-00004E000000}"/>
    <cellStyle name="20% - Accent1 5" xfId="34340" xr:uid="{00000000-0005-0000-0000-00004F000000}"/>
    <cellStyle name="20% - Accent1 5 2" xfId="34569" xr:uid="{00000000-0005-0000-0000-000050000000}"/>
    <cellStyle name="20% - Accent1 5 3" xfId="35152" xr:uid="{00000000-0005-0000-0000-000051000000}"/>
    <cellStyle name="20% - Accent1 5 4" xfId="35289" xr:uid="{00000000-0005-0000-0000-000052000000}"/>
    <cellStyle name="20% - Accent1 5 5" xfId="35477" xr:uid="{00000000-0005-0000-0000-000053000000}"/>
    <cellStyle name="20% - Accent1 5 6" xfId="35719" xr:uid="{00000000-0005-0000-0000-000054000000}"/>
    <cellStyle name="20% - Accent1 5 7" xfId="36813" xr:uid="{00000000-0005-0000-0000-000055000000}"/>
    <cellStyle name="20% - Accent1 6" xfId="34341" xr:uid="{00000000-0005-0000-0000-000056000000}"/>
    <cellStyle name="20% - Accent1 6 2" xfId="34570" xr:uid="{00000000-0005-0000-0000-000057000000}"/>
    <cellStyle name="20% - Accent1 6 3" xfId="35153" xr:uid="{00000000-0005-0000-0000-000058000000}"/>
    <cellStyle name="20% - Accent1 6 4" xfId="35290" xr:uid="{00000000-0005-0000-0000-000059000000}"/>
    <cellStyle name="20% - Accent1 6 5" xfId="35478" xr:uid="{00000000-0005-0000-0000-00005A000000}"/>
    <cellStyle name="20% - Accent1 6 6" xfId="35720" xr:uid="{00000000-0005-0000-0000-00005B000000}"/>
    <cellStyle name="20% - Accent1 6 7" xfId="36814" xr:uid="{00000000-0005-0000-0000-00005C000000}"/>
    <cellStyle name="20% - Accent1 7" xfId="34342" xr:uid="{00000000-0005-0000-0000-00005D000000}"/>
    <cellStyle name="20% - Accent1 7 2" xfId="34571" xr:uid="{00000000-0005-0000-0000-00005E000000}"/>
    <cellStyle name="20% - Accent1 7 3" xfId="35154" xr:uid="{00000000-0005-0000-0000-00005F000000}"/>
    <cellStyle name="20% - Accent1 7 4" xfId="35291" xr:uid="{00000000-0005-0000-0000-000060000000}"/>
    <cellStyle name="20% - Accent1 7 5" xfId="35479" xr:uid="{00000000-0005-0000-0000-000061000000}"/>
    <cellStyle name="20% - Accent1 7 6" xfId="35721" xr:uid="{00000000-0005-0000-0000-000062000000}"/>
    <cellStyle name="20% - Accent1 7 7" xfId="36815" xr:uid="{00000000-0005-0000-0000-000063000000}"/>
    <cellStyle name="20% - Accent1 8" xfId="34343" xr:uid="{00000000-0005-0000-0000-000064000000}"/>
    <cellStyle name="20% - Accent1 8 2" xfId="34572" xr:uid="{00000000-0005-0000-0000-000065000000}"/>
    <cellStyle name="20% - Accent1 8 3" xfId="35155" xr:uid="{00000000-0005-0000-0000-000066000000}"/>
    <cellStyle name="20% - Accent1 8 4" xfId="35292" xr:uid="{00000000-0005-0000-0000-000067000000}"/>
    <cellStyle name="20% - Accent1 8 5" xfId="35480" xr:uid="{00000000-0005-0000-0000-000068000000}"/>
    <cellStyle name="20% - Accent1 8 6" xfId="35722" xr:uid="{00000000-0005-0000-0000-000069000000}"/>
    <cellStyle name="20% - Accent1 8 7" xfId="36816" xr:uid="{00000000-0005-0000-0000-00006A000000}"/>
    <cellStyle name="20% - Accent1 9" xfId="34344" xr:uid="{00000000-0005-0000-0000-00006B000000}"/>
    <cellStyle name="20% - Accent1 9 2" xfId="34573" xr:uid="{00000000-0005-0000-0000-00006C000000}"/>
    <cellStyle name="20% - Accent1 9 3" xfId="35156" xr:uid="{00000000-0005-0000-0000-00006D000000}"/>
    <cellStyle name="20% - Accent1 9 4" xfId="35293" xr:uid="{00000000-0005-0000-0000-00006E000000}"/>
    <cellStyle name="20% - Accent1 9 5" xfId="35481" xr:uid="{00000000-0005-0000-0000-00006F000000}"/>
    <cellStyle name="20% - Accent1 9 6" xfId="35723" xr:uid="{00000000-0005-0000-0000-000070000000}"/>
    <cellStyle name="20% - Accent1 9 7" xfId="36817" xr:uid="{00000000-0005-0000-0000-000071000000}"/>
    <cellStyle name="20% - Accent2 10" xfId="34345" xr:uid="{00000000-0005-0000-0000-000072000000}"/>
    <cellStyle name="20% - Accent2 10 2" xfId="34574" xr:uid="{00000000-0005-0000-0000-000073000000}"/>
    <cellStyle name="20% - Accent2 10 3" xfId="35157" xr:uid="{00000000-0005-0000-0000-000074000000}"/>
    <cellStyle name="20% - Accent2 10 4" xfId="35294" xr:uid="{00000000-0005-0000-0000-000075000000}"/>
    <cellStyle name="20% - Accent2 10 5" xfId="35482" xr:uid="{00000000-0005-0000-0000-000076000000}"/>
    <cellStyle name="20% - Accent2 10 6" xfId="35724" xr:uid="{00000000-0005-0000-0000-000077000000}"/>
    <cellStyle name="20% - Accent2 10 7" xfId="36818" xr:uid="{00000000-0005-0000-0000-000078000000}"/>
    <cellStyle name="20% - Accent2 11" xfId="34346" xr:uid="{00000000-0005-0000-0000-000079000000}"/>
    <cellStyle name="20% - Accent2 11 2" xfId="34575" xr:uid="{00000000-0005-0000-0000-00007A000000}"/>
    <cellStyle name="20% - Accent2 11 3" xfId="35158" xr:uid="{00000000-0005-0000-0000-00007B000000}"/>
    <cellStyle name="20% - Accent2 11 4" xfId="35295" xr:uid="{00000000-0005-0000-0000-00007C000000}"/>
    <cellStyle name="20% - Accent2 11 5" xfId="35483" xr:uid="{00000000-0005-0000-0000-00007D000000}"/>
    <cellStyle name="20% - Accent2 11 6" xfId="35725" xr:uid="{00000000-0005-0000-0000-00007E000000}"/>
    <cellStyle name="20% - Accent2 11 7" xfId="36819" xr:uid="{00000000-0005-0000-0000-00007F000000}"/>
    <cellStyle name="20% - Accent2 12" xfId="34347" xr:uid="{00000000-0005-0000-0000-000080000000}"/>
    <cellStyle name="20% - Accent2 12 2" xfId="34576" xr:uid="{00000000-0005-0000-0000-000081000000}"/>
    <cellStyle name="20% - Accent2 12 3" xfId="35159" xr:uid="{00000000-0005-0000-0000-000082000000}"/>
    <cellStyle name="20% - Accent2 12 4" xfId="35296" xr:uid="{00000000-0005-0000-0000-000083000000}"/>
    <cellStyle name="20% - Accent2 12 5" xfId="35484" xr:uid="{00000000-0005-0000-0000-000084000000}"/>
    <cellStyle name="20% - Accent2 12 6" xfId="35726" xr:uid="{00000000-0005-0000-0000-000085000000}"/>
    <cellStyle name="20% - Accent2 12 7" xfId="36820" xr:uid="{00000000-0005-0000-0000-000086000000}"/>
    <cellStyle name="20% - Accent2 13" xfId="34348" xr:uid="{00000000-0005-0000-0000-000087000000}"/>
    <cellStyle name="20% - Accent2 13 2" xfId="35160" xr:uid="{00000000-0005-0000-0000-000088000000}"/>
    <cellStyle name="20% - Accent2 13 3" xfId="35076" xr:uid="{00000000-0005-0000-0000-000089000000}"/>
    <cellStyle name="20% - Accent2 14" xfId="34556" xr:uid="{00000000-0005-0000-0000-00008A000000}"/>
    <cellStyle name="20% - Accent2 14 2" xfId="35099" xr:uid="{00000000-0005-0000-0000-00008B000000}"/>
    <cellStyle name="20% - Accent2 15" xfId="35647" xr:uid="{00000000-0005-0000-0000-00008C000000}"/>
    <cellStyle name="20% - Accent2 16" xfId="35673" xr:uid="{00000000-0005-0000-0000-00008D000000}"/>
    <cellStyle name="20% - Accent2 17" xfId="35679" xr:uid="{00000000-0005-0000-0000-00008E000000}"/>
    <cellStyle name="20% - Accent2 18" xfId="35697" xr:uid="{00000000-0005-0000-0000-00008F000000}"/>
    <cellStyle name="20% - Accent2 19" xfId="36844" xr:uid="{00000000-0005-0000-0000-000090000000}"/>
    <cellStyle name="20% - Accent2 2" xfId="3" xr:uid="{00000000-0005-0000-0000-000091000000}"/>
    <cellStyle name="20% - Accent2 2 2" xfId="425" xr:uid="{00000000-0005-0000-0000-000092000000}"/>
    <cellStyle name="20% - Accent2 2 3" xfId="34577" xr:uid="{00000000-0005-0000-0000-000093000000}"/>
    <cellStyle name="20% - Accent2 2 3 2" xfId="35409" xr:uid="{00000000-0005-0000-0000-000094000000}"/>
    <cellStyle name="20% - Accent2 2 3 3" xfId="35597" xr:uid="{00000000-0005-0000-0000-000095000000}"/>
    <cellStyle name="20% - Accent2 2 3 4" xfId="35835" xr:uid="{00000000-0005-0000-0000-000096000000}"/>
    <cellStyle name="20% - Accent2 2 3 5" xfId="36821" xr:uid="{00000000-0005-0000-0000-000097000000}"/>
    <cellStyle name="20% - Accent2 2 3 6" xfId="37289" xr:uid="{00000000-0005-0000-0000-000098000000}"/>
    <cellStyle name="20% - Accent2 2 3 7" xfId="34940" xr:uid="{00000000-0005-0000-0000-000099000000}"/>
    <cellStyle name="20% - Accent2 2 4" xfId="37892" xr:uid="{00000000-0005-0000-0000-00009A000000}"/>
    <cellStyle name="20% - Accent2 2 5" xfId="424" xr:uid="{00000000-0005-0000-0000-00009B000000}"/>
    <cellStyle name="20% - Accent2 2_2historial" xfId="34578" xr:uid="{00000000-0005-0000-0000-00009C000000}"/>
    <cellStyle name="20% - Accent2 20" xfId="37170" xr:uid="{00000000-0005-0000-0000-00009D000000}"/>
    <cellStyle name="20% - Accent2 21" xfId="37199" xr:uid="{00000000-0005-0000-0000-00009E000000}"/>
    <cellStyle name="20% - Accent2 22" xfId="37193" xr:uid="{00000000-0005-0000-0000-00009F000000}"/>
    <cellStyle name="20% - Accent2 23" xfId="37241" xr:uid="{00000000-0005-0000-0000-0000A0000000}"/>
    <cellStyle name="20% - Accent2 24" xfId="37253" xr:uid="{00000000-0005-0000-0000-0000A1000000}"/>
    <cellStyle name="20% - Accent2 25" xfId="37276" xr:uid="{00000000-0005-0000-0000-0000A2000000}"/>
    <cellStyle name="20% - Accent2 26" xfId="37255" xr:uid="{00000000-0005-0000-0000-0000A3000000}"/>
    <cellStyle name="20% - Accent2 27" xfId="37471" xr:uid="{00000000-0005-0000-0000-0000A4000000}"/>
    <cellStyle name="20% - Accent2 28" xfId="37430" xr:uid="{00000000-0005-0000-0000-0000A5000000}"/>
    <cellStyle name="20% - Accent2 29" xfId="37321" xr:uid="{00000000-0005-0000-0000-0000A6000000}"/>
    <cellStyle name="20% - Accent2 3" xfId="34349" xr:uid="{00000000-0005-0000-0000-0000A7000000}"/>
    <cellStyle name="20% - Accent2 3 2" xfId="34579" xr:uid="{00000000-0005-0000-0000-0000A8000000}"/>
    <cellStyle name="20% - Accent2 3 3" xfId="34580" xr:uid="{00000000-0005-0000-0000-0000A9000000}"/>
    <cellStyle name="20% - Accent2 3 3 2" xfId="35598" xr:uid="{00000000-0005-0000-0000-0000AA000000}"/>
    <cellStyle name="20% - Accent2 3 3 3" xfId="35836" xr:uid="{00000000-0005-0000-0000-0000AB000000}"/>
    <cellStyle name="20% - Accent2 3 3 4" xfId="36822" xr:uid="{00000000-0005-0000-0000-0000AC000000}"/>
    <cellStyle name="20% - Accent2 3 3 5" xfId="37290" xr:uid="{00000000-0005-0000-0000-0000AD000000}"/>
    <cellStyle name="20% - Accent2 3 3 6" xfId="35410" xr:uid="{00000000-0005-0000-0000-0000AE000000}"/>
    <cellStyle name="20% - Accent2 3 4" xfId="34941" xr:uid="{00000000-0005-0000-0000-0000AF000000}"/>
    <cellStyle name="20% - Accent2 3_Client_Field_Report_SSFD_293_UI_17May14@6h00" xfId="34581" xr:uid="{00000000-0005-0000-0000-0000B0000000}"/>
    <cellStyle name="20% - Accent2 30" xfId="37351" xr:uid="{00000000-0005-0000-0000-0000B1000000}"/>
    <cellStyle name="20% - Accent2 31" xfId="37362" xr:uid="{00000000-0005-0000-0000-0000B2000000}"/>
    <cellStyle name="20% - Accent2 32" xfId="37476" xr:uid="{00000000-0005-0000-0000-0000B3000000}"/>
    <cellStyle name="20% - Accent2 33" xfId="37487" xr:uid="{00000000-0005-0000-0000-0000B4000000}"/>
    <cellStyle name="20% - Accent2 34" xfId="37524" xr:uid="{00000000-0005-0000-0000-0000B5000000}"/>
    <cellStyle name="20% - Accent2 35" xfId="34939" xr:uid="{00000000-0005-0000-0000-0000B6000000}"/>
    <cellStyle name="20% - Accent2 36" xfId="38102" xr:uid="{00000000-0005-0000-0000-0000B7000000}"/>
    <cellStyle name="20% - Accent2 37" xfId="38140" xr:uid="{00000000-0005-0000-0000-0000B8000000}"/>
    <cellStyle name="20% - Accent2 38" xfId="402" xr:uid="{00000000-0005-0000-0000-0000B9000000}"/>
    <cellStyle name="20% - Accent2 4" xfId="34350" xr:uid="{00000000-0005-0000-0000-0000BA000000}"/>
    <cellStyle name="20% - Accent2 4 2" xfId="34582" xr:uid="{00000000-0005-0000-0000-0000BB000000}"/>
    <cellStyle name="20% - Accent2 4 3" xfId="35161" xr:uid="{00000000-0005-0000-0000-0000BC000000}"/>
    <cellStyle name="20% - Accent2 4 4" xfId="35297" xr:uid="{00000000-0005-0000-0000-0000BD000000}"/>
    <cellStyle name="20% - Accent2 4 5" xfId="35485" xr:uid="{00000000-0005-0000-0000-0000BE000000}"/>
    <cellStyle name="20% - Accent2 4 6" xfId="35727" xr:uid="{00000000-0005-0000-0000-0000BF000000}"/>
    <cellStyle name="20% - Accent2 4 7" xfId="36823" xr:uid="{00000000-0005-0000-0000-0000C0000000}"/>
    <cellStyle name="20% - Accent2 5" xfId="34351" xr:uid="{00000000-0005-0000-0000-0000C1000000}"/>
    <cellStyle name="20% - Accent2 5 2" xfId="34583" xr:uid="{00000000-0005-0000-0000-0000C2000000}"/>
    <cellStyle name="20% - Accent2 5 3" xfId="35162" xr:uid="{00000000-0005-0000-0000-0000C3000000}"/>
    <cellStyle name="20% - Accent2 5 4" xfId="35298" xr:uid="{00000000-0005-0000-0000-0000C4000000}"/>
    <cellStyle name="20% - Accent2 5 5" xfId="35486" xr:uid="{00000000-0005-0000-0000-0000C5000000}"/>
    <cellStyle name="20% - Accent2 5 6" xfId="35728" xr:uid="{00000000-0005-0000-0000-0000C6000000}"/>
    <cellStyle name="20% - Accent2 5 7" xfId="36824" xr:uid="{00000000-0005-0000-0000-0000C7000000}"/>
    <cellStyle name="20% - Accent2 6" xfId="34352" xr:uid="{00000000-0005-0000-0000-0000C8000000}"/>
    <cellStyle name="20% - Accent2 6 2" xfId="34584" xr:uid="{00000000-0005-0000-0000-0000C9000000}"/>
    <cellStyle name="20% - Accent2 6 3" xfId="35163" xr:uid="{00000000-0005-0000-0000-0000CA000000}"/>
    <cellStyle name="20% - Accent2 6 4" xfId="35299" xr:uid="{00000000-0005-0000-0000-0000CB000000}"/>
    <cellStyle name="20% - Accent2 6 5" xfId="35487" xr:uid="{00000000-0005-0000-0000-0000CC000000}"/>
    <cellStyle name="20% - Accent2 6 6" xfId="35729" xr:uid="{00000000-0005-0000-0000-0000CD000000}"/>
    <cellStyle name="20% - Accent2 6 7" xfId="36825" xr:uid="{00000000-0005-0000-0000-0000CE000000}"/>
    <cellStyle name="20% - Accent2 7" xfId="34353" xr:uid="{00000000-0005-0000-0000-0000CF000000}"/>
    <cellStyle name="20% - Accent2 7 2" xfId="34585" xr:uid="{00000000-0005-0000-0000-0000D0000000}"/>
    <cellStyle name="20% - Accent2 7 3" xfId="35164" xr:uid="{00000000-0005-0000-0000-0000D1000000}"/>
    <cellStyle name="20% - Accent2 7 4" xfId="35300" xr:uid="{00000000-0005-0000-0000-0000D2000000}"/>
    <cellStyle name="20% - Accent2 7 5" xfId="35488" xr:uid="{00000000-0005-0000-0000-0000D3000000}"/>
    <cellStyle name="20% - Accent2 7 6" xfId="35730" xr:uid="{00000000-0005-0000-0000-0000D4000000}"/>
    <cellStyle name="20% - Accent2 7 7" xfId="36826" xr:uid="{00000000-0005-0000-0000-0000D5000000}"/>
    <cellStyle name="20% - Accent2 8" xfId="34354" xr:uid="{00000000-0005-0000-0000-0000D6000000}"/>
    <cellStyle name="20% - Accent2 8 2" xfId="34586" xr:uid="{00000000-0005-0000-0000-0000D7000000}"/>
    <cellStyle name="20% - Accent2 8 3" xfId="35165" xr:uid="{00000000-0005-0000-0000-0000D8000000}"/>
    <cellStyle name="20% - Accent2 8 4" xfId="35301" xr:uid="{00000000-0005-0000-0000-0000D9000000}"/>
    <cellStyle name="20% - Accent2 8 5" xfId="35489" xr:uid="{00000000-0005-0000-0000-0000DA000000}"/>
    <cellStyle name="20% - Accent2 8 6" xfId="35731" xr:uid="{00000000-0005-0000-0000-0000DB000000}"/>
    <cellStyle name="20% - Accent2 8 7" xfId="36827" xr:uid="{00000000-0005-0000-0000-0000DC000000}"/>
    <cellStyle name="20% - Accent2 9" xfId="34355" xr:uid="{00000000-0005-0000-0000-0000DD000000}"/>
    <cellStyle name="20% - Accent2 9 2" xfId="34587" xr:uid="{00000000-0005-0000-0000-0000DE000000}"/>
    <cellStyle name="20% - Accent2 9 3" xfId="35166" xr:uid="{00000000-0005-0000-0000-0000DF000000}"/>
    <cellStyle name="20% - Accent2 9 4" xfId="35302" xr:uid="{00000000-0005-0000-0000-0000E0000000}"/>
    <cellStyle name="20% - Accent2 9 5" xfId="35490" xr:uid="{00000000-0005-0000-0000-0000E1000000}"/>
    <cellStyle name="20% - Accent2 9 6" xfId="35732" xr:uid="{00000000-0005-0000-0000-0000E2000000}"/>
    <cellStyle name="20% - Accent2 9 7" xfId="36828" xr:uid="{00000000-0005-0000-0000-0000E3000000}"/>
    <cellStyle name="20% - Accent3 10" xfId="34356" xr:uid="{00000000-0005-0000-0000-0000E4000000}"/>
    <cellStyle name="20% - Accent3 10 2" xfId="34588" xr:uid="{00000000-0005-0000-0000-0000E5000000}"/>
    <cellStyle name="20% - Accent3 10 3" xfId="35167" xr:uid="{00000000-0005-0000-0000-0000E6000000}"/>
    <cellStyle name="20% - Accent3 10 4" xfId="35303" xr:uid="{00000000-0005-0000-0000-0000E7000000}"/>
    <cellStyle name="20% - Accent3 10 5" xfId="35491" xr:uid="{00000000-0005-0000-0000-0000E8000000}"/>
    <cellStyle name="20% - Accent3 10 6" xfId="35733" xr:uid="{00000000-0005-0000-0000-0000E9000000}"/>
    <cellStyle name="20% - Accent3 10 7" xfId="36830" xr:uid="{00000000-0005-0000-0000-0000EA000000}"/>
    <cellStyle name="20% - Accent3 11" xfId="34357" xr:uid="{00000000-0005-0000-0000-0000EB000000}"/>
    <cellStyle name="20% - Accent3 11 2" xfId="34589" xr:uid="{00000000-0005-0000-0000-0000EC000000}"/>
    <cellStyle name="20% - Accent3 11 3" xfId="35168" xr:uid="{00000000-0005-0000-0000-0000ED000000}"/>
    <cellStyle name="20% - Accent3 11 4" xfId="35304" xr:uid="{00000000-0005-0000-0000-0000EE000000}"/>
    <cellStyle name="20% - Accent3 11 5" xfId="35492" xr:uid="{00000000-0005-0000-0000-0000EF000000}"/>
    <cellStyle name="20% - Accent3 11 6" xfId="35734" xr:uid="{00000000-0005-0000-0000-0000F0000000}"/>
    <cellStyle name="20% - Accent3 11 7" xfId="36831" xr:uid="{00000000-0005-0000-0000-0000F1000000}"/>
    <cellStyle name="20% - Accent3 12" xfId="34358" xr:uid="{00000000-0005-0000-0000-0000F2000000}"/>
    <cellStyle name="20% - Accent3 12 2" xfId="34590" xr:uid="{00000000-0005-0000-0000-0000F3000000}"/>
    <cellStyle name="20% - Accent3 12 3" xfId="35169" xr:uid="{00000000-0005-0000-0000-0000F4000000}"/>
    <cellStyle name="20% - Accent3 12 4" xfId="35305" xr:uid="{00000000-0005-0000-0000-0000F5000000}"/>
    <cellStyle name="20% - Accent3 12 5" xfId="35493" xr:uid="{00000000-0005-0000-0000-0000F6000000}"/>
    <cellStyle name="20% - Accent3 12 6" xfId="35735" xr:uid="{00000000-0005-0000-0000-0000F7000000}"/>
    <cellStyle name="20% - Accent3 12 7" xfId="36832" xr:uid="{00000000-0005-0000-0000-0000F8000000}"/>
    <cellStyle name="20% - Accent3 13" xfId="34359" xr:uid="{00000000-0005-0000-0000-0000F9000000}"/>
    <cellStyle name="20% - Accent3 13 2" xfId="35170" xr:uid="{00000000-0005-0000-0000-0000FA000000}"/>
    <cellStyle name="20% - Accent3 13 3" xfId="35077" xr:uid="{00000000-0005-0000-0000-0000FB000000}"/>
    <cellStyle name="20% - Accent3 14" xfId="34555" xr:uid="{00000000-0005-0000-0000-0000FC000000}"/>
    <cellStyle name="20% - Accent3 14 2" xfId="35100" xr:uid="{00000000-0005-0000-0000-0000FD000000}"/>
    <cellStyle name="20% - Accent3 15" xfId="35648" xr:uid="{00000000-0005-0000-0000-0000FE000000}"/>
    <cellStyle name="20% - Accent3 16" xfId="35672" xr:uid="{00000000-0005-0000-0000-0000FF000000}"/>
    <cellStyle name="20% - Accent3 17" xfId="35680" xr:uid="{00000000-0005-0000-0000-000000010000}"/>
    <cellStyle name="20% - Accent3 18" xfId="35698" xr:uid="{00000000-0005-0000-0000-000001010000}"/>
    <cellStyle name="20% - Accent3 19" xfId="36843" xr:uid="{00000000-0005-0000-0000-000002010000}"/>
    <cellStyle name="20% - Accent3 2" xfId="4" xr:uid="{00000000-0005-0000-0000-000003010000}"/>
    <cellStyle name="20% - Accent3 2 2" xfId="427" xr:uid="{00000000-0005-0000-0000-000004010000}"/>
    <cellStyle name="20% - Accent3 2 3" xfId="34591" xr:uid="{00000000-0005-0000-0000-000005010000}"/>
    <cellStyle name="20% - Accent3 2 3 2" xfId="35411" xr:uid="{00000000-0005-0000-0000-000006010000}"/>
    <cellStyle name="20% - Accent3 2 3 3" xfId="35599" xr:uid="{00000000-0005-0000-0000-000007010000}"/>
    <cellStyle name="20% - Accent3 2 3 4" xfId="35837" xr:uid="{00000000-0005-0000-0000-000008010000}"/>
    <cellStyle name="20% - Accent3 2 3 5" xfId="36833" xr:uid="{00000000-0005-0000-0000-000009010000}"/>
    <cellStyle name="20% - Accent3 2 3 6" xfId="37291" xr:uid="{00000000-0005-0000-0000-00000A010000}"/>
    <cellStyle name="20% - Accent3 2 3 7" xfId="34943" xr:uid="{00000000-0005-0000-0000-00000B010000}"/>
    <cellStyle name="20% - Accent3 2 4" xfId="37893" xr:uid="{00000000-0005-0000-0000-00000C010000}"/>
    <cellStyle name="20% - Accent3 2 5" xfId="426" xr:uid="{00000000-0005-0000-0000-00000D010000}"/>
    <cellStyle name="20% - Accent3 2_2historial" xfId="34592" xr:uid="{00000000-0005-0000-0000-00000E010000}"/>
    <cellStyle name="20% - Accent3 20" xfId="37172" xr:uid="{00000000-0005-0000-0000-00000F010000}"/>
    <cellStyle name="20% - Accent3 21" xfId="37202" xr:uid="{00000000-0005-0000-0000-000010010000}"/>
    <cellStyle name="20% - Accent3 22" xfId="37212" xr:uid="{00000000-0005-0000-0000-000011010000}"/>
    <cellStyle name="20% - Accent3 23" xfId="37239" xr:uid="{00000000-0005-0000-0000-000012010000}"/>
    <cellStyle name="20% - Accent3 24" xfId="37245" xr:uid="{00000000-0005-0000-0000-000013010000}"/>
    <cellStyle name="20% - Accent3 25" xfId="37278" xr:uid="{00000000-0005-0000-0000-000014010000}"/>
    <cellStyle name="20% - Accent3 26" xfId="37215" xr:uid="{00000000-0005-0000-0000-000015010000}"/>
    <cellStyle name="20% - Accent3 27" xfId="37470" xr:uid="{00000000-0005-0000-0000-000016010000}"/>
    <cellStyle name="20% - Accent3 28" xfId="37431" xr:uid="{00000000-0005-0000-0000-000017010000}"/>
    <cellStyle name="20% - Accent3 29" xfId="37320" xr:uid="{00000000-0005-0000-0000-000018010000}"/>
    <cellStyle name="20% - Accent3 3" xfId="34360" xr:uid="{00000000-0005-0000-0000-000019010000}"/>
    <cellStyle name="20% - Accent3 3 2" xfId="34593" xr:uid="{00000000-0005-0000-0000-00001A010000}"/>
    <cellStyle name="20% - Accent3 3 3" xfId="34594" xr:uid="{00000000-0005-0000-0000-00001B010000}"/>
    <cellStyle name="20% - Accent3 3 3 2" xfId="35600" xr:uid="{00000000-0005-0000-0000-00001C010000}"/>
    <cellStyle name="20% - Accent3 3 3 3" xfId="35838" xr:uid="{00000000-0005-0000-0000-00001D010000}"/>
    <cellStyle name="20% - Accent3 3 3 4" xfId="36851" xr:uid="{00000000-0005-0000-0000-00001E010000}"/>
    <cellStyle name="20% - Accent3 3 3 5" xfId="37292" xr:uid="{00000000-0005-0000-0000-00001F010000}"/>
    <cellStyle name="20% - Accent3 3 3 6" xfId="35412" xr:uid="{00000000-0005-0000-0000-000020010000}"/>
    <cellStyle name="20% - Accent3 3 4" xfId="34944" xr:uid="{00000000-0005-0000-0000-000021010000}"/>
    <cellStyle name="20% - Accent3 3_Client_Field_Report_SSFD_293_UI_17May14@6h00" xfId="34595" xr:uid="{00000000-0005-0000-0000-000022010000}"/>
    <cellStyle name="20% - Accent3 30" xfId="37350" xr:uid="{00000000-0005-0000-0000-000023010000}"/>
    <cellStyle name="20% - Accent3 31" xfId="37363" xr:uid="{00000000-0005-0000-0000-000024010000}"/>
    <cellStyle name="20% - Accent3 32" xfId="37477" xr:uid="{00000000-0005-0000-0000-000025010000}"/>
    <cellStyle name="20% - Accent3 33" xfId="37498" xr:uid="{00000000-0005-0000-0000-000026010000}"/>
    <cellStyle name="20% - Accent3 34" xfId="37523" xr:uid="{00000000-0005-0000-0000-000027010000}"/>
    <cellStyle name="20% - Accent3 35" xfId="34942" xr:uid="{00000000-0005-0000-0000-000028010000}"/>
    <cellStyle name="20% - Accent3 36" xfId="38106" xr:uid="{00000000-0005-0000-0000-000029010000}"/>
    <cellStyle name="20% - Accent3 37" xfId="38144" xr:uid="{00000000-0005-0000-0000-00002A010000}"/>
    <cellStyle name="20% - Accent3 38" xfId="406" xr:uid="{00000000-0005-0000-0000-00002B010000}"/>
    <cellStyle name="20% - Accent3 4" xfId="34361" xr:uid="{00000000-0005-0000-0000-00002C010000}"/>
    <cellStyle name="20% - Accent3 4 2" xfId="34596" xr:uid="{00000000-0005-0000-0000-00002D010000}"/>
    <cellStyle name="20% - Accent3 4 3" xfId="35171" xr:uid="{00000000-0005-0000-0000-00002E010000}"/>
    <cellStyle name="20% - Accent3 4 4" xfId="35306" xr:uid="{00000000-0005-0000-0000-00002F010000}"/>
    <cellStyle name="20% - Accent3 4 5" xfId="35494" xr:uid="{00000000-0005-0000-0000-000030010000}"/>
    <cellStyle name="20% - Accent3 4 6" xfId="35736" xr:uid="{00000000-0005-0000-0000-000031010000}"/>
    <cellStyle name="20% - Accent3 4 7" xfId="36852" xr:uid="{00000000-0005-0000-0000-000032010000}"/>
    <cellStyle name="20% - Accent3 5" xfId="34362" xr:uid="{00000000-0005-0000-0000-000033010000}"/>
    <cellStyle name="20% - Accent3 5 2" xfId="34597" xr:uid="{00000000-0005-0000-0000-000034010000}"/>
    <cellStyle name="20% - Accent3 5 3" xfId="35172" xr:uid="{00000000-0005-0000-0000-000035010000}"/>
    <cellStyle name="20% - Accent3 5 4" xfId="35307" xr:uid="{00000000-0005-0000-0000-000036010000}"/>
    <cellStyle name="20% - Accent3 5 5" xfId="35495" xr:uid="{00000000-0005-0000-0000-000037010000}"/>
    <cellStyle name="20% - Accent3 5 6" xfId="35737" xr:uid="{00000000-0005-0000-0000-000038010000}"/>
    <cellStyle name="20% - Accent3 5 7" xfId="36853" xr:uid="{00000000-0005-0000-0000-000039010000}"/>
    <cellStyle name="20% - Accent3 6" xfId="34363" xr:uid="{00000000-0005-0000-0000-00003A010000}"/>
    <cellStyle name="20% - Accent3 6 2" xfId="34598" xr:uid="{00000000-0005-0000-0000-00003B010000}"/>
    <cellStyle name="20% - Accent3 6 3" xfId="35173" xr:uid="{00000000-0005-0000-0000-00003C010000}"/>
    <cellStyle name="20% - Accent3 6 4" xfId="35308" xr:uid="{00000000-0005-0000-0000-00003D010000}"/>
    <cellStyle name="20% - Accent3 6 5" xfId="35496" xr:uid="{00000000-0005-0000-0000-00003E010000}"/>
    <cellStyle name="20% - Accent3 6 6" xfId="35738" xr:uid="{00000000-0005-0000-0000-00003F010000}"/>
    <cellStyle name="20% - Accent3 6 7" xfId="36854" xr:uid="{00000000-0005-0000-0000-000040010000}"/>
    <cellStyle name="20% - Accent3 7" xfId="34364" xr:uid="{00000000-0005-0000-0000-000041010000}"/>
    <cellStyle name="20% - Accent3 7 2" xfId="34599" xr:uid="{00000000-0005-0000-0000-000042010000}"/>
    <cellStyle name="20% - Accent3 7 3" xfId="35174" xr:uid="{00000000-0005-0000-0000-000043010000}"/>
    <cellStyle name="20% - Accent3 7 4" xfId="35309" xr:uid="{00000000-0005-0000-0000-000044010000}"/>
    <cellStyle name="20% - Accent3 7 5" xfId="35497" xr:uid="{00000000-0005-0000-0000-000045010000}"/>
    <cellStyle name="20% - Accent3 7 6" xfId="35739" xr:uid="{00000000-0005-0000-0000-000046010000}"/>
    <cellStyle name="20% - Accent3 7 7" xfId="36855" xr:uid="{00000000-0005-0000-0000-000047010000}"/>
    <cellStyle name="20% - Accent3 8" xfId="34365" xr:uid="{00000000-0005-0000-0000-000048010000}"/>
    <cellStyle name="20% - Accent3 8 2" xfId="34600" xr:uid="{00000000-0005-0000-0000-000049010000}"/>
    <cellStyle name="20% - Accent3 8 3" xfId="35175" xr:uid="{00000000-0005-0000-0000-00004A010000}"/>
    <cellStyle name="20% - Accent3 8 4" xfId="35310" xr:uid="{00000000-0005-0000-0000-00004B010000}"/>
    <cellStyle name="20% - Accent3 8 5" xfId="35498" xr:uid="{00000000-0005-0000-0000-00004C010000}"/>
    <cellStyle name="20% - Accent3 8 6" xfId="35740" xr:uid="{00000000-0005-0000-0000-00004D010000}"/>
    <cellStyle name="20% - Accent3 8 7" xfId="36856" xr:uid="{00000000-0005-0000-0000-00004E010000}"/>
    <cellStyle name="20% - Accent3 9" xfId="34366" xr:uid="{00000000-0005-0000-0000-00004F010000}"/>
    <cellStyle name="20% - Accent3 9 2" xfId="34601" xr:uid="{00000000-0005-0000-0000-000050010000}"/>
    <cellStyle name="20% - Accent3 9 3" xfId="35176" xr:uid="{00000000-0005-0000-0000-000051010000}"/>
    <cellStyle name="20% - Accent3 9 4" xfId="35311" xr:uid="{00000000-0005-0000-0000-000052010000}"/>
    <cellStyle name="20% - Accent3 9 5" xfId="35499" xr:uid="{00000000-0005-0000-0000-000053010000}"/>
    <cellStyle name="20% - Accent3 9 6" xfId="35741" xr:uid="{00000000-0005-0000-0000-000054010000}"/>
    <cellStyle name="20% - Accent3 9 7" xfId="36857" xr:uid="{00000000-0005-0000-0000-000055010000}"/>
    <cellStyle name="20% - Accent4 10" xfId="34367" xr:uid="{00000000-0005-0000-0000-000056010000}"/>
    <cellStyle name="20% - Accent4 10 2" xfId="34602" xr:uid="{00000000-0005-0000-0000-000057010000}"/>
    <cellStyle name="20% - Accent4 10 3" xfId="35177" xr:uid="{00000000-0005-0000-0000-000058010000}"/>
    <cellStyle name="20% - Accent4 10 4" xfId="35312" xr:uid="{00000000-0005-0000-0000-000059010000}"/>
    <cellStyle name="20% - Accent4 10 5" xfId="35500" xr:uid="{00000000-0005-0000-0000-00005A010000}"/>
    <cellStyle name="20% - Accent4 10 6" xfId="35742" xr:uid="{00000000-0005-0000-0000-00005B010000}"/>
    <cellStyle name="20% - Accent4 10 7" xfId="36858" xr:uid="{00000000-0005-0000-0000-00005C010000}"/>
    <cellStyle name="20% - Accent4 11" xfId="34368" xr:uid="{00000000-0005-0000-0000-00005D010000}"/>
    <cellStyle name="20% - Accent4 11 2" xfId="34603" xr:uid="{00000000-0005-0000-0000-00005E010000}"/>
    <cellStyle name="20% - Accent4 11 3" xfId="35178" xr:uid="{00000000-0005-0000-0000-00005F010000}"/>
    <cellStyle name="20% - Accent4 11 4" xfId="35313" xr:uid="{00000000-0005-0000-0000-000060010000}"/>
    <cellStyle name="20% - Accent4 11 5" xfId="35501" xr:uid="{00000000-0005-0000-0000-000061010000}"/>
    <cellStyle name="20% - Accent4 11 6" xfId="35743" xr:uid="{00000000-0005-0000-0000-000062010000}"/>
    <cellStyle name="20% - Accent4 11 7" xfId="36859" xr:uid="{00000000-0005-0000-0000-000063010000}"/>
    <cellStyle name="20% - Accent4 12" xfId="34369" xr:uid="{00000000-0005-0000-0000-000064010000}"/>
    <cellStyle name="20% - Accent4 12 2" xfId="34604" xr:uid="{00000000-0005-0000-0000-000065010000}"/>
    <cellStyle name="20% - Accent4 12 3" xfId="35179" xr:uid="{00000000-0005-0000-0000-000066010000}"/>
    <cellStyle name="20% - Accent4 12 4" xfId="35314" xr:uid="{00000000-0005-0000-0000-000067010000}"/>
    <cellStyle name="20% - Accent4 12 5" xfId="35502" xr:uid="{00000000-0005-0000-0000-000068010000}"/>
    <cellStyle name="20% - Accent4 12 6" xfId="35744" xr:uid="{00000000-0005-0000-0000-000069010000}"/>
    <cellStyle name="20% - Accent4 12 7" xfId="36860" xr:uid="{00000000-0005-0000-0000-00006A010000}"/>
    <cellStyle name="20% - Accent4 13" xfId="34370" xr:uid="{00000000-0005-0000-0000-00006B010000}"/>
    <cellStyle name="20% - Accent4 13 2" xfId="35180" xr:uid="{00000000-0005-0000-0000-00006C010000}"/>
    <cellStyle name="20% - Accent4 13 3" xfId="35078" xr:uid="{00000000-0005-0000-0000-00006D010000}"/>
    <cellStyle name="20% - Accent4 14" xfId="34554" xr:uid="{00000000-0005-0000-0000-00006E010000}"/>
    <cellStyle name="20% - Accent4 14 2" xfId="35101" xr:uid="{00000000-0005-0000-0000-00006F010000}"/>
    <cellStyle name="20% - Accent4 15" xfId="35649" xr:uid="{00000000-0005-0000-0000-000070010000}"/>
    <cellStyle name="20% - Accent4 16" xfId="35671" xr:uid="{00000000-0005-0000-0000-000071010000}"/>
    <cellStyle name="20% - Accent4 17" xfId="35681" xr:uid="{00000000-0005-0000-0000-000072010000}"/>
    <cellStyle name="20% - Accent4 18" xfId="35699" xr:uid="{00000000-0005-0000-0000-000073010000}"/>
    <cellStyle name="20% - Accent4 19" xfId="36842" xr:uid="{00000000-0005-0000-0000-000074010000}"/>
    <cellStyle name="20% - Accent4 2" xfId="5" xr:uid="{00000000-0005-0000-0000-000075010000}"/>
    <cellStyle name="20% - Accent4 2 2" xfId="429" xr:uid="{00000000-0005-0000-0000-000076010000}"/>
    <cellStyle name="20% - Accent4 2 3" xfId="34605" xr:uid="{00000000-0005-0000-0000-000077010000}"/>
    <cellStyle name="20% - Accent4 2 3 2" xfId="35413" xr:uid="{00000000-0005-0000-0000-000078010000}"/>
    <cellStyle name="20% - Accent4 2 3 3" xfId="35601" xr:uid="{00000000-0005-0000-0000-000079010000}"/>
    <cellStyle name="20% - Accent4 2 3 4" xfId="35839" xr:uid="{00000000-0005-0000-0000-00007A010000}"/>
    <cellStyle name="20% - Accent4 2 3 5" xfId="36861" xr:uid="{00000000-0005-0000-0000-00007B010000}"/>
    <cellStyle name="20% - Accent4 2 3 6" xfId="37293" xr:uid="{00000000-0005-0000-0000-00007C010000}"/>
    <cellStyle name="20% - Accent4 2 3 7" xfId="34946" xr:uid="{00000000-0005-0000-0000-00007D010000}"/>
    <cellStyle name="20% - Accent4 2 4" xfId="37894" xr:uid="{00000000-0005-0000-0000-00007E010000}"/>
    <cellStyle name="20% - Accent4 2 5" xfId="428" xr:uid="{00000000-0005-0000-0000-00007F010000}"/>
    <cellStyle name="20% - Accent4 2_2historial" xfId="34606" xr:uid="{00000000-0005-0000-0000-000080010000}"/>
    <cellStyle name="20% - Accent4 20" xfId="37174" xr:uid="{00000000-0005-0000-0000-000081010000}"/>
    <cellStyle name="20% - Accent4 21" xfId="37206" xr:uid="{00000000-0005-0000-0000-000082010000}"/>
    <cellStyle name="20% - Accent4 22" xfId="37198" xr:uid="{00000000-0005-0000-0000-000083010000}"/>
    <cellStyle name="20% - Accent4 23" xfId="37218" xr:uid="{00000000-0005-0000-0000-000084010000}"/>
    <cellStyle name="20% - Accent4 24" xfId="37217" xr:uid="{00000000-0005-0000-0000-000085010000}"/>
    <cellStyle name="20% - Accent4 25" xfId="37277" xr:uid="{00000000-0005-0000-0000-000086010000}"/>
    <cellStyle name="20% - Accent4 26" xfId="37261" xr:uid="{00000000-0005-0000-0000-000087010000}"/>
    <cellStyle name="20% - Accent4 27" xfId="37469" xr:uid="{00000000-0005-0000-0000-000088010000}"/>
    <cellStyle name="20% - Accent4 28" xfId="37432" xr:uid="{00000000-0005-0000-0000-000089010000}"/>
    <cellStyle name="20% - Accent4 29" xfId="37319" xr:uid="{00000000-0005-0000-0000-00008A010000}"/>
    <cellStyle name="20% - Accent4 3" xfId="34371" xr:uid="{00000000-0005-0000-0000-00008B010000}"/>
    <cellStyle name="20% - Accent4 3 2" xfId="34607" xr:uid="{00000000-0005-0000-0000-00008C010000}"/>
    <cellStyle name="20% - Accent4 3 3" xfId="34608" xr:uid="{00000000-0005-0000-0000-00008D010000}"/>
    <cellStyle name="20% - Accent4 3 3 2" xfId="35602" xr:uid="{00000000-0005-0000-0000-00008E010000}"/>
    <cellStyle name="20% - Accent4 3 3 3" xfId="35840" xr:uid="{00000000-0005-0000-0000-00008F010000}"/>
    <cellStyle name="20% - Accent4 3 3 4" xfId="36862" xr:uid="{00000000-0005-0000-0000-000090010000}"/>
    <cellStyle name="20% - Accent4 3 3 5" xfId="37294" xr:uid="{00000000-0005-0000-0000-000091010000}"/>
    <cellStyle name="20% - Accent4 3 3 6" xfId="35414" xr:uid="{00000000-0005-0000-0000-000092010000}"/>
    <cellStyle name="20% - Accent4 3 4" xfId="34947" xr:uid="{00000000-0005-0000-0000-000093010000}"/>
    <cellStyle name="20% - Accent4 3_Client_Field_Report_SSFD_293_UI_17May14@6h00" xfId="34609" xr:uid="{00000000-0005-0000-0000-000094010000}"/>
    <cellStyle name="20% - Accent4 30" xfId="37348" xr:uid="{00000000-0005-0000-0000-000095010000}"/>
    <cellStyle name="20% - Accent4 31" xfId="37356" xr:uid="{00000000-0005-0000-0000-000096010000}"/>
    <cellStyle name="20% - Accent4 32" xfId="37478" xr:uid="{00000000-0005-0000-0000-000097010000}"/>
    <cellStyle name="20% - Accent4 33" xfId="37499" xr:uid="{00000000-0005-0000-0000-000098010000}"/>
    <cellStyle name="20% - Accent4 34" xfId="37522" xr:uid="{00000000-0005-0000-0000-000099010000}"/>
    <cellStyle name="20% - Accent4 35" xfId="34945" xr:uid="{00000000-0005-0000-0000-00009A010000}"/>
    <cellStyle name="20% - Accent4 36" xfId="38110" xr:uid="{00000000-0005-0000-0000-00009B010000}"/>
    <cellStyle name="20% - Accent4 37" xfId="38148" xr:uid="{00000000-0005-0000-0000-00009C010000}"/>
    <cellStyle name="20% - Accent4 38" xfId="410" xr:uid="{00000000-0005-0000-0000-00009D010000}"/>
    <cellStyle name="20% - Accent4 4" xfId="34372" xr:uid="{00000000-0005-0000-0000-00009E010000}"/>
    <cellStyle name="20% - Accent4 4 2" xfId="34610" xr:uid="{00000000-0005-0000-0000-00009F010000}"/>
    <cellStyle name="20% - Accent4 4 3" xfId="35181" xr:uid="{00000000-0005-0000-0000-0000A0010000}"/>
    <cellStyle name="20% - Accent4 4 4" xfId="35315" xr:uid="{00000000-0005-0000-0000-0000A1010000}"/>
    <cellStyle name="20% - Accent4 4 5" xfId="35503" xr:uid="{00000000-0005-0000-0000-0000A2010000}"/>
    <cellStyle name="20% - Accent4 4 6" xfId="35745" xr:uid="{00000000-0005-0000-0000-0000A3010000}"/>
    <cellStyle name="20% - Accent4 4 7" xfId="36863" xr:uid="{00000000-0005-0000-0000-0000A4010000}"/>
    <cellStyle name="20% - Accent4 5" xfId="34373" xr:uid="{00000000-0005-0000-0000-0000A5010000}"/>
    <cellStyle name="20% - Accent4 5 2" xfId="34611" xr:uid="{00000000-0005-0000-0000-0000A6010000}"/>
    <cellStyle name="20% - Accent4 5 3" xfId="35182" xr:uid="{00000000-0005-0000-0000-0000A7010000}"/>
    <cellStyle name="20% - Accent4 5 4" xfId="35316" xr:uid="{00000000-0005-0000-0000-0000A8010000}"/>
    <cellStyle name="20% - Accent4 5 5" xfId="35504" xr:uid="{00000000-0005-0000-0000-0000A9010000}"/>
    <cellStyle name="20% - Accent4 5 6" xfId="35746" xr:uid="{00000000-0005-0000-0000-0000AA010000}"/>
    <cellStyle name="20% - Accent4 5 7" xfId="36864" xr:uid="{00000000-0005-0000-0000-0000AB010000}"/>
    <cellStyle name="20% - Accent4 6" xfId="34374" xr:uid="{00000000-0005-0000-0000-0000AC010000}"/>
    <cellStyle name="20% - Accent4 6 2" xfId="34612" xr:uid="{00000000-0005-0000-0000-0000AD010000}"/>
    <cellStyle name="20% - Accent4 6 3" xfId="35183" xr:uid="{00000000-0005-0000-0000-0000AE010000}"/>
    <cellStyle name="20% - Accent4 6 4" xfId="35317" xr:uid="{00000000-0005-0000-0000-0000AF010000}"/>
    <cellStyle name="20% - Accent4 6 5" xfId="35505" xr:uid="{00000000-0005-0000-0000-0000B0010000}"/>
    <cellStyle name="20% - Accent4 6 6" xfId="35747" xr:uid="{00000000-0005-0000-0000-0000B1010000}"/>
    <cellStyle name="20% - Accent4 6 7" xfId="36865" xr:uid="{00000000-0005-0000-0000-0000B2010000}"/>
    <cellStyle name="20% - Accent4 7" xfId="34375" xr:uid="{00000000-0005-0000-0000-0000B3010000}"/>
    <cellStyle name="20% - Accent4 7 2" xfId="34613" xr:uid="{00000000-0005-0000-0000-0000B4010000}"/>
    <cellStyle name="20% - Accent4 7 3" xfId="35184" xr:uid="{00000000-0005-0000-0000-0000B5010000}"/>
    <cellStyle name="20% - Accent4 7 4" xfId="35318" xr:uid="{00000000-0005-0000-0000-0000B6010000}"/>
    <cellStyle name="20% - Accent4 7 5" xfId="35506" xr:uid="{00000000-0005-0000-0000-0000B7010000}"/>
    <cellStyle name="20% - Accent4 7 6" xfId="35748" xr:uid="{00000000-0005-0000-0000-0000B8010000}"/>
    <cellStyle name="20% - Accent4 7 7" xfId="36866" xr:uid="{00000000-0005-0000-0000-0000B9010000}"/>
    <cellStyle name="20% - Accent4 8" xfId="34376" xr:uid="{00000000-0005-0000-0000-0000BA010000}"/>
    <cellStyle name="20% - Accent4 8 2" xfId="34614" xr:uid="{00000000-0005-0000-0000-0000BB010000}"/>
    <cellStyle name="20% - Accent4 8 3" xfId="35185" xr:uid="{00000000-0005-0000-0000-0000BC010000}"/>
    <cellStyle name="20% - Accent4 8 4" xfId="35319" xr:uid="{00000000-0005-0000-0000-0000BD010000}"/>
    <cellStyle name="20% - Accent4 8 5" xfId="35507" xr:uid="{00000000-0005-0000-0000-0000BE010000}"/>
    <cellStyle name="20% - Accent4 8 6" xfId="35749" xr:uid="{00000000-0005-0000-0000-0000BF010000}"/>
    <cellStyle name="20% - Accent4 8 7" xfId="36867" xr:uid="{00000000-0005-0000-0000-0000C0010000}"/>
    <cellStyle name="20% - Accent4 9" xfId="34377" xr:uid="{00000000-0005-0000-0000-0000C1010000}"/>
    <cellStyle name="20% - Accent4 9 2" xfId="34615" xr:uid="{00000000-0005-0000-0000-0000C2010000}"/>
    <cellStyle name="20% - Accent4 9 3" xfId="35186" xr:uid="{00000000-0005-0000-0000-0000C3010000}"/>
    <cellStyle name="20% - Accent4 9 4" xfId="35320" xr:uid="{00000000-0005-0000-0000-0000C4010000}"/>
    <cellStyle name="20% - Accent4 9 5" xfId="35508" xr:uid="{00000000-0005-0000-0000-0000C5010000}"/>
    <cellStyle name="20% - Accent4 9 6" xfId="35750" xr:uid="{00000000-0005-0000-0000-0000C6010000}"/>
    <cellStyle name="20% - Accent4 9 7" xfId="36868" xr:uid="{00000000-0005-0000-0000-0000C7010000}"/>
    <cellStyle name="20% - Accent5 10" xfId="34378" xr:uid="{00000000-0005-0000-0000-0000C8010000}"/>
    <cellStyle name="20% - Accent5 10 2" xfId="34616" xr:uid="{00000000-0005-0000-0000-0000C9010000}"/>
    <cellStyle name="20% - Accent5 10 3" xfId="35187" xr:uid="{00000000-0005-0000-0000-0000CA010000}"/>
    <cellStyle name="20% - Accent5 10 4" xfId="35321" xr:uid="{00000000-0005-0000-0000-0000CB010000}"/>
    <cellStyle name="20% - Accent5 10 5" xfId="35509" xr:uid="{00000000-0005-0000-0000-0000CC010000}"/>
    <cellStyle name="20% - Accent5 10 6" xfId="35751" xr:uid="{00000000-0005-0000-0000-0000CD010000}"/>
    <cellStyle name="20% - Accent5 10 7" xfId="36869" xr:uid="{00000000-0005-0000-0000-0000CE010000}"/>
    <cellStyle name="20% - Accent5 11" xfId="34379" xr:uid="{00000000-0005-0000-0000-0000CF010000}"/>
    <cellStyle name="20% - Accent5 11 2" xfId="34617" xr:uid="{00000000-0005-0000-0000-0000D0010000}"/>
    <cellStyle name="20% - Accent5 11 3" xfId="35188" xr:uid="{00000000-0005-0000-0000-0000D1010000}"/>
    <cellStyle name="20% - Accent5 11 4" xfId="35322" xr:uid="{00000000-0005-0000-0000-0000D2010000}"/>
    <cellStyle name="20% - Accent5 11 5" xfId="35510" xr:uid="{00000000-0005-0000-0000-0000D3010000}"/>
    <cellStyle name="20% - Accent5 11 6" xfId="35752" xr:uid="{00000000-0005-0000-0000-0000D4010000}"/>
    <cellStyle name="20% - Accent5 11 7" xfId="36870" xr:uid="{00000000-0005-0000-0000-0000D5010000}"/>
    <cellStyle name="20% - Accent5 12" xfId="34380" xr:uid="{00000000-0005-0000-0000-0000D6010000}"/>
    <cellStyle name="20% - Accent5 12 2" xfId="34618" xr:uid="{00000000-0005-0000-0000-0000D7010000}"/>
    <cellStyle name="20% - Accent5 12 3" xfId="35189" xr:uid="{00000000-0005-0000-0000-0000D8010000}"/>
    <cellStyle name="20% - Accent5 12 4" xfId="35323" xr:uid="{00000000-0005-0000-0000-0000D9010000}"/>
    <cellStyle name="20% - Accent5 12 5" xfId="35511" xr:uid="{00000000-0005-0000-0000-0000DA010000}"/>
    <cellStyle name="20% - Accent5 12 6" xfId="35753" xr:uid="{00000000-0005-0000-0000-0000DB010000}"/>
    <cellStyle name="20% - Accent5 12 7" xfId="36871" xr:uid="{00000000-0005-0000-0000-0000DC010000}"/>
    <cellStyle name="20% - Accent5 13" xfId="34381" xr:uid="{00000000-0005-0000-0000-0000DD010000}"/>
    <cellStyle name="20% - Accent5 13 2" xfId="35190" xr:uid="{00000000-0005-0000-0000-0000DE010000}"/>
    <cellStyle name="20% - Accent5 13 3" xfId="35079" xr:uid="{00000000-0005-0000-0000-0000DF010000}"/>
    <cellStyle name="20% - Accent5 14" xfId="35102" xr:uid="{00000000-0005-0000-0000-0000E0010000}"/>
    <cellStyle name="20% - Accent5 15" xfId="35650" xr:uid="{00000000-0005-0000-0000-0000E1010000}"/>
    <cellStyle name="20% - Accent5 16" xfId="35682" xr:uid="{00000000-0005-0000-0000-0000E2010000}"/>
    <cellStyle name="20% - Accent5 17" xfId="35700" xr:uid="{00000000-0005-0000-0000-0000E3010000}"/>
    <cellStyle name="20% - Accent5 18" xfId="36841" xr:uid="{00000000-0005-0000-0000-0000E4010000}"/>
    <cellStyle name="20% - Accent5 19" xfId="37176" xr:uid="{00000000-0005-0000-0000-0000E5010000}"/>
    <cellStyle name="20% - Accent5 2" xfId="6" xr:uid="{00000000-0005-0000-0000-0000E6010000}"/>
    <cellStyle name="20% - Accent5 2 2" xfId="431" xr:uid="{00000000-0005-0000-0000-0000E7010000}"/>
    <cellStyle name="20% - Accent5 2 3" xfId="34619" xr:uid="{00000000-0005-0000-0000-0000E8010000}"/>
    <cellStyle name="20% - Accent5 2 3 2" xfId="35415" xr:uid="{00000000-0005-0000-0000-0000E9010000}"/>
    <cellStyle name="20% - Accent5 2 3 3" xfId="35603" xr:uid="{00000000-0005-0000-0000-0000EA010000}"/>
    <cellStyle name="20% - Accent5 2 3 4" xfId="35841" xr:uid="{00000000-0005-0000-0000-0000EB010000}"/>
    <cellStyle name="20% - Accent5 2 3 5" xfId="36872" xr:uid="{00000000-0005-0000-0000-0000EC010000}"/>
    <cellStyle name="20% - Accent5 2 3 6" xfId="37295" xr:uid="{00000000-0005-0000-0000-0000ED010000}"/>
    <cellStyle name="20% - Accent5 2 3 7" xfId="34949" xr:uid="{00000000-0005-0000-0000-0000EE010000}"/>
    <cellStyle name="20% - Accent5 2 4" xfId="37895" xr:uid="{00000000-0005-0000-0000-0000EF010000}"/>
    <cellStyle name="20% - Accent5 2 5" xfId="430" xr:uid="{00000000-0005-0000-0000-0000F0010000}"/>
    <cellStyle name="20% - Accent5 2_2historial" xfId="34620" xr:uid="{00000000-0005-0000-0000-0000F1010000}"/>
    <cellStyle name="20% - Accent5 20" xfId="37210" xr:uid="{00000000-0005-0000-0000-0000F2010000}"/>
    <cellStyle name="20% - Accent5 21" xfId="37208" xr:uid="{00000000-0005-0000-0000-0000F3010000}"/>
    <cellStyle name="20% - Accent5 22" xfId="37232" xr:uid="{00000000-0005-0000-0000-0000F4010000}"/>
    <cellStyle name="20% - Accent5 23" xfId="37222" xr:uid="{00000000-0005-0000-0000-0000F5010000}"/>
    <cellStyle name="20% - Accent5 24" xfId="37283" xr:uid="{00000000-0005-0000-0000-0000F6010000}"/>
    <cellStyle name="20% - Accent5 25" xfId="37262" xr:uid="{00000000-0005-0000-0000-0000F7010000}"/>
    <cellStyle name="20% - Accent5 26" xfId="37468" xr:uid="{00000000-0005-0000-0000-0000F8010000}"/>
    <cellStyle name="20% - Accent5 27" xfId="37433" xr:uid="{00000000-0005-0000-0000-0000F9010000}"/>
    <cellStyle name="20% - Accent5 28" xfId="37318" xr:uid="{00000000-0005-0000-0000-0000FA010000}"/>
    <cellStyle name="20% - Accent5 29" xfId="37347" xr:uid="{00000000-0005-0000-0000-0000FB010000}"/>
    <cellStyle name="20% - Accent5 3" xfId="34382" xr:uid="{00000000-0005-0000-0000-0000FC010000}"/>
    <cellStyle name="20% - Accent5 3 2" xfId="34621" xr:uid="{00000000-0005-0000-0000-0000FD010000}"/>
    <cellStyle name="20% - Accent5 3 3" xfId="34622" xr:uid="{00000000-0005-0000-0000-0000FE010000}"/>
    <cellStyle name="20% - Accent5 3 3 2" xfId="35604" xr:uid="{00000000-0005-0000-0000-0000FF010000}"/>
    <cellStyle name="20% - Accent5 3 3 3" xfId="35842" xr:uid="{00000000-0005-0000-0000-000000020000}"/>
    <cellStyle name="20% - Accent5 3 3 4" xfId="36873" xr:uid="{00000000-0005-0000-0000-000001020000}"/>
    <cellStyle name="20% - Accent5 3 3 5" xfId="37296" xr:uid="{00000000-0005-0000-0000-000002020000}"/>
    <cellStyle name="20% - Accent5 3 3 6" xfId="35416" xr:uid="{00000000-0005-0000-0000-000003020000}"/>
    <cellStyle name="20% - Accent5 3 4" xfId="34950" xr:uid="{00000000-0005-0000-0000-000004020000}"/>
    <cellStyle name="20% - Accent5 3_Client_Field_Report_SSFD_293_UI_17May14@6h00" xfId="34623" xr:uid="{00000000-0005-0000-0000-000005020000}"/>
    <cellStyle name="20% - Accent5 30" xfId="37355" xr:uid="{00000000-0005-0000-0000-000006020000}"/>
    <cellStyle name="20% - Accent5 31" xfId="37479" xr:uid="{00000000-0005-0000-0000-000007020000}"/>
    <cellStyle name="20% - Accent5 32" xfId="37500" xr:uid="{00000000-0005-0000-0000-000008020000}"/>
    <cellStyle name="20% - Accent5 33" xfId="37521" xr:uid="{00000000-0005-0000-0000-000009020000}"/>
    <cellStyle name="20% - Accent5 34" xfId="34948" xr:uid="{00000000-0005-0000-0000-00000A020000}"/>
    <cellStyle name="20% - Accent5 35" xfId="38114" xr:uid="{00000000-0005-0000-0000-00000B020000}"/>
    <cellStyle name="20% - Accent5 36" xfId="38152" xr:uid="{00000000-0005-0000-0000-00000C020000}"/>
    <cellStyle name="20% - Accent5 37" xfId="414" xr:uid="{00000000-0005-0000-0000-00000D020000}"/>
    <cellStyle name="20% - Accent5 4" xfId="34383" xr:uid="{00000000-0005-0000-0000-00000E020000}"/>
    <cellStyle name="20% - Accent5 4 2" xfId="34624" xr:uid="{00000000-0005-0000-0000-00000F020000}"/>
    <cellStyle name="20% - Accent5 4 3" xfId="35191" xr:uid="{00000000-0005-0000-0000-000010020000}"/>
    <cellStyle name="20% - Accent5 4 4" xfId="35324" xr:uid="{00000000-0005-0000-0000-000011020000}"/>
    <cellStyle name="20% - Accent5 4 5" xfId="35512" xr:uid="{00000000-0005-0000-0000-000012020000}"/>
    <cellStyle name="20% - Accent5 4 6" xfId="35754" xr:uid="{00000000-0005-0000-0000-000013020000}"/>
    <cellStyle name="20% - Accent5 4 7" xfId="36874" xr:uid="{00000000-0005-0000-0000-000014020000}"/>
    <cellStyle name="20% - Accent5 5" xfId="34384" xr:uid="{00000000-0005-0000-0000-000015020000}"/>
    <cellStyle name="20% - Accent5 5 2" xfId="34625" xr:uid="{00000000-0005-0000-0000-000016020000}"/>
    <cellStyle name="20% - Accent5 5 3" xfId="35192" xr:uid="{00000000-0005-0000-0000-000017020000}"/>
    <cellStyle name="20% - Accent5 5 4" xfId="35325" xr:uid="{00000000-0005-0000-0000-000018020000}"/>
    <cellStyle name="20% - Accent5 5 5" xfId="35513" xr:uid="{00000000-0005-0000-0000-000019020000}"/>
    <cellStyle name="20% - Accent5 5 6" xfId="35755" xr:uid="{00000000-0005-0000-0000-00001A020000}"/>
    <cellStyle name="20% - Accent5 5 7" xfId="36875" xr:uid="{00000000-0005-0000-0000-00001B020000}"/>
    <cellStyle name="20% - Accent5 6" xfId="34385" xr:uid="{00000000-0005-0000-0000-00001C020000}"/>
    <cellStyle name="20% - Accent5 6 2" xfId="34626" xr:uid="{00000000-0005-0000-0000-00001D020000}"/>
    <cellStyle name="20% - Accent5 6 3" xfId="35193" xr:uid="{00000000-0005-0000-0000-00001E020000}"/>
    <cellStyle name="20% - Accent5 6 4" xfId="35326" xr:uid="{00000000-0005-0000-0000-00001F020000}"/>
    <cellStyle name="20% - Accent5 6 5" xfId="35514" xr:uid="{00000000-0005-0000-0000-000020020000}"/>
    <cellStyle name="20% - Accent5 6 6" xfId="35756" xr:uid="{00000000-0005-0000-0000-000021020000}"/>
    <cellStyle name="20% - Accent5 6 7" xfId="36876" xr:uid="{00000000-0005-0000-0000-000022020000}"/>
    <cellStyle name="20% - Accent5 7" xfId="34386" xr:uid="{00000000-0005-0000-0000-000023020000}"/>
    <cellStyle name="20% - Accent5 7 2" xfId="34627" xr:uid="{00000000-0005-0000-0000-000024020000}"/>
    <cellStyle name="20% - Accent5 7 3" xfId="35194" xr:uid="{00000000-0005-0000-0000-000025020000}"/>
    <cellStyle name="20% - Accent5 7 4" xfId="35327" xr:uid="{00000000-0005-0000-0000-000026020000}"/>
    <cellStyle name="20% - Accent5 7 5" xfId="35515" xr:uid="{00000000-0005-0000-0000-000027020000}"/>
    <cellStyle name="20% - Accent5 7 6" xfId="35757" xr:uid="{00000000-0005-0000-0000-000028020000}"/>
    <cellStyle name="20% - Accent5 7 7" xfId="36877" xr:uid="{00000000-0005-0000-0000-000029020000}"/>
    <cellStyle name="20% - Accent5 8" xfId="34387" xr:uid="{00000000-0005-0000-0000-00002A020000}"/>
    <cellStyle name="20% - Accent5 8 2" xfId="34628" xr:uid="{00000000-0005-0000-0000-00002B020000}"/>
    <cellStyle name="20% - Accent5 8 3" xfId="35195" xr:uid="{00000000-0005-0000-0000-00002C020000}"/>
    <cellStyle name="20% - Accent5 8 4" xfId="35328" xr:uid="{00000000-0005-0000-0000-00002D020000}"/>
    <cellStyle name="20% - Accent5 8 5" xfId="35516" xr:uid="{00000000-0005-0000-0000-00002E020000}"/>
    <cellStyle name="20% - Accent5 8 6" xfId="35758" xr:uid="{00000000-0005-0000-0000-00002F020000}"/>
    <cellStyle name="20% - Accent5 8 7" xfId="36878" xr:uid="{00000000-0005-0000-0000-000030020000}"/>
    <cellStyle name="20% - Accent5 9" xfId="34388" xr:uid="{00000000-0005-0000-0000-000031020000}"/>
    <cellStyle name="20% - Accent5 9 2" xfId="34629" xr:uid="{00000000-0005-0000-0000-000032020000}"/>
    <cellStyle name="20% - Accent5 9 3" xfId="35196" xr:uid="{00000000-0005-0000-0000-000033020000}"/>
    <cellStyle name="20% - Accent5 9 4" xfId="35329" xr:uid="{00000000-0005-0000-0000-000034020000}"/>
    <cellStyle name="20% - Accent5 9 5" xfId="35517" xr:uid="{00000000-0005-0000-0000-000035020000}"/>
    <cellStyle name="20% - Accent5 9 6" xfId="35759" xr:uid="{00000000-0005-0000-0000-000036020000}"/>
    <cellStyle name="20% - Accent5 9 7" xfId="36879" xr:uid="{00000000-0005-0000-0000-000037020000}"/>
    <cellStyle name="20% - Accent6 10" xfId="34389" xr:uid="{00000000-0005-0000-0000-000038020000}"/>
    <cellStyle name="20% - Accent6 10 2" xfId="34630" xr:uid="{00000000-0005-0000-0000-000039020000}"/>
    <cellStyle name="20% - Accent6 10 3" xfId="35197" xr:uid="{00000000-0005-0000-0000-00003A020000}"/>
    <cellStyle name="20% - Accent6 10 4" xfId="35330" xr:uid="{00000000-0005-0000-0000-00003B020000}"/>
    <cellStyle name="20% - Accent6 10 5" xfId="35518" xr:uid="{00000000-0005-0000-0000-00003C020000}"/>
    <cellStyle name="20% - Accent6 10 6" xfId="35760" xr:uid="{00000000-0005-0000-0000-00003D020000}"/>
    <cellStyle name="20% - Accent6 10 7" xfId="36880" xr:uid="{00000000-0005-0000-0000-00003E020000}"/>
    <cellStyle name="20% - Accent6 11" xfId="34390" xr:uid="{00000000-0005-0000-0000-00003F020000}"/>
    <cellStyle name="20% - Accent6 11 2" xfId="34631" xr:uid="{00000000-0005-0000-0000-000040020000}"/>
    <cellStyle name="20% - Accent6 11 3" xfId="35198" xr:uid="{00000000-0005-0000-0000-000041020000}"/>
    <cellStyle name="20% - Accent6 11 4" xfId="35331" xr:uid="{00000000-0005-0000-0000-000042020000}"/>
    <cellStyle name="20% - Accent6 11 5" xfId="35519" xr:uid="{00000000-0005-0000-0000-000043020000}"/>
    <cellStyle name="20% - Accent6 11 6" xfId="35761" xr:uid="{00000000-0005-0000-0000-000044020000}"/>
    <cellStyle name="20% - Accent6 11 7" xfId="36881" xr:uid="{00000000-0005-0000-0000-000045020000}"/>
    <cellStyle name="20% - Accent6 12" xfId="34391" xr:uid="{00000000-0005-0000-0000-000046020000}"/>
    <cellStyle name="20% - Accent6 12 2" xfId="34632" xr:uid="{00000000-0005-0000-0000-000047020000}"/>
    <cellStyle name="20% - Accent6 12 3" xfId="35199" xr:uid="{00000000-0005-0000-0000-000048020000}"/>
    <cellStyle name="20% - Accent6 12 4" xfId="35332" xr:uid="{00000000-0005-0000-0000-000049020000}"/>
    <cellStyle name="20% - Accent6 12 5" xfId="35520" xr:uid="{00000000-0005-0000-0000-00004A020000}"/>
    <cellStyle name="20% - Accent6 12 6" xfId="35762" xr:uid="{00000000-0005-0000-0000-00004B020000}"/>
    <cellStyle name="20% - Accent6 12 7" xfId="36882" xr:uid="{00000000-0005-0000-0000-00004C020000}"/>
    <cellStyle name="20% - Accent6 13" xfId="34392" xr:uid="{00000000-0005-0000-0000-00004D020000}"/>
    <cellStyle name="20% - Accent6 13 2" xfId="35200" xr:uid="{00000000-0005-0000-0000-00004E020000}"/>
    <cellStyle name="20% - Accent6 13 3" xfId="35080" xr:uid="{00000000-0005-0000-0000-00004F020000}"/>
    <cellStyle name="20% - Accent6 14" xfId="35103" xr:uid="{00000000-0005-0000-0000-000050020000}"/>
    <cellStyle name="20% - Accent6 15" xfId="35651" xr:uid="{00000000-0005-0000-0000-000051020000}"/>
    <cellStyle name="20% - Accent6 16" xfId="35683" xr:uid="{00000000-0005-0000-0000-000052020000}"/>
    <cellStyle name="20% - Accent6 17" xfId="35701" xr:uid="{00000000-0005-0000-0000-000053020000}"/>
    <cellStyle name="20% - Accent6 18" xfId="36840" xr:uid="{00000000-0005-0000-0000-000054020000}"/>
    <cellStyle name="20% - Accent6 19" xfId="37178" xr:uid="{00000000-0005-0000-0000-000055020000}"/>
    <cellStyle name="20% - Accent6 2" xfId="7" xr:uid="{00000000-0005-0000-0000-000056020000}"/>
    <cellStyle name="20% - Accent6 2 2" xfId="433" xr:uid="{00000000-0005-0000-0000-000057020000}"/>
    <cellStyle name="20% - Accent6 2 3" xfId="34633" xr:uid="{00000000-0005-0000-0000-000058020000}"/>
    <cellStyle name="20% - Accent6 2 3 2" xfId="35417" xr:uid="{00000000-0005-0000-0000-000059020000}"/>
    <cellStyle name="20% - Accent6 2 3 3" xfId="35605" xr:uid="{00000000-0005-0000-0000-00005A020000}"/>
    <cellStyle name="20% - Accent6 2 3 4" xfId="35843" xr:uid="{00000000-0005-0000-0000-00005B020000}"/>
    <cellStyle name="20% - Accent6 2 3 5" xfId="36883" xr:uid="{00000000-0005-0000-0000-00005C020000}"/>
    <cellStyle name="20% - Accent6 2 3 6" xfId="37297" xr:uid="{00000000-0005-0000-0000-00005D020000}"/>
    <cellStyle name="20% - Accent6 2 3 7" xfId="34952" xr:uid="{00000000-0005-0000-0000-00005E020000}"/>
    <cellStyle name="20% - Accent6 2 4" xfId="37896" xr:uid="{00000000-0005-0000-0000-00005F020000}"/>
    <cellStyle name="20% - Accent6 2 5" xfId="432" xr:uid="{00000000-0005-0000-0000-000060020000}"/>
    <cellStyle name="20% - Accent6 2_2historial" xfId="34634" xr:uid="{00000000-0005-0000-0000-000061020000}"/>
    <cellStyle name="20% - Accent6 20" xfId="37213" xr:uid="{00000000-0005-0000-0000-000062020000}"/>
    <cellStyle name="20% - Accent6 21" xfId="37234" xr:uid="{00000000-0005-0000-0000-000063020000}"/>
    <cellStyle name="20% - Accent6 22" xfId="37223" xr:uid="{00000000-0005-0000-0000-000064020000}"/>
    <cellStyle name="20% - Accent6 23" xfId="37231" xr:uid="{00000000-0005-0000-0000-000065020000}"/>
    <cellStyle name="20% - Accent6 24" xfId="37282" xr:uid="{00000000-0005-0000-0000-000066020000}"/>
    <cellStyle name="20% - Accent6 25" xfId="37263" xr:uid="{00000000-0005-0000-0000-000067020000}"/>
    <cellStyle name="20% - Accent6 26" xfId="37467" xr:uid="{00000000-0005-0000-0000-000068020000}"/>
    <cellStyle name="20% - Accent6 27" xfId="37434" xr:uid="{00000000-0005-0000-0000-000069020000}"/>
    <cellStyle name="20% - Accent6 28" xfId="37317" xr:uid="{00000000-0005-0000-0000-00006A020000}"/>
    <cellStyle name="20% - Accent6 29" xfId="37346" xr:uid="{00000000-0005-0000-0000-00006B020000}"/>
    <cellStyle name="20% - Accent6 3" xfId="34393" xr:uid="{00000000-0005-0000-0000-00006C020000}"/>
    <cellStyle name="20% - Accent6 3 2" xfId="34635" xr:uid="{00000000-0005-0000-0000-00006D020000}"/>
    <cellStyle name="20% - Accent6 3 3" xfId="34636" xr:uid="{00000000-0005-0000-0000-00006E020000}"/>
    <cellStyle name="20% - Accent6 3 3 2" xfId="35606" xr:uid="{00000000-0005-0000-0000-00006F020000}"/>
    <cellStyle name="20% - Accent6 3 3 3" xfId="35844" xr:uid="{00000000-0005-0000-0000-000070020000}"/>
    <cellStyle name="20% - Accent6 3 3 4" xfId="36884" xr:uid="{00000000-0005-0000-0000-000071020000}"/>
    <cellStyle name="20% - Accent6 3 3 5" xfId="37298" xr:uid="{00000000-0005-0000-0000-000072020000}"/>
    <cellStyle name="20% - Accent6 3 3 6" xfId="35418" xr:uid="{00000000-0005-0000-0000-000073020000}"/>
    <cellStyle name="20% - Accent6 3 4" xfId="34953" xr:uid="{00000000-0005-0000-0000-000074020000}"/>
    <cellStyle name="20% - Accent6 3_Client_Field_Report_SSFD_293_UI_17May14@6h00" xfId="34637" xr:uid="{00000000-0005-0000-0000-000075020000}"/>
    <cellStyle name="20% - Accent6 30" xfId="37354" xr:uid="{00000000-0005-0000-0000-000076020000}"/>
    <cellStyle name="20% - Accent6 31" xfId="37480" xr:uid="{00000000-0005-0000-0000-000077020000}"/>
    <cellStyle name="20% - Accent6 32" xfId="37501" xr:uid="{00000000-0005-0000-0000-000078020000}"/>
    <cellStyle name="20% - Accent6 33" xfId="37520" xr:uid="{00000000-0005-0000-0000-000079020000}"/>
    <cellStyle name="20% - Accent6 34" xfId="34951" xr:uid="{00000000-0005-0000-0000-00007A020000}"/>
    <cellStyle name="20% - Accent6 35" xfId="38118" xr:uid="{00000000-0005-0000-0000-00007B020000}"/>
    <cellStyle name="20% - Accent6 36" xfId="38156" xr:uid="{00000000-0005-0000-0000-00007C020000}"/>
    <cellStyle name="20% - Accent6 37" xfId="418" xr:uid="{00000000-0005-0000-0000-00007D020000}"/>
    <cellStyle name="20% - Accent6 4" xfId="34394" xr:uid="{00000000-0005-0000-0000-00007E020000}"/>
    <cellStyle name="20% - Accent6 4 2" xfId="34638" xr:uid="{00000000-0005-0000-0000-00007F020000}"/>
    <cellStyle name="20% - Accent6 4 3" xfId="35201" xr:uid="{00000000-0005-0000-0000-000080020000}"/>
    <cellStyle name="20% - Accent6 4 4" xfId="35333" xr:uid="{00000000-0005-0000-0000-000081020000}"/>
    <cellStyle name="20% - Accent6 4 5" xfId="35521" xr:uid="{00000000-0005-0000-0000-000082020000}"/>
    <cellStyle name="20% - Accent6 4 6" xfId="35763" xr:uid="{00000000-0005-0000-0000-000083020000}"/>
    <cellStyle name="20% - Accent6 4 7" xfId="36885" xr:uid="{00000000-0005-0000-0000-000084020000}"/>
    <cellStyle name="20% - Accent6 5" xfId="34395" xr:uid="{00000000-0005-0000-0000-000085020000}"/>
    <cellStyle name="20% - Accent6 5 2" xfId="34639" xr:uid="{00000000-0005-0000-0000-000086020000}"/>
    <cellStyle name="20% - Accent6 5 3" xfId="35202" xr:uid="{00000000-0005-0000-0000-000087020000}"/>
    <cellStyle name="20% - Accent6 5 4" xfId="35334" xr:uid="{00000000-0005-0000-0000-000088020000}"/>
    <cellStyle name="20% - Accent6 5 5" xfId="35522" xr:uid="{00000000-0005-0000-0000-000089020000}"/>
    <cellStyle name="20% - Accent6 5 6" xfId="35764" xr:uid="{00000000-0005-0000-0000-00008A020000}"/>
    <cellStyle name="20% - Accent6 5 7" xfId="36886" xr:uid="{00000000-0005-0000-0000-00008B020000}"/>
    <cellStyle name="20% - Accent6 6" xfId="34396" xr:uid="{00000000-0005-0000-0000-00008C020000}"/>
    <cellStyle name="20% - Accent6 6 2" xfId="34640" xr:uid="{00000000-0005-0000-0000-00008D020000}"/>
    <cellStyle name="20% - Accent6 6 3" xfId="35203" xr:uid="{00000000-0005-0000-0000-00008E020000}"/>
    <cellStyle name="20% - Accent6 6 4" xfId="35335" xr:uid="{00000000-0005-0000-0000-00008F020000}"/>
    <cellStyle name="20% - Accent6 6 5" xfId="35523" xr:uid="{00000000-0005-0000-0000-000090020000}"/>
    <cellStyle name="20% - Accent6 6 6" xfId="35765" xr:uid="{00000000-0005-0000-0000-000091020000}"/>
    <cellStyle name="20% - Accent6 6 7" xfId="36887" xr:uid="{00000000-0005-0000-0000-000092020000}"/>
    <cellStyle name="20% - Accent6 7" xfId="34397" xr:uid="{00000000-0005-0000-0000-000093020000}"/>
    <cellStyle name="20% - Accent6 7 2" xfId="34641" xr:uid="{00000000-0005-0000-0000-000094020000}"/>
    <cellStyle name="20% - Accent6 7 3" xfId="35204" xr:uid="{00000000-0005-0000-0000-000095020000}"/>
    <cellStyle name="20% - Accent6 7 4" xfId="35336" xr:uid="{00000000-0005-0000-0000-000096020000}"/>
    <cellStyle name="20% - Accent6 7 5" xfId="35524" xr:uid="{00000000-0005-0000-0000-000097020000}"/>
    <cellStyle name="20% - Accent6 7 6" xfId="35766" xr:uid="{00000000-0005-0000-0000-000098020000}"/>
    <cellStyle name="20% - Accent6 7 7" xfId="36888" xr:uid="{00000000-0005-0000-0000-000099020000}"/>
    <cellStyle name="20% - Accent6 8" xfId="34398" xr:uid="{00000000-0005-0000-0000-00009A020000}"/>
    <cellStyle name="20% - Accent6 8 2" xfId="34642" xr:uid="{00000000-0005-0000-0000-00009B020000}"/>
    <cellStyle name="20% - Accent6 8 3" xfId="35205" xr:uid="{00000000-0005-0000-0000-00009C020000}"/>
    <cellStyle name="20% - Accent6 8 4" xfId="35337" xr:uid="{00000000-0005-0000-0000-00009D020000}"/>
    <cellStyle name="20% - Accent6 8 5" xfId="35525" xr:uid="{00000000-0005-0000-0000-00009E020000}"/>
    <cellStyle name="20% - Accent6 8 6" xfId="35767" xr:uid="{00000000-0005-0000-0000-00009F020000}"/>
    <cellStyle name="20% - Accent6 8 7" xfId="36889" xr:uid="{00000000-0005-0000-0000-0000A0020000}"/>
    <cellStyle name="20% - Accent6 9" xfId="34399" xr:uid="{00000000-0005-0000-0000-0000A1020000}"/>
    <cellStyle name="20% - Accent6 9 2" xfId="34643" xr:uid="{00000000-0005-0000-0000-0000A2020000}"/>
    <cellStyle name="20% - Accent6 9 3" xfId="35206" xr:uid="{00000000-0005-0000-0000-0000A3020000}"/>
    <cellStyle name="20% - Accent6 9 4" xfId="35338" xr:uid="{00000000-0005-0000-0000-0000A4020000}"/>
    <cellStyle name="20% - Accent6 9 5" xfId="35526" xr:uid="{00000000-0005-0000-0000-0000A5020000}"/>
    <cellStyle name="20% - Accent6 9 6" xfId="35768" xr:uid="{00000000-0005-0000-0000-0000A6020000}"/>
    <cellStyle name="20% - Accent6 9 7" xfId="36890" xr:uid="{00000000-0005-0000-0000-0000A7020000}"/>
    <cellStyle name="20% - Énfasis1" xfId="339" xr:uid="{00000000-0005-0000-0000-0000A8020000}"/>
    <cellStyle name="20% - Énfasis1 2" xfId="434" xr:uid="{00000000-0005-0000-0000-0000A9020000}"/>
    <cellStyle name="20% - Énfasis1 2 2" xfId="435" xr:uid="{00000000-0005-0000-0000-0000AA020000}"/>
    <cellStyle name="20% - Énfasis1 2_2historial" xfId="34644" xr:uid="{00000000-0005-0000-0000-0000AB020000}"/>
    <cellStyle name="20% - Énfasis2" xfId="340" xr:uid="{00000000-0005-0000-0000-0000AC020000}"/>
    <cellStyle name="20% - Énfasis2 2" xfId="436" xr:uid="{00000000-0005-0000-0000-0000AD020000}"/>
    <cellStyle name="20% - Énfasis2 2 2" xfId="437" xr:uid="{00000000-0005-0000-0000-0000AE020000}"/>
    <cellStyle name="20% - Énfasis2 2_2historial" xfId="34645" xr:uid="{00000000-0005-0000-0000-0000AF020000}"/>
    <cellStyle name="20% - Énfasis3" xfId="341" xr:uid="{00000000-0005-0000-0000-0000B0020000}"/>
    <cellStyle name="20% - Énfasis3 2" xfId="438" xr:uid="{00000000-0005-0000-0000-0000B1020000}"/>
    <cellStyle name="20% - Énfasis3 2 2" xfId="439" xr:uid="{00000000-0005-0000-0000-0000B2020000}"/>
    <cellStyle name="20% - Énfasis3 2_2historial" xfId="34646" xr:uid="{00000000-0005-0000-0000-0000B3020000}"/>
    <cellStyle name="20% - Énfasis4" xfId="342" xr:uid="{00000000-0005-0000-0000-0000B4020000}"/>
    <cellStyle name="20% - Énfasis4 2" xfId="440" xr:uid="{00000000-0005-0000-0000-0000B5020000}"/>
    <cellStyle name="20% - Énfasis4 2 2" xfId="441" xr:uid="{00000000-0005-0000-0000-0000B6020000}"/>
    <cellStyle name="20% - Énfasis4 2_2historial" xfId="34647" xr:uid="{00000000-0005-0000-0000-0000B7020000}"/>
    <cellStyle name="20% - Énfasis5" xfId="343" xr:uid="{00000000-0005-0000-0000-0000B8020000}"/>
    <cellStyle name="20% - Énfasis5 2" xfId="442" xr:uid="{00000000-0005-0000-0000-0000B9020000}"/>
    <cellStyle name="20% - Énfasis5 2 2" xfId="443" xr:uid="{00000000-0005-0000-0000-0000BA020000}"/>
    <cellStyle name="20% - Énfasis5 2_2historial" xfId="34648" xr:uid="{00000000-0005-0000-0000-0000BB020000}"/>
    <cellStyle name="20% - Énfasis6" xfId="344" xr:uid="{00000000-0005-0000-0000-0000BC020000}"/>
    <cellStyle name="20% - Énfasis6 2" xfId="444" xr:uid="{00000000-0005-0000-0000-0000BD020000}"/>
    <cellStyle name="20% - Énfasis6 2 2" xfId="445" xr:uid="{00000000-0005-0000-0000-0000BE020000}"/>
    <cellStyle name="20% - Énfasis6 2_2historial" xfId="34649" xr:uid="{00000000-0005-0000-0000-0000BF020000}"/>
    <cellStyle name="40% - Accent1 10" xfId="34400" xr:uid="{00000000-0005-0000-0000-0000C0020000}"/>
    <cellStyle name="40% - Accent1 10 2" xfId="34650" xr:uid="{00000000-0005-0000-0000-0000C1020000}"/>
    <cellStyle name="40% - Accent1 10 3" xfId="35207" xr:uid="{00000000-0005-0000-0000-0000C2020000}"/>
    <cellStyle name="40% - Accent1 10 4" xfId="35339" xr:uid="{00000000-0005-0000-0000-0000C3020000}"/>
    <cellStyle name="40% - Accent1 10 5" xfId="35527" xr:uid="{00000000-0005-0000-0000-0000C4020000}"/>
    <cellStyle name="40% - Accent1 10 6" xfId="35769" xr:uid="{00000000-0005-0000-0000-0000C5020000}"/>
    <cellStyle name="40% - Accent1 10 7" xfId="36891" xr:uid="{00000000-0005-0000-0000-0000C6020000}"/>
    <cellStyle name="40% - Accent1 11" xfId="34401" xr:uid="{00000000-0005-0000-0000-0000C7020000}"/>
    <cellStyle name="40% - Accent1 11 2" xfId="34651" xr:uid="{00000000-0005-0000-0000-0000C8020000}"/>
    <cellStyle name="40% - Accent1 11 3" xfId="35208" xr:uid="{00000000-0005-0000-0000-0000C9020000}"/>
    <cellStyle name="40% - Accent1 11 4" xfId="35340" xr:uid="{00000000-0005-0000-0000-0000CA020000}"/>
    <cellStyle name="40% - Accent1 11 5" xfId="35528" xr:uid="{00000000-0005-0000-0000-0000CB020000}"/>
    <cellStyle name="40% - Accent1 11 6" xfId="35770" xr:uid="{00000000-0005-0000-0000-0000CC020000}"/>
    <cellStyle name="40% - Accent1 11 7" xfId="36892" xr:uid="{00000000-0005-0000-0000-0000CD020000}"/>
    <cellStyle name="40% - Accent1 12" xfId="34402" xr:uid="{00000000-0005-0000-0000-0000CE020000}"/>
    <cellStyle name="40% - Accent1 12 2" xfId="34652" xr:uid="{00000000-0005-0000-0000-0000CF020000}"/>
    <cellStyle name="40% - Accent1 12 3" xfId="35209" xr:uid="{00000000-0005-0000-0000-0000D0020000}"/>
    <cellStyle name="40% - Accent1 12 4" xfId="35341" xr:uid="{00000000-0005-0000-0000-0000D1020000}"/>
    <cellStyle name="40% - Accent1 12 5" xfId="35529" xr:uid="{00000000-0005-0000-0000-0000D2020000}"/>
    <cellStyle name="40% - Accent1 12 6" xfId="35771" xr:uid="{00000000-0005-0000-0000-0000D3020000}"/>
    <cellStyle name="40% - Accent1 12 7" xfId="36893" xr:uid="{00000000-0005-0000-0000-0000D4020000}"/>
    <cellStyle name="40% - Accent1 13" xfId="34403" xr:uid="{00000000-0005-0000-0000-0000D5020000}"/>
    <cellStyle name="40% - Accent1 13 2" xfId="35210" xr:uid="{00000000-0005-0000-0000-0000D6020000}"/>
    <cellStyle name="40% - Accent1 13 3" xfId="35081" xr:uid="{00000000-0005-0000-0000-0000D7020000}"/>
    <cellStyle name="40% - Accent1 14" xfId="35104" xr:uid="{00000000-0005-0000-0000-0000D8020000}"/>
    <cellStyle name="40% - Accent1 15" xfId="35652" xr:uid="{00000000-0005-0000-0000-0000D9020000}"/>
    <cellStyle name="40% - Accent1 16" xfId="35684" xr:uid="{00000000-0005-0000-0000-0000DA020000}"/>
    <cellStyle name="40% - Accent1 17" xfId="35702" xr:uid="{00000000-0005-0000-0000-0000DB020000}"/>
    <cellStyle name="40% - Accent1 18" xfId="36839" xr:uid="{00000000-0005-0000-0000-0000DC020000}"/>
    <cellStyle name="40% - Accent1 19" xfId="37169" xr:uid="{00000000-0005-0000-0000-0000DD020000}"/>
    <cellStyle name="40% - Accent1 2" xfId="8" xr:uid="{00000000-0005-0000-0000-0000DE020000}"/>
    <cellStyle name="40% - Accent1 2 2" xfId="447" xr:uid="{00000000-0005-0000-0000-0000DF020000}"/>
    <cellStyle name="40% - Accent1 2 3" xfId="34653" xr:uid="{00000000-0005-0000-0000-0000E0020000}"/>
    <cellStyle name="40% - Accent1 2 3 2" xfId="35419" xr:uid="{00000000-0005-0000-0000-0000E1020000}"/>
    <cellStyle name="40% - Accent1 2 3 3" xfId="35607" xr:uid="{00000000-0005-0000-0000-0000E2020000}"/>
    <cellStyle name="40% - Accent1 2 3 4" xfId="35845" xr:uid="{00000000-0005-0000-0000-0000E3020000}"/>
    <cellStyle name="40% - Accent1 2 3 5" xfId="36894" xr:uid="{00000000-0005-0000-0000-0000E4020000}"/>
    <cellStyle name="40% - Accent1 2 3 6" xfId="37299" xr:uid="{00000000-0005-0000-0000-0000E5020000}"/>
    <cellStyle name="40% - Accent1 2 3 7" xfId="34955" xr:uid="{00000000-0005-0000-0000-0000E6020000}"/>
    <cellStyle name="40% - Accent1 2 4" xfId="37897" xr:uid="{00000000-0005-0000-0000-0000E7020000}"/>
    <cellStyle name="40% - Accent1 2 5" xfId="446" xr:uid="{00000000-0005-0000-0000-0000E8020000}"/>
    <cellStyle name="40% - Accent1 2_2historial" xfId="34654" xr:uid="{00000000-0005-0000-0000-0000E9020000}"/>
    <cellStyle name="40% - Accent1 20" xfId="37197" xr:uid="{00000000-0005-0000-0000-0000EA020000}"/>
    <cellStyle name="40% - Accent1 21" xfId="37186" xr:uid="{00000000-0005-0000-0000-0000EB020000}"/>
    <cellStyle name="40% - Accent1 22" xfId="37242" xr:uid="{00000000-0005-0000-0000-0000EC020000}"/>
    <cellStyle name="40% - Accent1 23" xfId="37246" xr:uid="{00000000-0005-0000-0000-0000ED020000}"/>
    <cellStyle name="40% - Accent1 24" xfId="37281" xr:uid="{00000000-0005-0000-0000-0000EE020000}"/>
    <cellStyle name="40% - Accent1 25" xfId="37264" xr:uid="{00000000-0005-0000-0000-0000EF020000}"/>
    <cellStyle name="40% - Accent1 26" xfId="37466" xr:uid="{00000000-0005-0000-0000-0000F0020000}"/>
    <cellStyle name="40% - Accent1 27" xfId="37435" xr:uid="{00000000-0005-0000-0000-0000F1020000}"/>
    <cellStyle name="40% - Accent1 28" xfId="37316" xr:uid="{00000000-0005-0000-0000-0000F2020000}"/>
    <cellStyle name="40% - Accent1 29" xfId="37345" xr:uid="{00000000-0005-0000-0000-0000F3020000}"/>
    <cellStyle name="40% - Accent1 3" xfId="34404" xr:uid="{00000000-0005-0000-0000-0000F4020000}"/>
    <cellStyle name="40% - Accent1 3 2" xfId="34655" xr:uid="{00000000-0005-0000-0000-0000F5020000}"/>
    <cellStyle name="40% - Accent1 3 3" xfId="34656" xr:uid="{00000000-0005-0000-0000-0000F6020000}"/>
    <cellStyle name="40% - Accent1 3 3 2" xfId="35608" xr:uid="{00000000-0005-0000-0000-0000F7020000}"/>
    <cellStyle name="40% - Accent1 3 3 3" xfId="35846" xr:uid="{00000000-0005-0000-0000-0000F8020000}"/>
    <cellStyle name="40% - Accent1 3 3 4" xfId="36895" xr:uid="{00000000-0005-0000-0000-0000F9020000}"/>
    <cellStyle name="40% - Accent1 3 3 5" xfId="37300" xr:uid="{00000000-0005-0000-0000-0000FA020000}"/>
    <cellStyle name="40% - Accent1 3 3 6" xfId="35420" xr:uid="{00000000-0005-0000-0000-0000FB020000}"/>
    <cellStyle name="40% - Accent1 3 4" xfId="34956" xr:uid="{00000000-0005-0000-0000-0000FC020000}"/>
    <cellStyle name="40% - Accent1 3_Client_Field_Report_SSFD_293_UI_17May14@6h00" xfId="34657" xr:uid="{00000000-0005-0000-0000-0000FD020000}"/>
    <cellStyle name="40% - Accent1 30" xfId="37455" xr:uid="{00000000-0005-0000-0000-0000FE020000}"/>
    <cellStyle name="40% - Accent1 31" xfId="37481" xr:uid="{00000000-0005-0000-0000-0000FF020000}"/>
    <cellStyle name="40% - Accent1 32" xfId="37502" xr:uid="{00000000-0005-0000-0000-000000030000}"/>
    <cellStyle name="40% - Accent1 33" xfId="37519" xr:uid="{00000000-0005-0000-0000-000001030000}"/>
    <cellStyle name="40% - Accent1 34" xfId="34954" xr:uid="{00000000-0005-0000-0000-000002030000}"/>
    <cellStyle name="40% - Accent1 35" xfId="38099" xr:uid="{00000000-0005-0000-0000-000003030000}"/>
    <cellStyle name="40% - Accent1 36" xfId="38137" xr:uid="{00000000-0005-0000-0000-000004030000}"/>
    <cellStyle name="40% - Accent1 37" xfId="399" xr:uid="{00000000-0005-0000-0000-000005030000}"/>
    <cellStyle name="40% - Accent1 4" xfId="34405" xr:uid="{00000000-0005-0000-0000-000006030000}"/>
    <cellStyle name="40% - Accent1 4 2" xfId="34658" xr:uid="{00000000-0005-0000-0000-000007030000}"/>
    <cellStyle name="40% - Accent1 4 3" xfId="35211" xr:uid="{00000000-0005-0000-0000-000008030000}"/>
    <cellStyle name="40% - Accent1 4 4" xfId="35342" xr:uid="{00000000-0005-0000-0000-000009030000}"/>
    <cellStyle name="40% - Accent1 4 5" xfId="35530" xr:uid="{00000000-0005-0000-0000-00000A030000}"/>
    <cellStyle name="40% - Accent1 4 6" xfId="35772" xr:uid="{00000000-0005-0000-0000-00000B030000}"/>
    <cellStyle name="40% - Accent1 4 7" xfId="36896" xr:uid="{00000000-0005-0000-0000-00000C030000}"/>
    <cellStyle name="40% - Accent1 5" xfId="34406" xr:uid="{00000000-0005-0000-0000-00000D030000}"/>
    <cellStyle name="40% - Accent1 5 2" xfId="34659" xr:uid="{00000000-0005-0000-0000-00000E030000}"/>
    <cellStyle name="40% - Accent1 5 3" xfId="35212" xr:uid="{00000000-0005-0000-0000-00000F030000}"/>
    <cellStyle name="40% - Accent1 5 4" xfId="35343" xr:uid="{00000000-0005-0000-0000-000010030000}"/>
    <cellStyle name="40% - Accent1 5 5" xfId="35531" xr:uid="{00000000-0005-0000-0000-000011030000}"/>
    <cellStyle name="40% - Accent1 5 6" xfId="35773" xr:uid="{00000000-0005-0000-0000-000012030000}"/>
    <cellStyle name="40% - Accent1 5 7" xfId="36897" xr:uid="{00000000-0005-0000-0000-000013030000}"/>
    <cellStyle name="40% - Accent1 6" xfId="34407" xr:uid="{00000000-0005-0000-0000-000014030000}"/>
    <cellStyle name="40% - Accent1 6 2" xfId="34660" xr:uid="{00000000-0005-0000-0000-000015030000}"/>
    <cellStyle name="40% - Accent1 6 3" xfId="35213" xr:uid="{00000000-0005-0000-0000-000016030000}"/>
    <cellStyle name="40% - Accent1 6 4" xfId="35344" xr:uid="{00000000-0005-0000-0000-000017030000}"/>
    <cellStyle name="40% - Accent1 6 5" xfId="35532" xr:uid="{00000000-0005-0000-0000-000018030000}"/>
    <cellStyle name="40% - Accent1 6 6" xfId="35774" xr:uid="{00000000-0005-0000-0000-000019030000}"/>
    <cellStyle name="40% - Accent1 6 7" xfId="36898" xr:uid="{00000000-0005-0000-0000-00001A030000}"/>
    <cellStyle name="40% - Accent1 7" xfId="34408" xr:uid="{00000000-0005-0000-0000-00001B030000}"/>
    <cellStyle name="40% - Accent1 7 2" xfId="34661" xr:uid="{00000000-0005-0000-0000-00001C030000}"/>
    <cellStyle name="40% - Accent1 7 3" xfId="35214" xr:uid="{00000000-0005-0000-0000-00001D030000}"/>
    <cellStyle name="40% - Accent1 7 4" xfId="35345" xr:uid="{00000000-0005-0000-0000-00001E030000}"/>
    <cellStyle name="40% - Accent1 7 5" xfId="35533" xr:uid="{00000000-0005-0000-0000-00001F030000}"/>
    <cellStyle name="40% - Accent1 7 6" xfId="35775" xr:uid="{00000000-0005-0000-0000-000020030000}"/>
    <cellStyle name="40% - Accent1 7 7" xfId="36899" xr:uid="{00000000-0005-0000-0000-000021030000}"/>
    <cellStyle name="40% - Accent1 8" xfId="34409" xr:uid="{00000000-0005-0000-0000-000022030000}"/>
    <cellStyle name="40% - Accent1 8 2" xfId="34662" xr:uid="{00000000-0005-0000-0000-000023030000}"/>
    <cellStyle name="40% - Accent1 8 3" xfId="35215" xr:uid="{00000000-0005-0000-0000-000024030000}"/>
    <cellStyle name="40% - Accent1 8 4" xfId="35346" xr:uid="{00000000-0005-0000-0000-000025030000}"/>
    <cellStyle name="40% - Accent1 8 5" xfId="35534" xr:uid="{00000000-0005-0000-0000-000026030000}"/>
    <cellStyle name="40% - Accent1 8 6" xfId="35776" xr:uid="{00000000-0005-0000-0000-000027030000}"/>
    <cellStyle name="40% - Accent1 8 7" xfId="36900" xr:uid="{00000000-0005-0000-0000-000028030000}"/>
    <cellStyle name="40% - Accent1 9" xfId="34410" xr:uid="{00000000-0005-0000-0000-000029030000}"/>
    <cellStyle name="40% - Accent1 9 2" xfId="34663" xr:uid="{00000000-0005-0000-0000-00002A030000}"/>
    <cellStyle name="40% - Accent1 9 3" xfId="35216" xr:uid="{00000000-0005-0000-0000-00002B030000}"/>
    <cellStyle name="40% - Accent1 9 4" xfId="35347" xr:uid="{00000000-0005-0000-0000-00002C030000}"/>
    <cellStyle name="40% - Accent1 9 5" xfId="35535" xr:uid="{00000000-0005-0000-0000-00002D030000}"/>
    <cellStyle name="40% - Accent1 9 6" xfId="35777" xr:uid="{00000000-0005-0000-0000-00002E030000}"/>
    <cellStyle name="40% - Accent1 9 7" xfId="36901" xr:uid="{00000000-0005-0000-0000-00002F030000}"/>
    <cellStyle name="40% - Accent2 10" xfId="34411" xr:uid="{00000000-0005-0000-0000-000030030000}"/>
    <cellStyle name="40% - Accent2 10 2" xfId="34664" xr:uid="{00000000-0005-0000-0000-000031030000}"/>
    <cellStyle name="40% - Accent2 10 3" xfId="35217" xr:uid="{00000000-0005-0000-0000-000032030000}"/>
    <cellStyle name="40% - Accent2 10 4" xfId="35348" xr:uid="{00000000-0005-0000-0000-000033030000}"/>
    <cellStyle name="40% - Accent2 10 5" xfId="35536" xr:uid="{00000000-0005-0000-0000-000034030000}"/>
    <cellStyle name="40% - Accent2 10 6" xfId="35778" xr:uid="{00000000-0005-0000-0000-000035030000}"/>
    <cellStyle name="40% - Accent2 10 7" xfId="36902" xr:uid="{00000000-0005-0000-0000-000036030000}"/>
    <cellStyle name="40% - Accent2 11" xfId="34412" xr:uid="{00000000-0005-0000-0000-000037030000}"/>
    <cellStyle name="40% - Accent2 11 2" xfId="34665" xr:uid="{00000000-0005-0000-0000-000038030000}"/>
    <cellStyle name="40% - Accent2 11 3" xfId="35218" xr:uid="{00000000-0005-0000-0000-000039030000}"/>
    <cellStyle name="40% - Accent2 11 4" xfId="35349" xr:uid="{00000000-0005-0000-0000-00003A030000}"/>
    <cellStyle name="40% - Accent2 11 5" xfId="35537" xr:uid="{00000000-0005-0000-0000-00003B030000}"/>
    <cellStyle name="40% - Accent2 11 6" xfId="35779" xr:uid="{00000000-0005-0000-0000-00003C030000}"/>
    <cellStyle name="40% - Accent2 11 7" xfId="36903" xr:uid="{00000000-0005-0000-0000-00003D030000}"/>
    <cellStyle name="40% - Accent2 12" xfId="34413" xr:uid="{00000000-0005-0000-0000-00003E030000}"/>
    <cellStyle name="40% - Accent2 12 2" xfId="34666" xr:uid="{00000000-0005-0000-0000-00003F030000}"/>
    <cellStyle name="40% - Accent2 12 3" xfId="35219" xr:uid="{00000000-0005-0000-0000-000040030000}"/>
    <cellStyle name="40% - Accent2 12 4" xfId="35350" xr:uid="{00000000-0005-0000-0000-000041030000}"/>
    <cellStyle name="40% - Accent2 12 5" xfId="35538" xr:uid="{00000000-0005-0000-0000-000042030000}"/>
    <cellStyle name="40% - Accent2 12 6" xfId="35780" xr:uid="{00000000-0005-0000-0000-000043030000}"/>
    <cellStyle name="40% - Accent2 12 7" xfId="36904" xr:uid="{00000000-0005-0000-0000-000044030000}"/>
    <cellStyle name="40% - Accent2 13" xfId="34414" xr:uid="{00000000-0005-0000-0000-000045030000}"/>
    <cellStyle name="40% - Accent2 13 2" xfId="35220" xr:uid="{00000000-0005-0000-0000-000046030000}"/>
    <cellStyle name="40% - Accent2 13 3" xfId="35082" xr:uid="{00000000-0005-0000-0000-000047030000}"/>
    <cellStyle name="40% - Accent2 14" xfId="35105" xr:uid="{00000000-0005-0000-0000-000048030000}"/>
    <cellStyle name="40% - Accent2 15" xfId="35653" xr:uid="{00000000-0005-0000-0000-000049030000}"/>
    <cellStyle name="40% - Accent2 16" xfId="35685" xr:uid="{00000000-0005-0000-0000-00004A030000}"/>
    <cellStyle name="40% - Accent2 17" xfId="35703" xr:uid="{00000000-0005-0000-0000-00004B030000}"/>
    <cellStyle name="40% - Accent2 18" xfId="36838" xr:uid="{00000000-0005-0000-0000-00004C030000}"/>
    <cellStyle name="40% - Accent2 19" xfId="37171" xr:uid="{00000000-0005-0000-0000-00004D030000}"/>
    <cellStyle name="40% - Accent2 2" xfId="9" xr:uid="{00000000-0005-0000-0000-00004E030000}"/>
    <cellStyle name="40% - Accent2 2 2" xfId="449" xr:uid="{00000000-0005-0000-0000-00004F030000}"/>
    <cellStyle name="40% - Accent2 2 3" xfId="34667" xr:uid="{00000000-0005-0000-0000-000050030000}"/>
    <cellStyle name="40% - Accent2 2 3 2" xfId="35421" xr:uid="{00000000-0005-0000-0000-000051030000}"/>
    <cellStyle name="40% - Accent2 2 3 3" xfId="35609" xr:uid="{00000000-0005-0000-0000-000052030000}"/>
    <cellStyle name="40% - Accent2 2 3 4" xfId="35847" xr:uid="{00000000-0005-0000-0000-000053030000}"/>
    <cellStyle name="40% - Accent2 2 3 5" xfId="36905" xr:uid="{00000000-0005-0000-0000-000054030000}"/>
    <cellStyle name="40% - Accent2 2 3 6" xfId="37301" xr:uid="{00000000-0005-0000-0000-000055030000}"/>
    <cellStyle name="40% - Accent2 2 3 7" xfId="34958" xr:uid="{00000000-0005-0000-0000-000056030000}"/>
    <cellStyle name="40% - Accent2 2 4" xfId="37898" xr:uid="{00000000-0005-0000-0000-000057030000}"/>
    <cellStyle name="40% - Accent2 2 5" xfId="448" xr:uid="{00000000-0005-0000-0000-000058030000}"/>
    <cellStyle name="40% - Accent2 2_2historial" xfId="34668" xr:uid="{00000000-0005-0000-0000-000059030000}"/>
    <cellStyle name="40% - Accent2 20" xfId="37200" xr:uid="{00000000-0005-0000-0000-00005A030000}"/>
    <cellStyle name="40% - Accent2 21" xfId="37189" xr:uid="{00000000-0005-0000-0000-00005B030000}"/>
    <cellStyle name="40% - Accent2 22" xfId="37240" xr:uid="{00000000-0005-0000-0000-00005C030000}"/>
    <cellStyle name="40% - Accent2 23" xfId="37254" xr:uid="{00000000-0005-0000-0000-00005D030000}"/>
    <cellStyle name="40% - Accent2 24" xfId="37275" xr:uid="{00000000-0005-0000-0000-00005E030000}"/>
    <cellStyle name="40% - Accent2 25" xfId="37265" xr:uid="{00000000-0005-0000-0000-00005F030000}"/>
    <cellStyle name="40% - Accent2 26" xfId="37465" xr:uid="{00000000-0005-0000-0000-000060030000}"/>
    <cellStyle name="40% - Accent2 27" xfId="37436" xr:uid="{00000000-0005-0000-0000-000061030000}"/>
    <cellStyle name="40% - Accent2 28" xfId="37315" xr:uid="{00000000-0005-0000-0000-000062030000}"/>
    <cellStyle name="40% - Accent2 29" xfId="37344" xr:uid="{00000000-0005-0000-0000-000063030000}"/>
    <cellStyle name="40% - Accent2 3" xfId="34415" xr:uid="{00000000-0005-0000-0000-000064030000}"/>
    <cellStyle name="40% - Accent2 3 2" xfId="34669" xr:uid="{00000000-0005-0000-0000-000065030000}"/>
    <cellStyle name="40% - Accent2 3 3" xfId="34670" xr:uid="{00000000-0005-0000-0000-000066030000}"/>
    <cellStyle name="40% - Accent2 3 3 2" xfId="35610" xr:uid="{00000000-0005-0000-0000-000067030000}"/>
    <cellStyle name="40% - Accent2 3 3 3" xfId="35848" xr:uid="{00000000-0005-0000-0000-000068030000}"/>
    <cellStyle name="40% - Accent2 3 3 4" xfId="36906" xr:uid="{00000000-0005-0000-0000-000069030000}"/>
    <cellStyle name="40% - Accent2 3 3 5" xfId="37302" xr:uid="{00000000-0005-0000-0000-00006A030000}"/>
    <cellStyle name="40% - Accent2 3 3 6" xfId="35422" xr:uid="{00000000-0005-0000-0000-00006B030000}"/>
    <cellStyle name="40% - Accent2 3 4" xfId="34959" xr:uid="{00000000-0005-0000-0000-00006C030000}"/>
    <cellStyle name="40% - Accent2 3_Client_Field_Report_SSFD_293_UI_17May14@6h00" xfId="34671" xr:uid="{00000000-0005-0000-0000-00006D030000}"/>
    <cellStyle name="40% - Accent2 30" xfId="37454" xr:uid="{00000000-0005-0000-0000-00006E030000}"/>
    <cellStyle name="40% - Accent2 31" xfId="37482" xr:uid="{00000000-0005-0000-0000-00006F030000}"/>
    <cellStyle name="40% - Accent2 32" xfId="37503" xr:uid="{00000000-0005-0000-0000-000070030000}"/>
    <cellStyle name="40% - Accent2 33" xfId="37518" xr:uid="{00000000-0005-0000-0000-000071030000}"/>
    <cellStyle name="40% - Accent2 34" xfId="34957" xr:uid="{00000000-0005-0000-0000-000072030000}"/>
    <cellStyle name="40% - Accent2 35" xfId="38103" xr:uid="{00000000-0005-0000-0000-000073030000}"/>
    <cellStyle name="40% - Accent2 36" xfId="38141" xr:uid="{00000000-0005-0000-0000-000074030000}"/>
    <cellStyle name="40% - Accent2 37" xfId="403" xr:uid="{00000000-0005-0000-0000-000075030000}"/>
    <cellStyle name="40% - Accent2 4" xfId="34416" xr:uid="{00000000-0005-0000-0000-000076030000}"/>
    <cellStyle name="40% - Accent2 4 2" xfId="34672" xr:uid="{00000000-0005-0000-0000-000077030000}"/>
    <cellStyle name="40% - Accent2 4 3" xfId="35221" xr:uid="{00000000-0005-0000-0000-000078030000}"/>
    <cellStyle name="40% - Accent2 4 4" xfId="35351" xr:uid="{00000000-0005-0000-0000-000079030000}"/>
    <cellStyle name="40% - Accent2 4 5" xfId="35539" xr:uid="{00000000-0005-0000-0000-00007A030000}"/>
    <cellStyle name="40% - Accent2 4 6" xfId="35781" xr:uid="{00000000-0005-0000-0000-00007B030000}"/>
    <cellStyle name="40% - Accent2 4 7" xfId="36907" xr:uid="{00000000-0005-0000-0000-00007C030000}"/>
    <cellStyle name="40% - Accent2 5" xfId="34417" xr:uid="{00000000-0005-0000-0000-00007D030000}"/>
    <cellStyle name="40% - Accent2 5 2" xfId="34673" xr:uid="{00000000-0005-0000-0000-00007E030000}"/>
    <cellStyle name="40% - Accent2 5 3" xfId="35222" xr:uid="{00000000-0005-0000-0000-00007F030000}"/>
    <cellStyle name="40% - Accent2 5 4" xfId="35352" xr:uid="{00000000-0005-0000-0000-000080030000}"/>
    <cellStyle name="40% - Accent2 5 5" xfId="35540" xr:uid="{00000000-0005-0000-0000-000081030000}"/>
    <cellStyle name="40% - Accent2 5 6" xfId="35782" xr:uid="{00000000-0005-0000-0000-000082030000}"/>
    <cellStyle name="40% - Accent2 5 7" xfId="36908" xr:uid="{00000000-0005-0000-0000-000083030000}"/>
    <cellStyle name="40% - Accent2 6" xfId="34418" xr:uid="{00000000-0005-0000-0000-000084030000}"/>
    <cellStyle name="40% - Accent2 6 2" xfId="34674" xr:uid="{00000000-0005-0000-0000-000085030000}"/>
    <cellStyle name="40% - Accent2 6 3" xfId="35223" xr:uid="{00000000-0005-0000-0000-000086030000}"/>
    <cellStyle name="40% - Accent2 6 4" xfId="35353" xr:uid="{00000000-0005-0000-0000-000087030000}"/>
    <cellStyle name="40% - Accent2 6 5" xfId="35541" xr:uid="{00000000-0005-0000-0000-000088030000}"/>
    <cellStyle name="40% - Accent2 6 6" xfId="35783" xr:uid="{00000000-0005-0000-0000-000089030000}"/>
    <cellStyle name="40% - Accent2 6 7" xfId="36909" xr:uid="{00000000-0005-0000-0000-00008A030000}"/>
    <cellStyle name="40% - Accent2 7" xfId="34419" xr:uid="{00000000-0005-0000-0000-00008B030000}"/>
    <cellStyle name="40% - Accent2 7 2" xfId="34675" xr:uid="{00000000-0005-0000-0000-00008C030000}"/>
    <cellStyle name="40% - Accent2 7 3" xfId="35224" xr:uid="{00000000-0005-0000-0000-00008D030000}"/>
    <cellStyle name="40% - Accent2 7 4" xfId="35354" xr:uid="{00000000-0005-0000-0000-00008E030000}"/>
    <cellStyle name="40% - Accent2 7 5" xfId="35542" xr:uid="{00000000-0005-0000-0000-00008F030000}"/>
    <cellStyle name="40% - Accent2 7 6" xfId="35784" xr:uid="{00000000-0005-0000-0000-000090030000}"/>
    <cellStyle name="40% - Accent2 7 7" xfId="36910" xr:uid="{00000000-0005-0000-0000-000091030000}"/>
    <cellStyle name="40% - Accent2 8" xfId="34420" xr:uid="{00000000-0005-0000-0000-000092030000}"/>
    <cellStyle name="40% - Accent2 8 2" xfId="34676" xr:uid="{00000000-0005-0000-0000-000093030000}"/>
    <cellStyle name="40% - Accent2 8 3" xfId="35225" xr:uid="{00000000-0005-0000-0000-000094030000}"/>
    <cellStyle name="40% - Accent2 8 4" xfId="35355" xr:uid="{00000000-0005-0000-0000-000095030000}"/>
    <cellStyle name="40% - Accent2 8 5" xfId="35543" xr:uid="{00000000-0005-0000-0000-000096030000}"/>
    <cellStyle name="40% - Accent2 8 6" xfId="35785" xr:uid="{00000000-0005-0000-0000-000097030000}"/>
    <cellStyle name="40% - Accent2 8 7" xfId="36911" xr:uid="{00000000-0005-0000-0000-000098030000}"/>
    <cellStyle name="40% - Accent2 9" xfId="34421" xr:uid="{00000000-0005-0000-0000-000099030000}"/>
    <cellStyle name="40% - Accent2 9 2" xfId="34677" xr:uid="{00000000-0005-0000-0000-00009A030000}"/>
    <cellStyle name="40% - Accent2 9 3" xfId="35226" xr:uid="{00000000-0005-0000-0000-00009B030000}"/>
    <cellStyle name="40% - Accent2 9 4" xfId="35356" xr:uid="{00000000-0005-0000-0000-00009C030000}"/>
    <cellStyle name="40% - Accent2 9 5" xfId="35544" xr:uid="{00000000-0005-0000-0000-00009D030000}"/>
    <cellStyle name="40% - Accent2 9 6" xfId="35786" xr:uid="{00000000-0005-0000-0000-00009E030000}"/>
    <cellStyle name="40% - Accent2 9 7" xfId="36912" xr:uid="{00000000-0005-0000-0000-00009F030000}"/>
    <cellStyle name="40% - Accent3 10" xfId="34422" xr:uid="{00000000-0005-0000-0000-0000A0030000}"/>
    <cellStyle name="40% - Accent3 10 2" xfId="34678" xr:uid="{00000000-0005-0000-0000-0000A1030000}"/>
    <cellStyle name="40% - Accent3 10 3" xfId="35227" xr:uid="{00000000-0005-0000-0000-0000A2030000}"/>
    <cellStyle name="40% - Accent3 10 4" xfId="35357" xr:uid="{00000000-0005-0000-0000-0000A3030000}"/>
    <cellStyle name="40% - Accent3 10 5" xfId="35545" xr:uid="{00000000-0005-0000-0000-0000A4030000}"/>
    <cellStyle name="40% - Accent3 10 6" xfId="35787" xr:uid="{00000000-0005-0000-0000-0000A5030000}"/>
    <cellStyle name="40% - Accent3 10 7" xfId="36913" xr:uid="{00000000-0005-0000-0000-0000A6030000}"/>
    <cellStyle name="40% - Accent3 11" xfId="34423" xr:uid="{00000000-0005-0000-0000-0000A7030000}"/>
    <cellStyle name="40% - Accent3 11 2" xfId="34679" xr:uid="{00000000-0005-0000-0000-0000A8030000}"/>
    <cellStyle name="40% - Accent3 11 3" xfId="35228" xr:uid="{00000000-0005-0000-0000-0000A9030000}"/>
    <cellStyle name="40% - Accent3 11 4" xfId="35358" xr:uid="{00000000-0005-0000-0000-0000AA030000}"/>
    <cellStyle name="40% - Accent3 11 5" xfId="35546" xr:uid="{00000000-0005-0000-0000-0000AB030000}"/>
    <cellStyle name="40% - Accent3 11 6" xfId="35788" xr:uid="{00000000-0005-0000-0000-0000AC030000}"/>
    <cellStyle name="40% - Accent3 11 7" xfId="36914" xr:uid="{00000000-0005-0000-0000-0000AD030000}"/>
    <cellStyle name="40% - Accent3 12" xfId="34424" xr:uid="{00000000-0005-0000-0000-0000AE030000}"/>
    <cellStyle name="40% - Accent3 12 2" xfId="34680" xr:uid="{00000000-0005-0000-0000-0000AF030000}"/>
    <cellStyle name="40% - Accent3 12 3" xfId="35229" xr:uid="{00000000-0005-0000-0000-0000B0030000}"/>
    <cellStyle name="40% - Accent3 12 4" xfId="35359" xr:uid="{00000000-0005-0000-0000-0000B1030000}"/>
    <cellStyle name="40% - Accent3 12 5" xfId="35547" xr:uid="{00000000-0005-0000-0000-0000B2030000}"/>
    <cellStyle name="40% - Accent3 12 6" xfId="35789" xr:uid="{00000000-0005-0000-0000-0000B3030000}"/>
    <cellStyle name="40% - Accent3 12 7" xfId="36915" xr:uid="{00000000-0005-0000-0000-0000B4030000}"/>
    <cellStyle name="40% - Accent3 13" xfId="34425" xr:uid="{00000000-0005-0000-0000-0000B5030000}"/>
    <cellStyle name="40% - Accent3 13 2" xfId="35230" xr:uid="{00000000-0005-0000-0000-0000B6030000}"/>
    <cellStyle name="40% - Accent3 13 3" xfId="35083" xr:uid="{00000000-0005-0000-0000-0000B7030000}"/>
    <cellStyle name="40% - Accent3 14" xfId="34553" xr:uid="{00000000-0005-0000-0000-0000B8030000}"/>
    <cellStyle name="40% - Accent3 14 2" xfId="35106" xr:uid="{00000000-0005-0000-0000-0000B9030000}"/>
    <cellStyle name="40% - Accent3 15" xfId="35654" xr:uid="{00000000-0005-0000-0000-0000BA030000}"/>
    <cellStyle name="40% - Accent3 16" xfId="35670" xr:uid="{00000000-0005-0000-0000-0000BB030000}"/>
    <cellStyle name="40% - Accent3 17" xfId="35686" xr:uid="{00000000-0005-0000-0000-0000BC030000}"/>
    <cellStyle name="40% - Accent3 18" xfId="35704" xr:uid="{00000000-0005-0000-0000-0000BD030000}"/>
    <cellStyle name="40% - Accent3 19" xfId="36837" xr:uid="{00000000-0005-0000-0000-0000BE030000}"/>
    <cellStyle name="40% - Accent3 2" xfId="10" xr:uid="{00000000-0005-0000-0000-0000BF030000}"/>
    <cellStyle name="40% - Accent3 2 2" xfId="451" xr:uid="{00000000-0005-0000-0000-0000C0030000}"/>
    <cellStyle name="40% - Accent3 2 3" xfId="34681" xr:uid="{00000000-0005-0000-0000-0000C1030000}"/>
    <cellStyle name="40% - Accent3 2 3 2" xfId="35423" xr:uid="{00000000-0005-0000-0000-0000C2030000}"/>
    <cellStyle name="40% - Accent3 2 3 3" xfId="35611" xr:uid="{00000000-0005-0000-0000-0000C3030000}"/>
    <cellStyle name="40% - Accent3 2 3 4" xfId="35849" xr:uid="{00000000-0005-0000-0000-0000C4030000}"/>
    <cellStyle name="40% - Accent3 2 3 5" xfId="36916" xr:uid="{00000000-0005-0000-0000-0000C5030000}"/>
    <cellStyle name="40% - Accent3 2 3 6" xfId="37303" xr:uid="{00000000-0005-0000-0000-0000C6030000}"/>
    <cellStyle name="40% - Accent3 2 3 7" xfId="34961" xr:uid="{00000000-0005-0000-0000-0000C7030000}"/>
    <cellStyle name="40% - Accent3 2 4" xfId="37899" xr:uid="{00000000-0005-0000-0000-0000C8030000}"/>
    <cellStyle name="40% - Accent3 2 5" xfId="450" xr:uid="{00000000-0005-0000-0000-0000C9030000}"/>
    <cellStyle name="40% - Accent3 2_2historial" xfId="34682" xr:uid="{00000000-0005-0000-0000-0000CA030000}"/>
    <cellStyle name="40% - Accent3 20" xfId="37173" xr:uid="{00000000-0005-0000-0000-0000CB030000}"/>
    <cellStyle name="40% - Accent3 21" xfId="37203" xr:uid="{00000000-0005-0000-0000-0000CC030000}"/>
    <cellStyle name="40% - Accent3 22" xfId="37209" xr:uid="{00000000-0005-0000-0000-0000CD030000}"/>
    <cellStyle name="40% - Accent3 23" xfId="37238" xr:uid="{00000000-0005-0000-0000-0000CE030000}"/>
    <cellStyle name="40% - Accent3 24" xfId="37250" xr:uid="{00000000-0005-0000-0000-0000CF030000}"/>
    <cellStyle name="40% - Accent3 25" xfId="37280" xr:uid="{00000000-0005-0000-0000-0000D0030000}"/>
    <cellStyle name="40% - Accent3 26" xfId="37267" xr:uid="{00000000-0005-0000-0000-0000D1030000}"/>
    <cellStyle name="40% - Accent3 27" xfId="37464" xr:uid="{00000000-0005-0000-0000-0000D2030000}"/>
    <cellStyle name="40% - Accent3 28" xfId="37437" xr:uid="{00000000-0005-0000-0000-0000D3030000}"/>
    <cellStyle name="40% - Accent3 29" xfId="37314" xr:uid="{00000000-0005-0000-0000-0000D4030000}"/>
    <cellStyle name="40% - Accent3 3" xfId="34426" xr:uid="{00000000-0005-0000-0000-0000D5030000}"/>
    <cellStyle name="40% - Accent3 3 2" xfId="34683" xr:uid="{00000000-0005-0000-0000-0000D6030000}"/>
    <cellStyle name="40% - Accent3 3 3" xfId="34684" xr:uid="{00000000-0005-0000-0000-0000D7030000}"/>
    <cellStyle name="40% - Accent3 3 3 2" xfId="35612" xr:uid="{00000000-0005-0000-0000-0000D8030000}"/>
    <cellStyle name="40% - Accent3 3 3 3" xfId="35850" xr:uid="{00000000-0005-0000-0000-0000D9030000}"/>
    <cellStyle name="40% - Accent3 3 3 4" xfId="36917" xr:uid="{00000000-0005-0000-0000-0000DA030000}"/>
    <cellStyle name="40% - Accent3 3 3 5" xfId="37304" xr:uid="{00000000-0005-0000-0000-0000DB030000}"/>
    <cellStyle name="40% - Accent3 3 3 6" xfId="35424" xr:uid="{00000000-0005-0000-0000-0000DC030000}"/>
    <cellStyle name="40% - Accent3 3 4" xfId="34962" xr:uid="{00000000-0005-0000-0000-0000DD030000}"/>
    <cellStyle name="40% - Accent3 3_Client_Field_Report_SSFD_293_UI_17May14@6h00" xfId="34685" xr:uid="{00000000-0005-0000-0000-0000DE030000}"/>
    <cellStyle name="40% - Accent3 30" xfId="37343" xr:uid="{00000000-0005-0000-0000-0000DF030000}"/>
    <cellStyle name="40% - Accent3 31" xfId="37453" xr:uid="{00000000-0005-0000-0000-0000E0030000}"/>
    <cellStyle name="40% - Accent3 32" xfId="37483" xr:uid="{00000000-0005-0000-0000-0000E1030000}"/>
    <cellStyle name="40% - Accent3 33" xfId="37504" xr:uid="{00000000-0005-0000-0000-0000E2030000}"/>
    <cellStyle name="40% - Accent3 34" xfId="37517" xr:uid="{00000000-0005-0000-0000-0000E3030000}"/>
    <cellStyle name="40% - Accent3 35" xfId="34960" xr:uid="{00000000-0005-0000-0000-0000E4030000}"/>
    <cellStyle name="40% - Accent3 36" xfId="38107" xr:uid="{00000000-0005-0000-0000-0000E5030000}"/>
    <cellStyle name="40% - Accent3 37" xfId="38145" xr:uid="{00000000-0005-0000-0000-0000E6030000}"/>
    <cellStyle name="40% - Accent3 38" xfId="407" xr:uid="{00000000-0005-0000-0000-0000E7030000}"/>
    <cellStyle name="40% - Accent3 4" xfId="34427" xr:uid="{00000000-0005-0000-0000-0000E8030000}"/>
    <cellStyle name="40% - Accent3 4 2" xfId="34686" xr:uid="{00000000-0005-0000-0000-0000E9030000}"/>
    <cellStyle name="40% - Accent3 4 3" xfId="35231" xr:uid="{00000000-0005-0000-0000-0000EA030000}"/>
    <cellStyle name="40% - Accent3 4 4" xfId="35360" xr:uid="{00000000-0005-0000-0000-0000EB030000}"/>
    <cellStyle name="40% - Accent3 4 5" xfId="35548" xr:uid="{00000000-0005-0000-0000-0000EC030000}"/>
    <cellStyle name="40% - Accent3 4 6" xfId="35790" xr:uid="{00000000-0005-0000-0000-0000ED030000}"/>
    <cellStyle name="40% - Accent3 4 7" xfId="36918" xr:uid="{00000000-0005-0000-0000-0000EE030000}"/>
    <cellStyle name="40% - Accent3 5" xfId="34428" xr:uid="{00000000-0005-0000-0000-0000EF030000}"/>
    <cellStyle name="40% - Accent3 5 2" xfId="34687" xr:uid="{00000000-0005-0000-0000-0000F0030000}"/>
    <cellStyle name="40% - Accent3 5 3" xfId="35232" xr:uid="{00000000-0005-0000-0000-0000F1030000}"/>
    <cellStyle name="40% - Accent3 5 4" xfId="35361" xr:uid="{00000000-0005-0000-0000-0000F2030000}"/>
    <cellStyle name="40% - Accent3 5 5" xfId="35549" xr:uid="{00000000-0005-0000-0000-0000F3030000}"/>
    <cellStyle name="40% - Accent3 5 6" xfId="35791" xr:uid="{00000000-0005-0000-0000-0000F4030000}"/>
    <cellStyle name="40% - Accent3 5 7" xfId="36919" xr:uid="{00000000-0005-0000-0000-0000F5030000}"/>
    <cellStyle name="40% - Accent3 6" xfId="34429" xr:uid="{00000000-0005-0000-0000-0000F6030000}"/>
    <cellStyle name="40% - Accent3 6 2" xfId="34688" xr:uid="{00000000-0005-0000-0000-0000F7030000}"/>
    <cellStyle name="40% - Accent3 6 3" xfId="35233" xr:uid="{00000000-0005-0000-0000-0000F8030000}"/>
    <cellStyle name="40% - Accent3 6 4" xfId="35362" xr:uid="{00000000-0005-0000-0000-0000F9030000}"/>
    <cellStyle name="40% - Accent3 6 5" xfId="35550" xr:uid="{00000000-0005-0000-0000-0000FA030000}"/>
    <cellStyle name="40% - Accent3 6 6" xfId="35792" xr:uid="{00000000-0005-0000-0000-0000FB030000}"/>
    <cellStyle name="40% - Accent3 6 7" xfId="36920" xr:uid="{00000000-0005-0000-0000-0000FC030000}"/>
    <cellStyle name="40% - Accent3 7" xfId="34430" xr:uid="{00000000-0005-0000-0000-0000FD030000}"/>
    <cellStyle name="40% - Accent3 7 2" xfId="34689" xr:uid="{00000000-0005-0000-0000-0000FE030000}"/>
    <cellStyle name="40% - Accent3 7 3" xfId="35234" xr:uid="{00000000-0005-0000-0000-0000FF030000}"/>
    <cellStyle name="40% - Accent3 7 4" xfId="35363" xr:uid="{00000000-0005-0000-0000-000000040000}"/>
    <cellStyle name="40% - Accent3 7 5" xfId="35551" xr:uid="{00000000-0005-0000-0000-000001040000}"/>
    <cellStyle name="40% - Accent3 7 6" xfId="35793" xr:uid="{00000000-0005-0000-0000-000002040000}"/>
    <cellStyle name="40% - Accent3 7 7" xfId="36921" xr:uid="{00000000-0005-0000-0000-000003040000}"/>
    <cellStyle name="40% - Accent3 8" xfId="34431" xr:uid="{00000000-0005-0000-0000-000004040000}"/>
    <cellStyle name="40% - Accent3 8 2" xfId="34690" xr:uid="{00000000-0005-0000-0000-000005040000}"/>
    <cellStyle name="40% - Accent3 8 3" xfId="35235" xr:uid="{00000000-0005-0000-0000-000006040000}"/>
    <cellStyle name="40% - Accent3 8 4" xfId="35364" xr:uid="{00000000-0005-0000-0000-000007040000}"/>
    <cellStyle name="40% - Accent3 8 5" xfId="35552" xr:uid="{00000000-0005-0000-0000-000008040000}"/>
    <cellStyle name="40% - Accent3 8 6" xfId="35794" xr:uid="{00000000-0005-0000-0000-000009040000}"/>
    <cellStyle name="40% - Accent3 8 7" xfId="36922" xr:uid="{00000000-0005-0000-0000-00000A040000}"/>
    <cellStyle name="40% - Accent3 9" xfId="34432" xr:uid="{00000000-0005-0000-0000-00000B040000}"/>
    <cellStyle name="40% - Accent3 9 2" xfId="34691" xr:uid="{00000000-0005-0000-0000-00000C040000}"/>
    <cellStyle name="40% - Accent3 9 3" xfId="35236" xr:uid="{00000000-0005-0000-0000-00000D040000}"/>
    <cellStyle name="40% - Accent3 9 4" xfId="35365" xr:uid="{00000000-0005-0000-0000-00000E040000}"/>
    <cellStyle name="40% - Accent3 9 5" xfId="35553" xr:uid="{00000000-0005-0000-0000-00000F040000}"/>
    <cellStyle name="40% - Accent3 9 6" xfId="35795" xr:uid="{00000000-0005-0000-0000-000010040000}"/>
    <cellStyle name="40% - Accent3 9 7" xfId="36923" xr:uid="{00000000-0005-0000-0000-000011040000}"/>
    <cellStyle name="40% - Accent4 10" xfId="34433" xr:uid="{00000000-0005-0000-0000-000012040000}"/>
    <cellStyle name="40% - Accent4 10 2" xfId="34692" xr:uid="{00000000-0005-0000-0000-000013040000}"/>
    <cellStyle name="40% - Accent4 10 3" xfId="35237" xr:uid="{00000000-0005-0000-0000-000014040000}"/>
    <cellStyle name="40% - Accent4 10 4" xfId="35366" xr:uid="{00000000-0005-0000-0000-000015040000}"/>
    <cellStyle name="40% - Accent4 10 5" xfId="35554" xr:uid="{00000000-0005-0000-0000-000016040000}"/>
    <cellStyle name="40% - Accent4 10 6" xfId="35796" xr:uid="{00000000-0005-0000-0000-000017040000}"/>
    <cellStyle name="40% - Accent4 10 7" xfId="36924" xr:uid="{00000000-0005-0000-0000-000018040000}"/>
    <cellStyle name="40% - Accent4 11" xfId="34434" xr:uid="{00000000-0005-0000-0000-000019040000}"/>
    <cellStyle name="40% - Accent4 11 2" xfId="34693" xr:uid="{00000000-0005-0000-0000-00001A040000}"/>
    <cellStyle name="40% - Accent4 11 3" xfId="35238" xr:uid="{00000000-0005-0000-0000-00001B040000}"/>
    <cellStyle name="40% - Accent4 11 4" xfId="35367" xr:uid="{00000000-0005-0000-0000-00001C040000}"/>
    <cellStyle name="40% - Accent4 11 5" xfId="35555" xr:uid="{00000000-0005-0000-0000-00001D040000}"/>
    <cellStyle name="40% - Accent4 11 6" xfId="35797" xr:uid="{00000000-0005-0000-0000-00001E040000}"/>
    <cellStyle name="40% - Accent4 11 7" xfId="36925" xr:uid="{00000000-0005-0000-0000-00001F040000}"/>
    <cellStyle name="40% - Accent4 12" xfId="34435" xr:uid="{00000000-0005-0000-0000-000020040000}"/>
    <cellStyle name="40% - Accent4 12 2" xfId="34694" xr:uid="{00000000-0005-0000-0000-000021040000}"/>
    <cellStyle name="40% - Accent4 12 3" xfId="35239" xr:uid="{00000000-0005-0000-0000-000022040000}"/>
    <cellStyle name="40% - Accent4 12 4" xfId="35368" xr:uid="{00000000-0005-0000-0000-000023040000}"/>
    <cellStyle name="40% - Accent4 12 5" xfId="35556" xr:uid="{00000000-0005-0000-0000-000024040000}"/>
    <cellStyle name="40% - Accent4 12 6" xfId="35798" xr:uid="{00000000-0005-0000-0000-000025040000}"/>
    <cellStyle name="40% - Accent4 12 7" xfId="36926" xr:uid="{00000000-0005-0000-0000-000026040000}"/>
    <cellStyle name="40% - Accent4 13" xfId="34436" xr:uid="{00000000-0005-0000-0000-000027040000}"/>
    <cellStyle name="40% - Accent4 13 2" xfId="35240" xr:uid="{00000000-0005-0000-0000-000028040000}"/>
    <cellStyle name="40% - Accent4 13 3" xfId="35084" xr:uid="{00000000-0005-0000-0000-000029040000}"/>
    <cellStyle name="40% - Accent4 14" xfId="35107" xr:uid="{00000000-0005-0000-0000-00002A040000}"/>
    <cellStyle name="40% - Accent4 15" xfId="35655" xr:uid="{00000000-0005-0000-0000-00002B040000}"/>
    <cellStyle name="40% - Accent4 16" xfId="35687" xr:uid="{00000000-0005-0000-0000-00002C040000}"/>
    <cellStyle name="40% - Accent4 17" xfId="35705" xr:uid="{00000000-0005-0000-0000-00002D040000}"/>
    <cellStyle name="40% - Accent4 18" xfId="36836" xr:uid="{00000000-0005-0000-0000-00002E040000}"/>
    <cellStyle name="40% - Accent4 19" xfId="37175" xr:uid="{00000000-0005-0000-0000-00002F040000}"/>
    <cellStyle name="40% - Accent4 2" xfId="11" xr:uid="{00000000-0005-0000-0000-000030040000}"/>
    <cellStyle name="40% - Accent4 2 2" xfId="453" xr:uid="{00000000-0005-0000-0000-000031040000}"/>
    <cellStyle name="40% - Accent4 2 3" xfId="34695" xr:uid="{00000000-0005-0000-0000-000032040000}"/>
    <cellStyle name="40% - Accent4 2 3 2" xfId="35425" xr:uid="{00000000-0005-0000-0000-000033040000}"/>
    <cellStyle name="40% - Accent4 2 3 3" xfId="35613" xr:uid="{00000000-0005-0000-0000-000034040000}"/>
    <cellStyle name="40% - Accent4 2 3 4" xfId="35851" xr:uid="{00000000-0005-0000-0000-000035040000}"/>
    <cellStyle name="40% - Accent4 2 3 5" xfId="36927" xr:uid="{00000000-0005-0000-0000-000036040000}"/>
    <cellStyle name="40% - Accent4 2 3 6" xfId="37305" xr:uid="{00000000-0005-0000-0000-000037040000}"/>
    <cellStyle name="40% - Accent4 2 3 7" xfId="34964" xr:uid="{00000000-0005-0000-0000-000038040000}"/>
    <cellStyle name="40% - Accent4 2 4" xfId="37900" xr:uid="{00000000-0005-0000-0000-000039040000}"/>
    <cellStyle name="40% - Accent4 2 5" xfId="452" xr:uid="{00000000-0005-0000-0000-00003A040000}"/>
    <cellStyle name="40% - Accent4 2_2historial" xfId="34696" xr:uid="{00000000-0005-0000-0000-00003B040000}"/>
    <cellStyle name="40% - Accent4 20" xfId="37207" xr:uid="{00000000-0005-0000-0000-00003C040000}"/>
    <cellStyle name="40% - Accent4 21" xfId="37195" xr:uid="{00000000-0005-0000-0000-00003D040000}"/>
    <cellStyle name="40% - Accent4 22" xfId="37230" xr:uid="{00000000-0005-0000-0000-00003E040000}"/>
    <cellStyle name="40% - Accent4 23" xfId="37229" xr:uid="{00000000-0005-0000-0000-00003F040000}"/>
    <cellStyle name="40% - Accent4 24" xfId="37274" xr:uid="{00000000-0005-0000-0000-000040040000}"/>
    <cellStyle name="40% - Accent4 25" xfId="37268" xr:uid="{00000000-0005-0000-0000-000041040000}"/>
    <cellStyle name="40% - Accent4 26" xfId="37462" xr:uid="{00000000-0005-0000-0000-000042040000}"/>
    <cellStyle name="40% - Accent4 27" xfId="37438" xr:uid="{00000000-0005-0000-0000-000043040000}"/>
    <cellStyle name="40% - Accent4 28" xfId="37313" xr:uid="{00000000-0005-0000-0000-000044040000}"/>
    <cellStyle name="40% - Accent4 29" xfId="37342" xr:uid="{00000000-0005-0000-0000-000045040000}"/>
    <cellStyle name="40% - Accent4 3" xfId="34437" xr:uid="{00000000-0005-0000-0000-000046040000}"/>
    <cellStyle name="40% - Accent4 3 2" xfId="34697" xr:uid="{00000000-0005-0000-0000-000047040000}"/>
    <cellStyle name="40% - Accent4 3 3" xfId="34698" xr:uid="{00000000-0005-0000-0000-000048040000}"/>
    <cellStyle name="40% - Accent4 3 3 2" xfId="35614" xr:uid="{00000000-0005-0000-0000-000049040000}"/>
    <cellStyle name="40% - Accent4 3 3 3" xfId="35852" xr:uid="{00000000-0005-0000-0000-00004A040000}"/>
    <cellStyle name="40% - Accent4 3 3 4" xfId="36928" xr:uid="{00000000-0005-0000-0000-00004B040000}"/>
    <cellStyle name="40% - Accent4 3 3 5" xfId="37306" xr:uid="{00000000-0005-0000-0000-00004C040000}"/>
    <cellStyle name="40% - Accent4 3 3 6" xfId="35426" xr:uid="{00000000-0005-0000-0000-00004D040000}"/>
    <cellStyle name="40% - Accent4 3 4" xfId="34965" xr:uid="{00000000-0005-0000-0000-00004E040000}"/>
    <cellStyle name="40% - Accent4 3_Client_Field_Report_SSFD_293_UI_17May14@6h00" xfId="34699" xr:uid="{00000000-0005-0000-0000-00004F040000}"/>
    <cellStyle name="40% - Accent4 30" xfId="37452" xr:uid="{00000000-0005-0000-0000-000050040000}"/>
    <cellStyle name="40% - Accent4 31" xfId="37484" xr:uid="{00000000-0005-0000-0000-000051040000}"/>
    <cellStyle name="40% - Accent4 32" xfId="37505" xr:uid="{00000000-0005-0000-0000-000052040000}"/>
    <cellStyle name="40% - Accent4 33" xfId="37516" xr:uid="{00000000-0005-0000-0000-000053040000}"/>
    <cellStyle name="40% - Accent4 34" xfId="34963" xr:uid="{00000000-0005-0000-0000-000054040000}"/>
    <cellStyle name="40% - Accent4 35" xfId="38111" xr:uid="{00000000-0005-0000-0000-000055040000}"/>
    <cellStyle name="40% - Accent4 36" xfId="38149" xr:uid="{00000000-0005-0000-0000-000056040000}"/>
    <cellStyle name="40% - Accent4 37" xfId="411" xr:uid="{00000000-0005-0000-0000-000057040000}"/>
    <cellStyle name="40% - Accent4 4" xfId="34438" xr:uid="{00000000-0005-0000-0000-000058040000}"/>
    <cellStyle name="40% - Accent4 4 2" xfId="34700" xr:uid="{00000000-0005-0000-0000-000059040000}"/>
    <cellStyle name="40% - Accent4 4 3" xfId="35241" xr:uid="{00000000-0005-0000-0000-00005A040000}"/>
    <cellStyle name="40% - Accent4 4 4" xfId="35369" xr:uid="{00000000-0005-0000-0000-00005B040000}"/>
    <cellStyle name="40% - Accent4 4 5" xfId="35557" xr:uid="{00000000-0005-0000-0000-00005C040000}"/>
    <cellStyle name="40% - Accent4 4 6" xfId="35799" xr:uid="{00000000-0005-0000-0000-00005D040000}"/>
    <cellStyle name="40% - Accent4 4 7" xfId="36929" xr:uid="{00000000-0005-0000-0000-00005E040000}"/>
    <cellStyle name="40% - Accent4 5" xfId="34439" xr:uid="{00000000-0005-0000-0000-00005F040000}"/>
    <cellStyle name="40% - Accent4 5 2" xfId="34701" xr:uid="{00000000-0005-0000-0000-000060040000}"/>
    <cellStyle name="40% - Accent4 5 3" xfId="35242" xr:uid="{00000000-0005-0000-0000-000061040000}"/>
    <cellStyle name="40% - Accent4 5 4" xfId="35370" xr:uid="{00000000-0005-0000-0000-000062040000}"/>
    <cellStyle name="40% - Accent4 5 5" xfId="35558" xr:uid="{00000000-0005-0000-0000-000063040000}"/>
    <cellStyle name="40% - Accent4 5 6" xfId="35800" xr:uid="{00000000-0005-0000-0000-000064040000}"/>
    <cellStyle name="40% - Accent4 5 7" xfId="36930" xr:uid="{00000000-0005-0000-0000-000065040000}"/>
    <cellStyle name="40% - Accent4 6" xfId="34440" xr:uid="{00000000-0005-0000-0000-000066040000}"/>
    <cellStyle name="40% - Accent4 6 2" xfId="34702" xr:uid="{00000000-0005-0000-0000-000067040000}"/>
    <cellStyle name="40% - Accent4 6 3" xfId="35243" xr:uid="{00000000-0005-0000-0000-000068040000}"/>
    <cellStyle name="40% - Accent4 6 4" xfId="35371" xr:uid="{00000000-0005-0000-0000-000069040000}"/>
    <cellStyle name="40% - Accent4 6 5" xfId="35559" xr:uid="{00000000-0005-0000-0000-00006A040000}"/>
    <cellStyle name="40% - Accent4 6 6" xfId="35801" xr:uid="{00000000-0005-0000-0000-00006B040000}"/>
    <cellStyle name="40% - Accent4 6 7" xfId="36931" xr:uid="{00000000-0005-0000-0000-00006C040000}"/>
    <cellStyle name="40% - Accent4 7" xfId="34441" xr:uid="{00000000-0005-0000-0000-00006D040000}"/>
    <cellStyle name="40% - Accent4 7 2" xfId="34703" xr:uid="{00000000-0005-0000-0000-00006E040000}"/>
    <cellStyle name="40% - Accent4 7 3" xfId="35244" xr:uid="{00000000-0005-0000-0000-00006F040000}"/>
    <cellStyle name="40% - Accent4 7 4" xfId="35372" xr:uid="{00000000-0005-0000-0000-000070040000}"/>
    <cellStyle name="40% - Accent4 7 5" xfId="35560" xr:uid="{00000000-0005-0000-0000-000071040000}"/>
    <cellStyle name="40% - Accent4 7 6" xfId="35802" xr:uid="{00000000-0005-0000-0000-000072040000}"/>
    <cellStyle name="40% - Accent4 7 7" xfId="36932" xr:uid="{00000000-0005-0000-0000-000073040000}"/>
    <cellStyle name="40% - Accent4 8" xfId="34442" xr:uid="{00000000-0005-0000-0000-000074040000}"/>
    <cellStyle name="40% - Accent4 8 2" xfId="34704" xr:uid="{00000000-0005-0000-0000-000075040000}"/>
    <cellStyle name="40% - Accent4 8 3" xfId="35245" xr:uid="{00000000-0005-0000-0000-000076040000}"/>
    <cellStyle name="40% - Accent4 8 4" xfId="35373" xr:uid="{00000000-0005-0000-0000-000077040000}"/>
    <cellStyle name="40% - Accent4 8 5" xfId="35561" xr:uid="{00000000-0005-0000-0000-000078040000}"/>
    <cellStyle name="40% - Accent4 8 6" xfId="35803" xr:uid="{00000000-0005-0000-0000-000079040000}"/>
    <cellStyle name="40% - Accent4 8 7" xfId="36933" xr:uid="{00000000-0005-0000-0000-00007A040000}"/>
    <cellStyle name="40% - Accent4 9" xfId="34443" xr:uid="{00000000-0005-0000-0000-00007B040000}"/>
    <cellStyle name="40% - Accent4 9 2" xfId="34705" xr:uid="{00000000-0005-0000-0000-00007C040000}"/>
    <cellStyle name="40% - Accent4 9 3" xfId="35246" xr:uid="{00000000-0005-0000-0000-00007D040000}"/>
    <cellStyle name="40% - Accent4 9 4" xfId="35374" xr:uid="{00000000-0005-0000-0000-00007E040000}"/>
    <cellStyle name="40% - Accent4 9 5" xfId="35562" xr:uid="{00000000-0005-0000-0000-00007F040000}"/>
    <cellStyle name="40% - Accent4 9 6" xfId="35804" xr:uid="{00000000-0005-0000-0000-000080040000}"/>
    <cellStyle name="40% - Accent4 9 7" xfId="36934" xr:uid="{00000000-0005-0000-0000-000081040000}"/>
    <cellStyle name="40% - Accent5 10" xfId="34444" xr:uid="{00000000-0005-0000-0000-000082040000}"/>
    <cellStyle name="40% - Accent5 10 2" xfId="34706" xr:uid="{00000000-0005-0000-0000-000083040000}"/>
    <cellStyle name="40% - Accent5 10 3" xfId="35247" xr:uid="{00000000-0005-0000-0000-000084040000}"/>
    <cellStyle name="40% - Accent5 10 4" xfId="35375" xr:uid="{00000000-0005-0000-0000-000085040000}"/>
    <cellStyle name="40% - Accent5 10 5" xfId="35563" xr:uid="{00000000-0005-0000-0000-000086040000}"/>
    <cellStyle name="40% - Accent5 10 6" xfId="35805" xr:uid="{00000000-0005-0000-0000-000087040000}"/>
    <cellStyle name="40% - Accent5 10 7" xfId="36935" xr:uid="{00000000-0005-0000-0000-000088040000}"/>
    <cellStyle name="40% - Accent5 11" xfId="34445" xr:uid="{00000000-0005-0000-0000-000089040000}"/>
    <cellStyle name="40% - Accent5 11 2" xfId="34707" xr:uid="{00000000-0005-0000-0000-00008A040000}"/>
    <cellStyle name="40% - Accent5 11 3" xfId="35248" xr:uid="{00000000-0005-0000-0000-00008B040000}"/>
    <cellStyle name="40% - Accent5 11 4" xfId="35376" xr:uid="{00000000-0005-0000-0000-00008C040000}"/>
    <cellStyle name="40% - Accent5 11 5" xfId="35564" xr:uid="{00000000-0005-0000-0000-00008D040000}"/>
    <cellStyle name="40% - Accent5 11 6" xfId="35806" xr:uid="{00000000-0005-0000-0000-00008E040000}"/>
    <cellStyle name="40% - Accent5 11 7" xfId="36936" xr:uid="{00000000-0005-0000-0000-00008F040000}"/>
    <cellStyle name="40% - Accent5 12" xfId="34446" xr:uid="{00000000-0005-0000-0000-000090040000}"/>
    <cellStyle name="40% - Accent5 12 2" xfId="34708" xr:uid="{00000000-0005-0000-0000-000091040000}"/>
    <cellStyle name="40% - Accent5 12 3" xfId="35249" xr:uid="{00000000-0005-0000-0000-000092040000}"/>
    <cellStyle name="40% - Accent5 12 4" xfId="35377" xr:uid="{00000000-0005-0000-0000-000093040000}"/>
    <cellStyle name="40% - Accent5 12 5" xfId="35565" xr:uid="{00000000-0005-0000-0000-000094040000}"/>
    <cellStyle name="40% - Accent5 12 6" xfId="35807" xr:uid="{00000000-0005-0000-0000-000095040000}"/>
    <cellStyle name="40% - Accent5 12 7" xfId="36937" xr:uid="{00000000-0005-0000-0000-000096040000}"/>
    <cellStyle name="40% - Accent5 13" xfId="34447" xr:uid="{00000000-0005-0000-0000-000097040000}"/>
    <cellStyle name="40% - Accent5 13 2" xfId="35250" xr:uid="{00000000-0005-0000-0000-000098040000}"/>
    <cellStyle name="40% - Accent5 13 3" xfId="35085" xr:uid="{00000000-0005-0000-0000-000099040000}"/>
    <cellStyle name="40% - Accent5 14" xfId="35108" xr:uid="{00000000-0005-0000-0000-00009A040000}"/>
    <cellStyle name="40% - Accent5 15" xfId="35656" xr:uid="{00000000-0005-0000-0000-00009B040000}"/>
    <cellStyle name="40% - Accent5 16" xfId="35688" xr:uid="{00000000-0005-0000-0000-00009C040000}"/>
    <cellStyle name="40% - Accent5 17" xfId="35706" xr:uid="{00000000-0005-0000-0000-00009D040000}"/>
    <cellStyle name="40% - Accent5 18" xfId="36835" xr:uid="{00000000-0005-0000-0000-00009E040000}"/>
    <cellStyle name="40% - Accent5 19" xfId="37177" xr:uid="{00000000-0005-0000-0000-00009F040000}"/>
    <cellStyle name="40% - Accent5 2" xfId="12" xr:uid="{00000000-0005-0000-0000-0000A0040000}"/>
    <cellStyle name="40% - Accent5 2 2" xfId="455" xr:uid="{00000000-0005-0000-0000-0000A1040000}"/>
    <cellStyle name="40% - Accent5 2 3" xfId="34709" xr:uid="{00000000-0005-0000-0000-0000A2040000}"/>
    <cellStyle name="40% - Accent5 2 3 2" xfId="35427" xr:uid="{00000000-0005-0000-0000-0000A3040000}"/>
    <cellStyle name="40% - Accent5 2 3 3" xfId="35615" xr:uid="{00000000-0005-0000-0000-0000A4040000}"/>
    <cellStyle name="40% - Accent5 2 3 4" xfId="35853" xr:uid="{00000000-0005-0000-0000-0000A5040000}"/>
    <cellStyle name="40% - Accent5 2 3 5" xfId="36938" xr:uid="{00000000-0005-0000-0000-0000A6040000}"/>
    <cellStyle name="40% - Accent5 2 3 6" xfId="37307" xr:uid="{00000000-0005-0000-0000-0000A7040000}"/>
    <cellStyle name="40% - Accent5 2 3 7" xfId="34967" xr:uid="{00000000-0005-0000-0000-0000A8040000}"/>
    <cellStyle name="40% - Accent5 2 4" xfId="37901" xr:uid="{00000000-0005-0000-0000-0000A9040000}"/>
    <cellStyle name="40% - Accent5 2 5" xfId="454" xr:uid="{00000000-0005-0000-0000-0000AA040000}"/>
    <cellStyle name="40% - Accent5 2_2historial" xfId="34710" xr:uid="{00000000-0005-0000-0000-0000AB040000}"/>
    <cellStyle name="40% - Accent5 20" xfId="37211" xr:uid="{00000000-0005-0000-0000-0000AC040000}"/>
    <cellStyle name="40% - Accent5 21" xfId="37204" xr:uid="{00000000-0005-0000-0000-0000AD040000}"/>
    <cellStyle name="40% - Accent5 22" xfId="37233" xr:uid="{00000000-0005-0000-0000-0000AE040000}"/>
    <cellStyle name="40% - Accent5 23" xfId="37244" xr:uid="{00000000-0005-0000-0000-0000AF040000}"/>
    <cellStyle name="40% - Accent5 24" xfId="37273" xr:uid="{00000000-0005-0000-0000-0000B0040000}"/>
    <cellStyle name="40% - Accent5 25" xfId="37188" xr:uid="{00000000-0005-0000-0000-0000B1040000}"/>
    <cellStyle name="40% - Accent5 26" xfId="37457" xr:uid="{00000000-0005-0000-0000-0000B2040000}"/>
    <cellStyle name="40% - Accent5 27" xfId="37439" xr:uid="{00000000-0005-0000-0000-0000B3040000}"/>
    <cellStyle name="40% - Accent5 28" xfId="37312" xr:uid="{00000000-0005-0000-0000-0000B4040000}"/>
    <cellStyle name="40% - Accent5 29" xfId="37341" xr:uid="{00000000-0005-0000-0000-0000B5040000}"/>
    <cellStyle name="40% - Accent5 3" xfId="34448" xr:uid="{00000000-0005-0000-0000-0000B6040000}"/>
    <cellStyle name="40% - Accent5 3 2" xfId="34711" xr:uid="{00000000-0005-0000-0000-0000B7040000}"/>
    <cellStyle name="40% - Accent5 3 3" xfId="34712" xr:uid="{00000000-0005-0000-0000-0000B8040000}"/>
    <cellStyle name="40% - Accent5 3 3 2" xfId="35616" xr:uid="{00000000-0005-0000-0000-0000B9040000}"/>
    <cellStyle name="40% - Accent5 3 3 3" xfId="35854" xr:uid="{00000000-0005-0000-0000-0000BA040000}"/>
    <cellStyle name="40% - Accent5 3 3 4" xfId="36939" xr:uid="{00000000-0005-0000-0000-0000BB040000}"/>
    <cellStyle name="40% - Accent5 3 3 5" xfId="37308" xr:uid="{00000000-0005-0000-0000-0000BC040000}"/>
    <cellStyle name="40% - Accent5 3 3 6" xfId="35428" xr:uid="{00000000-0005-0000-0000-0000BD040000}"/>
    <cellStyle name="40% - Accent5 3 4" xfId="34968" xr:uid="{00000000-0005-0000-0000-0000BE040000}"/>
    <cellStyle name="40% - Accent5 3_Client_Field_Report_SSFD_293_UI_17May14@6h00" xfId="34713" xr:uid="{00000000-0005-0000-0000-0000BF040000}"/>
    <cellStyle name="40% - Accent5 30" xfId="37451" xr:uid="{00000000-0005-0000-0000-0000C0040000}"/>
    <cellStyle name="40% - Accent5 31" xfId="37485" xr:uid="{00000000-0005-0000-0000-0000C1040000}"/>
    <cellStyle name="40% - Accent5 32" xfId="37506" xr:uid="{00000000-0005-0000-0000-0000C2040000}"/>
    <cellStyle name="40% - Accent5 33" xfId="37515" xr:uid="{00000000-0005-0000-0000-0000C3040000}"/>
    <cellStyle name="40% - Accent5 34" xfId="34966" xr:uid="{00000000-0005-0000-0000-0000C4040000}"/>
    <cellStyle name="40% - Accent5 35" xfId="38115" xr:uid="{00000000-0005-0000-0000-0000C5040000}"/>
    <cellStyle name="40% - Accent5 36" xfId="38153" xr:uid="{00000000-0005-0000-0000-0000C6040000}"/>
    <cellStyle name="40% - Accent5 37" xfId="415" xr:uid="{00000000-0005-0000-0000-0000C7040000}"/>
    <cellStyle name="40% - Accent5 4" xfId="34449" xr:uid="{00000000-0005-0000-0000-0000C8040000}"/>
    <cellStyle name="40% - Accent5 4 2" xfId="34714" xr:uid="{00000000-0005-0000-0000-0000C9040000}"/>
    <cellStyle name="40% - Accent5 4 3" xfId="35251" xr:uid="{00000000-0005-0000-0000-0000CA040000}"/>
    <cellStyle name="40% - Accent5 4 4" xfId="35378" xr:uid="{00000000-0005-0000-0000-0000CB040000}"/>
    <cellStyle name="40% - Accent5 4 5" xfId="35566" xr:uid="{00000000-0005-0000-0000-0000CC040000}"/>
    <cellStyle name="40% - Accent5 4 6" xfId="35808" xr:uid="{00000000-0005-0000-0000-0000CD040000}"/>
    <cellStyle name="40% - Accent5 4 7" xfId="36940" xr:uid="{00000000-0005-0000-0000-0000CE040000}"/>
    <cellStyle name="40% - Accent5 5" xfId="34450" xr:uid="{00000000-0005-0000-0000-0000CF040000}"/>
    <cellStyle name="40% - Accent5 5 2" xfId="34715" xr:uid="{00000000-0005-0000-0000-0000D0040000}"/>
    <cellStyle name="40% - Accent5 5 3" xfId="35252" xr:uid="{00000000-0005-0000-0000-0000D1040000}"/>
    <cellStyle name="40% - Accent5 5 4" xfId="35379" xr:uid="{00000000-0005-0000-0000-0000D2040000}"/>
    <cellStyle name="40% - Accent5 5 5" xfId="35567" xr:uid="{00000000-0005-0000-0000-0000D3040000}"/>
    <cellStyle name="40% - Accent5 5 6" xfId="35809" xr:uid="{00000000-0005-0000-0000-0000D4040000}"/>
    <cellStyle name="40% - Accent5 5 7" xfId="36941" xr:uid="{00000000-0005-0000-0000-0000D5040000}"/>
    <cellStyle name="40% - Accent5 6" xfId="34451" xr:uid="{00000000-0005-0000-0000-0000D6040000}"/>
    <cellStyle name="40% - Accent5 6 2" xfId="34716" xr:uid="{00000000-0005-0000-0000-0000D7040000}"/>
    <cellStyle name="40% - Accent5 6 3" xfId="35253" xr:uid="{00000000-0005-0000-0000-0000D8040000}"/>
    <cellStyle name="40% - Accent5 6 4" xfId="35380" xr:uid="{00000000-0005-0000-0000-0000D9040000}"/>
    <cellStyle name="40% - Accent5 6 5" xfId="35568" xr:uid="{00000000-0005-0000-0000-0000DA040000}"/>
    <cellStyle name="40% - Accent5 6 6" xfId="35810" xr:uid="{00000000-0005-0000-0000-0000DB040000}"/>
    <cellStyle name="40% - Accent5 6 7" xfId="36942" xr:uid="{00000000-0005-0000-0000-0000DC040000}"/>
    <cellStyle name="40% - Accent5 7" xfId="34452" xr:uid="{00000000-0005-0000-0000-0000DD040000}"/>
    <cellStyle name="40% - Accent5 7 2" xfId="34717" xr:uid="{00000000-0005-0000-0000-0000DE040000}"/>
    <cellStyle name="40% - Accent5 7 3" xfId="35254" xr:uid="{00000000-0005-0000-0000-0000DF040000}"/>
    <cellStyle name="40% - Accent5 7 4" xfId="35381" xr:uid="{00000000-0005-0000-0000-0000E0040000}"/>
    <cellStyle name="40% - Accent5 7 5" xfId="35569" xr:uid="{00000000-0005-0000-0000-0000E1040000}"/>
    <cellStyle name="40% - Accent5 7 6" xfId="35811" xr:uid="{00000000-0005-0000-0000-0000E2040000}"/>
    <cellStyle name="40% - Accent5 7 7" xfId="36943" xr:uid="{00000000-0005-0000-0000-0000E3040000}"/>
    <cellStyle name="40% - Accent5 8" xfId="34453" xr:uid="{00000000-0005-0000-0000-0000E4040000}"/>
    <cellStyle name="40% - Accent5 8 2" xfId="34718" xr:uid="{00000000-0005-0000-0000-0000E5040000}"/>
    <cellStyle name="40% - Accent5 8 3" xfId="35255" xr:uid="{00000000-0005-0000-0000-0000E6040000}"/>
    <cellStyle name="40% - Accent5 8 4" xfId="35382" xr:uid="{00000000-0005-0000-0000-0000E7040000}"/>
    <cellStyle name="40% - Accent5 8 5" xfId="35570" xr:uid="{00000000-0005-0000-0000-0000E8040000}"/>
    <cellStyle name="40% - Accent5 8 6" xfId="35812" xr:uid="{00000000-0005-0000-0000-0000E9040000}"/>
    <cellStyle name="40% - Accent5 8 7" xfId="36944" xr:uid="{00000000-0005-0000-0000-0000EA040000}"/>
    <cellStyle name="40% - Accent5 9" xfId="34454" xr:uid="{00000000-0005-0000-0000-0000EB040000}"/>
    <cellStyle name="40% - Accent5 9 2" xfId="34719" xr:uid="{00000000-0005-0000-0000-0000EC040000}"/>
    <cellStyle name="40% - Accent5 9 3" xfId="35256" xr:uid="{00000000-0005-0000-0000-0000ED040000}"/>
    <cellStyle name="40% - Accent5 9 4" xfId="35383" xr:uid="{00000000-0005-0000-0000-0000EE040000}"/>
    <cellStyle name="40% - Accent5 9 5" xfId="35571" xr:uid="{00000000-0005-0000-0000-0000EF040000}"/>
    <cellStyle name="40% - Accent5 9 6" xfId="35813" xr:uid="{00000000-0005-0000-0000-0000F0040000}"/>
    <cellStyle name="40% - Accent5 9 7" xfId="36945" xr:uid="{00000000-0005-0000-0000-0000F1040000}"/>
    <cellStyle name="40% - Accent6 10" xfId="34455" xr:uid="{00000000-0005-0000-0000-0000F2040000}"/>
    <cellStyle name="40% - Accent6 10 2" xfId="34720" xr:uid="{00000000-0005-0000-0000-0000F3040000}"/>
    <cellStyle name="40% - Accent6 10 3" xfId="35257" xr:uid="{00000000-0005-0000-0000-0000F4040000}"/>
    <cellStyle name="40% - Accent6 10 4" xfId="35384" xr:uid="{00000000-0005-0000-0000-0000F5040000}"/>
    <cellStyle name="40% - Accent6 10 5" xfId="35572" xr:uid="{00000000-0005-0000-0000-0000F6040000}"/>
    <cellStyle name="40% - Accent6 10 6" xfId="35814" xr:uid="{00000000-0005-0000-0000-0000F7040000}"/>
    <cellStyle name="40% - Accent6 10 7" xfId="36946" xr:uid="{00000000-0005-0000-0000-0000F8040000}"/>
    <cellStyle name="40% - Accent6 11" xfId="34456" xr:uid="{00000000-0005-0000-0000-0000F9040000}"/>
    <cellStyle name="40% - Accent6 11 2" xfId="34721" xr:uid="{00000000-0005-0000-0000-0000FA040000}"/>
    <cellStyle name="40% - Accent6 11 3" xfId="35258" xr:uid="{00000000-0005-0000-0000-0000FB040000}"/>
    <cellStyle name="40% - Accent6 11 4" xfId="35385" xr:uid="{00000000-0005-0000-0000-0000FC040000}"/>
    <cellStyle name="40% - Accent6 11 5" xfId="35573" xr:uid="{00000000-0005-0000-0000-0000FD040000}"/>
    <cellStyle name="40% - Accent6 11 6" xfId="35815" xr:uid="{00000000-0005-0000-0000-0000FE040000}"/>
    <cellStyle name="40% - Accent6 11 7" xfId="36947" xr:uid="{00000000-0005-0000-0000-0000FF040000}"/>
    <cellStyle name="40% - Accent6 12" xfId="34457" xr:uid="{00000000-0005-0000-0000-000000050000}"/>
    <cellStyle name="40% - Accent6 12 2" xfId="34722" xr:uid="{00000000-0005-0000-0000-000001050000}"/>
    <cellStyle name="40% - Accent6 12 3" xfId="35259" xr:uid="{00000000-0005-0000-0000-000002050000}"/>
    <cellStyle name="40% - Accent6 12 4" xfId="35386" xr:uid="{00000000-0005-0000-0000-000003050000}"/>
    <cellStyle name="40% - Accent6 12 5" xfId="35574" xr:uid="{00000000-0005-0000-0000-000004050000}"/>
    <cellStyle name="40% - Accent6 12 6" xfId="35816" xr:uid="{00000000-0005-0000-0000-000005050000}"/>
    <cellStyle name="40% - Accent6 12 7" xfId="36948" xr:uid="{00000000-0005-0000-0000-000006050000}"/>
    <cellStyle name="40% - Accent6 13" xfId="34458" xr:uid="{00000000-0005-0000-0000-000007050000}"/>
    <cellStyle name="40% - Accent6 13 2" xfId="35260" xr:uid="{00000000-0005-0000-0000-000008050000}"/>
    <cellStyle name="40% - Accent6 13 3" xfId="35086" xr:uid="{00000000-0005-0000-0000-000009050000}"/>
    <cellStyle name="40% - Accent6 14" xfId="35109" xr:uid="{00000000-0005-0000-0000-00000A050000}"/>
    <cellStyle name="40% - Accent6 15" xfId="35657" xr:uid="{00000000-0005-0000-0000-00000B050000}"/>
    <cellStyle name="40% - Accent6 16" xfId="35689" xr:uid="{00000000-0005-0000-0000-00000C050000}"/>
    <cellStyle name="40% - Accent6 17" xfId="35707" xr:uid="{00000000-0005-0000-0000-00000D050000}"/>
    <cellStyle name="40% - Accent6 18" xfId="36834" xr:uid="{00000000-0005-0000-0000-00000E050000}"/>
    <cellStyle name="40% - Accent6 19" xfId="37179" xr:uid="{00000000-0005-0000-0000-00000F050000}"/>
    <cellStyle name="40% - Accent6 2" xfId="13" xr:uid="{00000000-0005-0000-0000-000010050000}"/>
    <cellStyle name="40% - Accent6 2 2" xfId="457" xr:uid="{00000000-0005-0000-0000-000011050000}"/>
    <cellStyle name="40% - Accent6 2 3" xfId="34723" xr:uid="{00000000-0005-0000-0000-000012050000}"/>
    <cellStyle name="40% - Accent6 2 3 2" xfId="35429" xr:uid="{00000000-0005-0000-0000-000013050000}"/>
    <cellStyle name="40% - Accent6 2 3 3" xfId="35617" xr:uid="{00000000-0005-0000-0000-000014050000}"/>
    <cellStyle name="40% - Accent6 2 3 4" xfId="35855" xr:uid="{00000000-0005-0000-0000-000015050000}"/>
    <cellStyle name="40% - Accent6 2 3 5" xfId="36949" xr:uid="{00000000-0005-0000-0000-000016050000}"/>
    <cellStyle name="40% - Accent6 2 3 6" xfId="37309" xr:uid="{00000000-0005-0000-0000-000017050000}"/>
    <cellStyle name="40% - Accent6 2 3 7" xfId="34970" xr:uid="{00000000-0005-0000-0000-000018050000}"/>
    <cellStyle name="40% - Accent6 2 4" xfId="37902" xr:uid="{00000000-0005-0000-0000-000019050000}"/>
    <cellStyle name="40% - Accent6 2 5" xfId="456" xr:uid="{00000000-0005-0000-0000-00001A050000}"/>
    <cellStyle name="40% - Accent6 2_2historial" xfId="34724" xr:uid="{00000000-0005-0000-0000-00001B050000}"/>
    <cellStyle name="40% - Accent6 20" xfId="37214" xr:uid="{00000000-0005-0000-0000-00001C050000}"/>
    <cellStyle name="40% - Accent6 21" xfId="37235" xr:uid="{00000000-0005-0000-0000-00001D050000}"/>
    <cellStyle name="40% - Accent6 22" xfId="37236" xr:uid="{00000000-0005-0000-0000-00001E050000}"/>
    <cellStyle name="40% - Accent6 23" xfId="37237" xr:uid="{00000000-0005-0000-0000-00001F050000}"/>
    <cellStyle name="40% - Accent6 24" xfId="37272" xr:uid="{00000000-0005-0000-0000-000020050000}"/>
    <cellStyle name="40% - Accent6 25" xfId="37269" xr:uid="{00000000-0005-0000-0000-000021050000}"/>
    <cellStyle name="40% - Accent6 26" xfId="37456" xr:uid="{00000000-0005-0000-0000-000022050000}"/>
    <cellStyle name="40% - Accent6 27" xfId="37440" xr:uid="{00000000-0005-0000-0000-000023050000}"/>
    <cellStyle name="40% - Accent6 28" xfId="37311" xr:uid="{00000000-0005-0000-0000-000024050000}"/>
    <cellStyle name="40% - Accent6 29" xfId="37340" xr:uid="{00000000-0005-0000-0000-000025050000}"/>
    <cellStyle name="40% - Accent6 3" xfId="34459" xr:uid="{00000000-0005-0000-0000-000026050000}"/>
    <cellStyle name="40% - Accent6 3 2" xfId="34725" xr:uid="{00000000-0005-0000-0000-000027050000}"/>
    <cellStyle name="40% - Accent6 3 3" xfId="34726" xr:uid="{00000000-0005-0000-0000-000028050000}"/>
    <cellStyle name="40% - Accent6 3 3 2" xfId="35618" xr:uid="{00000000-0005-0000-0000-000029050000}"/>
    <cellStyle name="40% - Accent6 3 3 3" xfId="35856" xr:uid="{00000000-0005-0000-0000-00002A050000}"/>
    <cellStyle name="40% - Accent6 3 3 4" xfId="36950" xr:uid="{00000000-0005-0000-0000-00002B050000}"/>
    <cellStyle name="40% - Accent6 3 3 5" xfId="37310" xr:uid="{00000000-0005-0000-0000-00002C050000}"/>
    <cellStyle name="40% - Accent6 3 3 6" xfId="35430" xr:uid="{00000000-0005-0000-0000-00002D050000}"/>
    <cellStyle name="40% - Accent6 3 4" xfId="34971" xr:uid="{00000000-0005-0000-0000-00002E050000}"/>
    <cellStyle name="40% - Accent6 3_Client_Field_Report_SSFD_293_UI_17May14@6h00" xfId="34727" xr:uid="{00000000-0005-0000-0000-00002F050000}"/>
    <cellStyle name="40% - Accent6 30" xfId="37450" xr:uid="{00000000-0005-0000-0000-000030050000}"/>
    <cellStyle name="40% - Accent6 31" xfId="37486" xr:uid="{00000000-0005-0000-0000-000031050000}"/>
    <cellStyle name="40% - Accent6 32" xfId="37507" xr:uid="{00000000-0005-0000-0000-000032050000}"/>
    <cellStyle name="40% - Accent6 33" xfId="37514" xr:uid="{00000000-0005-0000-0000-000033050000}"/>
    <cellStyle name="40% - Accent6 34" xfId="34969" xr:uid="{00000000-0005-0000-0000-000034050000}"/>
    <cellStyle name="40% - Accent6 35" xfId="38119" xr:uid="{00000000-0005-0000-0000-000035050000}"/>
    <cellStyle name="40% - Accent6 36" xfId="38157" xr:uid="{00000000-0005-0000-0000-000036050000}"/>
    <cellStyle name="40% - Accent6 37" xfId="419" xr:uid="{00000000-0005-0000-0000-000037050000}"/>
    <cellStyle name="40% - Accent6 4" xfId="34460" xr:uid="{00000000-0005-0000-0000-000038050000}"/>
    <cellStyle name="40% - Accent6 4 2" xfId="34728" xr:uid="{00000000-0005-0000-0000-000039050000}"/>
    <cellStyle name="40% - Accent6 4 3" xfId="35261" xr:uid="{00000000-0005-0000-0000-00003A050000}"/>
    <cellStyle name="40% - Accent6 4 4" xfId="35387" xr:uid="{00000000-0005-0000-0000-00003B050000}"/>
    <cellStyle name="40% - Accent6 4 5" xfId="35575" xr:uid="{00000000-0005-0000-0000-00003C050000}"/>
    <cellStyle name="40% - Accent6 4 6" xfId="35817" xr:uid="{00000000-0005-0000-0000-00003D050000}"/>
    <cellStyle name="40% - Accent6 4 7" xfId="36951" xr:uid="{00000000-0005-0000-0000-00003E050000}"/>
    <cellStyle name="40% - Accent6 5" xfId="34461" xr:uid="{00000000-0005-0000-0000-00003F050000}"/>
    <cellStyle name="40% - Accent6 5 2" xfId="34729" xr:uid="{00000000-0005-0000-0000-000040050000}"/>
    <cellStyle name="40% - Accent6 5 3" xfId="35262" xr:uid="{00000000-0005-0000-0000-000041050000}"/>
    <cellStyle name="40% - Accent6 5 4" xfId="35388" xr:uid="{00000000-0005-0000-0000-000042050000}"/>
    <cellStyle name="40% - Accent6 5 5" xfId="35576" xr:uid="{00000000-0005-0000-0000-000043050000}"/>
    <cellStyle name="40% - Accent6 5 6" xfId="35818" xr:uid="{00000000-0005-0000-0000-000044050000}"/>
    <cellStyle name="40% - Accent6 5 7" xfId="36952" xr:uid="{00000000-0005-0000-0000-000045050000}"/>
    <cellStyle name="40% - Accent6 6" xfId="34462" xr:uid="{00000000-0005-0000-0000-000046050000}"/>
    <cellStyle name="40% - Accent6 6 2" xfId="34730" xr:uid="{00000000-0005-0000-0000-000047050000}"/>
    <cellStyle name="40% - Accent6 6 3" xfId="35263" xr:uid="{00000000-0005-0000-0000-000048050000}"/>
    <cellStyle name="40% - Accent6 6 4" xfId="35389" xr:uid="{00000000-0005-0000-0000-000049050000}"/>
    <cellStyle name="40% - Accent6 6 5" xfId="35577" xr:uid="{00000000-0005-0000-0000-00004A050000}"/>
    <cellStyle name="40% - Accent6 6 6" xfId="35819" xr:uid="{00000000-0005-0000-0000-00004B050000}"/>
    <cellStyle name="40% - Accent6 6 7" xfId="36953" xr:uid="{00000000-0005-0000-0000-00004C050000}"/>
    <cellStyle name="40% - Accent6 7" xfId="34463" xr:uid="{00000000-0005-0000-0000-00004D050000}"/>
    <cellStyle name="40% - Accent6 7 2" xfId="34731" xr:uid="{00000000-0005-0000-0000-00004E050000}"/>
    <cellStyle name="40% - Accent6 7 3" xfId="35264" xr:uid="{00000000-0005-0000-0000-00004F050000}"/>
    <cellStyle name="40% - Accent6 7 4" xfId="35390" xr:uid="{00000000-0005-0000-0000-000050050000}"/>
    <cellStyle name="40% - Accent6 7 5" xfId="35578" xr:uid="{00000000-0005-0000-0000-000051050000}"/>
    <cellStyle name="40% - Accent6 7 6" xfId="35820" xr:uid="{00000000-0005-0000-0000-000052050000}"/>
    <cellStyle name="40% - Accent6 7 7" xfId="36954" xr:uid="{00000000-0005-0000-0000-000053050000}"/>
    <cellStyle name="40% - Accent6 8" xfId="34464" xr:uid="{00000000-0005-0000-0000-000054050000}"/>
    <cellStyle name="40% - Accent6 8 2" xfId="34732" xr:uid="{00000000-0005-0000-0000-000055050000}"/>
    <cellStyle name="40% - Accent6 8 3" xfId="35265" xr:uid="{00000000-0005-0000-0000-000056050000}"/>
    <cellStyle name="40% - Accent6 8 4" xfId="35391" xr:uid="{00000000-0005-0000-0000-000057050000}"/>
    <cellStyle name="40% - Accent6 8 5" xfId="35579" xr:uid="{00000000-0005-0000-0000-000058050000}"/>
    <cellStyle name="40% - Accent6 8 6" xfId="35821" xr:uid="{00000000-0005-0000-0000-000059050000}"/>
    <cellStyle name="40% - Accent6 8 7" xfId="36955" xr:uid="{00000000-0005-0000-0000-00005A050000}"/>
    <cellStyle name="40% - Accent6 9" xfId="34465" xr:uid="{00000000-0005-0000-0000-00005B050000}"/>
    <cellStyle name="40% - Accent6 9 2" xfId="34733" xr:uid="{00000000-0005-0000-0000-00005C050000}"/>
    <cellStyle name="40% - Accent6 9 3" xfId="35266" xr:uid="{00000000-0005-0000-0000-00005D050000}"/>
    <cellStyle name="40% - Accent6 9 4" xfId="35392" xr:uid="{00000000-0005-0000-0000-00005E050000}"/>
    <cellStyle name="40% - Accent6 9 5" xfId="35580" xr:uid="{00000000-0005-0000-0000-00005F050000}"/>
    <cellStyle name="40% - Accent6 9 6" xfId="35822" xr:uid="{00000000-0005-0000-0000-000060050000}"/>
    <cellStyle name="40% - Accent6 9 7" xfId="36956" xr:uid="{00000000-0005-0000-0000-000061050000}"/>
    <cellStyle name="40% - Énfasis1" xfId="345" xr:uid="{00000000-0005-0000-0000-000062050000}"/>
    <cellStyle name="40% - Énfasis1 2" xfId="458" xr:uid="{00000000-0005-0000-0000-000063050000}"/>
    <cellStyle name="40% - Énfasis1 2 2" xfId="459" xr:uid="{00000000-0005-0000-0000-000064050000}"/>
    <cellStyle name="40% - Énfasis1 2_2historial" xfId="34734" xr:uid="{00000000-0005-0000-0000-000065050000}"/>
    <cellStyle name="40% - Énfasis2" xfId="346" xr:uid="{00000000-0005-0000-0000-000066050000}"/>
    <cellStyle name="40% - Énfasis2 2" xfId="460" xr:uid="{00000000-0005-0000-0000-000067050000}"/>
    <cellStyle name="40% - Énfasis2 2 2" xfId="461" xr:uid="{00000000-0005-0000-0000-000068050000}"/>
    <cellStyle name="40% - Énfasis2 2_2historial" xfId="34735" xr:uid="{00000000-0005-0000-0000-000069050000}"/>
    <cellStyle name="40% - Énfasis3" xfId="347" xr:uid="{00000000-0005-0000-0000-00006A050000}"/>
    <cellStyle name="40% - Énfasis3 2" xfId="462" xr:uid="{00000000-0005-0000-0000-00006B050000}"/>
    <cellStyle name="40% - Énfasis3 2 2" xfId="463" xr:uid="{00000000-0005-0000-0000-00006C050000}"/>
    <cellStyle name="40% - Énfasis3 2_2historial" xfId="34736" xr:uid="{00000000-0005-0000-0000-00006D050000}"/>
    <cellStyle name="40% - Énfasis4" xfId="348" xr:uid="{00000000-0005-0000-0000-00006E050000}"/>
    <cellStyle name="40% - Énfasis4 2" xfId="464" xr:uid="{00000000-0005-0000-0000-00006F050000}"/>
    <cellStyle name="40% - Énfasis4 2 2" xfId="465" xr:uid="{00000000-0005-0000-0000-000070050000}"/>
    <cellStyle name="40% - Énfasis4 2_2historial" xfId="34737" xr:uid="{00000000-0005-0000-0000-000071050000}"/>
    <cellStyle name="40% - Énfasis5" xfId="349" xr:uid="{00000000-0005-0000-0000-000072050000}"/>
    <cellStyle name="40% - Énfasis5 2" xfId="466" xr:uid="{00000000-0005-0000-0000-000073050000}"/>
    <cellStyle name="40% - Énfasis5 2 2" xfId="467" xr:uid="{00000000-0005-0000-0000-000074050000}"/>
    <cellStyle name="40% - Énfasis5 2_2historial" xfId="34738" xr:uid="{00000000-0005-0000-0000-000075050000}"/>
    <cellStyle name="40% - Énfasis6" xfId="350" xr:uid="{00000000-0005-0000-0000-000076050000}"/>
    <cellStyle name="40% - Énfasis6 2" xfId="468" xr:uid="{00000000-0005-0000-0000-000077050000}"/>
    <cellStyle name="40% - Énfasis6 2 2" xfId="469" xr:uid="{00000000-0005-0000-0000-000078050000}"/>
    <cellStyle name="40% - Énfasis6 2_2historial" xfId="34739" xr:uid="{00000000-0005-0000-0000-000079050000}"/>
    <cellStyle name="60% - Accent1 2" xfId="14" xr:uid="{00000000-0005-0000-0000-00007A050000}"/>
    <cellStyle name="60% - Accent1 2 2" xfId="471" xr:uid="{00000000-0005-0000-0000-00007B050000}"/>
    <cellStyle name="60% - Accent1 2 3" xfId="34740" xr:uid="{00000000-0005-0000-0000-00007C050000}"/>
    <cellStyle name="60% - Accent1 2 3 2" xfId="37324" xr:uid="{00000000-0005-0000-0000-00007D050000}"/>
    <cellStyle name="60% - Accent1 2 3 3" xfId="34973" xr:uid="{00000000-0005-0000-0000-00007E050000}"/>
    <cellStyle name="60% - Accent1 2 4" xfId="37903" xr:uid="{00000000-0005-0000-0000-00007F050000}"/>
    <cellStyle name="60% - Accent1 2 5" xfId="470" xr:uid="{00000000-0005-0000-0000-000080050000}"/>
    <cellStyle name="60% - Accent1 2_Client_Report_SSFD_286_UI_15May14_06h00" xfId="36957" xr:uid="{00000000-0005-0000-0000-000081050000}"/>
    <cellStyle name="60% - Accent1 3" xfId="34466" xr:uid="{00000000-0005-0000-0000-000082050000}"/>
    <cellStyle name="60% - Accent1 3 2" xfId="34741" xr:uid="{00000000-0005-0000-0000-000083050000}"/>
    <cellStyle name="60% - Accent1 4" xfId="34467" xr:uid="{00000000-0005-0000-0000-000084050000}"/>
    <cellStyle name="60% - Accent1 5" xfId="34972" xr:uid="{00000000-0005-0000-0000-000085050000}"/>
    <cellStyle name="60% - Accent1 6" xfId="38100" xr:uid="{00000000-0005-0000-0000-000086050000}"/>
    <cellStyle name="60% - Accent1 7" xfId="38138" xr:uid="{00000000-0005-0000-0000-000087050000}"/>
    <cellStyle name="60% - Accent1 8" xfId="400" xr:uid="{00000000-0005-0000-0000-000088050000}"/>
    <cellStyle name="60% - Accent2 2" xfId="15" xr:uid="{00000000-0005-0000-0000-000089050000}"/>
    <cellStyle name="60% - Accent2 2 2" xfId="473" xr:uid="{00000000-0005-0000-0000-00008A050000}"/>
    <cellStyle name="60% - Accent2 2 3" xfId="34742" xr:uid="{00000000-0005-0000-0000-00008B050000}"/>
    <cellStyle name="60% - Accent2 2 3 2" xfId="37325" xr:uid="{00000000-0005-0000-0000-00008C050000}"/>
    <cellStyle name="60% - Accent2 2 3 3" xfId="34975" xr:uid="{00000000-0005-0000-0000-00008D050000}"/>
    <cellStyle name="60% - Accent2 2 4" xfId="37904" xr:uid="{00000000-0005-0000-0000-00008E050000}"/>
    <cellStyle name="60% - Accent2 2 5" xfId="472" xr:uid="{00000000-0005-0000-0000-00008F050000}"/>
    <cellStyle name="60% - Accent2 2_Client_Report_SSFD_286_UI_15May14_06h00" xfId="36958" xr:uid="{00000000-0005-0000-0000-000090050000}"/>
    <cellStyle name="60% - Accent2 3" xfId="34468" xr:uid="{00000000-0005-0000-0000-000091050000}"/>
    <cellStyle name="60% - Accent2 3 2" xfId="34743" xr:uid="{00000000-0005-0000-0000-000092050000}"/>
    <cellStyle name="60% - Accent2 4" xfId="34469" xr:uid="{00000000-0005-0000-0000-000093050000}"/>
    <cellStyle name="60% - Accent2 5" xfId="34974" xr:uid="{00000000-0005-0000-0000-000094050000}"/>
    <cellStyle name="60% - Accent2 6" xfId="38104" xr:uid="{00000000-0005-0000-0000-000095050000}"/>
    <cellStyle name="60% - Accent2 7" xfId="38142" xr:uid="{00000000-0005-0000-0000-000096050000}"/>
    <cellStyle name="60% - Accent2 8" xfId="404" xr:uid="{00000000-0005-0000-0000-000097050000}"/>
    <cellStyle name="60% - Accent3 2" xfId="16" xr:uid="{00000000-0005-0000-0000-000098050000}"/>
    <cellStyle name="60% - Accent3 2 2" xfId="475" xr:uid="{00000000-0005-0000-0000-000099050000}"/>
    <cellStyle name="60% - Accent3 2 3" xfId="34744" xr:uid="{00000000-0005-0000-0000-00009A050000}"/>
    <cellStyle name="60% - Accent3 2 3 2" xfId="37327" xr:uid="{00000000-0005-0000-0000-00009B050000}"/>
    <cellStyle name="60% - Accent3 2 3 3" xfId="34977" xr:uid="{00000000-0005-0000-0000-00009C050000}"/>
    <cellStyle name="60% - Accent3 2 4" xfId="37905" xr:uid="{00000000-0005-0000-0000-00009D050000}"/>
    <cellStyle name="60% - Accent3 2 5" xfId="474" xr:uid="{00000000-0005-0000-0000-00009E050000}"/>
    <cellStyle name="60% - Accent3 2_Client_Report_SSFD_286_UI_15May14_06h00" xfId="36959" xr:uid="{00000000-0005-0000-0000-00009F050000}"/>
    <cellStyle name="60% - Accent3 3" xfId="34470" xr:uid="{00000000-0005-0000-0000-0000A0050000}"/>
    <cellStyle name="60% - Accent3 3 2" xfId="34745" xr:uid="{00000000-0005-0000-0000-0000A1050000}"/>
    <cellStyle name="60% - Accent3 4" xfId="34471" xr:uid="{00000000-0005-0000-0000-0000A2050000}"/>
    <cellStyle name="60% - Accent3 5" xfId="34552" xr:uid="{00000000-0005-0000-0000-0000A3050000}"/>
    <cellStyle name="60% - Accent3 6" xfId="34976" xr:uid="{00000000-0005-0000-0000-0000A4050000}"/>
    <cellStyle name="60% - Accent3 7" xfId="38108" xr:uid="{00000000-0005-0000-0000-0000A5050000}"/>
    <cellStyle name="60% - Accent3 8" xfId="38146" xr:uid="{00000000-0005-0000-0000-0000A6050000}"/>
    <cellStyle name="60% - Accent3 9" xfId="408" xr:uid="{00000000-0005-0000-0000-0000A7050000}"/>
    <cellStyle name="60% - Accent4 2" xfId="17" xr:uid="{00000000-0005-0000-0000-0000A8050000}"/>
    <cellStyle name="60% - Accent4 2 2" xfId="477" xr:uid="{00000000-0005-0000-0000-0000A9050000}"/>
    <cellStyle name="60% - Accent4 2 3" xfId="34746" xr:uid="{00000000-0005-0000-0000-0000AA050000}"/>
    <cellStyle name="60% - Accent4 2 3 2" xfId="37328" xr:uid="{00000000-0005-0000-0000-0000AB050000}"/>
    <cellStyle name="60% - Accent4 2 3 3" xfId="34979" xr:uid="{00000000-0005-0000-0000-0000AC050000}"/>
    <cellStyle name="60% - Accent4 2 4" xfId="37906" xr:uid="{00000000-0005-0000-0000-0000AD050000}"/>
    <cellStyle name="60% - Accent4 2 5" xfId="476" xr:uid="{00000000-0005-0000-0000-0000AE050000}"/>
    <cellStyle name="60% - Accent4 2_Client_Report_SSFD_286_UI_15May14_06h00" xfId="36960" xr:uid="{00000000-0005-0000-0000-0000AF050000}"/>
    <cellStyle name="60% - Accent4 3" xfId="34472" xr:uid="{00000000-0005-0000-0000-0000B0050000}"/>
    <cellStyle name="60% - Accent4 3 2" xfId="34747" xr:uid="{00000000-0005-0000-0000-0000B1050000}"/>
    <cellStyle name="60% - Accent4 4" xfId="34473" xr:uid="{00000000-0005-0000-0000-0000B2050000}"/>
    <cellStyle name="60% - Accent4 5" xfId="34551" xr:uid="{00000000-0005-0000-0000-0000B3050000}"/>
    <cellStyle name="60% - Accent4 6" xfId="34978" xr:uid="{00000000-0005-0000-0000-0000B4050000}"/>
    <cellStyle name="60% - Accent4 7" xfId="38112" xr:uid="{00000000-0005-0000-0000-0000B5050000}"/>
    <cellStyle name="60% - Accent4 8" xfId="38150" xr:uid="{00000000-0005-0000-0000-0000B6050000}"/>
    <cellStyle name="60% - Accent4 9" xfId="412" xr:uid="{00000000-0005-0000-0000-0000B7050000}"/>
    <cellStyle name="60% - Accent5 2" xfId="18" xr:uid="{00000000-0005-0000-0000-0000B8050000}"/>
    <cellStyle name="60% - Accent5 2 2" xfId="479" xr:uid="{00000000-0005-0000-0000-0000B9050000}"/>
    <cellStyle name="60% - Accent5 2 3" xfId="34748" xr:uid="{00000000-0005-0000-0000-0000BA050000}"/>
    <cellStyle name="60% - Accent5 2 3 2" xfId="37329" xr:uid="{00000000-0005-0000-0000-0000BB050000}"/>
    <cellStyle name="60% - Accent5 2 3 3" xfId="34981" xr:uid="{00000000-0005-0000-0000-0000BC050000}"/>
    <cellStyle name="60% - Accent5 2 4" xfId="37907" xr:uid="{00000000-0005-0000-0000-0000BD050000}"/>
    <cellStyle name="60% - Accent5 2 5" xfId="478" xr:uid="{00000000-0005-0000-0000-0000BE050000}"/>
    <cellStyle name="60% - Accent5 2_Client_Report_SSFD_286_UI_15May14_06h00" xfId="36961" xr:uid="{00000000-0005-0000-0000-0000BF050000}"/>
    <cellStyle name="60% - Accent5 3" xfId="34474" xr:uid="{00000000-0005-0000-0000-0000C0050000}"/>
    <cellStyle name="60% - Accent5 3 2" xfId="34749" xr:uid="{00000000-0005-0000-0000-0000C1050000}"/>
    <cellStyle name="60% - Accent5 4" xfId="34475" xr:uid="{00000000-0005-0000-0000-0000C2050000}"/>
    <cellStyle name="60% - Accent5 5" xfId="34980" xr:uid="{00000000-0005-0000-0000-0000C3050000}"/>
    <cellStyle name="60% - Accent5 6" xfId="38116" xr:uid="{00000000-0005-0000-0000-0000C4050000}"/>
    <cellStyle name="60% - Accent5 7" xfId="38154" xr:uid="{00000000-0005-0000-0000-0000C5050000}"/>
    <cellStyle name="60% - Accent5 8" xfId="416" xr:uid="{00000000-0005-0000-0000-0000C6050000}"/>
    <cellStyle name="60% - Accent6 2" xfId="19" xr:uid="{00000000-0005-0000-0000-0000C7050000}"/>
    <cellStyle name="60% - Accent6 2 2" xfId="481" xr:uid="{00000000-0005-0000-0000-0000C8050000}"/>
    <cellStyle name="60% - Accent6 2 3" xfId="34750" xr:uid="{00000000-0005-0000-0000-0000C9050000}"/>
    <cellStyle name="60% - Accent6 2 3 2" xfId="37330" xr:uid="{00000000-0005-0000-0000-0000CA050000}"/>
    <cellStyle name="60% - Accent6 2 3 3" xfId="34983" xr:uid="{00000000-0005-0000-0000-0000CB050000}"/>
    <cellStyle name="60% - Accent6 2 4" xfId="37908" xr:uid="{00000000-0005-0000-0000-0000CC050000}"/>
    <cellStyle name="60% - Accent6 2 5" xfId="480" xr:uid="{00000000-0005-0000-0000-0000CD050000}"/>
    <cellStyle name="60% - Accent6 2_Client_Report_SSFD_286_UI_15May14_06h00" xfId="36962" xr:uid="{00000000-0005-0000-0000-0000CE050000}"/>
    <cellStyle name="60% - Accent6 3" xfId="34476" xr:uid="{00000000-0005-0000-0000-0000CF050000}"/>
    <cellStyle name="60% - Accent6 3 2" xfId="34751" xr:uid="{00000000-0005-0000-0000-0000D0050000}"/>
    <cellStyle name="60% - Accent6 4" xfId="34477" xr:uid="{00000000-0005-0000-0000-0000D1050000}"/>
    <cellStyle name="60% - Accent6 5" xfId="34550" xr:uid="{00000000-0005-0000-0000-0000D2050000}"/>
    <cellStyle name="60% - Accent6 6" xfId="34982" xr:uid="{00000000-0005-0000-0000-0000D3050000}"/>
    <cellStyle name="60% - Accent6 7" xfId="38120" xr:uid="{00000000-0005-0000-0000-0000D4050000}"/>
    <cellStyle name="60% - Accent6 8" xfId="38158" xr:uid="{00000000-0005-0000-0000-0000D5050000}"/>
    <cellStyle name="60% - Accent6 9" xfId="420" xr:uid="{00000000-0005-0000-0000-0000D6050000}"/>
    <cellStyle name="60% - Énfasis1" xfId="351" xr:uid="{00000000-0005-0000-0000-0000D7050000}"/>
    <cellStyle name="60% - Énfasis1 2" xfId="482" xr:uid="{00000000-0005-0000-0000-0000D8050000}"/>
    <cellStyle name="60% - Énfasis1 2 2" xfId="483" xr:uid="{00000000-0005-0000-0000-0000D9050000}"/>
    <cellStyle name="60% - Énfasis1 2_Client_Report_SSFD_286_UI_15May14_06h00" xfId="36963" xr:uid="{00000000-0005-0000-0000-0000DA050000}"/>
    <cellStyle name="60% - Énfasis2" xfId="352" xr:uid="{00000000-0005-0000-0000-0000DB050000}"/>
    <cellStyle name="60% - Énfasis2 2" xfId="484" xr:uid="{00000000-0005-0000-0000-0000DC050000}"/>
    <cellStyle name="60% - Énfasis2 2 2" xfId="485" xr:uid="{00000000-0005-0000-0000-0000DD050000}"/>
    <cellStyle name="60% - Énfasis2 2_Client_Report_SSFD_286_UI_15May14_06h00" xfId="36964" xr:uid="{00000000-0005-0000-0000-0000DE050000}"/>
    <cellStyle name="60% - Énfasis3" xfId="353" xr:uid="{00000000-0005-0000-0000-0000DF050000}"/>
    <cellStyle name="60% - Énfasis3 2" xfId="486" xr:uid="{00000000-0005-0000-0000-0000E0050000}"/>
    <cellStyle name="60% - Énfasis3 2 2" xfId="487" xr:uid="{00000000-0005-0000-0000-0000E1050000}"/>
    <cellStyle name="60% - Énfasis3 2_Client_Report_SSFD_286_UI_15May14_06h00" xfId="36965" xr:uid="{00000000-0005-0000-0000-0000E2050000}"/>
    <cellStyle name="60% - Énfasis4" xfId="354" xr:uid="{00000000-0005-0000-0000-0000E3050000}"/>
    <cellStyle name="60% - Énfasis4 2" xfId="488" xr:uid="{00000000-0005-0000-0000-0000E4050000}"/>
    <cellStyle name="60% - Énfasis4 2 2" xfId="489" xr:uid="{00000000-0005-0000-0000-0000E5050000}"/>
    <cellStyle name="60% - Énfasis4 2_Client_Report_SSFD_286_UI_15May14_06h00" xfId="36966" xr:uid="{00000000-0005-0000-0000-0000E6050000}"/>
    <cellStyle name="60% - Énfasis5" xfId="355" xr:uid="{00000000-0005-0000-0000-0000E7050000}"/>
    <cellStyle name="60% - Énfasis5 2" xfId="490" xr:uid="{00000000-0005-0000-0000-0000E8050000}"/>
    <cellStyle name="60% - Énfasis5 2 2" xfId="491" xr:uid="{00000000-0005-0000-0000-0000E9050000}"/>
    <cellStyle name="60% - Énfasis5 2_Client_Report_SSFD_286_UI_15May14_06h00" xfId="36967" xr:uid="{00000000-0005-0000-0000-0000EA050000}"/>
    <cellStyle name="60% - Énfasis6" xfId="356" xr:uid="{00000000-0005-0000-0000-0000EB050000}"/>
    <cellStyle name="60% - Énfasis6 2" xfId="492" xr:uid="{00000000-0005-0000-0000-0000EC050000}"/>
    <cellStyle name="60% - Énfasis6 2 2" xfId="493" xr:uid="{00000000-0005-0000-0000-0000ED050000}"/>
    <cellStyle name="60% - Énfasis6 2_Client_Report_SSFD_286_UI_15May14_06h00" xfId="36968" xr:uid="{00000000-0005-0000-0000-0000EE050000}"/>
    <cellStyle name="Accent1 2" xfId="20" xr:uid="{00000000-0005-0000-0000-0000EF050000}"/>
    <cellStyle name="Accent1 2 2" xfId="495" xr:uid="{00000000-0005-0000-0000-0000F0050000}"/>
    <cellStyle name="Accent1 2 3" xfId="34752" xr:uid="{00000000-0005-0000-0000-0000F1050000}"/>
    <cellStyle name="Accent1 2 3 2" xfId="37331" xr:uid="{00000000-0005-0000-0000-0000F2050000}"/>
    <cellStyle name="Accent1 2 3 3" xfId="34985" xr:uid="{00000000-0005-0000-0000-0000F3050000}"/>
    <cellStyle name="Accent1 2 4" xfId="37909" xr:uid="{00000000-0005-0000-0000-0000F4050000}"/>
    <cellStyle name="Accent1 2 5" xfId="494" xr:uid="{00000000-0005-0000-0000-0000F5050000}"/>
    <cellStyle name="Accent1 2_Client_Report_SSFD_286_UI_15May14_06h00" xfId="36969" xr:uid="{00000000-0005-0000-0000-0000F6050000}"/>
    <cellStyle name="Accent1 3" xfId="34478" xr:uid="{00000000-0005-0000-0000-0000F7050000}"/>
    <cellStyle name="Accent1 3 2" xfId="34753" xr:uid="{00000000-0005-0000-0000-0000F8050000}"/>
    <cellStyle name="Accent1 4" xfId="34479" xr:uid="{00000000-0005-0000-0000-0000F9050000}"/>
    <cellStyle name="Accent1 5" xfId="34984" xr:uid="{00000000-0005-0000-0000-0000FA050000}"/>
    <cellStyle name="Accent1 6" xfId="38097" xr:uid="{00000000-0005-0000-0000-0000FB050000}"/>
    <cellStyle name="Accent1 7" xfId="38135" xr:uid="{00000000-0005-0000-0000-0000FC050000}"/>
    <cellStyle name="Accent1 8" xfId="397" xr:uid="{00000000-0005-0000-0000-0000FD050000}"/>
    <cellStyle name="Accent2 2" xfId="21" xr:uid="{00000000-0005-0000-0000-0000FE050000}"/>
    <cellStyle name="Accent2 2 2" xfId="497" xr:uid="{00000000-0005-0000-0000-0000FF050000}"/>
    <cellStyle name="Accent2 2 3" xfId="34754" xr:uid="{00000000-0005-0000-0000-000000060000}"/>
    <cellStyle name="Accent2 2 3 2" xfId="37332" xr:uid="{00000000-0005-0000-0000-000001060000}"/>
    <cellStyle name="Accent2 2 3 3" xfId="34987" xr:uid="{00000000-0005-0000-0000-000002060000}"/>
    <cellStyle name="Accent2 2 4" xfId="37910" xr:uid="{00000000-0005-0000-0000-000003060000}"/>
    <cellStyle name="Accent2 2 5" xfId="496" xr:uid="{00000000-0005-0000-0000-000004060000}"/>
    <cellStyle name="Accent2 2_Client_Report_SSFD_286_UI_15May14_06h00" xfId="36970" xr:uid="{00000000-0005-0000-0000-000005060000}"/>
    <cellStyle name="Accent2 3" xfId="34480" xr:uid="{00000000-0005-0000-0000-000006060000}"/>
    <cellStyle name="Accent2 3 2" xfId="34755" xr:uid="{00000000-0005-0000-0000-000007060000}"/>
    <cellStyle name="Accent2 4" xfId="34481" xr:uid="{00000000-0005-0000-0000-000008060000}"/>
    <cellStyle name="Accent2 5" xfId="34986" xr:uid="{00000000-0005-0000-0000-000009060000}"/>
    <cellStyle name="Accent2 6" xfId="38101" xr:uid="{00000000-0005-0000-0000-00000A060000}"/>
    <cellStyle name="Accent2 7" xfId="38139" xr:uid="{00000000-0005-0000-0000-00000B060000}"/>
    <cellStyle name="Accent2 8" xfId="401" xr:uid="{00000000-0005-0000-0000-00000C060000}"/>
    <cellStyle name="Accent3 2" xfId="22" xr:uid="{00000000-0005-0000-0000-00000D060000}"/>
    <cellStyle name="Accent3 2 2" xfId="499" xr:uid="{00000000-0005-0000-0000-00000E060000}"/>
    <cellStyle name="Accent3 2 3" xfId="34756" xr:uid="{00000000-0005-0000-0000-00000F060000}"/>
    <cellStyle name="Accent3 2 3 2" xfId="37333" xr:uid="{00000000-0005-0000-0000-000010060000}"/>
    <cellStyle name="Accent3 2 3 3" xfId="34989" xr:uid="{00000000-0005-0000-0000-000011060000}"/>
    <cellStyle name="Accent3 2 4" xfId="37911" xr:uid="{00000000-0005-0000-0000-000012060000}"/>
    <cellStyle name="Accent3 2 5" xfId="498" xr:uid="{00000000-0005-0000-0000-000013060000}"/>
    <cellStyle name="Accent3 2_Client_Report_SSFD_286_UI_15May14_06h00" xfId="36971" xr:uid="{00000000-0005-0000-0000-000014060000}"/>
    <cellStyle name="Accent3 3" xfId="34482" xr:uid="{00000000-0005-0000-0000-000015060000}"/>
    <cellStyle name="Accent3 3 2" xfId="34757" xr:uid="{00000000-0005-0000-0000-000016060000}"/>
    <cellStyle name="Accent3 4" xfId="34483" xr:uid="{00000000-0005-0000-0000-000017060000}"/>
    <cellStyle name="Accent3 5" xfId="34988" xr:uid="{00000000-0005-0000-0000-000018060000}"/>
    <cellStyle name="Accent3 6" xfId="37868" xr:uid="{00000000-0005-0000-0000-000019060000}"/>
    <cellStyle name="Accent3 7" xfId="38105" xr:uid="{00000000-0005-0000-0000-00001A060000}"/>
    <cellStyle name="Accent3 8" xfId="38143" xr:uid="{00000000-0005-0000-0000-00001B060000}"/>
    <cellStyle name="Accent3 9" xfId="405" xr:uid="{00000000-0005-0000-0000-00001C060000}"/>
    <cellStyle name="Accent4 2" xfId="23" xr:uid="{00000000-0005-0000-0000-00001D060000}"/>
    <cellStyle name="Accent4 2 2" xfId="501" xr:uid="{00000000-0005-0000-0000-00001E060000}"/>
    <cellStyle name="Accent4 2 3" xfId="34758" xr:uid="{00000000-0005-0000-0000-00001F060000}"/>
    <cellStyle name="Accent4 2 3 2" xfId="37334" xr:uid="{00000000-0005-0000-0000-000020060000}"/>
    <cellStyle name="Accent4 2 3 3" xfId="34991" xr:uid="{00000000-0005-0000-0000-000021060000}"/>
    <cellStyle name="Accent4 2 4" xfId="37912" xr:uid="{00000000-0005-0000-0000-000022060000}"/>
    <cellStyle name="Accent4 2 5" xfId="500" xr:uid="{00000000-0005-0000-0000-000023060000}"/>
    <cellStyle name="Accent4 2_Client_Report_SSFD_286_UI_15May14_06h00" xfId="36972" xr:uid="{00000000-0005-0000-0000-000024060000}"/>
    <cellStyle name="Accent4 3" xfId="34484" xr:uid="{00000000-0005-0000-0000-000025060000}"/>
    <cellStyle name="Accent4 3 2" xfId="34759" xr:uid="{00000000-0005-0000-0000-000026060000}"/>
    <cellStyle name="Accent4 4" xfId="34485" xr:uid="{00000000-0005-0000-0000-000027060000}"/>
    <cellStyle name="Accent4 5" xfId="34990" xr:uid="{00000000-0005-0000-0000-000028060000}"/>
    <cellStyle name="Accent4 6" xfId="37869" xr:uid="{00000000-0005-0000-0000-000029060000}"/>
    <cellStyle name="Accent4 7" xfId="38109" xr:uid="{00000000-0005-0000-0000-00002A060000}"/>
    <cellStyle name="Accent4 8" xfId="38147" xr:uid="{00000000-0005-0000-0000-00002B060000}"/>
    <cellStyle name="Accent4 9" xfId="409" xr:uid="{00000000-0005-0000-0000-00002C060000}"/>
    <cellStyle name="Accent5 2" xfId="24" xr:uid="{00000000-0005-0000-0000-00002D060000}"/>
    <cellStyle name="Accent5 2 2" xfId="503" xr:uid="{00000000-0005-0000-0000-00002E060000}"/>
    <cellStyle name="Accent5 2 3" xfId="34760" xr:uid="{00000000-0005-0000-0000-00002F060000}"/>
    <cellStyle name="Accent5 2 3 2" xfId="37335" xr:uid="{00000000-0005-0000-0000-000030060000}"/>
    <cellStyle name="Accent5 2 3 3" xfId="34993" xr:uid="{00000000-0005-0000-0000-000031060000}"/>
    <cellStyle name="Accent5 2 4" xfId="37913" xr:uid="{00000000-0005-0000-0000-000032060000}"/>
    <cellStyle name="Accent5 2 5" xfId="502" xr:uid="{00000000-0005-0000-0000-000033060000}"/>
    <cellStyle name="Accent5 2_Client_Report_SSFD_286_UI_15May14_06h00" xfId="36973" xr:uid="{00000000-0005-0000-0000-000034060000}"/>
    <cellStyle name="Accent5 3" xfId="34486" xr:uid="{00000000-0005-0000-0000-000035060000}"/>
    <cellStyle name="Accent5 3 2" xfId="34761" xr:uid="{00000000-0005-0000-0000-000036060000}"/>
    <cellStyle name="Accent5 4" xfId="34487" xr:uid="{00000000-0005-0000-0000-000037060000}"/>
    <cellStyle name="Accent5 5" xfId="34992" xr:uid="{00000000-0005-0000-0000-000038060000}"/>
    <cellStyle name="Accent5 6" xfId="38113" xr:uid="{00000000-0005-0000-0000-000039060000}"/>
    <cellStyle name="Accent5 7" xfId="38151" xr:uid="{00000000-0005-0000-0000-00003A060000}"/>
    <cellStyle name="Accent5 8" xfId="413" xr:uid="{00000000-0005-0000-0000-00003B060000}"/>
    <cellStyle name="Accent6 2" xfId="25" xr:uid="{00000000-0005-0000-0000-00003C060000}"/>
    <cellStyle name="Accent6 2 2" xfId="505" xr:uid="{00000000-0005-0000-0000-00003D060000}"/>
    <cellStyle name="Accent6 2 3" xfId="34762" xr:uid="{00000000-0005-0000-0000-00003E060000}"/>
    <cellStyle name="Accent6 2 3 2" xfId="37336" xr:uid="{00000000-0005-0000-0000-00003F060000}"/>
    <cellStyle name="Accent6 2 3 3" xfId="34995" xr:uid="{00000000-0005-0000-0000-000040060000}"/>
    <cellStyle name="Accent6 2 4" xfId="37914" xr:uid="{00000000-0005-0000-0000-000041060000}"/>
    <cellStyle name="Accent6 2 5" xfId="504" xr:uid="{00000000-0005-0000-0000-000042060000}"/>
    <cellStyle name="Accent6 2_Client_Report_SSFD_286_UI_15May14_06h00" xfId="36974" xr:uid="{00000000-0005-0000-0000-000043060000}"/>
    <cellStyle name="Accent6 3" xfId="34488" xr:uid="{00000000-0005-0000-0000-000044060000}"/>
    <cellStyle name="Accent6 3 2" xfId="34763" xr:uid="{00000000-0005-0000-0000-000045060000}"/>
    <cellStyle name="Accent6 4" xfId="34489" xr:uid="{00000000-0005-0000-0000-000046060000}"/>
    <cellStyle name="Accent6 5" xfId="34994" xr:uid="{00000000-0005-0000-0000-000047060000}"/>
    <cellStyle name="Accent6 6" xfId="38117" xr:uid="{00000000-0005-0000-0000-000048060000}"/>
    <cellStyle name="Accent6 7" xfId="38155" xr:uid="{00000000-0005-0000-0000-000049060000}"/>
    <cellStyle name="Accent6 8" xfId="417" xr:uid="{00000000-0005-0000-0000-00004A060000}"/>
    <cellStyle name="art" xfId="26" xr:uid="{00000000-0005-0000-0000-00004B060000}"/>
    <cellStyle name="art 2" xfId="27" xr:uid="{00000000-0005-0000-0000-00004C060000}"/>
    <cellStyle name="art1" xfId="28" xr:uid="{00000000-0005-0000-0000-00004D060000}"/>
    <cellStyle name="art1 2" xfId="37915" xr:uid="{00000000-0005-0000-0000-00004E060000}"/>
    <cellStyle name="art1 3" xfId="506" xr:uid="{00000000-0005-0000-0000-00004F060000}"/>
    <cellStyle name="Bad 10" xfId="38086" xr:uid="{00000000-0005-0000-0000-000050060000}"/>
    <cellStyle name="Bad 11" xfId="383" xr:uid="{00000000-0005-0000-0000-000051060000}"/>
    <cellStyle name="Bad 2" xfId="29" xr:uid="{00000000-0005-0000-0000-000052060000}"/>
    <cellStyle name="Bad 2 2" xfId="508" xr:uid="{00000000-0005-0000-0000-000053060000}"/>
    <cellStyle name="Bad 2 3" xfId="34764" xr:uid="{00000000-0005-0000-0000-000054060000}"/>
    <cellStyle name="Bad 2 3 2" xfId="37337" xr:uid="{00000000-0005-0000-0000-000055060000}"/>
    <cellStyle name="Bad 2 3 3" xfId="34997" xr:uid="{00000000-0005-0000-0000-000056060000}"/>
    <cellStyle name="Bad 2 4" xfId="37916" xr:uid="{00000000-0005-0000-0000-000057060000}"/>
    <cellStyle name="Bad 2 5" xfId="507" xr:uid="{00000000-0005-0000-0000-000058060000}"/>
    <cellStyle name="Bad 2_Client_Report_SSFD_286_UI_15May14_06h00" xfId="36975" xr:uid="{00000000-0005-0000-0000-000059060000}"/>
    <cellStyle name="Bad 3" xfId="34490" xr:uid="{00000000-0005-0000-0000-00005A060000}"/>
    <cellStyle name="Bad 3 2" xfId="34765" xr:uid="{00000000-0005-0000-0000-00005B060000}"/>
    <cellStyle name="Bad 4" xfId="34491" xr:uid="{00000000-0005-0000-0000-00005C060000}"/>
    <cellStyle name="Bad 5" xfId="34996" xr:uid="{00000000-0005-0000-0000-00005D060000}"/>
    <cellStyle name="Bad 6" xfId="37558" xr:uid="{00000000-0005-0000-0000-00005E060000}"/>
    <cellStyle name="Bad 7" xfId="37870" xr:uid="{00000000-0005-0000-0000-00005F060000}"/>
    <cellStyle name="Bad 8" xfId="37876" xr:uid="{00000000-0005-0000-0000-000060060000}"/>
    <cellStyle name="Bad 9" xfId="37880" xr:uid="{00000000-0005-0000-0000-000061060000}"/>
    <cellStyle name="Body" xfId="509" xr:uid="{00000000-0005-0000-0000-000062060000}"/>
    <cellStyle name="Body 2" xfId="510" xr:uid="{00000000-0005-0000-0000-000063060000}"/>
    <cellStyle name="Buena" xfId="30" xr:uid="{00000000-0005-0000-0000-000064060000}"/>
    <cellStyle name="Buena 2" xfId="511" xr:uid="{00000000-0005-0000-0000-000065060000}"/>
    <cellStyle name="Buena 2 2" xfId="512" xr:uid="{00000000-0005-0000-0000-000066060000}"/>
    <cellStyle name="Buena 2_Client_Report_SSFD_286_UI_15May14_06h00" xfId="36976" xr:uid="{00000000-0005-0000-0000-000067060000}"/>
    <cellStyle name="Calculation 10" xfId="513" xr:uid="{00000000-0005-0000-0000-000068060000}"/>
    <cellStyle name="Calculation 10 2" xfId="514" xr:uid="{00000000-0005-0000-0000-000069060000}"/>
    <cellStyle name="Calculation 10 2 2" xfId="515" xr:uid="{00000000-0005-0000-0000-00006A060000}"/>
    <cellStyle name="Calculation 10 2 2 2" xfId="516" xr:uid="{00000000-0005-0000-0000-00006B060000}"/>
    <cellStyle name="Calculation 10 2 2 2 2" xfId="517" xr:uid="{00000000-0005-0000-0000-00006C060000}"/>
    <cellStyle name="Calculation 10 2 2 2 3" xfId="518" xr:uid="{00000000-0005-0000-0000-00006D060000}"/>
    <cellStyle name="Calculation 10 2 2 2 4" xfId="519" xr:uid="{00000000-0005-0000-0000-00006E060000}"/>
    <cellStyle name="Calculation 10 2 2 2 5" xfId="520" xr:uid="{00000000-0005-0000-0000-00006F060000}"/>
    <cellStyle name="Calculation 10 2 2 2 6" xfId="521" xr:uid="{00000000-0005-0000-0000-000070060000}"/>
    <cellStyle name="Calculation 10 2 2 3" xfId="522" xr:uid="{00000000-0005-0000-0000-000071060000}"/>
    <cellStyle name="Calculation 10 2 2 3 2" xfId="523" xr:uid="{00000000-0005-0000-0000-000072060000}"/>
    <cellStyle name="Calculation 10 2 2 3 3" xfId="524" xr:uid="{00000000-0005-0000-0000-000073060000}"/>
    <cellStyle name="Calculation 10 2 2 3 4" xfId="525" xr:uid="{00000000-0005-0000-0000-000074060000}"/>
    <cellStyle name="Calculation 10 2 2 3 5" xfId="526" xr:uid="{00000000-0005-0000-0000-000075060000}"/>
    <cellStyle name="Calculation 10 2 2 3 6" xfId="527" xr:uid="{00000000-0005-0000-0000-000076060000}"/>
    <cellStyle name="Calculation 10 2 2 4" xfId="528" xr:uid="{00000000-0005-0000-0000-000077060000}"/>
    <cellStyle name="Calculation 10 2 3" xfId="529" xr:uid="{00000000-0005-0000-0000-000078060000}"/>
    <cellStyle name="Calculation 10 2 3 2" xfId="530" xr:uid="{00000000-0005-0000-0000-000079060000}"/>
    <cellStyle name="Calculation 10 2 3 3" xfId="531" xr:uid="{00000000-0005-0000-0000-00007A060000}"/>
    <cellStyle name="Calculation 10 2 3 4" xfId="532" xr:uid="{00000000-0005-0000-0000-00007B060000}"/>
    <cellStyle name="Calculation 10 2 3 5" xfId="533" xr:uid="{00000000-0005-0000-0000-00007C060000}"/>
    <cellStyle name="Calculation 10 2 3 6" xfId="534" xr:uid="{00000000-0005-0000-0000-00007D060000}"/>
    <cellStyle name="Calculation 10 2 3 7" xfId="535" xr:uid="{00000000-0005-0000-0000-00007E060000}"/>
    <cellStyle name="Calculation 10 2 4" xfId="536" xr:uid="{00000000-0005-0000-0000-00007F060000}"/>
    <cellStyle name="Calculation 10 2 4 2" xfId="537" xr:uid="{00000000-0005-0000-0000-000080060000}"/>
    <cellStyle name="Calculation 10 2 4 3" xfId="538" xr:uid="{00000000-0005-0000-0000-000081060000}"/>
    <cellStyle name="Calculation 10 2 4 4" xfId="539" xr:uid="{00000000-0005-0000-0000-000082060000}"/>
    <cellStyle name="Calculation 10 2 4 5" xfId="540" xr:uid="{00000000-0005-0000-0000-000083060000}"/>
    <cellStyle name="Calculation 10 2 4 6" xfId="541" xr:uid="{00000000-0005-0000-0000-000084060000}"/>
    <cellStyle name="Calculation 10 3" xfId="542" xr:uid="{00000000-0005-0000-0000-000085060000}"/>
    <cellStyle name="Calculation 10 3 2" xfId="543" xr:uid="{00000000-0005-0000-0000-000086060000}"/>
    <cellStyle name="Calculation 10 3 2 2" xfId="544" xr:uid="{00000000-0005-0000-0000-000087060000}"/>
    <cellStyle name="Calculation 10 3 2 3" xfId="545" xr:uid="{00000000-0005-0000-0000-000088060000}"/>
    <cellStyle name="Calculation 10 3 2 4" xfId="546" xr:uid="{00000000-0005-0000-0000-000089060000}"/>
    <cellStyle name="Calculation 10 3 2 5" xfId="547" xr:uid="{00000000-0005-0000-0000-00008A060000}"/>
    <cellStyle name="Calculation 10 3 2 6" xfId="548" xr:uid="{00000000-0005-0000-0000-00008B060000}"/>
    <cellStyle name="Calculation 10 3 3" xfId="549" xr:uid="{00000000-0005-0000-0000-00008C060000}"/>
    <cellStyle name="Calculation 10 3 3 2" xfId="550" xr:uid="{00000000-0005-0000-0000-00008D060000}"/>
    <cellStyle name="Calculation 10 3 3 3" xfId="551" xr:uid="{00000000-0005-0000-0000-00008E060000}"/>
    <cellStyle name="Calculation 10 3 3 4" xfId="552" xr:uid="{00000000-0005-0000-0000-00008F060000}"/>
    <cellStyle name="Calculation 10 3 3 5" xfId="553" xr:uid="{00000000-0005-0000-0000-000090060000}"/>
    <cellStyle name="Calculation 10 3 3 6" xfId="554" xr:uid="{00000000-0005-0000-0000-000091060000}"/>
    <cellStyle name="Calculation 10 3 4" xfId="555" xr:uid="{00000000-0005-0000-0000-000092060000}"/>
    <cellStyle name="Calculation 10 4" xfId="556" xr:uid="{00000000-0005-0000-0000-000093060000}"/>
    <cellStyle name="Calculation 10 4 2" xfId="557" xr:uid="{00000000-0005-0000-0000-000094060000}"/>
    <cellStyle name="Calculation 10 4 3" xfId="558" xr:uid="{00000000-0005-0000-0000-000095060000}"/>
    <cellStyle name="Calculation 10 4 4" xfId="559" xr:uid="{00000000-0005-0000-0000-000096060000}"/>
    <cellStyle name="Calculation 10 4 5" xfId="560" xr:uid="{00000000-0005-0000-0000-000097060000}"/>
    <cellStyle name="Calculation 10 4 6" xfId="561" xr:uid="{00000000-0005-0000-0000-000098060000}"/>
    <cellStyle name="Calculation 10 4 7" xfId="562" xr:uid="{00000000-0005-0000-0000-000099060000}"/>
    <cellStyle name="Calculation 10 5" xfId="563" xr:uid="{00000000-0005-0000-0000-00009A060000}"/>
    <cellStyle name="Calculation 10 5 2" xfId="564" xr:uid="{00000000-0005-0000-0000-00009B060000}"/>
    <cellStyle name="Calculation 10 5 3" xfId="565" xr:uid="{00000000-0005-0000-0000-00009C060000}"/>
    <cellStyle name="Calculation 10 5 4" xfId="566" xr:uid="{00000000-0005-0000-0000-00009D060000}"/>
    <cellStyle name="Calculation 10 5 5" xfId="567" xr:uid="{00000000-0005-0000-0000-00009E060000}"/>
    <cellStyle name="Calculation 10 5 6" xfId="568" xr:uid="{00000000-0005-0000-0000-00009F060000}"/>
    <cellStyle name="Calculation 10_Client_Report_SSFD_286_UI_15May14_06h00" xfId="36977" xr:uid="{00000000-0005-0000-0000-0000A0060000}"/>
    <cellStyle name="Calculation 11" xfId="569" xr:uid="{00000000-0005-0000-0000-0000A1060000}"/>
    <cellStyle name="Calculation 11 2" xfId="570" xr:uid="{00000000-0005-0000-0000-0000A2060000}"/>
    <cellStyle name="Calculation 11 2 2" xfId="571" xr:uid="{00000000-0005-0000-0000-0000A3060000}"/>
    <cellStyle name="Calculation 11 2 2 2" xfId="572" xr:uid="{00000000-0005-0000-0000-0000A4060000}"/>
    <cellStyle name="Calculation 11 2 2 3" xfId="573" xr:uid="{00000000-0005-0000-0000-0000A5060000}"/>
    <cellStyle name="Calculation 11 2 2 4" xfId="574" xr:uid="{00000000-0005-0000-0000-0000A6060000}"/>
    <cellStyle name="Calculation 11 2 2 5" xfId="575" xr:uid="{00000000-0005-0000-0000-0000A7060000}"/>
    <cellStyle name="Calculation 11 2 2 6" xfId="576" xr:uid="{00000000-0005-0000-0000-0000A8060000}"/>
    <cellStyle name="Calculation 11 2 3" xfId="577" xr:uid="{00000000-0005-0000-0000-0000A9060000}"/>
    <cellStyle name="Calculation 11 2 3 2" xfId="578" xr:uid="{00000000-0005-0000-0000-0000AA060000}"/>
    <cellStyle name="Calculation 11 2 3 3" xfId="579" xr:uid="{00000000-0005-0000-0000-0000AB060000}"/>
    <cellStyle name="Calculation 11 2 3 4" xfId="580" xr:uid="{00000000-0005-0000-0000-0000AC060000}"/>
    <cellStyle name="Calculation 11 2 3 5" xfId="581" xr:uid="{00000000-0005-0000-0000-0000AD060000}"/>
    <cellStyle name="Calculation 11 2 3 6" xfId="582" xr:uid="{00000000-0005-0000-0000-0000AE060000}"/>
    <cellStyle name="Calculation 11 2 4" xfId="583" xr:uid="{00000000-0005-0000-0000-0000AF060000}"/>
    <cellStyle name="Calculation 11 3" xfId="584" xr:uid="{00000000-0005-0000-0000-0000B0060000}"/>
    <cellStyle name="Calculation 11 3 2" xfId="585" xr:uid="{00000000-0005-0000-0000-0000B1060000}"/>
    <cellStyle name="Calculation 11 3 3" xfId="586" xr:uid="{00000000-0005-0000-0000-0000B2060000}"/>
    <cellStyle name="Calculation 11 3 4" xfId="587" xr:uid="{00000000-0005-0000-0000-0000B3060000}"/>
    <cellStyle name="Calculation 11 3 5" xfId="588" xr:uid="{00000000-0005-0000-0000-0000B4060000}"/>
    <cellStyle name="Calculation 11 3 6" xfId="589" xr:uid="{00000000-0005-0000-0000-0000B5060000}"/>
    <cellStyle name="Calculation 11 3 7" xfId="590" xr:uid="{00000000-0005-0000-0000-0000B6060000}"/>
    <cellStyle name="Calculation 11 4" xfId="591" xr:uid="{00000000-0005-0000-0000-0000B7060000}"/>
    <cellStyle name="Calculation 11 4 2" xfId="592" xr:uid="{00000000-0005-0000-0000-0000B8060000}"/>
    <cellStyle name="Calculation 11 4 3" xfId="593" xr:uid="{00000000-0005-0000-0000-0000B9060000}"/>
    <cellStyle name="Calculation 11 4 4" xfId="594" xr:uid="{00000000-0005-0000-0000-0000BA060000}"/>
    <cellStyle name="Calculation 11 4 5" xfId="595" xr:uid="{00000000-0005-0000-0000-0000BB060000}"/>
    <cellStyle name="Calculation 11 4 6" xfId="596" xr:uid="{00000000-0005-0000-0000-0000BC060000}"/>
    <cellStyle name="Calculation 12" xfId="597" xr:uid="{00000000-0005-0000-0000-0000BD060000}"/>
    <cellStyle name="Calculation 12 2" xfId="598" xr:uid="{00000000-0005-0000-0000-0000BE060000}"/>
    <cellStyle name="Calculation 12 2 2" xfId="599" xr:uid="{00000000-0005-0000-0000-0000BF060000}"/>
    <cellStyle name="Calculation 12 2 2 2" xfId="600" xr:uid="{00000000-0005-0000-0000-0000C0060000}"/>
    <cellStyle name="Calculation 12 2 2 3" xfId="601" xr:uid="{00000000-0005-0000-0000-0000C1060000}"/>
    <cellStyle name="Calculation 12 2 2 4" xfId="602" xr:uid="{00000000-0005-0000-0000-0000C2060000}"/>
    <cellStyle name="Calculation 12 2 2 5" xfId="603" xr:uid="{00000000-0005-0000-0000-0000C3060000}"/>
    <cellStyle name="Calculation 12 2 2 6" xfId="604" xr:uid="{00000000-0005-0000-0000-0000C4060000}"/>
    <cellStyle name="Calculation 12 2 3" xfId="605" xr:uid="{00000000-0005-0000-0000-0000C5060000}"/>
    <cellStyle name="Calculation 12 2 3 2" xfId="606" xr:uid="{00000000-0005-0000-0000-0000C6060000}"/>
    <cellStyle name="Calculation 12 2 3 3" xfId="607" xr:uid="{00000000-0005-0000-0000-0000C7060000}"/>
    <cellStyle name="Calculation 12 2 3 4" xfId="608" xr:uid="{00000000-0005-0000-0000-0000C8060000}"/>
    <cellStyle name="Calculation 12 2 3 5" xfId="609" xr:uid="{00000000-0005-0000-0000-0000C9060000}"/>
    <cellStyle name="Calculation 12 2 3 6" xfId="610" xr:uid="{00000000-0005-0000-0000-0000CA060000}"/>
    <cellStyle name="Calculation 12 2 4" xfId="611" xr:uid="{00000000-0005-0000-0000-0000CB060000}"/>
    <cellStyle name="Calculation 12 3" xfId="612" xr:uid="{00000000-0005-0000-0000-0000CC060000}"/>
    <cellStyle name="Calculation 12 3 2" xfId="613" xr:uid="{00000000-0005-0000-0000-0000CD060000}"/>
    <cellStyle name="Calculation 12 3 3" xfId="614" xr:uid="{00000000-0005-0000-0000-0000CE060000}"/>
    <cellStyle name="Calculation 12 3 4" xfId="615" xr:uid="{00000000-0005-0000-0000-0000CF060000}"/>
    <cellStyle name="Calculation 12 3 5" xfId="616" xr:uid="{00000000-0005-0000-0000-0000D0060000}"/>
    <cellStyle name="Calculation 12 3 6" xfId="617" xr:uid="{00000000-0005-0000-0000-0000D1060000}"/>
    <cellStyle name="Calculation 12 3 7" xfId="618" xr:uid="{00000000-0005-0000-0000-0000D2060000}"/>
    <cellStyle name="Calculation 12 4" xfId="619" xr:uid="{00000000-0005-0000-0000-0000D3060000}"/>
    <cellStyle name="Calculation 12 4 2" xfId="620" xr:uid="{00000000-0005-0000-0000-0000D4060000}"/>
    <cellStyle name="Calculation 12 4 3" xfId="621" xr:uid="{00000000-0005-0000-0000-0000D5060000}"/>
    <cellStyle name="Calculation 12 4 4" xfId="622" xr:uid="{00000000-0005-0000-0000-0000D6060000}"/>
    <cellStyle name="Calculation 12 4 5" xfId="623" xr:uid="{00000000-0005-0000-0000-0000D7060000}"/>
    <cellStyle name="Calculation 12 4 6" xfId="624" xr:uid="{00000000-0005-0000-0000-0000D8060000}"/>
    <cellStyle name="Calculation 13" xfId="625" xr:uid="{00000000-0005-0000-0000-0000D9060000}"/>
    <cellStyle name="Calculation 13 2" xfId="626" xr:uid="{00000000-0005-0000-0000-0000DA060000}"/>
    <cellStyle name="Calculation 13 2 2" xfId="627" xr:uid="{00000000-0005-0000-0000-0000DB060000}"/>
    <cellStyle name="Calculation 13 2 2 2" xfId="628" xr:uid="{00000000-0005-0000-0000-0000DC060000}"/>
    <cellStyle name="Calculation 13 2 2 3" xfId="629" xr:uid="{00000000-0005-0000-0000-0000DD060000}"/>
    <cellStyle name="Calculation 13 2 2 4" xfId="630" xr:uid="{00000000-0005-0000-0000-0000DE060000}"/>
    <cellStyle name="Calculation 13 2 2 5" xfId="631" xr:uid="{00000000-0005-0000-0000-0000DF060000}"/>
    <cellStyle name="Calculation 13 2 2 6" xfId="632" xr:uid="{00000000-0005-0000-0000-0000E0060000}"/>
    <cellStyle name="Calculation 13 2 3" xfId="633" xr:uid="{00000000-0005-0000-0000-0000E1060000}"/>
    <cellStyle name="Calculation 13 2 3 2" xfId="634" xr:uid="{00000000-0005-0000-0000-0000E2060000}"/>
    <cellStyle name="Calculation 13 2 3 3" xfId="635" xr:uid="{00000000-0005-0000-0000-0000E3060000}"/>
    <cellStyle name="Calculation 13 2 3 4" xfId="636" xr:uid="{00000000-0005-0000-0000-0000E4060000}"/>
    <cellStyle name="Calculation 13 2 3 5" xfId="637" xr:uid="{00000000-0005-0000-0000-0000E5060000}"/>
    <cellStyle name="Calculation 13 2 3 6" xfId="638" xr:uid="{00000000-0005-0000-0000-0000E6060000}"/>
    <cellStyle name="Calculation 13 2 4" xfId="639" xr:uid="{00000000-0005-0000-0000-0000E7060000}"/>
    <cellStyle name="Calculation 13 3" xfId="640" xr:uid="{00000000-0005-0000-0000-0000E8060000}"/>
    <cellStyle name="Calculation 13 3 2" xfId="641" xr:uid="{00000000-0005-0000-0000-0000E9060000}"/>
    <cellStyle name="Calculation 13 3 3" xfId="642" xr:uid="{00000000-0005-0000-0000-0000EA060000}"/>
    <cellStyle name="Calculation 13 3 4" xfId="643" xr:uid="{00000000-0005-0000-0000-0000EB060000}"/>
    <cellStyle name="Calculation 13 3 5" xfId="644" xr:uid="{00000000-0005-0000-0000-0000EC060000}"/>
    <cellStyle name="Calculation 13 3 6" xfId="645" xr:uid="{00000000-0005-0000-0000-0000ED060000}"/>
    <cellStyle name="Calculation 13 4" xfId="646" xr:uid="{00000000-0005-0000-0000-0000EE060000}"/>
    <cellStyle name="Calculation 13 4 2" xfId="647" xr:uid="{00000000-0005-0000-0000-0000EF060000}"/>
    <cellStyle name="Calculation 13 4 3" xfId="648" xr:uid="{00000000-0005-0000-0000-0000F0060000}"/>
    <cellStyle name="Calculation 13 4 4" xfId="649" xr:uid="{00000000-0005-0000-0000-0000F1060000}"/>
    <cellStyle name="Calculation 13 4 5" xfId="650" xr:uid="{00000000-0005-0000-0000-0000F2060000}"/>
    <cellStyle name="Calculation 13 4 6" xfId="651" xr:uid="{00000000-0005-0000-0000-0000F3060000}"/>
    <cellStyle name="Calculation 13 5" xfId="652" xr:uid="{00000000-0005-0000-0000-0000F4060000}"/>
    <cellStyle name="Calculation 14" xfId="653" xr:uid="{00000000-0005-0000-0000-0000F5060000}"/>
    <cellStyle name="Calculation 14 2" xfId="654" xr:uid="{00000000-0005-0000-0000-0000F6060000}"/>
    <cellStyle name="Calculation 14 2 2" xfId="655" xr:uid="{00000000-0005-0000-0000-0000F7060000}"/>
    <cellStyle name="Calculation 14 2 2 2" xfId="656" xr:uid="{00000000-0005-0000-0000-0000F8060000}"/>
    <cellStyle name="Calculation 14 2 2 3" xfId="657" xr:uid="{00000000-0005-0000-0000-0000F9060000}"/>
    <cellStyle name="Calculation 14 2 2 4" xfId="658" xr:uid="{00000000-0005-0000-0000-0000FA060000}"/>
    <cellStyle name="Calculation 14 2 2 5" xfId="659" xr:uid="{00000000-0005-0000-0000-0000FB060000}"/>
    <cellStyle name="Calculation 14 2 2 6" xfId="660" xr:uid="{00000000-0005-0000-0000-0000FC060000}"/>
    <cellStyle name="Calculation 14 2 3" xfId="661" xr:uid="{00000000-0005-0000-0000-0000FD060000}"/>
    <cellStyle name="Calculation 14 2 3 2" xfId="662" xr:uid="{00000000-0005-0000-0000-0000FE060000}"/>
    <cellStyle name="Calculation 14 2 3 3" xfId="663" xr:uid="{00000000-0005-0000-0000-0000FF060000}"/>
    <cellStyle name="Calculation 14 2 3 4" xfId="664" xr:uid="{00000000-0005-0000-0000-000000070000}"/>
    <cellStyle name="Calculation 14 2 3 5" xfId="665" xr:uid="{00000000-0005-0000-0000-000001070000}"/>
    <cellStyle name="Calculation 14 2 3 6" xfId="666" xr:uid="{00000000-0005-0000-0000-000002070000}"/>
    <cellStyle name="Calculation 14 2 4" xfId="667" xr:uid="{00000000-0005-0000-0000-000003070000}"/>
    <cellStyle name="Calculation 14 3" xfId="668" xr:uid="{00000000-0005-0000-0000-000004070000}"/>
    <cellStyle name="Calculation 14 3 2" xfId="669" xr:uid="{00000000-0005-0000-0000-000005070000}"/>
    <cellStyle name="Calculation 14 3 3" xfId="670" xr:uid="{00000000-0005-0000-0000-000006070000}"/>
    <cellStyle name="Calculation 14 3 4" xfId="671" xr:uid="{00000000-0005-0000-0000-000007070000}"/>
    <cellStyle name="Calculation 14 3 5" xfId="672" xr:uid="{00000000-0005-0000-0000-000008070000}"/>
    <cellStyle name="Calculation 14 3 6" xfId="673" xr:uid="{00000000-0005-0000-0000-000009070000}"/>
    <cellStyle name="Calculation 14 4" xfId="674" xr:uid="{00000000-0005-0000-0000-00000A070000}"/>
    <cellStyle name="Calculation 14 4 2" xfId="675" xr:uid="{00000000-0005-0000-0000-00000B070000}"/>
    <cellStyle name="Calculation 14 4 3" xfId="676" xr:uid="{00000000-0005-0000-0000-00000C070000}"/>
    <cellStyle name="Calculation 14 4 4" xfId="677" xr:uid="{00000000-0005-0000-0000-00000D070000}"/>
    <cellStyle name="Calculation 14 4 5" xfId="678" xr:uid="{00000000-0005-0000-0000-00000E070000}"/>
    <cellStyle name="Calculation 14 4 6" xfId="679" xr:uid="{00000000-0005-0000-0000-00000F070000}"/>
    <cellStyle name="Calculation 14 5" xfId="680" xr:uid="{00000000-0005-0000-0000-000010070000}"/>
    <cellStyle name="Calculation 15" xfId="681" xr:uid="{00000000-0005-0000-0000-000011070000}"/>
    <cellStyle name="Calculation 15 2" xfId="682" xr:uid="{00000000-0005-0000-0000-000012070000}"/>
    <cellStyle name="Calculation 15 2 2" xfId="683" xr:uid="{00000000-0005-0000-0000-000013070000}"/>
    <cellStyle name="Calculation 15 2 2 2" xfId="684" xr:uid="{00000000-0005-0000-0000-000014070000}"/>
    <cellStyle name="Calculation 15 2 2 3" xfId="685" xr:uid="{00000000-0005-0000-0000-000015070000}"/>
    <cellStyle name="Calculation 15 2 2 4" xfId="686" xr:uid="{00000000-0005-0000-0000-000016070000}"/>
    <cellStyle name="Calculation 15 2 2 5" xfId="687" xr:uid="{00000000-0005-0000-0000-000017070000}"/>
    <cellStyle name="Calculation 15 2 2 6" xfId="688" xr:uid="{00000000-0005-0000-0000-000018070000}"/>
    <cellStyle name="Calculation 15 2 3" xfId="689" xr:uid="{00000000-0005-0000-0000-000019070000}"/>
    <cellStyle name="Calculation 15 2 3 2" xfId="690" xr:uid="{00000000-0005-0000-0000-00001A070000}"/>
    <cellStyle name="Calculation 15 2 3 3" xfId="691" xr:uid="{00000000-0005-0000-0000-00001B070000}"/>
    <cellStyle name="Calculation 15 2 3 4" xfId="692" xr:uid="{00000000-0005-0000-0000-00001C070000}"/>
    <cellStyle name="Calculation 15 2 3 5" xfId="693" xr:uid="{00000000-0005-0000-0000-00001D070000}"/>
    <cellStyle name="Calculation 15 2 3 6" xfId="694" xr:uid="{00000000-0005-0000-0000-00001E070000}"/>
    <cellStyle name="Calculation 15 2 4" xfId="695" xr:uid="{00000000-0005-0000-0000-00001F070000}"/>
    <cellStyle name="Calculation 15 3" xfId="696" xr:uid="{00000000-0005-0000-0000-000020070000}"/>
    <cellStyle name="Calculation 15 3 2" xfId="697" xr:uid="{00000000-0005-0000-0000-000021070000}"/>
    <cellStyle name="Calculation 15 3 3" xfId="698" xr:uid="{00000000-0005-0000-0000-000022070000}"/>
    <cellStyle name="Calculation 15 3 4" xfId="699" xr:uid="{00000000-0005-0000-0000-000023070000}"/>
    <cellStyle name="Calculation 15 3 5" xfId="700" xr:uid="{00000000-0005-0000-0000-000024070000}"/>
    <cellStyle name="Calculation 15 3 6" xfId="701" xr:uid="{00000000-0005-0000-0000-000025070000}"/>
    <cellStyle name="Calculation 15 4" xfId="702" xr:uid="{00000000-0005-0000-0000-000026070000}"/>
    <cellStyle name="Calculation 15 4 2" xfId="703" xr:uid="{00000000-0005-0000-0000-000027070000}"/>
    <cellStyle name="Calculation 15 4 3" xfId="704" xr:uid="{00000000-0005-0000-0000-000028070000}"/>
    <cellStyle name="Calculation 15 4 4" xfId="705" xr:uid="{00000000-0005-0000-0000-000029070000}"/>
    <cellStyle name="Calculation 15 4 5" xfId="706" xr:uid="{00000000-0005-0000-0000-00002A070000}"/>
    <cellStyle name="Calculation 15 4 6" xfId="707" xr:uid="{00000000-0005-0000-0000-00002B070000}"/>
    <cellStyle name="Calculation 15 5" xfId="708" xr:uid="{00000000-0005-0000-0000-00002C070000}"/>
    <cellStyle name="Calculation 16" xfId="709" xr:uid="{00000000-0005-0000-0000-00002D070000}"/>
    <cellStyle name="Calculation 16 2" xfId="710" xr:uid="{00000000-0005-0000-0000-00002E070000}"/>
    <cellStyle name="Calculation 16 2 2" xfId="711" xr:uid="{00000000-0005-0000-0000-00002F070000}"/>
    <cellStyle name="Calculation 16 2 2 2" xfId="712" xr:uid="{00000000-0005-0000-0000-000030070000}"/>
    <cellStyle name="Calculation 16 2 2 3" xfId="713" xr:uid="{00000000-0005-0000-0000-000031070000}"/>
    <cellStyle name="Calculation 16 2 2 4" xfId="714" xr:uid="{00000000-0005-0000-0000-000032070000}"/>
    <cellStyle name="Calculation 16 2 2 5" xfId="715" xr:uid="{00000000-0005-0000-0000-000033070000}"/>
    <cellStyle name="Calculation 16 2 2 6" xfId="716" xr:uid="{00000000-0005-0000-0000-000034070000}"/>
    <cellStyle name="Calculation 16 2 3" xfId="717" xr:uid="{00000000-0005-0000-0000-000035070000}"/>
    <cellStyle name="Calculation 16 2 3 2" xfId="718" xr:uid="{00000000-0005-0000-0000-000036070000}"/>
    <cellStyle name="Calculation 16 2 3 3" xfId="719" xr:uid="{00000000-0005-0000-0000-000037070000}"/>
    <cellStyle name="Calculation 16 2 3 4" xfId="720" xr:uid="{00000000-0005-0000-0000-000038070000}"/>
    <cellStyle name="Calculation 16 2 3 5" xfId="721" xr:uid="{00000000-0005-0000-0000-000039070000}"/>
    <cellStyle name="Calculation 16 2 3 6" xfId="722" xr:uid="{00000000-0005-0000-0000-00003A070000}"/>
    <cellStyle name="Calculation 16 2 4" xfId="723" xr:uid="{00000000-0005-0000-0000-00003B070000}"/>
    <cellStyle name="Calculation 16 3" xfId="724" xr:uid="{00000000-0005-0000-0000-00003C070000}"/>
    <cellStyle name="Calculation 16 3 2" xfId="725" xr:uid="{00000000-0005-0000-0000-00003D070000}"/>
    <cellStyle name="Calculation 16 3 3" xfId="726" xr:uid="{00000000-0005-0000-0000-00003E070000}"/>
    <cellStyle name="Calculation 16 3 4" xfId="727" xr:uid="{00000000-0005-0000-0000-00003F070000}"/>
    <cellStyle name="Calculation 16 3 5" xfId="728" xr:uid="{00000000-0005-0000-0000-000040070000}"/>
    <cellStyle name="Calculation 16 3 6" xfId="729" xr:uid="{00000000-0005-0000-0000-000041070000}"/>
    <cellStyle name="Calculation 16 4" xfId="730" xr:uid="{00000000-0005-0000-0000-000042070000}"/>
    <cellStyle name="Calculation 16 4 2" xfId="731" xr:uid="{00000000-0005-0000-0000-000043070000}"/>
    <cellStyle name="Calculation 16 4 3" xfId="732" xr:uid="{00000000-0005-0000-0000-000044070000}"/>
    <cellStyle name="Calculation 16 4 4" xfId="733" xr:uid="{00000000-0005-0000-0000-000045070000}"/>
    <cellStyle name="Calculation 16 4 5" xfId="734" xr:uid="{00000000-0005-0000-0000-000046070000}"/>
    <cellStyle name="Calculation 16 4 6" xfId="735" xr:uid="{00000000-0005-0000-0000-000047070000}"/>
    <cellStyle name="Calculation 16 5" xfId="736" xr:uid="{00000000-0005-0000-0000-000048070000}"/>
    <cellStyle name="Calculation 17" xfId="737" xr:uid="{00000000-0005-0000-0000-000049070000}"/>
    <cellStyle name="Calculation 17 2" xfId="738" xr:uid="{00000000-0005-0000-0000-00004A070000}"/>
    <cellStyle name="Calculation 17 2 2" xfId="739" xr:uid="{00000000-0005-0000-0000-00004B070000}"/>
    <cellStyle name="Calculation 17 2 2 2" xfId="740" xr:uid="{00000000-0005-0000-0000-00004C070000}"/>
    <cellStyle name="Calculation 17 2 2 3" xfId="741" xr:uid="{00000000-0005-0000-0000-00004D070000}"/>
    <cellStyle name="Calculation 17 2 2 4" xfId="742" xr:uid="{00000000-0005-0000-0000-00004E070000}"/>
    <cellStyle name="Calculation 17 2 2 5" xfId="743" xr:uid="{00000000-0005-0000-0000-00004F070000}"/>
    <cellStyle name="Calculation 17 2 2 6" xfId="744" xr:uid="{00000000-0005-0000-0000-000050070000}"/>
    <cellStyle name="Calculation 17 2 3" xfId="745" xr:uid="{00000000-0005-0000-0000-000051070000}"/>
    <cellStyle name="Calculation 17 2 3 2" xfId="746" xr:uid="{00000000-0005-0000-0000-000052070000}"/>
    <cellStyle name="Calculation 17 2 3 3" xfId="747" xr:uid="{00000000-0005-0000-0000-000053070000}"/>
    <cellStyle name="Calculation 17 2 3 4" xfId="748" xr:uid="{00000000-0005-0000-0000-000054070000}"/>
    <cellStyle name="Calculation 17 2 3 5" xfId="749" xr:uid="{00000000-0005-0000-0000-000055070000}"/>
    <cellStyle name="Calculation 17 2 3 6" xfId="750" xr:uid="{00000000-0005-0000-0000-000056070000}"/>
    <cellStyle name="Calculation 17 2 4" xfId="751" xr:uid="{00000000-0005-0000-0000-000057070000}"/>
    <cellStyle name="Calculation 17 3" xfId="752" xr:uid="{00000000-0005-0000-0000-000058070000}"/>
    <cellStyle name="Calculation 17 3 2" xfId="753" xr:uid="{00000000-0005-0000-0000-000059070000}"/>
    <cellStyle name="Calculation 17 3 3" xfId="754" xr:uid="{00000000-0005-0000-0000-00005A070000}"/>
    <cellStyle name="Calculation 17 3 4" xfId="755" xr:uid="{00000000-0005-0000-0000-00005B070000}"/>
    <cellStyle name="Calculation 17 3 5" xfId="756" xr:uid="{00000000-0005-0000-0000-00005C070000}"/>
    <cellStyle name="Calculation 17 3 6" xfId="757" xr:uid="{00000000-0005-0000-0000-00005D070000}"/>
    <cellStyle name="Calculation 17 4" xfId="758" xr:uid="{00000000-0005-0000-0000-00005E070000}"/>
    <cellStyle name="Calculation 17 4 2" xfId="759" xr:uid="{00000000-0005-0000-0000-00005F070000}"/>
    <cellStyle name="Calculation 17 4 3" xfId="760" xr:uid="{00000000-0005-0000-0000-000060070000}"/>
    <cellStyle name="Calculation 17 4 4" xfId="761" xr:uid="{00000000-0005-0000-0000-000061070000}"/>
    <cellStyle name="Calculation 17 4 5" xfId="762" xr:uid="{00000000-0005-0000-0000-000062070000}"/>
    <cellStyle name="Calculation 17 4 6" xfId="763" xr:uid="{00000000-0005-0000-0000-000063070000}"/>
    <cellStyle name="Calculation 17 5" xfId="764" xr:uid="{00000000-0005-0000-0000-000064070000}"/>
    <cellStyle name="Calculation 18" xfId="765" xr:uid="{00000000-0005-0000-0000-000065070000}"/>
    <cellStyle name="Calculation 18 2" xfId="766" xr:uid="{00000000-0005-0000-0000-000066070000}"/>
    <cellStyle name="Calculation 18 2 2" xfId="767" xr:uid="{00000000-0005-0000-0000-000067070000}"/>
    <cellStyle name="Calculation 18 2 2 2" xfId="768" xr:uid="{00000000-0005-0000-0000-000068070000}"/>
    <cellStyle name="Calculation 18 2 2 3" xfId="769" xr:uid="{00000000-0005-0000-0000-000069070000}"/>
    <cellStyle name="Calculation 18 2 2 4" xfId="770" xr:uid="{00000000-0005-0000-0000-00006A070000}"/>
    <cellStyle name="Calculation 18 2 2 5" xfId="771" xr:uid="{00000000-0005-0000-0000-00006B070000}"/>
    <cellStyle name="Calculation 18 2 2 6" xfId="772" xr:uid="{00000000-0005-0000-0000-00006C070000}"/>
    <cellStyle name="Calculation 18 2 3" xfId="773" xr:uid="{00000000-0005-0000-0000-00006D070000}"/>
    <cellStyle name="Calculation 18 2 3 2" xfId="774" xr:uid="{00000000-0005-0000-0000-00006E070000}"/>
    <cellStyle name="Calculation 18 2 3 3" xfId="775" xr:uid="{00000000-0005-0000-0000-00006F070000}"/>
    <cellStyle name="Calculation 18 2 3 4" xfId="776" xr:uid="{00000000-0005-0000-0000-000070070000}"/>
    <cellStyle name="Calculation 18 2 3 5" xfId="777" xr:uid="{00000000-0005-0000-0000-000071070000}"/>
    <cellStyle name="Calculation 18 2 3 6" xfId="778" xr:uid="{00000000-0005-0000-0000-000072070000}"/>
    <cellStyle name="Calculation 18 2 4" xfId="779" xr:uid="{00000000-0005-0000-0000-000073070000}"/>
    <cellStyle name="Calculation 18 3" xfId="780" xr:uid="{00000000-0005-0000-0000-000074070000}"/>
    <cellStyle name="Calculation 18 3 2" xfId="781" xr:uid="{00000000-0005-0000-0000-000075070000}"/>
    <cellStyle name="Calculation 18 3 3" xfId="782" xr:uid="{00000000-0005-0000-0000-000076070000}"/>
    <cellStyle name="Calculation 18 3 4" xfId="783" xr:uid="{00000000-0005-0000-0000-000077070000}"/>
    <cellStyle name="Calculation 18 3 5" xfId="784" xr:uid="{00000000-0005-0000-0000-000078070000}"/>
    <cellStyle name="Calculation 18 3 6" xfId="785" xr:uid="{00000000-0005-0000-0000-000079070000}"/>
    <cellStyle name="Calculation 18 4" xfId="786" xr:uid="{00000000-0005-0000-0000-00007A070000}"/>
    <cellStyle name="Calculation 18 4 2" xfId="787" xr:uid="{00000000-0005-0000-0000-00007B070000}"/>
    <cellStyle name="Calculation 18 4 3" xfId="788" xr:uid="{00000000-0005-0000-0000-00007C070000}"/>
    <cellStyle name="Calculation 18 4 4" xfId="789" xr:uid="{00000000-0005-0000-0000-00007D070000}"/>
    <cellStyle name="Calculation 18 4 5" xfId="790" xr:uid="{00000000-0005-0000-0000-00007E070000}"/>
    <cellStyle name="Calculation 18 4 6" xfId="791" xr:uid="{00000000-0005-0000-0000-00007F070000}"/>
    <cellStyle name="Calculation 18 5" xfId="792" xr:uid="{00000000-0005-0000-0000-000080070000}"/>
    <cellStyle name="Calculation 19" xfId="793" xr:uid="{00000000-0005-0000-0000-000081070000}"/>
    <cellStyle name="Calculation 19 2" xfId="794" xr:uid="{00000000-0005-0000-0000-000082070000}"/>
    <cellStyle name="Calculation 19 2 2" xfId="795" xr:uid="{00000000-0005-0000-0000-000083070000}"/>
    <cellStyle name="Calculation 19 2 3" xfId="796" xr:uid="{00000000-0005-0000-0000-000084070000}"/>
    <cellStyle name="Calculation 19 2 4" xfId="797" xr:uid="{00000000-0005-0000-0000-000085070000}"/>
    <cellStyle name="Calculation 19 2 5" xfId="798" xr:uid="{00000000-0005-0000-0000-000086070000}"/>
    <cellStyle name="Calculation 19 2 6" xfId="799" xr:uid="{00000000-0005-0000-0000-000087070000}"/>
    <cellStyle name="Calculation 19 3" xfId="800" xr:uid="{00000000-0005-0000-0000-000088070000}"/>
    <cellStyle name="Calculation 19 3 2" xfId="801" xr:uid="{00000000-0005-0000-0000-000089070000}"/>
    <cellStyle name="Calculation 19 3 3" xfId="802" xr:uid="{00000000-0005-0000-0000-00008A070000}"/>
    <cellStyle name="Calculation 19 3 4" xfId="803" xr:uid="{00000000-0005-0000-0000-00008B070000}"/>
    <cellStyle name="Calculation 19 3 5" xfId="804" xr:uid="{00000000-0005-0000-0000-00008C070000}"/>
    <cellStyle name="Calculation 19 3 6" xfId="805" xr:uid="{00000000-0005-0000-0000-00008D070000}"/>
    <cellStyle name="Calculation 19 4" xfId="806" xr:uid="{00000000-0005-0000-0000-00008E070000}"/>
    <cellStyle name="Calculation 19 5" xfId="34999" xr:uid="{00000000-0005-0000-0000-00008F070000}"/>
    <cellStyle name="Calculation 2" xfId="31" xr:uid="{00000000-0005-0000-0000-000090070000}"/>
    <cellStyle name="Calculation 2 10" xfId="808" xr:uid="{00000000-0005-0000-0000-000091070000}"/>
    <cellStyle name="Calculation 2 10 2" xfId="809" xr:uid="{00000000-0005-0000-0000-000092070000}"/>
    <cellStyle name="Calculation 2 10 2 2" xfId="810" xr:uid="{00000000-0005-0000-0000-000093070000}"/>
    <cellStyle name="Calculation 2 10 2 2 2" xfId="811" xr:uid="{00000000-0005-0000-0000-000094070000}"/>
    <cellStyle name="Calculation 2 10 2 2 2 2" xfId="812" xr:uid="{00000000-0005-0000-0000-000095070000}"/>
    <cellStyle name="Calculation 2 10 2 2 2 3" xfId="813" xr:uid="{00000000-0005-0000-0000-000096070000}"/>
    <cellStyle name="Calculation 2 10 2 2 2 4" xfId="814" xr:uid="{00000000-0005-0000-0000-000097070000}"/>
    <cellStyle name="Calculation 2 10 2 2 2 5" xfId="815" xr:uid="{00000000-0005-0000-0000-000098070000}"/>
    <cellStyle name="Calculation 2 10 2 2 2 6" xfId="816" xr:uid="{00000000-0005-0000-0000-000099070000}"/>
    <cellStyle name="Calculation 2 10 2 2 3" xfId="817" xr:uid="{00000000-0005-0000-0000-00009A070000}"/>
    <cellStyle name="Calculation 2 10 2 2 3 2" xfId="818" xr:uid="{00000000-0005-0000-0000-00009B070000}"/>
    <cellStyle name="Calculation 2 10 2 2 3 3" xfId="819" xr:uid="{00000000-0005-0000-0000-00009C070000}"/>
    <cellStyle name="Calculation 2 10 2 2 3 4" xfId="820" xr:uid="{00000000-0005-0000-0000-00009D070000}"/>
    <cellStyle name="Calculation 2 10 2 2 3 5" xfId="821" xr:uid="{00000000-0005-0000-0000-00009E070000}"/>
    <cellStyle name="Calculation 2 10 2 2 3 6" xfId="822" xr:uid="{00000000-0005-0000-0000-00009F070000}"/>
    <cellStyle name="Calculation 2 10 2 2 4" xfId="823" xr:uid="{00000000-0005-0000-0000-0000A0070000}"/>
    <cellStyle name="Calculation 2 10 2 3" xfId="824" xr:uid="{00000000-0005-0000-0000-0000A1070000}"/>
    <cellStyle name="Calculation 2 10 2 3 2" xfId="825" xr:uid="{00000000-0005-0000-0000-0000A2070000}"/>
    <cellStyle name="Calculation 2 10 2 3 3" xfId="826" xr:uid="{00000000-0005-0000-0000-0000A3070000}"/>
    <cellStyle name="Calculation 2 10 2 3 4" xfId="827" xr:uid="{00000000-0005-0000-0000-0000A4070000}"/>
    <cellStyle name="Calculation 2 10 2 3 5" xfId="828" xr:uid="{00000000-0005-0000-0000-0000A5070000}"/>
    <cellStyle name="Calculation 2 10 2 3 6" xfId="829" xr:uid="{00000000-0005-0000-0000-0000A6070000}"/>
    <cellStyle name="Calculation 2 10 2 3 7" xfId="830" xr:uid="{00000000-0005-0000-0000-0000A7070000}"/>
    <cellStyle name="Calculation 2 10 2 4" xfId="831" xr:uid="{00000000-0005-0000-0000-0000A8070000}"/>
    <cellStyle name="Calculation 2 10 2 4 2" xfId="832" xr:uid="{00000000-0005-0000-0000-0000A9070000}"/>
    <cellStyle name="Calculation 2 10 2 4 3" xfId="833" xr:uid="{00000000-0005-0000-0000-0000AA070000}"/>
    <cellStyle name="Calculation 2 10 2 4 4" xfId="834" xr:uid="{00000000-0005-0000-0000-0000AB070000}"/>
    <cellStyle name="Calculation 2 10 2 4 5" xfId="835" xr:uid="{00000000-0005-0000-0000-0000AC070000}"/>
    <cellStyle name="Calculation 2 10 2 4 6" xfId="836" xr:uid="{00000000-0005-0000-0000-0000AD070000}"/>
    <cellStyle name="Calculation 2 10 3" xfId="837" xr:uid="{00000000-0005-0000-0000-0000AE070000}"/>
    <cellStyle name="Calculation 2 10 3 2" xfId="838" xr:uid="{00000000-0005-0000-0000-0000AF070000}"/>
    <cellStyle name="Calculation 2 10 3 2 2" xfId="839" xr:uid="{00000000-0005-0000-0000-0000B0070000}"/>
    <cellStyle name="Calculation 2 10 3 2 3" xfId="840" xr:uid="{00000000-0005-0000-0000-0000B1070000}"/>
    <cellStyle name="Calculation 2 10 3 2 4" xfId="841" xr:uid="{00000000-0005-0000-0000-0000B2070000}"/>
    <cellStyle name="Calculation 2 10 3 2 5" xfId="842" xr:uid="{00000000-0005-0000-0000-0000B3070000}"/>
    <cellStyle name="Calculation 2 10 3 2 6" xfId="843" xr:uid="{00000000-0005-0000-0000-0000B4070000}"/>
    <cellStyle name="Calculation 2 10 3 3" xfId="844" xr:uid="{00000000-0005-0000-0000-0000B5070000}"/>
    <cellStyle name="Calculation 2 10 3 3 2" xfId="845" xr:uid="{00000000-0005-0000-0000-0000B6070000}"/>
    <cellStyle name="Calculation 2 10 3 3 3" xfId="846" xr:uid="{00000000-0005-0000-0000-0000B7070000}"/>
    <cellStyle name="Calculation 2 10 3 3 4" xfId="847" xr:uid="{00000000-0005-0000-0000-0000B8070000}"/>
    <cellStyle name="Calculation 2 10 3 3 5" xfId="848" xr:uid="{00000000-0005-0000-0000-0000B9070000}"/>
    <cellStyle name="Calculation 2 10 3 3 6" xfId="849" xr:uid="{00000000-0005-0000-0000-0000BA070000}"/>
    <cellStyle name="Calculation 2 10 3 4" xfId="850" xr:uid="{00000000-0005-0000-0000-0000BB070000}"/>
    <cellStyle name="Calculation 2 10 4" xfId="851" xr:uid="{00000000-0005-0000-0000-0000BC070000}"/>
    <cellStyle name="Calculation 2 10 4 2" xfId="852" xr:uid="{00000000-0005-0000-0000-0000BD070000}"/>
    <cellStyle name="Calculation 2 10 4 3" xfId="853" xr:uid="{00000000-0005-0000-0000-0000BE070000}"/>
    <cellStyle name="Calculation 2 10 4 4" xfId="854" xr:uid="{00000000-0005-0000-0000-0000BF070000}"/>
    <cellStyle name="Calculation 2 10 4 5" xfId="855" xr:uid="{00000000-0005-0000-0000-0000C0070000}"/>
    <cellStyle name="Calculation 2 10 4 6" xfId="856" xr:uid="{00000000-0005-0000-0000-0000C1070000}"/>
    <cellStyle name="Calculation 2 10 4 7" xfId="857" xr:uid="{00000000-0005-0000-0000-0000C2070000}"/>
    <cellStyle name="Calculation 2 10 5" xfId="858" xr:uid="{00000000-0005-0000-0000-0000C3070000}"/>
    <cellStyle name="Calculation 2 10 5 2" xfId="859" xr:uid="{00000000-0005-0000-0000-0000C4070000}"/>
    <cellStyle name="Calculation 2 10 5 3" xfId="860" xr:uid="{00000000-0005-0000-0000-0000C5070000}"/>
    <cellStyle name="Calculation 2 10 5 4" xfId="861" xr:uid="{00000000-0005-0000-0000-0000C6070000}"/>
    <cellStyle name="Calculation 2 10 5 5" xfId="862" xr:uid="{00000000-0005-0000-0000-0000C7070000}"/>
    <cellStyle name="Calculation 2 10 5 6" xfId="863" xr:uid="{00000000-0005-0000-0000-0000C8070000}"/>
    <cellStyle name="Calculation 2 10_Client_Report_SSFD_286_UI_15May14_06h00" xfId="36978" xr:uid="{00000000-0005-0000-0000-0000C9070000}"/>
    <cellStyle name="Calculation 2 11" xfId="864" xr:uid="{00000000-0005-0000-0000-0000CA070000}"/>
    <cellStyle name="Calculation 2 11 2" xfId="865" xr:uid="{00000000-0005-0000-0000-0000CB070000}"/>
    <cellStyle name="Calculation 2 11 2 2" xfId="866" xr:uid="{00000000-0005-0000-0000-0000CC070000}"/>
    <cellStyle name="Calculation 2 11 2 2 2" xfId="867" xr:uid="{00000000-0005-0000-0000-0000CD070000}"/>
    <cellStyle name="Calculation 2 11 2 2 2 2" xfId="868" xr:uid="{00000000-0005-0000-0000-0000CE070000}"/>
    <cellStyle name="Calculation 2 11 2 2 2 3" xfId="869" xr:uid="{00000000-0005-0000-0000-0000CF070000}"/>
    <cellStyle name="Calculation 2 11 2 2 2 4" xfId="870" xr:uid="{00000000-0005-0000-0000-0000D0070000}"/>
    <cellStyle name="Calculation 2 11 2 2 2 5" xfId="871" xr:uid="{00000000-0005-0000-0000-0000D1070000}"/>
    <cellStyle name="Calculation 2 11 2 2 2 6" xfId="872" xr:uid="{00000000-0005-0000-0000-0000D2070000}"/>
    <cellStyle name="Calculation 2 11 2 2 3" xfId="873" xr:uid="{00000000-0005-0000-0000-0000D3070000}"/>
    <cellStyle name="Calculation 2 11 2 2 3 2" xfId="874" xr:uid="{00000000-0005-0000-0000-0000D4070000}"/>
    <cellStyle name="Calculation 2 11 2 2 3 3" xfId="875" xr:uid="{00000000-0005-0000-0000-0000D5070000}"/>
    <cellStyle name="Calculation 2 11 2 2 3 4" xfId="876" xr:uid="{00000000-0005-0000-0000-0000D6070000}"/>
    <cellStyle name="Calculation 2 11 2 2 3 5" xfId="877" xr:uid="{00000000-0005-0000-0000-0000D7070000}"/>
    <cellStyle name="Calculation 2 11 2 2 3 6" xfId="878" xr:uid="{00000000-0005-0000-0000-0000D8070000}"/>
    <cellStyle name="Calculation 2 11 2 2 4" xfId="879" xr:uid="{00000000-0005-0000-0000-0000D9070000}"/>
    <cellStyle name="Calculation 2 11 2 3" xfId="880" xr:uid="{00000000-0005-0000-0000-0000DA070000}"/>
    <cellStyle name="Calculation 2 11 2 3 2" xfId="881" xr:uid="{00000000-0005-0000-0000-0000DB070000}"/>
    <cellStyle name="Calculation 2 11 2 3 3" xfId="882" xr:uid="{00000000-0005-0000-0000-0000DC070000}"/>
    <cellStyle name="Calculation 2 11 2 3 4" xfId="883" xr:uid="{00000000-0005-0000-0000-0000DD070000}"/>
    <cellStyle name="Calculation 2 11 2 3 5" xfId="884" xr:uid="{00000000-0005-0000-0000-0000DE070000}"/>
    <cellStyle name="Calculation 2 11 2 3 6" xfId="885" xr:uid="{00000000-0005-0000-0000-0000DF070000}"/>
    <cellStyle name="Calculation 2 11 2 3 7" xfId="886" xr:uid="{00000000-0005-0000-0000-0000E0070000}"/>
    <cellStyle name="Calculation 2 11 2 4" xfId="887" xr:uid="{00000000-0005-0000-0000-0000E1070000}"/>
    <cellStyle name="Calculation 2 11 2 4 2" xfId="888" xr:uid="{00000000-0005-0000-0000-0000E2070000}"/>
    <cellStyle name="Calculation 2 11 2 4 3" xfId="889" xr:uid="{00000000-0005-0000-0000-0000E3070000}"/>
    <cellStyle name="Calculation 2 11 2 4 4" xfId="890" xr:uid="{00000000-0005-0000-0000-0000E4070000}"/>
    <cellStyle name="Calculation 2 11 2 4 5" xfId="891" xr:uid="{00000000-0005-0000-0000-0000E5070000}"/>
    <cellStyle name="Calculation 2 11 2 4 6" xfId="892" xr:uid="{00000000-0005-0000-0000-0000E6070000}"/>
    <cellStyle name="Calculation 2 11 3" xfId="893" xr:uid="{00000000-0005-0000-0000-0000E7070000}"/>
    <cellStyle name="Calculation 2 11 3 2" xfId="894" xr:uid="{00000000-0005-0000-0000-0000E8070000}"/>
    <cellStyle name="Calculation 2 11 3 2 2" xfId="895" xr:uid="{00000000-0005-0000-0000-0000E9070000}"/>
    <cellStyle name="Calculation 2 11 3 2 3" xfId="896" xr:uid="{00000000-0005-0000-0000-0000EA070000}"/>
    <cellStyle name="Calculation 2 11 3 2 4" xfId="897" xr:uid="{00000000-0005-0000-0000-0000EB070000}"/>
    <cellStyle name="Calculation 2 11 3 2 5" xfId="898" xr:uid="{00000000-0005-0000-0000-0000EC070000}"/>
    <cellStyle name="Calculation 2 11 3 2 6" xfId="899" xr:uid="{00000000-0005-0000-0000-0000ED070000}"/>
    <cellStyle name="Calculation 2 11 3 3" xfId="900" xr:uid="{00000000-0005-0000-0000-0000EE070000}"/>
    <cellStyle name="Calculation 2 11 3 3 2" xfId="901" xr:uid="{00000000-0005-0000-0000-0000EF070000}"/>
    <cellStyle name="Calculation 2 11 3 3 3" xfId="902" xr:uid="{00000000-0005-0000-0000-0000F0070000}"/>
    <cellStyle name="Calculation 2 11 3 3 4" xfId="903" xr:uid="{00000000-0005-0000-0000-0000F1070000}"/>
    <cellStyle name="Calculation 2 11 3 3 5" xfId="904" xr:uid="{00000000-0005-0000-0000-0000F2070000}"/>
    <cellStyle name="Calculation 2 11 3 3 6" xfId="905" xr:uid="{00000000-0005-0000-0000-0000F3070000}"/>
    <cellStyle name="Calculation 2 11 3 4" xfId="906" xr:uid="{00000000-0005-0000-0000-0000F4070000}"/>
    <cellStyle name="Calculation 2 11 4" xfId="907" xr:uid="{00000000-0005-0000-0000-0000F5070000}"/>
    <cellStyle name="Calculation 2 11 4 2" xfId="908" xr:uid="{00000000-0005-0000-0000-0000F6070000}"/>
    <cellStyle name="Calculation 2 11 4 3" xfId="909" xr:uid="{00000000-0005-0000-0000-0000F7070000}"/>
    <cellStyle name="Calculation 2 11 4 4" xfId="910" xr:uid="{00000000-0005-0000-0000-0000F8070000}"/>
    <cellStyle name="Calculation 2 11 4 5" xfId="911" xr:uid="{00000000-0005-0000-0000-0000F9070000}"/>
    <cellStyle name="Calculation 2 11 4 6" xfId="912" xr:uid="{00000000-0005-0000-0000-0000FA070000}"/>
    <cellStyle name="Calculation 2 11 4 7" xfId="913" xr:uid="{00000000-0005-0000-0000-0000FB070000}"/>
    <cellStyle name="Calculation 2 11 5" xfId="914" xr:uid="{00000000-0005-0000-0000-0000FC070000}"/>
    <cellStyle name="Calculation 2 11 5 2" xfId="915" xr:uid="{00000000-0005-0000-0000-0000FD070000}"/>
    <cellStyle name="Calculation 2 11 5 3" xfId="916" xr:uid="{00000000-0005-0000-0000-0000FE070000}"/>
    <cellStyle name="Calculation 2 11 5 4" xfId="917" xr:uid="{00000000-0005-0000-0000-0000FF070000}"/>
    <cellStyle name="Calculation 2 11 5 5" xfId="918" xr:uid="{00000000-0005-0000-0000-000000080000}"/>
    <cellStyle name="Calculation 2 11 5 6" xfId="919" xr:uid="{00000000-0005-0000-0000-000001080000}"/>
    <cellStyle name="Calculation 2 11_Client_Report_SSFD_286_UI_15May14_06h00" xfId="36979" xr:uid="{00000000-0005-0000-0000-000002080000}"/>
    <cellStyle name="Calculation 2 12" xfId="920" xr:uid="{00000000-0005-0000-0000-000003080000}"/>
    <cellStyle name="Calculation 2 12 2" xfId="921" xr:uid="{00000000-0005-0000-0000-000004080000}"/>
    <cellStyle name="Calculation 2 12 2 2" xfId="922" xr:uid="{00000000-0005-0000-0000-000005080000}"/>
    <cellStyle name="Calculation 2 12 2 2 2" xfId="923" xr:uid="{00000000-0005-0000-0000-000006080000}"/>
    <cellStyle name="Calculation 2 12 2 2 3" xfId="924" xr:uid="{00000000-0005-0000-0000-000007080000}"/>
    <cellStyle name="Calculation 2 12 2 2 4" xfId="925" xr:uid="{00000000-0005-0000-0000-000008080000}"/>
    <cellStyle name="Calculation 2 12 2 2 5" xfId="926" xr:uid="{00000000-0005-0000-0000-000009080000}"/>
    <cellStyle name="Calculation 2 12 2 2 6" xfId="927" xr:uid="{00000000-0005-0000-0000-00000A080000}"/>
    <cellStyle name="Calculation 2 12 2 3" xfId="928" xr:uid="{00000000-0005-0000-0000-00000B080000}"/>
    <cellStyle name="Calculation 2 12 2 3 2" xfId="929" xr:uid="{00000000-0005-0000-0000-00000C080000}"/>
    <cellStyle name="Calculation 2 12 2 3 3" xfId="930" xr:uid="{00000000-0005-0000-0000-00000D080000}"/>
    <cellStyle name="Calculation 2 12 2 3 4" xfId="931" xr:uid="{00000000-0005-0000-0000-00000E080000}"/>
    <cellStyle name="Calculation 2 12 2 3 5" xfId="932" xr:uid="{00000000-0005-0000-0000-00000F080000}"/>
    <cellStyle name="Calculation 2 12 2 3 6" xfId="933" xr:uid="{00000000-0005-0000-0000-000010080000}"/>
    <cellStyle name="Calculation 2 12 2 4" xfId="934" xr:uid="{00000000-0005-0000-0000-000011080000}"/>
    <cellStyle name="Calculation 2 12 3" xfId="935" xr:uid="{00000000-0005-0000-0000-000012080000}"/>
    <cellStyle name="Calculation 2 12 3 2" xfId="936" xr:uid="{00000000-0005-0000-0000-000013080000}"/>
    <cellStyle name="Calculation 2 12 3 3" xfId="937" xr:uid="{00000000-0005-0000-0000-000014080000}"/>
    <cellStyle name="Calculation 2 12 3 4" xfId="938" xr:uid="{00000000-0005-0000-0000-000015080000}"/>
    <cellStyle name="Calculation 2 12 3 5" xfId="939" xr:uid="{00000000-0005-0000-0000-000016080000}"/>
    <cellStyle name="Calculation 2 12 3 6" xfId="940" xr:uid="{00000000-0005-0000-0000-000017080000}"/>
    <cellStyle name="Calculation 2 12 3 7" xfId="941" xr:uid="{00000000-0005-0000-0000-000018080000}"/>
    <cellStyle name="Calculation 2 12 4" xfId="942" xr:uid="{00000000-0005-0000-0000-000019080000}"/>
    <cellStyle name="Calculation 2 12 4 2" xfId="943" xr:uid="{00000000-0005-0000-0000-00001A080000}"/>
    <cellStyle name="Calculation 2 12 4 3" xfId="944" xr:uid="{00000000-0005-0000-0000-00001B080000}"/>
    <cellStyle name="Calculation 2 12 4 4" xfId="945" xr:uid="{00000000-0005-0000-0000-00001C080000}"/>
    <cellStyle name="Calculation 2 12 4 5" xfId="946" xr:uid="{00000000-0005-0000-0000-00001D080000}"/>
    <cellStyle name="Calculation 2 12 4 6" xfId="947" xr:uid="{00000000-0005-0000-0000-00001E080000}"/>
    <cellStyle name="Calculation 2 13" xfId="948" xr:uid="{00000000-0005-0000-0000-00001F080000}"/>
    <cellStyle name="Calculation 2 13 2" xfId="949" xr:uid="{00000000-0005-0000-0000-000020080000}"/>
    <cellStyle name="Calculation 2 13 2 2" xfId="950" xr:uid="{00000000-0005-0000-0000-000021080000}"/>
    <cellStyle name="Calculation 2 13 2 2 2" xfId="951" xr:uid="{00000000-0005-0000-0000-000022080000}"/>
    <cellStyle name="Calculation 2 13 2 2 3" xfId="952" xr:uid="{00000000-0005-0000-0000-000023080000}"/>
    <cellStyle name="Calculation 2 13 2 2 4" xfId="953" xr:uid="{00000000-0005-0000-0000-000024080000}"/>
    <cellStyle name="Calculation 2 13 2 2 5" xfId="954" xr:uid="{00000000-0005-0000-0000-000025080000}"/>
    <cellStyle name="Calculation 2 13 2 2 6" xfId="955" xr:uid="{00000000-0005-0000-0000-000026080000}"/>
    <cellStyle name="Calculation 2 13 2 3" xfId="956" xr:uid="{00000000-0005-0000-0000-000027080000}"/>
    <cellStyle name="Calculation 2 13 2 3 2" xfId="957" xr:uid="{00000000-0005-0000-0000-000028080000}"/>
    <cellStyle name="Calculation 2 13 2 3 3" xfId="958" xr:uid="{00000000-0005-0000-0000-000029080000}"/>
    <cellStyle name="Calculation 2 13 2 3 4" xfId="959" xr:uid="{00000000-0005-0000-0000-00002A080000}"/>
    <cellStyle name="Calculation 2 13 2 3 5" xfId="960" xr:uid="{00000000-0005-0000-0000-00002B080000}"/>
    <cellStyle name="Calculation 2 13 2 3 6" xfId="961" xr:uid="{00000000-0005-0000-0000-00002C080000}"/>
    <cellStyle name="Calculation 2 13 2 4" xfId="962" xr:uid="{00000000-0005-0000-0000-00002D080000}"/>
    <cellStyle name="Calculation 2 13 3" xfId="963" xr:uid="{00000000-0005-0000-0000-00002E080000}"/>
    <cellStyle name="Calculation 2 13 3 2" xfId="964" xr:uid="{00000000-0005-0000-0000-00002F080000}"/>
    <cellStyle name="Calculation 2 13 3 3" xfId="965" xr:uid="{00000000-0005-0000-0000-000030080000}"/>
    <cellStyle name="Calculation 2 13 3 4" xfId="966" xr:uid="{00000000-0005-0000-0000-000031080000}"/>
    <cellStyle name="Calculation 2 13 3 5" xfId="967" xr:uid="{00000000-0005-0000-0000-000032080000}"/>
    <cellStyle name="Calculation 2 13 3 6" xfId="968" xr:uid="{00000000-0005-0000-0000-000033080000}"/>
    <cellStyle name="Calculation 2 13 3 7" xfId="969" xr:uid="{00000000-0005-0000-0000-000034080000}"/>
    <cellStyle name="Calculation 2 13 4" xfId="970" xr:uid="{00000000-0005-0000-0000-000035080000}"/>
    <cellStyle name="Calculation 2 13 4 2" xfId="971" xr:uid="{00000000-0005-0000-0000-000036080000}"/>
    <cellStyle name="Calculation 2 13 4 3" xfId="972" xr:uid="{00000000-0005-0000-0000-000037080000}"/>
    <cellStyle name="Calculation 2 13 4 4" xfId="973" xr:uid="{00000000-0005-0000-0000-000038080000}"/>
    <cellStyle name="Calculation 2 13 4 5" xfId="974" xr:uid="{00000000-0005-0000-0000-000039080000}"/>
    <cellStyle name="Calculation 2 13 4 6" xfId="975" xr:uid="{00000000-0005-0000-0000-00003A080000}"/>
    <cellStyle name="Calculation 2 14" xfId="976" xr:uid="{00000000-0005-0000-0000-00003B080000}"/>
    <cellStyle name="Calculation 2 14 2" xfId="977" xr:uid="{00000000-0005-0000-0000-00003C080000}"/>
    <cellStyle name="Calculation 2 14 2 2" xfId="978" xr:uid="{00000000-0005-0000-0000-00003D080000}"/>
    <cellStyle name="Calculation 2 14 2 2 2" xfId="979" xr:uid="{00000000-0005-0000-0000-00003E080000}"/>
    <cellStyle name="Calculation 2 14 2 2 3" xfId="980" xr:uid="{00000000-0005-0000-0000-00003F080000}"/>
    <cellStyle name="Calculation 2 14 2 2 4" xfId="981" xr:uid="{00000000-0005-0000-0000-000040080000}"/>
    <cellStyle name="Calculation 2 14 2 2 5" xfId="982" xr:uid="{00000000-0005-0000-0000-000041080000}"/>
    <cellStyle name="Calculation 2 14 2 2 6" xfId="983" xr:uid="{00000000-0005-0000-0000-000042080000}"/>
    <cellStyle name="Calculation 2 14 2 3" xfId="984" xr:uid="{00000000-0005-0000-0000-000043080000}"/>
    <cellStyle name="Calculation 2 14 2 3 2" xfId="985" xr:uid="{00000000-0005-0000-0000-000044080000}"/>
    <cellStyle name="Calculation 2 14 2 3 3" xfId="986" xr:uid="{00000000-0005-0000-0000-000045080000}"/>
    <cellStyle name="Calculation 2 14 2 3 4" xfId="987" xr:uid="{00000000-0005-0000-0000-000046080000}"/>
    <cellStyle name="Calculation 2 14 2 3 5" xfId="988" xr:uid="{00000000-0005-0000-0000-000047080000}"/>
    <cellStyle name="Calculation 2 14 2 3 6" xfId="989" xr:uid="{00000000-0005-0000-0000-000048080000}"/>
    <cellStyle name="Calculation 2 14 2 4" xfId="990" xr:uid="{00000000-0005-0000-0000-000049080000}"/>
    <cellStyle name="Calculation 2 14 3" xfId="991" xr:uid="{00000000-0005-0000-0000-00004A080000}"/>
    <cellStyle name="Calculation 2 14 3 2" xfId="992" xr:uid="{00000000-0005-0000-0000-00004B080000}"/>
    <cellStyle name="Calculation 2 14 3 3" xfId="993" xr:uid="{00000000-0005-0000-0000-00004C080000}"/>
    <cellStyle name="Calculation 2 14 3 4" xfId="994" xr:uid="{00000000-0005-0000-0000-00004D080000}"/>
    <cellStyle name="Calculation 2 14 3 5" xfId="995" xr:uid="{00000000-0005-0000-0000-00004E080000}"/>
    <cellStyle name="Calculation 2 14 3 6" xfId="996" xr:uid="{00000000-0005-0000-0000-00004F080000}"/>
    <cellStyle name="Calculation 2 14 3 7" xfId="997" xr:uid="{00000000-0005-0000-0000-000050080000}"/>
    <cellStyle name="Calculation 2 14 4" xfId="998" xr:uid="{00000000-0005-0000-0000-000051080000}"/>
    <cellStyle name="Calculation 2 14 4 2" xfId="999" xr:uid="{00000000-0005-0000-0000-000052080000}"/>
    <cellStyle name="Calculation 2 14 4 3" xfId="1000" xr:uid="{00000000-0005-0000-0000-000053080000}"/>
    <cellStyle name="Calculation 2 14 4 4" xfId="1001" xr:uid="{00000000-0005-0000-0000-000054080000}"/>
    <cellStyle name="Calculation 2 14 4 5" xfId="1002" xr:uid="{00000000-0005-0000-0000-000055080000}"/>
    <cellStyle name="Calculation 2 14 4 6" xfId="1003" xr:uid="{00000000-0005-0000-0000-000056080000}"/>
    <cellStyle name="Calculation 2 15" xfId="1004" xr:uid="{00000000-0005-0000-0000-000057080000}"/>
    <cellStyle name="Calculation 2 15 2" xfId="1005" xr:uid="{00000000-0005-0000-0000-000058080000}"/>
    <cellStyle name="Calculation 2 15 2 2" xfId="1006" xr:uid="{00000000-0005-0000-0000-000059080000}"/>
    <cellStyle name="Calculation 2 15 2 2 2" xfId="1007" xr:uid="{00000000-0005-0000-0000-00005A080000}"/>
    <cellStyle name="Calculation 2 15 2 2 3" xfId="1008" xr:uid="{00000000-0005-0000-0000-00005B080000}"/>
    <cellStyle name="Calculation 2 15 2 2 4" xfId="1009" xr:uid="{00000000-0005-0000-0000-00005C080000}"/>
    <cellStyle name="Calculation 2 15 2 2 5" xfId="1010" xr:uid="{00000000-0005-0000-0000-00005D080000}"/>
    <cellStyle name="Calculation 2 15 2 2 6" xfId="1011" xr:uid="{00000000-0005-0000-0000-00005E080000}"/>
    <cellStyle name="Calculation 2 15 2 3" xfId="1012" xr:uid="{00000000-0005-0000-0000-00005F080000}"/>
    <cellStyle name="Calculation 2 15 2 3 2" xfId="1013" xr:uid="{00000000-0005-0000-0000-000060080000}"/>
    <cellStyle name="Calculation 2 15 2 3 3" xfId="1014" xr:uid="{00000000-0005-0000-0000-000061080000}"/>
    <cellStyle name="Calculation 2 15 2 3 4" xfId="1015" xr:uid="{00000000-0005-0000-0000-000062080000}"/>
    <cellStyle name="Calculation 2 15 2 3 5" xfId="1016" xr:uid="{00000000-0005-0000-0000-000063080000}"/>
    <cellStyle name="Calculation 2 15 2 3 6" xfId="1017" xr:uid="{00000000-0005-0000-0000-000064080000}"/>
    <cellStyle name="Calculation 2 15 2 4" xfId="1018" xr:uid="{00000000-0005-0000-0000-000065080000}"/>
    <cellStyle name="Calculation 2 15 3" xfId="1019" xr:uid="{00000000-0005-0000-0000-000066080000}"/>
    <cellStyle name="Calculation 2 15 3 2" xfId="1020" xr:uid="{00000000-0005-0000-0000-000067080000}"/>
    <cellStyle name="Calculation 2 15 3 3" xfId="1021" xr:uid="{00000000-0005-0000-0000-000068080000}"/>
    <cellStyle name="Calculation 2 15 3 4" xfId="1022" xr:uid="{00000000-0005-0000-0000-000069080000}"/>
    <cellStyle name="Calculation 2 15 3 5" xfId="1023" xr:uid="{00000000-0005-0000-0000-00006A080000}"/>
    <cellStyle name="Calculation 2 15 3 6" xfId="1024" xr:uid="{00000000-0005-0000-0000-00006B080000}"/>
    <cellStyle name="Calculation 2 15 3 7" xfId="1025" xr:uid="{00000000-0005-0000-0000-00006C080000}"/>
    <cellStyle name="Calculation 2 15 4" xfId="1026" xr:uid="{00000000-0005-0000-0000-00006D080000}"/>
    <cellStyle name="Calculation 2 15 4 2" xfId="1027" xr:uid="{00000000-0005-0000-0000-00006E080000}"/>
    <cellStyle name="Calculation 2 15 4 3" xfId="1028" xr:uid="{00000000-0005-0000-0000-00006F080000}"/>
    <cellStyle name="Calculation 2 15 4 4" xfId="1029" xr:uid="{00000000-0005-0000-0000-000070080000}"/>
    <cellStyle name="Calculation 2 15 4 5" xfId="1030" xr:uid="{00000000-0005-0000-0000-000071080000}"/>
    <cellStyle name="Calculation 2 15 4 6" xfId="1031" xr:uid="{00000000-0005-0000-0000-000072080000}"/>
    <cellStyle name="Calculation 2 16" xfId="1032" xr:uid="{00000000-0005-0000-0000-000073080000}"/>
    <cellStyle name="Calculation 2 16 2" xfId="1033" xr:uid="{00000000-0005-0000-0000-000074080000}"/>
    <cellStyle name="Calculation 2 16 2 2" xfId="1034" xr:uid="{00000000-0005-0000-0000-000075080000}"/>
    <cellStyle name="Calculation 2 16 2 2 2" xfId="1035" xr:uid="{00000000-0005-0000-0000-000076080000}"/>
    <cellStyle name="Calculation 2 16 2 2 3" xfId="1036" xr:uid="{00000000-0005-0000-0000-000077080000}"/>
    <cellStyle name="Calculation 2 16 2 2 4" xfId="1037" xr:uid="{00000000-0005-0000-0000-000078080000}"/>
    <cellStyle name="Calculation 2 16 2 2 5" xfId="1038" xr:uid="{00000000-0005-0000-0000-000079080000}"/>
    <cellStyle name="Calculation 2 16 2 2 6" xfId="1039" xr:uid="{00000000-0005-0000-0000-00007A080000}"/>
    <cellStyle name="Calculation 2 16 2 3" xfId="1040" xr:uid="{00000000-0005-0000-0000-00007B080000}"/>
    <cellStyle name="Calculation 2 16 2 3 2" xfId="1041" xr:uid="{00000000-0005-0000-0000-00007C080000}"/>
    <cellStyle name="Calculation 2 16 2 3 3" xfId="1042" xr:uid="{00000000-0005-0000-0000-00007D080000}"/>
    <cellStyle name="Calculation 2 16 2 3 4" xfId="1043" xr:uid="{00000000-0005-0000-0000-00007E080000}"/>
    <cellStyle name="Calculation 2 16 2 3 5" xfId="1044" xr:uid="{00000000-0005-0000-0000-00007F080000}"/>
    <cellStyle name="Calculation 2 16 2 3 6" xfId="1045" xr:uid="{00000000-0005-0000-0000-000080080000}"/>
    <cellStyle name="Calculation 2 16 2 4" xfId="1046" xr:uid="{00000000-0005-0000-0000-000081080000}"/>
    <cellStyle name="Calculation 2 16 3" xfId="1047" xr:uid="{00000000-0005-0000-0000-000082080000}"/>
    <cellStyle name="Calculation 2 16 3 2" xfId="1048" xr:uid="{00000000-0005-0000-0000-000083080000}"/>
    <cellStyle name="Calculation 2 16 3 3" xfId="1049" xr:uid="{00000000-0005-0000-0000-000084080000}"/>
    <cellStyle name="Calculation 2 16 3 4" xfId="1050" xr:uid="{00000000-0005-0000-0000-000085080000}"/>
    <cellStyle name="Calculation 2 16 3 5" xfId="1051" xr:uid="{00000000-0005-0000-0000-000086080000}"/>
    <cellStyle name="Calculation 2 16 3 6" xfId="1052" xr:uid="{00000000-0005-0000-0000-000087080000}"/>
    <cellStyle name="Calculation 2 16 4" xfId="1053" xr:uid="{00000000-0005-0000-0000-000088080000}"/>
    <cellStyle name="Calculation 2 16 4 2" xfId="1054" xr:uid="{00000000-0005-0000-0000-000089080000}"/>
    <cellStyle name="Calculation 2 16 4 3" xfId="1055" xr:uid="{00000000-0005-0000-0000-00008A080000}"/>
    <cellStyle name="Calculation 2 16 4 4" xfId="1056" xr:uid="{00000000-0005-0000-0000-00008B080000}"/>
    <cellStyle name="Calculation 2 16 4 5" xfId="1057" xr:uid="{00000000-0005-0000-0000-00008C080000}"/>
    <cellStyle name="Calculation 2 16 4 6" xfId="1058" xr:uid="{00000000-0005-0000-0000-00008D080000}"/>
    <cellStyle name="Calculation 2 16 5" xfId="1059" xr:uid="{00000000-0005-0000-0000-00008E080000}"/>
    <cellStyle name="Calculation 2 17" xfId="1060" xr:uid="{00000000-0005-0000-0000-00008F080000}"/>
    <cellStyle name="Calculation 2 17 2" xfId="1061" xr:uid="{00000000-0005-0000-0000-000090080000}"/>
    <cellStyle name="Calculation 2 17 2 2" xfId="1062" xr:uid="{00000000-0005-0000-0000-000091080000}"/>
    <cellStyle name="Calculation 2 17 2 2 2" xfId="1063" xr:uid="{00000000-0005-0000-0000-000092080000}"/>
    <cellStyle name="Calculation 2 17 2 2 3" xfId="1064" xr:uid="{00000000-0005-0000-0000-000093080000}"/>
    <cellStyle name="Calculation 2 17 2 2 4" xfId="1065" xr:uid="{00000000-0005-0000-0000-000094080000}"/>
    <cellStyle name="Calculation 2 17 2 2 5" xfId="1066" xr:uid="{00000000-0005-0000-0000-000095080000}"/>
    <cellStyle name="Calculation 2 17 2 2 6" xfId="1067" xr:uid="{00000000-0005-0000-0000-000096080000}"/>
    <cellStyle name="Calculation 2 17 2 3" xfId="1068" xr:uid="{00000000-0005-0000-0000-000097080000}"/>
    <cellStyle name="Calculation 2 17 2 3 2" xfId="1069" xr:uid="{00000000-0005-0000-0000-000098080000}"/>
    <cellStyle name="Calculation 2 17 2 3 3" xfId="1070" xr:uid="{00000000-0005-0000-0000-000099080000}"/>
    <cellStyle name="Calculation 2 17 2 3 4" xfId="1071" xr:uid="{00000000-0005-0000-0000-00009A080000}"/>
    <cellStyle name="Calculation 2 17 2 3 5" xfId="1072" xr:uid="{00000000-0005-0000-0000-00009B080000}"/>
    <cellStyle name="Calculation 2 17 2 3 6" xfId="1073" xr:uid="{00000000-0005-0000-0000-00009C080000}"/>
    <cellStyle name="Calculation 2 17 2 4" xfId="1074" xr:uid="{00000000-0005-0000-0000-00009D080000}"/>
    <cellStyle name="Calculation 2 17 3" xfId="1075" xr:uid="{00000000-0005-0000-0000-00009E080000}"/>
    <cellStyle name="Calculation 2 17 3 2" xfId="1076" xr:uid="{00000000-0005-0000-0000-00009F080000}"/>
    <cellStyle name="Calculation 2 17 3 3" xfId="1077" xr:uid="{00000000-0005-0000-0000-0000A0080000}"/>
    <cellStyle name="Calculation 2 17 3 4" xfId="1078" xr:uid="{00000000-0005-0000-0000-0000A1080000}"/>
    <cellStyle name="Calculation 2 17 3 5" xfId="1079" xr:uid="{00000000-0005-0000-0000-0000A2080000}"/>
    <cellStyle name="Calculation 2 17 3 6" xfId="1080" xr:uid="{00000000-0005-0000-0000-0000A3080000}"/>
    <cellStyle name="Calculation 2 17 4" xfId="1081" xr:uid="{00000000-0005-0000-0000-0000A4080000}"/>
    <cellStyle name="Calculation 2 17 4 2" xfId="1082" xr:uid="{00000000-0005-0000-0000-0000A5080000}"/>
    <cellStyle name="Calculation 2 17 4 3" xfId="1083" xr:uid="{00000000-0005-0000-0000-0000A6080000}"/>
    <cellStyle name="Calculation 2 17 4 4" xfId="1084" xr:uid="{00000000-0005-0000-0000-0000A7080000}"/>
    <cellStyle name="Calculation 2 17 4 5" xfId="1085" xr:uid="{00000000-0005-0000-0000-0000A8080000}"/>
    <cellStyle name="Calculation 2 17 4 6" xfId="1086" xr:uid="{00000000-0005-0000-0000-0000A9080000}"/>
    <cellStyle name="Calculation 2 17 5" xfId="1087" xr:uid="{00000000-0005-0000-0000-0000AA080000}"/>
    <cellStyle name="Calculation 2 18" xfId="1088" xr:uid="{00000000-0005-0000-0000-0000AB080000}"/>
    <cellStyle name="Calculation 2 18 2" xfId="1089" xr:uid="{00000000-0005-0000-0000-0000AC080000}"/>
    <cellStyle name="Calculation 2 18 2 2" xfId="1090" xr:uid="{00000000-0005-0000-0000-0000AD080000}"/>
    <cellStyle name="Calculation 2 18 2 2 2" xfId="1091" xr:uid="{00000000-0005-0000-0000-0000AE080000}"/>
    <cellStyle name="Calculation 2 18 2 2 3" xfId="1092" xr:uid="{00000000-0005-0000-0000-0000AF080000}"/>
    <cellStyle name="Calculation 2 18 2 2 4" xfId="1093" xr:uid="{00000000-0005-0000-0000-0000B0080000}"/>
    <cellStyle name="Calculation 2 18 2 2 5" xfId="1094" xr:uid="{00000000-0005-0000-0000-0000B1080000}"/>
    <cellStyle name="Calculation 2 18 2 2 6" xfId="1095" xr:uid="{00000000-0005-0000-0000-0000B2080000}"/>
    <cellStyle name="Calculation 2 18 2 3" xfId="1096" xr:uid="{00000000-0005-0000-0000-0000B3080000}"/>
    <cellStyle name="Calculation 2 18 2 3 2" xfId="1097" xr:uid="{00000000-0005-0000-0000-0000B4080000}"/>
    <cellStyle name="Calculation 2 18 2 3 3" xfId="1098" xr:uid="{00000000-0005-0000-0000-0000B5080000}"/>
    <cellStyle name="Calculation 2 18 2 3 4" xfId="1099" xr:uid="{00000000-0005-0000-0000-0000B6080000}"/>
    <cellStyle name="Calculation 2 18 2 3 5" xfId="1100" xr:uid="{00000000-0005-0000-0000-0000B7080000}"/>
    <cellStyle name="Calculation 2 18 2 3 6" xfId="1101" xr:uid="{00000000-0005-0000-0000-0000B8080000}"/>
    <cellStyle name="Calculation 2 18 2 4" xfId="1102" xr:uid="{00000000-0005-0000-0000-0000B9080000}"/>
    <cellStyle name="Calculation 2 18 3" xfId="1103" xr:uid="{00000000-0005-0000-0000-0000BA080000}"/>
    <cellStyle name="Calculation 2 18 3 2" xfId="1104" xr:uid="{00000000-0005-0000-0000-0000BB080000}"/>
    <cellStyle name="Calculation 2 18 3 3" xfId="1105" xr:uid="{00000000-0005-0000-0000-0000BC080000}"/>
    <cellStyle name="Calculation 2 18 3 4" xfId="1106" xr:uid="{00000000-0005-0000-0000-0000BD080000}"/>
    <cellStyle name="Calculation 2 18 3 5" xfId="1107" xr:uid="{00000000-0005-0000-0000-0000BE080000}"/>
    <cellStyle name="Calculation 2 18 3 6" xfId="1108" xr:uid="{00000000-0005-0000-0000-0000BF080000}"/>
    <cellStyle name="Calculation 2 18 4" xfId="1109" xr:uid="{00000000-0005-0000-0000-0000C0080000}"/>
    <cellStyle name="Calculation 2 18 4 2" xfId="1110" xr:uid="{00000000-0005-0000-0000-0000C1080000}"/>
    <cellStyle name="Calculation 2 18 4 3" xfId="1111" xr:uid="{00000000-0005-0000-0000-0000C2080000}"/>
    <cellStyle name="Calculation 2 18 4 4" xfId="1112" xr:uid="{00000000-0005-0000-0000-0000C3080000}"/>
    <cellStyle name="Calculation 2 18 4 5" xfId="1113" xr:uid="{00000000-0005-0000-0000-0000C4080000}"/>
    <cellStyle name="Calculation 2 18 4 6" xfId="1114" xr:uid="{00000000-0005-0000-0000-0000C5080000}"/>
    <cellStyle name="Calculation 2 18 5" xfId="1115" xr:uid="{00000000-0005-0000-0000-0000C6080000}"/>
    <cellStyle name="Calculation 2 19" xfId="1116" xr:uid="{00000000-0005-0000-0000-0000C7080000}"/>
    <cellStyle name="Calculation 2 19 2" xfId="1117" xr:uid="{00000000-0005-0000-0000-0000C8080000}"/>
    <cellStyle name="Calculation 2 19 2 2" xfId="1118" xr:uid="{00000000-0005-0000-0000-0000C9080000}"/>
    <cellStyle name="Calculation 2 19 2 2 2" xfId="1119" xr:uid="{00000000-0005-0000-0000-0000CA080000}"/>
    <cellStyle name="Calculation 2 19 2 2 3" xfId="1120" xr:uid="{00000000-0005-0000-0000-0000CB080000}"/>
    <cellStyle name="Calculation 2 19 2 2 4" xfId="1121" xr:uid="{00000000-0005-0000-0000-0000CC080000}"/>
    <cellStyle name="Calculation 2 19 2 2 5" xfId="1122" xr:uid="{00000000-0005-0000-0000-0000CD080000}"/>
    <cellStyle name="Calculation 2 19 2 2 6" xfId="1123" xr:uid="{00000000-0005-0000-0000-0000CE080000}"/>
    <cellStyle name="Calculation 2 19 2 3" xfId="1124" xr:uid="{00000000-0005-0000-0000-0000CF080000}"/>
    <cellStyle name="Calculation 2 19 2 3 2" xfId="1125" xr:uid="{00000000-0005-0000-0000-0000D0080000}"/>
    <cellStyle name="Calculation 2 19 2 3 3" xfId="1126" xr:uid="{00000000-0005-0000-0000-0000D1080000}"/>
    <cellStyle name="Calculation 2 19 2 3 4" xfId="1127" xr:uid="{00000000-0005-0000-0000-0000D2080000}"/>
    <cellStyle name="Calculation 2 19 2 3 5" xfId="1128" xr:uid="{00000000-0005-0000-0000-0000D3080000}"/>
    <cellStyle name="Calculation 2 19 2 3 6" xfId="1129" xr:uid="{00000000-0005-0000-0000-0000D4080000}"/>
    <cellStyle name="Calculation 2 19 2 4" xfId="1130" xr:uid="{00000000-0005-0000-0000-0000D5080000}"/>
    <cellStyle name="Calculation 2 19 3" xfId="1131" xr:uid="{00000000-0005-0000-0000-0000D6080000}"/>
    <cellStyle name="Calculation 2 19 3 2" xfId="1132" xr:uid="{00000000-0005-0000-0000-0000D7080000}"/>
    <cellStyle name="Calculation 2 19 3 3" xfId="1133" xr:uid="{00000000-0005-0000-0000-0000D8080000}"/>
    <cellStyle name="Calculation 2 19 3 4" xfId="1134" xr:uid="{00000000-0005-0000-0000-0000D9080000}"/>
    <cellStyle name="Calculation 2 19 3 5" xfId="1135" xr:uid="{00000000-0005-0000-0000-0000DA080000}"/>
    <cellStyle name="Calculation 2 19 3 6" xfId="1136" xr:uid="{00000000-0005-0000-0000-0000DB080000}"/>
    <cellStyle name="Calculation 2 19 4" xfId="1137" xr:uid="{00000000-0005-0000-0000-0000DC080000}"/>
    <cellStyle name="Calculation 2 19 4 2" xfId="1138" xr:uid="{00000000-0005-0000-0000-0000DD080000}"/>
    <cellStyle name="Calculation 2 19 4 3" xfId="1139" xr:uid="{00000000-0005-0000-0000-0000DE080000}"/>
    <cellStyle name="Calculation 2 19 4 4" xfId="1140" xr:uid="{00000000-0005-0000-0000-0000DF080000}"/>
    <cellStyle name="Calculation 2 19 4 5" xfId="1141" xr:uid="{00000000-0005-0000-0000-0000E0080000}"/>
    <cellStyle name="Calculation 2 19 4 6" xfId="1142" xr:uid="{00000000-0005-0000-0000-0000E1080000}"/>
    <cellStyle name="Calculation 2 19 5" xfId="1143" xr:uid="{00000000-0005-0000-0000-0000E2080000}"/>
    <cellStyle name="Calculation 2 2" xfId="224" xr:uid="{00000000-0005-0000-0000-0000E3080000}"/>
    <cellStyle name="Calculation 2 2 10" xfId="38204" xr:uid="{00000000-0005-0000-0000-0000E4080000}"/>
    <cellStyle name="Calculation 2 2 11" xfId="1144" xr:uid="{00000000-0005-0000-0000-0000E5080000}"/>
    <cellStyle name="Calculation 2 2 2" xfId="303" xr:uid="{00000000-0005-0000-0000-0000E6080000}"/>
    <cellStyle name="Calculation 2 2 2 2" xfId="1146" xr:uid="{00000000-0005-0000-0000-0000E7080000}"/>
    <cellStyle name="Calculation 2 2 2 2 2" xfId="1147" xr:uid="{00000000-0005-0000-0000-0000E8080000}"/>
    <cellStyle name="Calculation 2 2 2 2 2 2" xfId="1148" xr:uid="{00000000-0005-0000-0000-0000E9080000}"/>
    <cellStyle name="Calculation 2 2 2 2 2 3" xfId="1149" xr:uid="{00000000-0005-0000-0000-0000EA080000}"/>
    <cellStyle name="Calculation 2 2 2 2 2 4" xfId="1150" xr:uid="{00000000-0005-0000-0000-0000EB080000}"/>
    <cellStyle name="Calculation 2 2 2 2 2 5" xfId="1151" xr:uid="{00000000-0005-0000-0000-0000EC080000}"/>
    <cellStyle name="Calculation 2 2 2 2 2 6" xfId="1152" xr:uid="{00000000-0005-0000-0000-0000ED080000}"/>
    <cellStyle name="Calculation 2 2 2 2 3" xfId="1153" xr:uid="{00000000-0005-0000-0000-0000EE080000}"/>
    <cellStyle name="Calculation 2 2 2 2 3 2" xfId="1154" xr:uid="{00000000-0005-0000-0000-0000EF080000}"/>
    <cellStyle name="Calculation 2 2 2 2 3 3" xfId="1155" xr:uid="{00000000-0005-0000-0000-0000F0080000}"/>
    <cellStyle name="Calculation 2 2 2 2 3 4" xfId="1156" xr:uid="{00000000-0005-0000-0000-0000F1080000}"/>
    <cellStyle name="Calculation 2 2 2 2 3 5" xfId="1157" xr:uid="{00000000-0005-0000-0000-0000F2080000}"/>
    <cellStyle name="Calculation 2 2 2 2 3 6" xfId="1158" xr:uid="{00000000-0005-0000-0000-0000F3080000}"/>
    <cellStyle name="Calculation 2 2 2 2 4" xfId="1159" xr:uid="{00000000-0005-0000-0000-0000F4080000}"/>
    <cellStyle name="Calculation 2 2 2 3" xfId="1160" xr:uid="{00000000-0005-0000-0000-0000F5080000}"/>
    <cellStyle name="Calculation 2 2 2 3 2" xfId="1161" xr:uid="{00000000-0005-0000-0000-0000F6080000}"/>
    <cellStyle name="Calculation 2 2 2 3 3" xfId="1162" xr:uid="{00000000-0005-0000-0000-0000F7080000}"/>
    <cellStyle name="Calculation 2 2 2 3 4" xfId="1163" xr:uid="{00000000-0005-0000-0000-0000F8080000}"/>
    <cellStyle name="Calculation 2 2 2 3 5" xfId="1164" xr:uid="{00000000-0005-0000-0000-0000F9080000}"/>
    <cellStyle name="Calculation 2 2 2 3 6" xfId="1165" xr:uid="{00000000-0005-0000-0000-0000FA080000}"/>
    <cellStyle name="Calculation 2 2 2 3 7" xfId="1166" xr:uid="{00000000-0005-0000-0000-0000FB080000}"/>
    <cellStyle name="Calculation 2 2 2 4" xfId="1167" xr:uid="{00000000-0005-0000-0000-0000FC080000}"/>
    <cellStyle name="Calculation 2 2 2 4 2" xfId="1168" xr:uid="{00000000-0005-0000-0000-0000FD080000}"/>
    <cellStyle name="Calculation 2 2 2 4 3" xfId="1169" xr:uid="{00000000-0005-0000-0000-0000FE080000}"/>
    <cellStyle name="Calculation 2 2 2 4 4" xfId="1170" xr:uid="{00000000-0005-0000-0000-0000FF080000}"/>
    <cellStyle name="Calculation 2 2 2 4 5" xfId="1171" xr:uid="{00000000-0005-0000-0000-000000090000}"/>
    <cellStyle name="Calculation 2 2 2 4 6" xfId="1172" xr:uid="{00000000-0005-0000-0000-000001090000}"/>
    <cellStyle name="Calculation 2 2 2 5" xfId="1145" xr:uid="{00000000-0005-0000-0000-000002090000}"/>
    <cellStyle name="Calculation 2 2 3" xfId="316" xr:uid="{00000000-0005-0000-0000-000003090000}"/>
    <cellStyle name="Calculation 2 2 3 2" xfId="1174" xr:uid="{00000000-0005-0000-0000-000004090000}"/>
    <cellStyle name="Calculation 2 2 3 2 2" xfId="1175" xr:uid="{00000000-0005-0000-0000-000005090000}"/>
    <cellStyle name="Calculation 2 2 3 2 2 2" xfId="1176" xr:uid="{00000000-0005-0000-0000-000006090000}"/>
    <cellStyle name="Calculation 2 2 3 2 2 3" xfId="1177" xr:uid="{00000000-0005-0000-0000-000007090000}"/>
    <cellStyle name="Calculation 2 2 3 2 2 4" xfId="1178" xr:uid="{00000000-0005-0000-0000-000008090000}"/>
    <cellStyle name="Calculation 2 2 3 2 2 5" xfId="1179" xr:uid="{00000000-0005-0000-0000-000009090000}"/>
    <cellStyle name="Calculation 2 2 3 2 2 6" xfId="1180" xr:uid="{00000000-0005-0000-0000-00000A090000}"/>
    <cellStyle name="Calculation 2 2 3 2 3" xfId="1181" xr:uid="{00000000-0005-0000-0000-00000B090000}"/>
    <cellStyle name="Calculation 2 2 3 2 3 2" xfId="1182" xr:uid="{00000000-0005-0000-0000-00000C090000}"/>
    <cellStyle name="Calculation 2 2 3 2 3 3" xfId="1183" xr:uid="{00000000-0005-0000-0000-00000D090000}"/>
    <cellStyle name="Calculation 2 2 3 2 3 4" xfId="1184" xr:uid="{00000000-0005-0000-0000-00000E090000}"/>
    <cellStyle name="Calculation 2 2 3 2 3 5" xfId="1185" xr:uid="{00000000-0005-0000-0000-00000F090000}"/>
    <cellStyle name="Calculation 2 2 3 2 3 6" xfId="1186" xr:uid="{00000000-0005-0000-0000-000010090000}"/>
    <cellStyle name="Calculation 2 2 3 2 4" xfId="1187" xr:uid="{00000000-0005-0000-0000-000011090000}"/>
    <cellStyle name="Calculation 2 2 3 3" xfId="1188" xr:uid="{00000000-0005-0000-0000-000012090000}"/>
    <cellStyle name="Calculation 2 2 3 3 2" xfId="1189" xr:uid="{00000000-0005-0000-0000-000013090000}"/>
    <cellStyle name="Calculation 2 2 3 3 3" xfId="1190" xr:uid="{00000000-0005-0000-0000-000014090000}"/>
    <cellStyle name="Calculation 2 2 3 3 4" xfId="1191" xr:uid="{00000000-0005-0000-0000-000015090000}"/>
    <cellStyle name="Calculation 2 2 3 3 5" xfId="1192" xr:uid="{00000000-0005-0000-0000-000016090000}"/>
    <cellStyle name="Calculation 2 2 3 3 6" xfId="1193" xr:uid="{00000000-0005-0000-0000-000017090000}"/>
    <cellStyle name="Calculation 2 2 3 4" xfId="1194" xr:uid="{00000000-0005-0000-0000-000018090000}"/>
    <cellStyle name="Calculation 2 2 3 4 2" xfId="1195" xr:uid="{00000000-0005-0000-0000-000019090000}"/>
    <cellStyle name="Calculation 2 2 3 4 3" xfId="1196" xr:uid="{00000000-0005-0000-0000-00001A090000}"/>
    <cellStyle name="Calculation 2 2 3 4 4" xfId="1197" xr:uid="{00000000-0005-0000-0000-00001B090000}"/>
    <cellStyle name="Calculation 2 2 3 4 5" xfId="1198" xr:uid="{00000000-0005-0000-0000-00001C090000}"/>
    <cellStyle name="Calculation 2 2 3 4 6" xfId="1199" xr:uid="{00000000-0005-0000-0000-00001D090000}"/>
    <cellStyle name="Calculation 2 2 3 5" xfId="1200" xr:uid="{00000000-0005-0000-0000-00001E090000}"/>
    <cellStyle name="Calculation 2 2 3 6" xfId="1173" xr:uid="{00000000-0005-0000-0000-00001F090000}"/>
    <cellStyle name="Calculation 2 2 4" xfId="1201" xr:uid="{00000000-0005-0000-0000-000020090000}"/>
    <cellStyle name="Calculation 2 2 4 2" xfId="1202" xr:uid="{00000000-0005-0000-0000-000021090000}"/>
    <cellStyle name="Calculation 2 2 4 2 2" xfId="1203" xr:uid="{00000000-0005-0000-0000-000022090000}"/>
    <cellStyle name="Calculation 2 2 4 2 2 2" xfId="1204" xr:uid="{00000000-0005-0000-0000-000023090000}"/>
    <cellStyle name="Calculation 2 2 4 2 2 3" xfId="1205" xr:uid="{00000000-0005-0000-0000-000024090000}"/>
    <cellStyle name="Calculation 2 2 4 2 2 4" xfId="1206" xr:uid="{00000000-0005-0000-0000-000025090000}"/>
    <cellStyle name="Calculation 2 2 4 2 2 5" xfId="1207" xr:uid="{00000000-0005-0000-0000-000026090000}"/>
    <cellStyle name="Calculation 2 2 4 2 2 6" xfId="1208" xr:uid="{00000000-0005-0000-0000-000027090000}"/>
    <cellStyle name="Calculation 2 2 4 2 3" xfId="1209" xr:uid="{00000000-0005-0000-0000-000028090000}"/>
    <cellStyle name="Calculation 2 2 4 2 3 2" xfId="1210" xr:uid="{00000000-0005-0000-0000-000029090000}"/>
    <cellStyle name="Calculation 2 2 4 2 3 3" xfId="1211" xr:uid="{00000000-0005-0000-0000-00002A090000}"/>
    <cellStyle name="Calculation 2 2 4 2 3 4" xfId="1212" xr:uid="{00000000-0005-0000-0000-00002B090000}"/>
    <cellStyle name="Calculation 2 2 4 2 3 5" xfId="1213" xr:uid="{00000000-0005-0000-0000-00002C090000}"/>
    <cellStyle name="Calculation 2 2 4 2 3 6" xfId="1214" xr:uid="{00000000-0005-0000-0000-00002D090000}"/>
    <cellStyle name="Calculation 2 2 4 2 4" xfId="1215" xr:uid="{00000000-0005-0000-0000-00002E090000}"/>
    <cellStyle name="Calculation 2 2 4 3" xfId="1216" xr:uid="{00000000-0005-0000-0000-00002F090000}"/>
    <cellStyle name="Calculation 2 2 4 3 2" xfId="1217" xr:uid="{00000000-0005-0000-0000-000030090000}"/>
    <cellStyle name="Calculation 2 2 4 3 3" xfId="1218" xr:uid="{00000000-0005-0000-0000-000031090000}"/>
    <cellStyle name="Calculation 2 2 4 3 4" xfId="1219" xr:uid="{00000000-0005-0000-0000-000032090000}"/>
    <cellStyle name="Calculation 2 2 4 3 5" xfId="1220" xr:uid="{00000000-0005-0000-0000-000033090000}"/>
    <cellStyle name="Calculation 2 2 4 3 6" xfId="1221" xr:uid="{00000000-0005-0000-0000-000034090000}"/>
    <cellStyle name="Calculation 2 2 4 4" xfId="1222" xr:uid="{00000000-0005-0000-0000-000035090000}"/>
    <cellStyle name="Calculation 2 2 4 4 2" xfId="1223" xr:uid="{00000000-0005-0000-0000-000036090000}"/>
    <cellStyle name="Calculation 2 2 4 4 3" xfId="1224" xr:uid="{00000000-0005-0000-0000-000037090000}"/>
    <cellStyle name="Calculation 2 2 4 4 4" xfId="1225" xr:uid="{00000000-0005-0000-0000-000038090000}"/>
    <cellStyle name="Calculation 2 2 4 4 5" xfId="1226" xr:uid="{00000000-0005-0000-0000-000039090000}"/>
    <cellStyle name="Calculation 2 2 4 4 6" xfId="1227" xr:uid="{00000000-0005-0000-0000-00003A090000}"/>
    <cellStyle name="Calculation 2 2 4 5" xfId="1228" xr:uid="{00000000-0005-0000-0000-00003B090000}"/>
    <cellStyle name="Calculation 2 2 5" xfId="1229" xr:uid="{00000000-0005-0000-0000-00003C090000}"/>
    <cellStyle name="Calculation 2 2 5 2" xfId="1230" xr:uid="{00000000-0005-0000-0000-00003D090000}"/>
    <cellStyle name="Calculation 2 2 5 2 2" xfId="1231" xr:uid="{00000000-0005-0000-0000-00003E090000}"/>
    <cellStyle name="Calculation 2 2 5 2 2 2" xfId="1232" xr:uid="{00000000-0005-0000-0000-00003F090000}"/>
    <cellStyle name="Calculation 2 2 5 2 2 3" xfId="1233" xr:uid="{00000000-0005-0000-0000-000040090000}"/>
    <cellStyle name="Calculation 2 2 5 2 2 4" xfId="1234" xr:uid="{00000000-0005-0000-0000-000041090000}"/>
    <cellStyle name="Calculation 2 2 5 2 2 5" xfId="1235" xr:uid="{00000000-0005-0000-0000-000042090000}"/>
    <cellStyle name="Calculation 2 2 5 2 2 6" xfId="1236" xr:uid="{00000000-0005-0000-0000-000043090000}"/>
    <cellStyle name="Calculation 2 2 5 2 3" xfId="1237" xr:uid="{00000000-0005-0000-0000-000044090000}"/>
    <cellStyle name="Calculation 2 2 5 2 3 2" xfId="1238" xr:uid="{00000000-0005-0000-0000-000045090000}"/>
    <cellStyle name="Calculation 2 2 5 2 3 3" xfId="1239" xr:uid="{00000000-0005-0000-0000-000046090000}"/>
    <cellStyle name="Calculation 2 2 5 2 3 4" xfId="1240" xr:uid="{00000000-0005-0000-0000-000047090000}"/>
    <cellStyle name="Calculation 2 2 5 2 3 5" xfId="1241" xr:uid="{00000000-0005-0000-0000-000048090000}"/>
    <cellStyle name="Calculation 2 2 5 2 3 6" xfId="1242" xr:uid="{00000000-0005-0000-0000-000049090000}"/>
    <cellStyle name="Calculation 2 2 5 2 4" xfId="1243" xr:uid="{00000000-0005-0000-0000-00004A090000}"/>
    <cellStyle name="Calculation 2 2 5 3" xfId="1244" xr:uid="{00000000-0005-0000-0000-00004B090000}"/>
    <cellStyle name="Calculation 2 2 5 3 2" xfId="1245" xr:uid="{00000000-0005-0000-0000-00004C090000}"/>
    <cellStyle name="Calculation 2 2 5 3 3" xfId="1246" xr:uid="{00000000-0005-0000-0000-00004D090000}"/>
    <cellStyle name="Calculation 2 2 5 3 4" xfId="1247" xr:uid="{00000000-0005-0000-0000-00004E090000}"/>
    <cellStyle name="Calculation 2 2 5 3 5" xfId="1248" xr:uid="{00000000-0005-0000-0000-00004F090000}"/>
    <cellStyle name="Calculation 2 2 5 3 6" xfId="1249" xr:uid="{00000000-0005-0000-0000-000050090000}"/>
    <cellStyle name="Calculation 2 2 5 4" xfId="1250" xr:uid="{00000000-0005-0000-0000-000051090000}"/>
    <cellStyle name="Calculation 2 2 5 4 2" xfId="1251" xr:uid="{00000000-0005-0000-0000-000052090000}"/>
    <cellStyle name="Calculation 2 2 5 4 3" xfId="1252" xr:uid="{00000000-0005-0000-0000-000053090000}"/>
    <cellStyle name="Calculation 2 2 5 4 4" xfId="1253" xr:uid="{00000000-0005-0000-0000-000054090000}"/>
    <cellStyle name="Calculation 2 2 5 4 5" xfId="1254" xr:uid="{00000000-0005-0000-0000-000055090000}"/>
    <cellStyle name="Calculation 2 2 5 4 6" xfId="1255" xr:uid="{00000000-0005-0000-0000-000056090000}"/>
    <cellStyle name="Calculation 2 2 5 5" xfId="1256" xr:uid="{00000000-0005-0000-0000-000057090000}"/>
    <cellStyle name="Calculation 2 2 6" xfId="1257" xr:uid="{00000000-0005-0000-0000-000058090000}"/>
    <cellStyle name="Calculation 2 2 6 2" xfId="1258" xr:uid="{00000000-0005-0000-0000-000059090000}"/>
    <cellStyle name="Calculation 2 2 6 2 2" xfId="1259" xr:uid="{00000000-0005-0000-0000-00005A090000}"/>
    <cellStyle name="Calculation 2 2 6 2 3" xfId="1260" xr:uid="{00000000-0005-0000-0000-00005B090000}"/>
    <cellStyle name="Calculation 2 2 6 2 4" xfId="1261" xr:uid="{00000000-0005-0000-0000-00005C090000}"/>
    <cellStyle name="Calculation 2 2 6 2 5" xfId="1262" xr:uid="{00000000-0005-0000-0000-00005D090000}"/>
    <cellStyle name="Calculation 2 2 6 2 6" xfId="1263" xr:uid="{00000000-0005-0000-0000-00005E090000}"/>
    <cellStyle name="Calculation 2 2 6 3" xfId="1264" xr:uid="{00000000-0005-0000-0000-00005F090000}"/>
    <cellStyle name="Calculation 2 2 6 3 2" xfId="1265" xr:uid="{00000000-0005-0000-0000-000060090000}"/>
    <cellStyle name="Calculation 2 2 6 3 3" xfId="1266" xr:uid="{00000000-0005-0000-0000-000061090000}"/>
    <cellStyle name="Calculation 2 2 6 3 4" xfId="1267" xr:uid="{00000000-0005-0000-0000-000062090000}"/>
    <cellStyle name="Calculation 2 2 6 3 5" xfId="1268" xr:uid="{00000000-0005-0000-0000-000063090000}"/>
    <cellStyle name="Calculation 2 2 6 3 6" xfId="1269" xr:uid="{00000000-0005-0000-0000-000064090000}"/>
    <cellStyle name="Calculation 2 2 6 4" xfId="1270" xr:uid="{00000000-0005-0000-0000-000065090000}"/>
    <cellStyle name="Calculation 2 2 7" xfId="1271" xr:uid="{00000000-0005-0000-0000-000066090000}"/>
    <cellStyle name="Calculation 2 2 7 2" xfId="1272" xr:uid="{00000000-0005-0000-0000-000067090000}"/>
    <cellStyle name="Calculation 2 2 7 3" xfId="1273" xr:uid="{00000000-0005-0000-0000-000068090000}"/>
    <cellStyle name="Calculation 2 2 7 4" xfId="1274" xr:uid="{00000000-0005-0000-0000-000069090000}"/>
    <cellStyle name="Calculation 2 2 7 5" xfId="1275" xr:uid="{00000000-0005-0000-0000-00006A090000}"/>
    <cellStyle name="Calculation 2 2 7 6" xfId="1276" xr:uid="{00000000-0005-0000-0000-00006B090000}"/>
    <cellStyle name="Calculation 2 2 7 7" xfId="1277" xr:uid="{00000000-0005-0000-0000-00006C090000}"/>
    <cellStyle name="Calculation 2 2 8" xfId="1278" xr:uid="{00000000-0005-0000-0000-00006D090000}"/>
    <cellStyle name="Calculation 2 2 8 2" xfId="1279" xr:uid="{00000000-0005-0000-0000-00006E090000}"/>
    <cellStyle name="Calculation 2 2 8 3" xfId="1280" xr:uid="{00000000-0005-0000-0000-00006F090000}"/>
    <cellStyle name="Calculation 2 2 8 4" xfId="1281" xr:uid="{00000000-0005-0000-0000-000070090000}"/>
    <cellStyle name="Calculation 2 2 8 5" xfId="1282" xr:uid="{00000000-0005-0000-0000-000071090000}"/>
    <cellStyle name="Calculation 2 2 8 6" xfId="1283" xr:uid="{00000000-0005-0000-0000-000072090000}"/>
    <cellStyle name="Calculation 2 2 9" xfId="37704" xr:uid="{00000000-0005-0000-0000-000073090000}"/>
    <cellStyle name="Calculation 2 2_Client_Report_SSFD_286_UI_15May14_06h00" xfId="36980" xr:uid="{00000000-0005-0000-0000-000074090000}"/>
    <cellStyle name="Calculation 2 20" xfId="1284" xr:uid="{00000000-0005-0000-0000-000075090000}"/>
    <cellStyle name="Calculation 2 20 2" xfId="1285" xr:uid="{00000000-0005-0000-0000-000076090000}"/>
    <cellStyle name="Calculation 2 20 2 2" xfId="1286" xr:uid="{00000000-0005-0000-0000-000077090000}"/>
    <cellStyle name="Calculation 2 20 2 2 2" xfId="1287" xr:uid="{00000000-0005-0000-0000-000078090000}"/>
    <cellStyle name="Calculation 2 20 2 2 3" xfId="1288" xr:uid="{00000000-0005-0000-0000-000079090000}"/>
    <cellStyle name="Calculation 2 20 2 2 4" xfId="1289" xr:uid="{00000000-0005-0000-0000-00007A090000}"/>
    <cellStyle name="Calculation 2 20 2 2 5" xfId="1290" xr:uid="{00000000-0005-0000-0000-00007B090000}"/>
    <cellStyle name="Calculation 2 20 2 2 6" xfId="1291" xr:uid="{00000000-0005-0000-0000-00007C090000}"/>
    <cellStyle name="Calculation 2 20 2 3" xfId="1292" xr:uid="{00000000-0005-0000-0000-00007D090000}"/>
    <cellStyle name="Calculation 2 20 2 3 2" xfId="1293" xr:uid="{00000000-0005-0000-0000-00007E090000}"/>
    <cellStyle name="Calculation 2 20 2 3 3" xfId="1294" xr:uid="{00000000-0005-0000-0000-00007F090000}"/>
    <cellStyle name="Calculation 2 20 2 3 4" xfId="1295" xr:uid="{00000000-0005-0000-0000-000080090000}"/>
    <cellStyle name="Calculation 2 20 2 3 5" xfId="1296" xr:uid="{00000000-0005-0000-0000-000081090000}"/>
    <cellStyle name="Calculation 2 20 2 3 6" xfId="1297" xr:uid="{00000000-0005-0000-0000-000082090000}"/>
    <cellStyle name="Calculation 2 20 2 4" xfId="1298" xr:uid="{00000000-0005-0000-0000-000083090000}"/>
    <cellStyle name="Calculation 2 20 3" xfId="1299" xr:uid="{00000000-0005-0000-0000-000084090000}"/>
    <cellStyle name="Calculation 2 20 3 2" xfId="1300" xr:uid="{00000000-0005-0000-0000-000085090000}"/>
    <cellStyle name="Calculation 2 20 3 3" xfId="1301" xr:uid="{00000000-0005-0000-0000-000086090000}"/>
    <cellStyle name="Calculation 2 20 3 4" xfId="1302" xr:uid="{00000000-0005-0000-0000-000087090000}"/>
    <cellStyle name="Calculation 2 20 3 5" xfId="1303" xr:uid="{00000000-0005-0000-0000-000088090000}"/>
    <cellStyle name="Calculation 2 20 3 6" xfId="1304" xr:uid="{00000000-0005-0000-0000-000089090000}"/>
    <cellStyle name="Calculation 2 20 4" xfId="1305" xr:uid="{00000000-0005-0000-0000-00008A090000}"/>
    <cellStyle name="Calculation 2 20 4 2" xfId="1306" xr:uid="{00000000-0005-0000-0000-00008B090000}"/>
    <cellStyle name="Calculation 2 20 4 3" xfId="1307" xr:uid="{00000000-0005-0000-0000-00008C090000}"/>
    <cellStyle name="Calculation 2 20 4 4" xfId="1308" xr:uid="{00000000-0005-0000-0000-00008D090000}"/>
    <cellStyle name="Calculation 2 20 4 5" xfId="1309" xr:uid="{00000000-0005-0000-0000-00008E090000}"/>
    <cellStyle name="Calculation 2 20 4 6" xfId="1310" xr:uid="{00000000-0005-0000-0000-00008F090000}"/>
    <cellStyle name="Calculation 2 20 5" xfId="1311" xr:uid="{00000000-0005-0000-0000-000090090000}"/>
    <cellStyle name="Calculation 2 21" xfId="1312" xr:uid="{00000000-0005-0000-0000-000091090000}"/>
    <cellStyle name="Calculation 2 21 2" xfId="1313" xr:uid="{00000000-0005-0000-0000-000092090000}"/>
    <cellStyle name="Calculation 2 21 2 2" xfId="1314" xr:uid="{00000000-0005-0000-0000-000093090000}"/>
    <cellStyle name="Calculation 2 21 2 2 2" xfId="1315" xr:uid="{00000000-0005-0000-0000-000094090000}"/>
    <cellStyle name="Calculation 2 21 2 2 3" xfId="1316" xr:uid="{00000000-0005-0000-0000-000095090000}"/>
    <cellStyle name="Calculation 2 21 2 2 4" xfId="1317" xr:uid="{00000000-0005-0000-0000-000096090000}"/>
    <cellStyle name="Calculation 2 21 2 2 5" xfId="1318" xr:uid="{00000000-0005-0000-0000-000097090000}"/>
    <cellStyle name="Calculation 2 21 2 2 6" xfId="1319" xr:uid="{00000000-0005-0000-0000-000098090000}"/>
    <cellStyle name="Calculation 2 21 2 3" xfId="1320" xr:uid="{00000000-0005-0000-0000-000099090000}"/>
    <cellStyle name="Calculation 2 21 2 3 2" xfId="1321" xr:uid="{00000000-0005-0000-0000-00009A090000}"/>
    <cellStyle name="Calculation 2 21 2 3 3" xfId="1322" xr:uid="{00000000-0005-0000-0000-00009B090000}"/>
    <cellStyle name="Calculation 2 21 2 3 4" xfId="1323" xr:uid="{00000000-0005-0000-0000-00009C090000}"/>
    <cellStyle name="Calculation 2 21 2 3 5" xfId="1324" xr:uid="{00000000-0005-0000-0000-00009D090000}"/>
    <cellStyle name="Calculation 2 21 2 3 6" xfId="1325" xr:uid="{00000000-0005-0000-0000-00009E090000}"/>
    <cellStyle name="Calculation 2 21 2 4" xfId="1326" xr:uid="{00000000-0005-0000-0000-00009F090000}"/>
    <cellStyle name="Calculation 2 21 3" xfId="1327" xr:uid="{00000000-0005-0000-0000-0000A0090000}"/>
    <cellStyle name="Calculation 2 21 3 2" xfId="1328" xr:uid="{00000000-0005-0000-0000-0000A1090000}"/>
    <cellStyle name="Calculation 2 21 3 3" xfId="1329" xr:uid="{00000000-0005-0000-0000-0000A2090000}"/>
    <cellStyle name="Calculation 2 21 3 4" xfId="1330" xr:uid="{00000000-0005-0000-0000-0000A3090000}"/>
    <cellStyle name="Calculation 2 21 3 5" xfId="1331" xr:uid="{00000000-0005-0000-0000-0000A4090000}"/>
    <cellStyle name="Calculation 2 21 3 6" xfId="1332" xr:uid="{00000000-0005-0000-0000-0000A5090000}"/>
    <cellStyle name="Calculation 2 21 4" xfId="1333" xr:uid="{00000000-0005-0000-0000-0000A6090000}"/>
    <cellStyle name="Calculation 2 21 4 2" xfId="1334" xr:uid="{00000000-0005-0000-0000-0000A7090000}"/>
    <cellStyle name="Calculation 2 21 4 3" xfId="1335" xr:uid="{00000000-0005-0000-0000-0000A8090000}"/>
    <cellStyle name="Calculation 2 21 4 4" xfId="1336" xr:uid="{00000000-0005-0000-0000-0000A9090000}"/>
    <cellStyle name="Calculation 2 21 4 5" xfId="1337" xr:uid="{00000000-0005-0000-0000-0000AA090000}"/>
    <cellStyle name="Calculation 2 21 4 6" xfId="1338" xr:uid="{00000000-0005-0000-0000-0000AB090000}"/>
    <cellStyle name="Calculation 2 21 5" xfId="1339" xr:uid="{00000000-0005-0000-0000-0000AC090000}"/>
    <cellStyle name="Calculation 2 22" xfId="1340" xr:uid="{00000000-0005-0000-0000-0000AD090000}"/>
    <cellStyle name="Calculation 2 22 2" xfId="1341" xr:uid="{00000000-0005-0000-0000-0000AE090000}"/>
    <cellStyle name="Calculation 2 22 2 2" xfId="1342" xr:uid="{00000000-0005-0000-0000-0000AF090000}"/>
    <cellStyle name="Calculation 2 22 2 2 2" xfId="1343" xr:uid="{00000000-0005-0000-0000-0000B0090000}"/>
    <cellStyle name="Calculation 2 22 2 2 3" xfId="1344" xr:uid="{00000000-0005-0000-0000-0000B1090000}"/>
    <cellStyle name="Calculation 2 22 2 2 4" xfId="1345" xr:uid="{00000000-0005-0000-0000-0000B2090000}"/>
    <cellStyle name="Calculation 2 22 2 2 5" xfId="1346" xr:uid="{00000000-0005-0000-0000-0000B3090000}"/>
    <cellStyle name="Calculation 2 22 2 2 6" xfId="1347" xr:uid="{00000000-0005-0000-0000-0000B4090000}"/>
    <cellStyle name="Calculation 2 22 2 3" xfId="1348" xr:uid="{00000000-0005-0000-0000-0000B5090000}"/>
    <cellStyle name="Calculation 2 22 2 3 2" xfId="1349" xr:uid="{00000000-0005-0000-0000-0000B6090000}"/>
    <cellStyle name="Calculation 2 22 2 3 3" xfId="1350" xr:uid="{00000000-0005-0000-0000-0000B7090000}"/>
    <cellStyle name="Calculation 2 22 2 3 4" xfId="1351" xr:uid="{00000000-0005-0000-0000-0000B8090000}"/>
    <cellStyle name="Calculation 2 22 2 3 5" xfId="1352" xr:uid="{00000000-0005-0000-0000-0000B9090000}"/>
    <cellStyle name="Calculation 2 22 2 3 6" xfId="1353" xr:uid="{00000000-0005-0000-0000-0000BA090000}"/>
    <cellStyle name="Calculation 2 22 2 4" xfId="1354" xr:uid="{00000000-0005-0000-0000-0000BB090000}"/>
    <cellStyle name="Calculation 2 22 3" xfId="1355" xr:uid="{00000000-0005-0000-0000-0000BC090000}"/>
    <cellStyle name="Calculation 2 22 3 2" xfId="1356" xr:uid="{00000000-0005-0000-0000-0000BD090000}"/>
    <cellStyle name="Calculation 2 22 3 3" xfId="1357" xr:uid="{00000000-0005-0000-0000-0000BE090000}"/>
    <cellStyle name="Calculation 2 22 3 4" xfId="1358" xr:uid="{00000000-0005-0000-0000-0000BF090000}"/>
    <cellStyle name="Calculation 2 22 3 5" xfId="1359" xr:uid="{00000000-0005-0000-0000-0000C0090000}"/>
    <cellStyle name="Calculation 2 22 3 6" xfId="1360" xr:uid="{00000000-0005-0000-0000-0000C1090000}"/>
    <cellStyle name="Calculation 2 22 4" xfId="1361" xr:uid="{00000000-0005-0000-0000-0000C2090000}"/>
    <cellStyle name="Calculation 2 22 4 2" xfId="1362" xr:uid="{00000000-0005-0000-0000-0000C3090000}"/>
    <cellStyle name="Calculation 2 22 4 3" xfId="1363" xr:uid="{00000000-0005-0000-0000-0000C4090000}"/>
    <cellStyle name="Calculation 2 22 4 4" xfId="1364" xr:uid="{00000000-0005-0000-0000-0000C5090000}"/>
    <cellStyle name="Calculation 2 22 4 5" xfId="1365" xr:uid="{00000000-0005-0000-0000-0000C6090000}"/>
    <cellStyle name="Calculation 2 22 4 6" xfId="1366" xr:uid="{00000000-0005-0000-0000-0000C7090000}"/>
    <cellStyle name="Calculation 2 22 5" xfId="1367" xr:uid="{00000000-0005-0000-0000-0000C8090000}"/>
    <cellStyle name="Calculation 2 22 6" xfId="35000" xr:uid="{00000000-0005-0000-0000-0000C9090000}"/>
    <cellStyle name="Calculation 2 23" xfId="1368" xr:uid="{00000000-0005-0000-0000-0000CA090000}"/>
    <cellStyle name="Calculation 2 23 2" xfId="1369" xr:uid="{00000000-0005-0000-0000-0000CB090000}"/>
    <cellStyle name="Calculation 2 23 2 2" xfId="1370" xr:uid="{00000000-0005-0000-0000-0000CC090000}"/>
    <cellStyle name="Calculation 2 23 2 3" xfId="1371" xr:uid="{00000000-0005-0000-0000-0000CD090000}"/>
    <cellStyle name="Calculation 2 23 2 4" xfId="1372" xr:uid="{00000000-0005-0000-0000-0000CE090000}"/>
    <cellStyle name="Calculation 2 23 2 5" xfId="1373" xr:uid="{00000000-0005-0000-0000-0000CF090000}"/>
    <cellStyle name="Calculation 2 23 2 6" xfId="1374" xr:uid="{00000000-0005-0000-0000-0000D0090000}"/>
    <cellStyle name="Calculation 2 23 3" xfId="1375" xr:uid="{00000000-0005-0000-0000-0000D1090000}"/>
    <cellStyle name="Calculation 2 23 3 2" xfId="1376" xr:uid="{00000000-0005-0000-0000-0000D2090000}"/>
    <cellStyle name="Calculation 2 23 3 3" xfId="1377" xr:uid="{00000000-0005-0000-0000-0000D3090000}"/>
    <cellStyle name="Calculation 2 23 3 4" xfId="1378" xr:uid="{00000000-0005-0000-0000-0000D4090000}"/>
    <cellStyle name="Calculation 2 23 3 5" xfId="1379" xr:uid="{00000000-0005-0000-0000-0000D5090000}"/>
    <cellStyle name="Calculation 2 23 3 6" xfId="1380" xr:uid="{00000000-0005-0000-0000-0000D6090000}"/>
    <cellStyle name="Calculation 2 23 4" xfId="1381" xr:uid="{00000000-0005-0000-0000-0000D7090000}"/>
    <cellStyle name="Calculation 2 24" xfId="1382" xr:uid="{00000000-0005-0000-0000-0000D8090000}"/>
    <cellStyle name="Calculation 2 24 2" xfId="1383" xr:uid="{00000000-0005-0000-0000-0000D9090000}"/>
    <cellStyle name="Calculation 2 24 3" xfId="1384" xr:uid="{00000000-0005-0000-0000-0000DA090000}"/>
    <cellStyle name="Calculation 2 24 4" xfId="1385" xr:uid="{00000000-0005-0000-0000-0000DB090000}"/>
    <cellStyle name="Calculation 2 24 5" xfId="1386" xr:uid="{00000000-0005-0000-0000-0000DC090000}"/>
    <cellStyle name="Calculation 2 24 6" xfId="1387" xr:uid="{00000000-0005-0000-0000-0000DD090000}"/>
    <cellStyle name="Calculation 2 24 7" xfId="1388" xr:uid="{00000000-0005-0000-0000-0000DE090000}"/>
    <cellStyle name="Calculation 2 25" xfId="1389" xr:uid="{00000000-0005-0000-0000-0000DF090000}"/>
    <cellStyle name="Calculation 2 25 2" xfId="1390" xr:uid="{00000000-0005-0000-0000-0000E0090000}"/>
    <cellStyle name="Calculation 2 25 3" xfId="1391" xr:uid="{00000000-0005-0000-0000-0000E1090000}"/>
    <cellStyle name="Calculation 2 25 4" xfId="1392" xr:uid="{00000000-0005-0000-0000-0000E2090000}"/>
    <cellStyle name="Calculation 2 25 5" xfId="1393" xr:uid="{00000000-0005-0000-0000-0000E3090000}"/>
    <cellStyle name="Calculation 2 25 6" xfId="1394" xr:uid="{00000000-0005-0000-0000-0000E4090000}"/>
    <cellStyle name="Calculation 2 26" xfId="37917" xr:uid="{00000000-0005-0000-0000-0000E5090000}"/>
    <cellStyle name="Calculation 2 27" xfId="38057" xr:uid="{00000000-0005-0000-0000-0000E6090000}"/>
    <cellStyle name="Calculation 2 28" xfId="38068" xr:uid="{00000000-0005-0000-0000-0000E7090000}"/>
    <cellStyle name="Calculation 2 29" xfId="38056" xr:uid="{00000000-0005-0000-0000-0000E8090000}"/>
    <cellStyle name="Calculation 2 3" xfId="253" xr:uid="{00000000-0005-0000-0000-0000E9090000}"/>
    <cellStyle name="Calculation 2 3 2" xfId="1396" xr:uid="{00000000-0005-0000-0000-0000EA090000}"/>
    <cellStyle name="Calculation 2 3 2 2" xfId="1397" xr:uid="{00000000-0005-0000-0000-0000EB090000}"/>
    <cellStyle name="Calculation 2 3 2 2 2" xfId="1398" xr:uid="{00000000-0005-0000-0000-0000EC090000}"/>
    <cellStyle name="Calculation 2 3 2 2 2 2" xfId="1399" xr:uid="{00000000-0005-0000-0000-0000ED090000}"/>
    <cellStyle name="Calculation 2 3 2 2 2 3" xfId="1400" xr:uid="{00000000-0005-0000-0000-0000EE090000}"/>
    <cellStyle name="Calculation 2 3 2 2 2 4" xfId="1401" xr:uid="{00000000-0005-0000-0000-0000EF090000}"/>
    <cellStyle name="Calculation 2 3 2 2 2 5" xfId="1402" xr:uid="{00000000-0005-0000-0000-0000F0090000}"/>
    <cellStyle name="Calculation 2 3 2 2 2 6" xfId="1403" xr:uid="{00000000-0005-0000-0000-0000F1090000}"/>
    <cellStyle name="Calculation 2 3 2 2 3" xfId="1404" xr:uid="{00000000-0005-0000-0000-0000F2090000}"/>
    <cellStyle name="Calculation 2 3 2 2 3 2" xfId="1405" xr:uid="{00000000-0005-0000-0000-0000F3090000}"/>
    <cellStyle name="Calculation 2 3 2 2 3 3" xfId="1406" xr:uid="{00000000-0005-0000-0000-0000F4090000}"/>
    <cellStyle name="Calculation 2 3 2 2 3 4" xfId="1407" xr:uid="{00000000-0005-0000-0000-0000F5090000}"/>
    <cellStyle name="Calculation 2 3 2 2 3 5" xfId="1408" xr:uid="{00000000-0005-0000-0000-0000F6090000}"/>
    <cellStyle name="Calculation 2 3 2 2 3 6" xfId="1409" xr:uid="{00000000-0005-0000-0000-0000F7090000}"/>
    <cellStyle name="Calculation 2 3 2 2 4" xfId="1410" xr:uid="{00000000-0005-0000-0000-0000F8090000}"/>
    <cellStyle name="Calculation 2 3 2 3" xfId="1411" xr:uid="{00000000-0005-0000-0000-0000F9090000}"/>
    <cellStyle name="Calculation 2 3 2 3 2" xfId="1412" xr:uid="{00000000-0005-0000-0000-0000FA090000}"/>
    <cellStyle name="Calculation 2 3 2 3 3" xfId="1413" xr:uid="{00000000-0005-0000-0000-0000FB090000}"/>
    <cellStyle name="Calculation 2 3 2 3 4" xfId="1414" xr:uid="{00000000-0005-0000-0000-0000FC090000}"/>
    <cellStyle name="Calculation 2 3 2 3 5" xfId="1415" xr:uid="{00000000-0005-0000-0000-0000FD090000}"/>
    <cellStyle name="Calculation 2 3 2 3 6" xfId="1416" xr:uid="{00000000-0005-0000-0000-0000FE090000}"/>
    <cellStyle name="Calculation 2 3 2 3 7" xfId="1417" xr:uid="{00000000-0005-0000-0000-0000FF090000}"/>
    <cellStyle name="Calculation 2 3 2 4" xfId="1418" xr:uid="{00000000-0005-0000-0000-0000000A0000}"/>
    <cellStyle name="Calculation 2 3 2 4 2" xfId="1419" xr:uid="{00000000-0005-0000-0000-0000010A0000}"/>
    <cellStyle name="Calculation 2 3 2 4 3" xfId="1420" xr:uid="{00000000-0005-0000-0000-0000020A0000}"/>
    <cellStyle name="Calculation 2 3 2 4 4" xfId="1421" xr:uid="{00000000-0005-0000-0000-0000030A0000}"/>
    <cellStyle name="Calculation 2 3 2 4 5" xfId="1422" xr:uid="{00000000-0005-0000-0000-0000040A0000}"/>
    <cellStyle name="Calculation 2 3 2 4 6" xfId="1423" xr:uid="{00000000-0005-0000-0000-0000050A0000}"/>
    <cellStyle name="Calculation 2 3 3" xfId="1424" xr:uid="{00000000-0005-0000-0000-0000060A0000}"/>
    <cellStyle name="Calculation 2 3 3 2" xfId="1425" xr:uid="{00000000-0005-0000-0000-0000070A0000}"/>
    <cellStyle name="Calculation 2 3 3 2 2" xfId="1426" xr:uid="{00000000-0005-0000-0000-0000080A0000}"/>
    <cellStyle name="Calculation 2 3 3 2 2 2" xfId="1427" xr:uid="{00000000-0005-0000-0000-0000090A0000}"/>
    <cellStyle name="Calculation 2 3 3 2 2 3" xfId="1428" xr:uid="{00000000-0005-0000-0000-00000A0A0000}"/>
    <cellStyle name="Calculation 2 3 3 2 2 4" xfId="1429" xr:uid="{00000000-0005-0000-0000-00000B0A0000}"/>
    <cellStyle name="Calculation 2 3 3 2 2 5" xfId="1430" xr:uid="{00000000-0005-0000-0000-00000C0A0000}"/>
    <cellStyle name="Calculation 2 3 3 2 2 6" xfId="1431" xr:uid="{00000000-0005-0000-0000-00000D0A0000}"/>
    <cellStyle name="Calculation 2 3 3 2 3" xfId="1432" xr:uid="{00000000-0005-0000-0000-00000E0A0000}"/>
    <cellStyle name="Calculation 2 3 3 2 3 2" xfId="1433" xr:uid="{00000000-0005-0000-0000-00000F0A0000}"/>
    <cellStyle name="Calculation 2 3 3 2 3 3" xfId="1434" xr:uid="{00000000-0005-0000-0000-0000100A0000}"/>
    <cellStyle name="Calculation 2 3 3 2 3 4" xfId="1435" xr:uid="{00000000-0005-0000-0000-0000110A0000}"/>
    <cellStyle name="Calculation 2 3 3 2 3 5" xfId="1436" xr:uid="{00000000-0005-0000-0000-0000120A0000}"/>
    <cellStyle name="Calculation 2 3 3 2 3 6" xfId="1437" xr:uid="{00000000-0005-0000-0000-0000130A0000}"/>
    <cellStyle name="Calculation 2 3 3 2 4" xfId="1438" xr:uid="{00000000-0005-0000-0000-0000140A0000}"/>
    <cellStyle name="Calculation 2 3 3 3" xfId="1439" xr:uid="{00000000-0005-0000-0000-0000150A0000}"/>
    <cellStyle name="Calculation 2 3 3 3 2" xfId="1440" xr:uid="{00000000-0005-0000-0000-0000160A0000}"/>
    <cellStyle name="Calculation 2 3 3 3 3" xfId="1441" xr:uid="{00000000-0005-0000-0000-0000170A0000}"/>
    <cellStyle name="Calculation 2 3 3 3 4" xfId="1442" xr:uid="{00000000-0005-0000-0000-0000180A0000}"/>
    <cellStyle name="Calculation 2 3 3 3 5" xfId="1443" xr:uid="{00000000-0005-0000-0000-0000190A0000}"/>
    <cellStyle name="Calculation 2 3 3 3 6" xfId="1444" xr:uid="{00000000-0005-0000-0000-00001A0A0000}"/>
    <cellStyle name="Calculation 2 3 3 4" xfId="1445" xr:uid="{00000000-0005-0000-0000-00001B0A0000}"/>
    <cellStyle name="Calculation 2 3 3 4 2" xfId="1446" xr:uid="{00000000-0005-0000-0000-00001C0A0000}"/>
    <cellStyle name="Calculation 2 3 3 4 3" xfId="1447" xr:uid="{00000000-0005-0000-0000-00001D0A0000}"/>
    <cellStyle name="Calculation 2 3 3 4 4" xfId="1448" xr:uid="{00000000-0005-0000-0000-00001E0A0000}"/>
    <cellStyle name="Calculation 2 3 3 4 5" xfId="1449" xr:uid="{00000000-0005-0000-0000-00001F0A0000}"/>
    <cellStyle name="Calculation 2 3 3 4 6" xfId="1450" xr:uid="{00000000-0005-0000-0000-0000200A0000}"/>
    <cellStyle name="Calculation 2 3 3 5" xfId="1451" xr:uid="{00000000-0005-0000-0000-0000210A0000}"/>
    <cellStyle name="Calculation 2 3 4" xfId="1452" xr:uid="{00000000-0005-0000-0000-0000220A0000}"/>
    <cellStyle name="Calculation 2 3 4 2" xfId="1453" xr:uid="{00000000-0005-0000-0000-0000230A0000}"/>
    <cellStyle name="Calculation 2 3 4 2 2" xfId="1454" xr:uid="{00000000-0005-0000-0000-0000240A0000}"/>
    <cellStyle name="Calculation 2 3 4 2 2 2" xfId="1455" xr:uid="{00000000-0005-0000-0000-0000250A0000}"/>
    <cellStyle name="Calculation 2 3 4 2 2 3" xfId="1456" xr:uid="{00000000-0005-0000-0000-0000260A0000}"/>
    <cellStyle name="Calculation 2 3 4 2 2 4" xfId="1457" xr:uid="{00000000-0005-0000-0000-0000270A0000}"/>
    <cellStyle name="Calculation 2 3 4 2 2 5" xfId="1458" xr:uid="{00000000-0005-0000-0000-0000280A0000}"/>
    <cellStyle name="Calculation 2 3 4 2 2 6" xfId="1459" xr:uid="{00000000-0005-0000-0000-0000290A0000}"/>
    <cellStyle name="Calculation 2 3 4 2 3" xfId="1460" xr:uid="{00000000-0005-0000-0000-00002A0A0000}"/>
    <cellStyle name="Calculation 2 3 4 2 3 2" xfId="1461" xr:uid="{00000000-0005-0000-0000-00002B0A0000}"/>
    <cellStyle name="Calculation 2 3 4 2 3 3" xfId="1462" xr:uid="{00000000-0005-0000-0000-00002C0A0000}"/>
    <cellStyle name="Calculation 2 3 4 2 3 4" xfId="1463" xr:uid="{00000000-0005-0000-0000-00002D0A0000}"/>
    <cellStyle name="Calculation 2 3 4 2 3 5" xfId="1464" xr:uid="{00000000-0005-0000-0000-00002E0A0000}"/>
    <cellStyle name="Calculation 2 3 4 2 3 6" xfId="1465" xr:uid="{00000000-0005-0000-0000-00002F0A0000}"/>
    <cellStyle name="Calculation 2 3 4 2 4" xfId="1466" xr:uid="{00000000-0005-0000-0000-0000300A0000}"/>
    <cellStyle name="Calculation 2 3 4 3" xfId="1467" xr:uid="{00000000-0005-0000-0000-0000310A0000}"/>
    <cellStyle name="Calculation 2 3 4 3 2" xfId="1468" xr:uid="{00000000-0005-0000-0000-0000320A0000}"/>
    <cellStyle name="Calculation 2 3 4 3 3" xfId="1469" xr:uid="{00000000-0005-0000-0000-0000330A0000}"/>
    <cellStyle name="Calculation 2 3 4 3 4" xfId="1470" xr:uid="{00000000-0005-0000-0000-0000340A0000}"/>
    <cellStyle name="Calculation 2 3 4 3 5" xfId="1471" xr:uid="{00000000-0005-0000-0000-0000350A0000}"/>
    <cellStyle name="Calculation 2 3 4 3 6" xfId="1472" xr:uid="{00000000-0005-0000-0000-0000360A0000}"/>
    <cellStyle name="Calculation 2 3 4 4" xfId="1473" xr:uid="{00000000-0005-0000-0000-0000370A0000}"/>
    <cellStyle name="Calculation 2 3 4 4 2" xfId="1474" xr:uid="{00000000-0005-0000-0000-0000380A0000}"/>
    <cellStyle name="Calculation 2 3 4 4 3" xfId="1475" xr:uid="{00000000-0005-0000-0000-0000390A0000}"/>
    <cellStyle name="Calculation 2 3 4 4 4" xfId="1476" xr:uid="{00000000-0005-0000-0000-00003A0A0000}"/>
    <cellStyle name="Calculation 2 3 4 4 5" xfId="1477" xr:uid="{00000000-0005-0000-0000-00003B0A0000}"/>
    <cellStyle name="Calculation 2 3 4 4 6" xfId="1478" xr:uid="{00000000-0005-0000-0000-00003C0A0000}"/>
    <cellStyle name="Calculation 2 3 4 5" xfId="1479" xr:uid="{00000000-0005-0000-0000-00003D0A0000}"/>
    <cellStyle name="Calculation 2 3 5" xfId="1480" xr:uid="{00000000-0005-0000-0000-00003E0A0000}"/>
    <cellStyle name="Calculation 2 3 5 2" xfId="1481" xr:uid="{00000000-0005-0000-0000-00003F0A0000}"/>
    <cellStyle name="Calculation 2 3 5 2 2" xfId="1482" xr:uid="{00000000-0005-0000-0000-0000400A0000}"/>
    <cellStyle name="Calculation 2 3 5 2 2 2" xfId="1483" xr:uid="{00000000-0005-0000-0000-0000410A0000}"/>
    <cellStyle name="Calculation 2 3 5 2 2 3" xfId="1484" xr:uid="{00000000-0005-0000-0000-0000420A0000}"/>
    <cellStyle name="Calculation 2 3 5 2 2 4" xfId="1485" xr:uid="{00000000-0005-0000-0000-0000430A0000}"/>
    <cellStyle name="Calculation 2 3 5 2 2 5" xfId="1486" xr:uid="{00000000-0005-0000-0000-0000440A0000}"/>
    <cellStyle name="Calculation 2 3 5 2 2 6" xfId="1487" xr:uid="{00000000-0005-0000-0000-0000450A0000}"/>
    <cellStyle name="Calculation 2 3 5 2 3" xfId="1488" xr:uid="{00000000-0005-0000-0000-0000460A0000}"/>
    <cellStyle name="Calculation 2 3 5 2 3 2" xfId="1489" xr:uid="{00000000-0005-0000-0000-0000470A0000}"/>
    <cellStyle name="Calculation 2 3 5 2 3 3" xfId="1490" xr:uid="{00000000-0005-0000-0000-0000480A0000}"/>
    <cellStyle name="Calculation 2 3 5 2 3 4" xfId="1491" xr:uid="{00000000-0005-0000-0000-0000490A0000}"/>
    <cellStyle name="Calculation 2 3 5 2 3 5" xfId="1492" xr:uid="{00000000-0005-0000-0000-00004A0A0000}"/>
    <cellStyle name="Calculation 2 3 5 2 3 6" xfId="1493" xr:uid="{00000000-0005-0000-0000-00004B0A0000}"/>
    <cellStyle name="Calculation 2 3 5 2 4" xfId="1494" xr:uid="{00000000-0005-0000-0000-00004C0A0000}"/>
    <cellStyle name="Calculation 2 3 5 3" xfId="1495" xr:uid="{00000000-0005-0000-0000-00004D0A0000}"/>
    <cellStyle name="Calculation 2 3 5 3 2" xfId="1496" xr:uid="{00000000-0005-0000-0000-00004E0A0000}"/>
    <cellStyle name="Calculation 2 3 5 3 3" xfId="1497" xr:uid="{00000000-0005-0000-0000-00004F0A0000}"/>
    <cellStyle name="Calculation 2 3 5 3 4" xfId="1498" xr:uid="{00000000-0005-0000-0000-0000500A0000}"/>
    <cellStyle name="Calculation 2 3 5 3 5" xfId="1499" xr:uid="{00000000-0005-0000-0000-0000510A0000}"/>
    <cellStyle name="Calculation 2 3 5 3 6" xfId="1500" xr:uid="{00000000-0005-0000-0000-0000520A0000}"/>
    <cellStyle name="Calculation 2 3 5 4" xfId="1501" xr:uid="{00000000-0005-0000-0000-0000530A0000}"/>
    <cellStyle name="Calculation 2 3 5 4 2" xfId="1502" xr:uid="{00000000-0005-0000-0000-0000540A0000}"/>
    <cellStyle name="Calculation 2 3 5 4 3" xfId="1503" xr:uid="{00000000-0005-0000-0000-0000550A0000}"/>
    <cellStyle name="Calculation 2 3 5 4 4" xfId="1504" xr:uid="{00000000-0005-0000-0000-0000560A0000}"/>
    <cellStyle name="Calculation 2 3 5 4 5" xfId="1505" xr:uid="{00000000-0005-0000-0000-0000570A0000}"/>
    <cellStyle name="Calculation 2 3 5 4 6" xfId="1506" xr:uid="{00000000-0005-0000-0000-0000580A0000}"/>
    <cellStyle name="Calculation 2 3 5 5" xfId="1507" xr:uid="{00000000-0005-0000-0000-0000590A0000}"/>
    <cellStyle name="Calculation 2 3 6" xfId="1508" xr:uid="{00000000-0005-0000-0000-00005A0A0000}"/>
    <cellStyle name="Calculation 2 3 6 2" xfId="1509" xr:uid="{00000000-0005-0000-0000-00005B0A0000}"/>
    <cellStyle name="Calculation 2 3 6 2 2" xfId="1510" xr:uid="{00000000-0005-0000-0000-00005C0A0000}"/>
    <cellStyle name="Calculation 2 3 6 2 3" xfId="1511" xr:uid="{00000000-0005-0000-0000-00005D0A0000}"/>
    <cellStyle name="Calculation 2 3 6 2 4" xfId="1512" xr:uid="{00000000-0005-0000-0000-00005E0A0000}"/>
    <cellStyle name="Calculation 2 3 6 2 5" xfId="1513" xr:uid="{00000000-0005-0000-0000-00005F0A0000}"/>
    <cellStyle name="Calculation 2 3 6 2 6" xfId="1514" xr:uid="{00000000-0005-0000-0000-0000600A0000}"/>
    <cellStyle name="Calculation 2 3 6 3" xfId="1515" xr:uid="{00000000-0005-0000-0000-0000610A0000}"/>
    <cellStyle name="Calculation 2 3 6 3 2" xfId="1516" xr:uid="{00000000-0005-0000-0000-0000620A0000}"/>
    <cellStyle name="Calculation 2 3 6 3 3" xfId="1517" xr:uid="{00000000-0005-0000-0000-0000630A0000}"/>
    <cellStyle name="Calculation 2 3 6 3 4" xfId="1518" xr:uid="{00000000-0005-0000-0000-0000640A0000}"/>
    <cellStyle name="Calculation 2 3 6 3 5" xfId="1519" xr:uid="{00000000-0005-0000-0000-0000650A0000}"/>
    <cellStyle name="Calculation 2 3 6 3 6" xfId="1520" xr:uid="{00000000-0005-0000-0000-0000660A0000}"/>
    <cellStyle name="Calculation 2 3 6 4" xfId="1521" xr:uid="{00000000-0005-0000-0000-0000670A0000}"/>
    <cellStyle name="Calculation 2 3 7" xfId="1522" xr:uid="{00000000-0005-0000-0000-0000680A0000}"/>
    <cellStyle name="Calculation 2 3 7 2" xfId="1523" xr:uid="{00000000-0005-0000-0000-0000690A0000}"/>
    <cellStyle name="Calculation 2 3 7 3" xfId="1524" xr:uid="{00000000-0005-0000-0000-00006A0A0000}"/>
    <cellStyle name="Calculation 2 3 7 4" xfId="1525" xr:uid="{00000000-0005-0000-0000-00006B0A0000}"/>
    <cellStyle name="Calculation 2 3 7 5" xfId="1526" xr:uid="{00000000-0005-0000-0000-00006C0A0000}"/>
    <cellStyle name="Calculation 2 3 7 6" xfId="1527" xr:uid="{00000000-0005-0000-0000-00006D0A0000}"/>
    <cellStyle name="Calculation 2 3 7 7" xfId="1528" xr:uid="{00000000-0005-0000-0000-00006E0A0000}"/>
    <cellStyle name="Calculation 2 3 8" xfId="1529" xr:uid="{00000000-0005-0000-0000-00006F0A0000}"/>
    <cellStyle name="Calculation 2 3 8 2" xfId="1530" xr:uid="{00000000-0005-0000-0000-0000700A0000}"/>
    <cellStyle name="Calculation 2 3 8 3" xfId="1531" xr:uid="{00000000-0005-0000-0000-0000710A0000}"/>
    <cellStyle name="Calculation 2 3 8 4" xfId="1532" xr:uid="{00000000-0005-0000-0000-0000720A0000}"/>
    <cellStyle name="Calculation 2 3 8 5" xfId="1533" xr:uid="{00000000-0005-0000-0000-0000730A0000}"/>
    <cellStyle name="Calculation 2 3 8 6" xfId="1534" xr:uid="{00000000-0005-0000-0000-0000740A0000}"/>
    <cellStyle name="Calculation 2 3 9" xfId="1395" xr:uid="{00000000-0005-0000-0000-0000750A0000}"/>
    <cellStyle name="Calculation 2 3_Client_Report_SSFD_286_UI_15May14_06h00" xfId="36981" xr:uid="{00000000-0005-0000-0000-0000760A0000}"/>
    <cellStyle name="Calculation 2 30" xfId="38168" xr:uid="{00000000-0005-0000-0000-0000770A0000}"/>
    <cellStyle name="Calculation 2 31" xfId="38210" xr:uid="{00000000-0005-0000-0000-0000780A0000}"/>
    <cellStyle name="Calculation 2 32" xfId="807" xr:uid="{00000000-0005-0000-0000-0000790A0000}"/>
    <cellStyle name="Calculation 2 4" xfId="296" xr:uid="{00000000-0005-0000-0000-00007A0A0000}"/>
    <cellStyle name="Calculation 2 4 2" xfId="1536" xr:uid="{00000000-0005-0000-0000-00007B0A0000}"/>
    <cellStyle name="Calculation 2 4 2 2" xfId="1537" xr:uid="{00000000-0005-0000-0000-00007C0A0000}"/>
    <cellStyle name="Calculation 2 4 2 2 2" xfId="1538" xr:uid="{00000000-0005-0000-0000-00007D0A0000}"/>
    <cellStyle name="Calculation 2 4 2 2 2 2" xfId="1539" xr:uid="{00000000-0005-0000-0000-00007E0A0000}"/>
    <cellStyle name="Calculation 2 4 2 2 2 3" xfId="1540" xr:uid="{00000000-0005-0000-0000-00007F0A0000}"/>
    <cellStyle name="Calculation 2 4 2 2 2 4" xfId="1541" xr:uid="{00000000-0005-0000-0000-0000800A0000}"/>
    <cellStyle name="Calculation 2 4 2 2 2 5" xfId="1542" xr:uid="{00000000-0005-0000-0000-0000810A0000}"/>
    <cellStyle name="Calculation 2 4 2 2 2 6" xfId="1543" xr:uid="{00000000-0005-0000-0000-0000820A0000}"/>
    <cellStyle name="Calculation 2 4 2 2 3" xfId="1544" xr:uid="{00000000-0005-0000-0000-0000830A0000}"/>
    <cellStyle name="Calculation 2 4 2 2 3 2" xfId="1545" xr:uid="{00000000-0005-0000-0000-0000840A0000}"/>
    <cellStyle name="Calculation 2 4 2 2 3 3" xfId="1546" xr:uid="{00000000-0005-0000-0000-0000850A0000}"/>
    <cellStyle name="Calculation 2 4 2 2 3 4" xfId="1547" xr:uid="{00000000-0005-0000-0000-0000860A0000}"/>
    <cellStyle name="Calculation 2 4 2 2 3 5" xfId="1548" xr:uid="{00000000-0005-0000-0000-0000870A0000}"/>
    <cellStyle name="Calculation 2 4 2 2 3 6" xfId="1549" xr:uid="{00000000-0005-0000-0000-0000880A0000}"/>
    <cellStyle name="Calculation 2 4 2 2 4" xfId="1550" xr:uid="{00000000-0005-0000-0000-0000890A0000}"/>
    <cellStyle name="Calculation 2 4 2 3" xfId="1551" xr:uid="{00000000-0005-0000-0000-00008A0A0000}"/>
    <cellStyle name="Calculation 2 4 2 3 2" xfId="1552" xr:uid="{00000000-0005-0000-0000-00008B0A0000}"/>
    <cellStyle name="Calculation 2 4 2 3 3" xfId="1553" xr:uid="{00000000-0005-0000-0000-00008C0A0000}"/>
    <cellStyle name="Calculation 2 4 2 3 4" xfId="1554" xr:uid="{00000000-0005-0000-0000-00008D0A0000}"/>
    <cellStyle name="Calculation 2 4 2 3 5" xfId="1555" xr:uid="{00000000-0005-0000-0000-00008E0A0000}"/>
    <cellStyle name="Calculation 2 4 2 3 6" xfId="1556" xr:uid="{00000000-0005-0000-0000-00008F0A0000}"/>
    <cellStyle name="Calculation 2 4 2 3 7" xfId="1557" xr:uid="{00000000-0005-0000-0000-0000900A0000}"/>
    <cellStyle name="Calculation 2 4 2 4" xfId="1558" xr:uid="{00000000-0005-0000-0000-0000910A0000}"/>
    <cellStyle name="Calculation 2 4 2 4 2" xfId="1559" xr:uid="{00000000-0005-0000-0000-0000920A0000}"/>
    <cellStyle name="Calculation 2 4 2 4 3" xfId="1560" xr:uid="{00000000-0005-0000-0000-0000930A0000}"/>
    <cellStyle name="Calculation 2 4 2 4 4" xfId="1561" xr:uid="{00000000-0005-0000-0000-0000940A0000}"/>
    <cellStyle name="Calculation 2 4 2 4 5" xfId="1562" xr:uid="{00000000-0005-0000-0000-0000950A0000}"/>
    <cellStyle name="Calculation 2 4 2 4 6" xfId="1563" xr:uid="{00000000-0005-0000-0000-0000960A0000}"/>
    <cellStyle name="Calculation 2 4 3" xfId="1564" xr:uid="{00000000-0005-0000-0000-0000970A0000}"/>
    <cellStyle name="Calculation 2 4 3 2" xfId="1565" xr:uid="{00000000-0005-0000-0000-0000980A0000}"/>
    <cellStyle name="Calculation 2 4 3 2 2" xfId="1566" xr:uid="{00000000-0005-0000-0000-0000990A0000}"/>
    <cellStyle name="Calculation 2 4 3 2 2 2" xfId="1567" xr:uid="{00000000-0005-0000-0000-00009A0A0000}"/>
    <cellStyle name="Calculation 2 4 3 2 2 3" xfId="1568" xr:uid="{00000000-0005-0000-0000-00009B0A0000}"/>
    <cellStyle name="Calculation 2 4 3 2 2 4" xfId="1569" xr:uid="{00000000-0005-0000-0000-00009C0A0000}"/>
    <cellStyle name="Calculation 2 4 3 2 2 5" xfId="1570" xr:uid="{00000000-0005-0000-0000-00009D0A0000}"/>
    <cellStyle name="Calculation 2 4 3 2 2 6" xfId="1571" xr:uid="{00000000-0005-0000-0000-00009E0A0000}"/>
    <cellStyle name="Calculation 2 4 3 2 3" xfId="1572" xr:uid="{00000000-0005-0000-0000-00009F0A0000}"/>
    <cellStyle name="Calculation 2 4 3 2 3 2" xfId="1573" xr:uid="{00000000-0005-0000-0000-0000A00A0000}"/>
    <cellStyle name="Calculation 2 4 3 2 3 3" xfId="1574" xr:uid="{00000000-0005-0000-0000-0000A10A0000}"/>
    <cellStyle name="Calculation 2 4 3 2 3 4" xfId="1575" xr:uid="{00000000-0005-0000-0000-0000A20A0000}"/>
    <cellStyle name="Calculation 2 4 3 2 3 5" xfId="1576" xr:uid="{00000000-0005-0000-0000-0000A30A0000}"/>
    <cellStyle name="Calculation 2 4 3 2 3 6" xfId="1577" xr:uid="{00000000-0005-0000-0000-0000A40A0000}"/>
    <cellStyle name="Calculation 2 4 3 2 4" xfId="1578" xr:uid="{00000000-0005-0000-0000-0000A50A0000}"/>
    <cellStyle name="Calculation 2 4 3 3" xfId="1579" xr:uid="{00000000-0005-0000-0000-0000A60A0000}"/>
    <cellStyle name="Calculation 2 4 3 3 2" xfId="1580" xr:uid="{00000000-0005-0000-0000-0000A70A0000}"/>
    <cellStyle name="Calculation 2 4 3 3 3" xfId="1581" xr:uid="{00000000-0005-0000-0000-0000A80A0000}"/>
    <cellStyle name="Calculation 2 4 3 3 4" xfId="1582" xr:uid="{00000000-0005-0000-0000-0000A90A0000}"/>
    <cellStyle name="Calculation 2 4 3 3 5" xfId="1583" xr:uid="{00000000-0005-0000-0000-0000AA0A0000}"/>
    <cellStyle name="Calculation 2 4 3 3 6" xfId="1584" xr:uid="{00000000-0005-0000-0000-0000AB0A0000}"/>
    <cellStyle name="Calculation 2 4 3 4" xfId="1585" xr:uid="{00000000-0005-0000-0000-0000AC0A0000}"/>
    <cellStyle name="Calculation 2 4 3 4 2" xfId="1586" xr:uid="{00000000-0005-0000-0000-0000AD0A0000}"/>
    <cellStyle name="Calculation 2 4 3 4 3" xfId="1587" xr:uid="{00000000-0005-0000-0000-0000AE0A0000}"/>
    <cellStyle name="Calculation 2 4 3 4 4" xfId="1588" xr:uid="{00000000-0005-0000-0000-0000AF0A0000}"/>
    <cellStyle name="Calculation 2 4 3 4 5" xfId="1589" xr:uid="{00000000-0005-0000-0000-0000B00A0000}"/>
    <cellStyle name="Calculation 2 4 3 4 6" xfId="1590" xr:uid="{00000000-0005-0000-0000-0000B10A0000}"/>
    <cellStyle name="Calculation 2 4 3 5" xfId="1591" xr:uid="{00000000-0005-0000-0000-0000B20A0000}"/>
    <cellStyle name="Calculation 2 4 4" xfId="1592" xr:uid="{00000000-0005-0000-0000-0000B30A0000}"/>
    <cellStyle name="Calculation 2 4 4 2" xfId="1593" xr:uid="{00000000-0005-0000-0000-0000B40A0000}"/>
    <cellStyle name="Calculation 2 4 4 2 2" xfId="1594" xr:uid="{00000000-0005-0000-0000-0000B50A0000}"/>
    <cellStyle name="Calculation 2 4 4 2 2 2" xfId="1595" xr:uid="{00000000-0005-0000-0000-0000B60A0000}"/>
    <cellStyle name="Calculation 2 4 4 2 2 3" xfId="1596" xr:uid="{00000000-0005-0000-0000-0000B70A0000}"/>
    <cellStyle name="Calculation 2 4 4 2 2 4" xfId="1597" xr:uid="{00000000-0005-0000-0000-0000B80A0000}"/>
    <cellStyle name="Calculation 2 4 4 2 2 5" xfId="1598" xr:uid="{00000000-0005-0000-0000-0000B90A0000}"/>
    <cellStyle name="Calculation 2 4 4 2 2 6" xfId="1599" xr:uid="{00000000-0005-0000-0000-0000BA0A0000}"/>
    <cellStyle name="Calculation 2 4 4 2 3" xfId="1600" xr:uid="{00000000-0005-0000-0000-0000BB0A0000}"/>
    <cellStyle name="Calculation 2 4 4 2 3 2" xfId="1601" xr:uid="{00000000-0005-0000-0000-0000BC0A0000}"/>
    <cellStyle name="Calculation 2 4 4 2 3 3" xfId="1602" xr:uid="{00000000-0005-0000-0000-0000BD0A0000}"/>
    <cellStyle name="Calculation 2 4 4 2 3 4" xfId="1603" xr:uid="{00000000-0005-0000-0000-0000BE0A0000}"/>
    <cellStyle name="Calculation 2 4 4 2 3 5" xfId="1604" xr:uid="{00000000-0005-0000-0000-0000BF0A0000}"/>
    <cellStyle name="Calculation 2 4 4 2 3 6" xfId="1605" xr:uid="{00000000-0005-0000-0000-0000C00A0000}"/>
    <cellStyle name="Calculation 2 4 4 2 4" xfId="1606" xr:uid="{00000000-0005-0000-0000-0000C10A0000}"/>
    <cellStyle name="Calculation 2 4 4 3" xfId="1607" xr:uid="{00000000-0005-0000-0000-0000C20A0000}"/>
    <cellStyle name="Calculation 2 4 4 3 2" xfId="1608" xr:uid="{00000000-0005-0000-0000-0000C30A0000}"/>
    <cellStyle name="Calculation 2 4 4 3 3" xfId="1609" xr:uid="{00000000-0005-0000-0000-0000C40A0000}"/>
    <cellStyle name="Calculation 2 4 4 3 4" xfId="1610" xr:uid="{00000000-0005-0000-0000-0000C50A0000}"/>
    <cellStyle name="Calculation 2 4 4 3 5" xfId="1611" xr:uid="{00000000-0005-0000-0000-0000C60A0000}"/>
    <cellStyle name="Calculation 2 4 4 3 6" xfId="1612" xr:uid="{00000000-0005-0000-0000-0000C70A0000}"/>
    <cellStyle name="Calculation 2 4 4 4" xfId="1613" xr:uid="{00000000-0005-0000-0000-0000C80A0000}"/>
    <cellStyle name="Calculation 2 4 4 4 2" xfId="1614" xr:uid="{00000000-0005-0000-0000-0000C90A0000}"/>
    <cellStyle name="Calculation 2 4 4 4 3" xfId="1615" xr:uid="{00000000-0005-0000-0000-0000CA0A0000}"/>
    <cellStyle name="Calculation 2 4 4 4 4" xfId="1616" xr:uid="{00000000-0005-0000-0000-0000CB0A0000}"/>
    <cellStyle name="Calculation 2 4 4 4 5" xfId="1617" xr:uid="{00000000-0005-0000-0000-0000CC0A0000}"/>
    <cellStyle name="Calculation 2 4 4 4 6" xfId="1618" xr:uid="{00000000-0005-0000-0000-0000CD0A0000}"/>
    <cellStyle name="Calculation 2 4 4 5" xfId="1619" xr:uid="{00000000-0005-0000-0000-0000CE0A0000}"/>
    <cellStyle name="Calculation 2 4 5" xfId="1620" xr:uid="{00000000-0005-0000-0000-0000CF0A0000}"/>
    <cellStyle name="Calculation 2 4 5 2" xfId="1621" xr:uid="{00000000-0005-0000-0000-0000D00A0000}"/>
    <cellStyle name="Calculation 2 4 5 2 2" xfId="1622" xr:uid="{00000000-0005-0000-0000-0000D10A0000}"/>
    <cellStyle name="Calculation 2 4 5 2 2 2" xfId="1623" xr:uid="{00000000-0005-0000-0000-0000D20A0000}"/>
    <cellStyle name="Calculation 2 4 5 2 2 3" xfId="1624" xr:uid="{00000000-0005-0000-0000-0000D30A0000}"/>
    <cellStyle name="Calculation 2 4 5 2 2 4" xfId="1625" xr:uid="{00000000-0005-0000-0000-0000D40A0000}"/>
    <cellStyle name="Calculation 2 4 5 2 2 5" xfId="1626" xr:uid="{00000000-0005-0000-0000-0000D50A0000}"/>
    <cellStyle name="Calculation 2 4 5 2 2 6" xfId="1627" xr:uid="{00000000-0005-0000-0000-0000D60A0000}"/>
    <cellStyle name="Calculation 2 4 5 2 3" xfId="1628" xr:uid="{00000000-0005-0000-0000-0000D70A0000}"/>
    <cellStyle name="Calculation 2 4 5 2 3 2" xfId="1629" xr:uid="{00000000-0005-0000-0000-0000D80A0000}"/>
    <cellStyle name="Calculation 2 4 5 2 3 3" xfId="1630" xr:uid="{00000000-0005-0000-0000-0000D90A0000}"/>
    <cellStyle name="Calculation 2 4 5 2 3 4" xfId="1631" xr:uid="{00000000-0005-0000-0000-0000DA0A0000}"/>
    <cellStyle name="Calculation 2 4 5 2 3 5" xfId="1632" xr:uid="{00000000-0005-0000-0000-0000DB0A0000}"/>
    <cellStyle name="Calculation 2 4 5 2 3 6" xfId="1633" xr:uid="{00000000-0005-0000-0000-0000DC0A0000}"/>
    <cellStyle name="Calculation 2 4 5 2 4" xfId="1634" xr:uid="{00000000-0005-0000-0000-0000DD0A0000}"/>
    <cellStyle name="Calculation 2 4 5 3" xfId="1635" xr:uid="{00000000-0005-0000-0000-0000DE0A0000}"/>
    <cellStyle name="Calculation 2 4 5 3 2" xfId="1636" xr:uid="{00000000-0005-0000-0000-0000DF0A0000}"/>
    <cellStyle name="Calculation 2 4 5 3 3" xfId="1637" xr:uid="{00000000-0005-0000-0000-0000E00A0000}"/>
    <cellStyle name="Calculation 2 4 5 3 4" xfId="1638" xr:uid="{00000000-0005-0000-0000-0000E10A0000}"/>
    <cellStyle name="Calculation 2 4 5 3 5" xfId="1639" xr:uid="{00000000-0005-0000-0000-0000E20A0000}"/>
    <cellStyle name="Calculation 2 4 5 3 6" xfId="1640" xr:uid="{00000000-0005-0000-0000-0000E30A0000}"/>
    <cellStyle name="Calculation 2 4 5 4" xfId="1641" xr:uid="{00000000-0005-0000-0000-0000E40A0000}"/>
    <cellStyle name="Calculation 2 4 5 4 2" xfId="1642" xr:uid="{00000000-0005-0000-0000-0000E50A0000}"/>
    <cellStyle name="Calculation 2 4 5 4 3" xfId="1643" xr:uid="{00000000-0005-0000-0000-0000E60A0000}"/>
    <cellStyle name="Calculation 2 4 5 4 4" xfId="1644" xr:uid="{00000000-0005-0000-0000-0000E70A0000}"/>
    <cellStyle name="Calculation 2 4 5 4 5" xfId="1645" xr:uid="{00000000-0005-0000-0000-0000E80A0000}"/>
    <cellStyle name="Calculation 2 4 5 4 6" xfId="1646" xr:uid="{00000000-0005-0000-0000-0000E90A0000}"/>
    <cellStyle name="Calculation 2 4 5 5" xfId="1647" xr:uid="{00000000-0005-0000-0000-0000EA0A0000}"/>
    <cellStyle name="Calculation 2 4 6" xfId="1648" xr:uid="{00000000-0005-0000-0000-0000EB0A0000}"/>
    <cellStyle name="Calculation 2 4 6 2" xfId="1649" xr:uid="{00000000-0005-0000-0000-0000EC0A0000}"/>
    <cellStyle name="Calculation 2 4 6 2 2" xfId="1650" xr:uid="{00000000-0005-0000-0000-0000ED0A0000}"/>
    <cellStyle name="Calculation 2 4 6 2 3" xfId="1651" xr:uid="{00000000-0005-0000-0000-0000EE0A0000}"/>
    <cellStyle name="Calculation 2 4 6 2 4" xfId="1652" xr:uid="{00000000-0005-0000-0000-0000EF0A0000}"/>
    <cellStyle name="Calculation 2 4 6 2 5" xfId="1653" xr:uid="{00000000-0005-0000-0000-0000F00A0000}"/>
    <cellStyle name="Calculation 2 4 6 2 6" xfId="1654" xr:uid="{00000000-0005-0000-0000-0000F10A0000}"/>
    <cellStyle name="Calculation 2 4 6 3" xfId="1655" xr:uid="{00000000-0005-0000-0000-0000F20A0000}"/>
    <cellStyle name="Calculation 2 4 6 3 2" xfId="1656" xr:uid="{00000000-0005-0000-0000-0000F30A0000}"/>
    <cellStyle name="Calculation 2 4 6 3 3" xfId="1657" xr:uid="{00000000-0005-0000-0000-0000F40A0000}"/>
    <cellStyle name="Calculation 2 4 6 3 4" xfId="1658" xr:uid="{00000000-0005-0000-0000-0000F50A0000}"/>
    <cellStyle name="Calculation 2 4 6 3 5" xfId="1659" xr:uid="{00000000-0005-0000-0000-0000F60A0000}"/>
    <cellStyle name="Calculation 2 4 6 3 6" xfId="1660" xr:uid="{00000000-0005-0000-0000-0000F70A0000}"/>
    <cellStyle name="Calculation 2 4 6 4" xfId="1661" xr:uid="{00000000-0005-0000-0000-0000F80A0000}"/>
    <cellStyle name="Calculation 2 4 7" xfId="1662" xr:uid="{00000000-0005-0000-0000-0000F90A0000}"/>
    <cellStyle name="Calculation 2 4 7 2" xfId="1663" xr:uid="{00000000-0005-0000-0000-0000FA0A0000}"/>
    <cellStyle name="Calculation 2 4 7 3" xfId="1664" xr:uid="{00000000-0005-0000-0000-0000FB0A0000}"/>
    <cellStyle name="Calculation 2 4 7 4" xfId="1665" xr:uid="{00000000-0005-0000-0000-0000FC0A0000}"/>
    <cellStyle name="Calculation 2 4 7 5" xfId="1666" xr:uid="{00000000-0005-0000-0000-0000FD0A0000}"/>
    <cellStyle name="Calculation 2 4 7 6" xfId="1667" xr:uid="{00000000-0005-0000-0000-0000FE0A0000}"/>
    <cellStyle name="Calculation 2 4 7 7" xfId="1668" xr:uid="{00000000-0005-0000-0000-0000FF0A0000}"/>
    <cellStyle name="Calculation 2 4 8" xfId="1669" xr:uid="{00000000-0005-0000-0000-0000000B0000}"/>
    <cellStyle name="Calculation 2 4 8 2" xfId="1670" xr:uid="{00000000-0005-0000-0000-0000010B0000}"/>
    <cellStyle name="Calculation 2 4 8 3" xfId="1671" xr:uid="{00000000-0005-0000-0000-0000020B0000}"/>
    <cellStyle name="Calculation 2 4 8 4" xfId="1672" xr:uid="{00000000-0005-0000-0000-0000030B0000}"/>
    <cellStyle name="Calculation 2 4 8 5" xfId="1673" xr:uid="{00000000-0005-0000-0000-0000040B0000}"/>
    <cellStyle name="Calculation 2 4 8 6" xfId="1674" xr:uid="{00000000-0005-0000-0000-0000050B0000}"/>
    <cellStyle name="Calculation 2 4 9" xfId="1535" xr:uid="{00000000-0005-0000-0000-0000060B0000}"/>
    <cellStyle name="Calculation 2 4_Client_Report_SSFD_286_UI_15May14_06h00" xfId="36982" xr:uid="{00000000-0005-0000-0000-0000070B0000}"/>
    <cellStyle name="Calculation 2 5" xfId="310" xr:uid="{00000000-0005-0000-0000-0000080B0000}"/>
    <cellStyle name="Calculation 2 5 2" xfId="1676" xr:uid="{00000000-0005-0000-0000-0000090B0000}"/>
    <cellStyle name="Calculation 2 5 2 2" xfId="1677" xr:uid="{00000000-0005-0000-0000-00000A0B0000}"/>
    <cellStyle name="Calculation 2 5 2 2 2" xfId="1678" xr:uid="{00000000-0005-0000-0000-00000B0B0000}"/>
    <cellStyle name="Calculation 2 5 2 2 2 2" xfId="1679" xr:uid="{00000000-0005-0000-0000-00000C0B0000}"/>
    <cellStyle name="Calculation 2 5 2 2 2 3" xfId="1680" xr:uid="{00000000-0005-0000-0000-00000D0B0000}"/>
    <cellStyle name="Calculation 2 5 2 2 2 4" xfId="1681" xr:uid="{00000000-0005-0000-0000-00000E0B0000}"/>
    <cellStyle name="Calculation 2 5 2 2 2 5" xfId="1682" xr:uid="{00000000-0005-0000-0000-00000F0B0000}"/>
    <cellStyle name="Calculation 2 5 2 2 2 6" xfId="1683" xr:uid="{00000000-0005-0000-0000-0000100B0000}"/>
    <cellStyle name="Calculation 2 5 2 2 3" xfId="1684" xr:uid="{00000000-0005-0000-0000-0000110B0000}"/>
    <cellStyle name="Calculation 2 5 2 2 3 2" xfId="1685" xr:uid="{00000000-0005-0000-0000-0000120B0000}"/>
    <cellStyle name="Calculation 2 5 2 2 3 3" xfId="1686" xr:uid="{00000000-0005-0000-0000-0000130B0000}"/>
    <cellStyle name="Calculation 2 5 2 2 3 4" xfId="1687" xr:uid="{00000000-0005-0000-0000-0000140B0000}"/>
    <cellStyle name="Calculation 2 5 2 2 3 5" xfId="1688" xr:uid="{00000000-0005-0000-0000-0000150B0000}"/>
    <cellStyle name="Calculation 2 5 2 2 3 6" xfId="1689" xr:uid="{00000000-0005-0000-0000-0000160B0000}"/>
    <cellStyle name="Calculation 2 5 2 2 4" xfId="1690" xr:uid="{00000000-0005-0000-0000-0000170B0000}"/>
    <cellStyle name="Calculation 2 5 2 3" xfId="1691" xr:uid="{00000000-0005-0000-0000-0000180B0000}"/>
    <cellStyle name="Calculation 2 5 2 3 2" xfId="1692" xr:uid="{00000000-0005-0000-0000-0000190B0000}"/>
    <cellStyle name="Calculation 2 5 2 3 3" xfId="1693" xr:uid="{00000000-0005-0000-0000-00001A0B0000}"/>
    <cellStyle name="Calculation 2 5 2 3 4" xfId="1694" xr:uid="{00000000-0005-0000-0000-00001B0B0000}"/>
    <cellStyle name="Calculation 2 5 2 3 5" xfId="1695" xr:uid="{00000000-0005-0000-0000-00001C0B0000}"/>
    <cellStyle name="Calculation 2 5 2 3 6" xfId="1696" xr:uid="{00000000-0005-0000-0000-00001D0B0000}"/>
    <cellStyle name="Calculation 2 5 2 3 7" xfId="1697" xr:uid="{00000000-0005-0000-0000-00001E0B0000}"/>
    <cellStyle name="Calculation 2 5 2 4" xfId="1698" xr:uid="{00000000-0005-0000-0000-00001F0B0000}"/>
    <cellStyle name="Calculation 2 5 2 4 2" xfId="1699" xr:uid="{00000000-0005-0000-0000-0000200B0000}"/>
    <cellStyle name="Calculation 2 5 2 4 3" xfId="1700" xr:uid="{00000000-0005-0000-0000-0000210B0000}"/>
    <cellStyle name="Calculation 2 5 2 4 4" xfId="1701" xr:uid="{00000000-0005-0000-0000-0000220B0000}"/>
    <cellStyle name="Calculation 2 5 2 4 5" xfId="1702" xr:uid="{00000000-0005-0000-0000-0000230B0000}"/>
    <cellStyle name="Calculation 2 5 2 4 6" xfId="1703" xr:uid="{00000000-0005-0000-0000-0000240B0000}"/>
    <cellStyle name="Calculation 2 5 3" xfId="1704" xr:uid="{00000000-0005-0000-0000-0000250B0000}"/>
    <cellStyle name="Calculation 2 5 3 2" xfId="1705" xr:uid="{00000000-0005-0000-0000-0000260B0000}"/>
    <cellStyle name="Calculation 2 5 3 2 2" xfId="1706" xr:uid="{00000000-0005-0000-0000-0000270B0000}"/>
    <cellStyle name="Calculation 2 5 3 2 2 2" xfId="1707" xr:uid="{00000000-0005-0000-0000-0000280B0000}"/>
    <cellStyle name="Calculation 2 5 3 2 2 3" xfId="1708" xr:uid="{00000000-0005-0000-0000-0000290B0000}"/>
    <cellStyle name="Calculation 2 5 3 2 2 4" xfId="1709" xr:uid="{00000000-0005-0000-0000-00002A0B0000}"/>
    <cellStyle name="Calculation 2 5 3 2 2 5" xfId="1710" xr:uid="{00000000-0005-0000-0000-00002B0B0000}"/>
    <cellStyle name="Calculation 2 5 3 2 2 6" xfId="1711" xr:uid="{00000000-0005-0000-0000-00002C0B0000}"/>
    <cellStyle name="Calculation 2 5 3 2 3" xfId="1712" xr:uid="{00000000-0005-0000-0000-00002D0B0000}"/>
    <cellStyle name="Calculation 2 5 3 2 3 2" xfId="1713" xr:uid="{00000000-0005-0000-0000-00002E0B0000}"/>
    <cellStyle name="Calculation 2 5 3 2 3 3" xfId="1714" xr:uid="{00000000-0005-0000-0000-00002F0B0000}"/>
    <cellStyle name="Calculation 2 5 3 2 3 4" xfId="1715" xr:uid="{00000000-0005-0000-0000-0000300B0000}"/>
    <cellStyle name="Calculation 2 5 3 2 3 5" xfId="1716" xr:uid="{00000000-0005-0000-0000-0000310B0000}"/>
    <cellStyle name="Calculation 2 5 3 2 3 6" xfId="1717" xr:uid="{00000000-0005-0000-0000-0000320B0000}"/>
    <cellStyle name="Calculation 2 5 3 2 4" xfId="1718" xr:uid="{00000000-0005-0000-0000-0000330B0000}"/>
    <cellStyle name="Calculation 2 5 3 3" xfId="1719" xr:uid="{00000000-0005-0000-0000-0000340B0000}"/>
    <cellStyle name="Calculation 2 5 3 3 2" xfId="1720" xr:uid="{00000000-0005-0000-0000-0000350B0000}"/>
    <cellStyle name="Calculation 2 5 3 3 3" xfId="1721" xr:uid="{00000000-0005-0000-0000-0000360B0000}"/>
    <cellStyle name="Calculation 2 5 3 3 4" xfId="1722" xr:uid="{00000000-0005-0000-0000-0000370B0000}"/>
    <cellStyle name="Calculation 2 5 3 3 5" xfId="1723" xr:uid="{00000000-0005-0000-0000-0000380B0000}"/>
    <cellStyle name="Calculation 2 5 3 3 6" xfId="1724" xr:uid="{00000000-0005-0000-0000-0000390B0000}"/>
    <cellStyle name="Calculation 2 5 3 4" xfId="1725" xr:uid="{00000000-0005-0000-0000-00003A0B0000}"/>
    <cellStyle name="Calculation 2 5 3 4 2" xfId="1726" xr:uid="{00000000-0005-0000-0000-00003B0B0000}"/>
    <cellStyle name="Calculation 2 5 3 4 3" xfId="1727" xr:uid="{00000000-0005-0000-0000-00003C0B0000}"/>
    <cellStyle name="Calculation 2 5 3 4 4" xfId="1728" xr:uid="{00000000-0005-0000-0000-00003D0B0000}"/>
    <cellStyle name="Calculation 2 5 3 4 5" xfId="1729" xr:uid="{00000000-0005-0000-0000-00003E0B0000}"/>
    <cellStyle name="Calculation 2 5 3 4 6" xfId="1730" xr:uid="{00000000-0005-0000-0000-00003F0B0000}"/>
    <cellStyle name="Calculation 2 5 3 5" xfId="1731" xr:uid="{00000000-0005-0000-0000-0000400B0000}"/>
    <cellStyle name="Calculation 2 5 4" xfId="1732" xr:uid="{00000000-0005-0000-0000-0000410B0000}"/>
    <cellStyle name="Calculation 2 5 4 2" xfId="1733" xr:uid="{00000000-0005-0000-0000-0000420B0000}"/>
    <cellStyle name="Calculation 2 5 4 2 2" xfId="1734" xr:uid="{00000000-0005-0000-0000-0000430B0000}"/>
    <cellStyle name="Calculation 2 5 4 2 2 2" xfId="1735" xr:uid="{00000000-0005-0000-0000-0000440B0000}"/>
    <cellStyle name="Calculation 2 5 4 2 2 3" xfId="1736" xr:uid="{00000000-0005-0000-0000-0000450B0000}"/>
    <cellStyle name="Calculation 2 5 4 2 2 4" xfId="1737" xr:uid="{00000000-0005-0000-0000-0000460B0000}"/>
    <cellStyle name="Calculation 2 5 4 2 2 5" xfId="1738" xr:uid="{00000000-0005-0000-0000-0000470B0000}"/>
    <cellStyle name="Calculation 2 5 4 2 2 6" xfId="1739" xr:uid="{00000000-0005-0000-0000-0000480B0000}"/>
    <cellStyle name="Calculation 2 5 4 2 3" xfId="1740" xr:uid="{00000000-0005-0000-0000-0000490B0000}"/>
    <cellStyle name="Calculation 2 5 4 2 3 2" xfId="1741" xr:uid="{00000000-0005-0000-0000-00004A0B0000}"/>
    <cellStyle name="Calculation 2 5 4 2 3 3" xfId="1742" xr:uid="{00000000-0005-0000-0000-00004B0B0000}"/>
    <cellStyle name="Calculation 2 5 4 2 3 4" xfId="1743" xr:uid="{00000000-0005-0000-0000-00004C0B0000}"/>
    <cellStyle name="Calculation 2 5 4 2 3 5" xfId="1744" xr:uid="{00000000-0005-0000-0000-00004D0B0000}"/>
    <cellStyle name="Calculation 2 5 4 2 3 6" xfId="1745" xr:uid="{00000000-0005-0000-0000-00004E0B0000}"/>
    <cellStyle name="Calculation 2 5 4 2 4" xfId="1746" xr:uid="{00000000-0005-0000-0000-00004F0B0000}"/>
    <cellStyle name="Calculation 2 5 4 3" xfId="1747" xr:uid="{00000000-0005-0000-0000-0000500B0000}"/>
    <cellStyle name="Calculation 2 5 4 3 2" xfId="1748" xr:uid="{00000000-0005-0000-0000-0000510B0000}"/>
    <cellStyle name="Calculation 2 5 4 3 3" xfId="1749" xr:uid="{00000000-0005-0000-0000-0000520B0000}"/>
    <cellStyle name="Calculation 2 5 4 3 4" xfId="1750" xr:uid="{00000000-0005-0000-0000-0000530B0000}"/>
    <cellStyle name="Calculation 2 5 4 3 5" xfId="1751" xr:uid="{00000000-0005-0000-0000-0000540B0000}"/>
    <cellStyle name="Calculation 2 5 4 3 6" xfId="1752" xr:uid="{00000000-0005-0000-0000-0000550B0000}"/>
    <cellStyle name="Calculation 2 5 4 4" xfId="1753" xr:uid="{00000000-0005-0000-0000-0000560B0000}"/>
    <cellStyle name="Calculation 2 5 4 4 2" xfId="1754" xr:uid="{00000000-0005-0000-0000-0000570B0000}"/>
    <cellStyle name="Calculation 2 5 4 4 3" xfId="1755" xr:uid="{00000000-0005-0000-0000-0000580B0000}"/>
    <cellStyle name="Calculation 2 5 4 4 4" xfId="1756" xr:uid="{00000000-0005-0000-0000-0000590B0000}"/>
    <cellStyle name="Calculation 2 5 4 4 5" xfId="1757" xr:uid="{00000000-0005-0000-0000-00005A0B0000}"/>
    <cellStyle name="Calculation 2 5 4 4 6" xfId="1758" xr:uid="{00000000-0005-0000-0000-00005B0B0000}"/>
    <cellStyle name="Calculation 2 5 4 5" xfId="1759" xr:uid="{00000000-0005-0000-0000-00005C0B0000}"/>
    <cellStyle name="Calculation 2 5 5" xfId="1760" xr:uid="{00000000-0005-0000-0000-00005D0B0000}"/>
    <cellStyle name="Calculation 2 5 5 2" xfId="1761" xr:uid="{00000000-0005-0000-0000-00005E0B0000}"/>
    <cellStyle name="Calculation 2 5 5 2 2" xfId="1762" xr:uid="{00000000-0005-0000-0000-00005F0B0000}"/>
    <cellStyle name="Calculation 2 5 5 2 2 2" xfId="1763" xr:uid="{00000000-0005-0000-0000-0000600B0000}"/>
    <cellStyle name="Calculation 2 5 5 2 2 3" xfId="1764" xr:uid="{00000000-0005-0000-0000-0000610B0000}"/>
    <cellStyle name="Calculation 2 5 5 2 2 4" xfId="1765" xr:uid="{00000000-0005-0000-0000-0000620B0000}"/>
    <cellStyle name="Calculation 2 5 5 2 2 5" xfId="1766" xr:uid="{00000000-0005-0000-0000-0000630B0000}"/>
    <cellStyle name="Calculation 2 5 5 2 2 6" xfId="1767" xr:uid="{00000000-0005-0000-0000-0000640B0000}"/>
    <cellStyle name="Calculation 2 5 5 2 3" xfId="1768" xr:uid="{00000000-0005-0000-0000-0000650B0000}"/>
    <cellStyle name="Calculation 2 5 5 2 3 2" xfId="1769" xr:uid="{00000000-0005-0000-0000-0000660B0000}"/>
    <cellStyle name="Calculation 2 5 5 2 3 3" xfId="1770" xr:uid="{00000000-0005-0000-0000-0000670B0000}"/>
    <cellStyle name="Calculation 2 5 5 2 3 4" xfId="1771" xr:uid="{00000000-0005-0000-0000-0000680B0000}"/>
    <cellStyle name="Calculation 2 5 5 2 3 5" xfId="1772" xr:uid="{00000000-0005-0000-0000-0000690B0000}"/>
    <cellStyle name="Calculation 2 5 5 2 3 6" xfId="1773" xr:uid="{00000000-0005-0000-0000-00006A0B0000}"/>
    <cellStyle name="Calculation 2 5 5 2 4" xfId="1774" xr:uid="{00000000-0005-0000-0000-00006B0B0000}"/>
    <cellStyle name="Calculation 2 5 5 3" xfId="1775" xr:uid="{00000000-0005-0000-0000-00006C0B0000}"/>
    <cellStyle name="Calculation 2 5 5 3 2" xfId="1776" xr:uid="{00000000-0005-0000-0000-00006D0B0000}"/>
    <cellStyle name="Calculation 2 5 5 3 3" xfId="1777" xr:uid="{00000000-0005-0000-0000-00006E0B0000}"/>
    <cellStyle name="Calculation 2 5 5 3 4" xfId="1778" xr:uid="{00000000-0005-0000-0000-00006F0B0000}"/>
    <cellStyle name="Calculation 2 5 5 3 5" xfId="1779" xr:uid="{00000000-0005-0000-0000-0000700B0000}"/>
    <cellStyle name="Calculation 2 5 5 3 6" xfId="1780" xr:uid="{00000000-0005-0000-0000-0000710B0000}"/>
    <cellStyle name="Calculation 2 5 5 4" xfId="1781" xr:uid="{00000000-0005-0000-0000-0000720B0000}"/>
    <cellStyle name="Calculation 2 5 5 4 2" xfId="1782" xr:uid="{00000000-0005-0000-0000-0000730B0000}"/>
    <cellStyle name="Calculation 2 5 5 4 3" xfId="1783" xr:uid="{00000000-0005-0000-0000-0000740B0000}"/>
    <cellStyle name="Calculation 2 5 5 4 4" xfId="1784" xr:uid="{00000000-0005-0000-0000-0000750B0000}"/>
    <cellStyle name="Calculation 2 5 5 4 5" xfId="1785" xr:uid="{00000000-0005-0000-0000-0000760B0000}"/>
    <cellStyle name="Calculation 2 5 5 4 6" xfId="1786" xr:uid="{00000000-0005-0000-0000-0000770B0000}"/>
    <cellStyle name="Calculation 2 5 5 5" xfId="1787" xr:uid="{00000000-0005-0000-0000-0000780B0000}"/>
    <cellStyle name="Calculation 2 5 6" xfId="1788" xr:uid="{00000000-0005-0000-0000-0000790B0000}"/>
    <cellStyle name="Calculation 2 5 6 2" xfId="1789" xr:uid="{00000000-0005-0000-0000-00007A0B0000}"/>
    <cellStyle name="Calculation 2 5 6 2 2" xfId="1790" xr:uid="{00000000-0005-0000-0000-00007B0B0000}"/>
    <cellStyle name="Calculation 2 5 6 2 3" xfId="1791" xr:uid="{00000000-0005-0000-0000-00007C0B0000}"/>
    <cellStyle name="Calculation 2 5 6 2 4" xfId="1792" xr:uid="{00000000-0005-0000-0000-00007D0B0000}"/>
    <cellStyle name="Calculation 2 5 6 2 5" xfId="1793" xr:uid="{00000000-0005-0000-0000-00007E0B0000}"/>
    <cellStyle name="Calculation 2 5 6 2 6" xfId="1794" xr:uid="{00000000-0005-0000-0000-00007F0B0000}"/>
    <cellStyle name="Calculation 2 5 6 3" xfId="1795" xr:uid="{00000000-0005-0000-0000-0000800B0000}"/>
    <cellStyle name="Calculation 2 5 6 3 2" xfId="1796" xr:uid="{00000000-0005-0000-0000-0000810B0000}"/>
    <cellStyle name="Calculation 2 5 6 3 3" xfId="1797" xr:uid="{00000000-0005-0000-0000-0000820B0000}"/>
    <cellStyle name="Calculation 2 5 6 3 4" xfId="1798" xr:uid="{00000000-0005-0000-0000-0000830B0000}"/>
    <cellStyle name="Calculation 2 5 6 3 5" xfId="1799" xr:uid="{00000000-0005-0000-0000-0000840B0000}"/>
    <cellStyle name="Calculation 2 5 6 3 6" xfId="1800" xr:uid="{00000000-0005-0000-0000-0000850B0000}"/>
    <cellStyle name="Calculation 2 5 6 4" xfId="1801" xr:uid="{00000000-0005-0000-0000-0000860B0000}"/>
    <cellStyle name="Calculation 2 5 7" xfId="1802" xr:uid="{00000000-0005-0000-0000-0000870B0000}"/>
    <cellStyle name="Calculation 2 5 7 2" xfId="1803" xr:uid="{00000000-0005-0000-0000-0000880B0000}"/>
    <cellStyle name="Calculation 2 5 7 3" xfId="1804" xr:uid="{00000000-0005-0000-0000-0000890B0000}"/>
    <cellStyle name="Calculation 2 5 7 4" xfId="1805" xr:uid="{00000000-0005-0000-0000-00008A0B0000}"/>
    <cellStyle name="Calculation 2 5 7 5" xfId="1806" xr:uid="{00000000-0005-0000-0000-00008B0B0000}"/>
    <cellStyle name="Calculation 2 5 7 6" xfId="1807" xr:uid="{00000000-0005-0000-0000-00008C0B0000}"/>
    <cellStyle name="Calculation 2 5 7 7" xfId="1808" xr:uid="{00000000-0005-0000-0000-00008D0B0000}"/>
    <cellStyle name="Calculation 2 5 8" xfId="1809" xr:uid="{00000000-0005-0000-0000-00008E0B0000}"/>
    <cellStyle name="Calculation 2 5 8 2" xfId="1810" xr:uid="{00000000-0005-0000-0000-00008F0B0000}"/>
    <cellStyle name="Calculation 2 5 8 3" xfId="1811" xr:uid="{00000000-0005-0000-0000-0000900B0000}"/>
    <cellStyle name="Calculation 2 5 8 4" xfId="1812" xr:uid="{00000000-0005-0000-0000-0000910B0000}"/>
    <cellStyle name="Calculation 2 5 8 5" xfId="1813" xr:uid="{00000000-0005-0000-0000-0000920B0000}"/>
    <cellStyle name="Calculation 2 5 8 6" xfId="1814" xr:uid="{00000000-0005-0000-0000-0000930B0000}"/>
    <cellStyle name="Calculation 2 5 9" xfId="1675" xr:uid="{00000000-0005-0000-0000-0000940B0000}"/>
    <cellStyle name="Calculation 2 5_Client_Report_SSFD_286_UI_15May14_06h00" xfId="36983" xr:uid="{00000000-0005-0000-0000-0000950B0000}"/>
    <cellStyle name="Calculation 2 6" xfId="1815" xr:uid="{00000000-0005-0000-0000-0000960B0000}"/>
    <cellStyle name="Calculation 2 6 2" xfId="1816" xr:uid="{00000000-0005-0000-0000-0000970B0000}"/>
    <cellStyle name="Calculation 2 6 2 2" xfId="1817" xr:uid="{00000000-0005-0000-0000-0000980B0000}"/>
    <cellStyle name="Calculation 2 6 2 2 2" xfId="1818" xr:uid="{00000000-0005-0000-0000-0000990B0000}"/>
    <cellStyle name="Calculation 2 6 2 2 2 2" xfId="1819" xr:uid="{00000000-0005-0000-0000-00009A0B0000}"/>
    <cellStyle name="Calculation 2 6 2 2 2 3" xfId="1820" xr:uid="{00000000-0005-0000-0000-00009B0B0000}"/>
    <cellStyle name="Calculation 2 6 2 2 2 4" xfId="1821" xr:uid="{00000000-0005-0000-0000-00009C0B0000}"/>
    <cellStyle name="Calculation 2 6 2 2 2 5" xfId="1822" xr:uid="{00000000-0005-0000-0000-00009D0B0000}"/>
    <cellStyle name="Calculation 2 6 2 2 2 6" xfId="1823" xr:uid="{00000000-0005-0000-0000-00009E0B0000}"/>
    <cellStyle name="Calculation 2 6 2 2 3" xfId="1824" xr:uid="{00000000-0005-0000-0000-00009F0B0000}"/>
    <cellStyle name="Calculation 2 6 2 2 3 2" xfId="1825" xr:uid="{00000000-0005-0000-0000-0000A00B0000}"/>
    <cellStyle name="Calculation 2 6 2 2 3 3" xfId="1826" xr:uid="{00000000-0005-0000-0000-0000A10B0000}"/>
    <cellStyle name="Calculation 2 6 2 2 3 4" xfId="1827" xr:uid="{00000000-0005-0000-0000-0000A20B0000}"/>
    <cellStyle name="Calculation 2 6 2 2 3 5" xfId="1828" xr:uid="{00000000-0005-0000-0000-0000A30B0000}"/>
    <cellStyle name="Calculation 2 6 2 2 3 6" xfId="1829" xr:uid="{00000000-0005-0000-0000-0000A40B0000}"/>
    <cellStyle name="Calculation 2 6 2 2 4" xfId="1830" xr:uid="{00000000-0005-0000-0000-0000A50B0000}"/>
    <cellStyle name="Calculation 2 6 2 3" xfId="1831" xr:uid="{00000000-0005-0000-0000-0000A60B0000}"/>
    <cellStyle name="Calculation 2 6 2 3 2" xfId="1832" xr:uid="{00000000-0005-0000-0000-0000A70B0000}"/>
    <cellStyle name="Calculation 2 6 2 3 3" xfId="1833" xr:uid="{00000000-0005-0000-0000-0000A80B0000}"/>
    <cellStyle name="Calculation 2 6 2 3 4" xfId="1834" xr:uid="{00000000-0005-0000-0000-0000A90B0000}"/>
    <cellStyle name="Calculation 2 6 2 3 5" xfId="1835" xr:uid="{00000000-0005-0000-0000-0000AA0B0000}"/>
    <cellStyle name="Calculation 2 6 2 3 6" xfId="1836" xr:uid="{00000000-0005-0000-0000-0000AB0B0000}"/>
    <cellStyle name="Calculation 2 6 2 3 7" xfId="1837" xr:uid="{00000000-0005-0000-0000-0000AC0B0000}"/>
    <cellStyle name="Calculation 2 6 2 4" xfId="1838" xr:uid="{00000000-0005-0000-0000-0000AD0B0000}"/>
    <cellStyle name="Calculation 2 6 2 4 2" xfId="1839" xr:uid="{00000000-0005-0000-0000-0000AE0B0000}"/>
    <cellStyle name="Calculation 2 6 2 4 3" xfId="1840" xr:uid="{00000000-0005-0000-0000-0000AF0B0000}"/>
    <cellStyle name="Calculation 2 6 2 4 4" xfId="1841" xr:uid="{00000000-0005-0000-0000-0000B00B0000}"/>
    <cellStyle name="Calculation 2 6 2 4 5" xfId="1842" xr:uid="{00000000-0005-0000-0000-0000B10B0000}"/>
    <cellStyle name="Calculation 2 6 2 4 6" xfId="1843" xr:uid="{00000000-0005-0000-0000-0000B20B0000}"/>
    <cellStyle name="Calculation 2 6 3" xfId="1844" xr:uid="{00000000-0005-0000-0000-0000B30B0000}"/>
    <cellStyle name="Calculation 2 6 3 2" xfId="1845" xr:uid="{00000000-0005-0000-0000-0000B40B0000}"/>
    <cellStyle name="Calculation 2 6 3 2 2" xfId="1846" xr:uid="{00000000-0005-0000-0000-0000B50B0000}"/>
    <cellStyle name="Calculation 2 6 3 2 2 2" xfId="1847" xr:uid="{00000000-0005-0000-0000-0000B60B0000}"/>
    <cellStyle name="Calculation 2 6 3 2 2 3" xfId="1848" xr:uid="{00000000-0005-0000-0000-0000B70B0000}"/>
    <cellStyle name="Calculation 2 6 3 2 2 4" xfId="1849" xr:uid="{00000000-0005-0000-0000-0000B80B0000}"/>
    <cellStyle name="Calculation 2 6 3 2 2 5" xfId="1850" xr:uid="{00000000-0005-0000-0000-0000B90B0000}"/>
    <cellStyle name="Calculation 2 6 3 2 2 6" xfId="1851" xr:uid="{00000000-0005-0000-0000-0000BA0B0000}"/>
    <cellStyle name="Calculation 2 6 3 2 3" xfId="1852" xr:uid="{00000000-0005-0000-0000-0000BB0B0000}"/>
    <cellStyle name="Calculation 2 6 3 2 3 2" xfId="1853" xr:uid="{00000000-0005-0000-0000-0000BC0B0000}"/>
    <cellStyle name="Calculation 2 6 3 2 3 3" xfId="1854" xr:uid="{00000000-0005-0000-0000-0000BD0B0000}"/>
    <cellStyle name="Calculation 2 6 3 2 3 4" xfId="1855" xr:uid="{00000000-0005-0000-0000-0000BE0B0000}"/>
    <cellStyle name="Calculation 2 6 3 2 3 5" xfId="1856" xr:uid="{00000000-0005-0000-0000-0000BF0B0000}"/>
    <cellStyle name="Calculation 2 6 3 2 3 6" xfId="1857" xr:uid="{00000000-0005-0000-0000-0000C00B0000}"/>
    <cellStyle name="Calculation 2 6 3 2 4" xfId="1858" xr:uid="{00000000-0005-0000-0000-0000C10B0000}"/>
    <cellStyle name="Calculation 2 6 3 3" xfId="1859" xr:uid="{00000000-0005-0000-0000-0000C20B0000}"/>
    <cellStyle name="Calculation 2 6 3 3 2" xfId="1860" xr:uid="{00000000-0005-0000-0000-0000C30B0000}"/>
    <cellStyle name="Calculation 2 6 3 3 3" xfId="1861" xr:uid="{00000000-0005-0000-0000-0000C40B0000}"/>
    <cellStyle name="Calculation 2 6 3 3 4" xfId="1862" xr:uid="{00000000-0005-0000-0000-0000C50B0000}"/>
    <cellStyle name="Calculation 2 6 3 3 5" xfId="1863" xr:uid="{00000000-0005-0000-0000-0000C60B0000}"/>
    <cellStyle name="Calculation 2 6 3 3 6" xfId="1864" xr:uid="{00000000-0005-0000-0000-0000C70B0000}"/>
    <cellStyle name="Calculation 2 6 3 4" xfId="1865" xr:uid="{00000000-0005-0000-0000-0000C80B0000}"/>
    <cellStyle name="Calculation 2 6 3 4 2" xfId="1866" xr:uid="{00000000-0005-0000-0000-0000C90B0000}"/>
    <cellStyle name="Calculation 2 6 3 4 3" xfId="1867" xr:uid="{00000000-0005-0000-0000-0000CA0B0000}"/>
    <cellStyle name="Calculation 2 6 3 4 4" xfId="1868" xr:uid="{00000000-0005-0000-0000-0000CB0B0000}"/>
    <cellStyle name="Calculation 2 6 3 4 5" xfId="1869" xr:uid="{00000000-0005-0000-0000-0000CC0B0000}"/>
    <cellStyle name="Calculation 2 6 3 4 6" xfId="1870" xr:uid="{00000000-0005-0000-0000-0000CD0B0000}"/>
    <cellStyle name="Calculation 2 6 3 5" xfId="1871" xr:uid="{00000000-0005-0000-0000-0000CE0B0000}"/>
    <cellStyle name="Calculation 2 6 4" xfId="1872" xr:uid="{00000000-0005-0000-0000-0000CF0B0000}"/>
    <cellStyle name="Calculation 2 6 4 2" xfId="1873" xr:uid="{00000000-0005-0000-0000-0000D00B0000}"/>
    <cellStyle name="Calculation 2 6 4 2 2" xfId="1874" xr:uid="{00000000-0005-0000-0000-0000D10B0000}"/>
    <cellStyle name="Calculation 2 6 4 2 2 2" xfId="1875" xr:uid="{00000000-0005-0000-0000-0000D20B0000}"/>
    <cellStyle name="Calculation 2 6 4 2 2 3" xfId="1876" xr:uid="{00000000-0005-0000-0000-0000D30B0000}"/>
    <cellStyle name="Calculation 2 6 4 2 2 4" xfId="1877" xr:uid="{00000000-0005-0000-0000-0000D40B0000}"/>
    <cellStyle name="Calculation 2 6 4 2 2 5" xfId="1878" xr:uid="{00000000-0005-0000-0000-0000D50B0000}"/>
    <cellStyle name="Calculation 2 6 4 2 2 6" xfId="1879" xr:uid="{00000000-0005-0000-0000-0000D60B0000}"/>
    <cellStyle name="Calculation 2 6 4 2 3" xfId="1880" xr:uid="{00000000-0005-0000-0000-0000D70B0000}"/>
    <cellStyle name="Calculation 2 6 4 2 3 2" xfId="1881" xr:uid="{00000000-0005-0000-0000-0000D80B0000}"/>
    <cellStyle name="Calculation 2 6 4 2 3 3" xfId="1882" xr:uid="{00000000-0005-0000-0000-0000D90B0000}"/>
    <cellStyle name="Calculation 2 6 4 2 3 4" xfId="1883" xr:uid="{00000000-0005-0000-0000-0000DA0B0000}"/>
    <cellStyle name="Calculation 2 6 4 2 3 5" xfId="1884" xr:uid="{00000000-0005-0000-0000-0000DB0B0000}"/>
    <cellStyle name="Calculation 2 6 4 2 3 6" xfId="1885" xr:uid="{00000000-0005-0000-0000-0000DC0B0000}"/>
    <cellStyle name="Calculation 2 6 4 2 4" xfId="1886" xr:uid="{00000000-0005-0000-0000-0000DD0B0000}"/>
    <cellStyle name="Calculation 2 6 4 3" xfId="1887" xr:uid="{00000000-0005-0000-0000-0000DE0B0000}"/>
    <cellStyle name="Calculation 2 6 4 3 2" xfId="1888" xr:uid="{00000000-0005-0000-0000-0000DF0B0000}"/>
    <cellStyle name="Calculation 2 6 4 3 3" xfId="1889" xr:uid="{00000000-0005-0000-0000-0000E00B0000}"/>
    <cellStyle name="Calculation 2 6 4 3 4" xfId="1890" xr:uid="{00000000-0005-0000-0000-0000E10B0000}"/>
    <cellStyle name="Calculation 2 6 4 3 5" xfId="1891" xr:uid="{00000000-0005-0000-0000-0000E20B0000}"/>
    <cellStyle name="Calculation 2 6 4 3 6" xfId="1892" xr:uid="{00000000-0005-0000-0000-0000E30B0000}"/>
    <cellStyle name="Calculation 2 6 4 4" xfId="1893" xr:uid="{00000000-0005-0000-0000-0000E40B0000}"/>
    <cellStyle name="Calculation 2 6 4 4 2" xfId="1894" xr:uid="{00000000-0005-0000-0000-0000E50B0000}"/>
    <cellStyle name="Calculation 2 6 4 4 3" xfId="1895" xr:uid="{00000000-0005-0000-0000-0000E60B0000}"/>
    <cellStyle name="Calculation 2 6 4 4 4" xfId="1896" xr:uid="{00000000-0005-0000-0000-0000E70B0000}"/>
    <cellStyle name="Calculation 2 6 4 4 5" xfId="1897" xr:uid="{00000000-0005-0000-0000-0000E80B0000}"/>
    <cellStyle name="Calculation 2 6 4 4 6" xfId="1898" xr:uid="{00000000-0005-0000-0000-0000E90B0000}"/>
    <cellStyle name="Calculation 2 6 4 5" xfId="1899" xr:uid="{00000000-0005-0000-0000-0000EA0B0000}"/>
    <cellStyle name="Calculation 2 6 5" xfId="1900" xr:uid="{00000000-0005-0000-0000-0000EB0B0000}"/>
    <cellStyle name="Calculation 2 6 5 2" xfId="1901" xr:uid="{00000000-0005-0000-0000-0000EC0B0000}"/>
    <cellStyle name="Calculation 2 6 5 2 2" xfId="1902" xr:uid="{00000000-0005-0000-0000-0000ED0B0000}"/>
    <cellStyle name="Calculation 2 6 5 2 2 2" xfId="1903" xr:uid="{00000000-0005-0000-0000-0000EE0B0000}"/>
    <cellStyle name="Calculation 2 6 5 2 2 3" xfId="1904" xr:uid="{00000000-0005-0000-0000-0000EF0B0000}"/>
    <cellStyle name="Calculation 2 6 5 2 2 4" xfId="1905" xr:uid="{00000000-0005-0000-0000-0000F00B0000}"/>
    <cellStyle name="Calculation 2 6 5 2 2 5" xfId="1906" xr:uid="{00000000-0005-0000-0000-0000F10B0000}"/>
    <cellStyle name="Calculation 2 6 5 2 2 6" xfId="1907" xr:uid="{00000000-0005-0000-0000-0000F20B0000}"/>
    <cellStyle name="Calculation 2 6 5 2 3" xfId="1908" xr:uid="{00000000-0005-0000-0000-0000F30B0000}"/>
    <cellStyle name="Calculation 2 6 5 2 3 2" xfId="1909" xr:uid="{00000000-0005-0000-0000-0000F40B0000}"/>
    <cellStyle name="Calculation 2 6 5 2 3 3" xfId="1910" xr:uid="{00000000-0005-0000-0000-0000F50B0000}"/>
    <cellStyle name="Calculation 2 6 5 2 3 4" xfId="1911" xr:uid="{00000000-0005-0000-0000-0000F60B0000}"/>
    <cellStyle name="Calculation 2 6 5 2 3 5" xfId="1912" xr:uid="{00000000-0005-0000-0000-0000F70B0000}"/>
    <cellStyle name="Calculation 2 6 5 2 3 6" xfId="1913" xr:uid="{00000000-0005-0000-0000-0000F80B0000}"/>
    <cellStyle name="Calculation 2 6 5 2 4" xfId="1914" xr:uid="{00000000-0005-0000-0000-0000F90B0000}"/>
    <cellStyle name="Calculation 2 6 5 3" xfId="1915" xr:uid="{00000000-0005-0000-0000-0000FA0B0000}"/>
    <cellStyle name="Calculation 2 6 5 3 2" xfId="1916" xr:uid="{00000000-0005-0000-0000-0000FB0B0000}"/>
    <cellStyle name="Calculation 2 6 5 3 3" xfId="1917" xr:uid="{00000000-0005-0000-0000-0000FC0B0000}"/>
    <cellStyle name="Calculation 2 6 5 3 4" xfId="1918" xr:uid="{00000000-0005-0000-0000-0000FD0B0000}"/>
    <cellStyle name="Calculation 2 6 5 3 5" xfId="1919" xr:uid="{00000000-0005-0000-0000-0000FE0B0000}"/>
    <cellStyle name="Calculation 2 6 5 3 6" xfId="1920" xr:uid="{00000000-0005-0000-0000-0000FF0B0000}"/>
    <cellStyle name="Calculation 2 6 5 4" xfId="1921" xr:uid="{00000000-0005-0000-0000-0000000C0000}"/>
    <cellStyle name="Calculation 2 6 5 4 2" xfId="1922" xr:uid="{00000000-0005-0000-0000-0000010C0000}"/>
    <cellStyle name="Calculation 2 6 5 4 3" xfId="1923" xr:uid="{00000000-0005-0000-0000-0000020C0000}"/>
    <cellStyle name="Calculation 2 6 5 4 4" xfId="1924" xr:uid="{00000000-0005-0000-0000-0000030C0000}"/>
    <cellStyle name="Calculation 2 6 5 4 5" xfId="1925" xr:uid="{00000000-0005-0000-0000-0000040C0000}"/>
    <cellStyle name="Calculation 2 6 5 4 6" xfId="1926" xr:uid="{00000000-0005-0000-0000-0000050C0000}"/>
    <cellStyle name="Calculation 2 6 5 5" xfId="1927" xr:uid="{00000000-0005-0000-0000-0000060C0000}"/>
    <cellStyle name="Calculation 2 6 6" xfId="1928" xr:uid="{00000000-0005-0000-0000-0000070C0000}"/>
    <cellStyle name="Calculation 2 6 6 2" xfId="1929" xr:uid="{00000000-0005-0000-0000-0000080C0000}"/>
    <cellStyle name="Calculation 2 6 6 2 2" xfId="1930" xr:uid="{00000000-0005-0000-0000-0000090C0000}"/>
    <cellStyle name="Calculation 2 6 6 2 3" xfId="1931" xr:uid="{00000000-0005-0000-0000-00000A0C0000}"/>
    <cellStyle name="Calculation 2 6 6 2 4" xfId="1932" xr:uid="{00000000-0005-0000-0000-00000B0C0000}"/>
    <cellStyle name="Calculation 2 6 6 2 5" xfId="1933" xr:uid="{00000000-0005-0000-0000-00000C0C0000}"/>
    <cellStyle name="Calculation 2 6 6 2 6" xfId="1934" xr:uid="{00000000-0005-0000-0000-00000D0C0000}"/>
    <cellStyle name="Calculation 2 6 6 3" xfId="1935" xr:uid="{00000000-0005-0000-0000-00000E0C0000}"/>
    <cellStyle name="Calculation 2 6 6 3 2" xfId="1936" xr:uid="{00000000-0005-0000-0000-00000F0C0000}"/>
    <cellStyle name="Calculation 2 6 6 3 3" xfId="1937" xr:uid="{00000000-0005-0000-0000-0000100C0000}"/>
    <cellStyle name="Calculation 2 6 6 3 4" xfId="1938" xr:uid="{00000000-0005-0000-0000-0000110C0000}"/>
    <cellStyle name="Calculation 2 6 6 3 5" xfId="1939" xr:uid="{00000000-0005-0000-0000-0000120C0000}"/>
    <cellStyle name="Calculation 2 6 6 3 6" xfId="1940" xr:uid="{00000000-0005-0000-0000-0000130C0000}"/>
    <cellStyle name="Calculation 2 6 6 4" xfId="1941" xr:uid="{00000000-0005-0000-0000-0000140C0000}"/>
    <cellStyle name="Calculation 2 6 7" xfId="1942" xr:uid="{00000000-0005-0000-0000-0000150C0000}"/>
    <cellStyle name="Calculation 2 6 7 2" xfId="1943" xr:uid="{00000000-0005-0000-0000-0000160C0000}"/>
    <cellStyle name="Calculation 2 6 7 3" xfId="1944" xr:uid="{00000000-0005-0000-0000-0000170C0000}"/>
    <cellStyle name="Calculation 2 6 7 4" xfId="1945" xr:uid="{00000000-0005-0000-0000-0000180C0000}"/>
    <cellStyle name="Calculation 2 6 7 5" xfId="1946" xr:uid="{00000000-0005-0000-0000-0000190C0000}"/>
    <cellStyle name="Calculation 2 6 7 6" xfId="1947" xr:uid="{00000000-0005-0000-0000-00001A0C0000}"/>
    <cellStyle name="Calculation 2 6 7 7" xfId="1948" xr:uid="{00000000-0005-0000-0000-00001B0C0000}"/>
    <cellStyle name="Calculation 2 6 8" xfId="1949" xr:uid="{00000000-0005-0000-0000-00001C0C0000}"/>
    <cellStyle name="Calculation 2 6 8 2" xfId="1950" xr:uid="{00000000-0005-0000-0000-00001D0C0000}"/>
    <cellStyle name="Calculation 2 6 8 3" xfId="1951" xr:uid="{00000000-0005-0000-0000-00001E0C0000}"/>
    <cellStyle name="Calculation 2 6 8 4" xfId="1952" xr:uid="{00000000-0005-0000-0000-00001F0C0000}"/>
    <cellStyle name="Calculation 2 6 8 5" xfId="1953" xr:uid="{00000000-0005-0000-0000-0000200C0000}"/>
    <cellStyle name="Calculation 2 6 8 6" xfId="1954" xr:uid="{00000000-0005-0000-0000-0000210C0000}"/>
    <cellStyle name="Calculation 2 6_Client_Report_SSFD_286_UI_15May14_06h00" xfId="36984" xr:uid="{00000000-0005-0000-0000-0000220C0000}"/>
    <cellStyle name="Calculation 2 7" xfId="1955" xr:uid="{00000000-0005-0000-0000-0000230C0000}"/>
    <cellStyle name="Calculation 2 7 2" xfId="1956" xr:uid="{00000000-0005-0000-0000-0000240C0000}"/>
    <cellStyle name="Calculation 2 7 2 2" xfId="1957" xr:uid="{00000000-0005-0000-0000-0000250C0000}"/>
    <cellStyle name="Calculation 2 7 2 2 2" xfId="1958" xr:uid="{00000000-0005-0000-0000-0000260C0000}"/>
    <cellStyle name="Calculation 2 7 2 2 2 2" xfId="1959" xr:uid="{00000000-0005-0000-0000-0000270C0000}"/>
    <cellStyle name="Calculation 2 7 2 2 2 3" xfId="1960" xr:uid="{00000000-0005-0000-0000-0000280C0000}"/>
    <cellStyle name="Calculation 2 7 2 2 2 4" xfId="1961" xr:uid="{00000000-0005-0000-0000-0000290C0000}"/>
    <cellStyle name="Calculation 2 7 2 2 2 5" xfId="1962" xr:uid="{00000000-0005-0000-0000-00002A0C0000}"/>
    <cellStyle name="Calculation 2 7 2 2 2 6" xfId="1963" xr:uid="{00000000-0005-0000-0000-00002B0C0000}"/>
    <cellStyle name="Calculation 2 7 2 2 3" xfId="1964" xr:uid="{00000000-0005-0000-0000-00002C0C0000}"/>
    <cellStyle name="Calculation 2 7 2 2 3 2" xfId="1965" xr:uid="{00000000-0005-0000-0000-00002D0C0000}"/>
    <cellStyle name="Calculation 2 7 2 2 3 3" xfId="1966" xr:uid="{00000000-0005-0000-0000-00002E0C0000}"/>
    <cellStyle name="Calculation 2 7 2 2 3 4" xfId="1967" xr:uid="{00000000-0005-0000-0000-00002F0C0000}"/>
    <cellStyle name="Calculation 2 7 2 2 3 5" xfId="1968" xr:uid="{00000000-0005-0000-0000-0000300C0000}"/>
    <cellStyle name="Calculation 2 7 2 2 3 6" xfId="1969" xr:uid="{00000000-0005-0000-0000-0000310C0000}"/>
    <cellStyle name="Calculation 2 7 2 2 4" xfId="1970" xr:uid="{00000000-0005-0000-0000-0000320C0000}"/>
    <cellStyle name="Calculation 2 7 2 3" xfId="1971" xr:uid="{00000000-0005-0000-0000-0000330C0000}"/>
    <cellStyle name="Calculation 2 7 2 3 2" xfId="1972" xr:uid="{00000000-0005-0000-0000-0000340C0000}"/>
    <cellStyle name="Calculation 2 7 2 3 3" xfId="1973" xr:uid="{00000000-0005-0000-0000-0000350C0000}"/>
    <cellStyle name="Calculation 2 7 2 3 4" xfId="1974" xr:uid="{00000000-0005-0000-0000-0000360C0000}"/>
    <cellStyle name="Calculation 2 7 2 3 5" xfId="1975" xr:uid="{00000000-0005-0000-0000-0000370C0000}"/>
    <cellStyle name="Calculation 2 7 2 3 6" xfId="1976" xr:uid="{00000000-0005-0000-0000-0000380C0000}"/>
    <cellStyle name="Calculation 2 7 2 3 7" xfId="1977" xr:uid="{00000000-0005-0000-0000-0000390C0000}"/>
    <cellStyle name="Calculation 2 7 2 4" xfId="1978" xr:uid="{00000000-0005-0000-0000-00003A0C0000}"/>
    <cellStyle name="Calculation 2 7 2 4 2" xfId="1979" xr:uid="{00000000-0005-0000-0000-00003B0C0000}"/>
    <cellStyle name="Calculation 2 7 2 4 3" xfId="1980" xr:uid="{00000000-0005-0000-0000-00003C0C0000}"/>
    <cellStyle name="Calculation 2 7 2 4 4" xfId="1981" xr:uid="{00000000-0005-0000-0000-00003D0C0000}"/>
    <cellStyle name="Calculation 2 7 2 4 5" xfId="1982" xr:uid="{00000000-0005-0000-0000-00003E0C0000}"/>
    <cellStyle name="Calculation 2 7 2 4 6" xfId="1983" xr:uid="{00000000-0005-0000-0000-00003F0C0000}"/>
    <cellStyle name="Calculation 2 7 3" xfId="1984" xr:uid="{00000000-0005-0000-0000-0000400C0000}"/>
    <cellStyle name="Calculation 2 7 3 2" xfId="1985" xr:uid="{00000000-0005-0000-0000-0000410C0000}"/>
    <cellStyle name="Calculation 2 7 3 2 2" xfId="1986" xr:uid="{00000000-0005-0000-0000-0000420C0000}"/>
    <cellStyle name="Calculation 2 7 3 2 2 2" xfId="1987" xr:uid="{00000000-0005-0000-0000-0000430C0000}"/>
    <cellStyle name="Calculation 2 7 3 2 2 3" xfId="1988" xr:uid="{00000000-0005-0000-0000-0000440C0000}"/>
    <cellStyle name="Calculation 2 7 3 2 2 4" xfId="1989" xr:uid="{00000000-0005-0000-0000-0000450C0000}"/>
    <cellStyle name="Calculation 2 7 3 2 2 5" xfId="1990" xr:uid="{00000000-0005-0000-0000-0000460C0000}"/>
    <cellStyle name="Calculation 2 7 3 2 2 6" xfId="1991" xr:uid="{00000000-0005-0000-0000-0000470C0000}"/>
    <cellStyle name="Calculation 2 7 3 2 3" xfId="1992" xr:uid="{00000000-0005-0000-0000-0000480C0000}"/>
    <cellStyle name="Calculation 2 7 3 2 3 2" xfId="1993" xr:uid="{00000000-0005-0000-0000-0000490C0000}"/>
    <cellStyle name="Calculation 2 7 3 2 3 3" xfId="1994" xr:uid="{00000000-0005-0000-0000-00004A0C0000}"/>
    <cellStyle name="Calculation 2 7 3 2 3 4" xfId="1995" xr:uid="{00000000-0005-0000-0000-00004B0C0000}"/>
    <cellStyle name="Calculation 2 7 3 2 3 5" xfId="1996" xr:uid="{00000000-0005-0000-0000-00004C0C0000}"/>
    <cellStyle name="Calculation 2 7 3 2 3 6" xfId="1997" xr:uid="{00000000-0005-0000-0000-00004D0C0000}"/>
    <cellStyle name="Calculation 2 7 3 2 4" xfId="1998" xr:uid="{00000000-0005-0000-0000-00004E0C0000}"/>
    <cellStyle name="Calculation 2 7 3 3" xfId="1999" xr:uid="{00000000-0005-0000-0000-00004F0C0000}"/>
    <cellStyle name="Calculation 2 7 3 3 2" xfId="2000" xr:uid="{00000000-0005-0000-0000-0000500C0000}"/>
    <cellStyle name="Calculation 2 7 3 3 3" xfId="2001" xr:uid="{00000000-0005-0000-0000-0000510C0000}"/>
    <cellStyle name="Calculation 2 7 3 3 4" xfId="2002" xr:uid="{00000000-0005-0000-0000-0000520C0000}"/>
    <cellStyle name="Calculation 2 7 3 3 5" xfId="2003" xr:uid="{00000000-0005-0000-0000-0000530C0000}"/>
    <cellStyle name="Calculation 2 7 3 3 6" xfId="2004" xr:uid="{00000000-0005-0000-0000-0000540C0000}"/>
    <cellStyle name="Calculation 2 7 3 4" xfId="2005" xr:uid="{00000000-0005-0000-0000-0000550C0000}"/>
    <cellStyle name="Calculation 2 7 3 4 2" xfId="2006" xr:uid="{00000000-0005-0000-0000-0000560C0000}"/>
    <cellStyle name="Calculation 2 7 3 4 3" xfId="2007" xr:uid="{00000000-0005-0000-0000-0000570C0000}"/>
    <cellStyle name="Calculation 2 7 3 4 4" xfId="2008" xr:uid="{00000000-0005-0000-0000-0000580C0000}"/>
    <cellStyle name="Calculation 2 7 3 4 5" xfId="2009" xr:uid="{00000000-0005-0000-0000-0000590C0000}"/>
    <cellStyle name="Calculation 2 7 3 4 6" xfId="2010" xr:uid="{00000000-0005-0000-0000-00005A0C0000}"/>
    <cellStyle name="Calculation 2 7 3 5" xfId="2011" xr:uid="{00000000-0005-0000-0000-00005B0C0000}"/>
    <cellStyle name="Calculation 2 7 4" xfId="2012" xr:uid="{00000000-0005-0000-0000-00005C0C0000}"/>
    <cellStyle name="Calculation 2 7 4 2" xfId="2013" xr:uid="{00000000-0005-0000-0000-00005D0C0000}"/>
    <cellStyle name="Calculation 2 7 4 2 2" xfId="2014" xr:uid="{00000000-0005-0000-0000-00005E0C0000}"/>
    <cellStyle name="Calculation 2 7 4 2 2 2" xfId="2015" xr:uid="{00000000-0005-0000-0000-00005F0C0000}"/>
    <cellStyle name="Calculation 2 7 4 2 2 3" xfId="2016" xr:uid="{00000000-0005-0000-0000-0000600C0000}"/>
    <cellStyle name="Calculation 2 7 4 2 2 4" xfId="2017" xr:uid="{00000000-0005-0000-0000-0000610C0000}"/>
    <cellStyle name="Calculation 2 7 4 2 2 5" xfId="2018" xr:uid="{00000000-0005-0000-0000-0000620C0000}"/>
    <cellStyle name="Calculation 2 7 4 2 2 6" xfId="2019" xr:uid="{00000000-0005-0000-0000-0000630C0000}"/>
    <cellStyle name="Calculation 2 7 4 2 3" xfId="2020" xr:uid="{00000000-0005-0000-0000-0000640C0000}"/>
    <cellStyle name="Calculation 2 7 4 2 3 2" xfId="2021" xr:uid="{00000000-0005-0000-0000-0000650C0000}"/>
    <cellStyle name="Calculation 2 7 4 2 3 3" xfId="2022" xr:uid="{00000000-0005-0000-0000-0000660C0000}"/>
    <cellStyle name="Calculation 2 7 4 2 3 4" xfId="2023" xr:uid="{00000000-0005-0000-0000-0000670C0000}"/>
    <cellStyle name="Calculation 2 7 4 2 3 5" xfId="2024" xr:uid="{00000000-0005-0000-0000-0000680C0000}"/>
    <cellStyle name="Calculation 2 7 4 2 3 6" xfId="2025" xr:uid="{00000000-0005-0000-0000-0000690C0000}"/>
    <cellStyle name="Calculation 2 7 4 2 4" xfId="2026" xr:uid="{00000000-0005-0000-0000-00006A0C0000}"/>
    <cellStyle name="Calculation 2 7 4 3" xfId="2027" xr:uid="{00000000-0005-0000-0000-00006B0C0000}"/>
    <cellStyle name="Calculation 2 7 4 3 2" xfId="2028" xr:uid="{00000000-0005-0000-0000-00006C0C0000}"/>
    <cellStyle name="Calculation 2 7 4 3 3" xfId="2029" xr:uid="{00000000-0005-0000-0000-00006D0C0000}"/>
    <cellStyle name="Calculation 2 7 4 3 4" xfId="2030" xr:uid="{00000000-0005-0000-0000-00006E0C0000}"/>
    <cellStyle name="Calculation 2 7 4 3 5" xfId="2031" xr:uid="{00000000-0005-0000-0000-00006F0C0000}"/>
    <cellStyle name="Calculation 2 7 4 3 6" xfId="2032" xr:uid="{00000000-0005-0000-0000-0000700C0000}"/>
    <cellStyle name="Calculation 2 7 4 4" xfId="2033" xr:uid="{00000000-0005-0000-0000-0000710C0000}"/>
    <cellStyle name="Calculation 2 7 4 4 2" xfId="2034" xr:uid="{00000000-0005-0000-0000-0000720C0000}"/>
    <cellStyle name="Calculation 2 7 4 4 3" xfId="2035" xr:uid="{00000000-0005-0000-0000-0000730C0000}"/>
    <cellStyle name="Calculation 2 7 4 4 4" xfId="2036" xr:uid="{00000000-0005-0000-0000-0000740C0000}"/>
    <cellStyle name="Calculation 2 7 4 4 5" xfId="2037" xr:uid="{00000000-0005-0000-0000-0000750C0000}"/>
    <cellStyle name="Calculation 2 7 4 4 6" xfId="2038" xr:uid="{00000000-0005-0000-0000-0000760C0000}"/>
    <cellStyle name="Calculation 2 7 4 5" xfId="2039" xr:uid="{00000000-0005-0000-0000-0000770C0000}"/>
    <cellStyle name="Calculation 2 7 5" xfId="2040" xr:uid="{00000000-0005-0000-0000-0000780C0000}"/>
    <cellStyle name="Calculation 2 7 5 2" xfId="2041" xr:uid="{00000000-0005-0000-0000-0000790C0000}"/>
    <cellStyle name="Calculation 2 7 5 2 2" xfId="2042" xr:uid="{00000000-0005-0000-0000-00007A0C0000}"/>
    <cellStyle name="Calculation 2 7 5 2 2 2" xfId="2043" xr:uid="{00000000-0005-0000-0000-00007B0C0000}"/>
    <cellStyle name="Calculation 2 7 5 2 2 3" xfId="2044" xr:uid="{00000000-0005-0000-0000-00007C0C0000}"/>
    <cellStyle name="Calculation 2 7 5 2 2 4" xfId="2045" xr:uid="{00000000-0005-0000-0000-00007D0C0000}"/>
    <cellStyle name="Calculation 2 7 5 2 2 5" xfId="2046" xr:uid="{00000000-0005-0000-0000-00007E0C0000}"/>
    <cellStyle name="Calculation 2 7 5 2 2 6" xfId="2047" xr:uid="{00000000-0005-0000-0000-00007F0C0000}"/>
    <cellStyle name="Calculation 2 7 5 2 3" xfId="2048" xr:uid="{00000000-0005-0000-0000-0000800C0000}"/>
    <cellStyle name="Calculation 2 7 5 2 3 2" xfId="2049" xr:uid="{00000000-0005-0000-0000-0000810C0000}"/>
    <cellStyle name="Calculation 2 7 5 2 3 3" xfId="2050" xr:uid="{00000000-0005-0000-0000-0000820C0000}"/>
    <cellStyle name="Calculation 2 7 5 2 3 4" xfId="2051" xr:uid="{00000000-0005-0000-0000-0000830C0000}"/>
    <cellStyle name="Calculation 2 7 5 2 3 5" xfId="2052" xr:uid="{00000000-0005-0000-0000-0000840C0000}"/>
    <cellStyle name="Calculation 2 7 5 2 3 6" xfId="2053" xr:uid="{00000000-0005-0000-0000-0000850C0000}"/>
    <cellStyle name="Calculation 2 7 5 2 4" xfId="2054" xr:uid="{00000000-0005-0000-0000-0000860C0000}"/>
    <cellStyle name="Calculation 2 7 5 3" xfId="2055" xr:uid="{00000000-0005-0000-0000-0000870C0000}"/>
    <cellStyle name="Calculation 2 7 5 3 2" xfId="2056" xr:uid="{00000000-0005-0000-0000-0000880C0000}"/>
    <cellStyle name="Calculation 2 7 5 3 3" xfId="2057" xr:uid="{00000000-0005-0000-0000-0000890C0000}"/>
    <cellStyle name="Calculation 2 7 5 3 4" xfId="2058" xr:uid="{00000000-0005-0000-0000-00008A0C0000}"/>
    <cellStyle name="Calculation 2 7 5 3 5" xfId="2059" xr:uid="{00000000-0005-0000-0000-00008B0C0000}"/>
    <cellStyle name="Calculation 2 7 5 3 6" xfId="2060" xr:uid="{00000000-0005-0000-0000-00008C0C0000}"/>
    <cellStyle name="Calculation 2 7 5 4" xfId="2061" xr:uid="{00000000-0005-0000-0000-00008D0C0000}"/>
    <cellStyle name="Calculation 2 7 5 4 2" xfId="2062" xr:uid="{00000000-0005-0000-0000-00008E0C0000}"/>
    <cellStyle name="Calculation 2 7 5 4 3" xfId="2063" xr:uid="{00000000-0005-0000-0000-00008F0C0000}"/>
    <cellStyle name="Calculation 2 7 5 4 4" xfId="2064" xr:uid="{00000000-0005-0000-0000-0000900C0000}"/>
    <cellStyle name="Calculation 2 7 5 4 5" xfId="2065" xr:uid="{00000000-0005-0000-0000-0000910C0000}"/>
    <cellStyle name="Calculation 2 7 5 4 6" xfId="2066" xr:uid="{00000000-0005-0000-0000-0000920C0000}"/>
    <cellStyle name="Calculation 2 7 5 5" xfId="2067" xr:uid="{00000000-0005-0000-0000-0000930C0000}"/>
    <cellStyle name="Calculation 2 7 6" xfId="2068" xr:uid="{00000000-0005-0000-0000-0000940C0000}"/>
    <cellStyle name="Calculation 2 7 6 2" xfId="2069" xr:uid="{00000000-0005-0000-0000-0000950C0000}"/>
    <cellStyle name="Calculation 2 7 6 2 2" xfId="2070" xr:uid="{00000000-0005-0000-0000-0000960C0000}"/>
    <cellStyle name="Calculation 2 7 6 2 3" xfId="2071" xr:uid="{00000000-0005-0000-0000-0000970C0000}"/>
    <cellStyle name="Calculation 2 7 6 2 4" xfId="2072" xr:uid="{00000000-0005-0000-0000-0000980C0000}"/>
    <cellStyle name="Calculation 2 7 6 2 5" xfId="2073" xr:uid="{00000000-0005-0000-0000-0000990C0000}"/>
    <cellStyle name="Calculation 2 7 6 2 6" xfId="2074" xr:uid="{00000000-0005-0000-0000-00009A0C0000}"/>
    <cellStyle name="Calculation 2 7 6 3" xfId="2075" xr:uid="{00000000-0005-0000-0000-00009B0C0000}"/>
    <cellStyle name="Calculation 2 7 6 3 2" xfId="2076" xr:uid="{00000000-0005-0000-0000-00009C0C0000}"/>
    <cellStyle name="Calculation 2 7 6 3 3" xfId="2077" xr:uid="{00000000-0005-0000-0000-00009D0C0000}"/>
    <cellStyle name="Calculation 2 7 6 3 4" xfId="2078" xr:uid="{00000000-0005-0000-0000-00009E0C0000}"/>
    <cellStyle name="Calculation 2 7 6 3 5" xfId="2079" xr:uid="{00000000-0005-0000-0000-00009F0C0000}"/>
    <cellStyle name="Calculation 2 7 6 3 6" xfId="2080" xr:uid="{00000000-0005-0000-0000-0000A00C0000}"/>
    <cellStyle name="Calculation 2 7 6 4" xfId="2081" xr:uid="{00000000-0005-0000-0000-0000A10C0000}"/>
    <cellStyle name="Calculation 2 7 7" xfId="2082" xr:uid="{00000000-0005-0000-0000-0000A20C0000}"/>
    <cellStyle name="Calculation 2 7 7 2" xfId="2083" xr:uid="{00000000-0005-0000-0000-0000A30C0000}"/>
    <cellStyle name="Calculation 2 7 7 3" xfId="2084" xr:uid="{00000000-0005-0000-0000-0000A40C0000}"/>
    <cellStyle name="Calculation 2 7 7 4" xfId="2085" xr:uid="{00000000-0005-0000-0000-0000A50C0000}"/>
    <cellStyle name="Calculation 2 7 7 5" xfId="2086" xr:uid="{00000000-0005-0000-0000-0000A60C0000}"/>
    <cellStyle name="Calculation 2 7 7 6" xfId="2087" xr:uid="{00000000-0005-0000-0000-0000A70C0000}"/>
    <cellStyle name="Calculation 2 7 7 7" xfId="2088" xr:uid="{00000000-0005-0000-0000-0000A80C0000}"/>
    <cellStyle name="Calculation 2 7 8" xfId="2089" xr:uid="{00000000-0005-0000-0000-0000A90C0000}"/>
    <cellStyle name="Calculation 2 7 8 2" xfId="2090" xr:uid="{00000000-0005-0000-0000-0000AA0C0000}"/>
    <cellStyle name="Calculation 2 7 8 3" xfId="2091" xr:uid="{00000000-0005-0000-0000-0000AB0C0000}"/>
    <cellStyle name="Calculation 2 7 8 4" xfId="2092" xr:uid="{00000000-0005-0000-0000-0000AC0C0000}"/>
    <cellStyle name="Calculation 2 7 8 5" xfId="2093" xr:uid="{00000000-0005-0000-0000-0000AD0C0000}"/>
    <cellStyle name="Calculation 2 7 8 6" xfId="2094" xr:uid="{00000000-0005-0000-0000-0000AE0C0000}"/>
    <cellStyle name="Calculation 2 7_Client_Report_SSFD_286_UI_15May14_06h00" xfId="36985" xr:uid="{00000000-0005-0000-0000-0000AF0C0000}"/>
    <cellStyle name="Calculation 2 8" xfId="2095" xr:uid="{00000000-0005-0000-0000-0000B00C0000}"/>
    <cellStyle name="Calculation 2 8 2" xfId="2096" xr:uid="{00000000-0005-0000-0000-0000B10C0000}"/>
    <cellStyle name="Calculation 2 8 2 2" xfId="2097" xr:uid="{00000000-0005-0000-0000-0000B20C0000}"/>
    <cellStyle name="Calculation 2 8 2 2 2" xfId="2098" xr:uid="{00000000-0005-0000-0000-0000B30C0000}"/>
    <cellStyle name="Calculation 2 8 2 2 2 2" xfId="2099" xr:uid="{00000000-0005-0000-0000-0000B40C0000}"/>
    <cellStyle name="Calculation 2 8 2 2 2 3" xfId="2100" xr:uid="{00000000-0005-0000-0000-0000B50C0000}"/>
    <cellStyle name="Calculation 2 8 2 2 2 4" xfId="2101" xr:uid="{00000000-0005-0000-0000-0000B60C0000}"/>
    <cellStyle name="Calculation 2 8 2 2 2 5" xfId="2102" xr:uid="{00000000-0005-0000-0000-0000B70C0000}"/>
    <cellStyle name="Calculation 2 8 2 2 2 6" xfId="2103" xr:uid="{00000000-0005-0000-0000-0000B80C0000}"/>
    <cellStyle name="Calculation 2 8 2 2 3" xfId="2104" xr:uid="{00000000-0005-0000-0000-0000B90C0000}"/>
    <cellStyle name="Calculation 2 8 2 2 3 2" xfId="2105" xr:uid="{00000000-0005-0000-0000-0000BA0C0000}"/>
    <cellStyle name="Calculation 2 8 2 2 3 3" xfId="2106" xr:uid="{00000000-0005-0000-0000-0000BB0C0000}"/>
    <cellStyle name="Calculation 2 8 2 2 3 4" xfId="2107" xr:uid="{00000000-0005-0000-0000-0000BC0C0000}"/>
    <cellStyle name="Calculation 2 8 2 2 3 5" xfId="2108" xr:uid="{00000000-0005-0000-0000-0000BD0C0000}"/>
    <cellStyle name="Calculation 2 8 2 2 3 6" xfId="2109" xr:uid="{00000000-0005-0000-0000-0000BE0C0000}"/>
    <cellStyle name="Calculation 2 8 2 2 4" xfId="2110" xr:uid="{00000000-0005-0000-0000-0000BF0C0000}"/>
    <cellStyle name="Calculation 2 8 2 3" xfId="2111" xr:uid="{00000000-0005-0000-0000-0000C00C0000}"/>
    <cellStyle name="Calculation 2 8 2 3 2" xfId="2112" xr:uid="{00000000-0005-0000-0000-0000C10C0000}"/>
    <cellStyle name="Calculation 2 8 2 3 3" xfId="2113" xr:uid="{00000000-0005-0000-0000-0000C20C0000}"/>
    <cellStyle name="Calculation 2 8 2 3 4" xfId="2114" xr:uid="{00000000-0005-0000-0000-0000C30C0000}"/>
    <cellStyle name="Calculation 2 8 2 3 5" xfId="2115" xr:uid="{00000000-0005-0000-0000-0000C40C0000}"/>
    <cellStyle name="Calculation 2 8 2 3 6" xfId="2116" xr:uid="{00000000-0005-0000-0000-0000C50C0000}"/>
    <cellStyle name="Calculation 2 8 2 3 7" xfId="2117" xr:uid="{00000000-0005-0000-0000-0000C60C0000}"/>
    <cellStyle name="Calculation 2 8 2 4" xfId="2118" xr:uid="{00000000-0005-0000-0000-0000C70C0000}"/>
    <cellStyle name="Calculation 2 8 2 4 2" xfId="2119" xr:uid="{00000000-0005-0000-0000-0000C80C0000}"/>
    <cellStyle name="Calculation 2 8 2 4 3" xfId="2120" xr:uid="{00000000-0005-0000-0000-0000C90C0000}"/>
    <cellStyle name="Calculation 2 8 2 4 4" xfId="2121" xr:uid="{00000000-0005-0000-0000-0000CA0C0000}"/>
    <cellStyle name="Calculation 2 8 2 4 5" xfId="2122" xr:uid="{00000000-0005-0000-0000-0000CB0C0000}"/>
    <cellStyle name="Calculation 2 8 2 4 6" xfId="2123" xr:uid="{00000000-0005-0000-0000-0000CC0C0000}"/>
    <cellStyle name="Calculation 2 8 3" xfId="2124" xr:uid="{00000000-0005-0000-0000-0000CD0C0000}"/>
    <cellStyle name="Calculation 2 8 3 2" xfId="2125" xr:uid="{00000000-0005-0000-0000-0000CE0C0000}"/>
    <cellStyle name="Calculation 2 8 3 2 2" xfId="2126" xr:uid="{00000000-0005-0000-0000-0000CF0C0000}"/>
    <cellStyle name="Calculation 2 8 3 2 2 2" xfId="2127" xr:uid="{00000000-0005-0000-0000-0000D00C0000}"/>
    <cellStyle name="Calculation 2 8 3 2 2 3" xfId="2128" xr:uid="{00000000-0005-0000-0000-0000D10C0000}"/>
    <cellStyle name="Calculation 2 8 3 2 2 4" xfId="2129" xr:uid="{00000000-0005-0000-0000-0000D20C0000}"/>
    <cellStyle name="Calculation 2 8 3 2 2 5" xfId="2130" xr:uid="{00000000-0005-0000-0000-0000D30C0000}"/>
    <cellStyle name="Calculation 2 8 3 2 2 6" xfId="2131" xr:uid="{00000000-0005-0000-0000-0000D40C0000}"/>
    <cellStyle name="Calculation 2 8 3 2 3" xfId="2132" xr:uid="{00000000-0005-0000-0000-0000D50C0000}"/>
    <cellStyle name="Calculation 2 8 3 2 3 2" xfId="2133" xr:uid="{00000000-0005-0000-0000-0000D60C0000}"/>
    <cellStyle name="Calculation 2 8 3 2 3 3" xfId="2134" xr:uid="{00000000-0005-0000-0000-0000D70C0000}"/>
    <cellStyle name="Calculation 2 8 3 2 3 4" xfId="2135" xr:uid="{00000000-0005-0000-0000-0000D80C0000}"/>
    <cellStyle name="Calculation 2 8 3 2 3 5" xfId="2136" xr:uid="{00000000-0005-0000-0000-0000D90C0000}"/>
    <cellStyle name="Calculation 2 8 3 2 3 6" xfId="2137" xr:uid="{00000000-0005-0000-0000-0000DA0C0000}"/>
    <cellStyle name="Calculation 2 8 3 2 4" xfId="2138" xr:uid="{00000000-0005-0000-0000-0000DB0C0000}"/>
    <cellStyle name="Calculation 2 8 3 3" xfId="2139" xr:uid="{00000000-0005-0000-0000-0000DC0C0000}"/>
    <cellStyle name="Calculation 2 8 3 3 2" xfId="2140" xr:uid="{00000000-0005-0000-0000-0000DD0C0000}"/>
    <cellStyle name="Calculation 2 8 3 3 3" xfId="2141" xr:uid="{00000000-0005-0000-0000-0000DE0C0000}"/>
    <cellStyle name="Calculation 2 8 3 3 4" xfId="2142" xr:uid="{00000000-0005-0000-0000-0000DF0C0000}"/>
    <cellStyle name="Calculation 2 8 3 3 5" xfId="2143" xr:uid="{00000000-0005-0000-0000-0000E00C0000}"/>
    <cellStyle name="Calculation 2 8 3 3 6" xfId="2144" xr:uid="{00000000-0005-0000-0000-0000E10C0000}"/>
    <cellStyle name="Calculation 2 8 3 4" xfId="2145" xr:uid="{00000000-0005-0000-0000-0000E20C0000}"/>
    <cellStyle name="Calculation 2 8 3 4 2" xfId="2146" xr:uid="{00000000-0005-0000-0000-0000E30C0000}"/>
    <cellStyle name="Calculation 2 8 3 4 3" xfId="2147" xr:uid="{00000000-0005-0000-0000-0000E40C0000}"/>
    <cellStyle name="Calculation 2 8 3 4 4" xfId="2148" xr:uid="{00000000-0005-0000-0000-0000E50C0000}"/>
    <cellStyle name="Calculation 2 8 3 4 5" xfId="2149" xr:uid="{00000000-0005-0000-0000-0000E60C0000}"/>
    <cellStyle name="Calculation 2 8 3 4 6" xfId="2150" xr:uid="{00000000-0005-0000-0000-0000E70C0000}"/>
    <cellStyle name="Calculation 2 8 3 5" xfId="2151" xr:uid="{00000000-0005-0000-0000-0000E80C0000}"/>
    <cellStyle name="Calculation 2 8 4" xfId="2152" xr:uid="{00000000-0005-0000-0000-0000E90C0000}"/>
    <cellStyle name="Calculation 2 8 4 2" xfId="2153" xr:uid="{00000000-0005-0000-0000-0000EA0C0000}"/>
    <cellStyle name="Calculation 2 8 4 2 2" xfId="2154" xr:uid="{00000000-0005-0000-0000-0000EB0C0000}"/>
    <cellStyle name="Calculation 2 8 4 2 2 2" xfId="2155" xr:uid="{00000000-0005-0000-0000-0000EC0C0000}"/>
    <cellStyle name="Calculation 2 8 4 2 2 3" xfId="2156" xr:uid="{00000000-0005-0000-0000-0000ED0C0000}"/>
    <cellStyle name="Calculation 2 8 4 2 2 4" xfId="2157" xr:uid="{00000000-0005-0000-0000-0000EE0C0000}"/>
    <cellStyle name="Calculation 2 8 4 2 2 5" xfId="2158" xr:uid="{00000000-0005-0000-0000-0000EF0C0000}"/>
    <cellStyle name="Calculation 2 8 4 2 2 6" xfId="2159" xr:uid="{00000000-0005-0000-0000-0000F00C0000}"/>
    <cellStyle name="Calculation 2 8 4 2 3" xfId="2160" xr:uid="{00000000-0005-0000-0000-0000F10C0000}"/>
    <cellStyle name="Calculation 2 8 4 2 3 2" xfId="2161" xr:uid="{00000000-0005-0000-0000-0000F20C0000}"/>
    <cellStyle name="Calculation 2 8 4 2 3 3" xfId="2162" xr:uid="{00000000-0005-0000-0000-0000F30C0000}"/>
    <cellStyle name="Calculation 2 8 4 2 3 4" xfId="2163" xr:uid="{00000000-0005-0000-0000-0000F40C0000}"/>
    <cellStyle name="Calculation 2 8 4 2 3 5" xfId="2164" xr:uid="{00000000-0005-0000-0000-0000F50C0000}"/>
    <cellStyle name="Calculation 2 8 4 2 3 6" xfId="2165" xr:uid="{00000000-0005-0000-0000-0000F60C0000}"/>
    <cellStyle name="Calculation 2 8 4 2 4" xfId="2166" xr:uid="{00000000-0005-0000-0000-0000F70C0000}"/>
    <cellStyle name="Calculation 2 8 4 3" xfId="2167" xr:uid="{00000000-0005-0000-0000-0000F80C0000}"/>
    <cellStyle name="Calculation 2 8 4 3 2" xfId="2168" xr:uid="{00000000-0005-0000-0000-0000F90C0000}"/>
    <cellStyle name="Calculation 2 8 4 3 3" xfId="2169" xr:uid="{00000000-0005-0000-0000-0000FA0C0000}"/>
    <cellStyle name="Calculation 2 8 4 3 4" xfId="2170" xr:uid="{00000000-0005-0000-0000-0000FB0C0000}"/>
    <cellStyle name="Calculation 2 8 4 3 5" xfId="2171" xr:uid="{00000000-0005-0000-0000-0000FC0C0000}"/>
    <cellStyle name="Calculation 2 8 4 3 6" xfId="2172" xr:uid="{00000000-0005-0000-0000-0000FD0C0000}"/>
    <cellStyle name="Calculation 2 8 4 4" xfId="2173" xr:uid="{00000000-0005-0000-0000-0000FE0C0000}"/>
    <cellStyle name="Calculation 2 8 4 4 2" xfId="2174" xr:uid="{00000000-0005-0000-0000-0000FF0C0000}"/>
    <cellStyle name="Calculation 2 8 4 4 3" xfId="2175" xr:uid="{00000000-0005-0000-0000-0000000D0000}"/>
    <cellStyle name="Calculation 2 8 4 4 4" xfId="2176" xr:uid="{00000000-0005-0000-0000-0000010D0000}"/>
    <cellStyle name="Calculation 2 8 4 4 5" xfId="2177" xr:uid="{00000000-0005-0000-0000-0000020D0000}"/>
    <cellStyle name="Calculation 2 8 4 4 6" xfId="2178" xr:uid="{00000000-0005-0000-0000-0000030D0000}"/>
    <cellStyle name="Calculation 2 8 4 5" xfId="2179" xr:uid="{00000000-0005-0000-0000-0000040D0000}"/>
    <cellStyle name="Calculation 2 8 5" xfId="2180" xr:uid="{00000000-0005-0000-0000-0000050D0000}"/>
    <cellStyle name="Calculation 2 8 5 2" xfId="2181" xr:uid="{00000000-0005-0000-0000-0000060D0000}"/>
    <cellStyle name="Calculation 2 8 5 2 2" xfId="2182" xr:uid="{00000000-0005-0000-0000-0000070D0000}"/>
    <cellStyle name="Calculation 2 8 5 2 2 2" xfId="2183" xr:uid="{00000000-0005-0000-0000-0000080D0000}"/>
    <cellStyle name="Calculation 2 8 5 2 2 3" xfId="2184" xr:uid="{00000000-0005-0000-0000-0000090D0000}"/>
    <cellStyle name="Calculation 2 8 5 2 2 4" xfId="2185" xr:uid="{00000000-0005-0000-0000-00000A0D0000}"/>
    <cellStyle name="Calculation 2 8 5 2 2 5" xfId="2186" xr:uid="{00000000-0005-0000-0000-00000B0D0000}"/>
    <cellStyle name="Calculation 2 8 5 2 2 6" xfId="2187" xr:uid="{00000000-0005-0000-0000-00000C0D0000}"/>
    <cellStyle name="Calculation 2 8 5 2 3" xfId="2188" xr:uid="{00000000-0005-0000-0000-00000D0D0000}"/>
    <cellStyle name="Calculation 2 8 5 2 3 2" xfId="2189" xr:uid="{00000000-0005-0000-0000-00000E0D0000}"/>
    <cellStyle name="Calculation 2 8 5 2 3 3" xfId="2190" xr:uid="{00000000-0005-0000-0000-00000F0D0000}"/>
    <cellStyle name="Calculation 2 8 5 2 3 4" xfId="2191" xr:uid="{00000000-0005-0000-0000-0000100D0000}"/>
    <cellStyle name="Calculation 2 8 5 2 3 5" xfId="2192" xr:uid="{00000000-0005-0000-0000-0000110D0000}"/>
    <cellStyle name="Calculation 2 8 5 2 3 6" xfId="2193" xr:uid="{00000000-0005-0000-0000-0000120D0000}"/>
    <cellStyle name="Calculation 2 8 5 2 4" xfId="2194" xr:uid="{00000000-0005-0000-0000-0000130D0000}"/>
    <cellStyle name="Calculation 2 8 5 3" xfId="2195" xr:uid="{00000000-0005-0000-0000-0000140D0000}"/>
    <cellStyle name="Calculation 2 8 5 3 2" xfId="2196" xr:uid="{00000000-0005-0000-0000-0000150D0000}"/>
    <cellStyle name="Calculation 2 8 5 3 3" xfId="2197" xr:uid="{00000000-0005-0000-0000-0000160D0000}"/>
    <cellStyle name="Calculation 2 8 5 3 4" xfId="2198" xr:uid="{00000000-0005-0000-0000-0000170D0000}"/>
    <cellStyle name="Calculation 2 8 5 3 5" xfId="2199" xr:uid="{00000000-0005-0000-0000-0000180D0000}"/>
    <cellStyle name="Calculation 2 8 5 3 6" xfId="2200" xr:uid="{00000000-0005-0000-0000-0000190D0000}"/>
    <cellStyle name="Calculation 2 8 5 4" xfId="2201" xr:uid="{00000000-0005-0000-0000-00001A0D0000}"/>
    <cellStyle name="Calculation 2 8 5 4 2" xfId="2202" xr:uid="{00000000-0005-0000-0000-00001B0D0000}"/>
    <cellStyle name="Calculation 2 8 5 4 3" xfId="2203" xr:uid="{00000000-0005-0000-0000-00001C0D0000}"/>
    <cellStyle name="Calculation 2 8 5 4 4" xfId="2204" xr:uid="{00000000-0005-0000-0000-00001D0D0000}"/>
    <cellStyle name="Calculation 2 8 5 4 5" xfId="2205" xr:uid="{00000000-0005-0000-0000-00001E0D0000}"/>
    <cellStyle name="Calculation 2 8 5 4 6" xfId="2206" xr:uid="{00000000-0005-0000-0000-00001F0D0000}"/>
    <cellStyle name="Calculation 2 8 5 5" xfId="2207" xr:uid="{00000000-0005-0000-0000-0000200D0000}"/>
    <cellStyle name="Calculation 2 8 6" xfId="2208" xr:uid="{00000000-0005-0000-0000-0000210D0000}"/>
    <cellStyle name="Calculation 2 8 6 2" xfId="2209" xr:uid="{00000000-0005-0000-0000-0000220D0000}"/>
    <cellStyle name="Calculation 2 8 6 2 2" xfId="2210" xr:uid="{00000000-0005-0000-0000-0000230D0000}"/>
    <cellStyle name="Calculation 2 8 6 2 3" xfId="2211" xr:uid="{00000000-0005-0000-0000-0000240D0000}"/>
    <cellStyle name="Calculation 2 8 6 2 4" xfId="2212" xr:uid="{00000000-0005-0000-0000-0000250D0000}"/>
    <cellStyle name="Calculation 2 8 6 2 5" xfId="2213" xr:uid="{00000000-0005-0000-0000-0000260D0000}"/>
    <cellStyle name="Calculation 2 8 6 2 6" xfId="2214" xr:uid="{00000000-0005-0000-0000-0000270D0000}"/>
    <cellStyle name="Calculation 2 8 6 3" xfId="2215" xr:uid="{00000000-0005-0000-0000-0000280D0000}"/>
    <cellStyle name="Calculation 2 8 6 3 2" xfId="2216" xr:uid="{00000000-0005-0000-0000-0000290D0000}"/>
    <cellStyle name="Calculation 2 8 6 3 3" xfId="2217" xr:uid="{00000000-0005-0000-0000-00002A0D0000}"/>
    <cellStyle name="Calculation 2 8 6 3 4" xfId="2218" xr:uid="{00000000-0005-0000-0000-00002B0D0000}"/>
    <cellStyle name="Calculation 2 8 6 3 5" xfId="2219" xr:uid="{00000000-0005-0000-0000-00002C0D0000}"/>
    <cellStyle name="Calculation 2 8 6 3 6" xfId="2220" xr:uid="{00000000-0005-0000-0000-00002D0D0000}"/>
    <cellStyle name="Calculation 2 8 6 4" xfId="2221" xr:uid="{00000000-0005-0000-0000-00002E0D0000}"/>
    <cellStyle name="Calculation 2 8 7" xfId="2222" xr:uid="{00000000-0005-0000-0000-00002F0D0000}"/>
    <cellStyle name="Calculation 2 8 7 2" xfId="2223" xr:uid="{00000000-0005-0000-0000-0000300D0000}"/>
    <cellStyle name="Calculation 2 8 7 3" xfId="2224" xr:uid="{00000000-0005-0000-0000-0000310D0000}"/>
    <cellStyle name="Calculation 2 8 7 4" xfId="2225" xr:uid="{00000000-0005-0000-0000-0000320D0000}"/>
    <cellStyle name="Calculation 2 8 7 5" xfId="2226" xr:uid="{00000000-0005-0000-0000-0000330D0000}"/>
    <cellStyle name="Calculation 2 8 7 6" xfId="2227" xr:uid="{00000000-0005-0000-0000-0000340D0000}"/>
    <cellStyle name="Calculation 2 8 7 7" xfId="2228" xr:uid="{00000000-0005-0000-0000-0000350D0000}"/>
    <cellStyle name="Calculation 2 8 8" xfId="2229" xr:uid="{00000000-0005-0000-0000-0000360D0000}"/>
    <cellStyle name="Calculation 2 8 8 2" xfId="2230" xr:uid="{00000000-0005-0000-0000-0000370D0000}"/>
    <cellStyle name="Calculation 2 8 8 3" xfId="2231" xr:uid="{00000000-0005-0000-0000-0000380D0000}"/>
    <cellStyle name="Calculation 2 8 8 4" xfId="2232" xr:uid="{00000000-0005-0000-0000-0000390D0000}"/>
    <cellStyle name="Calculation 2 8 8 5" xfId="2233" xr:uid="{00000000-0005-0000-0000-00003A0D0000}"/>
    <cellStyle name="Calculation 2 8 8 6" xfId="2234" xr:uid="{00000000-0005-0000-0000-00003B0D0000}"/>
    <cellStyle name="Calculation 2 8_Client_Report_SSFD_286_UI_15May14_06h00" xfId="36986" xr:uid="{00000000-0005-0000-0000-00003C0D0000}"/>
    <cellStyle name="Calculation 2 9" xfId="2235" xr:uid="{00000000-0005-0000-0000-00003D0D0000}"/>
    <cellStyle name="Calculation 2 9 2" xfId="2236" xr:uid="{00000000-0005-0000-0000-00003E0D0000}"/>
    <cellStyle name="Calculation 2 9 2 2" xfId="2237" xr:uid="{00000000-0005-0000-0000-00003F0D0000}"/>
    <cellStyle name="Calculation 2 9 2 2 2" xfId="2238" xr:uid="{00000000-0005-0000-0000-0000400D0000}"/>
    <cellStyle name="Calculation 2 9 2 2 2 2" xfId="2239" xr:uid="{00000000-0005-0000-0000-0000410D0000}"/>
    <cellStyle name="Calculation 2 9 2 2 2 3" xfId="2240" xr:uid="{00000000-0005-0000-0000-0000420D0000}"/>
    <cellStyle name="Calculation 2 9 2 2 2 4" xfId="2241" xr:uid="{00000000-0005-0000-0000-0000430D0000}"/>
    <cellStyle name="Calculation 2 9 2 2 2 5" xfId="2242" xr:uid="{00000000-0005-0000-0000-0000440D0000}"/>
    <cellStyle name="Calculation 2 9 2 2 2 6" xfId="2243" xr:uid="{00000000-0005-0000-0000-0000450D0000}"/>
    <cellStyle name="Calculation 2 9 2 2 3" xfId="2244" xr:uid="{00000000-0005-0000-0000-0000460D0000}"/>
    <cellStyle name="Calculation 2 9 2 2 3 2" xfId="2245" xr:uid="{00000000-0005-0000-0000-0000470D0000}"/>
    <cellStyle name="Calculation 2 9 2 2 3 3" xfId="2246" xr:uid="{00000000-0005-0000-0000-0000480D0000}"/>
    <cellStyle name="Calculation 2 9 2 2 3 4" xfId="2247" xr:uid="{00000000-0005-0000-0000-0000490D0000}"/>
    <cellStyle name="Calculation 2 9 2 2 3 5" xfId="2248" xr:uid="{00000000-0005-0000-0000-00004A0D0000}"/>
    <cellStyle name="Calculation 2 9 2 2 3 6" xfId="2249" xr:uid="{00000000-0005-0000-0000-00004B0D0000}"/>
    <cellStyle name="Calculation 2 9 2 2 4" xfId="2250" xr:uid="{00000000-0005-0000-0000-00004C0D0000}"/>
    <cellStyle name="Calculation 2 9 2 3" xfId="2251" xr:uid="{00000000-0005-0000-0000-00004D0D0000}"/>
    <cellStyle name="Calculation 2 9 2 3 2" xfId="2252" xr:uid="{00000000-0005-0000-0000-00004E0D0000}"/>
    <cellStyle name="Calculation 2 9 2 3 3" xfId="2253" xr:uid="{00000000-0005-0000-0000-00004F0D0000}"/>
    <cellStyle name="Calculation 2 9 2 3 4" xfId="2254" xr:uid="{00000000-0005-0000-0000-0000500D0000}"/>
    <cellStyle name="Calculation 2 9 2 3 5" xfId="2255" xr:uid="{00000000-0005-0000-0000-0000510D0000}"/>
    <cellStyle name="Calculation 2 9 2 3 6" xfId="2256" xr:uid="{00000000-0005-0000-0000-0000520D0000}"/>
    <cellStyle name="Calculation 2 9 2 3 7" xfId="2257" xr:uid="{00000000-0005-0000-0000-0000530D0000}"/>
    <cellStyle name="Calculation 2 9 2 4" xfId="2258" xr:uid="{00000000-0005-0000-0000-0000540D0000}"/>
    <cellStyle name="Calculation 2 9 2 4 2" xfId="2259" xr:uid="{00000000-0005-0000-0000-0000550D0000}"/>
    <cellStyle name="Calculation 2 9 2 4 3" xfId="2260" xr:uid="{00000000-0005-0000-0000-0000560D0000}"/>
    <cellStyle name="Calculation 2 9 2 4 4" xfId="2261" xr:uid="{00000000-0005-0000-0000-0000570D0000}"/>
    <cellStyle name="Calculation 2 9 2 4 5" xfId="2262" xr:uid="{00000000-0005-0000-0000-0000580D0000}"/>
    <cellStyle name="Calculation 2 9 2 4 6" xfId="2263" xr:uid="{00000000-0005-0000-0000-0000590D0000}"/>
    <cellStyle name="Calculation 2 9 3" xfId="2264" xr:uid="{00000000-0005-0000-0000-00005A0D0000}"/>
    <cellStyle name="Calculation 2 9 3 2" xfId="2265" xr:uid="{00000000-0005-0000-0000-00005B0D0000}"/>
    <cellStyle name="Calculation 2 9 3 2 2" xfId="2266" xr:uid="{00000000-0005-0000-0000-00005C0D0000}"/>
    <cellStyle name="Calculation 2 9 3 2 2 2" xfId="2267" xr:uid="{00000000-0005-0000-0000-00005D0D0000}"/>
    <cellStyle name="Calculation 2 9 3 2 2 3" xfId="2268" xr:uid="{00000000-0005-0000-0000-00005E0D0000}"/>
    <cellStyle name="Calculation 2 9 3 2 2 4" xfId="2269" xr:uid="{00000000-0005-0000-0000-00005F0D0000}"/>
    <cellStyle name="Calculation 2 9 3 2 2 5" xfId="2270" xr:uid="{00000000-0005-0000-0000-0000600D0000}"/>
    <cellStyle name="Calculation 2 9 3 2 2 6" xfId="2271" xr:uid="{00000000-0005-0000-0000-0000610D0000}"/>
    <cellStyle name="Calculation 2 9 3 2 3" xfId="2272" xr:uid="{00000000-0005-0000-0000-0000620D0000}"/>
    <cellStyle name="Calculation 2 9 3 2 3 2" xfId="2273" xr:uid="{00000000-0005-0000-0000-0000630D0000}"/>
    <cellStyle name="Calculation 2 9 3 2 3 3" xfId="2274" xr:uid="{00000000-0005-0000-0000-0000640D0000}"/>
    <cellStyle name="Calculation 2 9 3 2 3 4" xfId="2275" xr:uid="{00000000-0005-0000-0000-0000650D0000}"/>
    <cellStyle name="Calculation 2 9 3 2 3 5" xfId="2276" xr:uid="{00000000-0005-0000-0000-0000660D0000}"/>
    <cellStyle name="Calculation 2 9 3 2 3 6" xfId="2277" xr:uid="{00000000-0005-0000-0000-0000670D0000}"/>
    <cellStyle name="Calculation 2 9 3 2 4" xfId="2278" xr:uid="{00000000-0005-0000-0000-0000680D0000}"/>
    <cellStyle name="Calculation 2 9 3 3" xfId="2279" xr:uid="{00000000-0005-0000-0000-0000690D0000}"/>
    <cellStyle name="Calculation 2 9 3 3 2" xfId="2280" xr:uid="{00000000-0005-0000-0000-00006A0D0000}"/>
    <cellStyle name="Calculation 2 9 3 3 3" xfId="2281" xr:uid="{00000000-0005-0000-0000-00006B0D0000}"/>
    <cellStyle name="Calculation 2 9 3 3 4" xfId="2282" xr:uid="{00000000-0005-0000-0000-00006C0D0000}"/>
    <cellStyle name="Calculation 2 9 3 3 5" xfId="2283" xr:uid="{00000000-0005-0000-0000-00006D0D0000}"/>
    <cellStyle name="Calculation 2 9 3 3 6" xfId="2284" xr:uid="{00000000-0005-0000-0000-00006E0D0000}"/>
    <cellStyle name="Calculation 2 9 3 4" xfId="2285" xr:uid="{00000000-0005-0000-0000-00006F0D0000}"/>
    <cellStyle name="Calculation 2 9 3 4 2" xfId="2286" xr:uid="{00000000-0005-0000-0000-0000700D0000}"/>
    <cellStyle name="Calculation 2 9 3 4 3" xfId="2287" xr:uid="{00000000-0005-0000-0000-0000710D0000}"/>
    <cellStyle name="Calculation 2 9 3 4 4" xfId="2288" xr:uid="{00000000-0005-0000-0000-0000720D0000}"/>
    <cellStyle name="Calculation 2 9 3 4 5" xfId="2289" xr:uid="{00000000-0005-0000-0000-0000730D0000}"/>
    <cellStyle name="Calculation 2 9 3 4 6" xfId="2290" xr:uid="{00000000-0005-0000-0000-0000740D0000}"/>
    <cellStyle name="Calculation 2 9 3 5" xfId="2291" xr:uid="{00000000-0005-0000-0000-0000750D0000}"/>
    <cellStyle name="Calculation 2 9 4" xfId="2292" xr:uid="{00000000-0005-0000-0000-0000760D0000}"/>
    <cellStyle name="Calculation 2 9 4 2" xfId="2293" xr:uid="{00000000-0005-0000-0000-0000770D0000}"/>
    <cellStyle name="Calculation 2 9 4 2 2" xfId="2294" xr:uid="{00000000-0005-0000-0000-0000780D0000}"/>
    <cellStyle name="Calculation 2 9 4 2 2 2" xfId="2295" xr:uid="{00000000-0005-0000-0000-0000790D0000}"/>
    <cellStyle name="Calculation 2 9 4 2 2 3" xfId="2296" xr:uid="{00000000-0005-0000-0000-00007A0D0000}"/>
    <cellStyle name="Calculation 2 9 4 2 2 4" xfId="2297" xr:uid="{00000000-0005-0000-0000-00007B0D0000}"/>
    <cellStyle name="Calculation 2 9 4 2 2 5" xfId="2298" xr:uid="{00000000-0005-0000-0000-00007C0D0000}"/>
    <cellStyle name="Calculation 2 9 4 2 2 6" xfId="2299" xr:uid="{00000000-0005-0000-0000-00007D0D0000}"/>
    <cellStyle name="Calculation 2 9 4 2 3" xfId="2300" xr:uid="{00000000-0005-0000-0000-00007E0D0000}"/>
    <cellStyle name="Calculation 2 9 4 2 3 2" xfId="2301" xr:uid="{00000000-0005-0000-0000-00007F0D0000}"/>
    <cellStyle name="Calculation 2 9 4 2 3 3" xfId="2302" xr:uid="{00000000-0005-0000-0000-0000800D0000}"/>
    <cellStyle name="Calculation 2 9 4 2 3 4" xfId="2303" xr:uid="{00000000-0005-0000-0000-0000810D0000}"/>
    <cellStyle name="Calculation 2 9 4 2 3 5" xfId="2304" xr:uid="{00000000-0005-0000-0000-0000820D0000}"/>
    <cellStyle name="Calculation 2 9 4 2 3 6" xfId="2305" xr:uid="{00000000-0005-0000-0000-0000830D0000}"/>
    <cellStyle name="Calculation 2 9 4 2 4" xfId="2306" xr:uid="{00000000-0005-0000-0000-0000840D0000}"/>
    <cellStyle name="Calculation 2 9 4 3" xfId="2307" xr:uid="{00000000-0005-0000-0000-0000850D0000}"/>
    <cellStyle name="Calculation 2 9 4 3 2" xfId="2308" xr:uid="{00000000-0005-0000-0000-0000860D0000}"/>
    <cellStyle name="Calculation 2 9 4 3 3" xfId="2309" xr:uid="{00000000-0005-0000-0000-0000870D0000}"/>
    <cellStyle name="Calculation 2 9 4 3 4" xfId="2310" xr:uid="{00000000-0005-0000-0000-0000880D0000}"/>
    <cellStyle name="Calculation 2 9 4 3 5" xfId="2311" xr:uid="{00000000-0005-0000-0000-0000890D0000}"/>
    <cellStyle name="Calculation 2 9 4 3 6" xfId="2312" xr:uid="{00000000-0005-0000-0000-00008A0D0000}"/>
    <cellStyle name="Calculation 2 9 4 4" xfId="2313" xr:uid="{00000000-0005-0000-0000-00008B0D0000}"/>
    <cellStyle name="Calculation 2 9 4 4 2" xfId="2314" xr:uid="{00000000-0005-0000-0000-00008C0D0000}"/>
    <cellStyle name="Calculation 2 9 4 4 3" xfId="2315" xr:uid="{00000000-0005-0000-0000-00008D0D0000}"/>
    <cellStyle name="Calculation 2 9 4 4 4" xfId="2316" xr:uid="{00000000-0005-0000-0000-00008E0D0000}"/>
    <cellStyle name="Calculation 2 9 4 4 5" xfId="2317" xr:uid="{00000000-0005-0000-0000-00008F0D0000}"/>
    <cellStyle name="Calculation 2 9 4 4 6" xfId="2318" xr:uid="{00000000-0005-0000-0000-0000900D0000}"/>
    <cellStyle name="Calculation 2 9 4 5" xfId="2319" xr:uid="{00000000-0005-0000-0000-0000910D0000}"/>
    <cellStyle name="Calculation 2 9 5" xfId="2320" xr:uid="{00000000-0005-0000-0000-0000920D0000}"/>
    <cellStyle name="Calculation 2 9 5 2" xfId="2321" xr:uid="{00000000-0005-0000-0000-0000930D0000}"/>
    <cellStyle name="Calculation 2 9 5 2 2" xfId="2322" xr:uid="{00000000-0005-0000-0000-0000940D0000}"/>
    <cellStyle name="Calculation 2 9 5 2 2 2" xfId="2323" xr:uid="{00000000-0005-0000-0000-0000950D0000}"/>
    <cellStyle name="Calculation 2 9 5 2 2 3" xfId="2324" xr:uid="{00000000-0005-0000-0000-0000960D0000}"/>
    <cellStyle name="Calculation 2 9 5 2 2 4" xfId="2325" xr:uid="{00000000-0005-0000-0000-0000970D0000}"/>
    <cellStyle name="Calculation 2 9 5 2 2 5" xfId="2326" xr:uid="{00000000-0005-0000-0000-0000980D0000}"/>
    <cellStyle name="Calculation 2 9 5 2 2 6" xfId="2327" xr:uid="{00000000-0005-0000-0000-0000990D0000}"/>
    <cellStyle name="Calculation 2 9 5 2 3" xfId="2328" xr:uid="{00000000-0005-0000-0000-00009A0D0000}"/>
    <cellStyle name="Calculation 2 9 5 2 3 2" xfId="2329" xr:uid="{00000000-0005-0000-0000-00009B0D0000}"/>
    <cellStyle name="Calculation 2 9 5 2 3 3" xfId="2330" xr:uid="{00000000-0005-0000-0000-00009C0D0000}"/>
    <cellStyle name="Calculation 2 9 5 2 3 4" xfId="2331" xr:uid="{00000000-0005-0000-0000-00009D0D0000}"/>
    <cellStyle name="Calculation 2 9 5 2 3 5" xfId="2332" xr:uid="{00000000-0005-0000-0000-00009E0D0000}"/>
    <cellStyle name="Calculation 2 9 5 2 3 6" xfId="2333" xr:uid="{00000000-0005-0000-0000-00009F0D0000}"/>
    <cellStyle name="Calculation 2 9 5 2 4" xfId="2334" xr:uid="{00000000-0005-0000-0000-0000A00D0000}"/>
    <cellStyle name="Calculation 2 9 5 3" xfId="2335" xr:uid="{00000000-0005-0000-0000-0000A10D0000}"/>
    <cellStyle name="Calculation 2 9 5 3 2" xfId="2336" xr:uid="{00000000-0005-0000-0000-0000A20D0000}"/>
    <cellStyle name="Calculation 2 9 5 3 3" xfId="2337" xr:uid="{00000000-0005-0000-0000-0000A30D0000}"/>
    <cellStyle name="Calculation 2 9 5 3 4" xfId="2338" xr:uid="{00000000-0005-0000-0000-0000A40D0000}"/>
    <cellStyle name="Calculation 2 9 5 3 5" xfId="2339" xr:uid="{00000000-0005-0000-0000-0000A50D0000}"/>
    <cellStyle name="Calculation 2 9 5 3 6" xfId="2340" xr:uid="{00000000-0005-0000-0000-0000A60D0000}"/>
    <cellStyle name="Calculation 2 9 5 4" xfId="2341" xr:uid="{00000000-0005-0000-0000-0000A70D0000}"/>
    <cellStyle name="Calculation 2 9 5 4 2" xfId="2342" xr:uid="{00000000-0005-0000-0000-0000A80D0000}"/>
    <cellStyle name="Calculation 2 9 5 4 3" xfId="2343" xr:uid="{00000000-0005-0000-0000-0000A90D0000}"/>
    <cellStyle name="Calculation 2 9 5 4 4" xfId="2344" xr:uid="{00000000-0005-0000-0000-0000AA0D0000}"/>
    <cellStyle name="Calculation 2 9 5 4 5" xfId="2345" xr:uid="{00000000-0005-0000-0000-0000AB0D0000}"/>
    <cellStyle name="Calculation 2 9 5 4 6" xfId="2346" xr:uid="{00000000-0005-0000-0000-0000AC0D0000}"/>
    <cellStyle name="Calculation 2 9 5 5" xfId="2347" xr:uid="{00000000-0005-0000-0000-0000AD0D0000}"/>
    <cellStyle name="Calculation 2 9 6" xfId="2348" xr:uid="{00000000-0005-0000-0000-0000AE0D0000}"/>
    <cellStyle name="Calculation 2 9 6 2" xfId="2349" xr:uid="{00000000-0005-0000-0000-0000AF0D0000}"/>
    <cellStyle name="Calculation 2 9 6 2 2" xfId="2350" xr:uid="{00000000-0005-0000-0000-0000B00D0000}"/>
    <cellStyle name="Calculation 2 9 6 2 3" xfId="2351" xr:uid="{00000000-0005-0000-0000-0000B10D0000}"/>
    <cellStyle name="Calculation 2 9 6 2 4" xfId="2352" xr:uid="{00000000-0005-0000-0000-0000B20D0000}"/>
    <cellStyle name="Calculation 2 9 6 2 5" xfId="2353" xr:uid="{00000000-0005-0000-0000-0000B30D0000}"/>
    <cellStyle name="Calculation 2 9 6 2 6" xfId="2354" xr:uid="{00000000-0005-0000-0000-0000B40D0000}"/>
    <cellStyle name="Calculation 2 9 6 3" xfId="2355" xr:uid="{00000000-0005-0000-0000-0000B50D0000}"/>
    <cellStyle name="Calculation 2 9 6 3 2" xfId="2356" xr:uid="{00000000-0005-0000-0000-0000B60D0000}"/>
    <cellStyle name="Calculation 2 9 6 3 3" xfId="2357" xr:uid="{00000000-0005-0000-0000-0000B70D0000}"/>
    <cellStyle name="Calculation 2 9 6 3 4" xfId="2358" xr:uid="{00000000-0005-0000-0000-0000B80D0000}"/>
    <cellStyle name="Calculation 2 9 6 3 5" xfId="2359" xr:uid="{00000000-0005-0000-0000-0000B90D0000}"/>
    <cellStyle name="Calculation 2 9 6 3 6" xfId="2360" xr:uid="{00000000-0005-0000-0000-0000BA0D0000}"/>
    <cellStyle name="Calculation 2 9 6 4" xfId="2361" xr:uid="{00000000-0005-0000-0000-0000BB0D0000}"/>
    <cellStyle name="Calculation 2 9 7" xfId="2362" xr:uid="{00000000-0005-0000-0000-0000BC0D0000}"/>
    <cellStyle name="Calculation 2 9 7 2" xfId="2363" xr:uid="{00000000-0005-0000-0000-0000BD0D0000}"/>
    <cellStyle name="Calculation 2 9 7 3" xfId="2364" xr:uid="{00000000-0005-0000-0000-0000BE0D0000}"/>
    <cellStyle name="Calculation 2 9 7 4" xfId="2365" xr:uid="{00000000-0005-0000-0000-0000BF0D0000}"/>
    <cellStyle name="Calculation 2 9 7 5" xfId="2366" xr:uid="{00000000-0005-0000-0000-0000C00D0000}"/>
    <cellStyle name="Calculation 2 9 7 6" xfId="2367" xr:uid="{00000000-0005-0000-0000-0000C10D0000}"/>
    <cellStyle name="Calculation 2 9 7 7" xfId="2368" xr:uid="{00000000-0005-0000-0000-0000C20D0000}"/>
    <cellStyle name="Calculation 2 9 8" xfId="2369" xr:uid="{00000000-0005-0000-0000-0000C30D0000}"/>
    <cellStyle name="Calculation 2 9 8 2" xfId="2370" xr:uid="{00000000-0005-0000-0000-0000C40D0000}"/>
    <cellStyle name="Calculation 2 9 8 3" xfId="2371" xr:uid="{00000000-0005-0000-0000-0000C50D0000}"/>
    <cellStyle name="Calculation 2 9 8 4" xfId="2372" xr:uid="{00000000-0005-0000-0000-0000C60D0000}"/>
    <cellStyle name="Calculation 2 9 8 5" xfId="2373" xr:uid="{00000000-0005-0000-0000-0000C70D0000}"/>
    <cellStyle name="Calculation 2 9 8 6" xfId="2374" xr:uid="{00000000-0005-0000-0000-0000C80D0000}"/>
    <cellStyle name="Calculation 2 9_Client_Report_SSFD_286_UI_15May14_06h00" xfId="36987" xr:uid="{00000000-0005-0000-0000-0000C90D0000}"/>
    <cellStyle name="Calculation 2_Client_Report_SSFD_286_UI_15May14_06h00" xfId="36988" xr:uid="{00000000-0005-0000-0000-0000CA0D0000}"/>
    <cellStyle name="Calculation 20" xfId="37166" xr:uid="{00000000-0005-0000-0000-0000CB0D0000}"/>
    <cellStyle name="Calculation 21" xfId="37192" xr:uid="{00000000-0005-0000-0000-0000CC0D0000}"/>
    <cellStyle name="Calculation 22" xfId="37219" xr:uid="{00000000-0005-0000-0000-0000CD0D0000}"/>
    <cellStyle name="Calculation 23" xfId="37247" xr:uid="{00000000-0005-0000-0000-0000CE0D0000}"/>
    <cellStyle name="Calculation 24" xfId="37205" xr:uid="{00000000-0005-0000-0000-0000CF0D0000}"/>
    <cellStyle name="Calculation 25" xfId="37266" xr:uid="{00000000-0005-0000-0000-0000D00D0000}"/>
    <cellStyle name="Calculation 26" xfId="37285" xr:uid="{00000000-0005-0000-0000-0000D10D0000}"/>
    <cellStyle name="Calculation 27" xfId="37448" xr:uid="{00000000-0005-0000-0000-0000D20D0000}"/>
    <cellStyle name="Calculation 28" xfId="37446" xr:uid="{00000000-0005-0000-0000-0000D30D0000}"/>
    <cellStyle name="Calculation 29" xfId="37447" xr:uid="{00000000-0005-0000-0000-0000D40D0000}"/>
    <cellStyle name="Calculation 3" xfId="2375" xr:uid="{00000000-0005-0000-0000-0000D50D0000}"/>
    <cellStyle name="Calculation 3 2" xfId="2376" xr:uid="{00000000-0005-0000-0000-0000D60D0000}"/>
    <cellStyle name="Calculation 3 2 2" xfId="2377" xr:uid="{00000000-0005-0000-0000-0000D70D0000}"/>
    <cellStyle name="Calculation 3 2 2 2" xfId="2378" xr:uid="{00000000-0005-0000-0000-0000D80D0000}"/>
    <cellStyle name="Calculation 3 2 2 2 2" xfId="2379" xr:uid="{00000000-0005-0000-0000-0000D90D0000}"/>
    <cellStyle name="Calculation 3 2 2 2 3" xfId="2380" xr:uid="{00000000-0005-0000-0000-0000DA0D0000}"/>
    <cellStyle name="Calculation 3 2 2 2 4" xfId="2381" xr:uid="{00000000-0005-0000-0000-0000DB0D0000}"/>
    <cellStyle name="Calculation 3 2 2 2 5" xfId="2382" xr:uid="{00000000-0005-0000-0000-0000DC0D0000}"/>
    <cellStyle name="Calculation 3 2 2 2 6" xfId="2383" xr:uid="{00000000-0005-0000-0000-0000DD0D0000}"/>
    <cellStyle name="Calculation 3 2 2 3" xfId="2384" xr:uid="{00000000-0005-0000-0000-0000DE0D0000}"/>
    <cellStyle name="Calculation 3 2 2 3 2" xfId="2385" xr:uid="{00000000-0005-0000-0000-0000DF0D0000}"/>
    <cellStyle name="Calculation 3 2 2 3 3" xfId="2386" xr:uid="{00000000-0005-0000-0000-0000E00D0000}"/>
    <cellStyle name="Calculation 3 2 2 3 4" xfId="2387" xr:uid="{00000000-0005-0000-0000-0000E10D0000}"/>
    <cellStyle name="Calculation 3 2 2 3 5" xfId="2388" xr:uid="{00000000-0005-0000-0000-0000E20D0000}"/>
    <cellStyle name="Calculation 3 2 2 3 6" xfId="2389" xr:uid="{00000000-0005-0000-0000-0000E30D0000}"/>
    <cellStyle name="Calculation 3 2 2 4" xfId="2390" xr:uid="{00000000-0005-0000-0000-0000E40D0000}"/>
    <cellStyle name="Calculation 3 2 3" xfId="2391" xr:uid="{00000000-0005-0000-0000-0000E50D0000}"/>
    <cellStyle name="Calculation 3 2 3 2" xfId="2392" xr:uid="{00000000-0005-0000-0000-0000E60D0000}"/>
    <cellStyle name="Calculation 3 2 3 3" xfId="2393" xr:uid="{00000000-0005-0000-0000-0000E70D0000}"/>
    <cellStyle name="Calculation 3 2 3 4" xfId="2394" xr:uid="{00000000-0005-0000-0000-0000E80D0000}"/>
    <cellStyle name="Calculation 3 2 3 5" xfId="2395" xr:uid="{00000000-0005-0000-0000-0000E90D0000}"/>
    <cellStyle name="Calculation 3 2 3 6" xfId="2396" xr:uid="{00000000-0005-0000-0000-0000EA0D0000}"/>
    <cellStyle name="Calculation 3 2 3 7" xfId="2397" xr:uid="{00000000-0005-0000-0000-0000EB0D0000}"/>
    <cellStyle name="Calculation 3 2 4" xfId="2398" xr:uid="{00000000-0005-0000-0000-0000EC0D0000}"/>
    <cellStyle name="Calculation 3 2 4 2" xfId="2399" xr:uid="{00000000-0005-0000-0000-0000ED0D0000}"/>
    <cellStyle name="Calculation 3 2 4 3" xfId="2400" xr:uid="{00000000-0005-0000-0000-0000EE0D0000}"/>
    <cellStyle name="Calculation 3 2 4 4" xfId="2401" xr:uid="{00000000-0005-0000-0000-0000EF0D0000}"/>
    <cellStyle name="Calculation 3 2 4 5" xfId="2402" xr:uid="{00000000-0005-0000-0000-0000F00D0000}"/>
    <cellStyle name="Calculation 3 2 4 6" xfId="2403" xr:uid="{00000000-0005-0000-0000-0000F10D0000}"/>
    <cellStyle name="Calculation 3 3" xfId="2404" xr:uid="{00000000-0005-0000-0000-0000F20D0000}"/>
    <cellStyle name="Calculation 3 3 2" xfId="2405" xr:uid="{00000000-0005-0000-0000-0000F30D0000}"/>
    <cellStyle name="Calculation 3 3 2 2" xfId="2406" xr:uid="{00000000-0005-0000-0000-0000F40D0000}"/>
    <cellStyle name="Calculation 3 3 2 2 2" xfId="2407" xr:uid="{00000000-0005-0000-0000-0000F50D0000}"/>
    <cellStyle name="Calculation 3 3 2 2 3" xfId="2408" xr:uid="{00000000-0005-0000-0000-0000F60D0000}"/>
    <cellStyle name="Calculation 3 3 2 2 4" xfId="2409" xr:uid="{00000000-0005-0000-0000-0000F70D0000}"/>
    <cellStyle name="Calculation 3 3 2 2 5" xfId="2410" xr:uid="{00000000-0005-0000-0000-0000F80D0000}"/>
    <cellStyle name="Calculation 3 3 2 2 6" xfId="2411" xr:uid="{00000000-0005-0000-0000-0000F90D0000}"/>
    <cellStyle name="Calculation 3 3 2 3" xfId="2412" xr:uid="{00000000-0005-0000-0000-0000FA0D0000}"/>
    <cellStyle name="Calculation 3 3 2 3 2" xfId="2413" xr:uid="{00000000-0005-0000-0000-0000FB0D0000}"/>
    <cellStyle name="Calculation 3 3 2 3 3" xfId="2414" xr:uid="{00000000-0005-0000-0000-0000FC0D0000}"/>
    <cellStyle name="Calculation 3 3 2 3 4" xfId="2415" xr:uid="{00000000-0005-0000-0000-0000FD0D0000}"/>
    <cellStyle name="Calculation 3 3 2 3 5" xfId="2416" xr:uid="{00000000-0005-0000-0000-0000FE0D0000}"/>
    <cellStyle name="Calculation 3 3 2 3 6" xfId="2417" xr:uid="{00000000-0005-0000-0000-0000FF0D0000}"/>
    <cellStyle name="Calculation 3 3 2 4" xfId="2418" xr:uid="{00000000-0005-0000-0000-0000000E0000}"/>
    <cellStyle name="Calculation 3 3 3" xfId="2419" xr:uid="{00000000-0005-0000-0000-0000010E0000}"/>
    <cellStyle name="Calculation 3 3 3 2" xfId="2420" xr:uid="{00000000-0005-0000-0000-0000020E0000}"/>
    <cellStyle name="Calculation 3 3 3 3" xfId="2421" xr:uid="{00000000-0005-0000-0000-0000030E0000}"/>
    <cellStyle name="Calculation 3 3 3 4" xfId="2422" xr:uid="{00000000-0005-0000-0000-0000040E0000}"/>
    <cellStyle name="Calculation 3 3 3 5" xfId="2423" xr:uid="{00000000-0005-0000-0000-0000050E0000}"/>
    <cellStyle name="Calculation 3 3 3 6" xfId="2424" xr:uid="{00000000-0005-0000-0000-0000060E0000}"/>
    <cellStyle name="Calculation 3 3 4" xfId="2425" xr:uid="{00000000-0005-0000-0000-0000070E0000}"/>
    <cellStyle name="Calculation 3 3 4 2" xfId="2426" xr:uid="{00000000-0005-0000-0000-0000080E0000}"/>
    <cellStyle name="Calculation 3 3 4 3" xfId="2427" xr:uid="{00000000-0005-0000-0000-0000090E0000}"/>
    <cellStyle name="Calculation 3 3 4 4" xfId="2428" xr:uid="{00000000-0005-0000-0000-00000A0E0000}"/>
    <cellStyle name="Calculation 3 3 4 5" xfId="2429" xr:uid="{00000000-0005-0000-0000-00000B0E0000}"/>
    <cellStyle name="Calculation 3 3 4 6" xfId="2430" xr:uid="{00000000-0005-0000-0000-00000C0E0000}"/>
    <cellStyle name="Calculation 3 3 5" xfId="2431" xr:uid="{00000000-0005-0000-0000-00000D0E0000}"/>
    <cellStyle name="Calculation 3 4" xfId="2432" xr:uid="{00000000-0005-0000-0000-00000E0E0000}"/>
    <cellStyle name="Calculation 3 4 2" xfId="2433" xr:uid="{00000000-0005-0000-0000-00000F0E0000}"/>
    <cellStyle name="Calculation 3 4 2 2" xfId="2434" xr:uid="{00000000-0005-0000-0000-0000100E0000}"/>
    <cellStyle name="Calculation 3 4 2 2 2" xfId="2435" xr:uid="{00000000-0005-0000-0000-0000110E0000}"/>
    <cellStyle name="Calculation 3 4 2 2 3" xfId="2436" xr:uid="{00000000-0005-0000-0000-0000120E0000}"/>
    <cellStyle name="Calculation 3 4 2 2 4" xfId="2437" xr:uid="{00000000-0005-0000-0000-0000130E0000}"/>
    <cellStyle name="Calculation 3 4 2 2 5" xfId="2438" xr:uid="{00000000-0005-0000-0000-0000140E0000}"/>
    <cellStyle name="Calculation 3 4 2 2 6" xfId="2439" xr:uid="{00000000-0005-0000-0000-0000150E0000}"/>
    <cellStyle name="Calculation 3 4 2 3" xfId="2440" xr:uid="{00000000-0005-0000-0000-0000160E0000}"/>
    <cellStyle name="Calculation 3 4 2 3 2" xfId="2441" xr:uid="{00000000-0005-0000-0000-0000170E0000}"/>
    <cellStyle name="Calculation 3 4 2 3 3" xfId="2442" xr:uid="{00000000-0005-0000-0000-0000180E0000}"/>
    <cellStyle name="Calculation 3 4 2 3 4" xfId="2443" xr:uid="{00000000-0005-0000-0000-0000190E0000}"/>
    <cellStyle name="Calculation 3 4 2 3 5" xfId="2444" xr:uid="{00000000-0005-0000-0000-00001A0E0000}"/>
    <cellStyle name="Calculation 3 4 2 3 6" xfId="2445" xr:uid="{00000000-0005-0000-0000-00001B0E0000}"/>
    <cellStyle name="Calculation 3 4 2 4" xfId="2446" xr:uid="{00000000-0005-0000-0000-00001C0E0000}"/>
    <cellStyle name="Calculation 3 4 3" xfId="2447" xr:uid="{00000000-0005-0000-0000-00001D0E0000}"/>
    <cellStyle name="Calculation 3 4 3 2" xfId="2448" xr:uid="{00000000-0005-0000-0000-00001E0E0000}"/>
    <cellStyle name="Calculation 3 4 3 3" xfId="2449" xr:uid="{00000000-0005-0000-0000-00001F0E0000}"/>
    <cellStyle name="Calculation 3 4 3 4" xfId="2450" xr:uid="{00000000-0005-0000-0000-0000200E0000}"/>
    <cellStyle name="Calculation 3 4 3 5" xfId="2451" xr:uid="{00000000-0005-0000-0000-0000210E0000}"/>
    <cellStyle name="Calculation 3 4 3 6" xfId="2452" xr:uid="{00000000-0005-0000-0000-0000220E0000}"/>
    <cellStyle name="Calculation 3 4 4" xfId="2453" xr:uid="{00000000-0005-0000-0000-0000230E0000}"/>
    <cellStyle name="Calculation 3 4 4 2" xfId="2454" xr:uid="{00000000-0005-0000-0000-0000240E0000}"/>
    <cellStyle name="Calculation 3 4 4 3" xfId="2455" xr:uid="{00000000-0005-0000-0000-0000250E0000}"/>
    <cellStyle name="Calculation 3 4 4 4" xfId="2456" xr:uid="{00000000-0005-0000-0000-0000260E0000}"/>
    <cellStyle name="Calculation 3 4 4 5" xfId="2457" xr:uid="{00000000-0005-0000-0000-0000270E0000}"/>
    <cellStyle name="Calculation 3 4 4 6" xfId="2458" xr:uid="{00000000-0005-0000-0000-0000280E0000}"/>
    <cellStyle name="Calculation 3 4 5" xfId="2459" xr:uid="{00000000-0005-0000-0000-0000290E0000}"/>
    <cellStyle name="Calculation 3 5" xfId="2460" xr:uid="{00000000-0005-0000-0000-00002A0E0000}"/>
    <cellStyle name="Calculation 3 5 2" xfId="2461" xr:uid="{00000000-0005-0000-0000-00002B0E0000}"/>
    <cellStyle name="Calculation 3 5 2 2" xfId="2462" xr:uid="{00000000-0005-0000-0000-00002C0E0000}"/>
    <cellStyle name="Calculation 3 5 2 2 2" xfId="2463" xr:uid="{00000000-0005-0000-0000-00002D0E0000}"/>
    <cellStyle name="Calculation 3 5 2 2 3" xfId="2464" xr:uid="{00000000-0005-0000-0000-00002E0E0000}"/>
    <cellStyle name="Calculation 3 5 2 2 4" xfId="2465" xr:uid="{00000000-0005-0000-0000-00002F0E0000}"/>
    <cellStyle name="Calculation 3 5 2 2 5" xfId="2466" xr:uid="{00000000-0005-0000-0000-0000300E0000}"/>
    <cellStyle name="Calculation 3 5 2 2 6" xfId="2467" xr:uid="{00000000-0005-0000-0000-0000310E0000}"/>
    <cellStyle name="Calculation 3 5 2 3" xfId="2468" xr:uid="{00000000-0005-0000-0000-0000320E0000}"/>
    <cellStyle name="Calculation 3 5 2 3 2" xfId="2469" xr:uid="{00000000-0005-0000-0000-0000330E0000}"/>
    <cellStyle name="Calculation 3 5 2 3 3" xfId="2470" xr:uid="{00000000-0005-0000-0000-0000340E0000}"/>
    <cellStyle name="Calculation 3 5 2 3 4" xfId="2471" xr:uid="{00000000-0005-0000-0000-0000350E0000}"/>
    <cellStyle name="Calculation 3 5 2 3 5" xfId="2472" xr:uid="{00000000-0005-0000-0000-0000360E0000}"/>
    <cellStyle name="Calculation 3 5 2 3 6" xfId="2473" xr:uid="{00000000-0005-0000-0000-0000370E0000}"/>
    <cellStyle name="Calculation 3 5 2 4" xfId="2474" xr:uid="{00000000-0005-0000-0000-0000380E0000}"/>
    <cellStyle name="Calculation 3 5 3" xfId="2475" xr:uid="{00000000-0005-0000-0000-0000390E0000}"/>
    <cellStyle name="Calculation 3 5 3 2" xfId="2476" xr:uid="{00000000-0005-0000-0000-00003A0E0000}"/>
    <cellStyle name="Calculation 3 5 3 3" xfId="2477" xr:uid="{00000000-0005-0000-0000-00003B0E0000}"/>
    <cellStyle name="Calculation 3 5 3 4" xfId="2478" xr:uid="{00000000-0005-0000-0000-00003C0E0000}"/>
    <cellStyle name="Calculation 3 5 3 5" xfId="2479" xr:uid="{00000000-0005-0000-0000-00003D0E0000}"/>
    <cellStyle name="Calculation 3 5 3 6" xfId="2480" xr:uid="{00000000-0005-0000-0000-00003E0E0000}"/>
    <cellStyle name="Calculation 3 5 4" xfId="2481" xr:uid="{00000000-0005-0000-0000-00003F0E0000}"/>
    <cellStyle name="Calculation 3 5 4 2" xfId="2482" xr:uid="{00000000-0005-0000-0000-0000400E0000}"/>
    <cellStyle name="Calculation 3 5 4 3" xfId="2483" xr:uid="{00000000-0005-0000-0000-0000410E0000}"/>
    <cellStyle name="Calculation 3 5 4 4" xfId="2484" xr:uid="{00000000-0005-0000-0000-0000420E0000}"/>
    <cellStyle name="Calculation 3 5 4 5" xfId="2485" xr:uid="{00000000-0005-0000-0000-0000430E0000}"/>
    <cellStyle name="Calculation 3 5 4 6" xfId="2486" xr:uid="{00000000-0005-0000-0000-0000440E0000}"/>
    <cellStyle name="Calculation 3 5 5" xfId="2487" xr:uid="{00000000-0005-0000-0000-0000450E0000}"/>
    <cellStyle name="Calculation 3 5 6" xfId="34492" xr:uid="{00000000-0005-0000-0000-0000460E0000}"/>
    <cellStyle name="Calculation 3 6" xfId="2488" xr:uid="{00000000-0005-0000-0000-0000470E0000}"/>
    <cellStyle name="Calculation 3 6 2" xfId="2489" xr:uid="{00000000-0005-0000-0000-0000480E0000}"/>
    <cellStyle name="Calculation 3 6 2 2" xfId="2490" xr:uid="{00000000-0005-0000-0000-0000490E0000}"/>
    <cellStyle name="Calculation 3 6 2 3" xfId="2491" xr:uid="{00000000-0005-0000-0000-00004A0E0000}"/>
    <cellStyle name="Calculation 3 6 2 4" xfId="2492" xr:uid="{00000000-0005-0000-0000-00004B0E0000}"/>
    <cellStyle name="Calculation 3 6 2 5" xfId="2493" xr:uid="{00000000-0005-0000-0000-00004C0E0000}"/>
    <cellStyle name="Calculation 3 6 2 6" xfId="2494" xr:uid="{00000000-0005-0000-0000-00004D0E0000}"/>
    <cellStyle name="Calculation 3 6 3" xfId="2495" xr:uid="{00000000-0005-0000-0000-00004E0E0000}"/>
    <cellStyle name="Calculation 3 6 3 2" xfId="2496" xr:uid="{00000000-0005-0000-0000-00004F0E0000}"/>
    <cellStyle name="Calculation 3 6 3 3" xfId="2497" xr:uid="{00000000-0005-0000-0000-0000500E0000}"/>
    <cellStyle name="Calculation 3 6 3 4" xfId="2498" xr:uid="{00000000-0005-0000-0000-0000510E0000}"/>
    <cellStyle name="Calculation 3 6 3 5" xfId="2499" xr:uid="{00000000-0005-0000-0000-0000520E0000}"/>
    <cellStyle name="Calculation 3 6 3 6" xfId="2500" xr:uid="{00000000-0005-0000-0000-0000530E0000}"/>
    <cellStyle name="Calculation 3 6 4" xfId="2501" xr:uid="{00000000-0005-0000-0000-0000540E0000}"/>
    <cellStyle name="Calculation 3 7" xfId="2502" xr:uid="{00000000-0005-0000-0000-0000550E0000}"/>
    <cellStyle name="Calculation 3 7 2" xfId="2503" xr:uid="{00000000-0005-0000-0000-0000560E0000}"/>
    <cellStyle name="Calculation 3 7 3" xfId="2504" xr:uid="{00000000-0005-0000-0000-0000570E0000}"/>
    <cellStyle name="Calculation 3 7 4" xfId="2505" xr:uid="{00000000-0005-0000-0000-0000580E0000}"/>
    <cellStyle name="Calculation 3 7 5" xfId="2506" xr:uid="{00000000-0005-0000-0000-0000590E0000}"/>
    <cellStyle name="Calculation 3 7 6" xfId="2507" xr:uid="{00000000-0005-0000-0000-00005A0E0000}"/>
    <cellStyle name="Calculation 3 7 7" xfId="2508" xr:uid="{00000000-0005-0000-0000-00005B0E0000}"/>
    <cellStyle name="Calculation 3 8" xfId="2509" xr:uid="{00000000-0005-0000-0000-00005C0E0000}"/>
    <cellStyle name="Calculation 3 8 2" xfId="2510" xr:uid="{00000000-0005-0000-0000-00005D0E0000}"/>
    <cellStyle name="Calculation 3 8 3" xfId="2511" xr:uid="{00000000-0005-0000-0000-00005E0E0000}"/>
    <cellStyle name="Calculation 3 8 4" xfId="2512" xr:uid="{00000000-0005-0000-0000-00005F0E0000}"/>
    <cellStyle name="Calculation 3 8 5" xfId="2513" xr:uid="{00000000-0005-0000-0000-0000600E0000}"/>
    <cellStyle name="Calculation 3 8 6" xfId="2514" xr:uid="{00000000-0005-0000-0000-0000610E0000}"/>
    <cellStyle name="Calculation 3_Client_Field_Report_SSFD_293_UI_17May14@6h00" xfId="34766" xr:uid="{00000000-0005-0000-0000-0000620E0000}"/>
    <cellStyle name="Calculation 30" xfId="37441" xr:uid="{00000000-0005-0000-0000-0000630E0000}"/>
    <cellStyle name="Calculation 31" xfId="37442" xr:uid="{00000000-0005-0000-0000-0000640E0000}"/>
    <cellStyle name="Calculation 32" xfId="37488" xr:uid="{00000000-0005-0000-0000-0000650E0000}"/>
    <cellStyle name="Calculation 33" xfId="37508" xr:uid="{00000000-0005-0000-0000-0000660E0000}"/>
    <cellStyle name="Calculation 34" xfId="37513" xr:uid="{00000000-0005-0000-0000-0000670E0000}"/>
    <cellStyle name="Calculation 35" xfId="34998" xr:uid="{00000000-0005-0000-0000-0000680E0000}"/>
    <cellStyle name="Calculation 36" xfId="38090" xr:uid="{00000000-0005-0000-0000-0000690E0000}"/>
    <cellStyle name="Calculation 37" xfId="38130" xr:uid="{00000000-0005-0000-0000-00006A0E0000}"/>
    <cellStyle name="Calculation 38" xfId="391" xr:uid="{00000000-0005-0000-0000-00006B0E0000}"/>
    <cellStyle name="Calculation 4" xfId="2515" xr:uid="{00000000-0005-0000-0000-00006C0E0000}"/>
    <cellStyle name="Calculation 4 2" xfId="2516" xr:uid="{00000000-0005-0000-0000-00006D0E0000}"/>
    <cellStyle name="Calculation 4 2 2" xfId="2517" xr:uid="{00000000-0005-0000-0000-00006E0E0000}"/>
    <cellStyle name="Calculation 4 2 2 2" xfId="2518" xr:uid="{00000000-0005-0000-0000-00006F0E0000}"/>
    <cellStyle name="Calculation 4 2 2 2 2" xfId="2519" xr:uid="{00000000-0005-0000-0000-0000700E0000}"/>
    <cellStyle name="Calculation 4 2 2 2 3" xfId="2520" xr:uid="{00000000-0005-0000-0000-0000710E0000}"/>
    <cellStyle name="Calculation 4 2 2 2 4" xfId="2521" xr:uid="{00000000-0005-0000-0000-0000720E0000}"/>
    <cellStyle name="Calculation 4 2 2 2 5" xfId="2522" xr:uid="{00000000-0005-0000-0000-0000730E0000}"/>
    <cellStyle name="Calculation 4 2 2 2 6" xfId="2523" xr:uid="{00000000-0005-0000-0000-0000740E0000}"/>
    <cellStyle name="Calculation 4 2 2 3" xfId="2524" xr:uid="{00000000-0005-0000-0000-0000750E0000}"/>
    <cellStyle name="Calculation 4 2 2 3 2" xfId="2525" xr:uid="{00000000-0005-0000-0000-0000760E0000}"/>
    <cellStyle name="Calculation 4 2 2 3 3" xfId="2526" xr:uid="{00000000-0005-0000-0000-0000770E0000}"/>
    <cellStyle name="Calculation 4 2 2 3 4" xfId="2527" xr:uid="{00000000-0005-0000-0000-0000780E0000}"/>
    <cellStyle name="Calculation 4 2 2 3 5" xfId="2528" xr:uid="{00000000-0005-0000-0000-0000790E0000}"/>
    <cellStyle name="Calculation 4 2 2 3 6" xfId="2529" xr:uid="{00000000-0005-0000-0000-00007A0E0000}"/>
    <cellStyle name="Calculation 4 2 2 4" xfId="2530" xr:uid="{00000000-0005-0000-0000-00007B0E0000}"/>
    <cellStyle name="Calculation 4 2 3" xfId="2531" xr:uid="{00000000-0005-0000-0000-00007C0E0000}"/>
    <cellStyle name="Calculation 4 2 3 2" xfId="2532" xr:uid="{00000000-0005-0000-0000-00007D0E0000}"/>
    <cellStyle name="Calculation 4 2 3 3" xfId="2533" xr:uid="{00000000-0005-0000-0000-00007E0E0000}"/>
    <cellStyle name="Calculation 4 2 3 4" xfId="2534" xr:uid="{00000000-0005-0000-0000-00007F0E0000}"/>
    <cellStyle name="Calculation 4 2 3 5" xfId="2535" xr:uid="{00000000-0005-0000-0000-0000800E0000}"/>
    <cellStyle name="Calculation 4 2 3 6" xfId="2536" xr:uid="{00000000-0005-0000-0000-0000810E0000}"/>
    <cellStyle name="Calculation 4 2 3 7" xfId="2537" xr:uid="{00000000-0005-0000-0000-0000820E0000}"/>
    <cellStyle name="Calculation 4 2 4" xfId="2538" xr:uid="{00000000-0005-0000-0000-0000830E0000}"/>
    <cellStyle name="Calculation 4 2 4 2" xfId="2539" xr:uid="{00000000-0005-0000-0000-0000840E0000}"/>
    <cellStyle name="Calculation 4 2 4 3" xfId="2540" xr:uid="{00000000-0005-0000-0000-0000850E0000}"/>
    <cellStyle name="Calculation 4 2 4 4" xfId="2541" xr:uid="{00000000-0005-0000-0000-0000860E0000}"/>
    <cellStyle name="Calculation 4 2 4 5" xfId="2542" xr:uid="{00000000-0005-0000-0000-0000870E0000}"/>
    <cellStyle name="Calculation 4 2 4 6" xfId="2543" xr:uid="{00000000-0005-0000-0000-0000880E0000}"/>
    <cellStyle name="Calculation 4 3" xfId="2544" xr:uid="{00000000-0005-0000-0000-0000890E0000}"/>
    <cellStyle name="Calculation 4 3 2" xfId="2545" xr:uid="{00000000-0005-0000-0000-00008A0E0000}"/>
    <cellStyle name="Calculation 4 3 2 2" xfId="2546" xr:uid="{00000000-0005-0000-0000-00008B0E0000}"/>
    <cellStyle name="Calculation 4 3 2 2 2" xfId="2547" xr:uid="{00000000-0005-0000-0000-00008C0E0000}"/>
    <cellStyle name="Calculation 4 3 2 2 3" xfId="2548" xr:uid="{00000000-0005-0000-0000-00008D0E0000}"/>
    <cellStyle name="Calculation 4 3 2 2 4" xfId="2549" xr:uid="{00000000-0005-0000-0000-00008E0E0000}"/>
    <cellStyle name="Calculation 4 3 2 2 5" xfId="2550" xr:uid="{00000000-0005-0000-0000-00008F0E0000}"/>
    <cellStyle name="Calculation 4 3 2 2 6" xfId="2551" xr:uid="{00000000-0005-0000-0000-0000900E0000}"/>
    <cellStyle name="Calculation 4 3 2 3" xfId="2552" xr:uid="{00000000-0005-0000-0000-0000910E0000}"/>
    <cellStyle name="Calculation 4 3 2 3 2" xfId="2553" xr:uid="{00000000-0005-0000-0000-0000920E0000}"/>
    <cellStyle name="Calculation 4 3 2 3 3" xfId="2554" xr:uid="{00000000-0005-0000-0000-0000930E0000}"/>
    <cellStyle name="Calculation 4 3 2 3 4" xfId="2555" xr:uid="{00000000-0005-0000-0000-0000940E0000}"/>
    <cellStyle name="Calculation 4 3 2 3 5" xfId="2556" xr:uid="{00000000-0005-0000-0000-0000950E0000}"/>
    <cellStyle name="Calculation 4 3 2 3 6" xfId="2557" xr:uid="{00000000-0005-0000-0000-0000960E0000}"/>
    <cellStyle name="Calculation 4 3 2 4" xfId="2558" xr:uid="{00000000-0005-0000-0000-0000970E0000}"/>
    <cellStyle name="Calculation 4 3 3" xfId="2559" xr:uid="{00000000-0005-0000-0000-0000980E0000}"/>
    <cellStyle name="Calculation 4 3 3 2" xfId="2560" xr:uid="{00000000-0005-0000-0000-0000990E0000}"/>
    <cellStyle name="Calculation 4 3 3 3" xfId="2561" xr:uid="{00000000-0005-0000-0000-00009A0E0000}"/>
    <cellStyle name="Calculation 4 3 3 4" xfId="2562" xr:uid="{00000000-0005-0000-0000-00009B0E0000}"/>
    <cellStyle name="Calculation 4 3 3 5" xfId="2563" xr:uid="{00000000-0005-0000-0000-00009C0E0000}"/>
    <cellStyle name="Calculation 4 3 3 6" xfId="2564" xr:uid="{00000000-0005-0000-0000-00009D0E0000}"/>
    <cellStyle name="Calculation 4 3 4" xfId="2565" xr:uid="{00000000-0005-0000-0000-00009E0E0000}"/>
    <cellStyle name="Calculation 4 3 4 2" xfId="2566" xr:uid="{00000000-0005-0000-0000-00009F0E0000}"/>
    <cellStyle name="Calculation 4 3 4 3" xfId="2567" xr:uid="{00000000-0005-0000-0000-0000A00E0000}"/>
    <cellStyle name="Calculation 4 3 4 4" xfId="2568" xr:uid="{00000000-0005-0000-0000-0000A10E0000}"/>
    <cellStyle name="Calculation 4 3 4 5" xfId="2569" xr:uid="{00000000-0005-0000-0000-0000A20E0000}"/>
    <cellStyle name="Calculation 4 3 4 6" xfId="2570" xr:uid="{00000000-0005-0000-0000-0000A30E0000}"/>
    <cellStyle name="Calculation 4 3 5" xfId="2571" xr:uid="{00000000-0005-0000-0000-0000A40E0000}"/>
    <cellStyle name="Calculation 4 4" xfId="2572" xr:uid="{00000000-0005-0000-0000-0000A50E0000}"/>
    <cellStyle name="Calculation 4 4 2" xfId="2573" xr:uid="{00000000-0005-0000-0000-0000A60E0000}"/>
    <cellStyle name="Calculation 4 4 2 2" xfId="2574" xr:uid="{00000000-0005-0000-0000-0000A70E0000}"/>
    <cellStyle name="Calculation 4 4 2 2 2" xfId="2575" xr:uid="{00000000-0005-0000-0000-0000A80E0000}"/>
    <cellStyle name="Calculation 4 4 2 2 3" xfId="2576" xr:uid="{00000000-0005-0000-0000-0000A90E0000}"/>
    <cellStyle name="Calculation 4 4 2 2 4" xfId="2577" xr:uid="{00000000-0005-0000-0000-0000AA0E0000}"/>
    <cellStyle name="Calculation 4 4 2 2 5" xfId="2578" xr:uid="{00000000-0005-0000-0000-0000AB0E0000}"/>
    <cellStyle name="Calculation 4 4 2 2 6" xfId="2579" xr:uid="{00000000-0005-0000-0000-0000AC0E0000}"/>
    <cellStyle name="Calculation 4 4 2 3" xfId="2580" xr:uid="{00000000-0005-0000-0000-0000AD0E0000}"/>
    <cellStyle name="Calculation 4 4 2 3 2" xfId="2581" xr:uid="{00000000-0005-0000-0000-0000AE0E0000}"/>
    <cellStyle name="Calculation 4 4 2 3 3" xfId="2582" xr:uid="{00000000-0005-0000-0000-0000AF0E0000}"/>
    <cellStyle name="Calculation 4 4 2 3 4" xfId="2583" xr:uid="{00000000-0005-0000-0000-0000B00E0000}"/>
    <cellStyle name="Calculation 4 4 2 3 5" xfId="2584" xr:uid="{00000000-0005-0000-0000-0000B10E0000}"/>
    <cellStyle name="Calculation 4 4 2 3 6" xfId="2585" xr:uid="{00000000-0005-0000-0000-0000B20E0000}"/>
    <cellStyle name="Calculation 4 4 2 4" xfId="2586" xr:uid="{00000000-0005-0000-0000-0000B30E0000}"/>
    <cellStyle name="Calculation 4 4 3" xfId="2587" xr:uid="{00000000-0005-0000-0000-0000B40E0000}"/>
    <cellStyle name="Calculation 4 4 3 2" xfId="2588" xr:uid="{00000000-0005-0000-0000-0000B50E0000}"/>
    <cellStyle name="Calculation 4 4 3 3" xfId="2589" xr:uid="{00000000-0005-0000-0000-0000B60E0000}"/>
    <cellStyle name="Calculation 4 4 3 4" xfId="2590" xr:uid="{00000000-0005-0000-0000-0000B70E0000}"/>
    <cellStyle name="Calculation 4 4 3 5" xfId="2591" xr:uid="{00000000-0005-0000-0000-0000B80E0000}"/>
    <cellStyle name="Calculation 4 4 3 6" xfId="2592" xr:uid="{00000000-0005-0000-0000-0000B90E0000}"/>
    <cellStyle name="Calculation 4 4 4" xfId="2593" xr:uid="{00000000-0005-0000-0000-0000BA0E0000}"/>
    <cellStyle name="Calculation 4 4 4 2" xfId="2594" xr:uid="{00000000-0005-0000-0000-0000BB0E0000}"/>
    <cellStyle name="Calculation 4 4 4 3" xfId="2595" xr:uid="{00000000-0005-0000-0000-0000BC0E0000}"/>
    <cellStyle name="Calculation 4 4 4 4" xfId="2596" xr:uid="{00000000-0005-0000-0000-0000BD0E0000}"/>
    <cellStyle name="Calculation 4 4 4 5" xfId="2597" xr:uid="{00000000-0005-0000-0000-0000BE0E0000}"/>
    <cellStyle name="Calculation 4 4 4 6" xfId="2598" xr:uid="{00000000-0005-0000-0000-0000BF0E0000}"/>
    <cellStyle name="Calculation 4 4 5" xfId="2599" xr:uid="{00000000-0005-0000-0000-0000C00E0000}"/>
    <cellStyle name="Calculation 4 5" xfId="2600" xr:uid="{00000000-0005-0000-0000-0000C10E0000}"/>
    <cellStyle name="Calculation 4 5 2" xfId="2601" xr:uid="{00000000-0005-0000-0000-0000C20E0000}"/>
    <cellStyle name="Calculation 4 5 2 2" xfId="2602" xr:uid="{00000000-0005-0000-0000-0000C30E0000}"/>
    <cellStyle name="Calculation 4 5 2 2 2" xfId="2603" xr:uid="{00000000-0005-0000-0000-0000C40E0000}"/>
    <cellStyle name="Calculation 4 5 2 2 3" xfId="2604" xr:uid="{00000000-0005-0000-0000-0000C50E0000}"/>
    <cellStyle name="Calculation 4 5 2 2 4" xfId="2605" xr:uid="{00000000-0005-0000-0000-0000C60E0000}"/>
    <cellStyle name="Calculation 4 5 2 2 5" xfId="2606" xr:uid="{00000000-0005-0000-0000-0000C70E0000}"/>
    <cellStyle name="Calculation 4 5 2 2 6" xfId="2607" xr:uid="{00000000-0005-0000-0000-0000C80E0000}"/>
    <cellStyle name="Calculation 4 5 2 3" xfId="2608" xr:uid="{00000000-0005-0000-0000-0000C90E0000}"/>
    <cellStyle name="Calculation 4 5 2 3 2" xfId="2609" xr:uid="{00000000-0005-0000-0000-0000CA0E0000}"/>
    <cellStyle name="Calculation 4 5 2 3 3" xfId="2610" xr:uid="{00000000-0005-0000-0000-0000CB0E0000}"/>
    <cellStyle name="Calculation 4 5 2 3 4" xfId="2611" xr:uid="{00000000-0005-0000-0000-0000CC0E0000}"/>
    <cellStyle name="Calculation 4 5 2 3 5" xfId="2612" xr:uid="{00000000-0005-0000-0000-0000CD0E0000}"/>
    <cellStyle name="Calculation 4 5 2 3 6" xfId="2613" xr:uid="{00000000-0005-0000-0000-0000CE0E0000}"/>
    <cellStyle name="Calculation 4 5 2 4" xfId="2614" xr:uid="{00000000-0005-0000-0000-0000CF0E0000}"/>
    <cellStyle name="Calculation 4 5 3" xfId="2615" xr:uid="{00000000-0005-0000-0000-0000D00E0000}"/>
    <cellStyle name="Calculation 4 5 3 2" xfId="2616" xr:uid="{00000000-0005-0000-0000-0000D10E0000}"/>
    <cellStyle name="Calculation 4 5 3 3" xfId="2617" xr:uid="{00000000-0005-0000-0000-0000D20E0000}"/>
    <cellStyle name="Calculation 4 5 3 4" xfId="2618" xr:uid="{00000000-0005-0000-0000-0000D30E0000}"/>
    <cellStyle name="Calculation 4 5 3 5" xfId="2619" xr:uid="{00000000-0005-0000-0000-0000D40E0000}"/>
    <cellStyle name="Calculation 4 5 3 6" xfId="2620" xr:uid="{00000000-0005-0000-0000-0000D50E0000}"/>
    <cellStyle name="Calculation 4 5 4" xfId="2621" xr:uid="{00000000-0005-0000-0000-0000D60E0000}"/>
    <cellStyle name="Calculation 4 5 4 2" xfId="2622" xr:uid="{00000000-0005-0000-0000-0000D70E0000}"/>
    <cellStyle name="Calculation 4 5 4 3" xfId="2623" xr:uid="{00000000-0005-0000-0000-0000D80E0000}"/>
    <cellStyle name="Calculation 4 5 4 4" xfId="2624" xr:uid="{00000000-0005-0000-0000-0000D90E0000}"/>
    <cellStyle name="Calculation 4 5 4 5" xfId="2625" xr:uid="{00000000-0005-0000-0000-0000DA0E0000}"/>
    <cellStyle name="Calculation 4 5 4 6" xfId="2626" xr:uid="{00000000-0005-0000-0000-0000DB0E0000}"/>
    <cellStyle name="Calculation 4 5 5" xfId="2627" xr:uid="{00000000-0005-0000-0000-0000DC0E0000}"/>
    <cellStyle name="Calculation 4 6" xfId="2628" xr:uid="{00000000-0005-0000-0000-0000DD0E0000}"/>
    <cellStyle name="Calculation 4 6 2" xfId="2629" xr:uid="{00000000-0005-0000-0000-0000DE0E0000}"/>
    <cellStyle name="Calculation 4 6 2 2" xfId="2630" xr:uid="{00000000-0005-0000-0000-0000DF0E0000}"/>
    <cellStyle name="Calculation 4 6 2 3" xfId="2631" xr:uid="{00000000-0005-0000-0000-0000E00E0000}"/>
    <cellStyle name="Calculation 4 6 2 4" xfId="2632" xr:uid="{00000000-0005-0000-0000-0000E10E0000}"/>
    <cellStyle name="Calculation 4 6 2 5" xfId="2633" xr:uid="{00000000-0005-0000-0000-0000E20E0000}"/>
    <cellStyle name="Calculation 4 6 2 6" xfId="2634" xr:uid="{00000000-0005-0000-0000-0000E30E0000}"/>
    <cellStyle name="Calculation 4 6 3" xfId="2635" xr:uid="{00000000-0005-0000-0000-0000E40E0000}"/>
    <cellStyle name="Calculation 4 6 3 2" xfId="2636" xr:uid="{00000000-0005-0000-0000-0000E50E0000}"/>
    <cellStyle name="Calculation 4 6 3 3" xfId="2637" xr:uid="{00000000-0005-0000-0000-0000E60E0000}"/>
    <cellStyle name="Calculation 4 6 3 4" xfId="2638" xr:uid="{00000000-0005-0000-0000-0000E70E0000}"/>
    <cellStyle name="Calculation 4 6 3 5" xfId="2639" xr:uid="{00000000-0005-0000-0000-0000E80E0000}"/>
    <cellStyle name="Calculation 4 6 3 6" xfId="2640" xr:uid="{00000000-0005-0000-0000-0000E90E0000}"/>
    <cellStyle name="Calculation 4 6 4" xfId="2641" xr:uid="{00000000-0005-0000-0000-0000EA0E0000}"/>
    <cellStyle name="Calculation 4 7" xfId="2642" xr:uid="{00000000-0005-0000-0000-0000EB0E0000}"/>
    <cellStyle name="Calculation 4 7 2" xfId="2643" xr:uid="{00000000-0005-0000-0000-0000EC0E0000}"/>
    <cellStyle name="Calculation 4 7 3" xfId="2644" xr:uid="{00000000-0005-0000-0000-0000ED0E0000}"/>
    <cellStyle name="Calculation 4 7 4" xfId="2645" xr:uid="{00000000-0005-0000-0000-0000EE0E0000}"/>
    <cellStyle name="Calculation 4 7 5" xfId="2646" xr:uid="{00000000-0005-0000-0000-0000EF0E0000}"/>
    <cellStyle name="Calculation 4 7 6" xfId="2647" xr:uid="{00000000-0005-0000-0000-0000F00E0000}"/>
    <cellStyle name="Calculation 4 7 7" xfId="2648" xr:uid="{00000000-0005-0000-0000-0000F10E0000}"/>
    <cellStyle name="Calculation 4 8" xfId="2649" xr:uid="{00000000-0005-0000-0000-0000F20E0000}"/>
    <cellStyle name="Calculation 4 8 2" xfId="2650" xr:uid="{00000000-0005-0000-0000-0000F30E0000}"/>
    <cellStyle name="Calculation 4 8 3" xfId="2651" xr:uid="{00000000-0005-0000-0000-0000F40E0000}"/>
    <cellStyle name="Calculation 4 8 4" xfId="2652" xr:uid="{00000000-0005-0000-0000-0000F50E0000}"/>
    <cellStyle name="Calculation 4 8 5" xfId="2653" xr:uid="{00000000-0005-0000-0000-0000F60E0000}"/>
    <cellStyle name="Calculation 4 8 6" xfId="2654" xr:uid="{00000000-0005-0000-0000-0000F70E0000}"/>
    <cellStyle name="Calculation 4_Client_Report_SSFD_286_UI_15May14_06h00" xfId="36989" xr:uid="{00000000-0005-0000-0000-0000F80E0000}"/>
    <cellStyle name="Calculation 5" xfId="2655" xr:uid="{00000000-0005-0000-0000-0000F90E0000}"/>
    <cellStyle name="Calculation 5 2" xfId="2656" xr:uid="{00000000-0005-0000-0000-0000FA0E0000}"/>
    <cellStyle name="Calculation 5 2 2" xfId="2657" xr:uid="{00000000-0005-0000-0000-0000FB0E0000}"/>
    <cellStyle name="Calculation 5 2 2 2" xfId="2658" xr:uid="{00000000-0005-0000-0000-0000FC0E0000}"/>
    <cellStyle name="Calculation 5 2 2 2 2" xfId="2659" xr:uid="{00000000-0005-0000-0000-0000FD0E0000}"/>
    <cellStyle name="Calculation 5 2 2 2 3" xfId="2660" xr:uid="{00000000-0005-0000-0000-0000FE0E0000}"/>
    <cellStyle name="Calculation 5 2 2 2 4" xfId="2661" xr:uid="{00000000-0005-0000-0000-0000FF0E0000}"/>
    <cellStyle name="Calculation 5 2 2 2 5" xfId="2662" xr:uid="{00000000-0005-0000-0000-0000000F0000}"/>
    <cellStyle name="Calculation 5 2 2 2 6" xfId="2663" xr:uid="{00000000-0005-0000-0000-0000010F0000}"/>
    <cellStyle name="Calculation 5 2 2 3" xfId="2664" xr:uid="{00000000-0005-0000-0000-0000020F0000}"/>
    <cellStyle name="Calculation 5 2 2 3 2" xfId="2665" xr:uid="{00000000-0005-0000-0000-0000030F0000}"/>
    <cellStyle name="Calculation 5 2 2 3 3" xfId="2666" xr:uid="{00000000-0005-0000-0000-0000040F0000}"/>
    <cellStyle name="Calculation 5 2 2 3 4" xfId="2667" xr:uid="{00000000-0005-0000-0000-0000050F0000}"/>
    <cellStyle name="Calculation 5 2 2 3 5" xfId="2668" xr:uid="{00000000-0005-0000-0000-0000060F0000}"/>
    <cellStyle name="Calculation 5 2 2 3 6" xfId="2669" xr:uid="{00000000-0005-0000-0000-0000070F0000}"/>
    <cellStyle name="Calculation 5 2 2 4" xfId="2670" xr:uid="{00000000-0005-0000-0000-0000080F0000}"/>
    <cellStyle name="Calculation 5 2 3" xfId="2671" xr:uid="{00000000-0005-0000-0000-0000090F0000}"/>
    <cellStyle name="Calculation 5 2 3 2" xfId="2672" xr:uid="{00000000-0005-0000-0000-00000A0F0000}"/>
    <cellStyle name="Calculation 5 2 3 3" xfId="2673" xr:uid="{00000000-0005-0000-0000-00000B0F0000}"/>
    <cellStyle name="Calculation 5 2 3 4" xfId="2674" xr:uid="{00000000-0005-0000-0000-00000C0F0000}"/>
    <cellStyle name="Calculation 5 2 3 5" xfId="2675" xr:uid="{00000000-0005-0000-0000-00000D0F0000}"/>
    <cellStyle name="Calculation 5 2 3 6" xfId="2676" xr:uid="{00000000-0005-0000-0000-00000E0F0000}"/>
    <cellStyle name="Calculation 5 2 3 7" xfId="2677" xr:uid="{00000000-0005-0000-0000-00000F0F0000}"/>
    <cellStyle name="Calculation 5 2 4" xfId="2678" xr:uid="{00000000-0005-0000-0000-0000100F0000}"/>
    <cellStyle name="Calculation 5 2 4 2" xfId="2679" xr:uid="{00000000-0005-0000-0000-0000110F0000}"/>
    <cellStyle name="Calculation 5 2 4 3" xfId="2680" xr:uid="{00000000-0005-0000-0000-0000120F0000}"/>
    <cellStyle name="Calculation 5 2 4 4" xfId="2681" xr:uid="{00000000-0005-0000-0000-0000130F0000}"/>
    <cellStyle name="Calculation 5 2 4 5" xfId="2682" xr:uid="{00000000-0005-0000-0000-0000140F0000}"/>
    <cellStyle name="Calculation 5 2 4 6" xfId="2683" xr:uid="{00000000-0005-0000-0000-0000150F0000}"/>
    <cellStyle name="Calculation 5 3" xfId="2684" xr:uid="{00000000-0005-0000-0000-0000160F0000}"/>
    <cellStyle name="Calculation 5 3 2" xfId="2685" xr:uid="{00000000-0005-0000-0000-0000170F0000}"/>
    <cellStyle name="Calculation 5 3 2 2" xfId="2686" xr:uid="{00000000-0005-0000-0000-0000180F0000}"/>
    <cellStyle name="Calculation 5 3 2 2 2" xfId="2687" xr:uid="{00000000-0005-0000-0000-0000190F0000}"/>
    <cellStyle name="Calculation 5 3 2 2 3" xfId="2688" xr:uid="{00000000-0005-0000-0000-00001A0F0000}"/>
    <cellStyle name="Calculation 5 3 2 2 4" xfId="2689" xr:uid="{00000000-0005-0000-0000-00001B0F0000}"/>
    <cellStyle name="Calculation 5 3 2 2 5" xfId="2690" xr:uid="{00000000-0005-0000-0000-00001C0F0000}"/>
    <cellStyle name="Calculation 5 3 2 2 6" xfId="2691" xr:uid="{00000000-0005-0000-0000-00001D0F0000}"/>
    <cellStyle name="Calculation 5 3 2 3" xfId="2692" xr:uid="{00000000-0005-0000-0000-00001E0F0000}"/>
    <cellStyle name="Calculation 5 3 2 3 2" xfId="2693" xr:uid="{00000000-0005-0000-0000-00001F0F0000}"/>
    <cellStyle name="Calculation 5 3 2 3 3" xfId="2694" xr:uid="{00000000-0005-0000-0000-0000200F0000}"/>
    <cellStyle name="Calculation 5 3 2 3 4" xfId="2695" xr:uid="{00000000-0005-0000-0000-0000210F0000}"/>
    <cellStyle name="Calculation 5 3 2 3 5" xfId="2696" xr:uid="{00000000-0005-0000-0000-0000220F0000}"/>
    <cellStyle name="Calculation 5 3 2 3 6" xfId="2697" xr:uid="{00000000-0005-0000-0000-0000230F0000}"/>
    <cellStyle name="Calculation 5 3 2 4" xfId="2698" xr:uid="{00000000-0005-0000-0000-0000240F0000}"/>
    <cellStyle name="Calculation 5 3 3" xfId="2699" xr:uid="{00000000-0005-0000-0000-0000250F0000}"/>
    <cellStyle name="Calculation 5 3 3 2" xfId="2700" xr:uid="{00000000-0005-0000-0000-0000260F0000}"/>
    <cellStyle name="Calculation 5 3 3 3" xfId="2701" xr:uid="{00000000-0005-0000-0000-0000270F0000}"/>
    <cellStyle name="Calculation 5 3 3 4" xfId="2702" xr:uid="{00000000-0005-0000-0000-0000280F0000}"/>
    <cellStyle name="Calculation 5 3 3 5" xfId="2703" xr:uid="{00000000-0005-0000-0000-0000290F0000}"/>
    <cellStyle name="Calculation 5 3 3 6" xfId="2704" xr:uid="{00000000-0005-0000-0000-00002A0F0000}"/>
    <cellStyle name="Calculation 5 3 4" xfId="2705" xr:uid="{00000000-0005-0000-0000-00002B0F0000}"/>
    <cellStyle name="Calculation 5 3 4 2" xfId="2706" xr:uid="{00000000-0005-0000-0000-00002C0F0000}"/>
    <cellStyle name="Calculation 5 3 4 3" xfId="2707" xr:uid="{00000000-0005-0000-0000-00002D0F0000}"/>
    <cellStyle name="Calculation 5 3 4 4" xfId="2708" xr:uid="{00000000-0005-0000-0000-00002E0F0000}"/>
    <cellStyle name="Calculation 5 3 4 5" xfId="2709" xr:uid="{00000000-0005-0000-0000-00002F0F0000}"/>
    <cellStyle name="Calculation 5 3 4 6" xfId="2710" xr:uid="{00000000-0005-0000-0000-0000300F0000}"/>
    <cellStyle name="Calculation 5 3 5" xfId="2711" xr:uid="{00000000-0005-0000-0000-0000310F0000}"/>
    <cellStyle name="Calculation 5 4" xfId="2712" xr:uid="{00000000-0005-0000-0000-0000320F0000}"/>
    <cellStyle name="Calculation 5 4 2" xfId="2713" xr:uid="{00000000-0005-0000-0000-0000330F0000}"/>
    <cellStyle name="Calculation 5 4 2 2" xfId="2714" xr:uid="{00000000-0005-0000-0000-0000340F0000}"/>
    <cellStyle name="Calculation 5 4 2 2 2" xfId="2715" xr:uid="{00000000-0005-0000-0000-0000350F0000}"/>
    <cellStyle name="Calculation 5 4 2 2 3" xfId="2716" xr:uid="{00000000-0005-0000-0000-0000360F0000}"/>
    <cellStyle name="Calculation 5 4 2 2 4" xfId="2717" xr:uid="{00000000-0005-0000-0000-0000370F0000}"/>
    <cellStyle name="Calculation 5 4 2 2 5" xfId="2718" xr:uid="{00000000-0005-0000-0000-0000380F0000}"/>
    <cellStyle name="Calculation 5 4 2 2 6" xfId="2719" xr:uid="{00000000-0005-0000-0000-0000390F0000}"/>
    <cellStyle name="Calculation 5 4 2 3" xfId="2720" xr:uid="{00000000-0005-0000-0000-00003A0F0000}"/>
    <cellStyle name="Calculation 5 4 2 3 2" xfId="2721" xr:uid="{00000000-0005-0000-0000-00003B0F0000}"/>
    <cellStyle name="Calculation 5 4 2 3 3" xfId="2722" xr:uid="{00000000-0005-0000-0000-00003C0F0000}"/>
    <cellStyle name="Calculation 5 4 2 3 4" xfId="2723" xr:uid="{00000000-0005-0000-0000-00003D0F0000}"/>
    <cellStyle name="Calculation 5 4 2 3 5" xfId="2724" xr:uid="{00000000-0005-0000-0000-00003E0F0000}"/>
    <cellStyle name="Calculation 5 4 2 3 6" xfId="2725" xr:uid="{00000000-0005-0000-0000-00003F0F0000}"/>
    <cellStyle name="Calculation 5 4 2 4" xfId="2726" xr:uid="{00000000-0005-0000-0000-0000400F0000}"/>
    <cellStyle name="Calculation 5 4 3" xfId="2727" xr:uid="{00000000-0005-0000-0000-0000410F0000}"/>
    <cellStyle name="Calculation 5 4 3 2" xfId="2728" xr:uid="{00000000-0005-0000-0000-0000420F0000}"/>
    <cellStyle name="Calculation 5 4 3 3" xfId="2729" xr:uid="{00000000-0005-0000-0000-0000430F0000}"/>
    <cellStyle name="Calculation 5 4 3 4" xfId="2730" xr:uid="{00000000-0005-0000-0000-0000440F0000}"/>
    <cellStyle name="Calculation 5 4 3 5" xfId="2731" xr:uid="{00000000-0005-0000-0000-0000450F0000}"/>
    <cellStyle name="Calculation 5 4 3 6" xfId="2732" xr:uid="{00000000-0005-0000-0000-0000460F0000}"/>
    <cellStyle name="Calculation 5 4 4" xfId="2733" xr:uid="{00000000-0005-0000-0000-0000470F0000}"/>
    <cellStyle name="Calculation 5 4 4 2" xfId="2734" xr:uid="{00000000-0005-0000-0000-0000480F0000}"/>
    <cellStyle name="Calculation 5 4 4 3" xfId="2735" xr:uid="{00000000-0005-0000-0000-0000490F0000}"/>
    <cellStyle name="Calculation 5 4 4 4" xfId="2736" xr:uid="{00000000-0005-0000-0000-00004A0F0000}"/>
    <cellStyle name="Calculation 5 4 4 5" xfId="2737" xr:uid="{00000000-0005-0000-0000-00004B0F0000}"/>
    <cellStyle name="Calculation 5 4 4 6" xfId="2738" xr:uid="{00000000-0005-0000-0000-00004C0F0000}"/>
    <cellStyle name="Calculation 5 4 5" xfId="2739" xr:uid="{00000000-0005-0000-0000-00004D0F0000}"/>
    <cellStyle name="Calculation 5 5" xfId="2740" xr:uid="{00000000-0005-0000-0000-00004E0F0000}"/>
    <cellStyle name="Calculation 5 5 2" xfId="2741" xr:uid="{00000000-0005-0000-0000-00004F0F0000}"/>
    <cellStyle name="Calculation 5 5 2 2" xfId="2742" xr:uid="{00000000-0005-0000-0000-0000500F0000}"/>
    <cellStyle name="Calculation 5 5 2 2 2" xfId="2743" xr:uid="{00000000-0005-0000-0000-0000510F0000}"/>
    <cellStyle name="Calculation 5 5 2 2 3" xfId="2744" xr:uid="{00000000-0005-0000-0000-0000520F0000}"/>
    <cellStyle name="Calculation 5 5 2 2 4" xfId="2745" xr:uid="{00000000-0005-0000-0000-0000530F0000}"/>
    <cellStyle name="Calculation 5 5 2 2 5" xfId="2746" xr:uid="{00000000-0005-0000-0000-0000540F0000}"/>
    <cellStyle name="Calculation 5 5 2 2 6" xfId="2747" xr:uid="{00000000-0005-0000-0000-0000550F0000}"/>
    <cellStyle name="Calculation 5 5 2 3" xfId="2748" xr:uid="{00000000-0005-0000-0000-0000560F0000}"/>
    <cellStyle name="Calculation 5 5 2 3 2" xfId="2749" xr:uid="{00000000-0005-0000-0000-0000570F0000}"/>
    <cellStyle name="Calculation 5 5 2 3 3" xfId="2750" xr:uid="{00000000-0005-0000-0000-0000580F0000}"/>
    <cellStyle name="Calculation 5 5 2 3 4" xfId="2751" xr:uid="{00000000-0005-0000-0000-0000590F0000}"/>
    <cellStyle name="Calculation 5 5 2 3 5" xfId="2752" xr:uid="{00000000-0005-0000-0000-00005A0F0000}"/>
    <cellStyle name="Calculation 5 5 2 3 6" xfId="2753" xr:uid="{00000000-0005-0000-0000-00005B0F0000}"/>
    <cellStyle name="Calculation 5 5 2 4" xfId="2754" xr:uid="{00000000-0005-0000-0000-00005C0F0000}"/>
    <cellStyle name="Calculation 5 5 3" xfId="2755" xr:uid="{00000000-0005-0000-0000-00005D0F0000}"/>
    <cellStyle name="Calculation 5 5 3 2" xfId="2756" xr:uid="{00000000-0005-0000-0000-00005E0F0000}"/>
    <cellStyle name="Calculation 5 5 3 3" xfId="2757" xr:uid="{00000000-0005-0000-0000-00005F0F0000}"/>
    <cellStyle name="Calculation 5 5 3 4" xfId="2758" xr:uid="{00000000-0005-0000-0000-0000600F0000}"/>
    <cellStyle name="Calculation 5 5 3 5" xfId="2759" xr:uid="{00000000-0005-0000-0000-0000610F0000}"/>
    <cellStyle name="Calculation 5 5 3 6" xfId="2760" xr:uid="{00000000-0005-0000-0000-0000620F0000}"/>
    <cellStyle name="Calculation 5 5 4" xfId="2761" xr:uid="{00000000-0005-0000-0000-0000630F0000}"/>
    <cellStyle name="Calculation 5 5 4 2" xfId="2762" xr:uid="{00000000-0005-0000-0000-0000640F0000}"/>
    <cellStyle name="Calculation 5 5 4 3" xfId="2763" xr:uid="{00000000-0005-0000-0000-0000650F0000}"/>
    <cellStyle name="Calculation 5 5 4 4" xfId="2764" xr:uid="{00000000-0005-0000-0000-0000660F0000}"/>
    <cellStyle name="Calculation 5 5 4 5" xfId="2765" xr:uid="{00000000-0005-0000-0000-0000670F0000}"/>
    <cellStyle name="Calculation 5 5 4 6" xfId="2766" xr:uid="{00000000-0005-0000-0000-0000680F0000}"/>
    <cellStyle name="Calculation 5 5 5" xfId="2767" xr:uid="{00000000-0005-0000-0000-0000690F0000}"/>
    <cellStyle name="Calculation 5 6" xfId="2768" xr:uid="{00000000-0005-0000-0000-00006A0F0000}"/>
    <cellStyle name="Calculation 5 6 2" xfId="2769" xr:uid="{00000000-0005-0000-0000-00006B0F0000}"/>
    <cellStyle name="Calculation 5 6 2 2" xfId="2770" xr:uid="{00000000-0005-0000-0000-00006C0F0000}"/>
    <cellStyle name="Calculation 5 6 2 3" xfId="2771" xr:uid="{00000000-0005-0000-0000-00006D0F0000}"/>
    <cellStyle name="Calculation 5 6 2 4" xfId="2772" xr:uid="{00000000-0005-0000-0000-00006E0F0000}"/>
    <cellStyle name="Calculation 5 6 2 5" xfId="2773" xr:uid="{00000000-0005-0000-0000-00006F0F0000}"/>
    <cellStyle name="Calculation 5 6 2 6" xfId="2774" xr:uid="{00000000-0005-0000-0000-0000700F0000}"/>
    <cellStyle name="Calculation 5 6 3" xfId="2775" xr:uid="{00000000-0005-0000-0000-0000710F0000}"/>
    <cellStyle name="Calculation 5 6 3 2" xfId="2776" xr:uid="{00000000-0005-0000-0000-0000720F0000}"/>
    <cellStyle name="Calculation 5 6 3 3" xfId="2777" xr:uid="{00000000-0005-0000-0000-0000730F0000}"/>
    <cellStyle name="Calculation 5 6 3 4" xfId="2778" xr:uid="{00000000-0005-0000-0000-0000740F0000}"/>
    <cellStyle name="Calculation 5 6 3 5" xfId="2779" xr:uid="{00000000-0005-0000-0000-0000750F0000}"/>
    <cellStyle name="Calculation 5 6 3 6" xfId="2780" xr:uid="{00000000-0005-0000-0000-0000760F0000}"/>
    <cellStyle name="Calculation 5 6 4" xfId="2781" xr:uid="{00000000-0005-0000-0000-0000770F0000}"/>
    <cellStyle name="Calculation 5 7" xfId="2782" xr:uid="{00000000-0005-0000-0000-0000780F0000}"/>
    <cellStyle name="Calculation 5 7 2" xfId="2783" xr:uid="{00000000-0005-0000-0000-0000790F0000}"/>
    <cellStyle name="Calculation 5 7 3" xfId="2784" xr:uid="{00000000-0005-0000-0000-00007A0F0000}"/>
    <cellStyle name="Calculation 5 7 4" xfId="2785" xr:uid="{00000000-0005-0000-0000-00007B0F0000}"/>
    <cellStyle name="Calculation 5 7 5" xfId="2786" xr:uid="{00000000-0005-0000-0000-00007C0F0000}"/>
    <cellStyle name="Calculation 5 7 6" xfId="2787" xr:uid="{00000000-0005-0000-0000-00007D0F0000}"/>
    <cellStyle name="Calculation 5 7 7" xfId="2788" xr:uid="{00000000-0005-0000-0000-00007E0F0000}"/>
    <cellStyle name="Calculation 5 8" xfId="2789" xr:uid="{00000000-0005-0000-0000-00007F0F0000}"/>
    <cellStyle name="Calculation 5 8 2" xfId="2790" xr:uid="{00000000-0005-0000-0000-0000800F0000}"/>
    <cellStyle name="Calculation 5 8 3" xfId="2791" xr:uid="{00000000-0005-0000-0000-0000810F0000}"/>
    <cellStyle name="Calculation 5 8 4" xfId="2792" xr:uid="{00000000-0005-0000-0000-0000820F0000}"/>
    <cellStyle name="Calculation 5 8 5" xfId="2793" xr:uid="{00000000-0005-0000-0000-0000830F0000}"/>
    <cellStyle name="Calculation 5 8 6" xfId="2794" xr:uid="{00000000-0005-0000-0000-0000840F0000}"/>
    <cellStyle name="Calculation 5_Client_Report_SSFD_286_UI_15May14_06h00" xfId="36990" xr:uid="{00000000-0005-0000-0000-0000850F0000}"/>
    <cellStyle name="Calculation 6" xfId="2795" xr:uid="{00000000-0005-0000-0000-0000860F0000}"/>
    <cellStyle name="Calculation 6 2" xfId="2796" xr:uid="{00000000-0005-0000-0000-0000870F0000}"/>
    <cellStyle name="Calculation 6 2 2" xfId="2797" xr:uid="{00000000-0005-0000-0000-0000880F0000}"/>
    <cellStyle name="Calculation 6 2 2 2" xfId="2798" xr:uid="{00000000-0005-0000-0000-0000890F0000}"/>
    <cellStyle name="Calculation 6 2 2 2 2" xfId="2799" xr:uid="{00000000-0005-0000-0000-00008A0F0000}"/>
    <cellStyle name="Calculation 6 2 2 2 3" xfId="2800" xr:uid="{00000000-0005-0000-0000-00008B0F0000}"/>
    <cellStyle name="Calculation 6 2 2 2 4" xfId="2801" xr:uid="{00000000-0005-0000-0000-00008C0F0000}"/>
    <cellStyle name="Calculation 6 2 2 2 5" xfId="2802" xr:uid="{00000000-0005-0000-0000-00008D0F0000}"/>
    <cellStyle name="Calculation 6 2 2 2 6" xfId="2803" xr:uid="{00000000-0005-0000-0000-00008E0F0000}"/>
    <cellStyle name="Calculation 6 2 2 3" xfId="2804" xr:uid="{00000000-0005-0000-0000-00008F0F0000}"/>
    <cellStyle name="Calculation 6 2 2 3 2" xfId="2805" xr:uid="{00000000-0005-0000-0000-0000900F0000}"/>
    <cellStyle name="Calculation 6 2 2 3 3" xfId="2806" xr:uid="{00000000-0005-0000-0000-0000910F0000}"/>
    <cellStyle name="Calculation 6 2 2 3 4" xfId="2807" xr:uid="{00000000-0005-0000-0000-0000920F0000}"/>
    <cellStyle name="Calculation 6 2 2 3 5" xfId="2808" xr:uid="{00000000-0005-0000-0000-0000930F0000}"/>
    <cellStyle name="Calculation 6 2 2 3 6" xfId="2809" xr:uid="{00000000-0005-0000-0000-0000940F0000}"/>
    <cellStyle name="Calculation 6 2 2 4" xfId="2810" xr:uid="{00000000-0005-0000-0000-0000950F0000}"/>
    <cellStyle name="Calculation 6 2 3" xfId="2811" xr:uid="{00000000-0005-0000-0000-0000960F0000}"/>
    <cellStyle name="Calculation 6 2 3 2" xfId="2812" xr:uid="{00000000-0005-0000-0000-0000970F0000}"/>
    <cellStyle name="Calculation 6 2 3 3" xfId="2813" xr:uid="{00000000-0005-0000-0000-0000980F0000}"/>
    <cellStyle name="Calculation 6 2 3 4" xfId="2814" xr:uid="{00000000-0005-0000-0000-0000990F0000}"/>
    <cellStyle name="Calculation 6 2 3 5" xfId="2815" xr:uid="{00000000-0005-0000-0000-00009A0F0000}"/>
    <cellStyle name="Calculation 6 2 3 6" xfId="2816" xr:uid="{00000000-0005-0000-0000-00009B0F0000}"/>
    <cellStyle name="Calculation 6 2 3 7" xfId="2817" xr:uid="{00000000-0005-0000-0000-00009C0F0000}"/>
    <cellStyle name="Calculation 6 2 4" xfId="2818" xr:uid="{00000000-0005-0000-0000-00009D0F0000}"/>
    <cellStyle name="Calculation 6 2 4 2" xfId="2819" xr:uid="{00000000-0005-0000-0000-00009E0F0000}"/>
    <cellStyle name="Calculation 6 2 4 3" xfId="2820" xr:uid="{00000000-0005-0000-0000-00009F0F0000}"/>
    <cellStyle name="Calculation 6 2 4 4" xfId="2821" xr:uid="{00000000-0005-0000-0000-0000A00F0000}"/>
    <cellStyle name="Calculation 6 2 4 5" xfId="2822" xr:uid="{00000000-0005-0000-0000-0000A10F0000}"/>
    <cellStyle name="Calculation 6 2 4 6" xfId="2823" xr:uid="{00000000-0005-0000-0000-0000A20F0000}"/>
    <cellStyle name="Calculation 6 3" xfId="2824" xr:uid="{00000000-0005-0000-0000-0000A30F0000}"/>
    <cellStyle name="Calculation 6 3 2" xfId="2825" xr:uid="{00000000-0005-0000-0000-0000A40F0000}"/>
    <cellStyle name="Calculation 6 3 2 2" xfId="2826" xr:uid="{00000000-0005-0000-0000-0000A50F0000}"/>
    <cellStyle name="Calculation 6 3 2 2 2" xfId="2827" xr:uid="{00000000-0005-0000-0000-0000A60F0000}"/>
    <cellStyle name="Calculation 6 3 2 2 3" xfId="2828" xr:uid="{00000000-0005-0000-0000-0000A70F0000}"/>
    <cellStyle name="Calculation 6 3 2 2 4" xfId="2829" xr:uid="{00000000-0005-0000-0000-0000A80F0000}"/>
    <cellStyle name="Calculation 6 3 2 2 5" xfId="2830" xr:uid="{00000000-0005-0000-0000-0000A90F0000}"/>
    <cellStyle name="Calculation 6 3 2 2 6" xfId="2831" xr:uid="{00000000-0005-0000-0000-0000AA0F0000}"/>
    <cellStyle name="Calculation 6 3 2 3" xfId="2832" xr:uid="{00000000-0005-0000-0000-0000AB0F0000}"/>
    <cellStyle name="Calculation 6 3 2 3 2" xfId="2833" xr:uid="{00000000-0005-0000-0000-0000AC0F0000}"/>
    <cellStyle name="Calculation 6 3 2 3 3" xfId="2834" xr:uid="{00000000-0005-0000-0000-0000AD0F0000}"/>
    <cellStyle name="Calculation 6 3 2 3 4" xfId="2835" xr:uid="{00000000-0005-0000-0000-0000AE0F0000}"/>
    <cellStyle name="Calculation 6 3 2 3 5" xfId="2836" xr:uid="{00000000-0005-0000-0000-0000AF0F0000}"/>
    <cellStyle name="Calculation 6 3 2 3 6" xfId="2837" xr:uid="{00000000-0005-0000-0000-0000B00F0000}"/>
    <cellStyle name="Calculation 6 3 2 4" xfId="2838" xr:uid="{00000000-0005-0000-0000-0000B10F0000}"/>
    <cellStyle name="Calculation 6 3 3" xfId="2839" xr:uid="{00000000-0005-0000-0000-0000B20F0000}"/>
    <cellStyle name="Calculation 6 3 3 2" xfId="2840" xr:uid="{00000000-0005-0000-0000-0000B30F0000}"/>
    <cellStyle name="Calculation 6 3 3 3" xfId="2841" xr:uid="{00000000-0005-0000-0000-0000B40F0000}"/>
    <cellStyle name="Calculation 6 3 3 4" xfId="2842" xr:uid="{00000000-0005-0000-0000-0000B50F0000}"/>
    <cellStyle name="Calculation 6 3 3 5" xfId="2843" xr:uid="{00000000-0005-0000-0000-0000B60F0000}"/>
    <cellStyle name="Calculation 6 3 3 6" xfId="2844" xr:uid="{00000000-0005-0000-0000-0000B70F0000}"/>
    <cellStyle name="Calculation 6 3 4" xfId="2845" xr:uid="{00000000-0005-0000-0000-0000B80F0000}"/>
    <cellStyle name="Calculation 6 3 4 2" xfId="2846" xr:uid="{00000000-0005-0000-0000-0000B90F0000}"/>
    <cellStyle name="Calculation 6 3 4 3" xfId="2847" xr:uid="{00000000-0005-0000-0000-0000BA0F0000}"/>
    <cellStyle name="Calculation 6 3 4 4" xfId="2848" xr:uid="{00000000-0005-0000-0000-0000BB0F0000}"/>
    <cellStyle name="Calculation 6 3 4 5" xfId="2849" xr:uid="{00000000-0005-0000-0000-0000BC0F0000}"/>
    <cellStyle name="Calculation 6 3 4 6" xfId="2850" xr:uid="{00000000-0005-0000-0000-0000BD0F0000}"/>
    <cellStyle name="Calculation 6 3 5" xfId="2851" xr:uid="{00000000-0005-0000-0000-0000BE0F0000}"/>
    <cellStyle name="Calculation 6 4" xfId="2852" xr:uid="{00000000-0005-0000-0000-0000BF0F0000}"/>
    <cellStyle name="Calculation 6 4 2" xfId="2853" xr:uid="{00000000-0005-0000-0000-0000C00F0000}"/>
    <cellStyle name="Calculation 6 4 2 2" xfId="2854" xr:uid="{00000000-0005-0000-0000-0000C10F0000}"/>
    <cellStyle name="Calculation 6 4 2 2 2" xfId="2855" xr:uid="{00000000-0005-0000-0000-0000C20F0000}"/>
    <cellStyle name="Calculation 6 4 2 2 3" xfId="2856" xr:uid="{00000000-0005-0000-0000-0000C30F0000}"/>
    <cellStyle name="Calculation 6 4 2 2 4" xfId="2857" xr:uid="{00000000-0005-0000-0000-0000C40F0000}"/>
    <cellStyle name="Calculation 6 4 2 2 5" xfId="2858" xr:uid="{00000000-0005-0000-0000-0000C50F0000}"/>
    <cellStyle name="Calculation 6 4 2 2 6" xfId="2859" xr:uid="{00000000-0005-0000-0000-0000C60F0000}"/>
    <cellStyle name="Calculation 6 4 2 3" xfId="2860" xr:uid="{00000000-0005-0000-0000-0000C70F0000}"/>
    <cellStyle name="Calculation 6 4 2 3 2" xfId="2861" xr:uid="{00000000-0005-0000-0000-0000C80F0000}"/>
    <cellStyle name="Calculation 6 4 2 3 3" xfId="2862" xr:uid="{00000000-0005-0000-0000-0000C90F0000}"/>
    <cellStyle name="Calculation 6 4 2 3 4" xfId="2863" xr:uid="{00000000-0005-0000-0000-0000CA0F0000}"/>
    <cellStyle name="Calculation 6 4 2 3 5" xfId="2864" xr:uid="{00000000-0005-0000-0000-0000CB0F0000}"/>
    <cellStyle name="Calculation 6 4 2 3 6" xfId="2865" xr:uid="{00000000-0005-0000-0000-0000CC0F0000}"/>
    <cellStyle name="Calculation 6 4 2 4" xfId="2866" xr:uid="{00000000-0005-0000-0000-0000CD0F0000}"/>
    <cellStyle name="Calculation 6 4 3" xfId="2867" xr:uid="{00000000-0005-0000-0000-0000CE0F0000}"/>
    <cellStyle name="Calculation 6 4 3 2" xfId="2868" xr:uid="{00000000-0005-0000-0000-0000CF0F0000}"/>
    <cellStyle name="Calculation 6 4 3 3" xfId="2869" xr:uid="{00000000-0005-0000-0000-0000D00F0000}"/>
    <cellStyle name="Calculation 6 4 3 4" xfId="2870" xr:uid="{00000000-0005-0000-0000-0000D10F0000}"/>
    <cellStyle name="Calculation 6 4 3 5" xfId="2871" xr:uid="{00000000-0005-0000-0000-0000D20F0000}"/>
    <cellStyle name="Calculation 6 4 3 6" xfId="2872" xr:uid="{00000000-0005-0000-0000-0000D30F0000}"/>
    <cellStyle name="Calculation 6 4 4" xfId="2873" xr:uid="{00000000-0005-0000-0000-0000D40F0000}"/>
    <cellStyle name="Calculation 6 4 4 2" xfId="2874" xr:uid="{00000000-0005-0000-0000-0000D50F0000}"/>
    <cellStyle name="Calculation 6 4 4 3" xfId="2875" xr:uid="{00000000-0005-0000-0000-0000D60F0000}"/>
    <cellStyle name="Calculation 6 4 4 4" xfId="2876" xr:uid="{00000000-0005-0000-0000-0000D70F0000}"/>
    <cellStyle name="Calculation 6 4 4 5" xfId="2877" xr:uid="{00000000-0005-0000-0000-0000D80F0000}"/>
    <cellStyle name="Calculation 6 4 4 6" xfId="2878" xr:uid="{00000000-0005-0000-0000-0000D90F0000}"/>
    <cellStyle name="Calculation 6 4 5" xfId="2879" xr:uid="{00000000-0005-0000-0000-0000DA0F0000}"/>
    <cellStyle name="Calculation 6 5" xfId="2880" xr:uid="{00000000-0005-0000-0000-0000DB0F0000}"/>
    <cellStyle name="Calculation 6 5 2" xfId="2881" xr:uid="{00000000-0005-0000-0000-0000DC0F0000}"/>
    <cellStyle name="Calculation 6 5 2 2" xfId="2882" xr:uid="{00000000-0005-0000-0000-0000DD0F0000}"/>
    <cellStyle name="Calculation 6 5 2 2 2" xfId="2883" xr:uid="{00000000-0005-0000-0000-0000DE0F0000}"/>
    <cellStyle name="Calculation 6 5 2 2 3" xfId="2884" xr:uid="{00000000-0005-0000-0000-0000DF0F0000}"/>
    <cellStyle name="Calculation 6 5 2 2 4" xfId="2885" xr:uid="{00000000-0005-0000-0000-0000E00F0000}"/>
    <cellStyle name="Calculation 6 5 2 2 5" xfId="2886" xr:uid="{00000000-0005-0000-0000-0000E10F0000}"/>
    <cellStyle name="Calculation 6 5 2 2 6" xfId="2887" xr:uid="{00000000-0005-0000-0000-0000E20F0000}"/>
    <cellStyle name="Calculation 6 5 2 3" xfId="2888" xr:uid="{00000000-0005-0000-0000-0000E30F0000}"/>
    <cellStyle name="Calculation 6 5 2 3 2" xfId="2889" xr:uid="{00000000-0005-0000-0000-0000E40F0000}"/>
    <cellStyle name="Calculation 6 5 2 3 3" xfId="2890" xr:uid="{00000000-0005-0000-0000-0000E50F0000}"/>
    <cellStyle name="Calculation 6 5 2 3 4" xfId="2891" xr:uid="{00000000-0005-0000-0000-0000E60F0000}"/>
    <cellStyle name="Calculation 6 5 2 3 5" xfId="2892" xr:uid="{00000000-0005-0000-0000-0000E70F0000}"/>
    <cellStyle name="Calculation 6 5 2 3 6" xfId="2893" xr:uid="{00000000-0005-0000-0000-0000E80F0000}"/>
    <cellStyle name="Calculation 6 5 2 4" xfId="2894" xr:uid="{00000000-0005-0000-0000-0000E90F0000}"/>
    <cellStyle name="Calculation 6 5 3" xfId="2895" xr:uid="{00000000-0005-0000-0000-0000EA0F0000}"/>
    <cellStyle name="Calculation 6 5 3 2" xfId="2896" xr:uid="{00000000-0005-0000-0000-0000EB0F0000}"/>
    <cellStyle name="Calculation 6 5 3 3" xfId="2897" xr:uid="{00000000-0005-0000-0000-0000EC0F0000}"/>
    <cellStyle name="Calculation 6 5 3 4" xfId="2898" xr:uid="{00000000-0005-0000-0000-0000ED0F0000}"/>
    <cellStyle name="Calculation 6 5 3 5" xfId="2899" xr:uid="{00000000-0005-0000-0000-0000EE0F0000}"/>
    <cellStyle name="Calculation 6 5 3 6" xfId="2900" xr:uid="{00000000-0005-0000-0000-0000EF0F0000}"/>
    <cellStyle name="Calculation 6 5 4" xfId="2901" xr:uid="{00000000-0005-0000-0000-0000F00F0000}"/>
    <cellStyle name="Calculation 6 5 4 2" xfId="2902" xr:uid="{00000000-0005-0000-0000-0000F10F0000}"/>
    <cellStyle name="Calculation 6 5 4 3" xfId="2903" xr:uid="{00000000-0005-0000-0000-0000F20F0000}"/>
    <cellStyle name="Calculation 6 5 4 4" xfId="2904" xr:uid="{00000000-0005-0000-0000-0000F30F0000}"/>
    <cellStyle name="Calculation 6 5 4 5" xfId="2905" xr:uid="{00000000-0005-0000-0000-0000F40F0000}"/>
    <cellStyle name="Calculation 6 5 4 6" xfId="2906" xr:uid="{00000000-0005-0000-0000-0000F50F0000}"/>
    <cellStyle name="Calculation 6 5 5" xfId="2907" xr:uid="{00000000-0005-0000-0000-0000F60F0000}"/>
    <cellStyle name="Calculation 6 6" xfId="2908" xr:uid="{00000000-0005-0000-0000-0000F70F0000}"/>
    <cellStyle name="Calculation 6 6 2" xfId="2909" xr:uid="{00000000-0005-0000-0000-0000F80F0000}"/>
    <cellStyle name="Calculation 6 6 2 2" xfId="2910" xr:uid="{00000000-0005-0000-0000-0000F90F0000}"/>
    <cellStyle name="Calculation 6 6 2 3" xfId="2911" xr:uid="{00000000-0005-0000-0000-0000FA0F0000}"/>
    <cellStyle name="Calculation 6 6 2 4" xfId="2912" xr:uid="{00000000-0005-0000-0000-0000FB0F0000}"/>
    <cellStyle name="Calculation 6 6 2 5" xfId="2913" xr:uid="{00000000-0005-0000-0000-0000FC0F0000}"/>
    <cellStyle name="Calculation 6 6 2 6" xfId="2914" xr:uid="{00000000-0005-0000-0000-0000FD0F0000}"/>
    <cellStyle name="Calculation 6 6 3" xfId="2915" xr:uid="{00000000-0005-0000-0000-0000FE0F0000}"/>
    <cellStyle name="Calculation 6 6 3 2" xfId="2916" xr:uid="{00000000-0005-0000-0000-0000FF0F0000}"/>
    <cellStyle name="Calculation 6 6 3 3" xfId="2917" xr:uid="{00000000-0005-0000-0000-000000100000}"/>
    <cellStyle name="Calculation 6 6 3 4" xfId="2918" xr:uid="{00000000-0005-0000-0000-000001100000}"/>
    <cellStyle name="Calculation 6 6 3 5" xfId="2919" xr:uid="{00000000-0005-0000-0000-000002100000}"/>
    <cellStyle name="Calculation 6 6 3 6" xfId="2920" xr:uid="{00000000-0005-0000-0000-000003100000}"/>
    <cellStyle name="Calculation 6 6 4" xfId="2921" xr:uid="{00000000-0005-0000-0000-000004100000}"/>
    <cellStyle name="Calculation 6 7" xfId="2922" xr:uid="{00000000-0005-0000-0000-000005100000}"/>
    <cellStyle name="Calculation 6 7 2" xfId="2923" xr:uid="{00000000-0005-0000-0000-000006100000}"/>
    <cellStyle name="Calculation 6 7 3" xfId="2924" xr:uid="{00000000-0005-0000-0000-000007100000}"/>
    <cellStyle name="Calculation 6 7 4" xfId="2925" xr:uid="{00000000-0005-0000-0000-000008100000}"/>
    <cellStyle name="Calculation 6 7 5" xfId="2926" xr:uid="{00000000-0005-0000-0000-000009100000}"/>
    <cellStyle name="Calculation 6 7 6" xfId="2927" xr:uid="{00000000-0005-0000-0000-00000A100000}"/>
    <cellStyle name="Calculation 6 7 7" xfId="2928" xr:uid="{00000000-0005-0000-0000-00000B100000}"/>
    <cellStyle name="Calculation 6 8" xfId="2929" xr:uid="{00000000-0005-0000-0000-00000C100000}"/>
    <cellStyle name="Calculation 6 8 2" xfId="2930" xr:uid="{00000000-0005-0000-0000-00000D100000}"/>
    <cellStyle name="Calculation 6 8 3" xfId="2931" xr:uid="{00000000-0005-0000-0000-00000E100000}"/>
    <cellStyle name="Calculation 6 8 4" xfId="2932" xr:uid="{00000000-0005-0000-0000-00000F100000}"/>
    <cellStyle name="Calculation 6 8 5" xfId="2933" xr:uid="{00000000-0005-0000-0000-000010100000}"/>
    <cellStyle name="Calculation 6 8 6" xfId="2934" xr:uid="{00000000-0005-0000-0000-000011100000}"/>
    <cellStyle name="Calculation 6_Client_Report_SSFD_286_UI_15May14_06h00" xfId="36991" xr:uid="{00000000-0005-0000-0000-000012100000}"/>
    <cellStyle name="Calculation 7" xfId="2935" xr:uid="{00000000-0005-0000-0000-000013100000}"/>
    <cellStyle name="Calculation 7 2" xfId="2936" xr:uid="{00000000-0005-0000-0000-000014100000}"/>
    <cellStyle name="Calculation 7 2 2" xfId="2937" xr:uid="{00000000-0005-0000-0000-000015100000}"/>
    <cellStyle name="Calculation 7 2 2 2" xfId="2938" xr:uid="{00000000-0005-0000-0000-000016100000}"/>
    <cellStyle name="Calculation 7 2 2 2 2" xfId="2939" xr:uid="{00000000-0005-0000-0000-000017100000}"/>
    <cellStyle name="Calculation 7 2 2 2 3" xfId="2940" xr:uid="{00000000-0005-0000-0000-000018100000}"/>
    <cellStyle name="Calculation 7 2 2 2 4" xfId="2941" xr:uid="{00000000-0005-0000-0000-000019100000}"/>
    <cellStyle name="Calculation 7 2 2 2 5" xfId="2942" xr:uid="{00000000-0005-0000-0000-00001A100000}"/>
    <cellStyle name="Calculation 7 2 2 2 6" xfId="2943" xr:uid="{00000000-0005-0000-0000-00001B100000}"/>
    <cellStyle name="Calculation 7 2 2 3" xfId="2944" xr:uid="{00000000-0005-0000-0000-00001C100000}"/>
    <cellStyle name="Calculation 7 2 2 3 2" xfId="2945" xr:uid="{00000000-0005-0000-0000-00001D100000}"/>
    <cellStyle name="Calculation 7 2 2 3 3" xfId="2946" xr:uid="{00000000-0005-0000-0000-00001E100000}"/>
    <cellStyle name="Calculation 7 2 2 3 4" xfId="2947" xr:uid="{00000000-0005-0000-0000-00001F100000}"/>
    <cellStyle name="Calculation 7 2 2 3 5" xfId="2948" xr:uid="{00000000-0005-0000-0000-000020100000}"/>
    <cellStyle name="Calculation 7 2 2 3 6" xfId="2949" xr:uid="{00000000-0005-0000-0000-000021100000}"/>
    <cellStyle name="Calculation 7 2 2 4" xfId="2950" xr:uid="{00000000-0005-0000-0000-000022100000}"/>
    <cellStyle name="Calculation 7 2 3" xfId="2951" xr:uid="{00000000-0005-0000-0000-000023100000}"/>
    <cellStyle name="Calculation 7 2 3 2" xfId="2952" xr:uid="{00000000-0005-0000-0000-000024100000}"/>
    <cellStyle name="Calculation 7 2 3 3" xfId="2953" xr:uid="{00000000-0005-0000-0000-000025100000}"/>
    <cellStyle name="Calculation 7 2 3 4" xfId="2954" xr:uid="{00000000-0005-0000-0000-000026100000}"/>
    <cellStyle name="Calculation 7 2 3 5" xfId="2955" xr:uid="{00000000-0005-0000-0000-000027100000}"/>
    <cellStyle name="Calculation 7 2 3 6" xfId="2956" xr:uid="{00000000-0005-0000-0000-000028100000}"/>
    <cellStyle name="Calculation 7 2 3 7" xfId="2957" xr:uid="{00000000-0005-0000-0000-000029100000}"/>
    <cellStyle name="Calculation 7 2 4" xfId="2958" xr:uid="{00000000-0005-0000-0000-00002A100000}"/>
    <cellStyle name="Calculation 7 2 4 2" xfId="2959" xr:uid="{00000000-0005-0000-0000-00002B100000}"/>
    <cellStyle name="Calculation 7 2 4 3" xfId="2960" xr:uid="{00000000-0005-0000-0000-00002C100000}"/>
    <cellStyle name="Calculation 7 2 4 4" xfId="2961" xr:uid="{00000000-0005-0000-0000-00002D100000}"/>
    <cellStyle name="Calculation 7 2 4 5" xfId="2962" xr:uid="{00000000-0005-0000-0000-00002E100000}"/>
    <cellStyle name="Calculation 7 2 4 6" xfId="2963" xr:uid="{00000000-0005-0000-0000-00002F100000}"/>
    <cellStyle name="Calculation 7 3" xfId="2964" xr:uid="{00000000-0005-0000-0000-000030100000}"/>
    <cellStyle name="Calculation 7 3 2" xfId="2965" xr:uid="{00000000-0005-0000-0000-000031100000}"/>
    <cellStyle name="Calculation 7 3 2 2" xfId="2966" xr:uid="{00000000-0005-0000-0000-000032100000}"/>
    <cellStyle name="Calculation 7 3 2 2 2" xfId="2967" xr:uid="{00000000-0005-0000-0000-000033100000}"/>
    <cellStyle name="Calculation 7 3 2 2 3" xfId="2968" xr:uid="{00000000-0005-0000-0000-000034100000}"/>
    <cellStyle name="Calculation 7 3 2 2 4" xfId="2969" xr:uid="{00000000-0005-0000-0000-000035100000}"/>
    <cellStyle name="Calculation 7 3 2 2 5" xfId="2970" xr:uid="{00000000-0005-0000-0000-000036100000}"/>
    <cellStyle name="Calculation 7 3 2 2 6" xfId="2971" xr:uid="{00000000-0005-0000-0000-000037100000}"/>
    <cellStyle name="Calculation 7 3 2 3" xfId="2972" xr:uid="{00000000-0005-0000-0000-000038100000}"/>
    <cellStyle name="Calculation 7 3 2 3 2" xfId="2973" xr:uid="{00000000-0005-0000-0000-000039100000}"/>
    <cellStyle name="Calculation 7 3 2 3 3" xfId="2974" xr:uid="{00000000-0005-0000-0000-00003A100000}"/>
    <cellStyle name="Calculation 7 3 2 3 4" xfId="2975" xr:uid="{00000000-0005-0000-0000-00003B100000}"/>
    <cellStyle name="Calculation 7 3 2 3 5" xfId="2976" xr:uid="{00000000-0005-0000-0000-00003C100000}"/>
    <cellStyle name="Calculation 7 3 2 3 6" xfId="2977" xr:uid="{00000000-0005-0000-0000-00003D100000}"/>
    <cellStyle name="Calculation 7 3 2 4" xfId="2978" xr:uid="{00000000-0005-0000-0000-00003E100000}"/>
    <cellStyle name="Calculation 7 3 3" xfId="2979" xr:uid="{00000000-0005-0000-0000-00003F100000}"/>
    <cellStyle name="Calculation 7 3 3 2" xfId="2980" xr:uid="{00000000-0005-0000-0000-000040100000}"/>
    <cellStyle name="Calculation 7 3 3 3" xfId="2981" xr:uid="{00000000-0005-0000-0000-000041100000}"/>
    <cellStyle name="Calculation 7 3 3 4" xfId="2982" xr:uid="{00000000-0005-0000-0000-000042100000}"/>
    <cellStyle name="Calculation 7 3 3 5" xfId="2983" xr:uid="{00000000-0005-0000-0000-000043100000}"/>
    <cellStyle name="Calculation 7 3 3 6" xfId="2984" xr:uid="{00000000-0005-0000-0000-000044100000}"/>
    <cellStyle name="Calculation 7 3 4" xfId="2985" xr:uid="{00000000-0005-0000-0000-000045100000}"/>
    <cellStyle name="Calculation 7 3 4 2" xfId="2986" xr:uid="{00000000-0005-0000-0000-000046100000}"/>
    <cellStyle name="Calculation 7 3 4 3" xfId="2987" xr:uid="{00000000-0005-0000-0000-000047100000}"/>
    <cellStyle name="Calculation 7 3 4 4" xfId="2988" xr:uid="{00000000-0005-0000-0000-000048100000}"/>
    <cellStyle name="Calculation 7 3 4 5" xfId="2989" xr:uid="{00000000-0005-0000-0000-000049100000}"/>
    <cellStyle name="Calculation 7 3 4 6" xfId="2990" xr:uid="{00000000-0005-0000-0000-00004A100000}"/>
    <cellStyle name="Calculation 7 3 5" xfId="2991" xr:uid="{00000000-0005-0000-0000-00004B100000}"/>
    <cellStyle name="Calculation 7 4" xfId="2992" xr:uid="{00000000-0005-0000-0000-00004C100000}"/>
    <cellStyle name="Calculation 7 4 2" xfId="2993" xr:uid="{00000000-0005-0000-0000-00004D100000}"/>
    <cellStyle name="Calculation 7 4 2 2" xfId="2994" xr:uid="{00000000-0005-0000-0000-00004E100000}"/>
    <cellStyle name="Calculation 7 4 2 2 2" xfId="2995" xr:uid="{00000000-0005-0000-0000-00004F100000}"/>
    <cellStyle name="Calculation 7 4 2 2 3" xfId="2996" xr:uid="{00000000-0005-0000-0000-000050100000}"/>
    <cellStyle name="Calculation 7 4 2 2 4" xfId="2997" xr:uid="{00000000-0005-0000-0000-000051100000}"/>
    <cellStyle name="Calculation 7 4 2 2 5" xfId="2998" xr:uid="{00000000-0005-0000-0000-000052100000}"/>
    <cellStyle name="Calculation 7 4 2 2 6" xfId="2999" xr:uid="{00000000-0005-0000-0000-000053100000}"/>
    <cellStyle name="Calculation 7 4 2 3" xfId="3000" xr:uid="{00000000-0005-0000-0000-000054100000}"/>
    <cellStyle name="Calculation 7 4 2 3 2" xfId="3001" xr:uid="{00000000-0005-0000-0000-000055100000}"/>
    <cellStyle name="Calculation 7 4 2 3 3" xfId="3002" xr:uid="{00000000-0005-0000-0000-000056100000}"/>
    <cellStyle name="Calculation 7 4 2 3 4" xfId="3003" xr:uid="{00000000-0005-0000-0000-000057100000}"/>
    <cellStyle name="Calculation 7 4 2 3 5" xfId="3004" xr:uid="{00000000-0005-0000-0000-000058100000}"/>
    <cellStyle name="Calculation 7 4 2 3 6" xfId="3005" xr:uid="{00000000-0005-0000-0000-000059100000}"/>
    <cellStyle name="Calculation 7 4 2 4" xfId="3006" xr:uid="{00000000-0005-0000-0000-00005A100000}"/>
    <cellStyle name="Calculation 7 4 3" xfId="3007" xr:uid="{00000000-0005-0000-0000-00005B100000}"/>
    <cellStyle name="Calculation 7 4 3 2" xfId="3008" xr:uid="{00000000-0005-0000-0000-00005C100000}"/>
    <cellStyle name="Calculation 7 4 3 3" xfId="3009" xr:uid="{00000000-0005-0000-0000-00005D100000}"/>
    <cellStyle name="Calculation 7 4 3 4" xfId="3010" xr:uid="{00000000-0005-0000-0000-00005E100000}"/>
    <cellStyle name="Calculation 7 4 3 5" xfId="3011" xr:uid="{00000000-0005-0000-0000-00005F100000}"/>
    <cellStyle name="Calculation 7 4 3 6" xfId="3012" xr:uid="{00000000-0005-0000-0000-000060100000}"/>
    <cellStyle name="Calculation 7 4 4" xfId="3013" xr:uid="{00000000-0005-0000-0000-000061100000}"/>
    <cellStyle name="Calculation 7 4 4 2" xfId="3014" xr:uid="{00000000-0005-0000-0000-000062100000}"/>
    <cellStyle name="Calculation 7 4 4 3" xfId="3015" xr:uid="{00000000-0005-0000-0000-000063100000}"/>
    <cellStyle name="Calculation 7 4 4 4" xfId="3016" xr:uid="{00000000-0005-0000-0000-000064100000}"/>
    <cellStyle name="Calculation 7 4 4 5" xfId="3017" xr:uid="{00000000-0005-0000-0000-000065100000}"/>
    <cellStyle name="Calculation 7 4 4 6" xfId="3018" xr:uid="{00000000-0005-0000-0000-000066100000}"/>
    <cellStyle name="Calculation 7 4 5" xfId="3019" xr:uid="{00000000-0005-0000-0000-000067100000}"/>
    <cellStyle name="Calculation 7 5" xfId="3020" xr:uid="{00000000-0005-0000-0000-000068100000}"/>
    <cellStyle name="Calculation 7 5 2" xfId="3021" xr:uid="{00000000-0005-0000-0000-000069100000}"/>
    <cellStyle name="Calculation 7 5 2 2" xfId="3022" xr:uid="{00000000-0005-0000-0000-00006A100000}"/>
    <cellStyle name="Calculation 7 5 2 2 2" xfId="3023" xr:uid="{00000000-0005-0000-0000-00006B100000}"/>
    <cellStyle name="Calculation 7 5 2 2 3" xfId="3024" xr:uid="{00000000-0005-0000-0000-00006C100000}"/>
    <cellStyle name="Calculation 7 5 2 2 4" xfId="3025" xr:uid="{00000000-0005-0000-0000-00006D100000}"/>
    <cellStyle name="Calculation 7 5 2 2 5" xfId="3026" xr:uid="{00000000-0005-0000-0000-00006E100000}"/>
    <cellStyle name="Calculation 7 5 2 2 6" xfId="3027" xr:uid="{00000000-0005-0000-0000-00006F100000}"/>
    <cellStyle name="Calculation 7 5 2 3" xfId="3028" xr:uid="{00000000-0005-0000-0000-000070100000}"/>
    <cellStyle name="Calculation 7 5 2 3 2" xfId="3029" xr:uid="{00000000-0005-0000-0000-000071100000}"/>
    <cellStyle name="Calculation 7 5 2 3 3" xfId="3030" xr:uid="{00000000-0005-0000-0000-000072100000}"/>
    <cellStyle name="Calculation 7 5 2 3 4" xfId="3031" xr:uid="{00000000-0005-0000-0000-000073100000}"/>
    <cellStyle name="Calculation 7 5 2 3 5" xfId="3032" xr:uid="{00000000-0005-0000-0000-000074100000}"/>
    <cellStyle name="Calculation 7 5 2 3 6" xfId="3033" xr:uid="{00000000-0005-0000-0000-000075100000}"/>
    <cellStyle name="Calculation 7 5 2 4" xfId="3034" xr:uid="{00000000-0005-0000-0000-000076100000}"/>
    <cellStyle name="Calculation 7 5 3" xfId="3035" xr:uid="{00000000-0005-0000-0000-000077100000}"/>
    <cellStyle name="Calculation 7 5 3 2" xfId="3036" xr:uid="{00000000-0005-0000-0000-000078100000}"/>
    <cellStyle name="Calculation 7 5 3 3" xfId="3037" xr:uid="{00000000-0005-0000-0000-000079100000}"/>
    <cellStyle name="Calculation 7 5 3 4" xfId="3038" xr:uid="{00000000-0005-0000-0000-00007A100000}"/>
    <cellStyle name="Calculation 7 5 3 5" xfId="3039" xr:uid="{00000000-0005-0000-0000-00007B100000}"/>
    <cellStyle name="Calculation 7 5 3 6" xfId="3040" xr:uid="{00000000-0005-0000-0000-00007C100000}"/>
    <cellStyle name="Calculation 7 5 4" xfId="3041" xr:uid="{00000000-0005-0000-0000-00007D100000}"/>
    <cellStyle name="Calculation 7 5 4 2" xfId="3042" xr:uid="{00000000-0005-0000-0000-00007E100000}"/>
    <cellStyle name="Calculation 7 5 4 3" xfId="3043" xr:uid="{00000000-0005-0000-0000-00007F100000}"/>
    <cellStyle name="Calculation 7 5 4 4" xfId="3044" xr:uid="{00000000-0005-0000-0000-000080100000}"/>
    <cellStyle name="Calculation 7 5 4 5" xfId="3045" xr:uid="{00000000-0005-0000-0000-000081100000}"/>
    <cellStyle name="Calculation 7 5 4 6" xfId="3046" xr:uid="{00000000-0005-0000-0000-000082100000}"/>
    <cellStyle name="Calculation 7 5 5" xfId="3047" xr:uid="{00000000-0005-0000-0000-000083100000}"/>
    <cellStyle name="Calculation 7 6" xfId="3048" xr:uid="{00000000-0005-0000-0000-000084100000}"/>
    <cellStyle name="Calculation 7 6 2" xfId="3049" xr:uid="{00000000-0005-0000-0000-000085100000}"/>
    <cellStyle name="Calculation 7 6 2 2" xfId="3050" xr:uid="{00000000-0005-0000-0000-000086100000}"/>
    <cellStyle name="Calculation 7 6 2 3" xfId="3051" xr:uid="{00000000-0005-0000-0000-000087100000}"/>
    <cellStyle name="Calculation 7 6 2 4" xfId="3052" xr:uid="{00000000-0005-0000-0000-000088100000}"/>
    <cellStyle name="Calculation 7 6 2 5" xfId="3053" xr:uid="{00000000-0005-0000-0000-000089100000}"/>
    <cellStyle name="Calculation 7 6 2 6" xfId="3054" xr:uid="{00000000-0005-0000-0000-00008A100000}"/>
    <cellStyle name="Calculation 7 6 3" xfId="3055" xr:uid="{00000000-0005-0000-0000-00008B100000}"/>
    <cellStyle name="Calculation 7 6 3 2" xfId="3056" xr:uid="{00000000-0005-0000-0000-00008C100000}"/>
    <cellStyle name="Calculation 7 6 3 3" xfId="3057" xr:uid="{00000000-0005-0000-0000-00008D100000}"/>
    <cellStyle name="Calculation 7 6 3 4" xfId="3058" xr:uid="{00000000-0005-0000-0000-00008E100000}"/>
    <cellStyle name="Calculation 7 6 3 5" xfId="3059" xr:uid="{00000000-0005-0000-0000-00008F100000}"/>
    <cellStyle name="Calculation 7 6 3 6" xfId="3060" xr:uid="{00000000-0005-0000-0000-000090100000}"/>
    <cellStyle name="Calculation 7 6 4" xfId="3061" xr:uid="{00000000-0005-0000-0000-000091100000}"/>
    <cellStyle name="Calculation 7 7" xfId="3062" xr:uid="{00000000-0005-0000-0000-000092100000}"/>
    <cellStyle name="Calculation 7 7 2" xfId="3063" xr:uid="{00000000-0005-0000-0000-000093100000}"/>
    <cellStyle name="Calculation 7 7 3" xfId="3064" xr:uid="{00000000-0005-0000-0000-000094100000}"/>
    <cellStyle name="Calculation 7 7 4" xfId="3065" xr:uid="{00000000-0005-0000-0000-000095100000}"/>
    <cellStyle name="Calculation 7 7 5" xfId="3066" xr:uid="{00000000-0005-0000-0000-000096100000}"/>
    <cellStyle name="Calculation 7 7 6" xfId="3067" xr:uid="{00000000-0005-0000-0000-000097100000}"/>
    <cellStyle name="Calculation 7 7 7" xfId="3068" xr:uid="{00000000-0005-0000-0000-000098100000}"/>
    <cellStyle name="Calculation 7 8" xfId="3069" xr:uid="{00000000-0005-0000-0000-000099100000}"/>
    <cellStyle name="Calculation 7 8 2" xfId="3070" xr:uid="{00000000-0005-0000-0000-00009A100000}"/>
    <cellStyle name="Calculation 7 8 3" xfId="3071" xr:uid="{00000000-0005-0000-0000-00009B100000}"/>
    <cellStyle name="Calculation 7 8 4" xfId="3072" xr:uid="{00000000-0005-0000-0000-00009C100000}"/>
    <cellStyle name="Calculation 7 8 5" xfId="3073" xr:uid="{00000000-0005-0000-0000-00009D100000}"/>
    <cellStyle name="Calculation 7 8 6" xfId="3074" xr:uid="{00000000-0005-0000-0000-00009E100000}"/>
    <cellStyle name="Calculation 7_Client_Report_SSFD_286_UI_15May14_06h00" xfId="36992" xr:uid="{00000000-0005-0000-0000-00009F100000}"/>
    <cellStyle name="Calculation 8" xfId="3075" xr:uid="{00000000-0005-0000-0000-0000A0100000}"/>
    <cellStyle name="Calculation 8 2" xfId="3076" xr:uid="{00000000-0005-0000-0000-0000A1100000}"/>
    <cellStyle name="Calculation 8 2 2" xfId="3077" xr:uid="{00000000-0005-0000-0000-0000A2100000}"/>
    <cellStyle name="Calculation 8 2 2 2" xfId="3078" xr:uid="{00000000-0005-0000-0000-0000A3100000}"/>
    <cellStyle name="Calculation 8 2 2 2 2" xfId="3079" xr:uid="{00000000-0005-0000-0000-0000A4100000}"/>
    <cellStyle name="Calculation 8 2 2 2 3" xfId="3080" xr:uid="{00000000-0005-0000-0000-0000A5100000}"/>
    <cellStyle name="Calculation 8 2 2 2 4" xfId="3081" xr:uid="{00000000-0005-0000-0000-0000A6100000}"/>
    <cellStyle name="Calculation 8 2 2 2 5" xfId="3082" xr:uid="{00000000-0005-0000-0000-0000A7100000}"/>
    <cellStyle name="Calculation 8 2 2 2 6" xfId="3083" xr:uid="{00000000-0005-0000-0000-0000A8100000}"/>
    <cellStyle name="Calculation 8 2 2 3" xfId="3084" xr:uid="{00000000-0005-0000-0000-0000A9100000}"/>
    <cellStyle name="Calculation 8 2 2 3 2" xfId="3085" xr:uid="{00000000-0005-0000-0000-0000AA100000}"/>
    <cellStyle name="Calculation 8 2 2 3 3" xfId="3086" xr:uid="{00000000-0005-0000-0000-0000AB100000}"/>
    <cellStyle name="Calculation 8 2 2 3 4" xfId="3087" xr:uid="{00000000-0005-0000-0000-0000AC100000}"/>
    <cellStyle name="Calculation 8 2 2 3 5" xfId="3088" xr:uid="{00000000-0005-0000-0000-0000AD100000}"/>
    <cellStyle name="Calculation 8 2 2 3 6" xfId="3089" xr:uid="{00000000-0005-0000-0000-0000AE100000}"/>
    <cellStyle name="Calculation 8 2 2 4" xfId="3090" xr:uid="{00000000-0005-0000-0000-0000AF100000}"/>
    <cellStyle name="Calculation 8 2 3" xfId="3091" xr:uid="{00000000-0005-0000-0000-0000B0100000}"/>
    <cellStyle name="Calculation 8 2 3 2" xfId="3092" xr:uid="{00000000-0005-0000-0000-0000B1100000}"/>
    <cellStyle name="Calculation 8 2 3 3" xfId="3093" xr:uid="{00000000-0005-0000-0000-0000B2100000}"/>
    <cellStyle name="Calculation 8 2 3 4" xfId="3094" xr:uid="{00000000-0005-0000-0000-0000B3100000}"/>
    <cellStyle name="Calculation 8 2 3 5" xfId="3095" xr:uid="{00000000-0005-0000-0000-0000B4100000}"/>
    <cellStyle name="Calculation 8 2 3 6" xfId="3096" xr:uid="{00000000-0005-0000-0000-0000B5100000}"/>
    <cellStyle name="Calculation 8 2 3 7" xfId="3097" xr:uid="{00000000-0005-0000-0000-0000B6100000}"/>
    <cellStyle name="Calculation 8 2 4" xfId="3098" xr:uid="{00000000-0005-0000-0000-0000B7100000}"/>
    <cellStyle name="Calculation 8 2 4 2" xfId="3099" xr:uid="{00000000-0005-0000-0000-0000B8100000}"/>
    <cellStyle name="Calculation 8 2 4 3" xfId="3100" xr:uid="{00000000-0005-0000-0000-0000B9100000}"/>
    <cellStyle name="Calculation 8 2 4 4" xfId="3101" xr:uid="{00000000-0005-0000-0000-0000BA100000}"/>
    <cellStyle name="Calculation 8 2 4 5" xfId="3102" xr:uid="{00000000-0005-0000-0000-0000BB100000}"/>
    <cellStyle name="Calculation 8 2 4 6" xfId="3103" xr:uid="{00000000-0005-0000-0000-0000BC100000}"/>
    <cellStyle name="Calculation 8 3" xfId="3104" xr:uid="{00000000-0005-0000-0000-0000BD100000}"/>
    <cellStyle name="Calculation 8 3 2" xfId="3105" xr:uid="{00000000-0005-0000-0000-0000BE100000}"/>
    <cellStyle name="Calculation 8 3 2 2" xfId="3106" xr:uid="{00000000-0005-0000-0000-0000BF100000}"/>
    <cellStyle name="Calculation 8 3 2 2 2" xfId="3107" xr:uid="{00000000-0005-0000-0000-0000C0100000}"/>
    <cellStyle name="Calculation 8 3 2 2 3" xfId="3108" xr:uid="{00000000-0005-0000-0000-0000C1100000}"/>
    <cellStyle name="Calculation 8 3 2 2 4" xfId="3109" xr:uid="{00000000-0005-0000-0000-0000C2100000}"/>
    <cellStyle name="Calculation 8 3 2 2 5" xfId="3110" xr:uid="{00000000-0005-0000-0000-0000C3100000}"/>
    <cellStyle name="Calculation 8 3 2 2 6" xfId="3111" xr:uid="{00000000-0005-0000-0000-0000C4100000}"/>
    <cellStyle name="Calculation 8 3 2 3" xfId="3112" xr:uid="{00000000-0005-0000-0000-0000C5100000}"/>
    <cellStyle name="Calculation 8 3 2 3 2" xfId="3113" xr:uid="{00000000-0005-0000-0000-0000C6100000}"/>
    <cellStyle name="Calculation 8 3 2 3 3" xfId="3114" xr:uid="{00000000-0005-0000-0000-0000C7100000}"/>
    <cellStyle name="Calculation 8 3 2 3 4" xfId="3115" xr:uid="{00000000-0005-0000-0000-0000C8100000}"/>
    <cellStyle name="Calculation 8 3 2 3 5" xfId="3116" xr:uid="{00000000-0005-0000-0000-0000C9100000}"/>
    <cellStyle name="Calculation 8 3 2 3 6" xfId="3117" xr:uid="{00000000-0005-0000-0000-0000CA100000}"/>
    <cellStyle name="Calculation 8 3 2 4" xfId="3118" xr:uid="{00000000-0005-0000-0000-0000CB100000}"/>
    <cellStyle name="Calculation 8 3 3" xfId="3119" xr:uid="{00000000-0005-0000-0000-0000CC100000}"/>
    <cellStyle name="Calculation 8 3 3 2" xfId="3120" xr:uid="{00000000-0005-0000-0000-0000CD100000}"/>
    <cellStyle name="Calculation 8 3 3 3" xfId="3121" xr:uid="{00000000-0005-0000-0000-0000CE100000}"/>
    <cellStyle name="Calculation 8 3 3 4" xfId="3122" xr:uid="{00000000-0005-0000-0000-0000CF100000}"/>
    <cellStyle name="Calculation 8 3 3 5" xfId="3123" xr:uid="{00000000-0005-0000-0000-0000D0100000}"/>
    <cellStyle name="Calculation 8 3 3 6" xfId="3124" xr:uid="{00000000-0005-0000-0000-0000D1100000}"/>
    <cellStyle name="Calculation 8 3 4" xfId="3125" xr:uid="{00000000-0005-0000-0000-0000D2100000}"/>
    <cellStyle name="Calculation 8 3 4 2" xfId="3126" xr:uid="{00000000-0005-0000-0000-0000D3100000}"/>
    <cellStyle name="Calculation 8 3 4 3" xfId="3127" xr:uid="{00000000-0005-0000-0000-0000D4100000}"/>
    <cellStyle name="Calculation 8 3 4 4" xfId="3128" xr:uid="{00000000-0005-0000-0000-0000D5100000}"/>
    <cellStyle name="Calculation 8 3 4 5" xfId="3129" xr:uid="{00000000-0005-0000-0000-0000D6100000}"/>
    <cellStyle name="Calculation 8 3 4 6" xfId="3130" xr:uid="{00000000-0005-0000-0000-0000D7100000}"/>
    <cellStyle name="Calculation 8 3 5" xfId="3131" xr:uid="{00000000-0005-0000-0000-0000D8100000}"/>
    <cellStyle name="Calculation 8 4" xfId="3132" xr:uid="{00000000-0005-0000-0000-0000D9100000}"/>
    <cellStyle name="Calculation 8 4 2" xfId="3133" xr:uid="{00000000-0005-0000-0000-0000DA100000}"/>
    <cellStyle name="Calculation 8 4 2 2" xfId="3134" xr:uid="{00000000-0005-0000-0000-0000DB100000}"/>
    <cellStyle name="Calculation 8 4 2 2 2" xfId="3135" xr:uid="{00000000-0005-0000-0000-0000DC100000}"/>
    <cellStyle name="Calculation 8 4 2 2 3" xfId="3136" xr:uid="{00000000-0005-0000-0000-0000DD100000}"/>
    <cellStyle name="Calculation 8 4 2 2 4" xfId="3137" xr:uid="{00000000-0005-0000-0000-0000DE100000}"/>
    <cellStyle name="Calculation 8 4 2 2 5" xfId="3138" xr:uid="{00000000-0005-0000-0000-0000DF100000}"/>
    <cellStyle name="Calculation 8 4 2 2 6" xfId="3139" xr:uid="{00000000-0005-0000-0000-0000E0100000}"/>
    <cellStyle name="Calculation 8 4 2 3" xfId="3140" xr:uid="{00000000-0005-0000-0000-0000E1100000}"/>
    <cellStyle name="Calculation 8 4 2 3 2" xfId="3141" xr:uid="{00000000-0005-0000-0000-0000E2100000}"/>
    <cellStyle name="Calculation 8 4 2 3 3" xfId="3142" xr:uid="{00000000-0005-0000-0000-0000E3100000}"/>
    <cellStyle name="Calculation 8 4 2 3 4" xfId="3143" xr:uid="{00000000-0005-0000-0000-0000E4100000}"/>
    <cellStyle name="Calculation 8 4 2 3 5" xfId="3144" xr:uid="{00000000-0005-0000-0000-0000E5100000}"/>
    <cellStyle name="Calculation 8 4 2 3 6" xfId="3145" xr:uid="{00000000-0005-0000-0000-0000E6100000}"/>
    <cellStyle name="Calculation 8 4 2 4" xfId="3146" xr:uid="{00000000-0005-0000-0000-0000E7100000}"/>
    <cellStyle name="Calculation 8 4 3" xfId="3147" xr:uid="{00000000-0005-0000-0000-0000E8100000}"/>
    <cellStyle name="Calculation 8 4 3 2" xfId="3148" xr:uid="{00000000-0005-0000-0000-0000E9100000}"/>
    <cellStyle name="Calculation 8 4 3 3" xfId="3149" xr:uid="{00000000-0005-0000-0000-0000EA100000}"/>
    <cellStyle name="Calculation 8 4 3 4" xfId="3150" xr:uid="{00000000-0005-0000-0000-0000EB100000}"/>
    <cellStyle name="Calculation 8 4 3 5" xfId="3151" xr:uid="{00000000-0005-0000-0000-0000EC100000}"/>
    <cellStyle name="Calculation 8 4 3 6" xfId="3152" xr:uid="{00000000-0005-0000-0000-0000ED100000}"/>
    <cellStyle name="Calculation 8 4 4" xfId="3153" xr:uid="{00000000-0005-0000-0000-0000EE100000}"/>
    <cellStyle name="Calculation 8 4 4 2" xfId="3154" xr:uid="{00000000-0005-0000-0000-0000EF100000}"/>
    <cellStyle name="Calculation 8 4 4 3" xfId="3155" xr:uid="{00000000-0005-0000-0000-0000F0100000}"/>
    <cellStyle name="Calculation 8 4 4 4" xfId="3156" xr:uid="{00000000-0005-0000-0000-0000F1100000}"/>
    <cellStyle name="Calculation 8 4 4 5" xfId="3157" xr:uid="{00000000-0005-0000-0000-0000F2100000}"/>
    <cellStyle name="Calculation 8 4 4 6" xfId="3158" xr:uid="{00000000-0005-0000-0000-0000F3100000}"/>
    <cellStyle name="Calculation 8 4 5" xfId="3159" xr:uid="{00000000-0005-0000-0000-0000F4100000}"/>
    <cellStyle name="Calculation 8 5" xfId="3160" xr:uid="{00000000-0005-0000-0000-0000F5100000}"/>
    <cellStyle name="Calculation 8 5 2" xfId="3161" xr:uid="{00000000-0005-0000-0000-0000F6100000}"/>
    <cellStyle name="Calculation 8 5 2 2" xfId="3162" xr:uid="{00000000-0005-0000-0000-0000F7100000}"/>
    <cellStyle name="Calculation 8 5 2 2 2" xfId="3163" xr:uid="{00000000-0005-0000-0000-0000F8100000}"/>
    <cellStyle name="Calculation 8 5 2 2 3" xfId="3164" xr:uid="{00000000-0005-0000-0000-0000F9100000}"/>
    <cellStyle name="Calculation 8 5 2 2 4" xfId="3165" xr:uid="{00000000-0005-0000-0000-0000FA100000}"/>
    <cellStyle name="Calculation 8 5 2 2 5" xfId="3166" xr:uid="{00000000-0005-0000-0000-0000FB100000}"/>
    <cellStyle name="Calculation 8 5 2 2 6" xfId="3167" xr:uid="{00000000-0005-0000-0000-0000FC100000}"/>
    <cellStyle name="Calculation 8 5 2 3" xfId="3168" xr:uid="{00000000-0005-0000-0000-0000FD100000}"/>
    <cellStyle name="Calculation 8 5 2 3 2" xfId="3169" xr:uid="{00000000-0005-0000-0000-0000FE100000}"/>
    <cellStyle name="Calculation 8 5 2 3 3" xfId="3170" xr:uid="{00000000-0005-0000-0000-0000FF100000}"/>
    <cellStyle name="Calculation 8 5 2 3 4" xfId="3171" xr:uid="{00000000-0005-0000-0000-000000110000}"/>
    <cellStyle name="Calculation 8 5 2 3 5" xfId="3172" xr:uid="{00000000-0005-0000-0000-000001110000}"/>
    <cellStyle name="Calculation 8 5 2 3 6" xfId="3173" xr:uid="{00000000-0005-0000-0000-000002110000}"/>
    <cellStyle name="Calculation 8 5 2 4" xfId="3174" xr:uid="{00000000-0005-0000-0000-000003110000}"/>
    <cellStyle name="Calculation 8 5 3" xfId="3175" xr:uid="{00000000-0005-0000-0000-000004110000}"/>
    <cellStyle name="Calculation 8 5 3 2" xfId="3176" xr:uid="{00000000-0005-0000-0000-000005110000}"/>
    <cellStyle name="Calculation 8 5 3 3" xfId="3177" xr:uid="{00000000-0005-0000-0000-000006110000}"/>
    <cellStyle name="Calculation 8 5 3 4" xfId="3178" xr:uid="{00000000-0005-0000-0000-000007110000}"/>
    <cellStyle name="Calculation 8 5 3 5" xfId="3179" xr:uid="{00000000-0005-0000-0000-000008110000}"/>
    <cellStyle name="Calculation 8 5 3 6" xfId="3180" xr:uid="{00000000-0005-0000-0000-000009110000}"/>
    <cellStyle name="Calculation 8 5 4" xfId="3181" xr:uid="{00000000-0005-0000-0000-00000A110000}"/>
    <cellStyle name="Calculation 8 5 4 2" xfId="3182" xr:uid="{00000000-0005-0000-0000-00000B110000}"/>
    <cellStyle name="Calculation 8 5 4 3" xfId="3183" xr:uid="{00000000-0005-0000-0000-00000C110000}"/>
    <cellStyle name="Calculation 8 5 4 4" xfId="3184" xr:uid="{00000000-0005-0000-0000-00000D110000}"/>
    <cellStyle name="Calculation 8 5 4 5" xfId="3185" xr:uid="{00000000-0005-0000-0000-00000E110000}"/>
    <cellStyle name="Calculation 8 5 4 6" xfId="3186" xr:uid="{00000000-0005-0000-0000-00000F110000}"/>
    <cellStyle name="Calculation 8 5 5" xfId="3187" xr:uid="{00000000-0005-0000-0000-000010110000}"/>
    <cellStyle name="Calculation 8 6" xfId="3188" xr:uid="{00000000-0005-0000-0000-000011110000}"/>
    <cellStyle name="Calculation 8 6 2" xfId="3189" xr:uid="{00000000-0005-0000-0000-000012110000}"/>
    <cellStyle name="Calculation 8 6 2 2" xfId="3190" xr:uid="{00000000-0005-0000-0000-000013110000}"/>
    <cellStyle name="Calculation 8 6 2 3" xfId="3191" xr:uid="{00000000-0005-0000-0000-000014110000}"/>
    <cellStyle name="Calculation 8 6 2 4" xfId="3192" xr:uid="{00000000-0005-0000-0000-000015110000}"/>
    <cellStyle name="Calculation 8 6 2 5" xfId="3193" xr:uid="{00000000-0005-0000-0000-000016110000}"/>
    <cellStyle name="Calculation 8 6 2 6" xfId="3194" xr:uid="{00000000-0005-0000-0000-000017110000}"/>
    <cellStyle name="Calculation 8 6 3" xfId="3195" xr:uid="{00000000-0005-0000-0000-000018110000}"/>
    <cellStyle name="Calculation 8 6 3 2" xfId="3196" xr:uid="{00000000-0005-0000-0000-000019110000}"/>
    <cellStyle name="Calculation 8 6 3 3" xfId="3197" xr:uid="{00000000-0005-0000-0000-00001A110000}"/>
    <cellStyle name="Calculation 8 6 3 4" xfId="3198" xr:uid="{00000000-0005-0000-0000-00001B110000}"/>
    <cellStyle name="Calculation 8 6 3 5" xfId="3199" xr:uid="{00000000-0005-0000-0000-00001C110000}"/>
    <cellStyle name="Calculation 8 6 3 6" xfId="3200" xr:uid="{00000000-0005-0000-0000-00001D110000}"/>
    <cellStyle name="Calculation 8 6 4" xfId="3201" xr:uid="{00000000-0005-0000-0000-00001E110000}"/>
    <cellStyle name="Calculation 8 7" xfId="3202" xr:uid="{00000000-0005-0000-0000-00001F110000}"/>
    <cellStyle name="Calculation 8 7 2" xfId="3203" xr:uid="{00000000-0005-0000-0000-000020110000}"/>
    <cellStyle name="Calculation 8 7 3" xfId="3204" xr:uid="{00000000-0005-0000-0000-000021110000}"/>
    <cellStyle name="Calculation 8 7 4" xfId="3205" xr:uid="{00000000-0005-0000-0000-000022110000}"/>
    <cellStyle name="Calculation 8 7 5" xfId="3206" xr:uid="{00000000-0005-0000-0000-000023110000}"/>
    <cellStyle name="Calculation 8 7 6" xfId="3207" xr:uid="{00000000-0005-0000-0000-000024110000}"/>
    <cellStyle name="Calculation 8 7 7" xfId="3208" xr:uid="{00000000-0005-0000-0000-000025110000}"/>
    <cellStyle name="Calculation 8 8" xfId="3209" xr:uid="{00000000-0005-0000-0000-000026110000}"/>
    <cellStyle name="Calculation 8 8 2" xfId="3210" xr:uid="{00000000-0005-0000-0000-000027110000}"/>
    <cellStyle name="Calculation 8 8 3" xfId="3211" xr:uid="{00000000-0005-0000-0000-000028110000}"/>
    <cellStyle name="Calculation 8 8 4" xfId="3212" xr:uid="{00000000-0005-0000-0000-000029110000}"/>
    <cellStyle name="Calculation 8 8 5" xfId="3213" xr:uid="{00000000-0005-0000-0000-00002A110000}"/>
    <cellStyle name="Calculation 8 8 6" xfId="3214" xr:uid="{00000000-0005-0000-0000-00002B110000}"/>
    <cellStyle name="Calculation 8_Client_Report_SSFD_286_UI_15May14_06h00" xfId="36993" xr:uid="{00000000-0005-0000-0000-00002C110000}"/>
    <cellStyle name="Calculation 9" xfId="3215" xr:uid="{00000000-0005-0000-0000-00002D110000}"/>
    <cellStyle name="Calculation 9 2" xfId="3216" xr:uid="{00000000-0005-0000-0000-00002E110000}"/>
    <cellStyle name="Calculation 9 2 2" xfId="3217" xr:uid="{00000000-0005-0000-0000-00002F110000}"/>
    <cellStyle name="Calculation 9 2 2 2" xfId="3218" xr:uid="{00000000-0005-0000-0000-000030110000}"/>
    <cellStyle name="Calculation 9 2 2 2 2" xfId="3219" xr:uid="{00000000-0005-0000-0000-000031110000}"/>
    <cellStyle name="Calculation 9 2 2 2 3" xfId="3220" xr:uid="{00000000-0005-0000-0000-000032110000}"/>
    <cellStyle name="Calculation 9 2 2 2 4" xfId="3221" xr:uid="{00000000-0005-0000-0000-000033110000}"/>
    <cellStyle name="Calculation 9 2 2 2 5" xfId="3222" xr:uid="{00000000-0005-0000-0000-000034110000}"/>
    <cellStyle name="Calculation 9 2 2 2 6" xfId="3223" xr:uid="{00000000-0005-0000-0000-000035110000}"/>
    <cellStyle name="Calculation 9 2 2 3" xfId="3224" xr:uid="{00000000-0005-0000-0000-000036110000}"/>
    <cellStyle name="Calculation 9 2 2 3 2" xfId="3225" xr:uid="{00000000-0005-0000-0000-000037110000}"/>
    <cellStyle name="Calculation 9 2 2 3 3" xfId="3226" xr:uid="{00000000-0005-0000-0000-000038110000}"/>
    <cellStyle name="Calculation 9 2 2 3 4" xfId="3227" xr:uid="{00000000-0005-0000-0000-000039110000}"/>
    <cellStyle name="Calculation 9 2 2 3 5" xfId="3228" xr:uid="{00000000-0005-0000-0000-00003A110000}"/>
    <cellStyle name="Calculation 9 2 2 3 6" xfId="3229" xr:uid="{00000000-0005-0000-0000-00003B110000}"/>
    <cellStyle name="Calculation 9 2 2 4" xfId="3230" xr:uid="{00000000-0005-0000-0000-00003C110000}"/>
    <cellStyle name="Calculation 9 2 3" xfId="3231" xr:uid="{00000000-0005-0000-0000-00003D110000}"/>
    <cellStyle name="Calculation 9 2 3 2" xfId="3232" xr:uid="{00000000-0005-0000-0000-00003E110000}"/>
    <cellStyle name="Calculation 9 2 3 3" xfId="3233" xr:uid="{00000000-0005-0000-0000-00003F110000}"/>
    <cellStyle name="Calculation 9 2 3 4" xfId="3234" xr:uid="{00000000-0005-0000-0000-000040110000}"/>
    <cellStyle name="Calculation 9 2 3 5" xfId="3235" xr:uid="{00000000-0005-0000-0000-000041110000}"/>
    <cellStyle name="Calculation 9 2 3 6" xfId="3236" xr:uid="{00000000-0005-0000-0000-000042110000}"/>
    <cellStyle name="Calculation 9 2 3 7" xfId="3237" xr:uid="{00000000-0005-0000-0000-000043110000}"/>
    <cellStyle name="Calculation 9 2 4" xfId="3238" xr:uid="{00000000-0005-0000-0000-000044110000}"/>
    <cellStyle name="Calculation 9 2 4 2" xfId="3239" xr:uid="{00000000-0005-0000-0000-000045110000}"/>
    <cellStyle name="Calculation 9 2 4 3" xfId="3240" xr:uid="{00000000-0005-0000-0000-000046110000}"/>
    <cellStyle name="Calculation 9 2 4 4" xfId="3241" xr:uid="{00000000-0005-0000-0000-000047110000}"/>
    <cellStyle name="Calculation 9 2 4 5" xfId="3242" xr:uid="{00000000-0005-0000-0000-000048110000}"/>
    <cellStyle name="Calculation 9 2 4 6" xfId="3243" xr:uid="{00000000-0005-0000-0000-000049110000}"/>
    <cellStyle name="Calculation 9 3" xfId="3244" xr:uid="{00000000-0005-0000-0000-00004A110000}"/>
    <cellStyle name="Calculation 9 3 2" xfId="3245" xr:uid="{00000000-0005-0000-0000-00004B110000}"/>
    <cellStyle name="Calculation 9 3 2 2" xfId="3246" xr:uid="{00000000-0005-0000-0000-00004C110000}"/>
    <cellStyle name="Calculation 9 3 2 3" xfId="3247" xr:uid="{00000000-0005-0000-0000-00004D110000}"/>
    <cellStyle name="Calculation 9 3 2 4" xfId="3248" xr:uid="{00000000-0005-0000-0000-00004E110000}"/>
    <cellStyle name="Calculation 9 3 2 5" xfId="3249" xr:uid="{00000000-0005-0000-0000-00004F110000}"/>
    <cellStyle name="Calculation 9 3 2 6" xfId="3250" xr:uid="{00000000-0005-0000-0000-000050110000}"/>
    <cellStyle name="Calculation 9 3 3" xfId="3251" xr:uid="{00000000-0005-0000-0000-000051110000}"/>
    <cellStyle name="Calculation 9 3 3 2" xfId="3252" xr:uid="{00000000-0005-0000-0000-000052110000}"/>
    <cellStyle name="Calculation 9 3 3 3" xfId="3253" xr:uid="{00000000-0005-0000-0000-000053110000}"/>
    <cellStyle name="Calculation 9 3 3 4" xfId="3254" xr:uid="{00000000-0005-0000-0000-000054110000}"/>
    <cellStyle name="Calculation 9 3 3 5" xfId="3255" xr:uid="{00000000-0005-0000-0000-000055110000}"/>
    <cellStyle name="Calculation 9 3 3 6" xfId="3256" xr:uid="{00000000-0005-0000-0000-000056110000}"/>
    <cellStyle name="Calculation 9 3 4" xfId="3257" xr:uid="{00000000-0005-0000-0000-000057110000}"/>
    <cellStyle name="Calculation 9 4" xfId="3258" xr:uid="{00000000-0005-0000-0000-000058110000}"/>
    <cellStyle name="Calculation 9 4 2" xfId="3259" xr:uid="{00000000-0005-0000-0000-000059110000}"/>
    <cellStyle name="Calculation 9 4 3" xfId="3260" xr:uid="{00000000-0005-0000-0000-00005A110000}"/>
    <cellStyle name="Calculation 9 4 4" xfId="3261" xr:uid="{00000000-0005-0000-0000-00005B110000}"/>
    <cellStyle name="Calculation 9 4 5" xfId="3262" xr:uid="{00000000-0005-0000-0000-00005C110000}"/>
    <cellStyle name="Calculation 9 4 6" xfId="3263" xr:uid="{00000000-0005-0000-0000-00005D110000}"/>
    <cellStyle name="Calculation 9 4 7" xfId="3264" xr:uid="{00000000-0005-0000-0000-00005E110000}"/>
    <cellStyle name="Calculation 9 5" xfId="3265" xr:uid="{00000000-0005-0000-0000-00005F110000}"/>
    <cellStyle name="Calculation 9 5 2" xfId="3266" xr:uid="{00000000-0005-0000-0000-000060110000}"/>
    <cellStyle name="Calculation 9 5 3" xfId="3267" xr:uid="{00000000-0005-0000-0000-000061110000}"/>
    <cellStyle name="Calculation 9 5 4" xfId="3268" xr:uid="{00000000-0005-0000-0000-000062110000}"/>
    <cellStyle name="Calculation 9 5 5" xfId="3269" xr:uid="{00000000-0005-0000-0000-000063110000}"/>
    <cellStyle name="Calculation 9 5 6" xfId="3270" xr:uid="{00000000-0005-0000-0000-000064110000}"/>
    <cellStyle name="Calculation 9_Client_Report_SSFD_286_UI_15May14_06h00" xfId="36994" xr:uid="{00000000-0005-0000-0000-000065110000}"/>
    <cellStyle name="Cálculo" xfId="357" xr:uid="{00000000-0005-0000-0000-000066110000}"/>
    <cellStyle name="Cálculo 2" xfId="3271" xr:uid="{00000000-0005-0000-0000-000067110000}"/>
    <cellStyle name="Cálculo 2 10" xfId="3272" xr:uid="{00000000-0005-0000-0000-000068110000}"/>
    <cellStyle name="Cálculo 2 10 2" xfId="3273" xr:uid="{00000000-0005-0000-0000-000069110000}"/>
    <cellStyle name="Cálculo 2 10 2 2" xfId="3274" xr:uid="{00000000-0005-0000-0000-00006A110000}"/>
    <cellStyle name="Cálculo 2 10 2 2 2" xfId="3275" xr:uid="{00000000-0005-0000-0000-00006B110000}"/>
    <cellStyle name="Cálculo 2 10 2 2 3" xfId="3276" xr:uid="{00000000-0005-0000-0000-00006C110000}"/>
    <cellStyle name="Cálculo 2 10 2 2 4" xfId="3277" xr:uid="{00000000-0005-0000-0000-00006D110000}"/>
    <cellStyle name="Cálculo 2 10 2 2 5" xfId="3278" xr:uid="{00000000-0005-0000-0000-00006E110000}"/>
    <cellStyle name="Cálculo 2 10 2 2 6" xfId="3279" xr:uid="{00000000-0005-0000-0000-00006F110000}"/>
    <cellStyle name="Cálculo 2 10 2 3" xfId="3280" xr:uid="{00000000-0005-0000-0000-000070110000}"/>
    <cellStyle name="Cálculo 2 10 2 3 2" xfId="3281" xr:uid="{00000000-0005-0000-0000-000071110000}"/>
    <cellStyle name="Cálculo 2 10 2 3 3" xfId="3282" xr:uid="{00000000-0005-0000-0000-000072110000}"/>
    <cellStyle name="Cálculo 2 10 2 3 4" xfId="3283" xr:uid="{00000000-0005-0000-0000-000073110000}"/>
    <cellStyle name="Cálculo 2 10 2 3 5" xfId="3284" xr:uid="{00000000-0005-0000-0000-000074110000}"/>
    <cellStyle name="Cálculo 2 10 2 3 6" xfId="3285" xr:uid="{00000000-0005-0000-0000-000075110000}"/>
    <cellStyle name="Cálculo 2 10 2 4" xfId="3286" xr:uid="{00000000-0005-0000-0000-000076110000}"/>
    <cellStyle name="Cálculo 2 10 3" xfId="3287" xr:uid="{00000000-0005-0000-0000-000077110000}"/>
    <cellStyle name="Cálculo 2 10 3 2" xfId="3288" xr:uid="{00000000-0005-0000-0000-000078110000}"/>
    <cellStyle name="Cálculo 2 10 3 3" xfId="3289" xr:uid="{00000000-0005-0000-0000-000079110000}"/>
    <cellStyle name="Cálculo 2 10 3 4" xfId="3290" xr:uid="{00000000-0005-0000-0000-00007A110000}"/>
    <cellStyle name="Cálculo 2 10 3 5" xfId="3291" xr:uid="{00000000-0005-0000-0000-00007B110000}"/>
    <cellStyle name="Cálculo 2 10 3 6" xfId="3292" xr:uid="{00000000-0005-0000-0000-00007C110000}"/>
    <cellStyle name="Cálculo 2 10 3 7" xfId="3293" xr:uid="{00000000-0005-0000-0000-00007D110000}"/>
    <cellStyle name="Cálculo 2 10 4" xfId="3294" xr:uid="{00000000-0005-0000-0000-00007E110000}"/>
    <cellStyle name="Cálculo 2 10 4 2" xfId="3295" xr:uid="{00000000-0005-0000-0000-00007F110000}"/>
    <cellStyle name="Cálculo 2 10 4 3" xfId="3296" xr:uid="{00000000-0005-0000-0000-000080110000}"/>
    <cellStyle name="Cálculo 2 10 4 4" xfId="3297" xr:uid="{00000000-0005-0000-0000-000081110000}"/>
    <cellStyle name="Cálculo 2 10 4 5" xfId="3298" xr:uid="{00000000-0005-0000-0000-000082110000}"/>
    <cellStyle name="Cálculo 2 10 4 6" xfId="3299" xr:uid="{00000000-0005-0000-0000-000083110000}"/>
    <cellStyle name="Cálculo 2 11" xfId="3300" xr:uid="{00000000-0005-0000-0000-000084110000}"/>
    <cellStyle name="Cálculo 2 11 2" xfId="3301" xr:uid="{00000000-0005-0000-0000-000085110000}"/>
    <cellStyle name="Cálculo 2 11 2 2" xfId="3302" xr:uid="{00000000-0005-0000-0000-000086110000}"/>
    <cellStyle name="Cálculo 2 11 2 2 2" xfId="3303" xr:uid="{00000000-0005-0000-0000-000087110000}"/>
    <cellStyle name="Cálculo 2 11 2 2 3" xfId="3304" xr:uid="{00000000-0005-0000-0000-000088110000}"/>
    <cellStyle name="Cálculo 2 11 2 2 4" xfId="3305" xr:uid="{00000000-0005-0000-0000-000089110000}"/>
    <cellStyle name="Cálculo 2 11 2 2 5" xfId="3306" xr:uid="{00000000-0005-0000-0000-00008A110000}"/>
    <cellStyle name="Cálculo 2 11 2 2 6" xfId="3307" xr:uid="{00000000-0005-0000-0000-00008B110000}"/>
    <cellStyle name="Cálculo 2 11 2 3" xfId="3308" xr:uid="{00000000-0005-0000-0000-00008C110000}"/>
    <cellStyle name="Cálculo 2 11 2 3 2" xfId="3309" xr:uid="{00000000-0005-0000-0000-00008D110000}"/>
    <cellStyle name="Cálculo 2 11 2 3 3" xfId="3310" xr:uid="{00000000-0005-0000-0000-00008E110000}"/>
    <cellStyle name="Cálculo 2 11 2 3 4" xfId="3311" xr:uid="{00000000-0005-0000-0000-00008F110000}"/>
    <cellStyle name="Cálculo 2 11 2 3 5" xfId="3312" xr:uid="{00000000-0005-0000-0000-000090110000}"/>
    <cellStyle name="Cálculo 2 11 2 3 6" xfId="3313" xr:uid="{00000000-0005-0000-0000-000091110000}"/>
    <cellStyle name="Cálculo 2 11 2 4" xfId="3314" xr:uid="{00000000-0005-0000-0000-000092110000}"/>
    <cellStyle name="Cálculo 2 11 3" xfId="3315" xr:uid="{00000000-0005-0000-0000-000093110000}"/>
    <cellStyle name="Cálculo 2 11 3 2" xfId="3316" xr:uid="{00000000-0005-0000-0000-000094110000}"/>
    <cellStyle name="Cálculo 2 11 3 3" xfId="3317" xr:uid="{00000000-0005-0000-0000-000095110000}"/>
    <cellStyle name="Cálculo 2 11 3 4" xfId="3318" xr:uid="{00000000-0005-0000-0000-000096110000}"/>
    <cellStyle name="Cálculo 2 11 3 5" xfId="3319" xr:uid="{00000000-0005-0000-0000-000097110000}"/>
    <cellStyle name="Cálculo 2 11 3 6" xfId="3320" xr:uid="{00000000-0005-0000-0000-000098110000}"/>
    <cellStyle name="Cálculo 2 11 3 7" xfId="3321" xr:uid="{00000000-0005-0000-0000-000099110000}"/>
    <cellStyle name="Cálculo 2 11 4" xfId="3322" xr:uid="{00000000-0005-0000-0000-00009A110000}"/>
    <cellStyle name="Cálculo 2 11 4 2" xfId="3323" xr:uid="{00000000-0005-0000-0000-00009B110000}"/>
    <cellStyle name="Cálculo 2 11 4 3" xfId="3324" xr:uid="{00000000-0005-0000-0000-00009C110000}"/>
    <cellStyle name="Cálculo 2 11 4 4" xfId="3325" xr:uid="{00000000-0005-0000-0000-00009D110000}"/>
    <cellStyle name="Cálculo 2 11 4 5" xfId="3326" xr:uid="{00000000-0005-0000-0000-00009E110000}"/>
    <cellStyle name="Cálculo 2 11 4 6" xfId="3327" xr:uid="{00000000-0005-0000-0000-00009F110000}"/>
    <cellStyle name="Cálculo 2 12" xfId="3328" xr:uid="{00000000-0005-0000-0000-0000A0110000}"/>
    <cellStyle name="Cálculo 2 12 2" xfId="3329" xr:uid="{00000000-0005-0000-0000-0000A1110000}"/>
    <cellStyle name="Cálculo 2 12 2 2" xfId="3330" xr:uid="{00000000-0005-0000-0000-0000A2110000}"/>
    <cellStyle name="Cálculo 2 12 2 2 2" xfId="3331" xr:uid="{00000000-0005-0000-0000-0000A3110000}"/>
    <cellStyle name="Cálculo 2 12 2 2 3" xfId="3332" xr:uid="{00000000-0005-0000-0000-0000A4110000}"/>
    <cellStyle name="Cálculo 2 12 2 2 4" xfId="3333" xr:uid="{00000000-0005-0000-0000-0000A5110000}"/>
    <cellStyle name="Cálculo 2 12 2 2 5" xfId="3334" xr:uid="{00000000-0005-0000-0000-0000A6110000}"/>
    <cellStyle name="Cálculo 2 12 2 2 6" xfId="3335" xr:uid="{00000000-0005-0000-0000-0000A7110000}"/>
    <cellStyle name="Cálculo 2 12 2 3" xfId="3336" xr:uid="{00000000-0005-0000-0000-0000A8110000}"/>
    <cellStyle name="Cálculo 2 12 2 3 2" xfId="3337" xr:uid="{00000000-0005-0000-0000-0000A9110000}"/>
    <cellStyle name="Cálculo 2 12 2 3 3" xfId="3338" xr:uid="{00000000-0005-0000-0000-0000AA110000}"/>
    <cellStyle name="Cálculo 2 12 2 3 4" xfId="3339" xr:uid="{00000000-0005-0000-0000-0000AB110000}"/>
    <cellStyle name="Cálculo 2 12 2 3 5" xfId="3340" xr:uid="{00000000-0005-0000-0000-0000AC110000}"/>
    <cellStyle name="Cálculo 2 12 2 3 6" xfId="3341" xr:uid="{00000000-0005-0000-0000-0000AD110000}"/>
    <cellStyle name="Cálculo 2 12 2 4" xfId="3342" xr:uid="{00000000-0005-0000-0000-0000AE110000}"/>
    <cellStyle name="Cálculo 2 12 3" xfId="3343" xr:uid="{00000000-0005-0000-0000-0000AF110000}"/>
    <cellStyle name="Cálculo 2 12 3 2" xfId="3344" xr:uid="{00000000-0005-0000-0000-0000B0110000}"/>
    <cellStyle name="Cálculo 2 12 3 3" xfId="3345" xr:uid="{00000000-0005-0000-0000-0000B1110000}"/>
    <cellStyle name="Cálculo 2 12 3 4" xfId="3346" xr:uid="{00000000-0005-0000-0000-0000B2110000}"/>
    <cellStyle name="Cálculo 2 12 3 5" xfId="3347" xr:uid="{00000000-0005-0000-0000-0000B3110000}"/>
    <cellStyle name="Cálculo 2 12 3 6" xfId="3348" xr:uid="{00000000-0005-0000-0000-0000B4110000}"/>
    <cellStyle name="Cálculo 2 12 3 7" xfId="3349" xr:uid="{00000000-0005-0000-0000-0000B5110000}"/>
    <cellStyle name="Cálculo 2 12 4" xfId="3350" xr:uid="{00000000-0005-0000-0000-0000B6110000}"/>
    <cellStyle name="Cálculo 2 12 4 2" xfId="3351" xr:uid="{00000000-0005-0000-0000-0000B7110000}"/>
    <cellStyle name="Cálculo 2 12 4 3" xfId="3352" xr:uid="{00000000-0005-0000-0000-0000B8110000}"/>
    <cellStyle name="Cálculo 2 12 4 4" xfId="3353" xr:uid="{00000000-0005-0000-0000-0000B9110000}"/>
    <cellStyle name="Cálculo 2 12 4 5" xfId="3354" xr:uid="{00000000-0005-0000-0000-0000BA110000}"/>
    <cellStyle name="Cálculo 2 12 4 6" xfId="3355" xr:uid="{00000000-0005-0000-0000-0000BB110000}"/>
    <cellStyle name="Cálculo 2 13" xfId="3356" xr:uid="{00000000-0005-0000-0000-0000BC110000}"/>
    <cellStyle name="Cálculo 2 13 2" xfId="3357" xr:uid="{00000000-0005-0000-0000-0000BD110000}"/>
    <cellStyle name="Cálculo 2 13 2 2" xfId="3358" xr:uid="{00000000-0005-0000-0000-0000BE110000}"/>
    <cellStyle name="Cálculo 2 13 2 2 2" xfId="3359" xr:uid="{00000000-0005-0000-0000-0000BF110000}"/>
    <cellStyle name="Cálculo 2 13 2 2 3" xfId="3360" xr:uid="{00000000-0005-0000-0000-0000C0110000}"/>
    <cellStyle name="Cálculo 2 13 2 2 4" xfId="3361" xr:uid="{00000000-0005-0000-0000-0000C1110000}"/>
    <cellStyle name="Cálculo 2 13 2 2 5" xfId="3362" xr:uid="{00000000-0005-0000-0000-0000C2110000}"/>
    <cellStyle name="Cálculo 2 13 2 2 6" xfId="3363" xr:uid="{00000000-0005-0000-0000-0000C3110000}"/>
    <cellStyle name="Cálculo 2 13 2 3" xfId="3364" xr:uid="{00000000-0005-0000-0000-0000C4110000}"/>
    <cellStyle name="Cálculo 2 13 2 3 2" xfId="3365" xr:uid="{00000000-0005-0000-0000-0000C5110000}"/>
    <cellStyle name="Cálculo 2 13 2 3 3" xfId="3366" xr:uid="{00000000-0005-0000-0000-0000C6110000}"/>
    <cellStyle name="Cálculo 2 13 2 3 4" xfId="3367" xr:uid="{00000000-0005-0000-0000-0000C7110000}"/>
    <cellStyle name="Cálculo 2 13 2 3 5" xfId="3368" xr:uid="{00000000-0005-0000-0000-0000C8110000}"/>
    <cellStyle name="Cálculo 2 13 2 3 6" xfId="3369" xr:uid="{00000000-0005-0000-0000-0000C9110000}"/>
    <cellStyle name="Cálculo 2 13 2 4" xfId="3370" xr:uid="{00000000-0005-0000-0000-0000CA110000}"/>
    <cellStyle name="Cálculo 2 13 3" xfId="3371" xr:uid="{00000000-0005-0000-0000-0000CB110000}"/>
    <cellStyle name="Cálculo 2 13 3 2" xfId="3372" xr:uid="{00000000-0005-0000-0000-0000CC110000}"/>
    <cellStyle name="Cálculo 2 13 3 3" xfId="3373" xr:uid="{00000000-0005-0000-0000-0000CD110000}"/>
    <cellStyle name="Cálculo 2 13 3 4" xfId="3374" xr:uid="{00000000-0005-0000-0000-0000CE110000}"/>
    <cellStyle name="Cálculo 2 13 3 5" xfId="3375" xr:uid="{00000000-0005-0000-0000-0000CF110000}"/>
    <cellStyle name="Cálculo 2 13 3 6" xfId="3376" xr:uid="{00000000-0005-0000-0000-0000D0110000}"/>
    <cellStyle name="Cálculo 2 13 4" xfId="3377" xr:uid="{00000000-0005-0000-0000-0000D1110000}"/>
    <cellStyle name="Cálculo 2 13 4 2" xfId="3378" xr:uid="{00000000-0005-0000-0000-0000D2110000}"/>
    <cellStyle name="Cálculo 2 13 4 3" xfId="3379" xr:uid="{00000000-0005-0000-0000-0000D3110000}"/>
    <cellStyle name="Cálculo 2 13 4 4" xfId="3380" xr:uid="{00000000-0005-0000-0000-0000D4110000}"/>
    <cellStyle name="Cálculo 2 13 4 5" xfId="3381" xr:uid="{00000000-0005-0000-0000-0000D5110000}"/>
    <cellStyle name="Cálculo 2 13 4 6" xfId="3382" xr:uid="{00000000-0005-0000-0000-0000D6110000}"/>
    <cellStyle name="Cálculo 2 13 5" xfId="3383" xr:uid="{00000000-0005-0000-0000-0000D7110000}"/>
    <cellStyle name="Cálculo 2 14" xfId="3384" xr:uid="{00000000-0005-0000-0000-0000D8110000}"/>
    <cellStyle name="Cálculo 2 14 2" xfId="3385" xr:uid="{00000000-0005-0000-0000-0000D9110000}"/>
    <cellStyle name="Cálculo 2 14 2 2" xfId="3386" xr:uid="{00000000-0005-0000-0000-0000DA110000}"/>
    <cellStyle name="Cálculo 2 14 2 2 2" xfId="3387" xr:uid="{00000000-0005-0000-0000-0000DB110000}"/>
    <cellStyle name="Cálculo 2 14 2 2 3" xfId="3388" xr:uid="{00000000-0005-0000-0000-0000DC110000}"/>
    <cellStyle name="Cálculo 2 14 2 2 4" xfId="3389" xr:uid="{00000000-0005-0000-0000-0000DD110000}"/>
    <cellStyle name="Cálculo 2 14 2 2 5" xfId="3390" xr:uid="{00000000-0005-0000-0000-0000DE110000}"/>
    <cellStyle name="Cálculo 2 14 2 2 6" xfId="3391" xr:uid="{00000000-0005-0000-0000-0000DF110000}"/>
    <cellStyle name="Cálculo 2 14 2 3" xfId="3392" xr:uid="{00000000-0005-0000-0000-0000E0110000}"/>
    <cellStyle name="Cálculo 2 14 2 3 2" xfId="3393" xr:uid="{00000000-0005-0000-0000-0000E1110000}"/>
    <cellStyle name="Cálculo 2 14 2 3 3" xfId="3394" xr:uid="{00000000-0005-0000-0000-0000E2110000}"/>
    <cellStyle name="Cálculo 2 14 2 3 4" xfId="3395" xr:uid="{00000000-0005-0000-0000-0000E3110000}"/>
    <cellStyle name="Cálculo 2 14 2 3 5" xfId="3396" xr:uid="{00000000-0005-0000-0000-0000E4110000}"/>
    <cellStyle name="Cálculo 2 14 2 3 6" xfId="3397" xr:uid="{00000000-0005-0000-0000-0000E5110000}"/>
    <cellStyle name="Cálculo 2 14 2 4" xfId="3398" xr:uid="{00000000-0005-0000-0000-0000E6110000}"/>
    <cellStyle name="Cálculo 2 14 3" xfId="3399" xr:uid="{00000000-0005-0000-0000-0000E7110000}"/>
    <cellStyle name="Cálculo 2 14 3 2" xfId="3400" xr:uid="{00000000-0005-0000-0000-0000E8110000}"/>
    <cellStyle name="Cálculo 2 14 3 3" xfId="3401" xr:uid="{00000000-0005-0000-0000-0000E9110000}"/>
    <cellStyle name="Cálculo 2 14 3 4" xfId="3402" xr:uid="{00000000-0005-0000-0000-0000EA110000}"/>
    <cellStyle name="Cálculo 2 14 3 5" xfId="3403" xr:uid="{00000000-0005-0000-0000-0000EB110000}"/>
    <cellStyle name="Cálculo 2 14 3 6" xfId="3404" xr:uid="{00000000-0005-0000-0000-0000EC110000}"/>
    <cellStyle name="Cálculo 2 14 4" xfId="3405" xr:uid="{00000000-0005-0000-0000-0000ED110000}"/>
    <cellStyle name="Cálculo 2 14 4 2" xfId="3406" xr:uid="{00000000-0005-0000-0000-0000EE110000}"/>
    <cellStyle name="Cálculo 2 14 4 3" xfId="3407" xr:uid="{00000000-0005-0000-0000-0000EF110000}"/>
    <cellStyle name="Cálculo 2 14 4 4" xfId="3408" xr:uid="{00000000-0005-0000-0000-0000F0110000}"/>
    <cellStyle name="Cálculo 2 14 4 5" xfId="3409" xr:uid="{00000000-0005-0000-0000-0000F1110000}"/>
    <cellStyle name="Cálculo 2 14 4 6" xfId="3410" xr:uid="{00000000-0005-0000-0000-0000F2110000}"/>
    <cellStyle name="Cálculo 2 14 5" xfId="3411" xr:uid="{00000000-0005-0000-0000-0000F3110000}"/>
    <cellStyle name="Cálculo 2 15" xfId="3412" xr:uid="{00000000-0005-0000-0000-0000F4110000}"/>
    <cellStyle name="Cálculo 2 15 2" xfId="3413" xr:uid="{00000000-0005-0000-0000-0000F5110000}"/>
    <cellStyle name="Cálculo 2 15 2 2" xfId="3414" xr:uid="{00000000-0005-0000-0000-0000F6110000}"/>
    <cellStyle name="Cálculo 2 15 2 2 2" xfId="3415" xr:uid="{00000000-0005-0000-0000-0000F7110000}"/>
    <cellStyle name="Cálculo 2 15 2 2 3" xfId="3416" xr:uid="{00000000-0005-0000-0000-0000F8110000}"/>
    <cellStyle name="Cálculo 2 15 2 2 4" xfId="3417" xr:uid="{00000000-0005-0000-0000-0000F9110000}"/>
    <cellStyle name="Cálculo 2 15 2 2 5" xfId="3418" xr:uid="{00000000-0005-0000-0000-0000FA110000}"/>
    <cellStyle name="Cálculo 2 15 2 2 6" xfId="3419" xr:uid="{00000000-0005-0000-0000-0000FB110000}"/>
    <cellStyle name="Cálculo 2 15 2 3" xfId="3420" xr:uid="{00000000-0005-0000-0000-0000FC110000}"/>
    <cellStyle name="Cálculo 2 15 2 3 2" xfId="3421" xr:uid="{00000000-0005-0000-0000-0000FD110000}"/>
    <cellStyle name="Cálculo 2 15 2 3 3" xfId="3422" xr:uid="{00000000-0005-0000-0000-0000FE110000}"/>
    <cellStyle name="Cálculo 2 15 2 3 4" xfId="3423" xr:uid="{00000000-0005-0000-0000-0000FF110000}"/>
    <cellStyle name="Cálculo 2 15 2 3 5" xfId="3424" xr:uid="{00000000-0005-0000-0000-000000120000}"/>
    <cellStyle name="Cálculo 2 15 2 3 6" xfId="3425" xr:uid="{00000000-0005-0000-0000-000001120000}"/>
    <cellStyle name="Cálculo 2 15 2 4" xfId="3426" xr:uid="{00000000-0005-0000-0000-000002120000}"/>
    <cellStyle name="Cálculo 2 15 3" xfId="3427" xr:uid="{00000000-0005-0000-0000-000003120000}"/>
    <cellStyle name="Cálculo 2 15 3 2" xfId="3428" xr:uid="{00000000-0005-0000-0000-000004120000}"/>
    <cellStyle name="Cálculo 2 15 3 3" xfId="3429" xr:uid="{00000000-0005-0000-0000-000005120000}"/>
    <cellStyle name="Cálculo 2 15 3 4" xfId="3430" xr:uid="{00000000-0005-0000-0000-000006120000}"/>
    <cellStyle name="Cálculo 2 15 3 5" xfId="3431" xr:uid="{00000000-0005-0000-0000-000007120000}"/>
    <cellStyle name="Cálculo 2 15 3 6" xfId="3432" xr:uid="{00000000-0005-0000-0000-000008120000}"/>
    <cellStyle name="Cálculo 2 15 4" xfId="3433" xr:uid="{00000000-0005-0000-0000-000009120000}"/>
    <cellStyle name="Cálculo 2 15 4 2" xfId="3434" xr:uid="{00000000-0005-0000-0000-00000A120000}"/>
    <cellStyle name="Cálculo 2 15 4 3" xfId="3435" xr:uid="{00000000-0005-0000-0000-00000B120000}"/>
    <cellStyle name="Cálculo 2 15 4 4" xfId="3436" xr:uid="{00000000-0005-0000-0000-00000C120000}"/>
    <cellStyle name="Cálculo 2 15 4 5" xfId="3437" xr:uid="{00000000-0005-0000-0000-00000D120000}"/>
    <cellStyle name="Cálculo 2 15 4 6" xfId="3438" xr:uid="{00000000-0005-0000-0000-00000E120000}"/>
    <cellStyle name="Cálculo 2 15 5" xfId="3439" xr:uid="{00000000-0005-0000-0000-00000F120000}"/>
    <cellStyle name="Cálculo 2 16" xfId="3440" xr:uid="{00000000-0005-0000-0000-000010120000}"/>
    <cellStyle name="Cálculo 2 16 2" xfId="3441" xr:uid="{00000000-0005-0000-0000-000011120000}"/>
    <cellStyle name="Cálculo 2 16 2 2" xfId="3442" xr:uid="{00000000-0005-0000-0000-000012120000}"/>
    <cellStyle name="Cálculo 2 16 2 2 2" xfId="3443" xr:uid="{00000000-0005-0000-0000-000013120000}"/>
    <cellStyle name="Cálculo 2 16 2 2 3" xfId="3444" xr:uid="{00000000-0005-0000-0000-000014120000}"/>
    <cellStyle name="Cálculo 2 16 2 2 4" xfId="3445" xr:uid="{00000000-0005-0000-0000-000015120000}"/>
    <cellStyle name="Cálculo 2 16 2 2 5" xfId="3446" xr:uid="{00000000-0005-0000-0000-000016120000}"/>
    <cellStyle name="Cálculo 2 16 2 2 6" xfId="3447" xr:uid="{00000000-0005-0000-0000-000017120000}"/>
    <cellStyle name="Cálculo 2 16 2 3" xfId="3448" xr:uid="{00000000-0005-0000-0000-000018120000}"/>
    <cellStyle name="Cálculo 2 16 2 3 2" xfId="3449" xr:uid="{00000000-0005-0000-0000-000019120000}"/>
    <cellStyle name="Cálculo 2 16 2 3 3" xfId="3450" xr:uid="{00000000-0005-0000-0000-00001A120000}"/>
    <cellStyle name="Cálculo 2 16 2 3 4" xfId="3451" xr:uid="{00000000-0005-0000-0000-00001B120000}"/>
    <cellStyle name="Cálculo 2 16 2 3 5" xfId="3452" xr:uid="{00000000-0005-0000-0000-00001C120000}"/>
    <cellStyle name="Cálculo 2 16 2 3 6" xfId="3453" xr:uid="{00000000-0005-0000-0000-00001D120000}"/>
    <cellStyle name="Cálculo 2 16 2 4" xfId="3454" xr:uid="{00000000-0005-0000-0000-00001E120000}"/>
    <cellStyle name="Cálculo 2 16 3" xfId="3455" xr:uid="{00000000-0005-0000-0000-00001F120000}"/>
    <cellStyle name="Cálculo 2 16 3 2" xfId="3456" xr:uid="{00000000-0005-0000-0000-000020120000}"/>
    <cellStyle name="Cálculo 2 16 3 3" xfId="3457" xr:uid="{00000000-0005-0000-0000-000021120000}"/>
    <cellStyle name="Cálculo 2 16 3 4" xfId="3458" xr:uid="{00000000-0005-0000-0000-000022120000}"/>
    <cellStyle name="Cálculo 2 16 3 5" xfId="3459" xr:uid="{00000000-0005-0000-0000-000023120000}"/>
    <cellStyle name="Cálculo 2 16 3 6" xfId="3460" xr:uid="{00000000-0005-0000-0000-000024120000}"/>
    <cellStyle name="Cálculo 2 16 4" xfId="3461" xr:uid="{00000000-0005-0000-0000-000025120000}"/>
    <cellStyle name="Cálculo 2 16 4 2" xfId="3462" xr:uid="{00000000-0005-0000-0000-000026120000}"/>
    <cellStyle name="Cálculo 2 16 4 3" xfId="3463" xr:uid="{00000000-0005-0000-0000-000027120000}"/>
    <cellStyle name="Cálculo 2 16 4 4" xfId="3464" xr:uid="{00000000-0005-0000-0000-000028120000}"/>
    <cellStyle name="Cálculo 2 16 4 5" xfId="3465" xr:uid="{00000000-0005-0000-0000-000029120000}"/>
    <cellStyle name="Cálculo 2 16 4 6" xfId="3466" xr:uid="{00000000-0005-0000-0000-00002A120000}"/>
    <cellStyle name="Cálculo 2 16 5" xfId="3467" xr:uid="{00000000-0005-0000-0000-00002B120000}"/>
    <cellStyle name="Cálculo 2 17" xfId="3468" xr:uid="{00000000-0005-0000-0000-00002C120000}"/>
    <cellStyle name="Cálculo 2 17 2" xfId="3469" xr:uid="{00000000-0005-0000-0000-00002D120000}"/>
    <cellStyle name="Cálculo 2 17 2 2" xfId="3470" xr:uid="{00000000-0005-0000-0000-00002E120000}"/>
    <cellStyle name="Cálculo 2 17 2 2 2" xfId="3471" xr:uid="{00000000-0005-0000-0000-00002F120000}"/>
    <cellStyle name="Cálculo 2 17 2 2 3" xfId="3472" xr:uid="{00000000-0005-0000-0000-000030120000}"/>
    <cellStyle name="Cálculo 2 17 2 2 4" xfId="3473" xr:uid="{00000000-0005-0000-0000-000031120000}"/>
    <cellStyle name="Cálculo 2 17 2 2 5" xfId="3474" xr:uid="{00000000-0005-0000-0000-000032120000}"/>
    <cellStyle name="Cálculo 2 17 2 2 6" xfId="3475" xr:uid="{00000000-0005-0000-0000-000033120000}"/>
    <cellStyle name="Cálculo 2 17 2 3" xfId="3476" xr:uid="{00000000-0005-0000-0000-000034120000}"/>
    <cellStyle name="Cálculo 2 17 2 3 2" xfId="3477" xr:uid="{00000000-0005-0000-0000-000035120000}"/>
    <cellStyle name="Cálculo 2 17 2 3 3" xfId="3478" xr:uid="{00000000-0005-0000-0000-000036120000}"/>
    <cellStyle name="Cálculo 2 17 2 3 4" xfId="3479" xr:uid="{00000000-0005-0000-0000-000037120000}"/>
    <cellStyle name="Cálculo 2 17 2 3 5" xfId="3480" xr:uid="{00000000-0005-0000-0000-000038120000}"/>
    <cellStyle name="Cálculo 2 17 2 3 6" xfId="3481" xr:uid="{00000000-0005-0000-0000-000039120000}"/>
    <cellStyle name="Cálculo 2 17 2 4" xfId="3482" xr:uid="{00000000-0005-0000-0000-00003A120000}"/>
    <cellStyle name="Cálculo 2 17 3" xfId="3483" xr:uid="{00000000-0005-0000-0000-00003B120000}"/>
    <cellStyle name="Cálculo 2 17 3 2" xfId="3484" xr:uid="{00000000-0005-0000-0000-00003C120000}"/>
    <cellStyle name="Cálculo 2 17 3 3" xfId="3485" xr:uid="{00000000-0005-0000-0000-00003D120000}"/>
    <cellStyle name="Cálculo 2 17 3 4" xfId="3486" xr:uid="{00000000-0005-0000-0000-00003E120000}"/>
    <cellStyle name="Cálculo 2 17 3 5" xfId="3487" xr:uid="{00000000-0005-0000-0000-00003F120000}"/>
    <cellStyle name="Cálculo 2 17 3 6" xfId="3488" xr:uid="{00000000-0005-0000-0000-000040120000}"/>
    <cellStyle name="Cálculo 2 17 4" xfId="3489" xr:uid="{00000000-0005-0000-0000-000041120000}"/>
    <cellStyle name="Cálculo 2 17 4 2" xfId="3490" xr:uid="{00000000-0005-0000-0000-000042120000}"/>
    <cellStyle name="Cálculo 2 17 4 3" xfId="3491" xr:uid="{00000000-0005-0000-0000-000043120000}"/>
    <cellStyle name="Cálculo 2 17 4 4" xfId="3492" xr:uid="{00000000-0005-0000-0000-000044120000}"/>
    <cellStyle name="Cálculo 2 17 4 5" xfId="3493" xr:uid="{00000000-0005-0000-0000-000045120000}"/>
    <cellStyle name="Cálculo 2 17 4 6" xfId="3494" xr:uid="{00000000-0005-0000-0000-000046120000}"/>
    <cellStyle name="Cálculo 2 17 5" xfId="3495" xr:uid="{00000000-0005-0000-0000-000047120000}"/>
    <cellStyle name="Cálculo 2 18" xfId="3496" xr:uid="{00000000-0005-0000-0000-000048120000}"/>
    <cellStyle name="Cálculo 2 18 2" xfId="3497" xr:uid="{00000000-0005-0000-0000-000049120000}"/>
    <cellStyle name="Cálculo 2 18 2 2" xfId="3498" xr:uid="{00000000-0005-0000-0000-00004A120000}"/>
    <cellStyle name="Cálculo 2 18 2 2 2" xfId="3499" xr:uid="{00000000-0005-0000-0000-00004B120000}"/>
    <cellStyle name="Cálculo 2 18 2 2 3" xfId="3500" xr:uid="{00000000-0005-0000-0000-00004C120000}"/>
    <cellStyle name="Cálculo 2 18 2 2 4" xfId="3501" xr:uid="{00000000-0005-0000-0000-00004D120000}"/>
    <cellStyle name="Cálculo 2 18 2 2 5" xfId="3502" xr:uid="{00000000-0005-0000-0000-00004E120000}"/>
    <cellStyle name="Cálculo 2 18 2 2 6" xfId="3503" xr:uid="{00000000-0005-0000-0000-00004F120000}"/>
    <cellStyle name="Cálculo 2 18 2 3" xfId="3504" xr:uid="{00000000-0005-0000-0000-000050120000}"/>
    <cellStyle name="Cálculo 2 18 2 3 2" xfId="3505" xr:uid="{00000000-0005-0000-0000-000051120000}"/>
    <cellStyle name="Cálculo 2 18 2 3 3" xfId="3506" xr:uid="{00000000-0005-0000-0000-000052120000}"/>
    <cellStyle name="Cálculo 2 18 2 3 4" xfId="3507" xr:uid="{00000000-0005-0000-0000-000053120000}"/>
    <cellStyle name="Cálculo 2 18 2 3 5" xfId="3508" xr:uid="{00000000-0005-0000-0000-000054120000}"/>
    <cellStyle name="Cálculo 2 18 2 3 6" xfId="3509" xr:uid="{00000000-0005-0000-0000-000055120000}"/>
    <cellStyle name="Cálculo 2 18 2 4" xfId="3510" xr:uid="{00000000-0005-0000-0000-000056120000}"/>
    <cellStyle name="Cálculo 2 18 3" xfId="3511" xr:uid="{00000000-0005-0000-0000-000057120000}"/>
    <cellStyle name="Cálculo 2 18 3 2" xfId="3512" xr:uid="{00000000-0005-0000-0000-000058120000}"/>
    <cellStyle name="Cálculo 2 18 3 3" xfId="3513" xr:uid="{00000000-0005-0000-0000-000059120000}"/>
    <cellStyle name="Cálculo 2 18 3 4" xfId="3514" xr:uid="{00000000-0005-0000-0000-00005A120000}"/>
    <cellStyle name="Cálculo 2 18 3 5" xfId="3515" xr:uid="{00000000-0005-0000-0000-00005B120000}"/>
    <cellStyle name="Cálculo 2 18 3 6" xfId="3516" xr:uid="{00000000-0005-0000-0000-00005C120000}"/>
    <cellStyle name="Cálculo 2 18 4" xfId="3517" xr:uid="{00000000-0005-0000-0000-00005D120000}"/>
    <cellStyle name="Cálculo 2 18 4 2" xfId="3518" xr:uid="{00000000-0005-0000-0000-00005E120000}"/>
    <cellStyle name="Cálculo 2 18 4 3" xfId="3519" xr:uid="{00000000-0005-0000-0000-00005F120000}"/>
    <cellStyle name="Cálculo 2 18 4 4" xfId="3520" xr:uid="{00000000-0005-0000-0000-000060120000}"/>
    <cellStyle name="Cálculo 2 18 4 5" xfId="3521" xr:uid="{00000000-0005-0000-0000-000061120000}"/>
    <cellStyle name="Cálculo 2 18 4 6" xfId="3522" xr:uid="{00000000-0005-0000-0000-000062120000}"/>
    <cellStyle name="Cálculo 2 18 5" xfId="3523" xr:uid="{00000000-0005-0000-0000-000063120000}"/>
    <cellStyle name="Cálculo 2 19" xfId="3524" xr:uid="{00000000-0005-0000-0000-000064120000}"/>
    <cellStyle name="Cálculo 2 19 2" xfId="3525" xr:uid="{00000000-0005-0000-0000-000065120000}"/>
    <cellStyle name="Cálculo 2 19 2 2" xfId="3526" xr:uid="{00000000-0005-0000-0000-000066120000}"/>
    <cellStyle name="Cálculo 2 19 2 2 2" xfId="3527" xr:uid="{00000000-0005-0000-0000-000067120000}"/>
    <cellStyle name="Cálculo 2 19 2 2 3" xfId="3528" xr:uid="{00000000-0005-0000-0000-000068120000}"/>
    <cellStyle name="Cálculo 2 19 2 2 4" xfId="3529" xr:uid="{00000000-0005-0000-0000-000069120000}"/>
    <cellStyle name="Cálculo 2 19 2 2 5" xfId="3530" xr:uid="{00000000-0005-0000-0000-00006A120000}"/>
    <cellStyle name="Cálculo 2 19 2 2 6" xfId="3531" xr:uid="{00000000-0005-0000-0000-00006B120000}"/>
    <cellStyle name="Cálculo 2 19 2 3" xfId="3532" xr:uid="{00000000-0005-0000-0000-00006C120000}"/>
    <cellStyle name="Cálculo 2 19 2 3 2" xfId="3533" xr:uid="{00000000-0005-0000-0000-00006D120000}"/>
    <cellStyle name="Cálculo 2 19 2 3 3" xfId="3534" xr:uid="{00000000-0005-0000-0000-00006E120000}"/>
    <cellStyle name="Cálculo 2 19 2 3 4" xfId="3535" xr:uid="{00000000-0005-0000-0000-00006F120000}"/>
    <cellStyle name="Cálculo 2 19 2 3 5" xfId="3536" xr:uid="{00000000-0005-0000-0000-000070120000}"/>
    <cellStyle name="Cálculo 2 19 2 3 6" xfId="3537" xr:uid="{00000000-0005-0000-0000-000071120000}"/>
    <cellStyle name="Cálculo 2 19 2 4" xfId="3538" xr:uid="{00000000-0005-0000-0000-000072120000}"/>
    <cellStyle name="Cálculo 2 19 3" xfId="3539" xr:uid="{00000000-0005-0000-0000-000073120000}"/>
    <cellStyle name="Cálculo 2 19 3 2" xfId="3540" xr:uid="{00000000-0005-0000-0000-000074120000}"/>
    <cellStyle name="Cálculo 2 19 3 3" xfId="3541" xr:uid="{00000000-0005-0000-0000-000075120000}"/>
    <cellStyle name="Cálculo 2 19 3 4" xfId="3542" xr:uid="{00000000-0005-0000-0000-000076120000}"/>
    <cellStyle name="Cálculo 2 19 3 5" xfId="3543" xr:uid="{00000000-0005-0000-0000-000077120000}"/>
    <cellStyle name="Cálculo 2 19 3 6" xfId="3544" xr:uid="{00000000-0005-0000-0000-000078120000}"/>
    <cellStyle name="Cálculo 2 19 4" xfId="3545" xr:uid="{00000000-0005-0000-0000-000079120000}"/>
    <cellStyle name="Cálculo 2 19 4 2" xfId="3546" xr:uid="{00000000-0005-0000-0000-00007A120000}"/>
    <cellStyle name="Cálculo 2 19 4 3" xfId="3547" xr:uid="{00000000-0005-0000-0000-00007B120000}"/>
    <cellStyle name="Cálculo 2 19 4 4" xfId="3548" xr:uid="{00000000-0005-0000-0000-00007C120000}"/>
    <cellStyle name="Cálculo 2 19 4 5" xfId="3549" xr:uid="{00000000-0005-0000-0000-00007D120000}"/>
    <cellStyle name="Cálculo 2 19 4 6" xfId="3550" xr:uid="{00000000-0005-0000-0000-00007E120000}"/>
    <cellStyle name="Cálculo 2 19 5" xfId="3551" xr:uid="{00000000-0005-0000-0000-00007F120000}"/>
    <cellStyle name="Cálculo 2 2" xfId="3552" xr:uid="{00000000-0005-0000-0000-000080120000}"/>
    <cellStyle name="Cálculo 2 2 10" xfId="3553" xr:uid="{00000000-0005-0000-0000-000081120000}"/>
    <cellStyle name="Cálculo 2 2 10 2" xfId="3554" xr:uid="{00000000-0005-0000-0000-000082120000}"/>
    <cellStyle name="Cálculo 2 2 10 2 2" xfId="3555" xr:uid="{00000000-0005-0000-0000-000083120000}"/>
    <cellStyle name="Cálculo 2 2 10 2 2 2" xfId="3556" xr:uid="{00000000-0005-0000-0000-000084120000}"/>
    <cellStyle name="Cálculo 2 2 10 2 2 2 2" xfId="3557" xr:uid="{00000000-0005-0000-0000-000085120000}"/>
    <cellStyle name="Cálculo 2 2 10 2 2 2 3" xfId="3558" xr:uid="{00000000-0005-0000-0000-000086120000}"/>
    <cellStyle name="Cálculo 2 2 10 2 2 2 4" xfId="3559" xr:uid="{00000000-0005-0000-0000-000087120000}"/>
    <cellStyle name="Cálculo 2 2 10 2 2 2 5" xfId="3560" xr:uid="{00000000-0005-0000-0000-000088120000}"/>
    <cellStyle name="Cálculo 2 2 10 2 2 2 6" xfId="3561" xr:uid="{00000000-0005-0000-0000-000089120000}"/>
    <cellStyle name="Cálculo 2 2 10 2 2 3" xfId="3562" xr:uid="{00000000-0005-0000-0000-00008A120000}"/>
    <cellStyle name="Cálculo 2 2 10 2 2 3 2" xfId="3563" xr:uid="{00000000-0005-0000-0000-00008B120000}"/>
    <cellStyle name="Cálculo 2 2 10 2 2 3 3" xfId="3564" xr:uid="{00000000-0005-0000-0000-00008C120000}"/>
    <cellStyle name="Cálculo 2 2 10 2 2 3 4" xfId="3565" xr:uid="{00000000-0005-0000-0000-00008D120000}"/>
    <cellStyle name="Cálculo 2 2 10 2 2 3 5" xfId="3566" xr:uid="{00000000-0005-0000-0000-00008E120000}"/>
    <cellStyle name="Cálculo 2 2 10 2 2 3 6" xfId="3567" xr:uid="{00000000-0005-0000-0000-00008F120000}"/>
    <cellStyle name="Cálculo 2 2 10 2 2 4" xfId="3568" xr:uid="{00000000-0005-0000-0000-000090120000}"/>
    <cellStyle name="Cálculo 2 2 10 2 3" xfId="3569" xr:uid="{00000000-0005-0000-0000-000091120000}"/>
    <cellStyle name="Cálculo 2 2 10 2 3 2" xfId="3570" xr:uid="{00000000-0005-0000-0000-000092120000}"/>
    <cellStyle name="Cálculo 2 2 10 2 3 3" xfId="3571" xr:uid="{00000000-0005-0000-0000-000093120000}"/>
    <cellStyle name="Cálculo 2 2 10 2 3 4" xfId="3572" xr:uid="{00000000-0005-0000-0000-000094120000}"/>
    <cellStyle name="Cálculo 2 2 10 2 3 5" xfId="3573" xr:uid="{00000000-0005-0000-0000-000095120000}"/>
    <cellStyle name="Cálculo 2 2 10 2 3 6" xfId="3574" xr:uid="{00000000-0005-0000-0000-000096120000}"/>
    <cellStyle name="Cálculo 2 2 10 2 3 7" xfId="3575" xr:uid="{00000000-0005-0000-0000-000097120000}"/>
    <cellStyle name="Cálculo 2 2 10 2 4" xfId="3576" xr:uid="{00000000-0005-0000-0000-000098120000}"/>
    <cellStyle name="Cálculo 2 2 10 2 4 2" xfId="3577" xr:uid="{00000000-0005-0000-0000-000099120000}"/>
    <cellStyle name="Cálculo 2 2 10 2 4 3" xfId="3578" xr:uid="{00000000-0005-0000-0000-00009A120000}"/>
    <cellStyle name="Cálculo 2 2 10 2 4 4" xfId="3579" xr:uid="{00000000-0005-0000-0000-00009B120000}"/>
    <cellStyle name="Cálculo 2 2 10 2 4 5" xfId="3580" xr:uid="{00000000-0005-0000-0000-00009C120000}"/>
    <cellStyle name="Cálculo 2 2 10 2 4 6" xfId="3581" xr:uid="{00000000-0005-0000-0000-00009D120000}"/>
    <cellStyle name="Cálculo 2 2 10 3" xfId="3582" xr:uid="{00000000-0005-0000-0000-00009E120000}"/>
    <cellStyle name="Cálculo 2 2 10 3 2" xfId="3583" xr:uid="{00000000-0005-0000-0000-00009F120000}"/>
    <cellStyle name="Cálculo 2 2 10 3 2 2" xfId="3584" xr:uid="{00000000-0005-0000-0000-0000A0120000}"/>
    <cellStyle name="Cálculo 2 2 10 3 2 3" xfId="3585" xr:uid="{00000000-0005-0000-0000-0000A1120000}"/>
    <cellStyle name="Cálculo 2 2 10 3 2 4" xfId="3586" xr:uid="{00000000-0005-0000-0000-0000A2120000}"/>
    <cellStyle name="Cálculo 2 2 10 3 2 5" xfId="3587" xr:uid="{00000000-0005-0000-0000-0000A3120000}"/>
    <cellStyle name="Cálculo 2 2 10 3 2 6" xfId="3588" xr:uid="{00000000-0005-0000-0000-0000A4120000}"/>
    <cellStyle name="Cálculo 2 2 10 3 3" xfId="3589" xr:uid="{00000000-0005-0000-0000-0000A5120000}"/>
    <cellStyle name="Cálculo 2 2 10 3 3 2" xfId="3590" xr:uid="{00000000-0005-0000-0000-0000A6120000}"/>
    <cellStyle name="Cálculo 2 2 10 3 3 3" xfId="3591" xr:uid="{00000000-0005-0000-0000-0000A7120000}"/>
    <cellStyle name="Cálculo 2 2 10 3 3 4" xfId="3592" xr:uid="{00000000-0005-0000-0000-0000A8120000}"/>
    <cellStyle name="Cálculo 2 2 10 3 3 5" xfId="3593" xr:uid="{00000000-0005-0000-0000-0000A9120000}"/>
    <cellStyle name="Cálculo 2 2 10 3 3 6" xfId="3594" xr:uid="{00000000-0005-0000-0000-0000AA120000}"/>
    <cellStyle name="Cálculo 2 2 10 3 4" xfId="3595" xr:uid="{00000000-0005-0000-0000-0000AB120000}"/>
    <cellStyle name="Cálculo 2 2 10 4" xfId="3596" xr:uid="{00000000-0005-0000-0000-0000AC120000}"/>
    <cellStyle name="Cálculo 2 2 10 4 2" xfId="3597" xr:uid="{00000000-0005-0000-0000-0000AD120000}"/>
    <cellStyle name="Cálculo 2 2 10 4 3" xfId="3598" xr:uid="{00000000-0005-0000-0000-0000AE120000}"/>
    <cellStyle name="Cálculo 2 2 10 4 4" xfId="3599" xr:uid="{00000000-0005-0000-0000-0000AF120000}"/>
    <cellStyle name="Cálculo 2 2 10 4 5" xfId="3600" xr:uid="{00000000-0005-0000-0000-0000B0120000}"/>
    <cellStyle name="Cálculo 2 2 10 4 6" xfId="3601" xr:uid="{00000000-0005-0000-0000-0000B1120000}"/>
    <cellStyle name="Cálculo 2 2 10 4 7" xfId="3602" xr:uid="{00000000-0005-0000-0000-0000B2120000}"/>
    <cellStyle name="Cálculo 2 2 10 5" xfId="3603" xr:uid="{00000000-0005-0000-0000-0000B3120000}"/>
    <cellStyle name="Cálculo 2 2 10 5 2" xfId="3604" xr:uid="{00000000-0005-0000-0000-0000B4120000}"/>
    <cellStyle name="Cálculo 2 2 10 5 3" xfId="3605" xr:uid="{00000000-0005-0000-0000-0000B5120000}"/>
    <cellStyle name="Cálculo 2 2 10 5 4" xfId="3606" xr:uid="{00000000-0005-0000-0000-0000B6120000}"/>
    <cellStyle name="Cálculo 2 2 10 5 5" xfId="3607" xr:uid="{00000000-0005-0000-0000-0000B7120000}"/>
    <cellStyle name="Cálculo 2 2 10 5 6" xfId="3608" xr:uid="{00000000-0005-0000-0000-0000B8120000}"/>
    <cellStyle name="Cálculo 2 2 10_Client_Report_SSFD_286_UI_15May14_06h00" xfId="36995" xr:uid="{00000000-0005-0000-0000-0000B9120000}"/>
    <cellStyle name="Cálculo 2 2 11" xfId="3609" xr:uid="{00000000-0005-0000-0000-0000BA120000}"/>
    <cellStyle name="Cálculo 2 2 11 2" xfId="3610" xr:uid="{00000000-0005-0000-0000-0000BB120000}"/>
    <cellStyle name="Cálculo 2 2 11 2 2" xfId="3611" xr:uid="{00000000-0005-0000-0000-0000BC120000}"/>
    <cellStyle name="Cálculo 2 2 11 2 2 2" xfId="3612" xr:uid="{00000000-0005-0000-0000-0000BD120000}"/>
    <cellStyle name="Cálculo 2 2 11 2 2 2 2" xfId="3613" xr:uid="{00000000-0005-0000-0000-0000BE120000}"/>
    <cellStyle name="Cálculo 2 2 11 2 2 2 3" xfId="3614" xr:uid="{00000000-0005-0000-0000-0000BF120000}"/>
    <cellStyle name="Cálculo 2 2 11 2 2 2 4" xfId="3615" xr:uid="{00000000-0005-0000-0000-0000C0120000}"/>
    <cellStyle name="Cálculo 2 2 11 2 2 2 5" xfId="3616" xr:uid="{00000000-0005-0000-0000-0000C1120000}"/>
    <cellStyle name="Cálculo 2 2 11 2 2 2 6" xfId="3617" xr:uid="{00000000-0005-0000-0000-0000C2120000}"/>
    <cellStyle name="Cálculo 2 2 11 2 2 3" xfId="3618" xr:uid="{00000000-0005-0000-0000-0000C3120000}"/>
    <cellStyle name="Cálculo 2 2 11 2 2 3 2" xfId="3619" xr:uid="{00000000-0005-0000-0000-0000C4120000}"/>
    <cellStyle name="Cálculo 2 2 11 2 2 3 3" xfId="3620" xr:uid="{00000000-0005-0000-0000-0000C5120000}"/>
    <cellStyle name="Cálculo 2 2 11 2 2 3 4" xfId="3621" xr:uid="{00000000-0005-0000-0000-0000C6120000}"/>
    <cellStyle name="Cálculo 2 2 11 2 2 3 5" xfId="3622" xr:uid="{00000000-0005-0000-0000-0000C7120000}"/>
    <cellStyle name="Cálculo 2 2 11 2 2 3 6" xfId="3623" xr:uid="{00000000-0005-0000-0000-0000C8120000}"/>
    <cellStyle name="Cálculo 2 2 11 2 2 4" xfId="3624" xr:uid="{00000000-0005-0000-0000-0000C9120000}"/>
    <cellStyle name="Cálculo 2 2 11 2 3" xfId="3625" xr:uid="{00000000-0005-0000-0000-0000CA120000}"/>
    <cellStyle name="Cálculo 2 2 11 2 3 2" xfId="3626" xr:uid="{00000000-0005-0000-0000-0000CB120000}"/>
    <cellStyle name="Cálculo 2 2 11 2 3 3" xfId="3627" xr:uid="{00000000-0005-0000-0000-0000CC120000}"/>
    <cellStyle name="Cálculo 2 2 11 2 3 4" xfId="3628" xr:uid="{00000000-0005-0000-0000-0000CD120000}"/>
    <cellStyle name="Cálculo 2 2 11 2 3 5" xfId="3629" xr:uid="{00000000-0005-0000-0000-0000CE120000}"/>
    <cellStyle name="Cálculo 2 2 11 2 3 6" xfId="3630" xr:uid="{00000000-0005-0000-0000-0000CF120000}"/>
    <cellStyle name="Cálculo 2 2 11 2 3 7" xfId="3631" xr:uid="{00000000-0005-0000-0000-0000D0120000}"/>
    <cellStyle name="Cálculo 2 2 11 2 4" xfId="3632" xr:uid="{00000000-0005-0000-0000-0000D1120000}"/>
    <cellStyle name="Cálculo 2 2 11 2 4 2" xfId="3633" xr:uid="{00000000-0005-0000-0000-0000D2120000}"/>
    <cellStyle name="Cálculo 2 2 11 2 4 3" xfId="3634" xr:uid="{00000000-0005-0000-0000-0000D3120000}"/>
    <cellStyle name="Cálculo 2 2 11 2 4 4" xfId="3635" xr:uid="{00000000-0005-0000-0000-0000D4120000}"/>
    <cellStyle name="Cálculo 2 2 11 2 4 5" xfId="3636" xr:uid="{00000000-0005-0000-0000-0000D5120000}"/>
    <cellStyle name="Cálculo 2 2 11 2 4 6" xfId="3637" xr:uid="{00000000-0005-0000-0000-0000D6120000}"/>
    <cellStyle name="Cálculo 2 2 11 3" xfId="3638" xr:uid="{00000000-0005-0000-0000-0000D7120000}"/>
    <cellStyle name="Cálculo 2 2 11 3 2" xfId="3639" xr:uid="{00000000-0005-0000-0000-0000D8120000}"/>
    <cellStyle name="Cálculo 2 2 11 3 2 2" xfId="3640" xr:uid="{00000000-0005-0000-0000-0000D9120000}"/>
    <cellStyle name="Cálculo 2 2 11 3 2 3" xfId="3641" xr:uid="{00000000-0005-0000-0000-0000DA120000}"/>
    <cellStyle name="Cálculo 2 2 11 3 2 4" xfId="3642" xr:uid="{00000000-0005-0000-0000-0000DB120000}"/>
    <cellStyle name="Cálculo 2 2 11 3 2 5" xfId="3643" xr:uid="{00000000-0005-0000-0000-0000DC120000}"/>
    <cellStyle name="Cálculo 2 2 11 3 2 6" xfId="3644" xr:uid="{00000000-0005-0000-0000-0000DD120000}"/>
    <cellStyle name="Cálculo 2 2 11 3 3" xfId="3645" xr:uid="{00000000-0005-0000-0000-0000DE120000}"/>
    <cellStyle name="Cálculo 2 2 11 3 3 2" xfId="3646" xr:uid="{00000000-0005-0000-0000-0000DF120000}"/>
    <cellStyle name="Cálculo 2 2 11 3 3 3" xfId="3647" xr:uid="{00000000-0005-0000-0000-0000E0120000}"/>
    <cellStyle name="Cálculo 2 2 11 3 3 4" xfId="3648" xr:uid="{00000000-0005-0000-0000-0000E1120000}"/>
    <cellStyle name="Cálculo 2 2 11 3 3 5" xfId="3649" xr:uid="{00000000-0005-0000-0000-0000E2120000}"/>
    <cellStyle name="Cálculo 2 2 11 3 3 6" xfId="3650" xr:uid="{00000000-0005-0000-0000-0000E3120000}"/>
    <cellStyle name="Cálculo 2 2 11 3 4" xfId="3651" xr:uid="{00000000-0005-0000-0000-0000E4120000}"/>
    <cellStyle name="Cálculo 2 2 11 4" xfId="3652" xr:uid="{00000000-0005-0000-0000-0000E5120000}"/>
    <cellStyle name="Cálculo 2 2 11 4 2" xfId="3653" xr:uid="{00000000-0005-0000-0000-0000E6120000}"/>
    <cellStyle name="Cálculo 2 2 11 4 3" xfId="3654" xr:uid="{00000000-0005-0000-0000-0000E7120000}"/>
    <cellStyle name="Cálculo 2 2 11 4 4" xfId="3655" xr:uid="{00000000-0005-0000-0000-0000E8120000}"/>
    <cellStyle name="Cálculo 2 2 11 4 5" xfId="3656" xr:uid="{00000000-0005-0000-0000-0000E9120000}"/>
    <cellStyle name="Cálculo 2 2 11 4 6" xfId="3657" xr:uid="{00000000-0005-0000-0000-0000EA120000}"/>
    <cellStyle name="Cálculo 2 2 11 4 7" xfId="3658" xr:uid="{00000000-0005-0000-0000-0000EB120000}"/>
    <cellStyle name="Cálculo 2 2 11 5" xfId="3659" xr:uid="{00000000-0005-0000-0000-0000EC120000}"/>
    <cellStyle name="Cálculo 2 2 11 5 2" xfId="3660" xr:uid="{00000000-0005-0000-0000-0000ED120000}"/>
    <cellStyle name="Cálculo 2 2 11 5 3" xfId="3661" xr:uid="{00000000-0005-0000-0000-0000EE120000}"/>
    <cellStyle name="Cálculo 2 2 11 5 4" xfId="3662" xr:uid="{00000000-0005-0000-0000-0000EF120000}"/>
    <cellStyle name="Cálculo 2 2 11 5 5" xfId="3663" xr:uid="{00000000-0005-0000-0000-0000F0120000}"/>
    <cellStyle name="Cálculo 2 2 11 5 6" xfId="3664" xr:uid="{00000000-0005-0000-0000-0000F1120000}"/>
    <cellStyle name="Cálculo 2 2 11_Client_Report_SSFD_286_UI_15May14_06h00" xfId="36996" xr:uid="{00000000-0005-0000-0000-0000F2120000}"/>
    <cellStyle name="Cálculo 2 2 12" xfId="3665" xr:uid="{00000000-0005-0000-0000-0000F3120000}"/>
    <cellStyle name="Cálculo 2 2 12 2" xfId="3666" xr:uid="{00000000-0005-0000-0000-0000F4120000}"/>
    <cellStyle name="Cálculo 2 2 12 2 2" xfId="3667" xr:uid="{00000000-0005-0000-0000-0000F5120000}"/>
    <cellStyle name="Cálculo 2 2 12 2 2 2" xfId="3668" xr:uid="{00000000-0005-0000-0000-0000F6120000}"/>
    <cellStyle name="Cálculo 2 2 12 2 2 3" xfId="3669" xr:uid="{00000000-0005-0000-0000-0000F7120000}"/>
    <cellStyle name="Cálculo 2 2 12 2 2 4" xfId="3670" xr:uid="{00000000-0005-0000-0000-0000F8120000}"/>
    <cellStyle name="Cálculo 2 2 12 2 2 5" xfId="3671" xr:uid="{00000000-0005-0000-0000-0000F9120000}"/>
    <cellStyle name="Cálculo 2 2 12 2 2 6" xfId="3672" xr:uid="{00000000-0005-0000-0000-0000FA120000}"/>
    <cellStyle name="Cálculo 2 2 12 2 3" xfId="3673" xr:uid="{00000000-0005-0000-0000-0000FB120000}"/>
    <cellStyle name="Cálculo 2 2 12 2 3 2" xfId="3674" xr:uid="{00000000-0005-0000-0000-0000FC120000}"/>
    <cellStyle name="Cálculo 2 2 12 2 3 3" xfId="3675" xr:uid="{00000000-0005-0000-0000-0000FD120000}"/>
    <cellStyle name="Cálculo 2 2 12 2 3 4" xfId="3676" xr:uid="{00000000-0005-0000-0000-0000FE120000}"/>
    <cellStyle name="Cálculo 2 2 12 2 3 5" xfId="3677" xr:uid="{00000000-0005-0000-0000-0000FF120000}"/>
    <cellStyle name="Cálculo 2 2 12 2 3 6" xfId="3678" xr:uid="{00000000-0005-0000-0000-000000130000}"/>
    <cellStyle name="Cálculo 2 2 12 2 4" xfId="3679" xr:uid="{00000000-0005-0000-0000-000001130000}"/>
    <cellStyle name="Cálculo 2 2 12 3" xfId="3680" xr:uid="{00000000-0005-0000-0000-000002130000}"/>
    <cellStyle name="Cálculo 2 2 12 3 2" xfId="3681" xr:uid="{00000000-0005-0000-0000-000003130000}"/>
    <cellStyle name="Cálculo 2 2 12 3 3" xfId="3682" xr:uid="{00000000-0005-0000-0000-000004130000}"/>
    <cellStyle name="Cálculo 2 2 12 3 4" xfId="3683" xr:uid="{00000000-0005-0000-0000-000005130000}"/>
    <cellStyle name="Cálculo 2 2 12 3 5" xfId="3684" xr:uid="{00000000-0005-0000-0000-000006130000}"/>
    <cellStyle name="Cálculo 2 2 12 3 6" xfId="3685" xr:uid="{00000000-0005-0000-0000-000007130000}"/>
    <cellStyle name="Cálculo 2 2 12 3 7" xfId="3686" xr:uid="{00000000-0005-0000-0000-000008130000}"/>
    <cellStyle name="Cálculo 2 2 12 4" xfId="3687" xr:uid="{00000000-0005-0000-0000-000009130000}"/>
    <cellStyle name="Cálculo 2 2 12 4 2" xfId="3688" xr:uid="{00000000-0005-0000-0000-00000A130000}"/>
    <cellStyle name="Cálculo 2 2 12 4 3" xfId="3689" xr:uid="{00000000-0005-0000-0000-00000B130000}"/>
    <cellStyle name="Cálculo 2 2 12 4 4" xfId="3690" xr:uid="{00000000-0005-0000-0000-00000C130000}"/>
    <cellStyle name="Cálculo 2 2 12 4 5" xfId="3691" xr:uid="{00000000-0005-0000-0000-00000D130000}"/>
    <cellStyle name="Cálculo 2 2 12 4 6" xfId="3692" xr:uid="{00000000-0005-0000-0000-00000E130000}"/>
    <cellStyle name="Cálculo 2 2 13" xfId="3693" xr:uid="{00000000-0005-0000-0000-00000F130000}"/>
    <cellStyle name="Cálculo 2 2 13 2" xfId="3694" xr:uid="{00000000-0005-0000-0000-000010130000}"/>
    <cellStyle name="Cálculo 2 2 13 2 2" xfId="3695" xr:uid="{00000000-0005-0000-0000-000011130000}"/>
    <cellStyle name="Cálculo 2 2 13 2 2 2" xfId="3696" xr:uid="{00000000-0005-0000-0000-000012130000}"/>
    <cellStyle name="Cálculo 2 2 13 2 2 3" xfId="3697" xr:uid="{00000000-0005-0000-0000-000013130000}"/>
    <cellStyle name="Cálculo 2 2 13 2 2 4" xfId="3698" xr:uid="{00000000-0005-0000-0000-000014130000}"/>
    <cellStyle name="Cálculo 2 2 13 2 2 5" xfId="3699" xr:uid="{00000000-0005-0000-0000-000015130000}"/>
    <cellStyle name="Cálculo 2 2 13 2 2 6" xfId="3700" xr:uid="{00000000-0005-0000-0000-000016130000}"/>
    <cellStyle name="Cálculo 2 2 13 2 3" xfId="3701" xr:uid="{00000000-0005-0000-0000-000017130000}"/>
    <cellStyle name="Cálculo 2 2 13 2 3 2" xfId="3702" xr:uid="{00000000-0005-0000-0000-000018130000}"/>
    <cellStyle name="Cálculo 2 2 13 2 3 3" xfId="3703" xr:uid="{00000000-0005-0000-0000-000019130000}"/>
    <cellStyle name="Cálculo 2 2 13 2 3 4" xfId="3704" xr:uid="{00000000-0005-0000-0000-00001A130000}"/>
    <cellStyle name="Cálculo 2 2 13 2 3 5" xfId="3705" xr:uid="{00000000-0005-0000-0000-00001B130000}"/>
    <cellStyle name="Cálculo 2 2 13 2 3 6" xfId="3706" xr:uid="{00000000-0005-0000-0000-00001C130000}"/>
    <cellStyle name="Cálculo 2 2 13 2 4" xfId="3707" xr:uid="{00000000-0005-0000-0000-00001D130000}"/>
    <cellStyle name="Cálculo 2 2 13 3" xfId="3708" xr:uid="{00000000-0005-0000-0000-00001E130000}"/>
    <cellStyle name="Cálculo 2 2 13 3 2" xfId="3709" xr:uid="{00000000-0005-0000-0000-00001F130000}"/>
    <cellStyle name="Cálculo 2 2 13 3 3" xfId="3710" xr:uid="{00000000-0005-0000-0000-000020130000}"/>
    <cellStyle name="Cálculo 2 2 13 3 4" xfId="3711" xr:uid="{00000000-0005-0000-0000-000021130000}"/>
    <cellStyle name="Cálculo 2 2 13 3 5" xfId="3712" xr:uid="{00000000-0005-0000-0000-000022130000}"/>
    <cellStyle name="Cálculo 2 2 13 3 6" xfId="3713" xr:uid="{00000000-0005-0000-0000-000023130000}"/>
    <cellStyle name="Cálculo 2 2 13 3 7" xfId="3714" xr:uid="{00000000-0005-0000-0000-000024130000}"/>
    <cellStyle name="Cálculo 2 2 13 4" xfId="3715" xr:uid="{00000000-0005-0000-0000-000025130000}"/>
    <cellStyle name="Cálculo 2 2 13 4 2" xfId="3716" xr:uid="{00000000-0005-0000-0000-000026130000}"/>
    <cellStyle name="Cálculo 2 2 13 4 3" xfId="3717" xr:uid="{00000000-0005-0000-0000-000027130000}"/>
    <cellStyle name="Cálculo 2 2 13 4 4" xfId="3718" xr:uid="{00000000-0005-0000-0000-000028130000}"/>
    <cellStyle name="Cálculo 2 2 13 4 5" xfId="3719" xr:uid="{00000000-0005-0000-0000-000029130000}"/>
    <cellStyle name="Cálculo 2 2 13 4 6" xfId="3720" xr:uid="{00000000-0005-0000-0000-00002A130000}"/>
    <cellStyle name="Cálculo 2 2 14" xfId="3721" xr:uid="{00000000-0005-0000-0000-00002B130000}"/>
    <cellStyle name="Cálculo 2 2 14 2" xfId="3722" xr:uid="{00000000-0005-0000-0000-00002C130000}"/>
    <cellStyle name="Cálculo 2 2 14 2 2" xfId="3723" xr:uid="{00000000-0005-0000-0000-00002D130000}"/>
    <cellStyle name="Cálculo 2 2 14 2 2 2" xfId="3724" xr:uid="{00000000-0005-0000-0000-00002E130000}"/>
    <cellStyle name="Cálculo 2 2 14 2 2 3" xfId="3725" xr:uid="{00000000-0005-0000-0000-00002F130000}"/>
    <cellStyle name="Cálculo 2 2 14 2 2 4" xfId="3726" xr:uid="{00000000-0005-0000-0000-000030130000}"/>
    <cellStyle name="Cálculo 2 2 14 2 2 5" xfId="3727" xr:uid="{00000000-0005-0000-0000-000031130000}"/>
    <cellStyle name="Cálculo 2 2 14 2 2 6" xfId="3728" xr:uid="{00000000-0005-0000-0000-000032130000}"/>
    <cellStyle name="Cálculo 2 2 14 2 3" xfId="3729" xr:uid="{00000000-0005-0000-0000-000033130000}"/>
    <cellStyle name="Cálculo 2 2 14 2 3 2" xfId="3730" xr:uid="{00000000-0005-0000-0000-000034130000}"/>
    <cellStyle name="Cálculo 2 2 14 2 3 3" xfId="3731" xr:uid="{00000000-0005-0000-0000-000035130000}"/>
    <cellStyle name="Cálculo 2 2 14 2 3 4" xfId="3732" xr:uid="{00000000-0005-0000-0000-000036130000}"/>
    <cellStyle name="Cálculo 2 2 14 2 3 5" xfId="3733" xr:uid="{00000000-0005-0000-0000-000037130000}"/>
    <cellStyle name="Cálculo 2 2 14 2 3 6" xfId="3734" xr:uid="{00000000-0005-0000-0000-000038130000}"/>
    <cellStyle name="Cálculo 2 2 14 2 4" xfId="3735" xr:uid="{00000000-0005-0000-0000-000039130000}"/>
    <cellStyle name="Cálculo 2 2 14 3" xfId="3736" xr:uid="{00000000-0005-0000-0000-00003A130000}"/>
    <cellStyle name="Cálculo 2 2 14 3 2" xfId="3737" xr:uid="{00000000-0005-0000-0000-00003B130000}"/>
    <cellStyle name="Cálculo 2 2 14 3 3" xfId="3738" xr:uid="{00000000-0005-0000-0000-00003C130000}"/>
    <cellStyle name="Cálculo 2 2 14 3 4" xfId="3739" xr:uid="{00000000-0005-0000-0000-00003D130000}"/>
    <cellStyle name="Cálculo 2 2 14 3 5" xfId="3740" xr:uid="{00000000-0005-0000-0000-00003E130000}"/>
    <cellStyle name="Cálculo 2 2 14 3 6" xfId="3741" xr:uid="{00000000-0005-0000-0000-00003F130000}"/>
    <cellStyle name="Cálculo 2 2 14 3 7" xfId="3742" xr:uid="{00000000-0005-0000-0000-000040130000}"/>
    <cellStyle name="Cálculo 2 2 14 4" xfId="3743" xr:uid="{00000000-0005-0000-0000-000041130000}"/>
    <cellStyle name="Cálculo 2 2 14 4 2" xfId="3744" xr:uid="{00000000-0005-0000-0000-000042130000}"/>
    <cellStyle name="Cálculo 2 2 14 4 3" xfId="3745" xr:uid="{00000000-0005-0000-0000-000043130000}"/>
    <cellStyle name="Cálculo 2 2 14 4 4" xfId="3746" xr:uid="{00000000-0005-0000-0000-000044130000}"/>
    <cellStyle name="Cálculo 2 2 14 4 5" xfId="3747" xr:uid="{00000000-0005-0000-0000-000045130000}"/>
    <cellStyle name="Cálculo 2 2 14 4 6" xfId="3748" xr:uid="{00000000-0005-0000-0000-000046130000}"/>
    <cellStyle name="Cálculo 2 2 15" xfId="3749" xr:uid="{00000000-0005-0000-0000-000047130000}"/>
    <cellStyle name="Cálculo 2 2 15 2" xfId="3750" xr:uid="{00000000-0005-0000-0000-000048130000}"/>
    <cellStyle name="Cálculo 2 2 15 2 2" xfId="3751" xr:uid="{00000000-0005-0000-0000-000049130000}"/>
    <cellStyle name="Cálculo 2 2 15 2 2 2" xfId="3752" xr:uid="{00000000-0005-0000-0000-00004A130000}"/>
    <cellStyle name="Cálculo 2 2 15 2 2 3" xfId="3753" xr:uid="{00000000-0005-0000-0000-00004B130000}"/>
    <cellStyle name="Cálculo 2 2 15 2 2 4" xfId="3754" xr:uid="{00000000-0005-0000-0000-00004C130000}"/>
    <cellStyle name="Cálculo 2 2 15 2 2 5" xfId="3755" xr:uid="{00000000-0005-0000-0000-00004D130000}"/>
    <cellStyle name="Cálculo 2 2 15 2 2 6" xfId="3756" xr:uid="{00000000-0005-0000-0000-00004E130000}"/>
    <cellStyle name="Cálculo 2 2 15 2 3" xfId="3757" xr:uid="{00000000-0005-0000-0000-00004F130000}"/>
    <cellStyle name="Cálculo 2 2 15 2 3 2" xfId="3758" xr:uid="{00000000-0005-0000-0000-000050130000}"/>
    <cellStyle name="Cálculo 2 2 15 2 3 3" xfId="3759" xr:uid="{00000000-0005-0000-0000-000051130000}"/>
    <cellStyle name="Cálculo 2 2 15 2 3 4" xfId="3760" xr:uid="{00000000-0005-0000-0000-000052130000}"/>
    <cellStyle name="Cálculo 2 2 15 2 3 5" xfId="3761" xr:uid="{00000000-0005-0000-0000-000053130000}"/>
    <cellStyle name="Cálculo 2 2 15 2 3 6" xfId="3762" xr:uid="{00000000-0005-0000-0000-000054130000}"/>
    <cellStyle name="Cálculo 2 2 15 2 4" xfId="3763" xr:uid="{00000000-0005-0000-0000-000055130000}"/>
    <cellStyle name="Cálculo 2 2 15 3" xfId="3764" xr:uid="{00000000-0005-0000-0000-000056130000}"/>
    <cellStyle name="Cálculo 2 2 15 3 2" xfId="3765" xr:uid="{00000000-0005-0000-0000-000057130000}"/>
    <cellStyle name="Cálculo 2 2 15 3 3" xfId="3766" xr:uid="{00000000-0005-0000-0000-000058130000}"/>
    <cellStyle name="Cálculo 2 2 15 3 4" xfId="3767" xr:uid="{00000000-0005-0000-0000-000059130000}"/>
    <cellStyle name="Cálculo 2 2 15 3 5" xfId="3768" xr:uid="{00000000-0005-0000-0000-00005A130000}"/>
    <cellStyle name="Cálculo 2 2 15 3 6" xfId="3769" xr:uid="{00000000-0005-0000-0000-00005B130000}"/>
    <cellStyle name="Cálculo 2 2 15 3 7" xfId="3770" xr:uid="{00000000-0005-0000-0000-00005C130000}"/>
    <cellStyle name="Cálculo 2 2 15 4" xfId="3771" xr:uid="{00000000-0005-0000-0000-00005D130000}"/>
    <cellStyle name="Cálculo 2 2 15 4 2" xfId="3772" xr:uid="{00000000-0005-0000-0000-00005E130000}"/>
    <cellStyle name="Cálculo 2 2 15 4 3" xfId="3773" xr:uid="{00000000-0005-0000-0000-00005F130000}"/>
    <cellStyle name="Cálculo 2 2 15 4 4" xfId="3774" xr:uid="{00000000-0005-0000-0000-000060130000}"/>
    <cellStyle name="Cálculo 2 2 15 4 5" xfId="3775" xr:uid="{00000000-0005-0000-0000-000061130000}"/>
    <cellStyle name="Cálculo 2 2 15 4 6" xfId="3776" xr:uid="{00000000-0005-0000-0000-000062130000}"/>
    <cellStyle name="Cálculo 2 2 16" xfId="3777" xr:uid="{00000000-0005-0000-0000-000063130000}"/>
    <cellStyle name="Cálculo 2 2 16 2" xfId="3778" xr:uid="{00000000-0005-0000-0000-000064130000}"/>
    <cellStyle name="Cálculo 2 2 16 2 2" xfId="3779" xr:uid="{00000000-0005-0000-0000-000065130000}"/>
    <cellStyle name="Cálculo 2 2 16 2 2 2" xfId="3780" xr:uid="{00000000-0005-0000-0000-000066130000}"/>
    <cellStyle name="Cálculo 2 2 16 2 2 3" xfId="3781" xr:uid="{00000000-0005-0000-0000-000067130000}"/>
    <cellStyle name="Cálculo 2 2 16 2 2 4" xfId="3782" xr:uid="{00000000-0005-0000-0000-000068130000}"/>
    <cellStyle name="Cálculo 2 2 16 2 2 5" xfId="3783" xr:uid="{00000000-0005-0000-0000-000069130000}"/>
    <cellStyle name="Cálculo 2 2 16 2 2 6" xfId="3784" xr:uid="{00000000-0005-0000-0000-00006A130000}"/>
    <cellStyle name="Cálculo 2 2 16 2 3" xfId="3785" xr:uid="{00000000-0005-0000-0000-00006B130000}"/>
    <cellStyle name="Cálculo 2 2 16 2 3 2" xfId="3786" xr:uid="{00000000-0005-0000-0000-00006C130000}"/>
    <cellStyle name="Cálculo 2 2 16 2 3 3" xfId="3787" xr:uid="{00000000-0005-0000-0000-00006D130000}"/>
    <cellStyle name="Cálculo 2 2 16 2 3 4" xfId="3788" xr:uid="{00000000-0005-0000-0000-00006E130000}"/>
    <cellStyle name="Cálculo 2 2 16 2 3 5" xfId="3789" xr:uid="{00000000-0005-0000-0000-00006F130000}"/>
    <cellStyle name="Cálculo 2 2 16 2 3 6" xfId="3790" xr:uid="{00000000-0005-0000-0000-000070130000}"/>
    <cellStyle name="Cálculo 2 2 16 2 4" xfId="3791" xr:uid="{00000000-0005-0000-0000-000071130000}"/>
    <cellStyle name="Cálculo 2 2 16 3" xfId="3792" xr:uid="{00000000-0005-0000-0000-000072130000}"/>
    <cellStyle name="Cálculo 2 2 16 3 2" xfId="3793" xr:uid="{00000000-0005-0000-0000-000073130000}"/>
    <cellStyle name="Cálculo 2 2 16 3 3" xfId="3794" xr:uid="{00000000-0005-0000-0000-000074130000}"/>
    <cellStyle name="Cálculo 2 2 16 3 4" xfId="3795" xr:uid="{00000000-0005-0000-0000-000075130000}"/>
    <cellStyle name="Cálculo 2 2 16 3 5" xfId="3796" xr:uid="{00000000-0005-0000-0000-000076130000}"/>
    <cellStyle name="Cálculo 2 2 16 3 6" xfId="3797" xr:uid="{00000000-0005-0000-0000-000077130000}"/>
    <cellStyle name="Cálculo 2 2 16 4" xfId="3798" xr:uid="{00000000-0005-0000-0000-000078130000}"/>
    <cellStyle name="Cálculo 2 2 16 4 2" xfId="3799" xr:uid="{00000000-0005-0000-0000-000079130000}"/>
    <cellStyle name="Cálculo 2 2 16 4 3" xfId="3800" xr:uid="{00000000-0005-0000-0000-00007A130000}"/>
    <cellStyle name="Cálculo 2 2 16 4 4" xfId="3801" xr:uid="{00000000-0005-0000-0000-00007B130000}"/>
    <cellStyle name="Cálculo 2 2 16 4 5" xfId="3802" xr:uid="{00000000-0005-0000-0000-00007C130000}"/>
    <cellStyle name="Cálculo 2 2 16 4 6" xfId="3803" xr:uid="{00000000-0005-0000-0000-00007D130000}"/>
    <cellStyle name="Cálculo 2 2 16 5" xfId="3804" xr:uid="{00000000-0005-0000-0000-00007E130000}"/>
    <cellStyle name="Cálculo 2 2 17" xfId="3805" xr:uid="{00000000-0005-0000-0000-00007F130000}"/>
    <cellStyle name="Cálculo 2 2 17 2" xfId="3806" xr:uid="{00000000-0005-0000-0000-000080130000}"/>
    <cellStyle name="Cálculo 2 2 17 2 2" xfId="3807" xr:uid="{00000000-0005-0000-0000-000081130000}"/>
    <cellStyle name="Cálculo 2 2 17 2 2 2" xfId="3808" xr:uid="{00000000-0005-0000-0000-000082130000}"/>
    <cellStyle name="Cálculo 2 2 17 2 2 3" xfId="3809" xr:uid="{00000000-0005-0000-0000-000083130000}"/>
    <cellStyle name="Cálculo 2 2 17 2 2 4" xfId="3810" xr:uid="{00000000-0005-0000-0000-000084130000}"/>
    <cellStyle name="Cálculo 2 2 17 2 2 5" xfId="3811" xr:uid="{00000000-0005-0000-0000-000085130000}"/>
    <cellStyle name="Cálculo 2 2 17 2 2 6" xfId="3812" xr:uid="{00000000-0005-0000-0000-000086130000}"/>
    <cellStyle name="Cálculo 2 2 17 2 3" xfId="3813" xr:uid="{00000000-0005-0000-0000-000087130000}"/>
    <cellStyle name="Cálculo 2 2 17 2 3 2" xfId="3814" xr:uid="{00000000-0005-0000-0000-000088130000}"/>
    <cellStyle name="Cálculo 2 2 17 2 3 3" xfId="3815" xr:uid="{00000000-0005-0000-0000-000089130000}"/>
    <cellStyle name="Cálculo 2 2 17 2 3 4" xfId="3816" xr:uid="{00000000-0005-0000-0000-00008A130000}"/>
    <cellStyle name="Cálculo 2 2 17 2 3 5" xfId="3817" xr:uid="{00000000-0005-0000-0000-00008B130000}"/>
    <cellStyle name="Cálculo 2 2 17 2 3 6" xfId="3818" xr:uid="{00000000-0005-0000-0000-00008C130000}"/>
    <cellStyle name="Cálculo 2 2 17 2 4" xfId="3819" xr:uid="{00000000-0005-0000-0000-00008D130000}"/>
    <cellStyle name="Cálculo 2 2 17 3" xfId="3820" xr:uid="{00000000-0005-0000-0000-00008E130000}"/>
    <cellStyle name="Cálculo 2 2 17 3 2" xfId="3821" xr:uid="{00000000-0005-0000-0000-00008F130000}"/>
    <cellStyle name="Cálculo 2 2 17 3 3" xfId="3822" xr:uid="{00000000-0005-0000-0000-000090130000}"/>
    <cellStyle name="Cálculo 2 2 17 3 4" xfId="3823" xr:uid="{00000000-0005-0000-0000-000091130000}"/>
    <cellStyle name="Cálculo 2 2 17 3 5" xfId="3824" xr:uid="{00000000-0005-0000-0000-000092130000}"/>
    <cellStyle name="Cálculo 2 2 17 3 6" xfId="3825" xr:uid="{00000000-0005-0000-0000-000093130000}"/>
    <cellStyle name="Cálculo 2 2 17 4" xfId="3826" xr:uid="{00000000-0005-0000-0000-000094130000}"/>
    <cellStyle name="Cálculo 2 2 17 4 2" xfId="3827" xr:uid="{00000000-0005-0000-0000-000095130000}"/>
    <cellStyle name="Cálculo 2 2 17 4 3" xfId="3828" xr:uid="{00000000-0005-0000-0000-000096130000}"/>
    <cellStyle name="Cálculo 2 2 17 4 4" xfId="3829" xr:uid="{00000000-0005-0000-0000-000097130000}"/>
    <cellStyle name="Cálculo 2 2 17 4 5" xfId="3830" xr:uid="{00000000-0005-0000-0000-000098130000}"/>
    <cellStyle name="Cálculo 2 2 17 4 6" xfId="3831" xr:uid="{00000000-0005-0000-0000-000099130000}"/>
    <cellStyle name="Cálculo 2 2 17 5" xfId="3832" xr:uid="{00000000-0005-0000-0000-00009A130000}"/>
    <cellStyle name="Cálculo 2 2 18" xfId="3833" xr:uid="{00000000-0005-0000-0000-00009B130000}"/>
    <cellStyle name="Cálculo 2 2 18 2" xfId="3834" xr:uid="{00000000-0005-0000-0000-00009C130000}"/>
    <cellStyle name="Cálculo 2 2 18 2 2" xfId="3835" xr:uid="{00000000-0005-0000-0000-00009D130000}"/>
    <cellStyle name="Cálculo 2 2 18 2 2 2" xfId="3836" xr:uid="{00000000-0005-0000-0000-00009E130000}"/>
    <cellStyle name="Cálculo 2 2 18 2 2 3" xfId="3837" xr:uid="{00000000-0005-0000-0000-00009F130000}"/>
    <cellStyle name="Cálculo 2 2 18 2 2 4" xfId="3838" xr:uid="{00000000-0005-0000-0000-0000A0130000}"/>
    <cellStyle name="Cálculo 2 2 18 2 2 5" xfId="3839" xr:uid="{00000000-0005-0000-0000-0000A1130000}"/>
    <cellStyle name="Cálculo 2 2 18 2 2 6" xfId="3840" xr:uid="{00000000-0005-0000-0000-0000A2130000}"/>
    <cellStyle name="Cálculo 2 2 18 2 3" xfId="3841" xr:uid="{00000000-0005-0000-0000-0000A3130000}"/>
    <cellStyle name="Cálculo 2 2 18 2 3 2" xfId="3842" xr:uid="{00000000-0005-0000-0000-0000A4130000}"/>
    <cellStyle name="Cálculo 2 2 18 2 3 3" xfId="3843" xr:uid="{00000000-0005-0000-0000-0000A5130000}"/>
    <cellStyle name="Cálculo 2 2 18 2 3 4" xfId="3844" xr:uid="{00000000-0005-0000-0000-0000A6130000}"/>
    <cellStyle name="Cálculo 2 2 18 2 3 5" xfId="3845" xr:uid="{00000000-0005-0000-0000-0000A7130000}"/>
    <cellStyle name="Cálculo 2 2 18 2 3 6" xfId="3846" xr:uid="{00000000-0005-0000-0000-0000A8130000}"/>
    <cellStyle name="Cálculo 2 2 18 2 4" xfId="3847" xr:uid="{00000000-0005-0000-0000-0000A9130000}"/>
    <cellStyle name="Cálculo 2 2 18 3" xfId="3848" xr:uid="{00000000-0005-0000-0000-0000AA130000}"/>
    <cellStyle name="Cálculo 2 2 18 3 2" xfId="3849" xr:uid="{00000000-0005-0000-0000-0000AB130000}"/>
    <cellStyle name="Cálculo 2 2 18 3 3" xfId="3850" xr:uid="{00000000-0005-0000-0000-0000AC130000}"/>
    <cellStyle name="Cálculo 2 2 18 3 4" xfId="3851" xr:uid="{00000000-0005-0000-0000-0000AD130000}"/>
    <cellStyle name="Cálculo 2 2 18 3 5" xfId="3852" xr:uid="{00000000-0005-0000-0000-0000AE130000}"/>
    <cellStyle name="Cálculo 2 2 18 3 6" xfId="3853" xr:uid="{00000000-0005-0000-0000-0000AF130000}"/>
    <cellStyle name="Cálculo 2 2 18 4" xfId="3854" xr:uid="{00000000-0005-0000-0000-0000B0130000}"/>
    <cellStyle name="Cálculo 2 2 18 4 2" xfId="3855" xr:uid="{00000000-0005-0000-0000-0000B1130000}"/>
    <cellStyle name="Cálculo 2 2 18 4 3" xfId="3856" xr:uid="{00000000-0005-0000-0000-0000B2130000}"/>
    <cellStyle name="Cálculo 2 2 18 4 4" xfId="3857" xr:uid="{00000000-0005-0000-0000-0000B3130000}"/>
    <cellStyle name="Cálculo 2 2 18 4 5" xfId="3858" xr:uid="{00000000-0005-0000-0000-0000B4130000}"/>
    <cellStyle name="Cálculo 2 2 18 4 6" xfId="3859" xr:uid="{00000000-0005-0000-0000-0000B5130000}"/>
    <cellStyle name="Cálculo 2 2 18 5" xfId="3860" xr:uid="{00000000-0005-0000-0000-0000B6130000}"/>
    <cellStyle name="Cálculo 2 2 19" xfId="3861" xr:uid="{00000000-0005-0000-0000-0000B7130000}"/>
    <cellStyle name="Cálculo 2 2 19 2" xfId="3862" xr:uid="{00000000-0005-0000-0000-0000B8130000}"/>
    <cellStyle name="Cálculo 2 2 19 2 2" xfId="3863" xr:uid="{00000000-0005-0000-0000-0000B9130000}"/>
    <cellStyle name="Cálculo 2 2 19 2 2 2" xfId="3864" xr:uid="{00000000-0005-0000-0000-0000BA130000}"/>
    <cellStyle name="Cálculo 2 2 19 2 2 3" xfId="3865" xr:uid="{00000000-0005-0000-0000-0000BB130000}"/>
    <cellStyle name="Cálculo 2 2 19 2 2 4" xfId="3866" xr:uid="{00000000-0005-0000-0000-0000BC130000}"/>
    <cellStyle name="Cálculo 2 2 19 2 2 5" xfId="3867" xr:uid="{00000000-0005-0000-0000-0000BD130000}"/>
    <cellStyle name="Cálculo 2 2 19 2 2 6" xfId="3868" xr:uid="{00000000-0005-0000-0000-0000BE130000}"/>
    <cellStyle name="Cálculo 2 2 19 2 3" xfId="3869" xr:uid="{00000000-0005-0000-0000-0000BF130000}"/>
    <cellStyle name="Cálculo 2 2 19 2 3 2" xfId="3870" xr:uid="{00000000-0005-0000-0000-0000C0130000}"/>
    <cellStyle name="Cálculo 2 2 19 2 3 3" xfId="3871" xr:uid="{00000000-0005-0000-0000-0000C1130000}"/>
    <cellStyle name="Cálculo 2 2 19 2 3 4" xfId="3872" xr:uid="{00000000-0005-0000-0000-0000C2130000}"/>
    <cellStyle name="Cálculo 2 2 19 2 3 5" xfId="3873" xr:uid="{00000000-0005-0000-0000-0000C3130000}"/>
    <cellStyle name="Cálculo 2 2 19 2 3 6" xfId="3874" xr:uid="{00000000-0005-0000-0000-0000C4130000}"/>
    <cellStyle name="Cálculo 2 2 19 2 4" xfId="3875" xr:uid="{00000000-0005-0000-0000-0000C5130000}"/>
    <cellStyle name="Cálculo 2 2 19 3" xfId="3876" xr:uid="{00000000-0005-0000-0000-0000C6130000}"/>
    <cellStyle name="Cálculo 2 2 19 3 2" xfId="3877" xr:uid="{00000000-0005-0000-0000-0000C7130000}"/>
    <cellStyle name="Cálculo 2 2 19 3 3" xfId="3878" xr:uid="{00000000-0005-0000-0000-0000C8130000}"/>
    <cellStyle name="Cálculo 2 2 19 3 4" xfId="3879" xr:uid="{00000000-0005-0000-0000-0000C9130000}"/>
    <cellStyle name="Cálculo 2 2 19 3 5" xfId="3880" xr:uid="{00000000-0005-0000-0000-0000CA130000}"/>
    <cellStyle name="Cálculo 2 2 19 3 6" xfId="3881" xr:uid="{00000000-0005-0000-0000-0000CB130000}"/>
    <cellStyle name="Cálculo 2 2 19 4" xfId="3882" xr:uid="{00000000-0005-0000-0000-0000CC130000}"/>
    <cellStyle name="Cálculo 2 2 19 4 2" xfId="3883" xr:uid="{00000000-0005-0000-0000-0000CD130000}"/>
    <cellStyle name="Cálculo 2 2 19 4 3" xfId="3884" xr:uid="{00000000-0005-0000-0000-0000CE130000}"/>
    <cellStyle name="Cálculo 2 2 19 4 4" xfId="3885" xr:uid="{00000000-0005-0000-0000-0000CF130000}"/>
    <cellStyle name="Cálculo 2 2 19 4 5" xfId="3886" xr:uid="{00000000-0005-0000-0000-0000D0130000}"/>
    <cellStyle name="Cálculo 2 2 19 4 6" xfId="3887" xr:uid="{00000000-0005-0000-0000-0000D1130000}"/>
    <cellStyle name="Cálculo 2 2 19 5" xfId="3888" xr:uid="{00000000-0005-0000-0000-0000D2130000}"/>
    <cellStyle name="Cálculo 2 2 2" xfId="3889" xr:uid="{00000000-0005-0000-0000-0000D3130000}"/>
    <cellStyle name="Cálculo 2 2 2 2" xfId="3890" xr:uid="{00000000-0005-0000-0000-0000D4130000}"/>
    <cellStyle name="Cálculo 2 2 2 2 2" xfId="3891" xr:uid="{00000000-0005-0000-0000-0000D5130000}"/>
    <cellStyle name="Cálculo 2 2 2 2 2 2" xfId="3892" xr:uid="{00000000-0005-0000-0000-0000D6130000}"/>
    <cellStyle name="Cálculo 2 2 2 2 2 2 2" xfId="3893" xr:uid="{00000000-0005-0000-0000-0000D7130000}"/>
    <cellStyle name="Cálculo 2 2 2 2 2 2 3" xfId="3894" xr:uid="{00000000-0005-0000-0000-0000D8130000}"/>
    <cellStyle name="Cálculo 2 2 2 2 2 2 4" xfId="3895" xr:uid="{00000000-0005-0000-0000-0000D9130000}"/>
    <cellStyle name="Cálculo 2 2 2 2 2 2 5" xfId="3896" xr:uid="{00000000-0005-0000-0000-0000DA130000}"/>
    <cellStyle name="Cálculo 2 2 2 2 2 2 6" xfId="3897" xr:uid="{00000000-0005-0000-0000-0000DB130000}"/>
    <cellStyle name="Cálculo 2 2 2 2 2 3" xfId="3898" xr:uid="{00000000-0005-0000-0000-0000DC130000}"/>
    <cellStyle name="Cálculo 2 2 2 2 2 3 2" xfId="3899" xr:uid="{00000000-0005-0000-0000-0000DD130000}"/>
    <cellStyle name="Cálculo 2 2 2 2 2 3 3" xfId="3900" xr:uid="{00000000-0005-0000-0000-0000DE130000}"/>
    <cellStyle name="Cálculo 2 2 2 2 2 3 4" xfId="3901" xr:uid="{00000000-0005-0000-0000-0000DF130000}"/>
    <cellStyle name="Cálculo 2 2 2 2 2 3 5" xfId="3902" xr:uid="{00000000-0005-0000-0000-0000E0130000}"/>
    <cellStyle name="Cálculo 2 2 2 2 2 3 6" xfId="3903" xr:uid="{00000000-0005-0000-0000-0000E1130000}"/>
    <cellStyle name="Cálculo 2 2 2 2 2 4" xfId="3904" xr:uid="{00000000-0005-0000-0000-0000E2130000}"/>
    <cellStyle name="Cálculo 2 2 2 2 3" xfId="3905" xr:uid="{00000000-0005-0000-0000-0000E3130000}"/>
    <cellStyle name="Cálculo 2 2 2 2 3 2" xfId="3906" xr:uid="{00000000-0005-0000-0000-0000E4130000}"/>
    <cellStyle name="Cálculo 2 2 2 2 3 3" xfId="3907" xr:uid="{00000000-0005-0000-0000-0000E5130000}"/>
    <cellStyle name="Cálculo 2 2 2 2 3 4" xfId="3908" xr:uid="{00000000-0005-0000-0000-0000E6130000}"/>
    <cellStyle name="Cálculo 2 2 2 2 3 5" xfId="3909" xr:uid="{00000000-0005-0000-0000-0000E7130000}"/>
    <cellStyle name="Cálculo 2 2 2 2 3 6" xfId="3910" xr:uid="{00000000-0005-0000-0000-0000E8130000}"/>
    <cellStyle name="Cálculo 2 2 2 2 3 7" xfId="3911" xr:uid="{00000000-0005-0000-0000-0000E9130000}"/>
    <cellStyle name="Cálculo 2 2 2 2 4" xfId="3912" xr:uid="{00000000-0005-0000-0000-0000EA130000}"/>
    <cellStyle name="Cálculo 2 2 2 2 4 2" xfId="3913" xr:uid="{00000000-0005-0000-0000-0000EB130000}"/>
    <cellStyle name="Cálculo 2 2 2 2 4 3" xfId="3914" xr:uid="{00000000-0005-0000-0000-0000EC130000}"/>
    <cellStyle name="Cálculo 2 2 2 2 4 4" xfId="3915" xr:uid="{00000000-0005-0000-0000-0000ED130000}"/>
    <cellStyle name="Cálculo 2 2 2 2 4 5" xfId="3916" xr:uid="{00000000-0005-0000-0000-0000EE130000}"/>
    <cellStyle name="Cálculo 2 2 2 2 4 6" xfId="3917" xr:uid="{00000000-0005-0000-0000-0000EF130000}"/>
    <cellStyle name="Cálculo 2 2 2 3" xfId="3918" xr:uid="{00000000-0005-0000-0000-0000F0130000}"/>
    <cellStyle name="Cálculo 2 2 2 3 2" xfId="3919" xr:uid="{00000000-0005-0000-0000-0000F1130000}"/>
    <cellStyle name="Cálculo 2 2 2 3 2 2" xfId="3920" xr:uid="{00000000-0005-0000-0000-0000F2130000}"/>
    <cellStyle name="Cálculo 2 2 2 3 2 2 2" xfId="3921" xr:uid="{00000000-0005-0000-0000-0000F3130000}"/>
    <cellStyle name="Cálculo 2 2 2 3 2 2 3" xfId="3922" xr:uid="{00000000-0005-0000-0000-0000F4130000}"/>
    <cellStyle name="Cálculo 2 2 2 3 2 2 4" xfId="3923" xr:uid="{00000000-0005-0000-0000-0000F5130000}"/>
    <cellStyle name="Cálculo 2 2 2 3 2 2 5" xfId="3924" xr:uid="{00000000-0005-0000-0000-0000F6130000}"/>
    <cellStyle name="Cálculo 2 2 2 3 2 2 6" xfId="3925" xr:uid="{00000000-0005-0000-0000-0000F7130000}"/>
    <cellStyle name="Cálculo 2 2 2 3 2 3" xfId="3926" xr:uid="{00000000-0005-0000-0000-0000F8130000}"/>
    <cellStyle name="Cálculo 2 2 2 3 2 3 2" xfId="3927" xr:uid="{00000000-0005-0000-0000-0000F9130000}"/>
    <cellStyle name="Cálculo 2 2 2 3 2 3 3" xfId="3928" xr:uid="{00000000-0005-0000-0000-0000FA130000}"/>
    <cellStyle name="Cálculo 2 2 2 3 2 3 4" xfId="3929" xr:uid="{00000000-0005-0000-0000-0000FB130000}"/>
    <cellStyle name="Cálculo 2 2 2 3 2 3 5" xfId="3930" xr:uid="{00000000-0005-0000-0000-0000FC130000}"/>
    <cellStyle name="Cálculo 2 2 2 3 2 3 6" xfId="3931" xr:uid="{00000000-0005-0000-0000-0000FD130000}"/>
    <cellStyle name="Cálculo 2 2 2 3 2 4" xfId="3932" xr:uid="{00000000-0005-0000-0000-0000FE130000}"/>
    <cellStyle name="Cálculo 2 2 2 3 3" xfId="3933" xr:uid="{00000000-0005-0000-0000-0000FF130000}"/>
    <cellStyle name="Cálculo 2 2 2 3 3 2" xfId="3934" xr:uid="{00000000-0005-0000-0000-000000140000}"/>
    <cellStyle name="Cálculo 2 2 2 3 3 3" xfId="3935" xr:uid="{00000000-0005-0000-0000-000001140000}"/>
    <cellStyle name="Cálculo 2 2 2 3 3 4" xfId="3936" xr:uid="{00000000-0005-0000-0000-000002140000}"/>
    <cellStyle name="Cálculo 2 2 2 3 3 5" xfId="3937" xr:uid="{00000000-0005-0000-0000-000003140000}"/>
    <cellStyle name="Cálculo 2 2 2 3 3 6" xfId="3938" xr:uid="{00000000-0005-0000-0000-000004140000}"/>
    <cellStyle name="Cálculo 2 2 2 3 4" xfId="3939" xr:uid="{00000000-0005-0000-0000-000005140000}"/>
    <cellStyle name="Cálculo 2 2 2 3 4 2" xfId="3940" xr:uid="{00000000-0005-0000-0000-000006140000}"/>
    <cellStyle name="Cálculo 2 2 2 3 4 3" xfId="3941" xr:uid="{00000000-0005-0000-0000-000007140000}"/>
    <cellStyle name="Cálculo 2 2 2 3 4 4" xfId="3942" xr:uid="{00000000-0005-0000-0000-000008140000}"/>
    <cellStyle name="Cálculo 2 2 2 3 4 5" xfId="3943" xr:uid="{00000000-0005-0000-0000-000009140000}"/>
    <cellStyle name="Cálculo 2 2 2 3 4 6" xfId="3944" xr:uid="{00000000-0005-0000-0000-00000A140000}"/>
    <cellStyle name="Cálculo 2 2 2 3 5" xfId="3945" xr:uid="{00000000-0005-0000-0000-00000B140000}"/>
    <cellStyle name="Cálculo 2 2 2 4" xfId="3946" xr:uid="{00000000-0005-0000-0000-00000C140000}"/>
    <cellStyle name="Cálculo 2 2 2 4 2" xfId="3947" xr:uid="{00000000-0005-0000-0000-00000D140000}"/>
    <cellStyle name="Cálculo 2 2 2 4 2 2" xfId="3948" xr:uid="{00000000-0005-0000-0000-00000E140000}"/>
    <cellStyle name="Cálculo 2 2 2 4 2 2 2" xfId="3949" xr:uid="{00000000-0005-0000-0000-00000F140000}"/>
    <cellStyle name="Cálculo 2 2 2 4 2 2 3" xfId="3950" xr:uid="{00000000-0005-0000-0000-000010140000}"/>
    <cellStyle name="Cálculo 2 2 2 4 2 2 4" xfId="3951" xr:uid="{00000000-0005-0000-0000-000011140000}"/>
    <cellStyle name="Cálculo 2 2 2 4 2 2 5" xfId="3952" xr:uid="{00000000-0005-0000-0000-000012140000}"/>
    <cellStyle name="Cálculo 2 2 2 4 2 2 6" xfId="3953" xr:uid="{00000000-0005-0000-0000-000013140000}"/>
    <cellStyle name="Cálculo 2 2 2 4 2 3" xfId="3954" xr:uid="{00000000-0005-0000-0000-000014140000}"/>
    <cellStyle name="Cálculo 2 2 2 4 2 3 2" xfId="3955" xr:uid="{00000000-0005-0000-0000-000015140000}"/>
    <cellStyle name="Cálculo 2 2 2 4 2 3 3" xfId="3956" xr:uid="{00000000-0005-0000-0000-000016140000}"/>
    <cellStyle name="Cálculo 2 2 2 4 2 3 4" xfId="3957" xr:uid="{00000000-0005-0000-0000-000017140000}"/>
    <cellStyle name="Cálculo 2 2 2 4 2 3 5" xfId="3958" xr:uid="{00000000-0005-0000-0000-000018140000}"/>
    <cellStyle name="Cálculo 2 2 2 4 2 3 6" xfId="3959" xr:uid="{00000000-0005-0000-0000-000019140000}"/>
    <cellStyle name="Cálculo 2 2 2 4 2 4" xfId="3960" xr:uid="{00000000-0005-0000-0000-00001A140000}"/>
    <cellStyle name="Cálculo 2 2 2 4 3" xfId="3961" xr:uid="{00000000-0005-0000-0000-00001B140000}"/>
    <cellStyle name="Cálculo 2 2 2 4 3 2" xfId="3962" xr:uid="{00000000-0005-0000-0000-00001C140000}"/>
    <cellStyle name="Cálculo 2 2 2 4 3 3" xfId="3963" xr:uid="{00000000-0005-0000-0000-00001D140000}"/>
    <cellStyle name="Cálculo 2 2 2 4 3 4" xfId="3964" xr:uid="{00000000-0005-0000-0000-00001E140000}"/>
    <cellStyle name="Cálculo 2 2 2 4 3 5" xfId="3965" xr:uid="{00000000-0005-0000-0000-00001F140000}"/>
    <cellStyle name="Cálculo 2 2 2 4 3 6" xfId="3966" xr:uid="{00000000-0005-0000-0000-000020140000}"/>
    <cellStyle name="Cálculo 2 2 2 4 4" xfId="3967" xr:uid="{00000000-0005-0000-0000-000021140000}"/>
    <cellStyle name="Cálculo 2 2 2 4 4 2" xfId="3968" xr:uid="{00000000-0005-0000-0000-000022140000}"/>
    <cellStyle name="Cálculo 2 2 2 4 4 3" xfId="3969" xr:uid="{00000000-0005-0000-0000-000023140000}"/>
    <cellStyle name="Cálculo 2 2 2 4 4 4" xfId="3970" xr:uid="{00000000-0005-0000-0000-000024140000}"/>
    <cellStyle name="Cálculo 2 2 2 4 4 5" xfId="3971" xr:uid="{00000000-0005-0000-0000-000025140000}"/>
    <cellStyle name="Cálculo 2 2 2 4 4 6" xfId="3972" xr:uid="{00000000-0005-0000-0000-000026140000}"/>
    <cellStyle name="Cálculo 2 2 2 4 5" xfId="3973" xr:uid="{00000000-0005-0000-0000-000027140000}"/>
    <cellStyle name="Cálculo 2 2 2 5" xfId="3974" xr:uid="{00000000-0005-0000-0000-000028140000}"/>
    <cellStyle name="Cálculo 2 2 2 5 2" xfId="3975" xr:uid="{00000000-0005-0000-0000-000029140000}"/>
    <cellStyle name="Cálculo 2 2 2 5 2 2" xfId="3976" xr:uid="{00000000-0005-0000-0000-00002A140000}"/>
    <cellStyle name="Cálculo 2 2 2 5 2 2 2" xfId="3977" xr:uid="{00000000-0005-0000-0000-00002B140000}"/>
    <cellStyle name="Cálculo 2 2 2 5 2 2 3" xfId="3978" xr:uid="{00000000-0005-0000-0000-00002C140000}"/>
    <cellStyle name="Cálculo 2 2 2 5 2 2 4" xfId="3979" xr:uid="{00000000-0005-0000-0000-00002D140000}"/>
    <cellStyle name="Cálculo 2 2 2 5 2 2 5" xfId="3980" xr:uid="{00000000-0005-0000-0000-00002E140000}"/>
    <cellStyle name="Cálculo 2 2 2 5 2 2 6" xfId="3981" xr:uid="{00000000-0005-0000-0000-00002F140000}"/>
    <cellStyle name="Cálculo 2 2 2 5 2 3" xfId="3982" xr:uid="{00000000-0005-0000-0000-000030140000}"/>
    <cellStyle name="Cálculo 2 2 2 5 2 3 2" xfId="3983" xr:uid="{00000000-0005-0000-0000-000031140000}"/>
    <cellStyle name="Cálculo 2 2 2 5 2 3 3" xfId="3984" xr:uid="{00000000-0005-0000-0000-000032140000}"/>
    <cellStyle name="Cálculo 2 2 2 5 2 3 4" xfId="3985" xr:uid="{00000000-0005-0000-0000-000033140000}"/>
    <cellStyle name="Cálculo 2 2 2 5 2 3 5" xfId="3986" xr:uid="{00000000-0005-0000-0000-000034140000}"/>
    <cellStyle name="Cálculo 2 2 2 5 2 3 6" xfId="3987" xr:uid="{00000000-0005-0000-0000-000035140000}"/>
    <cellStyle name="Cálculo 2 2 2 5 2 4" xfId="3988" xr:uid="{00000000-0005-0000-0000-000036140000}"/>
    <cellStyle name="Cálculo 2 2 2 5 3" xfId="3989" xr:uid="{00000000-0005-0000-0000-000037140000}"/>
    <cellStyle name="Cálculo 2 2 2 5 3 2" xfId="3990" xr:uid="{00000000-0005-0000-0000-000038140000}"/>
    <cellStyle name="Cálculo 2 2 2 5 3 3" xfId="3991" xr:uid="{00000000-0005-0000-0000-000039140000}"/>
    <cellStyle name="Cálculo 2 2 2 5 3 4" xfId="3992" xr:uid="{00000000-0005-0000-0000-00003A140000}"/>
    <cellStyle name="Cálculo 2 2 2 5 3 5" xfId="3993" xr:uid="{00000000-0005-0000-0000-00003B140000}"/>
    <cellStyle name="Cálculo 2 2 2 5 3 6" xfId="3994" xr:uid="{00000000-0005-0000-0000-00003C140000}"/>
    <cellStyle name="Cálculo 2 2 2 5 4" xfId="3995" xr:uid="{00000000-0005-0000-0000-00003D140000}"/>
    <cellStyle name="Cálculo 2 2 2 5 4 2" xfId="3996" xr:uid="{00000000-0005-0000-0000-00003E140000}"/>
    <cellStyle name="Cálculo 2 2 2 5 4 3" xfId="3997" xr:uid="{00000000-0005-0000-0000-00003F140000}"/>
    <cellStyle name="Cálculo 2 2 2 5 4 4" xfId="3998" xr:uid="{00000000-0005-0000-0000-000040140000}"/>
    <cellStyle name="Cálculo 2 2 2 5 4 5" xfId="3999" xr:uid="{00000000-0005-0000-0000-000041140000}"/>
    <cellStyle name="Cálculo 2 2 2 5 4 6" xfId="4000" xr:uid="{00000000-0005-0000-0000-000042140000}"/>
    <cellStyle name="Cálculo 2 2 2 5 5" xfId="4001" xr:uid="{00000000-0005-0000-0000-000043140000}"/>
    <cellStyle name="Cálculo 2 2 2 6" xfId="4002" xr:uid="{00000000-0005-0000-0000-000044140000}"/>
    <cellStyle name="Cálculo 2 2 2 6 2" xfId="4003" xr:uid="{00000000-0005-0000-0000-000045140000}"/>
    <cellStyle name="Cálculo 2 2 2 6 2 2" xfId="4004" xr:uid="{00000000-0005-0000-0000-000046140000}"/>
    <cellStyle name="Cálculo 2 2 2 6 2 3" xfId="4005" xr:uid="{00000000-0005-0000-0000-000047140000}"/>
    <cellStyle name="Cálculo 2 2 2 6 2 4" xfId="4006" xr:uid="{00000000-0005-0000-0000-000048140000}"/>
    <cellStyle name="Cálculo 2 2 2 6 2 5" xfId="4007" xr:uid="{00000000-0005-0000-0000-000049140000}"/>
    <cellStyle name="Cálculo 2 2 2 6 2 6" xfId="4008" xr:uid="{00000000-0005-0000-0000-00004A140000}"/>
    <cellStyle name="Cálculo 2 2 2 6 3" xfId="4009" xr:uid="{00000000-0005-0000-0000-00004B140000}"/>
    <cellStyle name="Cálculo 2 2 2 6 3 2" xfId="4010" xr:uid="{00000000-0005-0000-0000-00004C140000}"/>
    <cellStyle name="Cálculo 2 2 2 6 3 3" xfId="4011" xr:uid="{00000000-0005-0000-0000-00004D140000}"/>
    <cellStyle name="Cálculo 2 2 2 6 3 4" xfId="4012" xr:uid="{00000000-0005-0000-0000-00004E140000}"/>
    <cellStyle name="Cálculo 2 2 2 6 3 5" xfId="4013" xr:uid="{00000000-0005-0000-0000-00004F140000}"/>
    <cellStyle name="Cálculo 2 2 2 6 3 6" xfId="4014" xr:uid="{00000000-0005-0000-0000-000050140000}"/>
    <cellStyle name="Cálculo 2 2 2 6 4" xfId="4015" xr:uid="{00000000-0005-0000-0000-000051140000}"/>
    <cellStyle name="Cálculo 2 2 2 7" xfId="4016" xr:uid="{00000000-0005-0000-0000-000052140000}"/>
    <cellStyle name="Cálculo 2 2 2 7 2" xfId="4017" xr:uid="{00000000-0005-0000-0000-000053140000}"/>
    <cellStyle name="Cálculo 2 2 2 7 3" xfId="4018" xr:uid="{00000000-0005-0000-0000-000054140000}"/>
    <cellStyle name="Cálculo 2 2 2 7 4" xfId="4019" xr:uid="{00000000-0005-0000-0000-000055140000}"/>
    <cellStyle name="Cálculo 2 2 2 7 5" xfId="4020" xr:uid="{00000000-0005-0000-0000-000056140000}"/>
    <cellStyle name="Cálculo 2 2 2 7 6" xfId="4021" xr:uid="{00000000-0005-0000-0000-000057140000}"/>
    <cellStyle name="Cálculo 2 2 2 7 7" xfId="4022" xr:uid="{00000000-0005-0000-0000-000058140000}"/>
    <cellStyle name="Cálculo 2 2 2 8" xfId="4023" xr:uid="{00000000-0005-0000-0000-000059140000}"/>
    <cellStyle name="Cálculo 2 2 2 8 2" xfId="4024" xr:uid="{00000000-0005-0000-0000-00005A140000}"/>
    <cellStyle name="Cálculo 2 2 2 8 3" xfId="4025" xr:uid="{00000000-0005-0000-0000-00005B140000}"/>
    <cellStyle name="Cálculo 2 2 2 8 4" xfId="4026" xr:uid="{00000000-0005-0000-0000-00005C140000}"/>
    <cellStyle name="Cálculo 2 2 2 8 5" xfId="4027" xr:uid="{00000000-0005-0000-0000-00005D140000}"/>
    <cellStyle name="Cálculo 2 2 2 8 6" xfId="4028" xr:uid="{00000000-0005-0000-0000-00005E140000}"/>
    <cellStyle name="Cálculo 2 2 2 9" xfId="37705" xr:uid="{00000000-0005-0000-0000-00005F140000}"/>
    <cellStyle name="Cálculo 2 2 2_Client_Report_SSFD_286_UI_15May14_06h00" xfId="36997" xr:uid="{00000000-0005-0000-0000-000060140000}"/>
    <cellStyle name="Cálculo 2 2 20" xfId="4029" xr:uid="{00000000-0005-0000-0000-000061140000}"/>
    <cellStyle name="Cálculo 2 2 20 2" xfId="4030" xr:uid="{00000000-0005-0000-0000-000062140000}"/>
    <cellStyle name="Cálculo 2 2 20 2 2" xfId="4031" xr:uid="{00000000-0005-0000-0000-000063140000}"/>
    <cellStyle name="Cálculo 2 2 20 2 2 2" xfId="4032" xr:uid="{00000000-0005-0000-0000-000064140000}"/>
    <cellStyle name="Cálculo 2 2 20 2 2 3" xfId="4033" xr:uid="{00000000-0005-0000-0000-000065140000}"/>
    <cellStyle name="Cálculo 2 2 20 2 2 4" xfId="4034" xr:uid="{00000000-0005-0000-0000-000066140000}"/>
    <cellStyle name="Cálculo 2 2 20 2 2 5" xfId="4035" xr:uid="{00000000-0005-0000-0000-000067140000}"/>
    <cellStyle name="Cálculo 2 2 20 2 2 6" xfId="4036" xr:uid="{00000000-0005-0000-0000-000068140000}"/>
    <cellStyle name="Cálculo 2 2 20 2 3" xfId="4037" xr:uid="{00000000-0005-0000-0000-000069140000}"/>
    <cellStyle name="Cálculo 2 2 20 2 3 2" xfId="4038" xr:uid="{00000000-0005-0000-0000-00006A140000}"/>
    <cellStyle name="Cálculo 2 2 20 2 3 3" xfId="4039" xr:uid="{00000000-0005-0000-0000-00006B140000}"/>
    <cellStyle name="Cálculo 2 2 20 2 3 4" xfId="4040" xr:uid="{00000000-0005-0000-0000-00006C140000}"/>
    <cellStyle name="Cálculo 2 2 20 2 3 5" xfId="4041" xr:uid="{00000000-0005-0000-0000-00006D140000}"/>
    <cellStyle name="Cálculo 2 2 20 2 3 6" xfId="4042" xr:uid="{00000000-0005-0000-0000-00006E140000}"/>
    <cellStyle name="Cálculo 2 2 20 2 4" xfId="4043" xr:uid="{00000000-0005-0000-0000-00006F140000}"/>
    <cellStyle name="Cálculo 2 2 20 3" xfId="4044" xr:uid="{00000000-0005-0000-0000-000070140000}"/>
    <cellStyle name="Cálculo 2 2 20 3 2" xfId="4045" xr:uid="{00000000-0005-0000-0000-000071140000}"/>
    <cellStyle name="Cálculo 2 2 20 3 3" xfId="4046" xr:uid="{00000000-0005-0000-0000-000072140000}"/>
    <cellStyle name="Cálculo 2 2 20 3 4" xfId="4047" xr:uid="{00000000-0005-0000-0000-000073140000}"/>
    <cellStyle name="Cálculo 2 2 20 3 5" xfId="4048" xr:uid="{00000000-0005-0000-0000-000074140000}"/>
    <cellStyle name="Cálculo 2 2 20 3 6" xfId="4049" xr:uid="{00000000-0005-0000-0000-000075140000}"/>
    <cellStyle name="Cálculo 2 2 20 4" xfId="4050" xr:uid="{00000000-0005-0000-0000-000076140000}"/>
    <cellStyle name="Cálculo 2 2 20 4 2" xfId="4051" xr:uid="{00000000-0005-0000-0000-000077140000}"/>
    <cellStyle name="Cálculo 2 2 20 4 3" xfId="4052" xr:uid="{00000000-0005-0000-0000-000078140000}"/>
    <cellStyle name="Cálculo 2 2 20 4 4" xfId="4053" xr:uid="{00000000-0005-0000-0000-000079140000}"/>
    <cellStyle name="Cálculo 2 2 20 4 5" xfId="4054" xr:uid="{00000000-0005-0000-0000-00007A140000}"/>
    <cellStyle name="Cálculo 2 2 20 4 6" xfId="4055" xr:uid="{00000000-0005-0000-0000-00007B140000}"/>
    <cellStyle name="Cálculo 2 2 20 5" xfId="4056" xr:uid="{00000000-0005-0000-0000-00007C140000}"/>
    <cellStyle name="Cálculo 2 2 21" xfId="4057" xr:uid="{00000000-0005-0000-0000-00007D140000}"/>
    <cellStyle name="Cálculo 2 2 21 2" xfId="4058" xr:uid="{00000000-0005-0000-0000-00007E140000}"/>
    <cellStyle name="Cálculo 2 2 21 2 2" xfId="4059" xr:uid="{00000000-0005-0000-0000-00007F140000}"/>
    <cellStyle name="Cálculo 2 2 21 2 2 2" xfId="4060" xr:uid="{00000000-0005-0000-0000-000080140000}"/>
    <cellStyle name="Cálculo 2 2 21 2 2 3" xfId="4061" xr:uid="{00000000-0005-0000-0000-000081140000}"/>
    <cellStyle name="Cálculo 2 2 21 2 2 4" xfId="4062" xr:uid="{00000000-0005-0000-0000-000082140000}"/>
    <cellStyle name="Cálculo 2 2 21 2 2 5" xfId="4063" xr:uid="{00000000-0005-0000-0000-000083140000}"/>
    <cellStyle name="Cálculo 2 2 21 2 2 6" xfId="4064" xr:uid="{00000000-0005-0000-0000-000084140000}"/>
    <cellStyle name="Cálculo 2 2 21 2 3" xfId="4065" xr:uid="{00000000-0005-0000-0000-000085140000}"/>
    <cellStyle name="Cálculo 2 2 21 2 3 2" xfId="4066" xr:uid="{00000000-0005-0000-0000-000086140000}"/>
    <cellStyle name="Cálculo 2 2 21 2 3 3" xfId="4067" xr:uid="{00000000-0005-0000-0000-000087140000}"/>
    <cellStyle name="Cálculo 2 2 21 2 3 4" xfId="4068" xr:uid="{00000000-0005-0000-0000-000088140000}"/>
    <cellStyle name="Cálculo 2 2 21 2 3 5" xfId="4069" xr:uid="{00000000-0005-0000-0000-000089140000}"/>
    <cellStyle name="Cálculo 2 2 21 2 3 6" xfId="4070" xr:uid="{00000000-0005-0000-0000-00008A140000}"/>
    <cellStyle name="Cálculo 2 2 21 2 4" xfId="4071" xr:uid="{00000000-0005-0000-0000-00008B140000}"/>
    <cellStyle name="Cálculo 2 2 21 3" xfId="4072" xr:uid="{00000000-0005-0000-0000-00008C140000}"/>
    <cellStyle name="Cálculo 2 2 21 3 2" xfId="4073" xr:uid="{00000000-0005-0000-0000-00008D140000}"/>
    <cellStyle name="Cálculo 2 2 21 3 3" xfId="4074" xr:uid="{00000000-0005-0000-0000-00008E140000}"/>
    <cellStyle name="Cálculo 2 2 21 3 4" xfId="4075" xr:uid="{00000000-0005-0000-0000-00008F140000}"/>
    <cellStyle name="Cálculo 2 2 21 3 5" xfId="4076" xr:uid="{00000000-0005-0000-0000-000090140000}"/>
    <cellStyle name="Cálculo 2 2 21 3 6" xfId="4077" xr:uid="{00000000-0005-0000-0000-000091140000}"/>
    <cellStyle name="Cálculo 2 2 21 4" xfId="4078" xr:uid="{00000000-0005-0000-0000-000092140000}"/>
    <cellStyle name="Cálculo 2 2 21 4 2" xfId="4079" xr:uid="{00000000-0005-0000-0000-000093140000}"/>
    <cellStyle name="Cálculo 2 2 21 4 3" xfId="4080" xr:uid="{00000000-0005-0000-0000-000094140000}"/>
    <cellStyle name="Cálculo 2 2 21 4 4" xfId="4081" xr:uid="{00000000-0005-0000-0000-000095140000}"/>
    <cellStyle name="Cálculo 2 2 21 4 5" xfId="4082" xr:uid="{00000000-0005-0000-0000-000096140000}"/>
    <cellStyle name="Cálculo 2 2 21 4 6" xfId="4083" xr:uid="{00000000-0005-0000-0000-000097140000}"/>
    <cellStyle name="Cálculo 2 2 21 5" xfId="4084" xr:uid="{00000000-0005-0000-0000-000098140000}"/>
    <cellStyle name="Cálculo 2 2 22" xfId="4085" xr:uid="{00000000-0005-0000-0000-000099140000}"/>
    <cellStyle name="Cálculo 2 2 22 2" xfId="4086" xr:uid="{00000000-0005-0000-0000-00009A140000}"/>
    <cellStyle name="Cálculo 2 2 22 2 2" xfId="4087" xr:uid="{00000000-0005-0000-0000-00009B140000}"/>
    <cellStyle name="Cálculo 2 2 22 2 2 2" xfId="4088" xr:uid="{00000000-0005-0000-0000-00009C140000}"/>
    <cellStyle name="Cálculo 2 2 22 2 2 3" xfId="4089" xr:uid="{00000000-0005-0000-0000-00009D140000}"/>
    <cellStyle name="Cálculo 2 2 22 2 2 4" xfId="4090" xr:uid="{00000000-0005-0000-0000-00009E140000}"/>
    <cellStyle name="Cálculo 2 2 22 2 2 5" xfId="4091" xr:uid="{00000000-0005-0000-0000-00009F140000}"/>
    <cellStyle name="Cálculo 2 2 22 2 2 6" xfId="4092" xr:uid="{00000000-0005-0000-0000-0000A0140000}"/>
    <cellStyle name="Cálculo 2 2 22 2 3" xfId="4093" xr:uid="{00000000-0005-0000-0000-0000A1140000}"/>
    <cellStyle name="Cálculo 2 2 22 2 3 2" xfId="4094" xr:uid="{00000000-0005-0000-0000-0000A2140000}"/>
    <cellStyle name="Cálculo 2 2 22 2 3 3" xfId="4095" xr:uid="{00000000-0005-0000-0000-0000A3140000}"/>
    <cellStyle name="Cálculo 2 2 22 2 3 4" xfId="4096" xr:uid="{00000000-0005-0000-0000-0000A4140000}"/>
    <cellStyle name="Cálculo 2 2 22 2 3 5" xfId="4097" xr:uid="{00000000-0005-0000-0000-0000A5140000}"/>
    <cellStyle name="Cálculo 2 2 22 2 3 6" xfId="4098" xr:uid="{00000000-0005-0000-0000-0000A6140000}"/>
    <cellStyle name="Cálculo 2 2 22 2 4" xfId="4099" xr:uid="{00000000-0005-0000-0000-0000A7140000}"/>
    <cellStyle name="Cálculo 2 2 22 3" xfId="4100" xr:uid="{00000000-0005-0000-0000-0000A8140000}"/>
    <cellStyle name="Cálculo 2 2 22 3 2" xfId="4101" xr:uid="{00000000-0005-0000-0000-0000A9140000}"/>
    <cellStyle name="Cálculo 2 2 22 3 3" xfId="4102" xr:uid="{00000000-0005-0000-0000-0000AA140000}"/>
    <cellStyle name="Cálculo 2 2 22 3 4" xfId="4103" xr:uid="{00000000-0005-0000-0000-0000AB140000}"/>
    <cellStyle name="Cálculo 2 2 22 3 5" xfId="4104" xr:uid="{00000000-0005-0000-0000-0000AC140000}"/>
    <cellStyle name="Cálculo 2 2 22 3 6" xfId="4105" xr:uid="{00000000-0005-0000-0000-0000AD140000}"/>
    <cellStyle name="Cálculo 2 2 22 4" xfId="4106" xr:uid="{00000000-0005-0000-0000-0000AE140000}"/>
    <cellStyle name="Cálculo 2 2 22 4 2" xfId="4107" xr:uid="{00000000-0005-0000-0000-0000AF140000}"/>
    <cellStyle name="Cálculo 2 2 22 4 3" xfId="4108" xr:uid="{00000000-0005-0000-0000-0000B0140000}"/>
    <cellStyle name="Cálculo 2 2 22 4 4" xfId="4109" xr:uid="{00000000-0005-0000-0000-0000B1140000}"/>
    <cellStyle name="Cálculo 2 2 22 4 5" xfId="4110" xr:uid="{00000000-0005-0000-0000-0000B2140000}"/>
    <cellStyle name="Cálculo 2 2 22 4 6" xfId="4111" xr:uid="{00000000-0005-0000-0000-0000B3140000}"/>
    <cellStyle name="Cálculo 2 2 22 5" xfId="4112" xr:uid="{00000000-0005-0000-0000-0000B4140000}"/>
    <cellStyle name="Cálculo 2 2 23" xfId="4113" xr:uid="{00000000-0005-0000-0000-0000B5140000}"/>
    <cellStyle name="Cálculo 2 2 23 2" xfId="4114" xr:uid="{00000000-0005-0000-0000-0000B6140000}"/>
    <cellStyle name="Cálculo 2 2 23 2 2" xfId="4115" xr:uid="{00000000-0005-0000-0000-0000B7140000}"/>
    <cellStyle name="Cálculo 2 2 23 2 3" xfId="4116" xr:uid="{00000000-0005-0000-0000-0000B8140000}"/>
    <cellStyle name="Cálculo 2 2 23 2 4" xfId="4117" xr:uid="{00000000-0005-0000-0000-0000B9140000}"/>
    <cellStyle name="Cálculo 2 2 23 2 5" xfId="4118" xr:uid="{00000000-0005-0000-0000-0000BA140000}"/>
    <cellStyle name="Cálculo 2 2 23 2 6" xfId="4119" xr:uid="{00000000-0005-0000-0000-0000BB140000}"/>
    <cellStyle name="Cálculo 2 2 23 3" xfId="4120" xr:uid="{00000000-0005-0000-0000-0000BC140000}"/>
    <cellStyle name="Cálculo 2 2 23 3 2" xfId="4121" xr:uid="{00000000-0005-0000-0000-0000BD140000}"/>
    <cellStyle name="Cálculo 2 2 23 3 3" xfId="4122" xr:uid="{00000000-0005-0000-0000-0000BE140000}"/>
    <cellStyle name="Cálculo 2 2 23 3 4" xfId="4123" xr:uid="{00000000-0005-0000-0000-0000BF140000}"/>
    <cellStyle name="Cálculo 2 2 23 3 5" xfId="4124" xr:uid="{00000000-0005-0000-0000-0000C0140000}"/>
    <cellStyle name="Cálculo 2 2 23 3 6" xfId="4125" xr:uid="{00000000-0005-0000-0000-0000C1140000}"/>
    <cellStyle name="Cálculo 2 2 23 4" xfId="4126" xr:uid="{00000000-0005-0000-0000-0000C2140000}"/>
    <cellStyle name="Cálculo 2 2 24" xfId="4127" xr:uid="{00000000-0005-0000-0000-0000C3140000}"/>
    <cellStyle name="Cálculo 2 2 24 2" xfId="4128" xr:uid="{00000000-0005-0000-0000-0000C4140000}"/>
    <cellStyle name="Cálculo 2 2 24 3" xfId="4129" xr:uid="{00000000-0005-0000-0000-0000C5140000}"/>
    <cellStyle name="Cálculo 2 2 24 4" xfId="4130" xr:uid="{00000000-0005-0000-0000-0000C6140000}"/>
    <cellStyle name="Cálculo 2 2 24 5" xfId="4131" xr:uid="{00000000-0005-0000-0000-0000C7140000}"/>
    <cellStyle name="Cálculo 2 2 24 6" xfId="4132" xr:uid="{00000000-0005-0000-0000-0000C8140000}"/>
    <cellStyle name="Cálculo 2 2 24 7" xfId="4133" xr:uid="{00000000-0005-0000-0000-0000C9140000}"/>
    <cellStyle name="Cálculo 2 2 25" xfId="4134" xr:uid="{00000000-0005-0000-0000-0000CA140000}"/>
    <cellStyle name="Cálculo 2 2 25 2" xfId="4135" xr:uid="{00000000-0005-0000-0000-0000CB140000}"/>
    <cellStyle name="Cálculo 2 2 25 3" xfId="4136" xr:uid="{00000000-0005-0000-0000-0000CC140000}"/>
    <cellStyle name="Cálculo 2 2 25 4" xfId="4137" xr:uid="{00000000-0005-0000-0000-0000CD140000}"/>
    <cellStyle name="Cálculo 2 2 25 5" xfId="4138" xr:uid="{00000000-0005-0000-0000-0000CE140000}"/>
    <cellStyle name="Cálculo 2 2 25 6" xfId="4139" xr:uid="{00000000-0005-0000-0000-0000CF140000}"/>
    <cellStyle name="Cálculo 2 2 3" xfId="4140" xr:uid="{00000000-0005-0000-0000-0000D0140000}"/>
    <cellStyle name="Cálculo 2 2 3 2" xfId="4141" xr:uid="{00000000-0005-0000-0000-0000D1140000}"/>
    <cellStyle name="Cálculo 2 2 3 2 2" xfId="4142" xr:uid="{00000000-0005-0000-0000-0000D2140000}"/>
    <cellStyle name="Cálculo 2 2 3 2 2 2" xfId="4143" xr:uid="{00000000-0005-0000-0000-0000D3140000}"/>
    <cellStyle name="Cálculo 2 2 3 2 2 2 2" xfId="4144" xr:uid="{00000000-0005-0000-0000-0000D4140000}"/>
    <cellStyle name="Cálculo 2 2 3 2 2 2 3" xfId="4145" xr:uid="{00000000-0005-0000-0000-0000D5140000}"/>
    <cellStyle name="Cálculo 2 2 3 2 2 2 4" xfId="4146" xr:uid="{00000000-0005-0000-0000-0000D6140000}"/>
    <cellStyle name="Cálculo 2 2 3 2 2 2 5" xfId="4147" xr:uid="{00000000-0005-0000-0000-0000D7140000}"/>
    <cellStyle name="Cálculo 2 2 3 2 2 2 6" xfId="4148" xr:uid="{00000000-0005-0000-0000-0000D8140000}"/>
    <cellStyle name="Cálculo 2 2 3 2 2 3" xfId="4149" xr:uid="{00000000-0005-0000-0000-0000D9140000}"/>
    <cellStyle name="Cálculo 2 2 3 2 2 3 2" xfId="4150" xr:uid="{00000000-0005-0000-0000-0000DA140000}"/>
    <cellStyle name="Cálculo 2 2 3 2 2 3 3" xfId="4151" xr:uid="{00000000-0005-0000-0000-0000DB140000}"/>
    <cellStyle name="Cálculo 2 2 3 2 2 3 4" xfId="4152" xr:uid="{00000000-0005-0000-0000-0000DC140000}"/>
    <cellStyle name="Cálculo 2 2 3 2 2 3 5" xfId="4153" xr:uid="{00000000-0005-0000-0000-0000DD140000}"/>
    <cellStyle name="Cálculo 2 2 3 2 2 3 6" xfId="4154" xr:uid="{00000000-0005-0000-0000-0000DE140000}"/>
    <cellStyle name="Cálculo 2 2 3 2 2 4" xfId="4155" xr:uid="{00000000-0005-0000-0000-0000DF140000}"/>
    <cellStyle name="Cálculo 2 2 3 2 3" xfId="4156" xr:uid="{00000000-0005-0000-0000-0000E0140000}"/>
    <cellStyle name="Cálculo 2 2 3 2 3 2" xfId="4157" xr:uid="{00000000-0005-0000-0000-0000E1140000}"/>
    <cellStyle name="Cálculo 2 2 3 2 3 3" xfId="4158" xr:uid="{00000000-0005-0000-0000-0000E2140000}"/>
    <cellStyle name="Cálculo 2 2 3 2 3 4" xfId="4159" xr:uid="{00000000-0005-0000-0000-0000E3140000}"/>
    <cellStyle name="Cálculo 2 2 3 2 3 5" xfId="4160" xr:uid="{00000000-0005-0000-0000-0000E4140000}"/>
    <cellStyle name="Cálculo 2 2 3 2 3 6" xfId="4161" xr:uid="{00000000-0005-0000-0000-0000E5140000}"/>
    <cellStyle name="Cálculo 2 2 3 2 3 7" xfId="4162" xr:uid="{00000000-0005-0000-0000-0000E6140000}"/>
    <cellStyle name="Cálculo 2 2 3 2 4" xfId="4163" xr:uid="{00000000-0005-0000-0000-0000E7140000}"/>
    <cellStyle name="Cálculo 2 2 3 2 4 2" xfId="4164" xr:uid="{00000000-0005-0000-0000-0000E8140000}"/>
    <cellStyle name="Cálculo 2 2 3 2 4 3" xfId="4165" xr:uid="{00000000-0005-0000-0000-0000E9140000}"/>
    <cellStyle name="Cálculo 2 2 3 2 4 4" xfId="4166" xr:uid="{00000000-0005-0000-0000-0000EA140000}"/>
    <cellStyle name="Cálculo 2 2 3 2 4 5" xfId="4167" xr:uid="{00000000-0005-0000-0000-0000EB140000}"/>
    <cellStyle name="Cálculo 2 2 3 2 4 6" xfId="4168" xr:uid="{00000000-0005-0000-0000-0000EC140000}"/>
    <cellStyle name="Cálculo 2 2 3 3" xfId="4169" xr:uid="{00000000-0005-0000-0000-0000ED140000}"/>
    <cellStyle name="Cálculo 2 2 3 3 2" xfId="4170" xr:uid="{00000000-0005-0000-0000-0000EE140000}"/>
    <cellStyle name="Cálculo 2 2 3 3 2 2" xfId="4171" xr:uid="{00000000-0005-0000-0000-0000EF140000}"/>
    <cellStyle name="Cálculo 2 2 3 3 2 2 2" xfId="4172" xr:uid="{00000000-0005-0000-0000-0000F0140000}"/>
    <cellStyle name="Cálculo 2 2 3 3 2 2 3" xfId="4173" xr:uid="{00000000-0005-0000-0000-0000F1140000}"/>
    <cellStyle name="Cálculo 2 2 3 3 2 2 4" xfId="4174" xr:uid="{00000000-0005-0000-0000-0000F2140000}"/>
    <cellStyle name="Cálculo 2 2 3 3 2 2 5" xfId="4175" xr:uid="{00000000-0005-0000-0000-0000F3140000}"/>
    <cellStyle name="Cálculo 2 2 3 3 2 2 6" xfId="4176" xr:uid="{00000000-0005-0000-0000-0000F4140000}"/>
    <cellStyle name="Cálculo 2 2 3 3 2 3" xfId="4177" xr:uid="{00000000-0005-0000-0000-0000F5140000}"/>
    <cellStyle name="Cálculo 2 2 3 3 2 3 2" xfId="4178" xr:uid="{00000000-0005-0000-0000-0000F6140000}"/>
    <cellStyle name="Cálculo 2 2 3 3 2 3 3" xfId="4179" xr:uid="{00000000-0005-0000-0000-0000F7140000}"/>
    <cellStyle name="Cálculo 2 2 3 3 2 3 4" xfId="4180" xr:uid="{00000000-0005-0000-0000-0000F8140000}"/>
    <cellStyle name="Cálculo 2 2 3 3 2 3 5" xfId="4181" xr:uid="{00000000-0005-0000-0000-0000F9140000}"/>
    <cellStyle name="Cálculo 2 2 3 3 2 3 6" xfId="4182" xr:uid="{00000000-0005-0000-0000-0000FA140000}"/>
    <cellStyle name="Cálculo 2 2 3 3 2 4" xfId="4183" xr:uid="{00000000-0005-0000-0000-0000FB140000}"/>
    <cellStyle name="Cálculo 2 2 3 3 3" xfId="4184" xr:uid="{00000000-0005-0000-0000-0000FC140000}"/>
    <cellStyle name="Cálculo 2 2 3 3 3 2" xfId="4185" xr:uid="{00000000-0005-0000-0000-0000FD140000}"/>
    <cellStyle name="Cálculo 2 2 3 3 3 3" xfId="4186" xr:uid="{00000000-0005-0000-0000-0000FE140000}"/>
    <cellStyle name="Cálculo 2 2 3 3 3 4" xfId="4187" xr:uid="{00000000-0005-0000-0000-0000FF140000}"/>
    <cellStyle name="Cálculo 2 2 3 3 3 5" xfId="4188" xr:uid="{00000000-0005-0000-0000-000000150000}"/>
    <cellStyle name="Cálculo 2 2 3 3 3 6" xfId="4189" xr:uid="{00000000-0005-0000-0000-000001150000}"/>
    <cellStyle name="Cálculo 2 2 3 3 4" xfId="4190" xr:uid="{00000000-0005-0000-0000-000002150000}"/>
    <cellStyle name="Cálculo 2 2 3 3 4 2" xfId="4191" xr:uid="{00000000-0005-0000-0000-000003150000}"/>
    <cellStyle name="Cálculo 2 2 3 3 4 3" xfId="4192" xr:uid="{00000000-0005-0000-0000-000004150000}"/>
    <cellStyle name="Cálculo 2 2 3 3 4 4" xfId="4193" xr:uid="{00000000-0005-0000-0000-000005150000}"/>
    <cellStyle name="Cálculo 2 2 3 3 4 5" xfId="4194" xr:uid="{00000000-0005-0000-0000-000006150000}"/>
    <cellStyle name="Cálculo 2 2 3 3 4 6" xfId="4195" xr:uid="{00000000-0005-0000-0000-000007150000}"/>
    <cellStyle name="Cálculo 2 2 3 3 5" xfId="4196" xr:uid="{00000000-0005-0000-0000-000008150000}"/>
    <cellStyle name="Cálculo 2 2 3 4" xfId="4197" xr:uid="{00000000-0005-0000-0000-000009150000}"/>
    <cellStyle name="Cálculo 2 2 3 4 2" xfId="4198" xr:uid="{00000000-0005-0000-0000-00000A150000}"/>
    <cellStyle name="Cálculo 2 2 3 4 2 2" xfId="4199" xr:uid="{00000000-0005-0000-0000-00000B150000}"/>
    <cellStyle name="Cálculo 2 2 3 4 2 2 2" xfId="4200" xr:uid="{00000000-0005-0000-0000-00000C150000}"/>
    <cellStyle name="Cálculo 2 2 3 4 2 2 3" xfId="4201" xr:uid="{00000000-0005-0000-0000-00000D150000}"/>
    <cellStyle name="Cálculo 2 2 3 4 2 2 4" xfId="4202" xr:uid="{00000000-0005-0000-0000-00000E150000}"/>
    <cellStyle name="Cálculo 2 2 3 4 2 2 5" xfId="4203" xr:uid="{00000000-0005-0000-0000-00000F150000}"/>
    <cellStyle name="Cálculo 2 2 3 4 2 2 6" xfId="4204" xr:uid="{00000000-0005-0000-0000-000010150000}"/>
    <cellStyle name="Cálculo 2 2 3 4 2 3" xfId="4205" xr:uid="{00000000-0005-0000-0000-000011150000}"/>
    <cellStyle name="Cálculo 2 2 3 4 2 3 2" xfId="4206" xr:uid="{00000000-0005-0000-0000-000012150000}"/>
    <cellStyle name="Cálculo 2 2 3 4 2 3 3" xfId="4207" xr:uid="{00000000-0005-0000-0000-000013150000}"/>
    <cellStyle name="Cálculo 2 2 3 4 2 3 4" xfId="4208" xr:uid="{00000000-0005-0000-0000-000014150000}"/>
    <cellStyle name="Cálculo 2 2 3 4 2 3 5" xfId="4209" xr:uid="{00000000-0005-0000-0000-000015150000}"/>
    <cellStyle name="Cálculo 2 2 3 4 2 3 6" xfId="4210" xr:uid="{00000000-0005-0000-0000-000016150000}"/>
    <cellStyle name="Cálculo 2 2 3 4 2 4" xfId="4211" xr:uid="{00000000-0005-0000-0000-000017150000}"/>
    <cellStyle name="Cálculo 2 2 3 4 3" xfId="4212" xr:uid="{00000000-0005-0000-0000-000018150000}"/>
    <cellStyle name="Cálculo 2 2 3 4 3 2" xfId="4213" xr:uid="{00000000-0005-0000-0000-000019150000}"/>
    <cellStyle name="Cálculo 2 2 3 4 3 3" xfId="4214" xr:uid="{00000000-0005-0000-0000-00001A150000}"/>
    <cellStyle name="Cálculo 2 2 3 4 3 4" xfId="4215" xr:uid="{00000000-0005-0000-0000-00001B150000}"/>
    <cellStyle name="Cálculo 2 2 3 4 3 5" xfId="4216" xr:uid="{00000000-0005-0000-0000-00001C150000}"/>
    <cellStyle name="Cálculo 2 2 3 4 3 6" xfId="4217" xr:uid="{00000000-0005-0000-0000-00001D150000}"/>
    <cellStyle name="Cálculo 2 2 3 4 4" xfId="4218" xr:uid="{00000000-0005-0000-0000-00001E150000}"/>
    <cellStyle name="Cálculo 2 2 3 4 4 2" xfId="4219" xr:uid="{00000000-0005-0000-0000-00001F150000}"/>
    <cellStyle name="Cálculo 2 2 3 4 4 3" xfId="4220" xr:uid="{00000000-0005-0000-0000-000020150000}"/>
    <cellStyle name="Cálculo 2 2 3 4 4 4" xfId="4221" xr:uid="{00000000-0005-0000-0000-000021150000}"/>
    <cellStyle name="Cálculo 2 2 3 4 4 5" xfId="4222" xr:uid="{00000000-0005-0000-0000-000022150000}"/>
    <cellStyle name="Cálculo 2 2 3 4 4 6" xfId="4223" xr:uid="{00000000-0005-0000-0000-000023150000}"/>
    <cellStyle name="Cálculo 2 2 3 4 5" xfId="4224" xr:uid="{00000000-0005-0000-0000-000024150000}"/>
    <cellStyle name="Cálculo 2 2 3 5" xfId="4225" xr:uid="{00000000-0005-0000-0000-000025150000}"/>
    <cellStyle name="Cálculo 2 2 3 5 2" xfId="4226" xr:uid="{00000000-0005-0000-0000-000026150000}"/>
    <cellStyle name="Cálculo 2 2 3 5 2 2" xfId="4227" xr:uid="{00000000-0005-0000-0000-000027150000}"/>
    <cellStyle name="Cálculo 2 2 3 5 2 2 2" xfId="4228" xr:uid="{00000000-0005-0000-0000-000028150000}"/>
    <cellStyle name="Cálculo 2 2 3 5 2 2 3" xfId="4229" xr:uid="{00000000-0005-0000-0000-000029150000}"/>
    <cellStyle name="Cálculo 2 2 3 5 2 2 4" xfId="4230" xr:uid="{00000000-0005-0000-0000-00002A150000}"/>
    <cellStyle name="Cálculo 2 2 3 5 2 2 5" xfId="4231" xr:uid="{00000000-0005-0000-0000-00002B150000}"/>
    <cellStyle name="Cálculo 2 2 3 5 2 2 6" xfId="4232" xr:uid="{00000000-0005-0000-0000-00002C150000}"/>
    <cellStyle name="Cálculo 2 2 3 5 2 3" xfId="4233" xr:uid="{00000000-0005-0000-0000-00002D150000}"/>
    <cellStyle name="Cálculo 2 2 3 5 2 3 2" xfId="4234" xr:uid="{00000000-0005-0000-0000-00002E150000}"/>
    <cellStyle name="Cálculo 2 2 3 5 2 3 3" xfId="4235" xr:uid="{00000000-0005-0000-0000-00002F150000}"/>
    <cellStyle name="Cálculo 2 2 3 5 2 3 4" xfId="4236" xr:uid="{00000000-0005-0000-0000-000030150000}"/>
    <cellStyle name="Cálculo 2 2 3 5 2 3 5" xfId="4237" xr:uid="{00000000-0005-0000-0000-000031150000}"/>
    <cellStyle name="Cálculo 2 2 3 5 2 3 6" xfId="4238" xr:uid="{00000000-0005-0000-0000-000032150000}"/>
    <cellStyle name="Cálculo 2 2 3 5 2 4" xfId="4239" xr:uid="{00000000-0005-0000-0000-000033150000}"/>
    <cellStyle name="Cálculo 2 2 3 5 3" xfId="4240" xr:uid="{00000000-0005-0000-0000-000034150000}"/>
    <cellStyle name="Cálculo 2 2 3 5 3 2" xfId="4241" xr:uid="{00000000-0005-0000-0000-000035150000}"/>
    <cellStyle name="Cálculo 2 2 3 5 3 3" xfId="4242" xr:uid="{00000000-0005-0000-0000-000036150000}"/>
    <cellStyle name="Cálculo 2 2 3 5 3 4" xfId="4243" xr:uid="{00000000-0005-0000-0000-000037150000}"/>
    <cellStyle name="Cálculo 2 2 3 5 3 5" xfId="4244" xr:uid="{00000000-0005-0000-0000-000038150000}"/>
    <cellStyle name="Cálculo 2 2 3 5 3 6" xfId="4245" xr:uid="{00000000-0005-0000-0000-000039150000}"/>
    <cellStyle name="Cálculo 2 2 3 5 4" xfId="4246" xr:uid="{00000000-0005-0000-0000-00003A150000}"/>
    <cellStyle name="Cálculo 2 2 3 5 4 2" xfId="4247" xr:uid="{00000000-0005-0000-0000-00003B150000}"/>
    <cellStyle name="Cálculo 2 2 3 5 4 3" xfId="4248" xr:uid="{00000000-0005-0000-0000-00003C150000}"/>
    <cellStyle name="Cálculo 2 2 3 5 4 4" xfId="4249" xr:uid="{00000000-0005-0000-0000-00003D150000}"/>
    <cellStyle name="Cálculo 2 2 3 5 4 5" xfId="4250" xr:uid="{00000000-0005-0000-0000-00003E150000}"/>
    <cellStyle name="Cálculo 2 2 3 5 4 6" xfId="4251" xr:uid="{00000000-0005-0000-0000-00003F150000}"/>
    <cellStyle name="Cálculo 2 2 3 5 5" xfId="4252" xr:uid="{00000000-0005-0000-0000-000040150000}"/>
    <cellStyle name="Cálculo 2 2 3 6" xfId="4253" xr:uid="{00000000-0005-0000-0000-000041150000}"/>
    <cellStyle name="Cálculo 2 2 3 6 2" xfId="4254" xr:uid="{00000000-0005-0000-0000-000042150000}"/>
    <cellStyle name="Cálculo 2 2 3 6 2 2" xfId="4255" xr:uid="{00000000-0005-0000-0000-000043150000}"/>
    <cellStyle name="Cálculo 2 2 3 6 2 3" xfId="4256" xr:uid="{00000000-0005-0000-0000-000044150000}"/>
    <cellStyle name="Cálculo 2 2 3 6 2 4" xfId="4257" xr:uid="{00000000-0005-0000-0000-000045150000}"/>
    <cellStyle name="Cálculo 2 2 3 6 2 5" xfId="4258" xr:uid="{00000000-0005-0000-0000-000046150000}"/>
    <cellStyle name="Cálculo 2 2 3 6 2 6" xfId="4259" xr:uid="{00000000-0005-0000-0000-000047150000}"/>
    <cellStyle name="Cálculo 2 2 3 6 3" xfId="4260" xr:uid="{00000000-0005-0000-0000-000048150000}"/>
    <cellStyle name="Cálculo 2 2 3 6 3 2" xfId="4261" xr:uid="{00000000-0005-0000-0000-000049150000}"/>
    <cellStyle name="Cálculo 2 2 3 6 3 3" xfId="4262" xr:uid="{00000000-0005-0000-0000-00004A150000}"/>
    <cellStyle name="Cálculo 2 2 3 6 3 4" xfId="4263" xr:uid="{00000000-0005-0000-0000-00004B150000}"/>
    <cellStyle name="Cálculo 2 2 3 6 3 5" xfId="4264" xr:uid="{00000000-0005-0000-0000-00004C150000}"/>
    <cellStyle name="Cálculo 2 2 3 6 3 6" xfId="4265" xr:uid="{00000000-0005-0000-0000-00004D150000}"/>
    <cellStyle name="Cálculo 2 2 3 6 4" xfId="4266" xr:uid="{00000000-0005-0000-0000-00004E150000}"/>
    <cellStyle name="Cálculo 2 2 3 7" xfId="4267" xr:uid="{00000000-0005-0000-0000-00004F150000}"/>
    <cellStyle name="Cálculo 2 2 3 7 2" xfId="4268" xr:uid="{00000000-0005-0000-0000-000050150000}"/>
    <cellStyle name="Cálculo 2 2 3 7 3" xfId="4269" xr:uid="{00000000-0005-0000-0000-000051150000}"/>
    <cellStyle name="Cálculo 2 2 3 7 4" xfId="4270" xr:uid="{00000000-0005-0000-0000-000052150000}"/>
    <cellStyle name="Cálculo 2 2 3 7 5" xfId="4271" xr:uid="{00000000-0005-0000-0000-000053150000}"/>
    <cellStyle name="Cálculo 2 2 3 7 6" xfId="4272" xr:uid="{00000000-0005-0000-0000-000054150000}"/>
    <cellStyle name="Cálculo 2 2 3 7 7" xfId="4273" xr:uid="{00000000-0005-0000-0000-000055150000}"/>
    <cellStyle name="Cálculo 2 2 3 8" xfId="4274" xr:uid="{00000000-0005-0000-0000-000056150000}"/>
    <cellStyle name="Cálculo 2 2 3 8 2" xfId="4275" xr:uid="{00000000-0005-0000-0000-000057150000}"/>
    <cellStyle name="Cálculo 2 2 3 8 3" xfId="4276" xr:uid="{00000000-0005-0000-0000-000058150000}"/>
    <cellStyle name="Cálculo 2 2 3 8 4" xfId="4277" xr:uid="{00000000-0005-0000-0000-000059150000}"/>
    <cellStyle name="Cálculo 2 2 3 8 5" xfId="4278" xr:uid="{00000000-0005-0000-0000-00005A150000}"/>
    <cellStyle name="Cálculo 2 2 3 8 6" xfId="4279" xr:uid="{00000000-0005-0000-0000-00005B150000}"/>
    <cellStyle name="Cálculo 2 2 3_Client_Report_SSFD_286_UI_15May14_06h00" xfId="36998" xr:uid="{00000000-0005-0000-0000-00005C150000}"/>
    <cellStyle name="Cálculo 2 2 4" xfId="4280" xr:uid="{00000000-0005-0000-0000-00005D150000}"/>
    <cellStyle name="Cálculo 2 2 4 2" xfId="4281" xr:uid="{00000000-0005-0000-0000-00005E150000}"/>
    <cellStyle name="Cálculo 2 2 4 2 2" xfId="4282" xr:uid="{00000000-0005-0000-0000-00005F150000}"/>
    <cellStyle name="Cálculo 2 2 4 2 2 2" xfId="4283" xr:uid="{00000000-0005-0000-0000-000060150000}"/>
    <cellStyle name="Cálculo 2 2 4 2 2 2 2" xfId="4284" xr:uid="{00000000-0005-0000-0000-000061150000}"/>
    <cellStyle name="Cálculo 2 2 4 2 2 2 3" xfId="4285" xr:uid="{00000000-0005-0000-0000-000062150000}"/>
    <cellStyle name="Cálculo 2 2 4 2 2 2 4" xfId="4286" xr:uid="{00000000-0005-0000-0000-000063150000}"/>
    <cellStyle name="Cálculo 2 2 4 2 2 2 5" xfId="4287" xr:uid="{00000000-0005-0000-0000-000064150000}"/>
    <cellStyle name="Cálculo 2 2 4 2 2 2 6" xfId="4288" xr:uid="{00000000-0005-0000-0000-000065150000}"/>
    <cellStyle name="Cálculo 2 2 4 2 2 3" xfId="4289" xr:uid="{00000000-0005-0000-0000-000066150000}"/>
    <cellStyle name="Cálculo 2 2 4 2 2 3 2" xfId="4290" xr:uid="{00000000-0005-0000-0000-000067150000}"/>
    <cellStyle name="Cálculo 2 2 4 2 2 3 3" xfId="4291" xr:uid="{00000000-0005-0000-0000-000068150000}"/>
    <cellStyle name="Cálculo 2 2 4 2 2 3 4" xfId="4292" xr:uid="{00000000-0005-0000-0000-000069150000}"/>
    <cellStyle name="Cálculo 2 2 4 2 2 3 5" xfId="4293" xr:uid="{00000000-0005-0000-0000-00006A150000}"/>
    <cellStyle name="Cálculo 2 2 4 2 2 3 6" xfId="4294" xr:uid="{00000000-0005-0000-0000-00006B150000}"/>
    <cellStyle name="Cálculo 2 2 4 2 2 4" xfId="4295" xr:uid="{00000000-0005-0000-0000-00006C150000}"/>
    <cellStyle name="Cálculo 2 2 4 2 3" xfId="4296" xr:uid="{00000000-0005-0000-0000-00006D150000}"/>
    <cellStyle name="Cálculo 2 2 4 2 3 2" xfId="4297" xr:uid="{00000000-0005-0000-0000-00006E150000}"/>
    <cellStyle name="Cálculo 2 2 4 2 3 3" xfId="4298" xr:uid="{00000000-0005-0000-0000-00006F150000}"/>
    <cellStyle name="Cálculo 2 2 4 2 3 4" xfId="4299" xr:uid="{00000000-0005-0000-0000-000070150000}"/>
    <cellStyle name="Cálculo 2 2 4 2 3 5" xfId="4300" xr:uid="{00000000-0005-0000-0000-000071150000}"/>
    <cellStyle name="Cálculo 2 2 4 2 3 6" xfId="4301" xr:uid="{00000000-0005-0000-0000-000072150000}"/>
    <cellStyle name="Cálculo 2 2 4 2 3 7" xfId="4302" xr:uid="{00000000-0005-0000-0000-000073150000}"/>
    <cellStyle name="Cálculo 2 2 4 2 4" xfId="4303" xr:uid="{00000000-0005-0000-0000-000074150000}"/>
    <cellStyle name="Cálculo 2 2 4 2 4 2" xfId="4304" xr:uid="{00000000-0005-0000-0000-000075150000}"/>
    <cellStyle name="Cálculo 2 2 4 2 4 3" xfId="4305" xr:uid="{00000000-0005-0000-0000-000076150000}"/>
    <cellStyle name="Cálculo 2 2 4 2 4 4" xfId="4306" xr:uid="{00000000-0005-0000-0000-000077150000}"/>
    <cellStyle name="Cálculo 2 2 4 2 4 5" xfId="4307" xr:uid="{00000000-0005-0000-0000-000078150000}"/>
    <cellStyle name="Cálculo 2 2 4 2 4 6" xfId="4308" xr:uid="{00000000-0005-0000-0000-000079150000}"/>
    <cellStyle name="Cálculo 2 2 4 3" xfId="4309" xr:uid="{00000000-0005-0000-0000-00007A150000}"/>
    <cellStyle name="Cálculo 2 2 4 3 2" xfId="4310" xr:uid="{00000000-0005-0000-0000-00007B150000}"/>
    <cellStyle name="Cálculo 2 2 4 3 2 2" xfId="4311" xr:uid="{00000000-0005-0000-0000-00007C150000}"/>
    <cellStyle name="Cálculo 2 2 4 3 2 2 2" xfId="4312" xr:uid="{00000000-0005-0000-0000-00007D150000}"/>
    <cellStyle name="Cálculo 2 2 4 3 2 2 3" xfId="4313" xr:uid="{00000000-0005-0000-0000-00007E150000}"/>
    <cellStyle name="Cálculo 2 2 4 3 2 2 4" xfId="4314" xr:uid="{00000000-0005-0000-0000-00007F150000}"/>
    <cellStyle name="Cálculo 2 2 4 3 2 2 5" xfId="4315" xr:uid="{00000000-0005-0000-0000-000080150000}"/>
    <cellStyle name="Cálculo 2 2 4 3 2 2 6" xfId="4316" xr:uid="{00000000-0005-0000-0000-000081150000}"/>
    <cellStyle name="Cálculo 2 2 4 3 2 3" xfId="4317" xr:uid="{00000000-0005-0000-0000-000082150000}"/>
    <cellStyle name="Cálculo 2 2 4 3 2 3 2" xfId="4318" xr:uid="{00000000-0005-0000-0000-000083150000}"/>
    <cellStyle name="Cálculo 2 2 4 3 2 3 3" xfId="4319" xr:uid="{00000000-0005-0000-0000-000084150000}"/>
    <cellStyle name="Cálculo 2 2 4 3 2 3 4" xfId="4320" xr:uid="{00000000-0005-0000-0000-000085150000}"/>
    <cellStyle name="Cálculo 2 2 4 3 2 3 5" xfId="4321" xr:uid="{00000000-0005-0000-0000-000086150000}"/>
    <cellStyle name="Cálculo 2 2 4 3 2 3 6" xfId="4322" xr:uid="{00000000-0005-0000-0000-000087150000}"/>
    <cellStyle name="Cálculo 2 2 4 3 2 4" xfId="4323" xr:uid="{00000000-0005-0000-0000-000088150000}"/>
    <cellStyle name="Cálculo 2 2 4 3 3" xfId="4324" xr:uid="{00000000-0005-0000-0000-000089150000}"/>
    <cellStyle name="Cálculo 2 2 4 3 3 2" xfId="4325" xr:uid="{00000000-0005-0000-0000-00008A150000}"/>
    <cellStyle name="Cálculo 2 2 4 3 3 3" xfId="4326" xr:uid="{00000000-0005-0000-0000-00008B150000}"/>
    <cellStyle name="Cálculo 2 2 4 3 3 4" xfId="4327" xr:uid="{00000000-0005-0000-0000-00008C150000}"/>
    <cellStyle name="Cálculo 2 2 4 3 3 5" xfId="4328" xr:uid="{00000000-0005-0000-0000-00008D150000}"/>
    <cellStyle name="Cálculo 2 2 4 3 3 6" xfId="4329" xr:uid="{00000000-0005-0000-0000-00008E150000}"/>
    <cellStyle name="Cálculo 2 2 4 3 4" xfId="4330" xr:uid="{00000000-0005-0000-0000-00008F150000}"/>
    <cellStyle name="Cálculo 2 2 4 3 4 2" xfId="4331" xr:uid="{00000000-0005-0000-0000-000090150000}"/>
    <cellStyle name="Cálculo 2 2 4 3 4 3" xfId="4332" xr:uid="{00000000-0005-0000-0000-000091150000}"/>
    <cellStyle name="Cálculo 2 2 4 3 4 4" xfId="4333" xr:uid="{00000000-0005-0000-0000-000092150000}"/>
    <cellStyle name="Cálculo 2 2 4 3 4 5" xfId="4334" xr:uid="{00000000-0005-0000-0000-000093150000}"/>
    <cellStyle name="Cálculo 2 2 4 3 4 6" xfId="4335" xr:uid="{00000000-0005-0000-0000-000094150000}"/>
    <cellStyle name="Cálculo 2 2 4 3 5" xfId="4336" xr:uid="{00000000-0005-0000-0000-000095150000}"/>
    <cellStyle name="Cálculo 2 2 4 4" xfId="4337" xr:uid="{00000000-0005-0000-0000-000096150000}"/>
    <cellStyle name="Cálculo 2 2 4 4 2" xfId="4338" xr:uid="{00000000-0005-0000-0000-000097150000}"/>
    <cellStyle name="Cálculo 2 2 4 4 2 2" xfId="4339" xr:uid="{00000000-0005-0000-0000-000098150000}"/>
    <cellStyle name="Cálculo 2 2 4 4 2 2 2" xfId="4340" xr:uid="{00000000-0005-0000-0000-000099150000}"/>
    <cellStyle name="Cálculo 2 2 4 4 2 2 3" xfId="4341" xr:uid="{00000000-0005-0000-0000-00009A150000}"/>
    <cellStyle name="Cálculo 2 2 4 4 2 2 4" xfId="4342" xr:uid="{00000000-0005-0000-0000-00009B150000}"/>
    <cellStyle name="Cálculo 2 2 4 4 2 2 5" xfId="4343" xr:uid="{00000000-0005-0000-0000-00009C150000}"/>
    <cellStyle name="Cálculo 2 2 4 4 2 2 6" xfId="4344" xr:uid="{00000000-0005-0000-0000-00009D150000}"/>
    <cellStyle name="Cálculo 2 2 4 4 2 3" xfId="4345" xr:uid="{00000000-0005-0000-0000-00009E150000}"/>
    <cellStyle name="Cálculo 2 2 4 4 2 3 2" xfId="4346" xr:uid="{00000000-0005-0000-0000-00009F150000}"/>
    <cellStyle name="Cálculo 2 2 4 4 2 3 3" xfId="4347" xr:uid="{00000000-0005-0000-0000-0000A0150000}"/>
    <cellStyle name="Cálculo 2 2 4 4 2 3 4" xfId="4348" xr:uid="{00000000-0005-0000-0000-0000A1150000}"/>
    <cellStyle name="Cálculo 2 2 4 4 2 3 5" xfId="4349" xr:uid="{00000000-0005-0000-0000-0000A2150000}"/>
    <cellStyle name="Cálculo 2 2 4 4 2 3 6" xfId="4350" xr:uid="{00000000-0005-0000-0000-0000A3150000}"/>
    <cellStyle name="Cálculo 2 2 4 4 2 4" xfId="4351" xr:uid="{00000000-0005-0000-0000-0000A4150000}"/>
    <cellStyle name="Cálculo 2 2 4 4 3" xfId="4352" xr:uid="{00000000-0005-0000-0000-0000A5150000}"/>
    <cellStyle name="Cálculo 2 2 4 4 3 2" xfId="4353" xr:uid="{00000000-0005-0000-0000-0000A6150000}"/>
    <cellStyle name="Cálculo 2 2 4 4 3 3" xfId="4354" xr:uid="{00000000-0005-0000-0000-0000A7150000}"/>
    <cellStyle name="Cálculo 2 2 4 4 3 4" xfId="4355" xr:uid="{00000000-0005-0000-0000-0000A8150000}"/>
    <cellStyle name="Cálculo 2 2 4 4 3 5" xfId="4356" xr:uid="{00000000-0005-0000-0000-0000A9150000}"/>
    <cellStyle name="Cálculo 2 2 4 4 3 6" xfId="4357" xr:uid="{00000000-0005-0000-0000-0000AA150000}"/>
    <cellStyle name="Cálculo 2 2 4 4 4" xfId="4358" xr:uid="{00000000-0005-0000-0000-0000AB150000}"/>
    <cellStyle name="Cálculo 2 2 4 4 4 2" xfId="4359" xr:uid="{00000000-0005-0000-0000-0000AC150000}"/>
    <cellStyle name="Cálculo 2 2 4 4 4 3" xfId="4360" xr:uid="{00000000-0005-0000-0000-0000AD150000}"/>
    <cellStyle name="Cálculo 2 2 4 4 4 4" xfId="4361" xr:uid="{00000000-0005-0000-0000-0000AE150000}"/>
    <cellStyle name="Cálculo 2 2 4 4 4 5" xfId="4362" xr:uid="{00000000-0005-0000-0000-0000AF150000}"/>
    <cellStyle name="Cálculo 2 2 4 4 4 6" xfId="4363" xr:uid="{00000000-0005-0000-0000-0000B0150000}"/>
    <cellStyle name="Cálculo 2 2 4 4 5" xfId="4364" xr:uid="{00000000-0005-0000-0000-0000B1150000}"/>
    <cellStyle name="Cálculo 2 2 4 5" xfId="4365" xr:uid="{00000000-0005-0000-0000-0000B2150000}"/>
    <cellStyle name="Cálculo 2 2 4 5 2" xfId="4366" xr:uid="{00000000-0005-0000-0000-0000B3150000}"/>
    <cellStyle name="Cálculo 2 2 4 5 2 2" xfId="4367" xr:uid="{00000000-0005-0000-0000-0000B4150000}"/>
    <cellStyle name="Cálculo 2 2 4 5 2 2 2" xfId="4368" xr:uid="{00000000-0005-0000-0000-0000B5150000}"/>
    <cellStyle name="Cálculo 2 2 4 5 2 2 3" xfId="4369" xr:uid="{00000000-0005-0000-0000-0000B6150000}"/>
    <cellStyle name="Cálculo 2 2 4 5 2 2 4" xfId="4370" xr:uid="{00000000-0005-0000-0000-0000B7150000}"/>
    <cellStyle name="Cálculo 2 2 4 5 2 2 5" xfId="4371" xr:uid="{00000000-0005-0000-0000-0000B8150000}"/>
    <cellStyle name="Cálculo 2 2 4 5 2 2 6" xfId="4372" xr:uid="{00000000-0005-0000-0000-0000B9150000}"/>
    <cellStyle name="Cálculo 2 2 4 5 2 3" xfId="4373" xr:uid="{00000000-0005-0000-0000-0000BA150000}"/>
    <cellStyle name="Cálculo 2 2 4 5 2 3 2" xfId="4374" xr:uid="{00000000-0005-0000-0000-0000BB150000}"/>
    <cellStyle name="Cálculo 2 2 4 5 2 3 3" xfId="4375" xr:uid="{00000000-0005-0000-0000-0000BC150000}"/>
    <cellStyle name="Cálculo 2 2 4 5 2 3 4" xfId="4376" xr:uid="{00000000-0005-0000-0000-0000BD150000}"/>
    <cellStyle name="Cálculo 2 2 4 5 2 3 5" xfId="4377" xr:uid="{00000000-0005-0000-0000-0000BE150000}"/>
    <cellStyle name="Cálculo 2 2 4 5 2 3 6" xfId="4378" xr:uid="{00000000-0005-0000-0000-0000BF150000}"/>
    <cellStyle name="Cálculo 2 2 4 5 2 4" xfId="4379" xr:uid="{00000000-0005-0000-0000-0000C0150000}"/>
    <cellStyle name="Cálculo 2 2 4 5 3" xfId="4380" xr:uid="{00000000-0005-0000-0000-0000C1150000}"/>
    <cellStyle name="Cálculo 2 2 4 5 3 2" xfId="4381" xr:uid="{00000000-0005-0000-0000-0000C2150000}"/>
    <cellStyle name="Cálculo 2 2 4 5 3 3" xfId="4382" xr:uid="{00000000-0005-0000-0000-0000C3150000}"/>
    <cellStyle name="Cálculo 2 2 4 5 3 4" xfId="4383" xr:uid="{00000000-0005-0000-0000-0000C4150000}"/>
    <cellStyle name="Cálculo 2 2 4 5 3 5" xfId="4384" xr:uid="{00000000-0005-0000-0000-0000C5150000}"/>
    <cellStyle name="Cálculo 2 2 4 5 3 6" xfId="4385" xr:uid="{00000000-0005-0000-0000-0000C6150000}"/>
    <cellStyle name="Cálculo 2 2 4 5 4" xfId="4386" xr:uid="{00000000-0005-0000-0000-0000C7150000}"/>
    <cellStyle name="Cálculo 2 2 4 5 4 2" xfId="4387" xr:uid="{00000000-0005-0000-0000-0000C8150000}"/>
    <cellStyle name="Cálculo 2 2 4 5 4 3" xfId="4388" xr:uid="{00000000-0005-0000-0000-0000C9150000}"/>
    <cellStyle name="Cálculo 2 2 4 5 4 4" xfId="4389" xr:uid="{00000000-0005-0000-0000-0000CA150000}"/>
    <cellStyle name="Cálculo 2 2 4 5 4 5" xfId="4390" xr:uid="{00000000-0005-0000-0000-0000CB150000}"/>
    <cellStyle name="Cálculo 2 2 4 5 4 6" xfId="4391" xr:uid="{00000000-0005-0000-0000-0000CC150000}"/>
    <cellStyle name="Cálculo 2 2 4 5 5" xfId="4392" xr:uid="{00000000-0005-0000-0000-0000CD150000}"/>
    <cellStyle name="Cálculo 2 2 4 6" xfId="4393" xr:uid="{00000000-0005-0000-0000-0000CE150000}"/>
    <cellStyle name="Cálculo 2 2 4 6 2" xfId="4394" xr:uid="{00000000-0005-0000-0000-0000CF150000}"/>
    <cellStyle name="Cálculo 2 2 4 6 2 2" xfId="4395" xr:uid="{00000000-0005-0000-0000-0000D0150000}"/>
    <cellStyle name="Cálculo 2 2 4 6 2 3" xfId="4396" xr:uid="{00000000-0005-0000-0000-0000D1150000}"/>
    <cellStyle name="Cálculo 2 2 4 6 2 4" xfId="4397" xr:uid="{00000000-0005-0000-0000-0000D2150000}"/>
    <cellStyle name="Cálculo 2 2 4 6 2 5" xfId="4398" xr:uid="{00000000-0005-0000-0000-0000D3150000}"/>
    <cellStyle name="Cálculo 2 2 4 6 2 6" xfId="4399" xr:uid="{00000000-0005-0000-0000-0000D4150000}"/>
    <cellStyle name="Cálculo 2 2 4 6 3" xfId="4400" xr:uid="{00000000-0005-0000-0000-0000D5150000}"/>
    <cellStyle name="Cálculo 2 2 4 6 3 2" xfId="4401" xr:uid="{00000000-0005-0000-0000-0000D6150000}"/>
    <cellStyle name="Cálculo 2 2 4 6 3 3" xfId="4402" xr:uid="{00000000-0005-0000-0000-0000D7150000}"/>
    <cellStyle name="Cálculo 2 2 4 6 3 4" xfId="4403" xr:uid="{00000000-0005-0000-0000-0000D8150000}"/>
    <cellStyle name="Cálculo 2 2 4 6 3 5" xfId="4404" xr:uid="{00000000-0005-0000-0000-0000D9150000}"/>
    <cellStyle name="Cálculo 2 2 4 6 3 6" xfId="4405" xr:uid="{00000000-0005-0000-0000-0000DA150000}"/>
    <cellStyle name="Cálculo 2 2 4 6 4" xfId="4406" xr:uid="{00000000-0005-0000-0000-0000DB150000}"/>
    <cellStyle name="Cálculo 2 2 4 7" xfId="4407" xr:uid="{00000000-0005-0000-0000-0000DC150000}"/>
    <cellStyle name="Cálculo 2 2 4 7 2" xfId="4408" xr:uid="{00000000-0005-0000-0000-0000DD150000}"/>
    <cellStyle name="Cálculo 2 2 4 7 3" xfId="4409" xr:uid="{00000000-0005-0000-0000-0000DE150000}"/>
    <cellStyle name="Cálculo 2 2 4 7 4" xfId="4410" xr:uid="{00000000-0005-0000-0000-0000DF150000}"/>
    <cellStyle name="Cálculo 2 2 4 7 5" xfId="4411" xr:uid="{00000000-0005-0000-0000-0000E0150000}"/>
    <cellStyle name="Cálculo 2 2 4 7 6" xfId="4412" xr:uid="{00000000-0005-0000-0000-0000E1150000}"/>
    <cellStyle name="Cálculo 2 2 4 7 7" xfId="4413" xr:uid="{00000000-0005-0000-0000-0000E2150000}"/>
    <cellStyle name="Cálculo 2 2 4 8" xfId="4414" xr:uid="{00000000-0005-0000-0000-0000E3150000}"/>
    <cellStyle name="Cálculo 2 2 4 8 2" xfId="4415" xr:uid="{00000000-0005-0000-0000-0000E4150000}"/>
    <cellStyle name="Cálculo 2 2 4 8 3" xfId="4416" xr:uid="{00000000-0005-0000-0000-0000E5150000}"/>
    <cellStyle name="Cálculo 2 2 4 8 4" xfId="4417" xr:uid="{00000000-0005-0000-0000-0000E6150000}"/>
    <cellStyle name="Cálculo 2 2 4 8 5" xfId="4418" xr:uid="{00000000-0005-0000-0000-0000E7150000}"/>
    <cellStyle name="Cálculo 2 2 4 8 6" xfId="4419" xr:uid="{00000000-0005-0000-0000-0000E8150000}"/>
    <cellStyle name="Cálculo 2 2 4_Client_Report_SSFD_286_UI_15May14_06h00" xfId="36999" xr:uid="{00000000-0005-0000-0000-0000E9150000}"/>
    <cellStyle name="Cálculo 2 2 5" xfId="4420" xr:uid="{00000000-0005-0000-0000-0000EA150000}"/>
    <cellStyle name="Cálculo 2 2 5 2" xfId="4421" xr:uid="{00000000-0005-0000-0000-0000EB150000}"/>
    <cellStyle name="Cálculo 2 2 5 2 2" xfId="4422" xr:uid="{00000000-0005-0000-0000-0000EC150000}"/>
    <cellStyle name="Cálculo 2 2 5 2 2 2" xfId="4423" xr:uid="{00000000-0005-0000-0000-0000ED150000}"/>
    <cellStyle name="Cálculo 2 2 5 2 2 2 2" xfId="4424" xr:uid="{00000000-0005-0000-0000-0000EE150000}"/>
    <cellStyle name="Cálculo 2 2 5 2 2 2 3" xfId="4425" xr:uid="{00000000-0005-0000-0000-0000EF150000}"/>
    <cellStyle name="Cálculo 2 2 5 2 2 2 4" xfId="4426" xr:uid="{00000000-0005-0000-0000-0000F0150000}"/>
    <cellStyle name="Cálculo 2 2 5 2 2 2 5" xfId="4427" xr:uid="{00000000-0005-0000-0000-0000F1150000}"/>
    <cellStyle name="Cálculo 2 2 5 2 2 2 6" xfId="4428" xr:uid="{00000000-0005-0000-0000-0000F2150000}"/>
    <cellStyle name="Cálculo 2 2 5 2 2 3" xfId="4429" xr:uid="{00000000-0005-0000-0000-0000F3150000}"/>
    <cellStyle name="Cálculo 2 2 5 2 2 3 2" xfId="4430" xr:uid="{00000000-0005-0000-0000-0000F4150000}"/>
    <cellStyle name="Cálculo 2 2 5 2 2 3 3" xfId="4431" xr:uid="{00000000-0005-0000-0000-0000F5150000}"/>
    <cellStyle name="Cálculo 2 2 5 2 2 3 4" xfId="4432" xr:uid="{00000000-0005-0000-0000-0000F6150000}"/>
    <cellStyle name="Cálculo 2 2 5 2 2 3 5" xfId="4433" xr:uid="{00000000-0005-0000-0000-0000F7150000}"/>
    <cellStyle name="Cálculo 2 2 5 2 2 3 6" xfId="4434" xr:uid="{00000000-0005-0000-0000-0000F8150000}"/>
    <cellStyle name="Cálculo 2 2 5 2 2 4" xfId="4435" xr:uid="{00000000-0005-0000-0000-0000F9150000}"/>
    <cellStyle name="Cálculo 2 2 5 2 3" xfId="4436" xr:uid="{00000000-0005-0000-0000-0000FA150000}"/>
    <cellStyle name="Cálculo 2 2 5 2 3 2" xfId="4437" xr:uid="{00000000-0005-0000-0000-0000FB150000}"/>
    <cellStyle name="Cálculo 2 2 5 2 3 3" xfId="4438" xr:uid="{00000000-0005-0000-0000-0000FC150000}"/>
    <cellStyle name="Cálculo 2 2 5 2 3 4" xfId="4439" xr:uid="{00000000-0005-0000-0000-0000FD150000}"/>
    <cellStyle name="Cálculo 2 2 5 2 3 5" xfId="4440" xr:uid="{00000000-0005-0000-0000-0000FE150000}"/>
    <cellStyle name="Cálculo 2 2 5 2 3 6" xfId="4441" xr:uid="{00000000-0005-0000-0000-0000FF150000}"/>
    <cellStyle name="Cálculo 2 2 5 2 3 7" xfId="4442" xr:uid="{00000000-0005-0000-0000-000000160000}"/>
    <cellStyle name="Cálculo 2 2 5 2 4" xfId="4443" xr:uid="{00000000-0005-0000-0000-000001160000}"/>
    <cellStyle name="Cálculo 2 2 5 2 4 2" xfId="4444" xr:uid="{00000000-0005-0000-0000-000002160000}"/>
    <cellStyle name="Cálculo 2 2 5 2 4 3" xfId="4445" xr:uid="{00000000-0005-0000-0000-000003160000}"/>
    <cellStyle name="Cálculo 2 2 5 2 4 4" xfId="4446" xr:uid="{00000000-0005-0000-0000-000004160000}"/>
    <cellStyle name="Cálculo 2 2 5 2 4 5" xfId="4447" xr:uid="{00000000-0005-0000-0000-000005160000}"/>
    <cellStyle name="Cálculo 2 2 5 2 4 6" xfId="4448" xr:uid="{00000000-0005-0000-0000-000006160000}"/>
    <cellStyle name="Cálculo 2 2 5 3" xfId="4449" xr:uid="{00000000-0005-0000-0000-000007160000}"/>
    <cellStyle name="Cálculo 2 2 5 3 2" xfId="4450" xr:uid="{00000000-0005-0000-0000-000008160000}"/>
    <cellStyle name="Cálculo 2 2 5 3 2 2" xfId="4451" xr:uid="{00000000-0005-0000-0000-000009160000}"/>
    <cellStyle name="Cálculo 2 2 5 3 2 2 2" xfId="4452" xr:uid="{00000000-0005-0000-0000-00000A160000}"/>
    <cellStyle name="Cálculo 2 2 5 3 2 2 3" xfId="4453" xr:uid="{00000000-0005-0000-0000-00000B160000}"/>
    <cellStyle name="Cálculo 2 2 5 3 2 2 4" xfId="4454" xr:uid="{00000000-0005-0000-0000-00000C160000}"/>
    <cellStyle name="Cálculo 2 2 5 3 2 2 5" xfId="4455" xr:uid="{00000000-0005-0000-0000-00000D160000}"/>
    <cellStyle name="Cálculo 2 2 5 3 2 2 6" xfId="4456" xr:uid="{00000000-0005-0000-0000-00000E160000}"/>
    <cellStyle name="Cálculo 2 2 5 3 2 3" xfId="4457" xr:uid="{00000000-0005-0000-0000-00000F160000}"/>
    <cellStyle name="Cálculo 2 2 5 3 2 3 2" xfId="4458" xr:uid="{00000000-0005-0000-0000-000010160000}"/>
    <cellStyle name="Cálculo 2 2 5 3 2 3 3" xfId="4459" xr:uid="{00000000-0005-0000-0000-000011160000}"/>
    <cellStyle name="Cálculo 2 2 5 3 2 3 4" xfId="4460" xr:uid="{00000000-0005-0000-0000-000012160000}"/>
    <cellStyle name="Cálculo 2 2 5 3 2 3 5" xfId="4461" xr:uid="{00000000-0005-0000-0000-000013160000}"/>
    <cellStyle name="Cálculo 2 2 5 3 2 3 6" xfId="4462" xr:uid="{00000000-0005-0000-0000-000014160000}"/>
    <cellStyle name="Cálculo 2 2 5 3 2 4" xfId="4463" xr:uid="{00000000-0005-0000-0000-000015160000}"/>
    <cellStyle name="Cálculo 2 2 5 3 3" xfId="4464" xr:uid="{00000000-0005-0000-0000-000016160000}"/>
    <cellStyle name="Cálculo 2 2 5 3 3 2" xfId="4465" xr:uid="{00000000-0005-0000-0000-000017160000}"/>
    <cellStyle name="Cálculo 2 2 5 3 3 3" xfId="4466" xr:uid="{00000000-0005-0000-0000-000018160000}"/>
    <cellStyle name="Cálculo 2 2 5 3 3 4" xfId="4467" xr:uid="{00000000-0005-0000-0000-000019160000}"/>
    <cellStyle name="Cálculo 2 2 5 3 3 5" xfId="4468" xr:uid="{00000000-0005-0000-0000-00001A160000}"/>
    <cellStyle name="Cálculo 2 2 5 3 3 6" xfId="4469" xr:uid="{00000000-0005-0000-0000-00001B160000}"/>
    <cellStyle name="Cálculo 2 2 5 3 4" xfId="4470" xr:uid="{00000000-0005-0000-0000-00001C160000}"/>
    <cellStyle name="Cálculo 2 2 5 3 4 2" xfId="4471" xr:uid="{00000000-0005-0000-0000-00001D160000}"/>
    <cellStyle name="Cálculo 2 2 5 3 4 3" xfId="4472" xr:uid="{00000000-0005-0000-0000-00001E160000}"/>
    <cellStyle name="Cálculo 2 2 5 3 4 4" xfId="4473" xr:uid="{00000000-0005-0000-0000-00001F160000}"/>
    <cellStyle name="Cálculo 2 2 5 3 4 5" xfId="4474" xr:uid="{00000000-0005-0000-0000-000020160000}"/>
    <cellStyle name="Cálculo 2 2 5 3 4 6" xfId="4475" xr:uid="{00000000-0005-0000-0000-000021160000}"/>
    <cellStyle name="Cálculo 2 2 5 3 5" xfId="4476" xr:uid="{00000000-0005-0000-0000-000022160000}"/>
    <cellStyle name="Cálculo 2 2 5 4" xfId="4477" xr:uid="{00000000-0005-0000-0000-000023160000}"/>
    <cellStyle name="Cálculo 2 2 5 4 2" xfId="4478" xr:uid="{00000000-0005-0000-0000-000024160000}"/>
    <cellStyle name="Cálculo 2 2 5 4 2 2" xfId="4479" xr:uid="{00000000-0005-0000-0000-000025160000}"/>
    <cellStyle name="Cálculo 2 2 5 4 2 2 2" xfId="4480" xr:uid="{00000000-0005-0000-0000-000026160000}"/>
    <cellStyle name="Cálculo 2 2 5 4 2 2 3" xfId="4481" xr:uid="{00000000-0005-0000-0000-000027160000}"/>
    <cellStyle name="Cálculo 2 2 5 4 2 2 4" xfId="4482" xr:uid="{00000000-0005-0000-0000-000028160000}"/>
    <cellStyle name="Cálculo 2 2 5 4 2 2 5" xfId="4483" xr:uid="{00000000-0005-0000-0000-000029160000}"/>
    <cellStyle name="Cálculo 2 2 5 4 2 2 6" xfId="4484" xr:uid="{00000000-0005-0000-0000-00002A160000}"/>
    <cellStyle name="Cálculo 2 2 5 4 2 3" xfId="4485" xr:uid="{00000000-0005-0000-0000-00002B160000}"/>
    <cellStyle name="Cálculo 2 2 5 4 2 3 2" xfId="4486" xr:uid="{00000000-0005-0000-0000-00002C160000}"/>
    <cellStyle name="Cálculo 2 2 5 4 2 3 3" xfId="4487" xr:uid="{00000000-0005-0000-0000-00002D160000}"/>
    <cellStyle name="Cálculo 2 2 5 4 2 3 4" xfId="4488" xr:uid="{00000000-0005-0000-0000-00002E160000}"/>
    <cellStyle name="Cálculo 2 2 5 4 2 3 5" xfId="4489" xr:uid="{00000000-0005-0000-0000-00002F160000}"/>
    <cellStyle name="Cálculo 2 2 5 4 2 3 6" xfId="4490" xr:uid="{00000000-0005-0000-0000-000030160000}"/>
    <cellStyle name="Cálculo 2 2 5 4 2 4" xfId="4491" xr:uid="{00000000-0005-0000-0000-000031160000}"/>
    <cellStyle name="Cálculo 2 2 5 4 3" xfId="4492" xr:uid="{00000000-0005-0000-0000-000032160000}"/>
    <cellStyle name="Cálculo 2 2 5 4 3 2" xfId="4493" xr:uid="{00000000-0005-0000-0000-000033160000}"/>
    <cellStyle name="Cálculo 2 2 5 4 3 3" xfId="4494" xr:uid="{00000000-0005-0000-0000-000034160000}"/>
    <cellStyle name="Cálculo 2 2 5 4 3 4" xfId="4495" xr:uid="{00000000-0005-0000-0000-000035160000}"/>
    <cellStyle name="Cálculo 2 2 5 4 3 5" xfId="4496" xr:uid="{00000000-0005-0000-0000-000036160000}"/>
    <cellStyle name="Cálculo 2 2 5 4 3 6" xfId="4497" xr:uid="{00000000-0005-0000-0000-000037160000}"/>
    <cellStyle name="Cálculo 2 2 5 4 4" xfId="4498" xr:uid="{00000000-0005-0000-0000-000038160000}"/>
    <cellStyle name="Cálculo 2 2 5 4 4 2" xfId="4499" xr:uid="{00000000-0005-0000-0000-000039160000}"/>
    <cellStyle name="Cálculo 2 2 5 4 4 3" xfId="4500" xr:uid="{00000000-0005-0000-0000-00003A160000}"/>
    <cellStyle name="Cálculo 2 2 5 4 4 4" xfId="4501" xr:uid="{00000000-0005-0000-0000-00003B160000}"/>
    <cellStyle name="Cálculo 2 2 5 4 4 5" xfId="4502" xr:uid="{00000000-0005-0000-0000-00003C160000}"/>
    <cellStyle name="Cálculo 2 2 5 4 4 6" xfId="4503" xr:uid="{00000000-0005-0000-0000-00003D160000}"/>
    <cellStyle name="Cálculo 2 2 5 4 5" xfId="4504" xr:uid="{00000000-0005-0000-0000-00003E160000}"/>
    <cellStyle name="Cálculo 2 2 5 5" xfId="4505" xr:uid="{00000000-0005-0000-0000-00003F160000}"/>
    <cellStyle name="Cálculo 2 2 5 5 2" xfId="4506" xr:uid="{00000000-0005-0000-0000-000040160000}"/>
    <cellStyle name="Cálculo 2 2 5 5 2 2" xfId="4507" xr:uid="{00000000-0005-0000-0000-000041160000}"/>
    <cellStyle name="Cálculo 2 2 5 5 2 2 2" xfId="4508" xr:uid="{00000000-0005-0000-0000-000042160000}"/>
    <cellStyle name="Cálculo 2 2 5 5 2 2 3" xfId="4509" xr:uid="{00000000-0005-0000-0000-000043160000}"/>
    <cellStyle name="Cálculo 2 2 5 5 2 2 4" xfId="4510" xr:uid="{00000000-0005-0000-0000-000044160000}"/>
    <cellStyle name="Cálculo 2 2 5 5 2 2 5" xfId="4511" xr:uid="{00000000-0005-0000-0000-000045160000}"/>
    <cellStyle name="Cálculo 2 2 5 5 2 2 6" xfId="4512" xr:uid="{00000000-0005-0000-0000-000046160000}"/>
    <cellStyle name="Cálculo 2 2 5 5 2 3" xfId="4513" xr:uid="{00000000-0005-0000-0000-000047160000}"/>
    <cellStyle name="Cálculo 2 2 5 5 2 3 2" xfId="4514" xr:uid="{00000000-0005-0000-0000-000048160000}"/>
    <cellStyle name="Cálculo 2 2 5 5 2 3 3" xfId="4515" xr:uid="{00000000-0005-0000-0000-000049160000}"/>
    <cellStyle name="Cálculo 2 2 5 5 2 3 4" xfId="4516" xr:uid="{00000000-0005-0000-0000-00004A160000}"/>
    <cellStyle name="Cálculo 2 2 5 5 2 3 5" xfId="4517" xr:uid="{00000000-0005-0000-0000-00004B160000}"/>
    <cellStyle name="Cálculo 2 2 5 5 2 3 6" xfId="4518" xr:uid="{00000000-0005-0000-0000-00004C160000}"/>
    <cellStyle name="Cálculo 2 2 5 5 2 4" xfId="4519" xr:uid="{00000000-0005-0000-0000-00004D160000}"/>
    <cellStyle name="Cálculo 2 2 5 5 3" xfId="4520" xr:uid="{00000000-0005-0000-0000-00004E160000}"/>
    <cellStyle name="Cálculo 2 2 5 5 3 2" xfId="4521" xr:uid="{00000000-0005-0000-0000-00004F160000}"/>
    <cellStyle name="Cálculo 2 2 5 5 3 3" xfId="4522" xr:uid="{00000000-0005-0000-0000-000050160000}"/>
    <cellStyle name="Cálculo 2 2 5 5 3 4" xfId="4523" xr:uid="{00000000-0005-0000-0000-000051160000}"/>
    <cellStyle name="Cálculo 2 2 5 5 3 5" xfId="4524" xr:uid="{00000000-0005-0000-0000-000052160000}"/>
    <cellStyle name="Cálculo 2 2 5 5 3 6" xfId="4525" xr:uid="{00000000-0005-0000-0000-000053160000}"/>
    <cellStyle name="Cálculo 2 2 5 5 4" xfId="4526" xr:uid="{00000000-0005-0000-0000-000054160000}"/>
    <cellStyle name="Cálculo 2 2 5 5 4 2" xfId="4527" xr:uid="{00000000-0005-0000-0000-000055160000}"/>
    <cellStyle name="Cálculo 2 2 5 5 4 3" xfId="4528" xr:uid="{00000000-0005-0000-0000-000056160000}"/>
    <cellStyle name="Cálculo 2 2 5 5 4 4" xfId="4529" xr:uid="{00000000-0005-0000-0000-000057160000}"/>
    <cellStyle name="Cálculo 2 2 5 5 4 5" xfId="4530" xr:uid="{00000000-0005-0000-0000-000058160000}"/>
    <cellStyle name="Cálculo 2 2 5 5 4 6" xfId="4531" xr:uid="{00000000-0005-0000-0000-000059160000}"/>
    <cellStyle name="Cálculo 2 2 5 5 5" xfId="4532" xr:uid="{00000000-0005-0000-0000-00005A160000}"/>
    <cellStyle name="Cálculo 2 2 5 6" xfId="4533" xr:uid="{00000000-0005-0000-0000-00005B160000}"/>
    <cellStyle name="Cálculo 2 2 5 6 2" xfId="4534" xr:uid="{00000000-0005-0000-0000-00005C160000}"/>
    <cellStyle name="Cálculo 2 2 5 6 2 2" xfId="4535" xr:uid="{00000000-0005-0000-0000-00005D160000}"/>
    <cellStyle name="Cálculo 2 2 5 6 2 3" xfId="4536" xr:uid="{00000000-0005-0000-0000-00005E160000}"/>
    <cellStyle name="Cálculo 2 2 5 6 2 4" xfId="4537" xr:uid="{00000000-0005-0000-0000-00005F160000}"/>
    <cellStyle name="Cálculo 2 2 5 6 2 5" xfId="4538" xr:uid="{00000000-0005-0000-0000-000060160000}"/>
    <cellStyle name="Cálculo 2 2 5 6 2 6" xfId="4539" xr:uid="{00000000-0005-0000-0000-000061160000}"/>
    <cellStyle name="Cálculo 2 2 5 6 3" xfId="4540" xr:uid="{00000000-0005-0000-0000-000062160000}"/>
    <cellStyle name="Cálculo 2 2 5 6 3 2" xfId="4541" xr:uid="{00000000-0005-0000-0000-000063160000}"/>
    <cellStyle name="Cálculo 2 2 5 6 3 3" xfId="4542" xr:uid="{00000000-0005-0000-0000-000064160000}"/>
    <cellStyle name="Cálculo 2 2 5 6 3 4" xfId="4543" xr:uid="{00000000-0005-0000-0000-000065160000}"/>
    <cellStyle name="Cálculo 2 2 5 6 3 5" xfId="4544" xr:uid="{00000000-0005-0000-0000-000066160000}"/>
    <cellStyle name="Cálculo 2 2 5 6 3 6" xfId="4545" xr:uid="{00000000-0005-0000-0000-000067160000}"/>
    <cellStyle name="Cálculo 2 2 5 6 4" xfId="4546" xr:uid="{00000000-0005-0000-0000-000068160000}"/>
    <cellStyle name="Cálculo 2 2 5 7" xfId="4547" xr:uid="{00000000-0005-0000-0000-000069160000}"/>
    <cellStyle name="Cálculo 2 2 5 7 2" xfId="4548" xr:uid="{00000000-0005-0000-0000-00006A160000}"/>
    <cellStyle name="Cálculo 2 2 5 7 3" xfId="4549" xr:uid="{00000000-0005-0000-0000-00006B160000}"/>
    <cellStyle name="Cálculo 2 2 5 7 4" xfId="4550" xr:uid="{00000000-0005-0000-0000-00006C160000}"/>
    <cellStyle name="Cálculo 2 2 5 7 5" xfId="4551" xr:uid="{00000000-0005-0000-0000-00006D160000}"/>
    <cellStyle name="Cálculo 2 2 5 7 6" xfId="4552" xr:uid="{00000000-0005-0000-0000-00006E160000}"/>
    <cellStyle name="Cálculo 2 2 5 7 7" xfId="4553" xr:uid="{00000000-0005-0000-0000-00006F160000}"/>
    <cellStyle name="Cálculo 2 2 5 8" xfId="4554" xr:uid="{00000000-0005-0000-0000-000070160000}"/>
    <cellStyle name="Cálculo 2 2 5 8 2" xfId="4555" xr:uid="{00000000-0005-0000-0000-000071160000}"/>
    <cellStyle name="Cálculo 2 2 5 8 3" xfId="4556" xr:uid="{00000000-0005-0000-0000-000072160000}"/>
    <cellStyle name="Cálculo 2 2 5 8 4" xfId="4557" xr:uid="{00000000-0005-0000-0000-000073160000}"/>
    <cellStyle name="Cálculo 2 2 5 8 5" xfId="4558" xr:uid="{00000000-0005-0000-0000-000074160000}"/>
    <cellStyle name="Cálculo 2 2 5 8 6" xfId="4559" xr:uid="{00000000-0005-0000-0000-000075160000}"/>
    <cellStyle name="Cálculo 2 2 5_Client_Report_SSFD_286_UI_15May14_06h00" xfId="37000" xr:uid="{00000000-0005-0000-0000-000076160000}"/>
    <cellStyle name="Cálculo 2 2 6" xfId="4560" xr:uid="{00000000-0005-0000-0000-000077160000}"/>
    <cellStyle name="Cálculo 2 2 6 2" xfId="4561" xr:uid="{00000000-0005-0000-0000-000078160000}"/>
    <cellStyle name="Cálculo 2 2 6 2 2" xfId="4562" xr:uid="{00000000-0005-0000-0000-000079160000}"/>
    <cellStyle name="Cálculo 2 2 6 2 2 2" xfId="4563" xr:uid="{00000000-0005-0000-0000-00007A160000}"/>
    <cellStyle name="Cálculo 2 2 6 2 2 2 2" xfId="4564" xr:uid="{00000000-0005-0000-0000-00007B160000}"/>
    <cellStyle name="Cálculo 2 2 6 2 2 2 3" xfId="4565" xr:uid="{00000000-0005-0000-0000-00007C160000}"/>
    <cellStyle name="Cálculo 2 2 6 2 2 2 4" xfId="4566" xr:uid="{00000000-0005-0000-0000-00007D160000}"/>
    <cellStyle name="Cálculo 2 2 6 2 2 2 5" xfId="4567" xr:uid="{00000000-0005-0000-0000-00007E160000}"/>
    <cellStyle name="Cálculo 2 2 6 2 2 2 6" xfId="4568" xr:uid="{00000000-0005-0000-0000-00007F160000}"/>
    <cellStyle name="Cálculo 2 2 6 2 2 3" xfId="4569" xr:uid="{00000000-0005-0000-0000-000080160000}"/>
    <cellStyle name="Cálculo 2 2 6 2 2 3 2" xfId="4570" xr:uid="{00000000-0005-0000-0000-000081160000}"/>
    <cellStyle name="Cálculo 2 2 6 2 2 3 3" xfId="4571" xr:uid="{00000000-0005-0000-0000-000082160000}"/>
    <cellStyle name="Cálculo 2 2 6 2 2 3 4" xfId="4572" xr:uid="{00000000-0005-0000-0000-000083160000}"/>
    <cellStyle name="Cálculo 2 2 6 2 2 3 5" xfId="4573" xr:uid="{00000000-0005-0000-0000-000084160000}"/>
    <cellStyle name="Cálculo 2 2 6 2 2 3 6" xfId="4574" xr:uid="{00000000-0005-0000-0000-000085160000}"/>
    <cellStyle name="Cálculo 2 2 6 2 2 4" xfId="4575" xr:uid="{00000000-0005-0000-0000-000086160000}"/>
    <cellStyle name="Cálculo 2 2 6 2 3" xfId="4576" xr:uid="{00000000-0005-0000-0000-000087160000}"/>
    <cellStyle name="Cálculo 2 2 6 2 3 2" xfId="4577" xr:uid="{00000000-0005-0000-0000-000088160000}"/>
    <cellStyle name="Cálculo 2 2 6 2 3 3" xfId="4578" xr:uid="{00000000-0005-0000-0000-000089160000}"/>
    <cellStyle name="Cálculo 2 2 6 2 3 4" xfId="4579" xr:uid="{00000000-0005-0000-0000-00008A160000}"/>
    <cellStyle name="Cálculo 2 2 6 2 3 5" xfId="4580" xr:uid="{00000000-0005-0000-0000-00008B160000}"/>
    <cellStyle name="Cálculo 2 2 6 2 3 6" xfId="4581" xr:uid="{00000000-0005-0000-0000-00008C160000}"/>
    <cellStyle name="Cálculo 2 2 6 2 3 7" xfId="4582" xr:uid="{00000000-0005-0000-0000-00008D160000}"/>
    <cellStyle name="Cálculo 2 2 6 2 4" xfId="4583" xr:uid="{00000000-0005-0000-0000-00008E160000}"/>
    <cellStyle name="Cálculo 2 2 6 2 4 2" xfId="4584" xr:uid="{00000000-0005-0000-0000-00008F160000}"/>
    <cellStyle name="Cálculo 2 2 6 2 4 3" xfId="4585" xr:uid="{00000000-0005-0000-0000-000090160000}"/>
    <cellStyle name="Cálculo 2 2 6 2 4 4" xfId="4586" xr:uid="{00000000-0005-0000-0000-000091160000}"/>
    <cellStyle name="Cálculo 2 2 6 2 4 5" xfId="4587" xr:uid="{00000000-0005-0000-0000-000092160000}"/>
    <cellStyle name="Cálculo 2 2 6 2 4 6" xfId="4588" xr:uid="{00000000-0005-0000-0000-000093160000}"/>
    <cellStyle name="Cálculo 2 2 6 3" xfId="4589" xr:uid="{00000000-0005-0000-0000-000094160000}"/>
    <cellStyle name="Cálculo 2 2 6 3 2" xfId="4590" xr:uid="{00000000-0005-0000-0000-000095160000}"/>
    <cellStyle name="Cálculo 2 2 6 3 2 2" xfId="4591" xr:uid="{00000000-0005-0000-0000-000096160000}"/>
    <cellStyle name="Cálculo 2 2 6 3 2 2 2" xfId="4592" xr:uid="{00000000-0005-0000-0000-000097160000}"/>
    <cellStyle name="Cálculo 2 2 6 3 2 2 3" xfId="4593" xr:uid="{00000000-0005-0000-0000-000098160000}"/>
    <cellStyle name="Cálculo 2 2 6 3 2 2 4" xfId="4594" xr:uid="{00000000-0005-0000-0000-000099160000}"/>
    <cellStyle name="Cálculo 2 2 6 3 2 2 5" xfId="4595" xr:uid="{00000000-0005-0000-0000-00009A160000}"/>
    <cellStyle name="Cálculo 2 2 6 3 2 2 6" xfId="4596" xr:uid="{00000000-0005-0000-0000-00009B160000}"/>
    <cellStyle name="Cálculo 2 2 6 3 2 3" xfId="4597" xr:uid="{00000000-0005-0000-0000-00009C160000}"/>
    <cellStyle name="Cálculo 2 2 6 3 2 3 2" xfId="4598" xr:uid="{00000000-0005-0000-0000-00009D160000}"/>
    <cellStyle name="Cálculo 2 2 6 3 2 3 3" xfId="4599" xr:uid="{00000000-0005-0000-0000-00009E160000}"/>
    <cellStyle name="Cálculo 2 2 6 3 2 3 4" xfId="4600" xr:uid="{00000000-0005-0000-0000-00009F160000}"/>
    <cellStyle name="Cálculo 2 2 6 3 2 3 5" xfId="4601" xr:uid="{00000000-0005-0000-0000-0000A0160000}"/>
    <cellStyle name="Cálculo 2 2 6 3 2 3 6" xfId="4602" xr:uid="{00000000-0005-0000-0000-0000A1160000}"/>
    <cellStyle name="Cálculo 2 2 6 3 2 4" xfId="4603" xr:uid="{00000000-0005-0000-0000-0000A2160000}"/>
    <cellStyle name="Cálculo 2 2 6 3 3" xfId="4604" xr:uid="{00000000-0005-0000-0000-0000A3160000}"/>
    <cellStyle name="Cálculo 2 2 6 3 3 2" xfId="4605" xr:uid="{00000000-0005-0000-0000-0000A4160000}"/>
    <cellStyle name="Cálculo 2 2 6 3 3 3" xfId="4606" xr:uid="{00000000-0005-0000-0000-0000A5160000}"/>
    <cellStyle name="Cálculo 2 2 6 3 3 4" xfId="4607" xr:uid="{00000000-0005-0000-0000-0000A6160000}"/>
    <cellStyle name="Cálculo 2 2 6 3 3 5" xfId="4608" xr:uid="{00000000-0005-0000-0000-0000A7160000}"/>
    <cellStyle name="Cálculo 2 2 6 3 3 6" xfId="4609" xr:uid="{00000000-0005-0000-0000-0000A8160000}"/>
    <cellStyle name="Cálculo 2 2 6 3 4" xfId="4610" xr:uid="{00000000-0005-0000-0000-0000A9160000}"/>
    <cellStyle name="Cálculo 2 2 6 3 4 2" xfId="4611" xr:uid="{00000000-0005-0000-0000-0000AA160000}"/>
    <cellStyle name="Cálculo 2 2 6 3 4 3" xfId="4612" xr:uid="{00000000-0005-0000-0000-0000AB160000}"/>
    <cellStyle name="Cálculo 2 2 6 3 4 4" xfId="4613" xr:uid="{00000000-0005-0000-0000-0000AC160000}"/>
    <cellStyle name="Cálculo 2 2 6 3 4 5" xfId="4614" xr:uid="{00000000-0005-0000-0000-0000AD160000}"/>
    <cellStyle name="Cálculo 2 2 6 3 4 6" xfId="4615" xr:uid="{00000000-0005-0000-0000-0000AE160000}"/>
    <cellStyle name="Cálculo 2 2 6 3 5" xfId="4616" xr:uid="{00000000-0005-0000-0000-0000AF160000}"/>
    <cellStyle name="Cálculo 2 2 6 4" xfId="4617" xr:uid="{00000000-0005-0000-0000-0000B0160000}"/>
    <cellStyle name="Cálculo 2 2 6 4 2" xfId="4618" xr:uid="{00000000-0005-0000-0000-0000B1160000}"/>
    <cellStyle name="Cálculo 2 2 6 4 2 2" xfId="4619" xr:uid="{00000000-0005-0000-0000-0000B2160000}"/>
    <cellStyle name="Cálculo 2 2 6 4 2 2 2" xfId="4620" xr:uid="{00000000-0005-0000-0000-0000B3160000}"/>
    <cellStyle name="Cálculo 2 2 6 4 2 2 3" xfId="4621" xr:uid="{00000000-0005-0000-0000-0000B4160000}"/>
    <cellStyle name="Cálculo 2 2 6 4 2 2 4" xfId="4622" xr:uid="{00000000-0005-0000-0000-0000B5160000}"/>
    <cellStyle name="Cálculo 2 2 6 4 2 2 5" xfId="4623" xr:uid="{00000000-0005-0000-0000-0000B6160000}"/>
    <cellStyle name="Cálculo 2 2 6 4 2 2 6" xfId="4624" xr:uid="{00000000-0005-0000-0000-0000B7160000}"/>
    <cellStyle name="Cálculo 2 2 6 4 2 3" xfId="4625" xr:uid="{00000000-0005-0000-0000-0000B8160000}"/>
    <cellStyle name="Cálculo 2 2 6 4 2 3 2" xfId="4626" xr:uid="{00000000-0005-0000-0000-0000B9160000}"/>
    <cellStyle name="Cálculo 2 2 6 4 2 3 3" xfId="4627" xr:uid="{00000000-0005-0000-0000-0000BA160000}"/>
    <cellStyle name="Cálculo 2 2 6 4 2 3 4" xfId="4628" xr:uid="{00000000-0005-0000-0000-0000BB160000}"/>
    <cellStyle name="Cálculo 2 2 6 4 2 3 5" xfId="4629" xr:uid="{00000000-0005-0000-0000-0000BC160000}"/>
    <cellStyle name="Cálculo 2 2 6 4 2 3 6" xfId="4630" xr:uid="{00000000-0005-0000-0000-0000BD160000}"/>
    <cellStyle name="Cálculo 2 2 6 4 2 4" xfId="4631" xr:uid="{00000000-0005-0000-0000-0000BE160000}"/>
    <cellStyle name="Cálculo 2 2 6 4 3" xfId="4632" xr:uid="{00000000-0005-0000-0000-0000BF160000}"/>
    <cellStyle name="Cálculo 2 2 6 4 3 2" xfId="4633" xr:uid="{00000000-0005-0000-0000-0000C0160000}"/>
    <cellStyle name="Cálculo 2 2 6 4 3 3" xfId="4634" xr:uid="{00000000-0005-0000-0000-0000C1160000}"/>
    <cellStyle name="Cálculo 2 2 6 4 3 4" xfId="4635" xr:uid="{00000000-0005-0000-0000-0000C2160000}"/>
    <cellStyle name="Cálculo 2 2 6 4 3 5" xfId="4636" xr:uid="{00000000-0005-0000-0000-0000C3160000}"/>
    <cellStyle name="Cálculo 2 2 6 4 3 6" xfId="4637" xr:uid="{00000000-0005-0000-0000-0000C4160000}"/>
    <cellStyle name="Cálculo 2 2 6 4 4" xfId="4638" xr:uid="{00000000-0005-0000-0000-0000C5160000}"/>
    <cellStyle name="Cálculo 2 2 6 4 4 2" xfId="4639" xr:uid="{00000000-0005-0000-0000-0000C6160000}"/>
    <cellStyle name="Cálculo 2 2 6 4 4 3" xfId="4640" xr:uid="{00000000-0005-0000-0000-0000C7160000}"/>
    <cellStyle name="Cálculo 2 2 6 4 4 4" xfId="4641" xr:uid="{00000000-0005-0000-0000-0000C8160000}"/>
    <cellStyle name="Cálculo 2 2 6 4 4 5" xfId="4642" xr:uid="{00000000-0005-0000-0000-0000C9160000}"/>
    <cellStyle name="Cálculo 2 2 6 4 4 6" xfId="4643" xr:uid="{00000000-0005-0000-0000-0000CA160000}"/>
    <cellStyle name="Cálculo 2 2 6 4 5" xfId="4644" xr:uid="{00000000-0005-0000-0000-0000CB160000}"/>
    <cellStyle name="Cálculo 2 2 6 5" xfId="4645" xr:uid="{00000000-0005-0000-0000-0000CC160000}"/>
    <cellStyle name="Cálculo 2 2 6 5 2" xfId="4646" xr:uid="{00000000-0005-0000-0000-0000CD160000}"/>
    <cellStyle name="Cálculo 2 2 6 5 2 2" xfId="4647" xr:uid="{00000000-0005-0000-0000-0000CE160000}"/>
    <cellStyle name="Cálculo 2 2 6 5 2 2 2" xfId="4648" xr:uid="{00000000-0005-0000-0000-0000CF160000}"/>
    <cellStyle name="Cálculo 2 2 6 5 2 2 3" xfId="4649" xr:uid="{00000000-0005-0000-0000-0000D0160000}"/>
    <cellStyle name="Cálculo 2 2 6 5 2 2 4" xfId="4650" xr:uid="{00000000-0005-0000-0000-0000D1160000}"/>
    <cellStyle name="Cálculo 2 2 6 5 2 2 5" xfId="4651" xr:uid="{00000000-0005-0000-0000-0000D2160000}"/>
    <cellStyle name="Cálculo 2 2 6 5 2 2 6" xfId="4652" xr:uid="{00000000-0005-0000-0000-0000D3160000}"/>
    <cellStyle name="Cálculo 2 2 6 5 2 3" xfId="4653" xr:uid="{00000000-0005-0000-0000-0000D4160000}"/>
    <cellStyle name="Cálculo 2 2 6 5 2 3 2" xfId="4654" xr:uid="{00000000-0005-0000-0000-0000D5160000}"/>
    <cellStyle name="Cálculo 2 2 6 5 2 3 3" xfId="4655" xr:uid="{00000000-0005-0000-0000-0000D6160000}"/>
    <cellStyle name="Cálculo 2 2 6 5 2 3 4" xfId="4656" xr:uid="{00000000-0005-0000-0000-0000D7160000}"/>
    <cellStyle name="Cálculo 2 2 6 5 2 3 5" xfId="4657" xr:uid="{00000000-0005-0000-0000-0000D8160000}"/>
    <cellStyle name="Cálculo 2 2 6 5 2 3 6" xfId="4658" xr:uid="{00000000-0005-0000-0000-0000D9160000}"/>
    <cellStyle name="Cálculo 2 2 6 5 2 4" xfId="4659" xr:uid="{00000000-0005-0000-0000-0000DA160000}"/>
    <cellStyle name="Cálculo 2 2 6 5 3" xfId="4660" xr:uid="{00000000-0005-0000-0000-0000DB160000}"/>
    <cellStyle name="Cálculo 2 2 6 5 3 2" xfId="4661" xr:uid="{00000000-0005-0000-0000-0000DC160000}"/>
    <cellStyle name="Cálculo 2 2 6 5 3 3" xfId="4662" xr:uid="{00000000-0005-0000-0000-0000DD160000}"/>
    <cellStyle name="Cálculo 2 2 6 5 3 4" xfId="4663" xr:uid="{00000000-0005-0000-0000-0000DE160000}"/>
    <cellStyle name="Cálculo 2 2 6 5 3 5" xfId="4664" xr:uid="{00000000-0005-0000-0000-0000DF160000}"/>
    <cellStyle name="Cálculo 2 2 6 5 3 6" xfId="4665" xr:uid="{00000000-0005-0000-0000-0000E0160000}"/>
    <cellStyle name="Cálculo 2 2 6 5 4" xfId="4666" xr:uid="{00000000-0005-0000-0000-0000E1160000}"/>
    <cellStyle name="Cálculo 2 2 6 5 4 2" xfId="4667" xr:uid="{00000000-0005-0000-0000-0000E2160000}"/>
    <cellStyle name="Cálculo 2 2 6 5 4 3" xfId="4668" xr:uid="{00000000-0005-0000-0000-0000E3160000}"/>
    <cellStyle name="Cálculo 2 2 6 5 4 4" xfId="4669" xr:uid="{00000000-0005-0000-0000-0000E4160000}"/>
    <cellStyle name="Cálculo 2 2 6 5 4 5" xfId="4670" xr:uid="{00000000-0005-0000-0000-0000E5160000}"/>
    <cellStyle name="Cálculo 2 2 6 5 4 6" xfId="4671" xr:uid="{00000000-0005-0000-0000-0000E6160000}"/>
    <cellStyle name="Cálculo 2 2 6 5 5" xfId="4672" xr:uid="{00000000-0005-0000-0000-0000E7160000}"/>
    <cellStyle name="Cálculo 2 2 6 6" xfId="4673" xr:uid="{00000000-0005-0000-0000-0000E8160000}"/>
    <cellStyle name="Cálculo 2 2 6 6 2" xfId="4674" xr:uid="{00000000-0005-0000-0000-0000E9160000}"/>
    <cellStyle name="Cálculo 2 2 6 6 2 2" xfId="4675" xr:uid="{00000000-0005-0000-0000-0000EA160000}"/>
    <cellStyle name="Cálculo 2 2 6 6 2 3" xfId="4676" xr:uid="{00000000-0005-0000-0000-0000EB160000}"/>
    <cellStyle name="Cálculo 2 2 6 6 2 4" xfId="4677" xr:uid="{00000000-0005-0000-0000-0000EC160000}"/>
    <cellStyle name="Cálculo 2 2 6 6 2 5" xfId="4678" xr:uid="{00000000-0005-0000-0000-0000ED160000}"/>
    <cellStyle name="Cálculo 2 2 6 6 2 6" xfId="4679" xr:uid="{00000000-0005-0000-0000-0000EE160000}"/>
    <cellStyle name="Cálculo 2 2 6 6 3" xfId="4680" xr:uid="{00000000-0005-0000-0000-0000EF160000}"/>
    <cellStyle name="Cálculo 2 2 6 6 3 2" xfId="4681" xr:uid="{00000000-0005-0000-0000-0000F0160000}"/>
    <cellStyle name="Cálculo 2 2 6 6 3 3" xfId="4682" xr:uid="{00000000-0005-0000-0000-0000F1160000}"/>
    <cellStyle name="Cálculo 2 2 6 6 3 4" xfId="4683" xr:uid="{00000000-0005-0000-0000-0000F2160000}"/>
    <cellStyle name="Cálculo 2 2 6 6 3 5" xfId="4684" xr:uid="{00000000-0005-0000-0000-0000F3160000}"/>
    <cellStyle name="Cálculo 2 2 6 6 3 6" xfId="4685" xr:uid="{00000000-0005-0000-0000-0000F4160000}"/>
    <cellStyle name="Cálculo 2 2 6 6 4" xfId="4686" xr:uid="{00000000-0005-0000-0000-0000F5160000}"/>
    <cellStyle name="Cálculo 2 2 6 7" xfId="4687" xr:uid="{00000000-0005-0000-0000-0000F6160000}"/>
    <cellStyle name="Cálculo 2 2 6 7 2" xfId="4688" xr:uid="{00000000-0005-0000-0000-0000F7160000}"/>
    <cellStyle name="Cálculo 2 2 6 7 3" xfId="4689" xr:uid="{00000000-0005-0000-0000-0000F8160000}"/>
    <cellStyle name="Cálculo 2 2 6 7 4" xfId="4690" xr:uid="{00000000-0005-0000-0000-0000F9160000}"/>
    <cellStyle name="Cálculo 2 2 6 7 5" xfId="4691" xr:uid="{00000000-0005-0000-0000-0000FA160000}"/>
    <cellStyle name="Cálculo 2 2 6 7 6" xfId="4692" xr:uid="{00000000-0005-0000-0000-0000FB160000}"/>
    <cellStyle name="Cálculo 2 2 6 7 7" xfId="4693" xr:uid="{00000000-0005-0000-0000-0000FC160000}"/>
    <cellStyle name="Cálculo 2 2 6 8" xfId="4694" xr:uid="{00000000-0005-0000-0000-0000FD160000}"/>
    <cellStyle name="Cálculo 2 2 6 8 2" xfId="4695" xr:uid="{00000000-0005-0000-0000-0000FE160000}"/>
    <cellStyle name="Cálculo 2 2 6 8 3" xfId="4696" xr:uid="{00000000-0005-0000-0000-0000FF160000}"/>
    <cellStyle name="Cálculo 2 2 6 8 4" xfId="4697" xr:uid="{00000000-0005-0000-0000-000000170000}"/>
    <cellStyle name="Cálculo 2 2 6 8 5" xfId="4698" xr:uid="{00000000-0005-0000-0000-000001170000}"/>
    <cellStyle name="Cálculo 2 2 6 8 6" xfId="4699" xr:uid="{00000000-0005-0000-0000-000002170000}"/>
    <cellStyle name="Cálculo 2 2 6_Client_Report_SSFD_286_UI_15May14_06h00" xfId="37001" xr:uid="{00000000-0005-0000-0000-000003170000}"/>
    <cellStyle name="Cálculo 2 2 7" xfId="4700" xr:uid="{00000000-0005-0000-0000-000004170000}"/>
    <cellStyle name="Cálculo 2 2 7 2" xfId="4701" xr:uid="{00000000-0005-0000-0000-000005170000}"/>
    <cellStyle name="Cálculo 2 2 7 2 2" xfId="4702" xr:uid="{00000000-0005-0000-0000-000006170000}"/>
    <cellStyle name="Cálculo 2 2 7 2 2 2" xfId="4703" xr:uid="{00000000-0005-0000-0000-000007170000}"/>
    <cellStyle name="Cálculo 2 2 7 2 2 2 2" xfId="4704" xr:uid="{00000000-0005-0000-0000-000008170000}"/>
    <cellStyle name="Cálculo 2 2 7 2 2 2 3" xfId="4705" xr:uid="{00000000-0005-0000-0000-000009170000}"/>
    <cellStyle name="Cálculo 2 2 7 2 2 2 4" xfId="4706" xr:uid="{00000000-0005-0000-0000-00000A170000}"/>
    <cellStyle name="Cálculo 2 2 7 2 2 2 5" xfId="4707" xr:uid="{00000000-0005-0000-0000-00000B170000}"/>
    <cellStyle name="Cálculo 2 2 7 2 2 2 6" xfId="4708" xr:uid="{00000000-0005-0000-0000-00000C170000}"/>
    <cellStyle name="Cálculo 2 2 7 2 2 3" xfId="4709" xr:uid="{00000000-0005-0000-0000-00000D170000}"/>
    <cellStyle name="Cálculo 2 2 7 2 2 3 2" xfId="4710" xr:uid="{00000000-0005-0000-0000-00000E170000}"/>
    <cellStyle name="Cálculo 2 2 7 2 2 3 3" xfId="4711" xr:uid="{00000000-0005-0000-0000-00000F170000}"/>
    <cellStyle name="Cálculo 2 2 7 2 2 3 4" xfId="4712" xr:uid="{00000000-0005-0000-0000-000010170000}"/>
    <cellStyle name="Cálculo 2 2 7 2 2 3 5" xfId="4713" xr:uid="{00000000-0005-0000-0000-000011170000}"/>
    <cellStyle name="Cálculo 2 2 7 2 2 3 6" xfId="4714" xr:uid="{00000000-0005-0000-0000-000012170000}"/>
    <cellStyle name="Cálculo 2 2 7 2 2 4" xfId="4715" xr:uid="{00000000-0005-0000-0000-000013170000}"/>
    <cellStyle name="Cálculo 2 2 7 2 3" xfId="4716" xr:uid="{00000000-0005-0000-0000-000014170000}"/>
    <cellStyle name="Cálculo 2 2 7 2 3 2" xfId="4717" xr:uid="{00000000-0005-0000-0000-000015170000}"/>
    <cellStyle name="Cálculo 2 2 7 2 3 3" xfId="4718" xr:uid="{00000000-0005-0000-0000-000016170000}"/>
    <cellStyle name="Cálculo 2 2 7 2 3 4" xfId="4719" xr:uid="{00000000-0005-0000-0000-000017170000}"/>
    <cellStyle name="Cálculo 2 2 7 2 3 5" xfId="4720" xr:uid="{00000000-0005-0000-0000-000018170000}"/>
    <cellStyle name="Cálculo 2 2 7 2 3 6" xfId="4721" xr:uid="{00000000-0005-0000-0000-000019170000}"/>
    <cellStyle name="Cálculo 2 2 7 2 3 7" xfId="4722" xr:uid="{00000000-0005-0000-0000-00001A170000}"/>
    <cellStyle name="Cálculo 2 2 7 2 4" xfId="4723" xr:uid="{00000000-0005-0000-0000-00001B170000}"/>
    <cellStyle name="Cálculo 2 2 7 2 4 2" xfId="4724" xr:uid="{00000000-0005-0000-0000-00001C170000}"/>
    <cellStyle name="Cálculo 2 2 7 2 4 3" xfId="4725" xr:uid="{00000000-0005-0000-0000-00001D170000}"/>
    <cellStyle name="Cálculo 2 2 7 2 4 4" xfId="4726" xr:uid="{00000000-0005-0000-0000-00001E170000}"/>
    <cellStyle name="Cálculo 2 2 7 2 4 5" xfId="4727" xr:uid="{00000000-0005-0000-0000-00001F170000}"/>
    <cellStyle name="Cálculo 2 2 7 2 4 6" xfId="4728" xr:uid="{00000000-0005-0000-0000-000020170000}"/>
    <cellStyle name="Cálculo 2 2 7 3" xfId="4729" xr:uid="{00000000-0005-0000-0000-000021170000}"/>
    <cellStyle name="Cálculo 2 2 7 3 2" xfId="4730" xr:uid="{00000000-0005-0000-0000-000022170000}"/>
    <cellStyle name="Cálculo 2 2 7 3 2 2" xfId="4731" xr:uid="{00000000-0005-0000-0000-000023170000}"/>
    <cellStyle name="Cálculo 2 2 7 3 2 2 2" xfId="4732" xr:uid="{00000000-0005-0000-0000-000024170000}"/>
    <cellStyle name="Cálculo 2 2 7 3 2 2 3" xfId="4733" xr:uid="{00000000-0005-0000-0000-000025170000}"/>
    <cellStyle name="Cálculo 2 2 7 3 2 2 4" xfId="4734" xr:uid="{00000000-0005-0000-0000-000026170000}"/>
    <cellStyle name="Cálculo 2 2 7 3 2 2 5" xfId="4735" xr:uid="{00000000-0005-0000-0000-000027170000}"/>
    <cellStyle name="Cálculo 2 2 7 3 2 2 6" xfId="4736" xr:uid="{00000000-0005-0000-0000-000028170000}"/>
    <cellStyle name="Cálculo 2 2 7 3 2 3" xfId="4737" xr:uid="{00000000-0005-0000-0000-000029170000}"/>
    <cellStyle name="Cálculo 2 2 7 3 2 3 2" xfId="4738" xr:uid="{00000000-0005-0000-0000-00002A170000}"/>
    <cellStyle name="Cálculo 2 2 7 3 2 3 3" xfId="4739" xr:uid="{00000000-0005-0000-0000-00002B170000}"/>
    <cellStyle name="Cálculo 2 2 7 3 2 3 4" xfId="4740" xr:uid="{00000000-0005-0000-0000-00002C170000}"/>
    <cellStyle name="Cálculo 2 2 7 3 2 3 5" xfId="4741" xr:uid="{00000000-0005-0000-0000-00002D170000}"/>
    <cellStyle name="Cálculo 2 2 7 3 2 3 6" xfId="4742" xr:uid="{00000000-0005-0000-0000-00002E170000}"/>
    <cellStyle name="Cálculo 2 2 7 3 2 4" xfId="4743" xr:uid="{00000000-0005-0000-0000-00002F170000}"/>
    <cellStyle name="Cálculo 2 2 7 3 3" xfId="4744" xr:uid="{00000000-0005-0000-0000-000030170000}"/>
    <cellStyle name="Cálculo 2 2 7 3 3 2" xfId="4745" xr:uid="{00000000-0005-0000-0000-000031170000}"/>
    <cellStyle name="Cálculo 2 2 7 3 3 3" xfId="4746" xr:uid="{00000000-0005-0000-0000-000032170000}"/>
    <cellStyle name="Cálculo 2 2 7 3 3 4" xfId="4747" xr:uid="{00000000-0005-0000-0000-000033170000}"/>
    <cellStyle name="Cálculo 2 2 7 3 3 5" xfId="4748" xr:uid="{00000000-0005-0000-0000-000034170000}"/>
    <cellStyle name="Cálculo 2 2 7 3 3 6" xfId="4749" xr:uid="{00000000-0005-0000-0000-000035170000}"/>
    <cellStyle name="Cálculo 2 2 7 3 4" xfId="4750" xr:uid="{00000000-0005-0000-0000-000036170000}"/>
    <cellStyle name="Cálculo 2 2 7 3 4 2" xfId="4751" xr:uid="{00000000-0005-0000-0000-000037170000}"/>
    <cellStyle name="Cálculo 2 2 7 3 4 3" xfId="4752" xr:uid="{00000000-0005-0000-0000-000038170000}"/>
    <cellStyle name="Cálculo 2 2 7 3 4 4" xfId="4753" xr:uid="{00000000-0005-0000-0000-000039170000}"/>
    <cellStyle name="Cálculo 2 2 7 3 4 5" xfId="4754" xr:uid="{00000000-0005-0000-0000-00003A170000}"/>
    <cellStyle name="Cálculo 2 2 7 3 4 6" xfId="4755" xr:uid="{00000000-0005-0000-0000-00003B170000}"/>
    <cellStyle name="Cálculo 2 2 7 3 5" xfId="4756" xr:uid="{00000000-0005-0000-0000-00003C170000}"/>
    <cellStyle name="Cálculo 2 2 7 4" xfId="4757" xr:uid="{00000000-0005-0000-0000-00003D170000}"/>
    <cellStyle name="Cálculo 2 2 7 4 2" xfId="4758" xr:uid="{00000000-0005-0000-0000-00003E170000}"/>
    <cellStyle name="Cálculo 2 2 7 4 2 2" xfId="4759" xr:uid="{00000000-0005-0000-0000-00003F170000}"/>
    <cellStyle name="Cálculo 2 2 7 4 2 2 2" xfId="4760" xr:uid="{00000000-0005-0000-0000-000040170000}"/>
    <cellStyle name="Cálculo 2 2 7 4 2 2 3" xfId="4761" xr:uid="{00000000-0005-0000-0000-000041170000}"/>
    <cellStyle name="Cálculo 2 2 7 4 2 2 4" xfId="4762" xr:uid="{00000000-0005-0000-0000-000042170000}"/>
    <cellStyle name="Cálculo 2 2 7 4 2 2 5" xfId="4763" xr:uid="{00000000-0005-0000-0000-000043170000}"/>
    <cellStyle name="Cálculo 2 2 7 4 2 2 6" xfId="4764" xr:uid="{00000000-0005-0000-0000-000044170000}"/>
    <cellStyle name="Cálculo 2 2 7 4 2 3" xfId="4765" xr:uid="{00000000-0005-0000-0000-000045170000}"/>
    <cellStyle name="Cálculo 2 2 7 4 2 3 2" xfId="4766" xr:uid="{00000000-0005-0000-0000-000046170000}"/>
    <cellStyle name="Cálculo 2 2 7 4 2 3 3" xfId="4767" xr:uid="{00000000-0005-0000-0000-000047170000}"/>
    <cellStyle name="Cálculo 2 2 7 4 2 3 4" xfId="4768" xr:uid="{00000000-0005-0000-0000-000048170000}"/>
    <cellStyle name="Cálculo 2 2 7 4 2 3 5" xfId="4769" xr:uid="{00000000-0005-0000-0000-000049170000}"/>
    <cellStyle name="Cálculo 2 2 7 4 2 3 6" xfId="4770" xr:uid="{00000000-0005-0000-0000-00004A170000}"/>
    <cellStyle name="Cálculo 2 2 7 4 2 4" xfId="4771" xr:uid="{00000000-0005-0000-0000-00004B170000}"/>
    <cellStyle name="Cálculo 2 2 7 4 3" xfId="4772" xr:uid="{00000000-0005-0000-0000-00004C170000}"/>
    <cellStyle name="Cálculo 2 2 7 4 3 2" xfId="4773" xr:uid="{00000000-0005-0000-0000-00004D170000}"/>
    <cellStyle name="Cálculo 2 2 7 4 3 3" xfId="4774" xr:uid="{00000000-0005-0000-0000-00004E170000}"/>
    <cellStyle name="Cálculo 2 2 7 4 3 4" xfId="4775" xr:uid="{00000000-0005-0000-0000-00004F170000}"/>
    <cellStyle name="Cálculo 2 2 7 4 3 5" xfId="4776" xr:uid="{00000000-0005-0000-0000-000050170000}"/>
    <cellStyle name="Cálculo 2 2 7 4 3 6" xfId="4777" xr:uid="{00000000-0005-0000-0000-000051170000}"/>
    <cellStyle name="Cálculo 2 2 7 4 4" xfId="4778" xr:uid="{00000000-0005-0000-0000-000052170000}"/>
    <cellStyle name="Cálculo 2 2 7 4 4 2" xfId="4779" xr:uid="{00000000-0005-0000-0000-000053170000}"/>
    <cellStyle name="Cálculo 2 2 7 4 4 3" xfId="4780" xr:uid="{00000000-0005-0000-0000-000054170000}"/>
    <cellStyle name="Cálculo 2 2 7 4 4 4" xfId="4781" xr:uid="{00000000-0005-0000-0000-000055170000}"/>
    <cellStyle name="Cálculo 2 2 7 4 4 5" xfId="4782" xr:uid="{00000000-0005-0000-0000-000056170000}"/>
    <cellStyle name="Cálculo 2 2 7 4 4 6" xfId="4783" xr:uid="{00000000-0005-0000-0000-000057170000}"/>
    <cellStyle name="Cálculo 2 2 7 4 5" xfId="4784" xr:uid="{00000000-0005-0000-0000-000058170000}"/>
    <cellStyle name="Cálculo 2 2 7 5" xfId="4785" xr:uid="{00000000-0005-0000-0000-000059170000}"/>
    <cellStyle name="Cálculo 2 2 7 5 2" xfId="4786" xr:uid="{00000000-0005-0000-0000-00005A170000}"/>
    <cellStyle name="Cálculo 2 2 7 5 2 2" xfId="4787" xr:uid="{00000000-0005-0000-0000-00005B170000}"/>
    <cellStyle name="Cálculo 2 2 7 5 2 2 2" xfId="4788" xr:uid="{00000000-0005-0000-0000-00005C170000}"/>
    <cellStyle name="Cálculo 2 2 7 5 2 2 3" xfId="4789" xr:uid="{00000000-0005-0000-0000-00005D170000}"/>
    <cellStyle name="Cálculo 2 2 7 5 2 2 4" xfId="4790" xr:uid="{00000000-0005-0000-0000-00005E170000}"/>
    <cellStyle name="Cálculo 2 2 7 5 2 2 5" xfId="4791" xr:uid="{00000000-0005-0000-0000-00005F170000}"/>
    <cellStyle name="Cálculo 2 2 7 5 2 2 6" xfId="4792" xr:uid="{00000000-0005-0000-0000-000060170000}"/>
    <cellStyle name="Cálculo 2 2 7 5 2 3" xfId="4793" xr:uid="{00000000-0005-0000-0000-000061170000}"/>
    <cellStyle name="Cálculo 2 2 7 5 2 3 2" xfId="4794" xr:uid="{00000000-0005-0000-0000-000062170000}"/>
    <cellStyle name="Cálculo 2 2 7 5 2 3 3" xfId="4795" xr:uid="{00000000-0005-0000-0000-000063170000}"/>
    <cellStyle name="Cálculo 2 2 7 5 2 3 4" xfId="4796" xr:uid="{00000000-0005-0000-0000-000064170000}"/>
    <cellStyle name="Cálculo 2 2 7 5 2 3 5" xfId="4797" xr:uid="{00000000-0005-0000-0000-000065170000}"/>
    <cellStyle name="Cálculo 2 2 7 5 2 3 6" xfId="4798" xr:uid="{00000000-0005-0000-0000-000066170000}"/>
    <cellStyle name="Cálculo 2 2 7 5 2 4" xfId="4799" xr:uid="{00000000-0005-0000-0000-000067170000}"/>
    <cellStyle name="Cálculo 2 2 7 5 3" xfId="4800" xr:uid="{00000000-0005-0000-0000-000068170000}"/>
    <cellStyle name="Cálculo 2 2 7 5 3 2" xfId="4801" xr:uid="{00000000-0005-0000-0000-000069170000}"/>
    <cellStyle name="Cálculo 2 2 7 5 3 3" xfId="4802" xr:uid="{00000000-0005-0000-0000-00006A170000}"/>
    <cellStyle name="Cálculo 2 2 7 5 3 4" xfId="4803" xr:uid="{00000000-0005-0000-0000-00006B170000}"/>
    <cellStyle name="Cálculo 2 2 7 5 3 5" xfId="4804" xr:uid="{00000000-0005-0000-0000-00006C170000}"/>
    <cellStyle name="Cálculo 2 2 7 5 3 6" xfId="4805" xr:uid="{00000000-0005-0000-0000-00006D170000}"/>
    <cellStyle name="Cálculo 2 2 7 5 4" xfId="4806" xr:uid="{00000000-0005-0000-0000-00006E170000}"/>
    <cellStyle name="Cálculo 2 2 7 5 4 2" xfId="4807" xr:uid="{00000000-0005-0000-0000-00006F170000}"/>
    <cellStyle name="Cálculo 2 2 7 5 4 3" xfId="4808" xr:uid="{00000000-0005-0000-0000-000070170000}"/>
    <cellStyle name="Cálculo 2 2 7 5 4 4" xfId="4809" xr:uid="{00000000-0005-0000-0000-000071170000}"/>
    <cellStyle name="Cálculo 2 2 7 5 4 5" xfId="4810" xr:uid="{00000000-0005-0000-0000-000072170000}"/>
    <cellStyle name="Cálculo 2 2 7 5 4 6" xfId="4811" xr:uid="{00000000-0005-0000-0000-000073170000}"/>
    <cellStyle name="Cálculo 2 2 7 5 5" xfId="4812" xr:uid="{00000000-0005-0000-0000-000074170000}"/>
    <cellStyle name="Cálculo 2 2 7 6" xfId="4813" xr:uid="{00000000-0005-0000-0000-000075170000}"/>
    <cellStyle name="Cálculo 2 2 7 6 2" xfId="4814" xr:uid="{00000000-0005-0000-0000-000076170000}"/>
    <cellStyle name="Cálculo 2 2 7 6 2 2" xfId="4815" xr:uid="{00000000-0005-0000-0000-000077170000}"/>
    <cellStyle name="Cálculo 2 2 7 6 2 3" xfId="4816" xr:uid="{00000000-0005-0000-0000-000078170000}"/>
    <cellStyle name="Cálculo 2 2 7 6 2 4" xfId="4817" xr:uid="{00000000-0005-0000-0000-000079170000}"/>
    <cellStyle name="Cálculo 2 2 7 6 2 5" xfId="4818" xr:uid="{00000000-0005-0000-0000-00007A170000}"/>
    <cellStyle name="Cálculo 2 2 7 6 2 6" xfId="4819" xr:uid="{00000000-0005-0000-0000-00007B170000}"/>
    <cellStyle name="Cálculo 2 2 7 6 3" xfId="4820" xr:uid="{00000000-0005-0000-0000-00007C170000}"/>
    <cellStyle name="Cálculo 2 2 7 6 3 2" xfId="4821" xr:uid="{00000000-0005-0000-0000-00007D170000}"/>
    <cellStyle name="Cálculo 2 2 7 6 3 3" xfId="4822" xr:uid="{00000000-0005-0000-0000-00007E170000}"/>
    <cellStyle name="Cálculo 2 2 7 6 3 4" xfId="4823" xr:uid="{00000000-0005-0000-0000-00007F170000}"/>
    <cellStyle name="Cálculo 2 2 7 6 3 5" xfId="4824" xr:uid="{00000000-0005-0000-0000-000080170000}"/>
    <cellStyle name="Cálculo 2 2 7 6 3 6" xfId="4825" xr:uid="{00000000-0005-0000-0000-000081170000}"/>
    <cellStyle name="Cálculo 2 2 7 6 4" xfId="4826" xr:uid="{00000000-0005-0000-0000-000082170000}"/>
    <cellStyle name="Cálculo 2 2 7 7" xfId="4827" xr:uid="{00000000-0005-0000-0000-000083170000}"/>
    <cellStyle name="Cálculo 2 2 7 7 2" xfId="4828" xr:uid="{00000000-0005-0000-0000-000084170000}"/>
    <cellStyle name="Cálculo 2 2 7 7 3" xfId="4829" xr:uid="{00000000-0005-0000-0000-000085170000}"/>
    <cellStyle name="Cálculo 2 2 7 7 4" xfId="4830" xr:uid="{00000000-0005-0000-0000-000086170000}"/>
    <cellStyle name="Cálculo 2 2 7 7 5" xfId="4831" xr:uid="{00000000-0005-0000-0000-000087170000}"/>
    <cellStyle name="Cálculo 2 2 7 7 6" xfId="4832" xr:uid="{00000000-0005-0000-0000-000088170000}"/>
    <cellStyle name="Cálculo 2 2 7 7 7" xfId="4833" xr:uid="{00000000-0005-0000-0000-000089170000}"/>
    <cellStyle name="Cálculo 2 2 7 8" xfId="4834" xr:uid="{00000000-0005-0000-0000-00008A170000}"/>
    <cellStyle name="Cálculo 2 2 7 8 2" xfId="4835" xr:uid="{00000000-0005-0000-0000-00008B170000}"/>
    <cellStyle name="Cálculo 2 2 7 8 3" xfId="4836" xr:uid="{00000000-0005-0000-0000-00008C170000}"/>
    <cellStyle name="Cálculo 2 2 7 8 4" xfId="4837" xr:uid="{00000000-0005-0000-0000-00008D170000}"/>
    <cellStyle name="Cálculo 2 2 7 8 5" xfId="4838" xr:uid="{00000000-0005-0000-0000-00008E170000}"/>
    <cellStyle name="Cálculo 2 2 7 8 6" xfId="4839" xr:uid="{00000000-0005-0000-0000-00008F170000}"/>
    <cellStyle name="Cálculo 2 2 7_Client_Report_SSFD_286_UI_15May14_06h00" xfId="37002" xr:uid="{00000000-0005-0000-0000-000090170000}"/>
    <cellStyle name="Cálculo 2 2 8" xfId="4840" xr:uid="{00000000-0005-0000-0000-000091170000}"/>
    <cellStyle name="Cálculo 2 2 8 2" xfId="4841" xr:uid="{00000000-0005-0000-0000-000092170000}"/>
    <cellStyle name="Cálculo 2 2 8 2 2" xfId="4842" xr:uid="{00000000-0005-0000-0000-000093170000}"/>
    <cellStyle name="Cálculo 2 2 8 2 2 2" xfId="4843" xr:uid="{00000000-0005-0000-0000-000094170000}"/>
    <cellStyle name="Cálculo 2 2 8 2 2 2 2" xfId="4844" xr:uid="{00000000-0005-0000-0000-000095170000}"/>
    <cellStyle name="Cálculo 2 2 8 2 2 2 3" xfId="4845" xr:uid="{00000000-0005-0000-0000-000096170000}"/>
    <cellStyle name="Cálculo 2 2 8 2 2 2 4" xfId="4846" xr:uid="{00000000-0005-0000-0000-000097170000}"/>
    <cellStyle name="Cálculo 2 2 8 2 2 2 5" xfId="4847" xr:uid="{00000000-0005-0000-0000-000098170000}"/>
    <cellStyle name="Cálculo 2 2 8 2 2 2 6" xfId="4848" xr:uid="{00000000-0005-0000-0000-000099170000}"/>
    <cellStyle name="Cálculo 2 2 8 2 2 3" xfId="4849" xr:uid="{00000000-0005-0000-0000-00009A170000}"/>
    <cellStyle name="Cálculo 2 2 8 2 2 3 2" xfId="4850" xr:uid="{00000000-0005-0000-0000-00009B170000}"/>
    <cellStyle name="Cálculo 2 2 8 2 2 3 3" xfId="4851" xr:uid="{00000000-0005-0000-0000-00009C170000}"/>
    <cellStyle name="Cálculo 2 2 8 2 2 3 4" xfId="4852" xr:uid="{00000000-0005-0000-0000-00009D170000}"/>
    <cellStyle name="Cálculo 2 2 8 2 2 3 5" xfId="4853" xr:uid="{00000000-0005-0000-0000-00009E170000}"/>
    <cellStyle name="Cálculo 2 2 8 2 2 3 6" xfId="4854" xr:uid="{00000000-0005-0000-0000-00009F170000}"/>
    <cellStyle name="Cálculo 2 2 8 2 2 4" xfId="4855" xr:uid="{00000000-0005-0000-0000-0000A0170000}"/>
    <cellStyle name="Cálculo 2 2 8 2 3" xfId="4856" xr:uid="{00000000-0005-0000-0000-0000A1170000}"/>
    <cellStyle name="Cálculo 2 2 8 2 3 2" xfId="4857" xr:uid="{00000000-0005-0000-0000-0000A2170000}"/>
    <cellStyle name="Cálculo 2 2 8 2 3 3" xfId="4858" xr:uid="{00000000-0005-0000-0000-0000A3170000}"/>
    <cellStyle name="Cálculo 2 2 8 2 3 4" xfId="4859" xr:uid="{00000000-0005-0000-0000-0000A4170000}"/>
    <cellStyle name="Cálculo 2 2 8 2 3 5" xfId="4860" xr:uid="{00000000-0005-0000-0000-0000A5170000}"/>
    <cellStyle name="Cálculo 2 2 8 2 3 6" xfId="4861" xr:uid="{00000000-0005-0000-0000-0000A6170000}"/>
    <cellStyle name="Cálculo 2 2 8 2 3 7" xfId="4862" xr:uid="{00000000-0005-0000-0000-0000A7170000}"/>
    <cellStyle name="Cálculo 2 2 8 2 4" xfId="4863" xr:uid="{00000000-0005-0000-0000-0000A8170000}"/>
    <cellStyle name="Cálculo 2 2 8 2 4 2" xfId="4864" xr:uid="{00000000-0005-0000-0000-0000A9170000}"/>
    <cellStyle name="Cálculo 2 2 8 2 4 3" xfId="4865" xr:uid="{00000000-0005-0000-0000-0000AA170000}"/>
    <cellStyle name="Cálculo 2 2 8 2 4 4" xfId="4866" xr:uid="{00000000-0005-0000-0000-0000AB170000}"/>
    <cellStyle name="Cálculo 2 2 8 2 4 5" xfId="4867" xr:uid="{00000000-0005-0000-0000-0000AC170000}"/>
    <cellStyle name="Cálculo 2 2 8 2 4 6" xfId="4868" xr:uid="{00000000-0005-0000-0000-0000AD170000}"/>
    <cellStyle name="Cálculo 2 2 8 3" xfId="4869" xr:uid="{00000000-0005-0000-0000-0000AE170000}"/>
    <cellStyle name="Cálculo 2 2 8 3 2" xfId="4870" xr:uid="{00000000-0005-0000-0000-0000AF170000}"/>
    <cellStyle name="Cálculo 2 2 8 3 2 2" xfId="4871" xr:uid="{00000000-0005-0000-0000-0000B0170000}"/>
    <cellStyle name="Cálculo 2 2 8 3 2 2 2" xfId="4872" xr:uid="{00000000-0005-0000-0000-0000B1170000}"/>
    <cellStyle name="Cálculo 2 2 8 3 2 2 3" xfId="4873" xr:uid="{00000000-0005-0000-0000-0000B2170000}"/>
    <cellStyle name="Cálculo 2 2 8 3 2 2 4" xfId="4874" xr:uid="{00000000-0005-0000-0000-0000B3170000}"/>
    <cellStyle name="Cálculo 2 2 8 3 2 2 5" xfId="4875" xr:uid="{00000000-0005-0000-0000-0000B4170000}"/>
    <cellStyle name="Cálculo 2 2 8 3 2 2 6" xfId="4876" xr:uid="{00000000-0005-0000-0000-0000B5170000}"/>
    <cellStyle name="Cálculo 2 2 8 3 2 3" xfId="4877" xr:uid="{00000000-0005-0000-0000-0000B6170000}"/>
    <cellStyle name="Cálculo 2 2 8 3 2 3 2" xfId="4878" xr:uid="{00000000-0005-0000-0000-0000B7170000}"/>
    <cellStyle name="Cálculo 2 2 8 3 2 3 3" xfId="4879" xr:uid="{00000000-0005-0000-0000-0000B8170000}"/>
    <cellStyle name="Cálculo 2 2 8 3 2 3 4" xfId="4880" xr:uid="{00000000-0005-0000-0000-0000B9170000}"/>
    <cellStyle name="Cálculo 2 2 8 3 2 3 5" xfId="4881" xr:uid="{00000000-0005-0000-0000-0000BA170000}"/>
    <cellStyle name="Cálculo 2 2 8 3 2 3 6" xfId="4882" xr:uid="{00000000-0005-0000-0000-0000BB170000}"/>
    <cellStyle name="Cálculo 2 2 8 3 2 4" xfId="4883" xr:uid="{00000000-0005-0000-0000-0000BC170000}"/>
    <cellStyle name="Cálculo 2 2 8 3 3" xfId="4884" xr:uid="{00000000-0005-0000-0000-0000BD170000}"/>
    <cellStyle name="Cálculo 2 2 8 3 3 2" xfId="4885" xr:uid="{00000000-0005-0000-0000-0000BE170000}"/>
    <cellStyle name="Cálculo 2 2 8 3 3 3" xfId="4886" xr:uid="{00000000-0005-0000-0000-0000BF170000}"/>
    <cellStyle name="Cálculo 2 2 8 3 3 4" xfId="4887" xr:uid="{00000000-0005-0000-0000-0000C0170000}"/>
    <cellStyle name="Cálculo 2 2 8 3 3 5" xfId="4888" xr:uid="{00000000-0005-0000-0000-0000C1170000}"/>
    <cellStyle name="Cálculo 2 2 8 3 3 6" xfId="4889" xr:uid="{00000000-0005-0000-0000-0000C2170000}"/>
    <cellStyle name="Cálculo 2 2 8 3 4" xfId="4890" xr:uid="{00000000-0005-0000-0000-0000C3170000}"/>
    <cellStyle name="Cálculo 2 2 8 3 4 2" xfId="4891" xr:uid="{00000000-0005-0000-0000-0000C4170000}"/>
    <cellStyle name="Cálculo 2 2 8 3 4 3" xfId="4892" xr:uid="{00000000-0005-0000-0000-0000C5170000}"/>
    <cellStyle name="Cálculo 2 2 8 3 4 4" xfId="4893" xr:uid="{00000000-0005-0000-0000-0000C6170000}"/>
    <cellStyle name="Cálculo 2 2 8 3 4 5" xfId="4894" xr:uid="{00000000-0005-0000-0000-0000C7170000}"/>
    <cellStyle name="Cálculo 2 2 8 3 4 6" xfId="4895" xr:uid="{00000000-0005-0000-0000-0000C8170000}"/>
    <cellStyle name="Cálculo 2 2 8 3 5" xfId="4896" xr:uid="{00000000-0005-0000-0000-0000C9170000}"/>
    <cellStyle name="Cálculo 2 2 8 4" xfId="4897" xr:uid="{00000000-0005-0000-0000-0000CA170000}"/>
    <cellStyle name="Cálculo 2 2 8 4 2" xfId="4898" xr:uid="{00000000-0005-0000-0000-0000CB170000}"/>
    <cellStyle name="Cálculo 2 2 8 4 2 2" xfId="4899" xr:uid="{00000000-0005-0000-0000-0000CC170000}"/>
    <cellStyle name="Cálculo 2 2 8 4 2 2 2" xfId="4900" xr:uid="{00000000-0005-0000-0000-0000CD170000}"/>
    <cellStyle name="Cálculo 2 2 8 4 2 2 3" xfId="4901" xr:uid="{00000000-0005-0000-0000-0000CE170000}"/>
    <cellStyle name="Cálculo 2 2 8 4 2 2 4" xfId="4902" xr:uid="{00000000-0005-0000-0000-0000CF170000}"/>
    <cellStyle name="Cálculo 2 2 8 4 2 2 5" xfId="4903" xr:uid="{00000000-0005-0000-0000-0000D0170000}"/>
    <cellStyle name="Cálculo 2 2 8 4 2 2 6" xfId="4904" xr:uid="{00000000-0005-0000-0000-0000D1170000}"/>
    <cellStyle name="Cálculo 2 2 8 4 2 3" xfId="4905" xr:uid="{00000000-0005-0000-0000-0000D2170000}"/>
    <cellStyle name="Cálculo 2 2 8 4 2 3 2" xfId="4906" xr:uid="{00000000-0005-0000-0000-0000D3170000}"/>
    <cellStyle name="Cálculo 2 2 8 4 2 3 3" xfId="4907" xr:uid="{00000000-0005-0000-0000-0000D4170000}"/>
    <cellStyle name="Cálculo 2 2 8 4 2 3 4" xfId="4908" xr:uid="{00000000-0005-0000-0000-0000D5170000}"/>
    <cellStyle name="Cálculo 2 2 8 4 2 3 5" xfId="4909" xr:uid="{00000000-0005-0000-0000-0000D6170000}"/>
    <cellStyle name="Cálculo 2 2 8 4 2 3 6" xfId="4910" xr:uid="{00000000-0005-0000-0000-0000D7170000}"/>
    <cellStyle name="Cálculo 2 2 8 4 2 4" xfId="4911" xr:uid="{00000000-0005-0000-0000-0000D8170000}"/>
    <cellStyle name="Cálculo 2 2 8 4 3" xfId="4912" xr:uid="{00000000-0005-0000-0000-0000D9170000}"/>
    <cellStyle name="Cálculo 2 2 8 4 3 2" xfId="4913" xr:uid="{00000000-0005-0000-0000-0000DA170000}"/>
    <cellStyle name="Cálculo 2 2 8 4 3 3" xfId="4914" xr:uid="{00000000-0005-0000-0000-0000DB170000}"/>
    <cellStyle name="Cálculo 2 2 8 4 3 4" xfId="4915" xr:uid="{00000000-0005-0000-0000-0000DC170000}"/>
    <cellStyle name="Cálculo 2 2 8 4 3 5" xfId="4916" xr:uid="{00000000-0005-0000-0000-0000DD170000}"/>
    <cellStyle name="Cálculo 2 2 8 4 3 6" xfId="4917" xr:uid="{00000000-0005-0000-0000-0000DE170000}"/>
    <cellStyle name="Cálculo 2 2 8 4 4" xfId="4918" xr:uid="{00000000-0005-0000-0000-0000DF170000}"/>
    <cellStyle name="Cálculo 2 2 8 4 4 2" xfId="4919" xr:uid="{00000000-0005-0000-0000-0000E0170000}"/>
    <cellStyle name="Cálculo 2 2 8 4 4 3" xfId="4920" xr:uid="{00000000-0005-0000-0000-0000E1170000}"/>
    <cellStyle name="Cálculo 2 2 8 4 4 4" xfId="4921" xr:uid="{00000000-0005-0000-0000-0000E2170000}"/>
    <cellStyle name="Cálculo 2 2 8 4 4 5" xfId="4922" xr:uid="{00000000-0005-0000-0000-0000E3170000}"/>
    <cellStyle name="Cálculo 2 2 8 4 4 6" xfId="4923" xr:uid="{00000000-0005-0000-0000-0000E4170000}"/>
    <cellStyle name="Cálculo 2 2 8 4 5" xfId="4924" xr:uid="{00000000-0005-0000-0000-0000E5170000}"/>
    <cellStyle name="Cálculo 2 2 8 5" xfId="4925" xr:uid="{00000000-0005-0000-0000-0000E6170000}"/>
    <cellStyle name="Cálculo 2 2 8 5 2" xfId="4926" xr:uid="{00000000-0005-0000-0000-0000E7170000}"/>
    <cellStyle name="Cálculo 2 2 8 5 2 2" xfId="4927" xr:uid="{00000000-0005-0000-0000-0000E8170000}"/>
    <cellStyle name="Cálculo 2 2 8 5 2 2 2" xfId="4928" xr:uid="{00000000-0005-0000-0000-0000E9170000}"/>
    <cellStyle name="Cálculo 2 2 8 5 2 2 3" xfId="4929" xr:uid="{00000000-0005-0000-0000-0000EA170000}"/>
    <cellStyle name="Cálculo 2 2 8 5 2 2 4" xfId="4930" xr:uid="{00000000-0005-0000-0000-0000EB170000}"/>
    <cellStyle name="Cálculo 2 2 8 5 2 2 5" xfId="4931" xr:uid="{00000000-0005-0000-0000-0000EC170000}"/>
    <cellStyle name="Cálculo 2 2 8 5 2 2 6" xfId="4932" xr:uid="{00000000-0005-0000-0000-0000ED170000}"/>
    <cellStyle name="Cálculo 2 2 8 5 2 3" xfId="4933" xr:uid="{00000000-0005-0000-0000-0000EE170000}"/>
    <cellStyle name="Cálculo 2 2 8 5 2 3 2" xfId="4934" xr:uid="{00000000-0005-0000-0000-0000EF170000}"/>
    <cellStyle name="Cálculo 2 2 8 5 2 3 3" xfId="4935" xr:uid="{00000000-0005-0000-0000-0000F0170000}"/>
    <cellStyle name="Cálculo 2 2 8 5 2 3 4" xfId="4936" xr:uid="{00000000-0005-0000-0000-0000F1170000}"/>
    <cellStyle name="Cálculo 2 2 8 5 2 3 5" xfId="4937" xr:uid="{00000000-0005-0000-0000-0000F2170000}"/>
    <cellStyle name="Cálculo 2 2 8 5 2 3 6" xfId="4938" xr:uid="{00000000-0005-0000-0000-0000F3170000}"/>
    <cellStyle name="Cálculo 2 2 8 5 2 4" xfId="4939" xr:uid="{00000000-0005-0000-0000-0000F4170000}"/>
    <cellStyle name="Cálculo 2 2 8 5 3" xfId="4940" xr:uid="{00000000-0005-0000-0000-0000F5170000}"/>
    <cellStyle name="Cálculo 2 2 8 5 3 2" xfId="4941" xr:uid="{00000000-0005-0000-0000-0000F6170000}"/>
    <cellStyle name="Cálculo 2 2 8 5 3 3" xfId="4942" xr:uid="{00000000-0005-0000-0000-0000F7170000}"/>
    <cellStyle name="Cálculo 2 2 8 5 3 4" xfId="4943" xr:uid="{00000000-0005-0000-0000-0000F8170000}"/>
    <cellStyle name="Cálculo 2 2 8 5 3 5" xfId="4944" xr:uid="{00000000-0005-0000-0000-0000F9170000}"/>
    <cellStyle name="Cálculo 2 2 8 5 3 6" xfId="4945" xr:uid="{00000000-0005-0000-0000-0000FA170000}"/>
    <cellStyle name="Cálculo 2 2 8 5 4" xfId="4946" xr:uid="{00000000-0005-0000-0000-0000FB170000}"/>
    <cellStyle name="Cálculo 2 2 8 5 4 2" xfId="4947" xr:uid="{00000000-0005-0000-0000-0000FC170000}"/>
    <cellStyle name="Cálculo 2 2 8 5 4 3" xfId="4948" xr:uid="{00000000-0005-0000-0000-0000FD170000}"/>
    <cellStyle name="Cálculo 2 2 8 5 4 4" xfId="4949" xr:uid="{00000000-0005-0000-0000-0000FE170000}"/>
    <cellStyle name="Cálculo 2 2 8 5 4 5" xfId="4950" xr:uid="{00000000-0005-0000-0000-0000FF170000}"/>
    <cellStyle name="Cálculo 2 2 8 5 4 6" xfId="4951" xr:uid="{00000000-0005-0000-0000-000000180000}"/>
    <cellStyle name="Cálculo 2 2 8 5 5" xfId="4952" xr:uid="{00000000-0005-0000-0000-000001180000}"/>
    <cellStyle name="Cálculo 2 2 8 6" xfId="4953" xr:uid="{00000000-0005-0000-0000-000002180000}"/>
    <cellStyle name="Cálculo 2 2 8 6 2" xfId="4954" xr:uid="{00000000-0005-0000-0000-000003180000}"/>
    <cellStyle name="Cálculo 2 2 8 6 2 2" xfId="4955" xr:uid="{00000000-0005-0000-0000-000004180000}"/>
    <cellStyle name="Cálculo 2 2 8 6 2 3" xfId="4956" xr:uid="{00000000-0005-0000-0000-000005180000}"/>
    <cellStyle name="Cálculo 2 2 8 6 2 4" xfId="4957" xr:uid="{00000000-0005-0000-0000-000006180000}"/>
    <cellStyle name="Cálculo 2 2 8 6 2 5" xfId="4958" xr:uid="{00000000-0005-0000-0000-000007180000}"/>
    <cellStyle name="Cálculo 2 2 8 6 2 6" xfId="4959" xr:uid="{00000000-0005-0000-0000-000008180000}"/>
    <cellStyle name="Cálculo 2 2 8 6 3" xfId="4960" xr:uid="{00000000-0005-0000-0000-000009180000}"/>
    <cellStyle name="Cálculo 2 2 8 6 3 2" xfId="4961" xr:uid="{00000000-0005-0000-0000-00000A180000}"/>
    <cellStyle name="Cálculo 2 2 8 6 3 3" xfId="4962" xr:uid="{00000000-0005-0000-0000-00000B180000}"/>
    <cellStyle name="Cálculo 2 2 8 6 3 4" xfId="4963" xr:uid="{00000000-0005-0000-0000-00000C180000}"/>
    <cellStyle name="Cálculo 2 2 8 6 3 5" xfId="4964" xr:uid="{00000000-0005-0000-0000-00000D180000}"/>
    <cellStyle name="Cálculo 2 2 8 6 3 6" xfId="4965" xr:uid="{00000000-0005-0000-0000-00000E180000}"/>
    <cellStyle name="Cálculo 2 2 8 6 4" xfId="4966" xr:uid="{00000000-0005-0000-0000-00000F180000}"/>
    <cellStyle name="Cálculo 2 2 8 7" xfId="4967" xr:uid="{00000000-0005-0000-0000-000010180000}"/>
    <cellStyle name="Cálculo 2 2 8 7 2" xfId="4968" xr:uid="{00000000-0005-0000-0000-000011180000}"/>
    <cellStyle name="Cálculo 2 2 8 7 3" xfId="4969" xr:uid="{00000000-0005-0000-0000-000012180000}"/>
    <cellStyle name="Cálculo 2 2 8 7 4" xfId="4970" xr:uid="{00000000-0005-0000-0000-000013180000}"/>
    <cellStyle name="Cálculo 2 2 8 7 5" xfId="4971" xr:uid="{00000000-0005-0000-0000-000014180000}"/>
    <cellStyle name="Cálculo 2 2 8 7 6" xfId="4972" xr:uid="{00000000-0005-0000-0000-000015180000}"/>
    <cellStyle name="Cálculo 2 2 8 7 7" xfId="4973" xr:uid="{00000000-0005-0000-0000-000016180000}"/>
    <cellStyle name="Cálculo 2 2 8 8" xfId="4974" xr:uid="{00000000-0005-0000-0000-000017180000}"/>
    <cellStyle name="Cálculo 2 2 8 8 2" xfId="4975" xr:uid="{00000000-0005-0000-0000-000018180000}"/>
    <cellStyle name="Cálculo 2 2 8 8 3" xfId="4976" xr:uid="{00000000-0005-0000-0000-000019180000}"/>
    <cellStyle name="Cálculo 2 2 8 8 4" xfId="4977" xr:uid="{00000000-0005-0000-0000-00001A180000}"/>
    <cellStyle name="Cálculo 2 2 8 8 5" xfId="4978" xr:uid="{00000000-0005-0000-0000-00001B180000}"/>
    <cellStyle name="Cálculo 2 2 8 8 6" xfId="4979" xr:uid="{00000000-0005-0000-0000-00001C180000}"/>
    <cellStyle name="Cálculo 2 2 8_Client_Report_SSFD_286_UI_15May14_06h00" xfId="37003" xr:uid="{00000000-0005-0000-0000-00001D180000}"/>
    <cellStyle name="Cálculo 2 2 9" xfId="4980" xr:uid="{00000000-0005-0000-0000-00001E180000}"/>
    <cellStyle name="Cálculo 2 2 9 2" xfId="4981" xr:uid="{00000000-0005-0000-0000-00001F180000}"/>
    <cellStyle name="Cálculo 2 2 9 2 2" xfId="4982" xr:uid="{00000000-0005-0000-0000-000020180000}"/>
    <cellStyle name="Cálculo 2 2 9 2 2 2" xfId="4983" xr:uid="{00000000-0005-0000-0000-000021180000}"/>
    <cellStyle name="Cálculo 2 2 9 2 2 2 2" xfId="4984" xr:uid="{00000000-0005-0000-0000-000022180000}"/>
    <cellStyle name="Cálculo 2 2 9 2 2 2 3" xfId="4985" xr:uid="{00000000-0005-0000-0000-000023180000}"/>
    <cellStyle name="Cálculo 2 2 9 2 2 2 4" xfId="4986" xr:uid="{00000000-0005-0000-0000-000024180000}"/>
    <cellStyle name="Cálculo 2 2 9 2 2 2 5" xfId="4987" xr:uid="{00000000-0005-0000-0000-000025180000}"/>
    <cellStyle name="Cálculo 2 2 9 2 2 2 6" xfId="4988" xr:uid="{00000000-0005-0000-0000-000026180000}"/>
    <cellStyle name="Cálculo 2 2 9 2 2 3" xfId="4989" xr:uid="{00000000-0005-0000-0000-000027180000}"/>
    <cellStyle name="Cálculo 2 2 9 2 2 3 2" xfId="4990" xr:uid="{00000000-0005-0000-0000-000028180000}"/>
    <cellStyle name="Cálculo 2 2 9 2 2 3 3" xfId="4991" xr:uid="{00000000-0005-0000-0000-000029180000}"/>
    <cellStyle name="Cálculo 2 2 9 2 2 3 4" xfId="4992" xr:uid="{00000000-0005-0000-0000-00002A180000}"/>
    <cellStyle name="Cálculo 2 2 9 2 2 3 5" xfId="4993" xr:uid="{00000000-0005-0000-0000-00002B180000}"/>
    <cellStyle name="Cálculo 2 2 9 2 2 3 6" xfId="4994" xr:uid="{00000000-0005-0000-0000-00002C180000}"/>
    <cellStyle name="Cálculo 2 2 9 2 2 4" xfId="4995" xr:uid="{00000000-0005-0000-0000-00002D180000}"/>
    <cellStyle name="Cálculo 2 2 9 2 3" xfId="4996" xr:uid="{00000000-0005-0000-0000-00002E180000}"/>
    <cellStyle name="Cálculo 2 2 9 2 3 2" xfId="4997" xr:uid="{00000000-0005-0000-0000-00002F180000}"/>
    <cellStyle name="Cálculo 2 2 9 2 3 3" xfId="4998" xr:uid="{00000000-0005-0000-0000-000030180000}"/>
    <cellStyle name="Cálculo 2 2 9 2 3 4" xfId="4999" xr:uid="{00000000-0005-0000-0000-000031180000}"/>
    <cellStyle name="Cálculo 2 2 9 2 3 5" xfId="5000" xr:uid="{00000000-0005-0000-0000-000032180000}"/>
    <cellStyle name="Cálculo 2 2 9 2 3 6" xfId="5001" xr:uid="{00000000-0005-0000-0000-000033180000}"/>
    <cellStyle name="Cálculo 2 2 9 2 3 7" xfId="5002" xr:uid="{00000000-0005-0000-0000-000034180000}"/>
    <cellStyle name="Cálculo 2 2 9 2 4" xfId="5003" xr:uid="{00000000-0005-0000-0000-000035180000}"/>
    <cellStyle name="Cálculo 2 2 9 2 4 2" xfId="5004" xr:uid="{00000000-0005-0000-0000-000036180000}"/>
    <cellStyle name="Cálculo 2 2 9 2 4 3" xfId="5005" xr:uid="{00000000-0005-0000-0000-000037180000}"/>
    <cellStyle name="Cálculo 2 2 9 2 4 4" xfId="5006" xr:uid="{00000000-0005-0000-0000-000038180000}"/>
    <cellStyle name="Cálculo 2 2 9 2 4 5" xfId="5007" xr:uid="{00000000-0005-0000-0000-000039180000}"/>
    <cellStyle name="Cálculo 2 2 9 2 4 6" xfId="5008" xr:uid="{00000000-0005-0000-0000-00003A180000}"/>
    <cellStyle name="Cálculo 2 2 9 3" xfId="5009" xr:uid="{00000000-0005-0000-0000-00003B180000}"/>
    <cellStyle name="Cálculo 2 2 9 3 2" xfId="5010" xr:uid="{00000000-0005-0000-0000-00003C180000}"/>
    <cellStyle name="Cálculo 2 2 9 3 2 2" xfId="5011" xr:uid="{00000000-0005-0000-0000-00003D180000}"/>
    <cellStyle name="Cálculo 2 2 9 3 2 2 2" xfId="5012" xr:uid="{00000000-0005-0000-0000-00003E180000}"/>
    <cellStyle name="Cálculo 2 2 9 3 2 2 3" xfId="5013" xr:uid="{00000000-0005-0000-0000-00003F180000}"/>
    <cellStyle name="Cálculo 2 2 9 3 2 2 4" xfId="5014" xr:uid="{00000000-0005-0000-0000-000040180000}"/>
    <cellStyle name="Cálculo 2 2 9 3 2 2 5" xfId="5015" xr:uid="{00000000-0005-0000-0000-000041180000}"/>
    <cellStyle name="Cálculo 2 2 9 3 2 2 6" xfId="5016" xr:uid="{00000000-0005-0000-0000-000042180000}"/>
    <cellStyle name="Cálculo 2 2 9 3 2 3" xfId="5017" xr:uid="{00000000-0005-0000-0000-000043180000}"/>
    <cellStyle name="Cálculo 2 2 9 3 2 3 2" xfId="5018" xr:uid="{00000000-0005-0000-0000-000044180000}"/>
    <cellStyle name="Cálculo 2 2 9 3 2 3 3" xfId="5019" xr:uid="{00000000-0005-0000-0000-000045180000}"/>
    <cellStyle name="Cálculo 2 2 9 3 2 3 4" xfId="5020" xr:uid="{00000000-0005-0000-0000-000046180000}"/>
    <cellStyle name="Cálculo 2 2 9 3 2 3 5" xfId="5021" xr:uid="{00000000-0005-0000-0000-000047180000}"/>
    <cellStyle name="Cálculo 2 2 9 3 2 3 6" xfId="5022" xr:uid="{00000000-0005-0000-0000-000048180000}"/>
    <cellStyle name="Cálculo 2 2 9 3 2 4" xfId="5023" xr:uid="{00000000-0005-0000-0000-000049180000}"/>
    <cellStyle name="Cálculo 2 2 9 3 3" xfId="5024" xr:uid="{00000000-0005-0000-0000-00004A180000}"/>
    <cellStyle name="Cálculo 2 2 9 3 3 2" xfId="5025" xr:uid="{00000000-0005-0000-0000-00004B180000}"/>
    <cellStyle name="Cálculo 2 2 9 3 3 3" xfId="5026" xr:uid="{00000000-0005-0000-0000-00004C180000}"/>
    <cellStyle name="Cálculo 2 2 9 3 3 4" xfId="5027" xr:uid="{00000000-0005-0000-0000-00004D180000}"/>
    <cellStyle name="Cálculo 2 2 9 3 3 5" xfId="5028" xr:uid="{00000000-0005-0000-0000-00004E180000}"/>
    <cellStyle name="Cálculo 2 2 9 3 3 6" xfId="5029" xr:uid="{00000000-0005-0000-0000-00004F180000}"/>
    <cellStyle name="Cálculo 2 2 9 3 4" xfId="5030" xr:uid="{00000000-0005-0000-0000-000050180000}"/>
    <cellStyle name="Cálculo 2 2 9 3 4 2" xfId="5031" xr:uid="{00000000-0005-0000-0000-000051180000}"/>
    <cellStyle name="Cálculo 2 2 9 3 4 3" xfId="5032" xr:uid="{00000000-0005-0000-0000-000052180000}"/>
    <cellStyle name="Cálculo 2 2 9 3 4 4" xfId="5033" xr:uid="{00000000-0005-0000-0000-000053180000}"/>
    <cellStyle name="Cálculo 2 2 9 3 4 5" xfId="5034" xr:uid="{00000000-0005-0000-0000-000054180000}"/>
    <cellStyle name="Cálculo 2 2 9 3 4 6" xfId="5035" xr:uid="{00000000-0005-0000-0000-000055180000}"/>
    <cellStyle name="Cálculo 2 2 9 3 5" xfId="5036" xr:uid="{00000000-0005-0000-0000-000056180000}"/>
    <cellStyle name="Cálculo 2 2 9 4" xfId="5037" xr:uid="{00000000-0005-0000-0000-000057180000}"/>
    <cellStyle name="Cálculo 2 2 9 4 2" xfId="5038" xr:uid="{00000000-0005-0000-0000-000058180000}"/>
    <cellStyle name="Cálculo 2 2 9 4 2 2" xfId="5039" xr:uid="{00000000-0005-0000-0000-000059180000}"/>
    <cellStyle name="Cálculo 2 2 9 4 2 2 2" xfId="5040" xr:uid="{00000000-0005-0000-0000-00005A180000}"/>
    <cellStyle name="Cálculo 2 2 9 4 2 2 3" xfId="5041" xr:uid="{00000000-0005-0000-0000-00005B180000}"/>
    <cellStyle name="Cálculo 2 2 9 4 2 2 4" xfId="5042" xr:uid="{00000000-0005-0000-0000-00005C180000}"/>
    <cellStyle name="Cálculo 2 2 9 4 2 2 5" xfId="5043" xr:uid="{00000000-0005-0000-0000-00005D180000}"/>
    <cellStyle name="Cálculo 2 2 9 4 2 2 6" xfId="5044" xr:uid="{00000000-0005-0000-0000-00005E180000}"/>
    <cellStyle name="Cálculo 2 2 9 4 2 3" xfId="5045" xr:uid="{00000000-0005-0000-0000-00005F180000}"/>
    <cellStyle name="Cálculo 2 2 9 4 2 3 2" xfId="5046" xr:uid="{00000000-0005-0000-0000-000060180000}"/>
    <cellStyle name="Cálculo 2 2 9 4 2 3 3" xfId="5047" xr:uid="{00000000-0005-0000-0000-000061180000}"/>
    <cellStyle name="Cálculo 2 2 9 4 2 3 4" xfId="5048" xr:uid="{00000000-0005-0000-0000-000062180000}"/>
    <cellStyle name="Cálculo 2 2 9 4 2 3 5" xfId="5049" xr:uid="{00000000-0005-0000-0000-000063180000}"/>
    <cellStyle name="Cálculo 2 2 9 4 2 3 6" xfId="5050" xr:uid="{00000000-0005-0000-0000-000064180000}"/>
    <cellStyle name="Cálculo 2 2 9 4 2 4" xfId="5051" xr:uid="{00000000-0005-0000-0000-000065180000}"/>
    <cellStyle name="Cálculo 2 2 9 4 3" xfId="5052" xr:uid="{00000000-0005-0000-0000-000066180000}"/>
    <cellStyle name="Cálculo 2 2 9 4 3 2" xfId="5053" xr:uid="{00000000-0005-0000-0000-000067180000}"/>
    <cellStyle name="Cálculo 2 2 9 4 3 3" xfId="5054" xr:uid="{00000000-0005-0000-0000-000068180000}"/>
    <cellStyle name="Cálculo 2 2 9 4 3 4" xfId="5055" xr:uid="{00000000-0005-0000-0000-000069180000}"/>
    <cellStyle name="Cálculo 2 2 9 4 3 5" xfId="5056" xr:uid="{00000000-0005-0000-0000-00006A180000}"/>
    <cellStyle name="Cálculo 2 2 9 4 3 6" xfId="5057" xr:uid="{00000000-0005-0000-0000-00006B180000}"/>
    <cellStyle name="Cálculo 2 2 9 4 4" xfId="5058" xr:uid="{00000000-0005-0000-0000-00006C180000}"/>
    <cellStyle name="Cálculo 2 2 9 4 4 2" xfId="5059" xr:uid="{00000000-0005-0000-0000-00006D180000}"/>
    <cellStyle name="Cálculo 2 2 9 4 4 3" xfId="5060" xr:uid="{00000000-0005-0000-0000-00006E180000}"/>
    <cellStyle name="Cálculo 2 2 9 4 4 4" xfId="5061" xr:uid="{00000000-0005-0000-0000-00006F180000}"/>
    <cellStyle name="Cálculo 2 2 9 4 4 5" xfId="5062" xr:uid="{00000000-0005-0000-0000-000070180000}"/>
    <cellStyle name="Cálculo 2 2 9 4 4 6" xfId="5063" xr:uid="{00000000-0005-0000-0000-000071180000}"/>
    <cellStyle name="Cálculo 2 2 9 4 5" xfId="5064" xr:uid="{00000000-0005-0000-0000-000072180000}"/>
    <cellStyle name="Cálculo 2 2 9 5" xfId="5065" xr:uid="{00000000-0005-0000-0000-000073180000}"/>
    <cellStyle name="Cálculo 2 2 9 5 2" xfId="5066" xr:uid="{00000000-0005-0000-0000-000074180000}"/>
    <cellStyle name="Cálculo 2 2 9 5 2 2" xfId="5067" xr:uid="{00000000-0005-0000-0000-000075180000}"/>
    <cellStyle name="Cálculo 2 2 9 5 2 2 2" xfId="5068" xr:uid="{00000000-0005-0000-0000-000076180000}"/>
    <cellStyle name="Cálculo 2 2 9 5 2 2 3" xfId="5069" xr:uid="{00000000-0005-0000-0000-000077180000}"/>
    <cellStyle name="Cálculo 2 2 9 5 2 2 4" xfId="5070" xr:uid="{00000000-0005-0000-0000-000078180000}"/>
    <cellStyle name="Cálculo 2 2 9 5 2 2 5" xfId="5071" xr:uid="{00000000-0005-0000-0000-000079180000}"/>
    <cellStyle name="Cálculo 2 2 9 5 2 2 6" xfId="5072" xr:uid="{00000000-0005-0000-0000-00007A180000}"/>
    <cellStyle name="Cálculo 2 2 9 5 2 3" xfId="5073" xr:uid="{00000000-0005-0000-0000-00007B180000}"/>
    <cellStyle name="Cálculo 2 2 9 5 2 3 2" xfId="5074" xr:uid="{00000000-0005-0000-0000-00007C180000}"/>
    <cellStyle name="Cálculo 2 2 9 5 2 3 3" xfId="5075" xr:uid="{00000000-0005-0000-0000-00007D180000}"/>
    <cellStyle name="Cálculo 2 2 9 5 2 3 4" xfId="5076" xr:uid="{00000000-0005-0000-0000-00007E180000}"/>
    <cellStyle name="Cálculo 2 2 9 5 2 3 5" xfId="5077" xr:uid="{00000000-0005-0000-0000-00007F180000}"/>
    <cellStyle name="Cálculo 2 2 9 5 2 3 6" xfId="5078" xr:uid="{00000000-0005-0000-0000-000080180000}"/>
    <cellStyle name="Cálculo 2 2 9 5 2 4" xfId="5079" xr:uid="{00000000-0005-0000-0000-000081180000}"/>
    <cellStyle name="Cálculo 2 2 9 5 3" xfId="5080" xr:uid="{00000000-0005-0000-0000-000082180000}"/>
    <cellStyle name="Cálculo 2 2 9 5 3 2" xfId="5081" xr:uid="{00000000-0005-0000-0000-000083180000}"/>
    <cellStyle name="Cálculo 2 2 9 5 3 3" xfId="5082" xr:uid="{00000000-0005-0000-0000-000084180000}"/>
    <cellStyle name="Cálculo 2 2 9 5 3 4" xfId="5083" xr:uid="{00000000-0005-0000-0000-000085180000}"/>
    <cellStyle name="Cálculo 2 2 9 5 3 5" xfId="5084" xr:uid="{00000000-0005-0000-0000-000086180000}"/>
    <cellStyle name="Cálculo 2 2 9 5 3 6" xfId="5085" xr:uid="{00000000-0005-0000-0000-000087180000}"/>
    <cellStyle name="Cálculo 2 2 9 5 4" xfId="5086" xr:uid="{00000000-0005-0000-0000-000088180000}"/>
    <cellStyle name="Cálculo 2 2 9 5 4 2" xfId="5087" xr:uid="{00000000-0005-0000-0000-000089180000}"/>
    <cellStyle name="Cálculo 2 2 9 5 4 3" xfId="5088" xr:uid="{00000000-0005-0000-0000-00008A180000}"/>
    <cellStyle name="Cálculo 2 2 9 5 4 4" xfId="5089" xr:uid="{00000000-0005-0000-0000-00008B180000}"/>
    <cellStyle name="Cálculo 2 2 9 5 4 5" xfId="5090" xr:uid="{00000000-0005-0000-0000-00008C180000}"/>
    <cellStyle name="Cálculo 2 2 9 5 4 6" xfId="5091" xr:uid="{00000000-0005-0000-0000-00008D180000}"/>
    <cellStyle name="Cálculo 2 2 9 5 5" xfId="5092" xr:uid="{00000000-0005-0000-0000-00008E180000}"/>
    <cellStyle name="Cálculo 2 2 9 6" xfId="5093" xr:uid="{00000000-0005-0000-0000-00008F180000}"/>
    <cellStyle name="Cálculo 2 2 9 6 2" xfId="5094" xr:uid="{00000000-0005-0000-0000-000090180000}"/>
    <cellStyle name="Cálculo 2 2 9 6 2 2" xfId="5095" xr:uid="{00000000-0005-0000-0000-000091180000}"/>
    <cellStyle name="Cálculo 2 2 9 6 2 3" xfId="5096" xr:uid="{00000000-0005-0000-0000-000092180000}"/>
    <cellStyle name="Cálculo 2 2 9 6 2 4" xfId="5097" xr:uid="{00000000-0005-0000-0000-000093180000}"/>
    <cellStyle name="Cálculo 2 2 9 6 2 5" xfId="5098" xr:uid="{00000000-0005-0000-0000-000094180000}"/>
    <cellStyle name="Cálculo 2 2 9 6 2 6" xfId="5099" xr:uid="{00000000-0005-0000-0000-000095180000}"/>
    <cellStyle name="Cálculo 2 2 9 6 3" xfId="5100" xr:uid="{00000000-0005-0000-0000-000096180000}"/>
    <cellStyle name="Cálculo 2 2 9 6 3 2" xfId="5101" xr:uid="{00000000-0005-0000-0000-000097180000}"/>
    <cellStyle name="Cálculo 2 2 9 6 3 3" xfId="5102" xr:uid="{00000000-0005-0000-0000-000098180000}"/>
    <cellStyle name="Cálculo 2 2 9 6 3 4" xfId="5103" xr:uid="{00000000-0005-0000-0000-000099180000}"/>
    <cellStyle name="Cálculo 2 2 9 6 3 5" xfId="5104" xr:uid="{00000000-0005-0000-0000-00009A180000}"/>
    <cellStyle name="Cálculo 2 2 9 6 3 6" xfId="5105" xr:uid="{00000000-0005-0000-0000-00009B180000}"/>
    <cellStyle name="Cálculo 2 2 9 6 4" xfId="5106" xr:uid="{00000000-0005-0000-0000-00009C180000}"/>
    <cellStyle name="Cálculo 2 2 9 7" xfId="5107" xr:uid="{00000000-0005-0000-0000-00009D180000}"/>
    <cellStyle name="Cálculo 2 2 9 7 2" xfId="5108" xr:uid="{00000000-0005-0000-0000-00009E180000}"/>
    <cellStyle name="Cálculo 2 2 9 7 3" xfId="5109" xr:uid="{00000000-0005-0000-0000-00009F180000}"/>
    <cellStyle name="Cálculo 2 2 9 7 4" xfId="5110" xr:uid="{00000000-0005-0000-0000-0000A0180000}"/>
    <cellStyle name="Cálculo 2 2 9 7 5" xfId="5111" xr:uid="{00000000-0005-0000-0000-0000A1180000}"/>
    <cellStyle name="Cálculo 2 2 9 7 6" xfId="5112" xr:uid="{00000000-0005-0000-0000-0000A2180000}"/>
    <cellStyle name="Cálculo 2 2 9 7 7" xfId="5113" xr:uid="{00000000-0005-0000-0000-0000A3180000}"/>
    <cellStyle name="Cálculo 2 2 9 8" xfId="5114" xr:uid="{00000000-0005-0000-0000-0000A4180000}"/>
    <cellStyle name="Cálculo 2 2 9 8 2" xfId="5115" xr:uid="{00000000-0005-0000-0000-0000A5180000}"/>
    <cellStyle name="Cálculo 2 2 9 8 3" xfId="5116" xr:uid="{00000000-0005-0000-0000-0000A6180000}"/>
    <cellStyle name="Cálculo 2 2 9 8 4" xfId="5117" xr:uid="{00000000-0005-0000-0000-0000A7180000}"/>
    <cellStyle name="Cálculo 2 2 9 8 5" xfId="5118" xr:uid="{00000000-0005-0000-0000-0000A8180000}"/>
    <cellStyle name="Cálculo 2 2 9 8 6" xfId="5119" xr:uid="{00000000-0005-0000-0000-0000A9180000}"/>
    <cellStyle name="Cálculo 2 2 9_Client_Report_SSFD_286_UI_15May14_06h00" xfId="37004" xr:uid="{00000000-0005-0000-0000-0000AA180000}"/>
    <cellStyle name="Cálculo 2 2_Client_Report_SSFD_286_UI_15May14_06h00" xfId="37005" xr:uid="{00000000-0005-0000-0000-0000AB180000}"/>
    <cellStyle name="Cálculo 2 20" xfId="5120" xr:uid="{00000000-0005-0000-0000-0000AC180000}"/>
    <cellStyle name="Cálculo 2 20 2" xfId="5121" xr:uid="{00000000-0005-0000-0000-0000AD180000}"/>
    <cellStyle name="Cálculo 2 20 2 2" xfId="5122" xr:uid="{00000000-0005-0000-0000-0000AE180000}"/>
    <cellStyle name="Cálculo 2 20 2 2 2" xfId="5123" xr:uid="{00000000-0005-0000-0000-0000AF180000}"/>
    <cellStyle name="Cálculo 2 20 2 2 3" xfId="5124" xr:uid="{00000000-0005-0000-0000-0000B0180000}"/>
    <cellStyle name="Cálculo 2 20 2 2 4" xfId="5125" xr:uid="{00000000-0005-0000-0000-0000B1180000}"/>
    <cellStyle name="Cálculo 2 20 2 2 5" xfId="5126" xr:uid="{00000000-0005-0000-0000-0000B2180000}"/>
    <cellStyle name="Cálculo 2 20 2 2 6" xfId="5127" xr:uid="{00000000-0005-0000-0000-0000B3180000}"/>
    <cellStyle name="Cálculo 2 20 2 3" xfId="5128" xr:uid="{00000000-0005-0000-0000-0000B4180000}"/>
    <cellStyle name="Cálculo 2 20 2 3 2" xfId="5129" xr:uid="{00000000-0005-0000-0000-0000B5180000}"/>
    <cellStyle name="Cálculo 2 20 2 3 3" xfId="5130" xr:uid="{00000000-0005-0000-0000-0000B6180000}"/>
    <cellStyle name="Cálculo 2 20 2 3 4" xfId="5131" xr:uid="{00000000-0005-0000-0000-0000B7180000}"/>
    <cellStyle name="Cálculo 2 20 2 3 5" xfId="5132" xr:uid="{00000000-0005-0000-0000-0000B8180000}"/>
    <cellStyle name="Cálculo 2 20 2 3 6" xfId="5133" xr:uid="{00000000-0005-0000-0000-0000B9180000}"/>
    <cellStyle name="Cálculo 2 20 2 4" xfId="5134" xr:uid="{00000000-0005-0000-0000-0000BA180000}"/>
    <cellStyle name="Cálculo 2 20 3" xfId="5135" xr:uid="{00000000-0005-0000-0000-0000BB180000}"/>
    <cellStyle name="Cálculo 2 20 3 2" xfId="5136" xr:uid="{00000000-0005-0000-0000-0000BC180000}"/>
    <cellStyle name="Cálculo 2 20 3 3" xfId="5137" xr:uid="{00000000-0005-0000-0000-0000BD180000}"/>
    <cellStyle name="Cálculo 2 20 3 4" xfId="5138" xr:uid="{00000000-0005-0000-0000-0000BE180000}"/>
    <cellStyle name="Cálculo 2 20 3 5" xfId="5139" xr:uid="{00000000-0005-0000-0000-0000BF180000}"/>
    <cellStyle name="Cálculo 2 20 3 6" xfId="5140" xr:uid="{00000000-0005-0000-0000-0000C0180000}"/>
    <cellStyle name="Cálculo 2 20 4" xfId="5141" xr:uid="{00000000-0005-0000-0000-0000C1180000}"/>
    <cellStyle name="Cálculo 2 20 4 2" xfId="5142" xr:uid="{00000000-0005-0000-0000-0000C2180000}"/>
    <cellStyle name="Cálculo 2 20 4 3" xfId="5143" xr:uid="{00000000-0005-0000-0000-0000C3180000}"/>
    <cellStyle name="Cálculo 2 20 4 4" xfId="5144" xr:uid="{00000000-0005-0000-0000-0000C4180000}"/>
    <cellStyle name="Cálculo 2 20 4 5" xfId="5145" xr:uid="{00000000-0005-0000-0000-0000C5180000}"/>
    <cellStyle name="Cálculo 2 20 4 6" xfId="5146" xr:uid="{00000000-0005-0000-0000-0000C6180000}"/>
    <cellStyle name="Cálculo 2 20 5" xfId="5147" xr:uid="{00000000-0005-0000-0000-0000C7180000}"/>
    <cellStyle name="Cálculo 2 21" xfId="5148" xr:uid="{00000000-0005-0000-0000-0000C8180000}"/>
    <cellStyle name="Cálculo 2 21 2" xfId="5149" xr:uid="{00000000-0005-0000-0000-0000C9180000}"/>
    <cellStyle name="Cálculo 2 21 2 2" xfId="5150" xr:uid="{00000000-0005-0000-0000-0000CA180000}"/>
    <cellStyle name="Cálculo 2 21 2 3" xfId="5151" xr:uid="{00000000-0005-0000-0000-0000CB180000}"/>
    <cellStyle name="Cálculo 2 21 2 4" xfId="5152" xr:uid="{00000000-0005-0000-0000-0000CC180000}"/>
    <cellStyle name="Cálculo 2 21 2 5" xfId="5153" xr:uid="{00000000-0005-0000-0000-0000CD180000}"/>
    <cellStyle name="Cálculo 2 21 2 6" xfId="5154" xr:uid="{00000000-0005-0000-0000-0000CE180000}"/>
    <cellStyle name="Cálculo 2 21 3" xfId="5155" xr:uid="{00000000-0005-0000-0000-0000CF180000}"/>
    <cellStyle name="Cálculo 2 21 3 2" xfId="5156" xr:uid="{00000000-0005-0000-0000-0000D0180000}"/>
    <cellStyle name="Cálculo 2 21 3 3" xfId="5157" xr:uid="{00000000-0005-0000-0000-0000D1180000}"/>
    <cellStyle name="Cálculo 2 21 3 4" xfId="5158" xr:uid="{00000000-0005-0000-0000-0000D2180000}"/>
    <cellStyle name="Cálculo 2 21 3 5" xfId="5159" xr:uid="{00000000-0005-0000-0000-0000D3180000}"/>
    <cellStyle name="Cálculo 2 21 3 6" xfId="5160" xr:uid="{00000000-0005-0000-0000-0000D4180000}"/>
    <cellStyle name="Cálculo 2 21 4" xfId="5161" xr:uid="{00000000-0005-0000-0000-0000D5180000}"/>
    <cellStyle name="Cálculo 2 22" xfId="5162" xr:uid="{00000000-0005-0000-0000-0000D6180000}"/>
    <cellStyle name="Cálculo 2 22 2" xfId="5163" xr:uid="{00000000-0005-0000-0000-0000D7180000}"/>
    <cellStyle name="Cálculo 2 22 3" xfId="5164" xr:uid="{00000000-0005-0000-0000-0000D8180000}"/>
    <cellStyle name="Cálculo 2 22 4" xfId="5165" xr:uid="{00000000-0005-0000-0000-0000D9180000}"/>
    <cellStyle name="Cálculo 2 22 5" xfId="5166" xr:uid="{00000000-0005-0000-0000-0000DA180000}"/>
    <cellStyle name="Cálculo 2 22 6" xfId="5167" xr:uid="{00000000-0005-0000-0000-0000DB180000}"/>
    <cellStyle name="Cálculo 2 22 7" xfId="5168" xr:uid="{00000000-0005-0000-0000-0000DC180000}"/>
    <cellStyle name="Cálculo 2 23" xfId="5169" xr:uid="{00000000-0005-0000-0000-0000DD180000}"/>
    <cellStyle name="Cálculo 2 23 2" xfId="5170" xr:uid="{00000000-0005-0000-0000-0000DE180000}"/>
    <cellStyle name="Cálculo 2 23 3" xfId="5171" xr:uid="{00000000-0005-0000-0000-0000DF180000}"/>
    <cellStyle name="Cálculo 2 23 4" xfId="5172" xr:uid="{00000000-0005-0000-0000-0000E0180000}"/>
    <cellStyle name="Cálculo 2 23 5" xfId="5173" xr:uid="{00000000-0005-0000-0000-0000E1180000}"/>
    <cellStyle name="Cálculo 2 23 6" xfId="5174" xr:uid="{00000000-0005-0000-0000-0000E2180000}"/>
    <cellStyle name="Cálculo 2 3" xfId="5175" xr:uid="{00000000-0005-0000-0000-0000E3180000}"/>
    <cellStyle name="Cálculo 2 3 2" xfId="5176" xr:uid="{00000000-0005-0000-0000-0000E4180000}"/>
    <cellStyle name="Cálculo 2 3 2 2" xfId="5177" xr:uid="{00000000-0005-0000-0000-0000E5180000}"/>
    <cellStyle name="Cálculo 2 3 2 2 2" xfId="5178" xr:uid="{00000000-0005-0000-0000-0000E6180000}"/>
    <cellStyle name="Cálculo 2 3 2 2 2 2" xfId="5179" xr:uid="{00000000-0005-0000-0000-0000E7180000}"/>
    <cellStyle name="Cálculo 2 3 2 2 2 3" xfId="5180" xr:uid="{00000000-0005-0000-0000-0000E8180000}"/>
    <cellStyle name="Cálculo 2 3 2 2 2 4" xfId="5181" xr:uid="{00000000-0005-0000-0000-0000E9180000}"/>
    <cellStyle name="Cálculo 2 3 2 2 2 5" xfId="5182" xr:uid="{00000000-0005-0000-0000-0000EA180000}"/>
    <cellStyle name="Cálculo 2 3 2 2 2 6" xfId="5183" xr:uid="{00000000-0005-0000-0000-0000EB180000}"/>
    <cellStyle name="Cálculo 2 3 2 2 3" xfId="5184" xr:uid="{00000000-0005-0000-0000-0000EC180000}"/>
    <cellStyle name="Cálculo 2 3 2 2 3 2" xfId="5185" xr:uid="{00000000-0005-0000-0000-0000ED180000}"/>
    <cellStyle name="Cálculo 2 3 2 2 3 3" xfId="5186" xr:uid="{00000000-0005-0000-0000-0000EE180000}"/>
    <cellStyle name="Cálculo 2 3 2 2 3 4" xfId="5187" xr:uid="{00000000-0005-0000-0000-0000EF180000}"/>
    <cellStyle name="Cálculo 2 3 2 2 3 5" xfId="5188" xr:uid="{00000000-0005-0000-0000-0000F0180000}"/>
    <cellStyle name="Cálculo 2 3 2 2 3 6" xfId="5189" xr:uid="{00000000-0005-0000-0000-0000F1180000}"/>
    <cellStyle name="Cálculo 2 3 2 2 4" xfId="5190" xr:uid="{00000000-0005-0000-0000-0000F2180000}"/>
    <cellStyle name="Cálculo 2 3 2 3" xfId="5191" xr:uid="{00000000-0005-0000-0000-0000F3180000}"/>
    <cellStyle name="Cálculo 2 3 2 3 2" xfId="5192" xr:uid="{00000000-0005-0000-0000-0000F4180000}"/>
    <cellStyle name="Cálculo 2 3 2 3 3" xfId="5193" xr:uid="{00000000-0005-0000-0000-0000F5180000}"/>
    <cellStyle name="Cálculo 2 3 2 3 4" xfId="5194" xr:uid="{00000000-0005-0000-0000-0000F6180000}"/>
    <cellStyle name="Cálculo 2 3 2 3 5" xfId="5195" xr:uid="{00000000-0005-0000-0000-0000F7180000}"/>
    <cellStyle name="Cálculo 2 3 2 3 6" xfId="5196" xr:uid="{00000000-0005-0000-0000-0000F8180000}"/>
    <cellStyle name="Cálculo 2 3 2 3 7" xfId="5197" xr:uid="{00000000-0005-0000-0000-0000F9180000}"/>
    <cellStyle name="Cálculo 2 3 2 4" xfId="5198" xr:uid="{00000000-0005-0000-0000-0000FA180000}"/>
    <cellStyle name="Cálculo 2 3 2 4 2" xfId="5199" xr:uid="{00000000-0005-0000-0000-0000FB180000}"/>
    <cellStyle name="Cálculo 2 3 2 4 3" xfId="5200" xr:uid="{00000000-0005-0000-0000-0000FC180000}"/>
    <cellStyle name="Cálculo 2 3 2 4 4" xfId="5201" xr:uid="{00000000-0005-0000-0000-0000FD180000}"/>
    <cellStyle name="Cálculo 2 3 2 4 5" xfId="5202" xr:uid="{00000000-0005-0000-0000-0000FE180000}"/>
    <cellStyle name="Cálculo 2 3 2 4 6" xfId="5203" xr:uid="{00000000-0005-0000-0000-0000FF180000}"/>
    <cellStyle name="Cálculo 2 3 3" xfId="5204" xr:uid="{00000000-0005-0000-0000-000000190000}"/>
    <cellStyle name="Cálculo 2 3 3 2" xfId="5205" xr:uid="{00000000-0005-0000-0000-000001190000}"/>
    <cellStyle name="Cálculo 2 3 3 2 2" xfId="5206" xr:uid="{00000000-0005-0000-0000-000002190000}"/>
    <cellStyle name="Cálculo 2 3 3 2 2 2" xfId="5207" xr:uid="{00000000-0005-0000-0000-000003190000}"/>
    <cellStyle name="Cálculo 2 3 3 2 2 3" xfId="5208" xr:uid="{00000000-0005-0000-0000-000004190000}"/>
    <cellStyle name="Cálculo 2 3 3 2 2 4" xfId="5209" xr:uid="{00000000-0005-0000-0000-000005190000}"/>
    <cellStyle name="Cálculo 2 3 3 2 2 5" xfId="5210" xr:uid="{00000000-0005-0000-0000-000006190000}"/>
    <cellStyle name="Cálculo 2 3 3 2 2 6" xfId="5211" xr:uid="{00000000-0005-0000-0000-000007190000}"/>
    <cellStyle name="Cálculo 2 3 3 2 3" xfId="5212" xr:uid="{00000000-0005-0000-0000-000008190000}"/>
    <cellStyle name="Cálculo 2 3 3 2 3 2" xfId="5213" xr:uid="{00000000-0005-0000-0000-000009190000}"/>
    <cellStyle name="Cálculo 2 3 3 2 3 3" xfId="5214" xr:uid="{00000000-0005-0000-0000-00000A190000}"/>
    <cellStyle name="Cálculo 2 3 3 2 3 4" xfId="5215" xr:uid="{00000000-0005-0000-0000-00000B190000}"/>
    <cellStyle name="Cálculo 2 3 3 2 3 5" xfId="5216" xr:uid="{00000000-0005-0000-0000-00000C190000}"/>
    <cellStyle name="Cálculo 2 3 3 2 3 6" xfId="5217" xr:uid="{00000000-0005-0000-0000-00000D190000}"/>
    <cellStyle name="Cálculo 2 3 3 2 4" xfId="5218" xr:uid="{00000000-0005-0000-0000-00000E190000}"/>
    <cellStyle name="Cálculo 2 3 3 3" xfId="5219" xr:uid="{00000000-0005-0000-0000-00000F190000}"/>
    <cellStyle name="Cálculo 2 3 3 3 2" xfId="5220" xr:uid="{00000000-0005-0000-0000-000010190000}"/>
    <cellStyle name="Cálculo 2 3 3 3 3" xfId="5221" xr:uid="{00000000-0005-0000-0000-000011190000}"/>
    <cellStyle name="Cálculo 2 3 3 3 4" xfId="5222" xr:uid="{00000000-0005-0000-0000-000012190000}"/>
    <cellStyle name="Cálculo 2 3 3 3 5" xfId="5223" xr:uid="{00000000-0005-0000-0000-000013190000}"/>
    <cellStyle name="Cálculo 2 3 3 3 6" xfId="5224" xr:uid="{00000000-0005-0000-0000-000014190000}"/>
    <cellStyle name="Cálculo 2 3 3 4" xfId="5225" xr:uid="{00000000-0005-0000-0000-000015190000}"/>
    <cellStyle name="Cálculo 2 3 3 4 2" xfId="5226" xr:uid="{00000000-0005-0000-0000-000016190000}"/>
    <cellStyle name="Cálculo 2 3 3 4 3" xfId="5227" xr:uid="{00000000-0005-0000-0000-000017190000}"/>
    <cellStyle name="Cálculo 2 3 3 4 4" xfId="5228" xr:uid="{00000000-0005-0000-0000-000018190000}"/>
    <cellStyle name="Cálculo 2 3 3 4 5" xfId="5229" xr:uid="{00000000-0005-0000-0000-000019190000}"/>
    <cellStyle name="Cálculo 2 3 3 4 6" xfId="5230" xr:uid="{00000000-0005-0000-0000-00001A190000}"/>
    <cellStyle name="Cálculo 2 3 3 5" xfId="5231" xr:uid="{00000000-0005-0000-0000-00001B190000}"/>
    <cellStyle name="Cálculo 2 3 4" xfId="5232" xr:uid="{00000000-0005-0000-0000-00001C190000}"/>
    <cellStyle name="Cálculo 2 3 4 2" xfId="5233" xr:uid="{00000000-0005-0000-0000-00001D190000}"/>
    <cellStyle name="Cálculo 2 3 4 2 2" xfId="5234" xr:uid="{00000000-0005-0000-0000-00001E190000}"/>
    <cellStyle name="Cálculo 2 3 4 2 2 2" xfId="5235" xr:uid="{00000000-0005-0000-0000-00001F190000}"/>
    <cellStyle name="Cálculo 2 3 4 2 2 3" xfId="5236" xr:uid="{00000000-0005-0000-0000-000020190000}"/>
    <cellStyle name="Cálculo 2 3 4 2 2 4" xfId="5237" xr:uid="{00000000-0005-0000-0000-000021190000}"/>
    <cellStyle name="Cálculo 2 3 4 2 2 5" xfId="5238" xr:uid="{00000000-0005-0000-0000-000022190000}"/>
    <cellStyle name="Cálculo 2 3 4 2 2 6" xfId="5239" xr:uid="{00000000-0005-0000-0000-000023190000}"/>
    <cellStyle name="Cálculo 2 3 4 2 3" xfId="5240" xr:uid="{00000000-0005-0000-0000-000024190000}"/>
    <cellStyle name="Cálculo 2 3 4 2 3 2" xfId="5241" xr:uid="{00000000-0005-0000-0000-000025190000}"/>
    <cellStyle name="Cálculo 2 3 4 2 3 3" xfId="5242" xr:uid="{00000000-0005-0000-0000-000026190000}"/>
    <cellStyle name="Cálculo 2 3 4 2 3 4" xfId="5243" xr:uid="{00000000-0005-0000-0000-000027190000}"/>
    <cellStyle name="Cálculo 2 3 4 2 3 5" xfId="5244" xr:uid="{00000000-0005-0000-0000-000028190000}"/>
    <cellStyle name="Cálculo 2 3 4 2 3 6" xfId="5245" xr:uid="{00000000-0005-0000-0000-000029190000}"/>
    <cellStyle name="Cálculo 2 3 4 2 4" xfId="5246" xr:uid="{00000000-0005-0000-0000-00002A190000}"/>
    <cellStyle name="Cálculo 2 3 4 3" xfId="5247" xr:uid="{00000000-0005-0000-0000-00002B190000}"/>
    <cellStyle name="Cálculo 2 3 4 3 2" xfId="5248" xr:uid="{00000000-0005-0000-0000-00002C190000}"/>
    <cellStyle name="Cálculo 2 3 4 3 3" xfId="5249" xr:uid="{00000000-0005-0000-0000-00002D190000}"/>
    <cellStyle name="Cálculo 2 3 4 3 4" xfId="5250" xr:uid="{00000000-0005-0000-0000-00002E190000}"/>
    <cellStyle name="Cálculo 2 3 4 3 5" xfId="5251" xr:uid="{00000000-0005-0000-0000-00002F190000}"/>
    <cellStyle name="Cálculo 2 3 4 3 6" xfId="5252" xr:uid="{00000000-0005-0000-0000-000030190000}"/>
    <cellStyle name="Cálculo 2 3 4 4" xfId="5253" xr:uid="{00000000-0005-0000-0000-000031190000}"/>
    <cellStyle name="Cálculo 2 3 4 4 2" xfId="5254" xr:uid="{00000000-0005-0000-0000-000032190000}"/>
    <cellStyle name="Cálculo 2 3 4 4 3" xfId="5255" xr:uid="{00000000-0005-0000-0000-000033190000}"/>
    <cellStyle name="Cálculo 2 3 4 4 4" xfId="5256" xr:uid="{00000000-0005-0000-0000-000034190000}"/>
    <cellStyle name="Cálculo 2 3 4 4 5" xfId="5257" xr:uid="{00000000-0005-0000-0000-000035190000}"/>
    <cellStyle name="Cálculo 2 3 4 4 6" xfId="5258" xr:uid="{00000000-0005-0000-0000-000036190000}"/>
    <cellStyle name="Cálculo 2 3 4 5" xfId="5259" xr:uid="{00000000-0005-0000-0000-000037190000}"/>
    <cellStyle name="Cálculo 2 3 5" xfId="5260" xr:uid="{00000000-0005-0000-0000-000038190000}"/>
    <cellStyle name="Cálculo 2 3 5 2" xfId="5261" xr:uid="{00000000-0005-0000-0000-000039190000}"/>
    <cellStyle name="Cálculo 2 3 5 2 2" xfId="5262" xr:uid="{00000000-0005-0000-0000-00003A190000}"/>
    <cellStyle name="Cálculo 2 3 5 2 2 2" xfId="5263" xr:uid="{00000000-0005-0000-0000-00003B190000}"/>
    <cellStyle name="Cálculo 2 3 5 2 2 3" xfId="5264" xr:uid="{00000000-0005-0000-0000-00003C190000}"/>
    <cellStyle name="Cálculo 2 3 5 2 2 4" xfId="5265" xr:uid="{00000000-0005-0000-0000-00003D190000}"/>
    <cellStyle name="Cálculo 2 3 5 2 2 5" xfId="5266" xr:uid="{00000000-0005-0000-0000-00003E190000}"/>
    <cellStyle name="Cálculo 2 3 5 2 2 6" xfId="5267" xr:uid="{00000000-0005-0000-0000-00003F190000}"/>
    <cellStyle name="Cálculo 2 3 5 2 3" xfId="5268" xr:uid="{00000000-0005-0000-0000-000040190000}"/>
    <cellStyle name="Cálculo 2 3 5 2 3 2" xfId="5269" xr:uid="{00000000-0005-0000-0000-000041190000}"/>
    <cellStyle name="Cálculo 2 3 5 2 3 3" xfId="5270" xr:uid="{00000000-0005-0000-0000-000042190000}"/>
    <cellStyle name="Cálculo 2 3 5 2 3 4" xfId="5271" xr:uid="{00000000-0005-0000-0000-000043190000}"/>
    <cellStyle name="Cálculo 2 3 5 2 3 5" xfId="5272" xr:uid="{00000000-0005-0000-0000-000044190000}"/>
    <cellStyle name="Cálculo 2 3 5 2 3 6" xfId="5273" xr:uid="{00000000-0005-0000-0000-000045190000}"/>
    <cellStyle name="Cálculo 2 3 5 2 4" xfId="5274" xr:uid="{00000000-0005-0000-0000-000046190000}"/>
    <cellStyle name="Cálculo 2 3 5 3" xfId="5275" xr:uid="{00000000-0005-0000-0000-000047190000}"/>
    <cellStyle name="Cálculo 2 3 5 3 2" xfId="5276" xr:uid="{00000000-0005-0000-0000-000048190000}"/>
    <cellStyle name="Cálculo 2 3 5 3 3" xfId="5277" xr:uid="{00000000-0005-0000-0000-000049190000}"/>
    <cellStyle name="Cálculo 2 3 5 3 4" xfId="5278" xr:uid="{00000000-0005-0000-0000-00004A190000}"/>
    <cellStyle name="Cálculo 2 3 5 3 5" xfId="5279" xr:uid="{00000000-0005-0000-0000-00004B190000}"/>
    <cellStyle name="Cálculo 2 3 5 3 6" xfId="5280" xr:uid="{00000000-0005-0000-0000-00004C190000}"/>
    <cellStyle name="Cálculo 2 3 5 4" xfId="5281" xr:uid="{00000000-0005-0000-0000-00004D190000}"/>
    <cellStyle name="Cálculo 2 3 5 4 2" xfId="5282" xr:uid="{00000000-0005-0000-0000-00004E190000}"/>
    <cellStyle name="Cálculo 2 3 5 4 3" xfId="5283" xr:uid="{00000000-0005-0000-0000-00004F190000}"/>
    <cellStyle name="Cálculo 2 3 5 4 4" xfId="5284" xr:uid="{00000000-0005-0000-0000-000050190000}"/>
    <cellStyle name="Cálculo 2 3 5 4 5" xfId="5285" xr:uid="{00000000-0005-0000-0000-000051190000}"/>
    <cellStyle name="Cálculo 2 3 5 4 6" xfId="5286" xr:uid="{00000000-0005-0000-0000-000052190000}"/>
    <cellStyle name="Cálculo 2 3 5 5" xfId="5287" xr:uid="{00000000-0005-0000-0000-000053190000}"/>
    <cellStyle name="Cálculo 2 3 6" xfId="5288" xr:uid="{00000000-0005-0000-0000-000054190000}"/>
    <cellStyle name="Cálculo 2 3 6 2" xfId="5289" xr:uid="{00000000-0005-0000-0000-000055190000}"/>
    <cellStyle name="Cálculo 2 3 6 2 2" xfId="5290" xr:uid="{00000000-0005-0000-0000-000056190000}"/>
    <cellStyle name="Cálculo 2 3 6 2 3" xfId="5291" xr:uid="{00000000-0005-0000-0000-000057190000}"/>
    <cellStyle name="Cálculo 2 3 6 2 4" xfId="5292" xr:uid="{00000000-0005-0000-0000-000058190000}"/>
    <cellStyle name="Cálculo 2 3 6 2 5" xfId="5293" xr:uid="{00000000-0005-0000-0000-000059190000}"/>
    <cellStyle name="Cálculo 2 3 6 2 6" xfId="5294" xr:uid="{00000000-0005-0000-0000-00005A190000}"/>
    <cellStyle name="Cálculo 2 3 6 3" xfId="5295" xr:uid="{00000000-0005-0000-0000-00005B190000}"/>
    <cellStyle name="Cálculo 2 3 6 3 2" xfId="5296" xr:uid="{00000000-0005-0000-0000-00005C190000}"/>
    <cellStyle name="Cálculo 2 3 6 3 3" xfId="5297" xr:uid="{00000000-0005-0000-0000-00005D190000}"/>
    <cellStyle name="Cálculo 2 3 6 3 4" xfId="5298" xr:uid="{00000000-0005-0000-0000-00005E190000}"/>
    <cellStyle name="Cálculo 2 3 6 3 5" xfId="5299" xr:uid="{00000000-0005-0000-0000-00005F190000}"/>
    <cellStyle name="Cálculo 2 3 6 3 6" xfId="5300" xr:uid="{00000000-0005-0000-0000-000060190000}"/>
    <cellStyle name="Cálculo 2 3 6 4" xfId="5301" xr:uid="{00000000-0005-0000-0000-000061190000}"/>
    <cellStyle name="Cálculo 2 3 7" xfId="5302" xr:uid="{00000000-0005-0000-0000-000062190000}"/>
    <cellStyle name="Cálculo 2 3 7 2" xfId="5303" xr:uid="{00000000-0005-0000-0000-000063190000}"/>
    <cellStyle name="Cálculo 2 3 7 3" xfId="5304" xr:uid="{00000000-0005-0000-0000-000064190000}"/>
    <cellStyle name="Cálculo 2 3 7 4" xfId="5305" xr:uid="{00000000-0005-0000-0000-000065190000}"/>
    <cellStyle name="Cálculo 2 3 7 5" xfId="5306" xr:uid="{00000000-0005-0000-0000-000066190000}"/>
    <cellStyle name="Cálculo 2 3 7 6" xfId="5307" xr:uid="{00000000-0005-0000-0000-000067190000}"/>
    <cellStyle name="Cálculo 2 3 7 7" xfId="5308" xr:uid="{00000000-0005-0000-0000-000068190000}"/>
    <cellStyle name="Cálculo 2 3 8" xfId="5309" xr:uid="{00000000-0005-0000-0000-000069190000}"/>
    <cellStyle name="Cálculo 2 3 8 2" xfId="5310" xr:uid="{00000000-0005-0000-0000-00006A190000}"/>
    <cellStyle name="Cálculo 2 3 8 3" xfId="5311" xr:uid="{00000000-0005-0000-0000-00006B190000}"/>
    <cellStyle name="Cálculo 2 3 8 4" xfId="5312" xr:uid="{00000000-0005-0000-0000-00006C190000}"/>
    <cellStyle name="Cálculo 2 3 8 5" xfId="5313" xr:uid="{00000000-0005-0000-0000-00006D190000}"/>
    <cellStyle name="Cálculo 2 3 8 6" xfId="5314" xr:uid="{00000000-0005-0000-0000-00006E190000}"/>
    <cellStyle name="Cálculo 2 3_Client_Report_SSFD_286_UI_15May14_06h00" xfId="37006" xr:uid="{00000000-0005-0000-0000-00006F190000}"/>
    <cellStyle name="Cálculo 2 4" xfId="5315" xr:uid="{00000000-0005-0000-0000-000070190000}"/>
    <cellStyle name="Cálculo 2 4 2" xfId="5316" xr:uid="{00000000-0005-0000-0000-000071190000}"/>
    <cellStyle name="Cálculo 2 4 2 2" xfId="5317" xr:uid="{00000000-0005-0000-0000-000072190000}"/>
    <cellStyle name="Cálculo 2 4 2 2 2" xfId="5318" xr:uid="{00000000-0005-0000-0000-000073190000}"/>
    <cellStyle name="Cálculo 2 4 2 2 2 2" xfId="5319" xr:uid="{00000000-0005-0000-0000-000074190000}"/>
    <cellStyle name="Cálculo 2 4 2 2 2 3" xfId="5320" xr:uid="{00000000-0005-0000-0000-000075190000}"/>
    <cellStyle name="Cálculo 2 4 2 2 2 4" xfId="5321" xr:uid="{00000000-0005-0000-0000-000076190000}"/>
    <cellStyle name="Cálculo 2 4 2 2 2 5" xfId="5322" xr:uid="{00000000-0005-0000-0000-000077190000}"/>
    <cellStyle name="Cálculo 2 4 2 2 2 6" xfId="5323" xr:uid="{00000000-0005-0000-0000-000078190000}"/>
    <cellStyle name="Cálculo 2 4 2 2 3" xfId="5324" xr:uid="{00000000-0005-0000-0000-000079190000}"/>
    <cellStyle name="Cálculo 2 4 2 2 3 2" xfId="5325" xr:uid="{00000000-0005-0000-0000-00007A190000}"/>
    <cellStyle name="Cálculo 2 4 2 2 3 3" xfId="5326" xr:uid="{00000000-0005-0000-0000-00007B190000}"/>
    <cellStyle name="Cálculo 2 4 2 2 3 4" xfId="5327" xr:uid="{00000000-0005-0000-0000-00007C190000}"/>
    <cellStyle name="Cálculo 2 4 2 2 3 5" xfId="5328" xr:uid="{00000000-0005-0000-0000-00007D190000}"/>
    <cellStyle name="Cálculo 2 4 2 2 3 6" xfId="5329" xr:uid="{00000000-0005-0000-0000-00007E190000}"/>
    <cellStyle name="Cálculo 2 4 2 2 4" xfId="5330" xr:uid="{00000000-0005-0000-0000-00007F190000}"/>
    <cellStyle name="Cálculo 2 4 2 3" xfId="5331" xr:uid="{00000000-0005-0000-0000-000080190000}"/>
    <cellStyle name="Cálculo 2 4 2 3 2" xfId="5332" xr:uid="{00000000-0005-0000-0000-000081190000}"/>
    <cellStyle name="Cálculo 2 4 2 3 3" xfId="5333" xr:uid="{00000000-0005-0000-0000-000082190000}"/>
    <cellStyle name="Cálculo 2 4 2 3 4" xfId="5334" xr:uid="{00000000-0005-0000-0000-000083190000}"/>
    <cellStyle name="Cálculo 2 4 2 3 5" xfId="5335" xr:uid="{00000000-0005-0000-0000-000084190000}"/>
    <cellStyle name="Cálculo 2 4 2 3 6" xfId="5336" xr:uid="{00000000-0005-0000-0000-000085190000}"/>
    <cellStyle name="Cálculo 2 4 2 3 7" xfId="5337" xr:uid="{00000000-0005-0000-0000-000086190000}"/>
    <cellStyle name="Cálculo 2 4 2 4" xfId="5338" xr:uid="{00000000-0005-0000-0000-000087190000}"/>
    <cellStyle name="Cálculo 2 4 2 4 2" xfId="5339" xr:uid="{00000000-0005-0000-0000-000088190000}"/>
    <cellStyle name="Cálculo 2 4 2 4 3" xfId="5340" xr:uid="{00000000-0005-0000-0000-000089190000}"/>
    <cellStyle name="Cálculo 2 4 2 4 4" xfId="5341" xr:uid="{00000000-0005-0000-0000-00008A190000}"/>
    <cellStyle name="Cálculo 2 4 2 4 5" xfId="5342" xr:uid="{00000000-0005-0000-0000-00008B190000}"/>
    <cellStyle name="Cálculo 2 4 2 4 6" xfId="5343" xr:uid="{00000000-0005-0000-0000-00008C190000}"/>
    <cellStyle name="Cálculo 2 4 3" xfId="5344" xr:uid="{00000000-0005-0000-0000-00008D190000}"/>
    <cellStyle name="Cálculo 2 4 3 2" xfId="5345" xr:uid="{00000000-0005-0000-0000-00008E190000}"/>
    <cellStyle name="Cálculo 2 4 3 2 2" xfId="5346" xr:uid="{00000000-0005-0000-0000-00008F190000}"/>
    <cellStyle name="Cálculo 2 4 3 2 2 2" xfId="5347" xr:uid="{00000000-0005-0000-0000-000090190000}"/>
    <cellStyle name="Cálculo 2 4 3 2 2 3" xfId="5348" xr:uid="{00000000-0005-0000-0000-000091190000}"/>
    <cellStyle name="Cálculo 2 4 3 2 2 4" xfId="5349" xr:uid="{00000000-0005-0000-0000-000092190000}"/>
    <cellStyle name="Cálculo 2 4 3 2 2 5" xfId="5350" xr:uid="{00000000-0005-0000-0000-000093190000}"/>
    <cellStyle name="Cálculo 2 4 3 2 2 6" xfId="5351" xr:uid="{00000000-0005-0000-0000-000094190000}"/>
    <cellStyle name="Cálculo 2 4 3 2 3" xfId="5352" xr:uid="{00000000-0005-0000-0000-000095190000}"/>
    <cellStyle name="Cálculo 2 4 3 2 3 2" xfId="5353" xr:uid="{00000000-0005-0000-0000-000096190000}"/>
    <cellStyle name="Cálculo 2 4 3 2 3 3" xfId="5354" xr:uid="{00000000-0005-0000-0000-000097190000}"/>
    <cellStyle name="Cálculo 2 4 3 2 3 4" xfId="5355" xr:uid="{00000000-0005-0000-0000-000098190000}"/>
    <cellStyle name="Cálculo 2 4 3 2 3 5" xfId="5356" xr:uid="{00000000-0005-0000-0000-000099190000}"/>
    <cellStyle name="Cálculo 2 4 3 2 3 6" xfId="5357" xr:uid="{00000000-0005-0000-0000-00009A190000}"/>
    <cellStyle name="Cálculo 2 4 3 2 4" xfId="5358" xr:uid="{00000000-0005-0000-0000-00009B190000}"/>
    <cellStyle name="Cálculo 2 4 3 3" xfId="5359" xr:uid="{00000000-0005-0000-0000-00009C190000}"/>
    <cellStyle name="Cálculo 2 4 3 3 2" xfId="5360" xr:uid="{00000000-0005-0000-0000-00009D190000}"/>
    <cellStyle name="Cálculo 2 4 3 3 3" xfId="5361" xr:uid="{00000000-0005-0000-0000-00009E190000}"/>
    <cellStyle name="Cálculo 2 4 3 3 4" xfId="5362" xr:uid="{00000000-0005-0000-0000-00009F190000}"/>
    <cellStyle name="Cálculo 2 4 3 3 5" xfId="5363" xr:uid="{00000000-0005-0000-0000-0000A0190000}"/>
    <cellStyle name="Cálculo 2 4 3 3 6" xfId="5364" xr:uid="{00000000-0005-0000-0000-0000A1190000}"/>
    <cellStyle name="Cálculo 2 4 3 4" xfId="5365" xr:uid="{00000000-0005-0000-0000-0000A2190000}"/>
    <cellStyle name="Cálculo 2 4 3 4 2" xfId="5366" xr:uid="{00000000-0005-0000-0000-0000A3190000}"/>
    <cellStyle name="Cálculo 2 4 3 4 3" xfId="5367" xr:uid="{00000000-0005-0000-0000-0000A4190000}"/>
    <cellStyle name="Cálculo 2 4 3 4 4" xfId="5368" xr:uid="{00000000-0005-0000-0000-0000A5190000}"/>
    <cellStyle name="Cálculo 2 4 3 4 5" xfId="5369" xr:uid="{00000000-0005-0000-0000-0000A6190000}"/>
    <cellStyle name="Cálculo 2 4 3 4 6" xfId="5370" xr:uid="{00000000-0005-0000-0000-0000A7190000}"/>
    <cellStyle name="Cálculo 2 4 3 5" xfId="5371" xr:uid="{00000000-0005-0000-0000-0000A8190000}"/>
    <cellStyle name="Cálculo 2 4 4" xfId="5372" xr:uid="{00000000-0005-0000-0000-0000A9190000}"/>
    <cellStyle name="Cálculo 2 4 4 2" xfId="5373" xr:uid="{00000000-0005-0000-0000-0000AA190000}"/>
    <cellStyle name="Cálculo 2 4 4 2 2" xfId="5374" xr:uid="{00000000-0005-0000-0000-0000AB190000}"/>
    <cellStyle name="Cálculo 2 4 4 2 2 2" xfId="5375" xr:uid="{00000000-0005-0000-0000-0000AC190000}"/>
    <cellStyle name="Cálculo 2 4 4 2 2 3" xfId="5376" xr:uid="{00000000-0005-0000-0000-0000AD190000}"/>
    <cellStyle name="Cálculo 2 4 4 2 2 4" xfId="5377" xr:uid="{00000000-0005-0000-0000-0000AE190000}"/>
    <cellStyle name="Cálculo 2 4 4 2 2 5" xfId="5378" xr:uid="{00000000-0005-0000-0000-0000AF190000}"/>
    <cellStyle name="Cálculo 2 4 4 2 2 6" xfId="5379" xr:uid="{00000000-0005-0000-0000-0000B0190000}"/>
    <cellStyle name="Cálculo 2 4 4 2 3" xfId="5380" xr:uid="{00000000-0005-0000-0000-0000B1190000}"/>
    <cellStyle name="Cálculo 2 4 4 2 3 2" xfId="5381" xr:uid="{00000000-0005-0000-0000-0000B2190000}"/>
    <cellStyle name="Cálculo 2 4 4 2 3 3" xfId="5382" xr:uid="{00000000-0005-0000-0000-0000B3190000}"/>
    <cellStyle name="Cálculo 2 4 4 2 3 4" xfId="5383" xr:uid="{00000000-0005-0000-0000-0000B4190000}"/>
    <cellStyle name="Cálculo 2 4 4 2 3 5" xfId="5384" xr:uid="{00000000-0005-0000-0000-0000B5190000}"/>
    <cellStyle name="Cálculo 2 4 4 2 3 6" xfId="5385" xr:uid="{00000000-0005-0000-0000-0000B6190000}"/>
    <cellStyle name="Cálculo 2 4 4 2 4" xfId="5386" xr:uid="{00000000-0005-0000-0000-0000B7190000}"/>
    <cellStyle name="Cálculo 2 4 4 3" xfId="5387" xr:uid="{00000000-0005-0000-0000-0000B8190000}"/>
    <cellStyle name="Cálculo 2 4 4 3 2" xfId="5388" xr:uid="{00000000-0005-0000-0000-0000B9190000}"/>
    <cellStyle name="Cálculo 2 4 4 3 3" xfId="5389" xr:uid="{00000000-0005-0000-0000-0000BA190000}"/>
    <cellStyle name="Cálculo 2 4 4 3 4" xfId="5390" xr:uid="{00000000-0005-0000-0000-0000BB190000}"/>
    <cellStyle name="Cálculo 2 4 4 3 5" xfId="5391" xr:uid="{00000000-0005-0000-0000-0000BC190000}"/>
    <cellStyle name="Cálculo 2 4 4 3 6" xfId="5392" xr:uid="{00000000-0005-0000-0000-0000BD190000}"/>
    <cellStyle name="Cálculo 2 4 4 4" xfId="5393" xr:uid="{00000000-0005-0000-0000-0000BE190000}"/>
    <cellStyle name="Cálculo 2 4 4 4 2" xfId="5394" xr:uid="{00000000-0005-0000-0000-0000BF190000}"/>
    <cellStyle name="Cálculo 2 4 4 4 3" xfId="5395" xr:uid="{00000000-0005-0000-0000-0000C0190000}"/>
    <cellStyle name="Cálculo 2 4 4 4 4" xfId="5396" xr:uid="{00000000-0005-0000-0000-0000C1190000}"/>
    <cellStyle name="Cálculo 2 4 4 4 5" xfId="5397" xr:uid="{00000000-0005-0000-0000-0000C2190000}"/>
    <cellStyle name="Cálculo 2 4 4 4 6" xfId="5398" xr:uid="{00000000-0005-0000-0000-0000C3190000}"/>
    <cellStyle name="Cálculo 2 4 4 5" xfId="5399" xr:uid="{00000000-0005-0000-0000-0000C4190000}"/>
    <cellStyle name="Cálculo 2 4 5" xfId="5400" xr:uid="{00000000-0005-0000-0000-0000C5190000}"/>
    <cellStyle name="Cálculo 2 4 5 2" xfId="5401" xr:uid="{00000000-0005-0000-0000-0000C6190000}"/>
    <cellStyle name="Cálculo 2 4 5 2 2" xfId="5402" xr:uid="{00000000-0005-0000-0000-0000C7190000}"/>
    <cellStyle name="Cálculo 2 4 5 2 2 2" xfId="5403" xr:uid="{00000000-0005-0000-0000-0000C8190000}"/>
    <cellStyle name="Cálculo 2 4 5 2 2 3" xfId="5404" xr:uid="{00000000-0005-0000-0000-0000C9190000}"/>
    <cellStyle name="Cálculo 2 4 5 2 2 4" xfId="5405" xr:uid="{00000000-0005-0000-0000-0000CA190000}"/>
    <cellStyle name="Cálculo 2 4 5 2 2 5" xfId="5406" xr:uid="{00000000-0005-0000-0000-0000CB190000}"/>
    <cellStyle name="Cálculo 2 4 5 2 2 6" xfId="5407" xr:uid="{00000000-0005-0000-0000-0000CC190000}"/>
    <cellStyle name="Cálculo 2 4 5 2 3" xfId="5408" xr:uid="{00000000-0005-0000-0000-0000CD190000}"/>
    <cellStyle name="Cálculo 2 4 5 2 3 2" xfId="5409" xr:uid="{00000000-0005-0000-0000-0000CE190000}"/>
    <cellStyle name="Cálculo 2 4 5 2 3 3" xfId="5410" xr:uid="{00000000-0005-0000-0000-0000CF190000}"/>
    <cellStyle name="Cálculo 2 4 5 2 3 4" xfId="5411" xr:uid="{00000000-0005-0000-0000-0000D0190000}"/>
    <cellStyle name="Cálculo 2 4 5 2 3 5" xfId="5412" xr:uid="{00000000-0005-0000-0000-0000D1190000}"/>
    <cellStyle name="Cálculo 2 4 5 2 3 6" xfId="5413" xr:uid="{00000000-0005-0000-0000-0000D2190000}"/>
    <cellStyle name="Cálculo 2 4 5 2 4" xfId="5414" xr:uid="{00000000-0005-0000-0000-0000D3190000}"/>
    <cellStyle name="Cálculo 2 4 5 3" xfId="5415" xr:uid="{00000000-0005-0000-0000-0000D4190000}"/>
    <cellStyle name="Cálculo 2 4 5 3 2" xfId="5416" xr:uid="{00000000-0005-0000-0000-0000D5190000}"/>
    <cellStyle name="Cálculo 2 4 5 3 3" xfId="5417" xr:uid="{00000000-0005-0000-0000-0000D6190000}"/>
    <cellStyle name="Cálculo 2 4 5 3 4" xfId="5418" xr:uid="{00000000-0005-0000-0000-0000D7190000}"/>
    <cellStyle name="Cálculo 2 4 5 3 5" xfId="5419" xr:uid="{00000000-0005-0000-0000-0000D8190000}"/>
    <cellStyle name="Cálculo 2 4 5 3 6" xfId="5420" xr:uid="{00000000-0005-0000-0000-0000D9190000}"/>
    <cellStyle name="Cálculo 2 4 5 4" xfId="5421" xr:uid="{00000000-0005-0000-0000-0000DA190000}"/>
    <cellStyle name="Cálculo 2 4 5 4 2" xfId="5422" xr:uid="{00000000-0005-0000-0000-0000DB190000}"/>
    <cellStyle name="Cálculo 2 4 5 4 3" xfId="5423" xr:uid="{00000000-0005-0000-0000-0000DC190000}"/>
    <cellStyle name="Cálculo 2 4 5 4 4" xfId="5424" xr:uid="{00000000-0005-0000-0000-0000DD190000}"/>
    <cellStyle name="Cálculo 2 4 5 4 5" xfId="5425" xr:uid="{00000000-0005-0000-0000-0000DE190000}"/>
    <cellStyle name="Cálculo 2 4 5 4 6" xfId="5426" xr:uid="{00000000-0005-0000-0000-0000DF190000}"/>
    <cellStyle name="Cálculo 2 4 5 5" xfId="5427" xr:uid="{00000000-0005-0000-0000-0000E0190000}"/>
    <cellStyle name="Cálculo 2 4 6" xfId="5428" xr:uid="{00000000-0005-0000-0000-0000E1190000}"/>
    <cellStyle name="Cálculo 2 4 6 2" xfId="5429" xr:uid="{00000000-0005-0000-0000-0000E2190000}"/>
    <cellStyle name="Cálculo 2 4 6 2 2" xfId="5430" xr:uid="{00000000-0005-0000-0000-0000E3190000}"/>
    <cellStyle name="Cálculo 2 4 6 2 3" xfId="5431" xr:uid="{00000000-0005-0000-0000-0000E4190000}"/>
    <cellStyle name="Cálculo 2 4 6 2 4" xfId="5432" xr:uid="{00000000-0005-0000-0000-0000E5190000}"/>
    <cellStyle name="Cálculo 2 4 6 2 5" xfId="5433" xr:uid="{00000000-0005-0000-0000-0000E6190000}"/>
    <cellStyle name="Cálculo 2 4 6 2 6" xfId="5434" xr:uid="{00000000-0005-0000-0000-0000E7190000}"/>
    <cellStyle name="Cálculo 2 4 6 3" xfId="5435" xr:uid="{00000000-0005-0000-0000-0000E8190000}"/>
    <cellStyle name="Cálculo 2 4 6 3 2" xfId="5436" xr:uid="{00000000-0005-0000-0000-0000E9190000}"/>
    <cellStyle name="Cálculo 2 4 6 3 3" xfId="5437" xr:uid="{00000000-0005-0000-0000-0000EA190000}"/>
    <cellStyle name="Cálculo 2 4 6 3 4" xfId="5438" xr:uid="{00000000-0005-0000-0000-0000EB190000}"/>
    <cellStyle name="Cálculo 2 4 6 3 5" xfId="5439" xr:uid="{00000000-0005-0000-0000-0000EC190000}"/>
    <cellStyle name="Cálculo 2 4 6 3 6" xfId="5440" xr:uid="{00000000-0005-0000-0000-0000ED190000}"/>
    <cellStyle name="Cálculo 2 4 6 4" xfId="5441" xr:uid="{00000000-0005-0000-0000-0000EE190000}"/>
    <cellStyle name="Cálculo 2 4 7" xfId="5442" xr:uid="{00000000-0005-0000-0000-0000EF190000}"/>
    <cellStyle name="Cálculo 2 4 7 2" xfId="5443" xr:uid="{00000000-0005-0000-0000-0000F0190000}"/>
    <cellStyle name="Cálculo 2 4 7 3" xfId="5444" xr:uid="{00000000-0005-0000-0000-0000F1190000}"/>
    <cellStyle name="Cálculo 2 4 7 4" xfId="5445" xr:uid="{00000000-0005-0000-0000-0000F2190000}"/>
    <cellStyle name="Cálculo 2 4 7 5" xfId="5446" xr:uid="{00000000-0005-0000-0000-0000F3190000}"/>
    <cellStyle name="Cálculo 2 4 7 6" xfId="5447" xr:uid="{00000000-0005-0000-0000-0000F4190000}"/>
    <cellStyle name="Cálculo 2 4 7 7" xfId="5448" xr:uid="{00000000-0005-0000-0000-0000F5190000}"/>
    <cellStyle name="Cálculo 2 4 8" xfId="5449" xr:uid="{00000000-0005-0000-0000-0000F6190000}"/>
    <cellStyle name="Cálculo 2 4 8 2" xfId="5450" xr:uid="{00000000-0005-0000-0000-0000F7190000}"/>
    <cellStyle name="Cálculo 2 4 8 3" xfId="5451" xr:uid="{00000000-0005-0000-0000-0000F8190000}"/>
    <cellStyle name="Cálculo 2 4 8 4" xfId="5452" xr:uid="{00000000-0005-0000-0000-0000F9190000}"/>
    <cellStyle name="Cálculo 2 4 8 5" xfId="5453" xr:uid="{00000000-0005-0000-0000-0000FA190000}"/>
    <cellStyle name="Cálculo 2 4 8 6" xfId="5454" xr:uid="{00000000-0005-0000-0000-0000FB190000}"/>
    <cellStyle name="Cálculo 2 4_Client_Report_SSFD_286_UI_15May14_06h00" xfId="37007" xr:uid="{00000000-0005-0000-0000-0000FC190000}"/>
    <cellStyle name="Cálculo 2 5" xfId="5455" xr:uid="{00000000-0005-0000-0000-0000FD190000}"/>
    <cellStyle name="Cálculo 2 5 2" xfId="5456" xr:uid="{00000000-0005-0000-0000-0000FE190000}"/>
    <cellStyle name="Cálculo 2 5 2 2" xfId="5457" xr:uid="{00000000-0005-0000-0000-0000FF190000}"/>
    <cellStyle name="Cálculo 2 5 2 2 2" xfId="5458" xr:uid="{00000000-0005-0000-0000-0000001A0000}"/>
    <cellStyle name="Cálculo 2 5 2 2 2 2" xfId="5459" xr:uid="{00000000-0005-0000-0000-0000011A0000}"/>
    <cellStyle name="Cálculo 2 5 2 2 2 3" xfId="5460" xr:uid="{00000000-0005-0000-0000-0000021A0000}"/>
    <cellStyle name="Cálculo 2 5 2 2 2 4" xfId="5461" xr:uid="{00000000-0005-0000-0000-0000031A0000}"/>
    <cellStyle name="Cálculo 2 5 2 2 2 5" xfId="5462" xr:uid="{00000000-0005-0000-0000-0000041A0000}"/>
    <cellStyle name="Cálculo 2 5 2 2 2 6" xfId="5463" xr:uid="{00000000-0005-0000-0000-0000051A0000}"/>
    <cellStyle name="Cálculo 2 5 2 2 3" xfId="5464" xr:uid="{00000000-0005-0000-0000-0000061A0000}"/>
    <cellStyle name="Cálculo 2 5 2 2 3 2" xfId="5465" xr:uid="{00000000-0005-0000-0000-0000071A0000}"/>
    <cellStyle name="Cálculo 2 5 2 2 3 3" xfId="5466" xr:uid="{00000000-0005-0000-0000-0000081A0000}"/>
    <cellStyle name="Cálculo 2 5 2 2 3 4" xfId="5467" xr:uid="{00000000-0005-0000-0000-0000091A0000}"/>
    <cellStyle name="Cálculo 2 5 2 2 3 5" xfId="5468" xr:uid="{00000000-0005-0000-0000-00000A1A0000}"/>
    <cellStyle name="Cálculo 2 5 2 2 3 6" xfId="5469" xr:uid="{00000000-0005-0000-0000-00000B1A0000}"/>
    <cellStyle name="Cálculo 2 5 2 2 4" xfId="5470" xr:uid="{00000000-0005-0000-0000-00000C1A0000}"/>
    <cellStyle name="Cálculo 2 5 2 3" xfId="5471" xr:uid="{00000000-0005-0000-0000-00000D1A0000}"/>
    <cellStyle name="Cálculo 2 5 2 3 2" xfId="5472" xr:uid="{00000000-0005-0000-0000-00000E1A0000}"/>
    <cellStyle name="Cálculo 2 5 2 3 3" xfId="5473" xr:uid="{00000000-0005-0000-0000-00000F1A0000}"/>
    <cellStyle name="Cálculo 2 5 2 3 4" xfId="5474" xr:uid="{00000000-0005-0000-0000-0000101A0000}"/>
    <cellStyle name="Cálculo 2 5 2 3 5" xfId="5475" xr:uid="{00000000-0005-0000-0000-0000111A0000}"/>
    <cellStyle name="Cálculo 2 5 2 3 6" xfId="5476" xr:uid="{00000000-0005-0000-0000-0000121A0000}"/>
    <cellStyle name="Cálculo 2 5 2 3 7" xfId="5477" xr:uid="{00000000-0005-0000-0000-0000131A0000}"/>
    <cellStyle name="Cálculo 2 5 2 4" xfId="5478" xr:uid="{00000000-0005-0000-0000-0000141A0000}"/>
    <cellStyle name="Cálculo 2 5 2 4 2" xfId="5479" xr:uid="{00000000-0005-0000-0000-0000151A0000}"/>
    <cellStyle name="Cálculo 2 5 2 4 3" xfId="5480" xr:uid="{00000000-0005-0000-0000-0000161A0000}"/>
    <cellStyle name="Cálculo 2 5 2 4 4" xfId="5481" xr:uid="{00000000-0005-0000-0000-0000171A0000}"/>
    <cellStyle name="Cálculo 2 5 2 4 5" xfId="5482" xr:uid="{00000000-0005-0000-0000-0000181A0000}"/>
    <cellStyle name="Cálculo 2 5 2 4 6" xfId="5483" xr:uid="{00000000-0005-0000-0000-0000191A0000}"/>
    <cellStyle name="Cálculo 2 5 3" xfId="5484" xr:uid="{00000000-0005-0000-0000-00001A1A0000}"/>
    <cellStyle name="Cálculo 2 5 3 2" xfId="5485" xr:uid="{00000000-0005-0000-0000-00001B1A0000}"/>
    <cellStyle name="Cálculo 2 5 3 2 2" xfId="5486" xr:uid="{00000000-0005-0000-0000-00001C1A0000}"/>
    <cellStyle name="Cálculo 2 5 3 2 2 2" xfId="5487" xr:uid="{00000000-0005-0000-0000-00001D1A0000}"/>
    <cellStyle name="Cálculo 2 5 3 2 2 3" xfId="5488" xr:uid="{00000000-0005-0000-0000-00001E1A0000}"/>
    <cellStyle name="Cálculo 2 5 3 2 2 4" xfId="5489" xr:uid="{00000000-0005-0000-0000-00001F1A0000}"/>
    <cellStyle name="Cálculo 2 5 3 2 2 5" xfId="5490" xr:uid="{00000000-0005-0000-0000-0000201A0000}"/>
    <cellStyle name="Cálculo 2 5 3 2 2 6" xfId="5491" xr:uid="{00000000-0005-0000-0000-0000211A0000}"/>
    <cellStyle name="Cálculo 2 5 3 2 3" xfId="5492" xr:uid="{00000000-0005-0000-0000-0000221A0000}"/>
    <cellStyle name="Cálculo 2 5 3 2 3 2" xfId="5493" xr:uid="{00000000-0005-0000-0000-0000231A0000}"/>
    <cellStyle name="Cálculo 2 5 3 2 3 3" xfId="5494" xr:uid="{00000000-0005-0000-0000-0000241A0000}"/>
    <cellStyle name="Cálculo 2 5 3 2 3 4" xfId="5495" xr:uid="{00000000-0005-0000-0000-0000251A0000}"/>
    <cellStyle name="Cálculo 2 5 3 2 3 5" xfId="5496" xr:uid="{00000000-0005-0000-0000-0000261A0000}"/>
    <cellStyle name="Cálculo 2 5 3 2 3 6" xfId="5497" xr:uid="{00000000-0005-0000-0000-0000271A0000}"/>
    <cellStyle name="Cálculo 2 5 3 2 4" xfId="5498" xr:uid="{00000000-0005-0000-0000-0000281A0000}"/>
    <cellStyle name="Cálculo 2 5 3 3" xfId="5499" xr:uid="{00000000-0005-0000-0000-0000291A0000}"/>
    <cellStyle name="Cálculo 2 5 3 3 2" xfId="5500" xr:uid="{00000000-0005-0000-0000-00002A1A0000}"/>
    <cellStyle name="Cálculo 2 5 3 3 3" xfId="5501" xr:uid="{00000000-0005-0000-0000-00002B1A0000}"/>
    <cellStyle name="Cálculo 2 5 3 3 4" xfId="5502" xr:uid="{00000000-0005-0000-0000-00002C1A0000}"/>
    <cellStyle name="Cálculo 2 5 3 3 5" xfId="5503" xr:uid="{00000000-0005-0000-0000-00002D1A0000}"/>
    <cellStyle name="Cálculo 2 5 3 3 6" xfId="5504" xr:uid="{00000000-0005-0000-0000-00002E1A0000}"/>
    <cellStyle name="Cálculo 2 5 3 4" xfId="5505" xr:uid="{00000000-0005-0000-0000-00002F1A0000}"/>
    <cellStyle name="Cálculo 2 5 3 4 2" xfId="5506" xr:uid="{00000000-0005-0000-0000-0000301A0000}"/>
    <cellStyle name="Cálculo 2 5 3 4 3" xfId="5507" xr:uid="{00000000-0005-0000-0000-0000311A0000}"/>
    <cellStyle name="Cálculo 2 5 3 4 4" xfId="5508" xr:uid="{00000000-0005-0000-0000-0000321A0000}"/>
    <cellStyle name="Cálculo 2 5 3 4 5" xfId="5509" xr:uid="{00000000-0005-0000-0000-0000331A0000}"/>
    <cellStyle name="Cálculo 2 5 3 4 6" xfId="5510" xr:uid="{00000000-0005-0000-0000-0000341A0000}"/>
    <cellStyle name="Cálculo 2 5 3 5" xfId="5511" xr:uid="{00000000-0005-0000-0000-0000351A0000}"/>
    <cellStyle name="Cálculo 2 5 4" xfId="5512" xr:uid="{00000000-0005-0000-0000-0000361A0000}"/>
    <cellStyle name="Cálculo 2 5 4 2" xfId="5513" xr:uid="{00000000-0005-0000-0000-0000371A0000}"/>
    <cellStyle name="Cálculo 2 5 4 2 2" xfId="5514" xr:uid="{00000000-0005-0000-0000-0000381A0000}"/>
    <cellStyle name="Cálculo 2 5 4 2 2 2" xfId="5515" xr:uid="{00000000-0005-0000-0000-0000391A0000}"/>
    <cellStyle name="Cálculo 2 5 4 2 2 3" xfId="5516" xr:uid="{00000000-0005-0000-0000-00003A1A0000}"/>
    <cellStyle name="Cálculo 2 5 4 2 2 4" xfId="5517" xr:uid="{00000000-0005-0000-0000-00003B1A0000}"/>
    <cellStyle name="Cálculo 2 5 4 2 2 5" xfId="5518" xr:uid="{00000000-0005-0000-0000-00003C1A0000}"/>
    <cellStyle name="Cálculo 2 5 4 2 2 6" xfId="5519" xr:uid="{00000000-0005-0000-0000-00003D1A0000}"/>
    <cellStyle name="Cálculo 2 5 4 2 3" xfId="5520" xr:uid="{00000000-0005-0000-0000-00003E1A0000}"/>
    <cellStyle name="Cálculo 2 5 4 2 3 2" xfId="5521" xr:uid="{00000000-0005-0000-0000-00003F1A0000}"/>
    <cellStyle name="Cálculo 2 5 4 2 3 3" xfId="5522" xr:uid="{00000000-0005-0000-0000-0000401A0000}"/>
    <cellStyle name="Cálculo 2 5 4 2 3 4" xfId="5523" xr:uid="{00000000-0005-0000-0000-0000411A0000}"/>
    <cellStyle name="Cálculo 2 5 4 2 3 5" xfId="5524" xr:uid="{00000000-0005-0000-0000-0000421A0000}"/>
    <cellStyle name="Cálculo 2 5 4 2 3 6" xfId="5525" xr:uid="{00000000-0005-0000-0000-0000431A0000}"/>
    <cellStyle name="Cálculo 2 5 4 2 4" xfId="5526" xr:uid="{00000000-0005-0000-0000-0000441A0000}"/>
    <cellStyle name="Cálculo 2 5 4 3" xfId="5527" xr:uid="{00000000-0005-0000-0000-0000451A0000}"/>
    <cellStyle name="Cálculo 2 5 4 3 2" xfId="5528" xr:uid="{00000000-0005-0000-0000-0000461A0000}"/>
    <cellStyle name="Cálculo 2 5 4 3 3" xfId="5529" xr:uid="{00000000-0005-0000-0000-0000471A0000}"/>
    <cellStyle name="Cálculo 2 5 4 3 4" xfId="5530" xr:uid="{00000000-0005-0000-0000-0000481A0000}"/>
    <cellStyle name="Cálculo 2 5 4 3 5" xfId="5531" xr:uid="{00000000-0005-0000-0000-0000491A0000}"/>
    <cellStyle name="Cálculo 2 5 4 3 6" xfId="5532" xr:uid="{00000000-0005-0000-0000-00004A1A0000}"/>
    <cellStyle name="Cálculo 2 5 4 4" xfId="5533" xr:uid="{00000000-0005-0000-0000-00004B1A0000}"/>
    <cellStyle name="Cálculo 2 5 4 4 2" xfId="5534" xr:uid="{00000000-0005-0000-0000-00004C1A0000}"/>
    <cellStyle name="Cálculo 2 5 4 4 3" xfId="5535" xr:uid="{00000000-0005-0000-0000-00004D1A0000}"/>
    <cellStyle name="Cálculo 2 5 4 4 4" xfId="5536" xr:uid="{00000000-0005-0000-0000-00004E1A0000}"/>
    <cellStyle name="Cálculo 2 5 4 4 5" xfId="5537" xr:uid="{00000000-0005-0000-0000-00004F1A0000}"/>
    <cellStyle name="Cálculo 2 5 4 4 6" xfId="5538" xr:uid="{00000000-0005-0000-0000-0000501A0000}"/>
    <cellStyle name="Cálculo 2 5 4 5" xfId="5539" xr:uid="{00000000-0005-0000-0000-0000511A0000}"/>
    <cellStyle name="Cálculo 2 5 5" xfId="5540" xr:uid="{00000000-0005-0000-0000-0000521A0000}"/>
    <cellStyle name="Cálculo 2 5 5 2" xfId="5541" xr:uid="{00000000-0005-0000-0000-0000531A0000}"/>
    <cellStyle name="Cálculo 2 5 5 2 2" xfId="5542" xr:uid="{00000000-0005-0000-0000-0000541A0000}"/>
    <cellStyle name="Cálculo 2 5 5 2 2 2" xfId="5543" xr:uid="{00000000-0005-0000-0000-0000551A0000}"/>
    <cellStyle name="Cálculo 2 5 5 2 2 3" xfId="5544" xr:uid="{00000000-0005-0000-0000-0000561A0000}"/>
    <cellStyle name="Cálculo 2 5 5 2 2 4" xfId="5545" xr:uid="{00000000-0005-0000-0000-0000571A0000}"/>
    <cellStyle name="Cálculo 2 5 5 2 2 5" xfId="5546" xr:uid="{00000000-0005-0000-0000-0000581A0000}"/>
    <cellStyle name="Cálculo 2 5 5 2 2 6" xfId="5547" xr:uid="{00000000-0005-0000-0000-0000591A0000}"/>
    <cellStyle name="Cálculo 2 5 5 2 3" xfId="5548" xr:uid="{00000000-0005-0000-0000-00005A1A0000}"/>
    <cellStyle name="Cálculo 2 5 5 2 3 2" xfId="5549" xr:uid="{00000000-0005-0000-0000-00005B1A0000}"/>
    <cellStyle name="Cálculo 2 5 5 2 3 3" xfId="5550" xr:uid="{00000000-0005-0000-0000-00005C1A0000}"/>
    <cellStyle name="Cálculo 2 5 5 2 3 4" xfId="5551" xr:uid="{00000000-0005-0000-0000-00005D1A0000}"/>
    <cellStyle name="Cálculo 2 5 5 2 3 5" xfId="5552" xr:uid="{00000000-0005-0000-0000-00005E1A0000}"/>
    <cellStyle name="Cálculo 2 5 5 2 3 6" xfId="5553" xr:uid="{00000000-0005-0000-0000-00005F1A0000}"/>
    <cellStyle name="Cálculo 2 5 5 2 4" xfId="5554" xr:uid="{00000000-0005-0000-0000-0000601A0000}"/>
    <cellStyle name="Cálculo 2 5 5 3" xfId="5555" xr:uid="{00000000-0005-0000-0000-0000611A0000}"/>
    <cellStyle name="Cálculo 2 5 5 3 2" xfId="5556" xr:uid="{00000000-0005-0000-0000-0000621A0000}"/>
    <cellStyle name="Cálculo 2 5 5 3 3" xfId="5557" xr:uid="{00000000-0005-0000-0000-0000631A0000}"/>
    <cellStyle name="Cálculo 2 5 5 3 4" xfId="5558" xr:uid="{00000000-0005-0000-0000-0000641A0000}"/>
    <cellStyle name="Cálculo 2 5 5 3 5" xfId="5559" xr:uid="{00000000-0005-0000-0000-0000651A0000}"/>
    <cellStyle name="Cálculo 2 5 5 3 6" xfId="5560" xr:uid="{00000000-0005-0000-0000-0000661A0000}"/>
    <cellStyle name="Cálculo 2 5 5 4" xfId="5561" xr:uid="{00000000-0005-0000-0000-0000671A0000}"/>
    <cellStyle name="Cálculo 2 5 5 4 2" xfId="5562" xr:uid="{00000000-0005-0000-0000-0000681A0000}"/>
    <cellStyle name="Cálculo 2 5 5 4 3" xfId="5563" xr:uid="{00000000-0005-0000-0000-0000691A0000}"/>
    <cellStyle name="Cálculo 2 5 5 4 4" xfId="5564" xr:uid="{00000000-0005-0000-0000-00006A1A0000}"/>
    <cellStyle name="Cálculo 2 5 5 4 5" xfId="5565" xr:uid="{00000000-0005-0000-0000-00006B1A0000}"/>
    <cellStyle name="Cálculo 2 5 5 4 6" xfId="5566" xr:uid="{00000000-0005-0000-0000-00006C1A0000}"/>
    <cellStyle name="Cálculo 2 5 5 5" xfId="5567" xr:uid="{00000000-0005-0000-0000-00006D1A0000}"/>
    <cellStyle name="Cálculo 2 5 6" xfId="5568" xr:uid="{00000000-0005-0000-0000-00006E1A0000}"/>
    <cellStyle name="Cálculo 2 5 6 2" xfId="5569" xr:uid="{00000000-0005-0000-0000-00006F1A0000}"/>
    <cellStyle name="Cálculo 2 5 6 2 2" xfId="5570" xr:uid="{00000000-0005-0000-0000-0000701A0000}"/>
    <cellStyle name="Cálculo 2 5 6 2 3" xfId="5571" xr:uid="{00000000-0005-0000-0000-0000711A0000}"/>
    <cellStyle name="Cálculo 2 5 6 2 4" xfId="5572" xr:uid="{00000000-0005-0000-0000-0000721A0000}"/>
    <cellStyle name="Cálculo 2 5 6 2 5" xfId="5573" xr:uid="{00000000-0005-0000-0000-0000731A0000}"/>
    <cellStyle name="Cálculo 2 5 6 2 6" xfId="5574" xr:uid="{00000000-0005-0000-0000-0000741A0000}"/>
    <cellStyle name="Cálculo 2 5 6 3" xfId="5575" xr:uid="{00000000-0005-0000-0000-0000751A0000}"/>
    <cellStyle name="Cálculo 2 5 6 3 2" xfId="5576" xr:uid="{00000000-0005-0000-0000-0000761A0000}"/>
    <cellStyle name="Cálculo 2 5 6 3 3" xfId="5577" xr:uid="{00000000-0005-0000-0000-0000771A0000}"/>
    <cellStyle name="Cálculo 2 5 6 3 4" xfId="5578" xr:uid="{00000000-0005-0000-0000-0000781A0000}"/>
    <cellStyle name="Cálculo 2 5 6 3 5" xfId="5579" xr:uid="{00000000-0005-0000-0000-0000791A0000}"/>
    <cellStyle name="Cálculo 2 5 6 3 6" xfId="5580" xr:uid="{00000000-0005-0000-0000-00007A1A0000}"/>
    <cellStyle name="Cálculo 2 5 6 4" xfId="5581" xr:uid="{00000000-0005-0000-0000-00007B1A0000}"/>
    <cellStyle name="Cálculo 2 5 7" xfId="5582" xr:uid="{00000000-0005-0000-0000-00007C1A0000}"/>
    <cellStyle name="Cálculo 2 5 7 2" xfId="5583" xr:uid="{00000000-0005-0000-0000-00007D1A0000}"/>
    <cellStyle name="Cálculo 2 5 7 3" xfId="5584" xr:uid="{00000000-0005-0000-0000-00007E1A0000}"/>
    <cellStyle name="Cálculo 2 5 7 4" xfId="5585" xr:uid="{00000000-0005-0000-0000-00007F1A0000}"/>
    <cellStyle name="Cálculo 2 5 7 5" xfId="5586" xr:uid="{00000000-0005-0000-0000-0000801A0000}"/>
    <cellStyle name="Cálculo 2 5 7 6" xfId="5587" xr:uid="{00000000-0005-0000-0000-0000811A0000}"/>
    <cellStyle name="Cálculo 2 5 7 7" xfId="5588" xr:uid="{00000000-0005-0000-0000-0000821A0000}"/>
    <cellStyle name="Cálculo 2 5 8" xfId="5589" xr:uid="{00000000-0005-0000-0000-0000831A0000}"/>
    <cellStyle name="Cálculo 2 5 8 2" xfId="5590" xr:uid="{00000000-0005-0000-0000-0000841A0000}"/>
    <cellStyle name="Cálculo 2 5 8 3" xfId="5591" xr:uid="{00000000-0005-0000-0000-0000851A0000}"/>
    <cellStyle name="Cálculo 2 5 8 4" xfId="5592" xr:uid="{00000000-0005-0000-0000-0000861A0000}"/>
    <cellStyle name="Cálculo 2 5 8 5" xfId="5593" xr:uid="{00000000-0005-0000-0000-0000871A0000}"/>
    <cellStyle name="Cálculo 2 5 8 6" xfId="5594" xr:uid="{00000000-0005-0000-0000-0000881A0000}"/>
    <cellStyle name="Cálculo 2 5_Client_Report_SSFD_286_UI_15May14_06h00" xfId="37008" xr:uid="{00000000-0005-0000-0000-0000891A0000}"/>
    <cellStyle name="Cálculo 2 6" xfId="5595" xr:uid="{00000000-0005-0000-0000-00008A1A0000}"/>
    <cellStyle name="Cálculo 2 6 2" xfId="5596" xr:uid="{00000000-0005-0000-0000-00008B1A0000}"/>
    <cellStyle name="Cálculo 2 6 2 2" xfId="5597" xr:uid="{00000000-0005-0000-0000-00008C1A0000}"/>
    <cellStyle name="Cálculo 2 6 2 2 2" xfId="5598" xr:uid="{00000000-0005-0000-0000-00008D1A0000}"/>
    <cellStyle name="Cálculo 2 6 2 2 2 2" xfId="5599" xr:uid="{00000000-0005-0000-0000-00008E1A0000}"/>
    <cellStyle name="Cálculo 2 6 2 2 2 3" xfId="5600" xr:uid="{00000000-0005-0000-0000-00008F1A0000}"/>
    <cellStyle name="Cálculo 2 6 2 2 2 4" xfId="5601" xr:uid="{00000000-0005-0000-0000-0000901A0000}"/>
    <cellStyle name="Cálculo 2 6 2 2 2 5" xfId="5602" xr:uid="{00000000-0005-0000-0000-0000911A0000}"/>
    <cellStyle name="Cálculo 2 6 2 2 2 6" xfId="5603" xr:uid="{00000000-0005-0000-0000-0000921A0000}"/>
    <cellStyle name="Cálculo 2 6 2 2 3" xfId="5604" xr:uid="{00000000-0005-0000-0000-0000931A0000}"/>
    <cellStyle name="Cálculo 2 6 2 2 3 2" xfId="5605" xr:uid="{00000000-0005-0000-0000-0000941A0000}"/>
    <cellStyle name="Cálculo 2 6 2 2 3 3" xfId="5606" xr:uid="{00000000-0005-0000-0000-0000951A0000}"/>
    <cellStyle name="Cálculo 2 6 2 2 3 4" xfId="5607" xr:uid="{00000000-0005-0000-0000-0000961A0000}"/>
    <cellStyle name="Cálculo 2 6 2 2 3 5" xfId="5608" xr:uid="{00000000-0005-0000-0000-0000971A0000}"/>
    <cellStyle name="Cálculo 2 6 2 2 3 6" xfId="5609" xr:uid="{00000000-0005-0000-0000-0000981A0000}"/>
    <cellStyle name="Cálculo 2 6 2 2 4" xfId="5610" xr:uid="{00000000-0005-0000-0000-0000991A0000}"/>
    <cellStyle name="Cálculo 2 6 2 3" xfId="5611" xr:uid="{00000000-0005-0000-0000-00009A1A0000}"/>
    <cellStyle name="Cálculo 2 6 2 3 2" xfId="5612" xr:uid="{00000000-0005-0000-0000-00009B1A0000}"/>
    <cellStyle name="Cálculo 2 6 2 3 3" xfId="5613" xr:uid="{00000000-0005-0000-0000-00009C1A0000}"/>
    <cellStyle name="Cálculo 2 6 2 3 4" xfId="5614" xr:uid="{00000000-0005-0000-0000-00009D1A0000}"/>
    <cellStyle name="Cálculo 2 6 2 3 5" xfId="5615" xr:uid="{00000000-0005-0000-0000-00009E1A0000}"/>
    <cellStyle name="Cálculo 2 6 2 3 6" xfId="5616" xr:uid="{00000000-0005-0000-0000-00009F1A0000}"/>
    <cellStyle name="Cálculo 2 6 2 3 7" xfId="5617" xr:uid="{00000000-0005-0000-0000-0000A01A0000}"/>
    <cellStyle name="Cálculo 2 6 2 4" xfId="5618" xr:uid="{00000000-0005-0000-0000-0000A11A0000}"/>
    <cellStyle name="Cálculo 2 6 2 4 2" xfId="5619" xr:uid="{00000000-0005-0000-0000-0000A21A0000}"/>
    <cellStyle name="Cálculo 2 6 2 4 3" xfId="5620" xr:uid="{00000000-0005-0000-0000-0000A31A0000}"/>
    <cellStyle name="Cálculo 2 6 2 4 4" xfId="5621" xr:uid="{00000000-0005-0000-0000-0000A41A0000}"/>
    <cellStyle name="Cálculo 2 6 2 4 5" xfId="5622" xr:uid="{00000000-0005-0000-0000-0000A51A0000}"/>
    <cellStyle name="Cálculo 2 6 2 4 6" xfId="5623" xr:uid="{00000000-0005-0000-0000-0000A61A0000}"/>
    <cellStyle name="Cálculo 2 6 3" xfId="5624" xr:uid="{00000000-0005-0000-0000-0000A71A0000}"/>
    <cellStyle name="Cálculo 2 6 3 2" xfId="5625" xr:uid="{00000000-0005-0000-0000-0000A81A0000}"/>
    <cellStyle name="Cálculo 2 6 3 2 2" xfId="5626" xr:uid="{00000000-0005-0000-0000-0000A91A0000}"/>
    <cellStyle name="Cálculo 2 6 3 2 2 2" xfId="5627" xr:uid="{00000000-0005-0000-0000-0000AA1A0000}"/>
    <cellStyle name="Cálculo 2 6 3 2 2 3" xfId="5628" xr:uid="{00000000-0005-0000-0000-0000AB1A0000}"/>
    <cellStyle name="Cálculo 2 6 3 2 2 4" xfId="5629" xr:uid="{00000000-0005-0000-0000-0000AC1A0000}"/>
    <cellStyle name="Cálculo 2 6 3 2 2 5" xfId="5630" xr:uid="{00000000-0005-0000-0000-0000AD1A0000}"/>
    <cellStyle name="Cálculo 2 6 3 2 2 6" xfId="5631" xr:uid="{00000000-0005-0000-0000-0000AE1A0000}"/>
    <cellStyle name="Cálculo 2 6 3 2 3" xfId="5632" xr:uid="{00000000-0005-0000-0000-0000AF1A0000}"/>
    <cellStyle name="Cálculo 2 6 3 2 3 2" xfId="5633" xr:uid="{00000000-0005-0000-0000-0000B01A0000}"/>
    <cellStyle name="Cálculo 2 6 3 2 3 3" xfId="5634" xr:uid="{00000000-0005-0000-0000-0000B11A0000}"/>
    <cellStyle name="Cálculo 2 6 3 2 3 4" xfId="5635" xr:uid="{00000000-0005-0000-0000-0000B21A0000}"/>
    <cellStyle name="Cálculo 2 6 3 2 3 5" xfId="5636" xr:uid="{00000000-0005-0000-0000-0000B31A0000}"/>
    <cellStyle name="Cálculo 2 6 3 2 3 6" xfId="5637" xr:uid="{00000000-0005-0000-0000-0000B41A0000}"/>
    <cellStyle name="Cálculo 2 6 3 2 4" xfId="5638" xr:uid="{00000000-0005-0000-0000-0000B51A0000}"/>
    <cellStyle name="Cálculo 2 6 3 3" xfId="5639" xr:uid="{00000000-0005-0000-0000-0000B61A0000}"/>
    <cellStyle name="Cálculo 2 6 3 3 2" xfId="5640" xr:uid="{00000000-0005-0000-0000-0000B71A0000}"/>
    <cellStyle name="Cálculo 2 6 3 3 3" xfId="5641" xr:uid="{00000000-0005-0000-0000-0000B81A0000}"/>
    <cellStyle name="Cálculo 2 6 3 3 4" xfId="5642" xr:uid="{00000000-0005-0000-0000-0000B91A0000}"/>
    <cellStyle name="Cálculo 2 6 3 3 5" xfId="5643" xr:uid="{00000000-0005-0000-0000-0000BA1A0000}"/>
    <cellStyle name="Cálculo 2 6 3 3 6" xfId="5644" xr:uid="{00000000-0005-0000-0000-0000BB1A0000}"/>
    <cellStyle name="Cálculo 2 6 3 4" xfId="5645" xr:uid="{00000000-0005-0000-0000-0000BC1A0000}"/>
    <cellStyle name="Cálculo 2 6 3 4 2" xfId="5646" xr:uid="{00000000-0005-0000-0000-0000BD1A0000}"/>
    <cellStyle name="Cálculo 2 6 3 4 3" xfId="5647" xr:uid="{00000000-0005-0000-0000-0000BE1A0000}"/>
    <cellStyle name="Cálculo 2 6 3 4 4" xfId="5648" xr:uid="{00000000-0005-0000-0000-0000BF1A0000}"/>
    <cellStyle name="Cálculo 2 6 3 4 5" xfId="5649" xr:uid="{00000000-0005-0000-0000-0000C01A0000}"/>
    <cellStyle name="Cálculo 2 6 3 4 6" xfId="5650" xr:uid="{00000000-0005-0000-0000-0000C11A0000}"/>
    <cellStyle name="Cálculo 2 6 3 5" xfId="5651" xr:uid="{00000000-0005-0000-0000-0000C21A0000}"/>
    <cellStyle name="Cálculo 2 6 4" xfId="5652" xr:uid="{00000000-0005-0000-0000-0000C31A0000}"/>
    <cellStyle name="Cálculo 2 6 4 2" xfId="5653" xr:uid="{00000000-0005-0000-0000-0000C41A0000}"/>
    <cellStyle name="Cálculo 2 6 4 2 2" xfId="5654" xr:uid="{00000000-0005-0000-0000-0000C51A0000}"/>
    <cellStyle name="Cálculo 2 6 4 2 2 2" xfId="5655" xr:uid="{00000000-0005-0000-0000-0000C61A0000}"/>
    <cellStyle name="Cálculo 2 6 4 2 2 3" xfId="5656" xr:uid="{00000000-0005-0000-0000-0000C71A0000}"/>
    <cellStyle name="Cálculo 2 6 4 2 2 4" xfId="5657" xr:uid="{00000000-0005-0000-0000-0000C81A0000}"/>
    <cellStyle name="Cálculo 2 6 4 2 2 5" xfId="5658" xr:uid="{00000000-0005-0000-0000-0000C91A0000}"/>
    <cellStyle name="Cálculo 2 6 4 2 2 6" xfId="5659" xr:uid="{00000000-0005-0000-0000-0000CA1A0000}"/>
    <cellStyle name="Cálculo 2 6 4 2 3" xfId="5660" xr:uid="{00000000-0005-0000-0000-0000CB1A0000}"/>
    <cellStyle name="Cálculo 2 6 4 2 3 2" xfId="5661" xr:uid="{00000000-0005-0000-0000-0000CC1A0000}"/>
    <cellStyle name="Cálculo 2 6 4 2 3 3" xfId="5662" xr:uid="{00000000-0005-0000-0000-0000CD1A0000}"/>
    <cellStyle name="Cálculo 2 6 4 2 3 4" xfId="5663" xr:uid="{00000000-0005-0000-0000-0000CE1A0000}"/>
    <cellStyle name="Cálculo 2 6 4 2 3 5" xfId="5664" xr:uid="{00000000-0005-0000-0000-0000CF1A0000}"/>
    <cellStyle name="Cálculo 2 6 4 2 3 6" xfId="5665" xr:uid="{00000000-0005-0000-0000-0000D01A0000}"/>
    <cellStyle name="Cálculo 2 6 4 2 4" xfId="5666" xr:uid="{00000000-0005-0000-0000-0000D11A0000}"/>
    <cellStyle name="Cálculo 2 6 4 3" xfId="5667" xr:uid="{00000000-0005-0000-0000-0000D21A0000}"/>
    <cellStyle name="Cálculo 2 6 4 3 2" xfId="5668" xr:uid="{00000000-0005-0000-0000-0000D31A0000}"/>
    <cellStyle name="Cálculo 2 6 4 3 3" xfId="5669" xr:uid="{00000000-0005-0000-0000-0000D41A0000}"/>
    <cellStyle name="Cálculo 2 6 4 3 4" xfId="5670" xr:uid="{00000000-0005-0000-0000-0000D51A0000}"/>
    <cellStyle name="Cálculo 2 6 4 3 5" xfId="5671" xr:uid="{00000000-0005-0000-0000-0000D61A0000}"/>
    <cellStyle name="Cálculo 2 6 4 3 6" xfId="5672" xr:uid="{00000000-0005-0000-0000-0000D71A0000}"/>
    <cellStyle name="Cálculo 2 6 4 4" xfId="5673" xr:uid="{00000000-0005-0000-0000-0000D81A0000}"/>
    <cellStyle name="Cálculo 2 6 4 4 2" xfId="5674" xr:uid="{00000000-0005-0000-0000-0000D91A0000}"/>
    <cellStyle name="Cálculo 2 6 4 4 3" xfId="5675" xr:uid="{00000000-0005-0000-0000-0000DA1A0000}"/>
    <cellStyle name="Cálculo 2 6 4 4 4" xfId="5676" xr:uid="{00000000-0005-0000-0000-0000DB1A0000}"/>
    <cellStyle name="Cálculo 2 6 4 4 5" xfId="5677" xr:uid="{00000000-0005-0000-0000-0000DC1A0000}"/>
    <cellStyle name="Cálculo 2 6 4 4 6" xfId="5678" xr:uid="{00000000-0005-0000-0000-0000DD1A0000}"/>
    <cellStyle name="Cálculo 2 6 4 5" xfId="5679" xr:uid="{00000000-0005-0000-0000-0000DE1A0000}"/>
    <cellStyle name="Cálculo 2 6 5" xfId="5680" xr:uid="{00000000-0005-0000-0000-0000DF1A0000}"/>
    <cellStyle name="Cálculo 2 6 5 2" xfId="5681" xr:uid="{00000000-0005-0000-0000-0000E01A0000}"/>
    <cellStyle name="Cálculo 2 6 5 2 2" xfId="5682" xr:uid="{00000000-0005-0000-0000-0000E11A0000}"/>
    <cellStyle name="Cálculo 2 6 5 2 2 2" xfId="5683" xr:uid="{00000000-0005-0000-0000-0000E21A0000}"/>
    <cellStyle name="Cálculo 2 6 5 2 2 3" xfId="5684" xr:uid="{00000000-0005-0000-0000-0000E31A0000}"/>
    <cellStyle name="Cálculo 2 6 5 2 2 4" xfId="5685" xr:uid="{00000000-0005-0000-0000-0000E41A0000}"/>
    <cellStyle name="Cálculo 2 6 5 2 2 5" xfId="5686" xr:uid="{00000000-0005-0000-0000-0000E51A0000}"/>
    <cellStyle name="Cálculo 2 6 5 2 2 6" xfId="5687" xr:uid="{00000000-0005-0000-0000-0000E61A0000}"/>
    <cellStyle name="Cálculo 2 6 5 2 3" xfId="5688" xr:uid="{00000000-0005-0000-0000-0000E71A0000}"/>
    <cellStyle name="Cálculo 2 6 5 2 3 2" xfId="5689" xr:uid="{00000000-0005-0000-0000-0000E81A0000}"/>
    <cellStyle name="Cálculo 2 6 5 2 3 3" xfId="5690" xr:uid="{00000000-0005-0000-0000-0000E91A0000}"/>
    <cellStyle name="Cálculo 2 6 5 2 3 4" xfId="5691" xr:uid="{00000000-0005-0000-0000-0000EA1A0000}"/>
    <cellStyle name="Cálculo 2 6 5 2 3 5" xfId="5692" xr:uid="{00000000-0005-0000-0000-0000EB1A0000}"/>
    <cellStyle name="Cálculo 2 6 5 2 3 6" xfId="5693" xr:uid="{00000000-0005-0000-0000-0000EC1A0000}"/>
    <cellStyle name="Cálculo 2 6 5 2 4" xfId="5694" xr:uid="{00000000-0005-0000-0000-0000ED1A0000}"/>
    <cellStyle name="Cálculo 2 6 5 3" xfId="5695" xr:uid="{00000000-0005-0000-0000-0000EE1A0000}"/>
    <cellStyle name="Cálculo 2 6 5 3 2" xfId="5696" xr:uid="{00000000-0005-0000-0000-0000EF1A0000}"/>
    <cellStyle name="Cálculo 2 6 5 3 3" xfId="5697" xr:uid="{00000000-0005-0000-0000-0000F01A0000}"/>
    <cellStyle name="Cálculo 2 6 5 3 4" xfId="5698" xr:uid="{00000000-0005-0000-0000-0000F11A0000}"/>
    <cellStyle name="Cálculo 2 6 5 3 5" xfId="5699" xr:uid="{00000000-0005-0000-0000-0000F21A0000}"/>
    <cellStyle name="Cálculo 2 6 5 3 6" xfId="5700" xr:uid="{00000000-0005-0000-0000-0000F31A0000}"/>
    <cellStyle name="Cálculo 2 6 5 4" xfId="5701" xr:uid="{00000000-0005-0000-0000-0000F41A0000}"/>
    <cellStyle name="Cálculo 2 6 5 4 2" xfId="5702" xr:uid="{00000000-0005-0000-0000-0000F51A0000}"/>
    <cellStyle name="Cálculo 2 6 5 4 3" xfId="5703" xr:uid="{00000000-0005-0000-0000-0000F61A0000}"/>
    <cellStyle name="Cálculo 2 6 5 4 4" xfId="5704" xr:uid="{00000000-0005-0000-0000-0000F71A0000}"/>
    <cellStyle name="Cálculo 2 6 5 4 5" xfId="5705" xr:uid="{00000000-0005-0000-0000-0000F81A0000}"/>
    <cellStyle name="Cálculo 2 6 5 4 6" xfId="5706" xr:uid="{00000000-0005-0000-0000-0000F91A0000}"/>
    <cellStyle name="Cálculo 2 6 5 5" xfId="5707" xr:uid="{00000000-0005-0000-0000-0000FA1A0000}"/>
    <cellStyle name="Cálculo 2 6 6" xfId="5708" xr:uid="{00000000-0005-0000-0000-0000FB1A0000}"/>
    <cellStyle name="Cálculo 2 6 6 2" xfId="5709" xr:uid="{00000000-0005-0000-0000-0000FC1A0000}"/>
    <cellStyle name="Cálculo 2 6 6 2 2" xfId="5710" xr:uid="{00000000-0005-0000-0000-0000FD1A0000}"/>
    <cellStyle name="Cálculo 2 6 6 2 3" xfId="5711" xr:uid="{00000000-0005-0000-0000-0000FE1A0000}"/>
    <cellStyle name="Cálculo 2 6 6 2 4" xfId="5712" xr:uid="{00000000-0005-0000-0000-0000FF1A0000}"/>
    <cellStyle name="Cálculo 2 6 6 2 5" xfId="5713" xr:uid="{00000000-0005-0000-0000-0000001B0000}"/>
    <cellStyle name="Cálculo 2 6 6 2 6" xfId="5714" xr:uid="{00000000-0005-0000-0000-0000011B0000}"/>
    <cellStyle name="Cálculo 2 6 6 3" xfId="5715" xr:uid="{00000000-0005-0000-0000-0000021B0000}"/>
    <cellStyle name="Cálculo 2 6 6 3 2" xfId="5716" xr:uid="{00000000-0005-0000-0000-0000031B0000}"/>
    <cellStyle name="Cálculo 2 6 6 3 3" xfId="5717" xr:uid="{00000000-0005-0000-0000-0000041B0000}"/>
    <cellStyle name="Cálculo 2 6 6 3 4" xfId="5718" xr:uid="{00000000-0005-0000-0000-0000051B0000}"/>
    <cellStyle name="Cálculo 2 6 6 3 5" xfId="5719" xr:uid="{00000000-0005-0000-0000-0000061B0000}"/>
    <cellStyle name="Cálculo 2 6 6 3 6" xfId="5720" xr:uid="{00000000-0005-0000-0000-0000071B0000}"/>
    <cellStyle name="Cálculo 2 6 6 4" xfId="5721" xr:uid="{00000000-0005-0000-0000-0000081B0000}"/>
    <cellStyle name="Cálculo 2 6 7" xfId="5722" xr:uid="{00000000-0005-0000-0000-0000091B0000}"/>
    <cellStyle name="Cálculo 2 6 7 2" xfId="5723" xr:uid="{00000000-0005-0000-0000-00000A1B0000}"/>
    <cellStyle name="Cálculo 2 6 7 3" xfId="5724" xr:uid="{00000000-0005-0000-0000-00000B1B0000}"/>
    <cellStyle name="Cálculo 2 6 7 4" xfId="5725" xr:uid="{00000000-0005-0000-0000-00000C1B0000}"/>
    <cellStyle name="Cálculo 2 6 7 5" xfId="5726" xr:uid="{00000000-0005-0000-0000-00000D1B0000}"/>
    <cellStyle name="Cálculo 2 6 7 6" xfId="5727" xr:uid="{00000000-0005-0000-0000-00000E1B0000}"/>
    <cellStyle name="Cálculo 2 6 7 7" xfId="5728" xr:uid="{00000000-0005-0000-0000-00000F1B0000}"/>
    <cellStyle name="Cálculo 2 6 8" xfId="5729" xr:uid="{00000000-0005-0000-0000-0000101B0000}"/>
    <cellStyle name="Cálculo 2 6 8 2" xfId="5730" xr:uid="{00000000-0005-0000-0000-0000111B0000}"/>
    <cellStyle name="Cálculo 2 6 8 3" xfId="5731" xr:uid="{00000000-0005-0000-0000-0000121B0000}"/>
    <cellStyle name="Cálculo 2 6 8 4" xfId="5732" xr:uid="{00000000-0005-0000-0000-0000131B0000}"/>
    <cellStyle name="Cálculo 2 6 8 5" xfId="5733" xr:uid="{00000000-0005-0000-0000-0000141B0000}"/>
    <cellStyle name="Cálculo 2 6 8 6" xfId="5734" xr:uid="{00000000-0005-0000-0000-0000151B0000}"/>
    <cellStyle name="Cálculo 2 6_Client_Report_SSFD_286_UI_15May14_06h00" xfId="37009" xr:uid="{00000000-0005-0000-0000-0000161B0000}"/>
    <cellStyle name="Cálculo 2 7" xfId="5735" xr:uid="{00000000-0005-0000-0000-0000171B0000}"/>
    <cellStyle name="Cálculo 2 7 2" xfId="5736" xr:uid="{00000000-0005-0000-0000-0000181B0000}"/>
    <cellStyle name="Cálculo 2 7 2 2" xfId="5737" xr:uid="{00000000-0005-0000-0000-0000191B0000}"/>
    <cellStyle name="Cálculo 2 7 2 2 2" xfId="5738" xr:uid="{00000000-0005-0000-0000-00001A1B0000}"/>
    <cellStyle name="Cálculo 2 7 2 2 2 2" xfId="5739" xr:uid="{00000000-0005-0000-0000-00001B1B0000}"/>
    <cellStyle name="Cálculo 2 7 2 2 2 3" xfId="5740" xr:uid="{00000000-0005-0000-0000-00001C1B0000}"/>
    <cellStyle name="Cálculo 2 7 2 2 2 4" xfId="5741" xr:uid="{00000000-0005-0000-0000-00001D1B0000}"/>
    <cellStyle name="Cálculo 2 7 2 2 2 5" xfId="5742" xr:uid="{00000000-0005-0000-0000-00001E1B0000}"/>
    <cellStyle name="Cálculo 2 7 2 2 2 6" xfId="5743" xr:uid="{00000000-0005-0000-0000-00001F1B0000}"/>
    <cellStyle name="Cálculo 2 7 2 2 3" xfId="5744" xr:uid="{00000000-0005-0000-0000-0000201B0000}"/>
    <cellStyle name="Cálculo 2 7 2 2 3 2" xfId="5745" xr:uid="{00000000-0005-0000-0000-0000211B0000}"/>
    <cellStyle name="Cálculo 2 7 2 2 3 3" xfId="5746" xr:uid="{00000000-0005-0000-0000-0000221B0000}"/>
    <cellStyle name="Cálculo 2 7 2 2 3 4" xfId="5747" xr:uid="{00000000-0005-0000-0000-0000231B0000}"/>
    <cellStyle name="Cálculo 2 7 2 2 3 5" xfId="5748" xr:uid="{00000000-0005-0000-0000-0000241B0000}"/>
    <cellStyle name="Cálculo 2 7 2 2 3 6" xfId="5749" xr:uid="{00000000-0005-0000-0000-0000251B0000}"/>
    <cellStyle name="Cálculo 2 7 2 2 4" xfId="5750" xr:uid="{00000000-0005-0000-0000-0000261B0000}"/>
    <cellStyle name="Cálculo 2 7 2 3" xfId="5751" xr:uid="{00000000-0005-0000-0000-0000271B0000}"/>
    <cellStyle name="Cálculo 2 7 2 3 2" xfId="5752" xr:uid="{00000000-0005-0000-0000-0000281B0000}"/>
    <cellStyle name="Cálculo 2 7 2 3 3" xfId="5753" xr:uid="{00000000-0005-0000-0000-0000291B0000}"/>
    <cellStyle name="Cálculo 2 7 2 3 4" xfId="5754" xr:uid="{00000000-0005-0000-0000-00002A1B0000}"/>
    <cellStyle name="Cálculo 2 7 2 3 5" xfId="5755" xr:uid="{00000000-0005-0000-0000-00002B1B0000}"/>
    <cellStyle name="Cálculo 2 7 2 3 6" xfId="5756" xr:uid="{00000000-0005-0000-0000-00002C1B0000}"/>
    <cellStyle name="Cálculo 2 7 2 3 7" xfId="5757" xr:uid="{00000000-0005-0000-0000-00002D1B0000}"/>
    <cellStyle name="Cálculo 2 7 2 4" xfId="5758" xr:uid="{00000000-0005-0000-0000-00002E1B0000}"/>
    <cellStyle name="Cálculo 2 7 2 4 2" xfId="5759" xr:uid="{00000000-0005-0000-0000-00002F1B0000}"/>
    <cellStyle name="Cálculo 2 7 2 4 3" xfId="5760" xr:uid="{00000000-0005-0000-0000-0000301B0000}"/>
    <cellStyle name="Cálculo 2 7 2 4 4" xfId="5761" xr:uid="{00000000-0005-0000-0000-0000311B0000}"/>
    <cellStyle name="Cálculo 2 7 2 4 5" xfId="5762" xr:uid="{00000000-0005-0000-0000-0000321B0000}"/>
    <cellStyle name="Cálculo 2 7 2 4 6" xfId="5763" xr:uid="{00000000-0005-0000-0000-0000331B0000}"/>
    <cellStyle name="Cálculo 2 7 3" xfId="5764" xr:uid="{00000000-0005-0000-0000-0000341B0000}"/>
    <cellStyle name="Cálculo 2 7 3 2" xfId="5765" xr:uid="{00000000-0005-0000-0000-0000351B0000}"/>
    <cellStyle name="Cálculo 2 7 3 2 2" xfId="5766" xr:uid="{00000000-0005-0000-0000-0000361B0000}"/>
    <cellStyle name="Cálculo 2 7 3 2 2 2" xfId="5767" xr:uid="{00000000-0005-0000-0000-0000371B0000}"/>
    <cellStyle name="Cálculo 2 7 3 2 2 3" xfId="5768" xr:uid="{00000000-0005-0000-0000-0000381B0000}"/>
    <cellStyle name="Cálculo 2 7 3 2 2 4" xfId="5769" xr:uid="{00000000-0005-0000-0000-0000391B0000}"/>
    <cellStyle name="Cálculo 2 7 3 2 2 5" xfId="5770" xr:uid="{00000000-0005-0000-0000-00003A1B0000}"/>
    <cellStyle name="Cálculo 2 7 3 2 2 6" xfId="5771" xr:uid="{00000000-0005-0000-0000-00003B1B0000}"/>
    <cellStyle name="Cálculo 2 7 3 2 3" xfId="5772" xr:uid="{00000000-0005-0000-0000-00003C1B0000}"/>
    <cellStyle name="Cálculo 2 7 3 2 3 2" xfId="5773" xr:uid="{00000000-0005-0000-0000-00003D1B0000}"/>
    <cellStyle name="Cálculo 2 7 3 2 3 3" xfId="5774" xr:uid="{00000000-0005-0000-0000-00003E1B0000}"/>
    <cellStyle name="Cálculo 2 7 3 2 3 4" xfId="5775" xr:uid="{00000000-0005-0000-0000-00003F1B0000}"/>
    <cellStyle name="Cálculo 2 7 3 2 3 5" xfId="5776" xr:uid="{00000000-0005-0000-0000-0000401B0000}"/>
    <cellStyle name="Cálculo 2 7 3 2 3 6" xfId="5777" xr:uid="{00000000-0005-0000-0000-0000411B0000}"/>
    <cellStyle name="Cálculo 2 7 3 2 4" xfId="5778" xr:uid="{00000000-0005-0000-0000-0000421B0000}"/>
    <cellStyle name="Cálculo 2 7 3 3" xfId="5779" xr:uid="{00000000-0005-0000-0000-0000431B0000}"/>
    <cellStyle name="Cálculo 2 7 3 3 2" xfId="5780" xr:uid="{00000000-0005-0000-0000-0000441B0000}"/>
    <cellStyle name="Cálculo 2 7 3 3 3" xfId="5781" xr:uid="{00000000-0005-0000-0000-0000451B0000}"/>
    <cellStyle name="Cálculo 2 7 3 3 4" xfId="5782" xr:uid="{00000000-0005-0000-0000-0000461B0000}"/>
    <cellStyle name="Cálculo 2 7 3 3 5" xfId="5783" xr:uid="{00000000-0005-0000-0000-0000471B0000}"/>
    <cellStyle name="Cálculo 2 7 3 3 6" xfId="5784" xr:uid="{00000000-0005-0000-0000-0000481B0000}"/>
    <cellStyle name="Cálculo 2 7 3 4" xfId="5785" xr:uid="{00000000-0005-0000-0000-0000491B0000}"/>
    <cellStyle name="Cálculo 2 7 3 4 2" xfId="5786" xr:uid="{00000000-0005-0000-0000-00004A1B0000}"/>
    <cellStyle name="Cálculo 2 7 3 4 3" xfId="5787" xr:uid="{00000000-0005-0000-0000-00004B1B0000}"/>
    <cellStyle name="Cálculo 2 7 3 4 4" xfId="5788" xr:uid="{00000000-0005-0000-0000-00004C1B0000}"/>
    <cellStyle name="Cálculo 2 7 3 4 5" xfId="5789" xr:uid="{00000000-0005-0000-0000-00004D1B0000}"/>
    <cellStyle name="Cálculo 2 7 3 4 6" xfId="5790" xr:uid="{00000000-0005-0000-0000-00004E1B0000}"/>
    <cellStyle name="Cálculo 2 7 3 5" xfId="5791" xr:uid="{00000000-0005-0000-0000-00004F1B0000}"/>
    <cellStyle name="Cálculo 2 7 4" xfId="5792" xr:uid="{00000000-0005-0000-0000-0000501B0000}"/>
    <cellStyle name="Cálculo 2 7 4 2" xfId="5793" xr:uid="{00000000-0005-0000-0000-0000511B0000}"/>
    <cellStyle name="Cálculo 2 7 4 2 2" xfId="5794" xr:uid="{00000000-0005-0000-0000-0000521B0000}"/>
    <cellStyle name="Cálculo 2 7 4 2 2 2" xfId="5795" xr:uid="{00000000-0005-0000-0000-0000531B0000}"/>
    <cellStyle name="Cálculo 2 7 4 2 2 3" xfId="5796" xr:uid="{00000000-0005-0000-0000-0000541B0000}"/>
    <cellStyle name="Cálculo 2 7 4 2 2 4" xfId="5797" xr:uid="{00000000-0005-0000-0000-0000551B0000}"/>
    <cellStyle name="Cálculo 2 7 4 2 2 5" xfId="5798" xr:uid="{00000000-0005-0000-0000-0000561B0000}"/>
    <cellStyle name="Cálculo 2 7 4 2 2 6" xfId="5799" xr:uid="{00000000-0005-0000-0000-0000571B0000}"/>
    <cellStyle name="Cálculo 2 7 4 2 3" xfId="5800" xr:uid="{00000000-0005-0000-0000-0000581B0000}"/>
    <cellStyle name="Cálculo 2 7 4 2 3 2" xfId="5801" xr:uid="{00000000-0005-0000-0000-0000591B0000}"/>
    <cellStyle name="Cálculo 2 7 4 2 3 3" xfId="5802" xr:uid="{00000000-0005-0000-0000-00005A1B0000}"/>
    <cellStyle name="Cálculo 2 7 4 2 3 4" xfId="5803" xr:uid="{00000000-0005-0000-0000-00005B1B0000}"/>
    <cellStyle name="Cálculo 2 7 4 2 3 5" xfId="5804" xr:uid="{00000000-0005-0000-0000-00005C1B0000}"/>
    <cellStyle name="Cálculo 2 7 4 2 3 6" xfId="5805" xr:uid="{00000000-0005-0000-0000-00005D1B0000}"/>
    <cellStyle name="Cálculo 2 7 4 2 4" xfId="5806" xr:uid="{00000000-0005-0000-0000-00005E1B0000}"/>
    <cellStyle name="Cálculo 2 7 4 3" xfId="5807" xr:uid="{00000000-0005-0000-0000-00005F1B0000}"/>
    <cellStyle name="Cálculo 2 7 4 3 2" xfId="5808" xr:uid="{00000000-0005-0000-0000-0000601B0000}"/>
    <cellStyle name="Cálculo 2 7 4 3 3" xfId="5809" xr:uid="{00000000-0005-0000-0000-0000611B0000}"/>
    <cellStyle name="Cálculo 2 7 4 3 4" xfId="5810" xr:uid="{00000000-0005-0000-0000-0000621B0000}"/>
    <cellStyle name="Cálculo 2 7 4 3 5" xfId="5811" xr:uid="{00000000-0005-0000-0000-0000631B0000}"/>
    <cellStyle name="Cálculo 2 7 4 3 6" xfId="5812" xr:uid="{00000000-0005-0000-0000-0000641B0000}"/>
    <cellStyle name="Cálculo 2 7 4 4" xfId="5813" xr:uid="{00000000-0005-0000-0000-0000651B0000}"/>
    <cellStyle name="Cálculo 2 7 4 4 2" xfId="5814" xr:uid="{00000000-0005-0000-0000-0000661B0000}"/>
    <cellStyle name="Cálculo 2 7 4 4 3" xfId="5815" xr:uid="{00000000-0005-0000-0000-0000671B0000}"/>
    <cellStyle name="Cálculo 2 7 4 4 4" xfId="5816" xr:uid="{00000000-0005-0000-0000-0000681B0000}"/>
    <cellStyle name="Cálculo 2 7 4 4 5" xfId="5817" xr:uid="{00000000-0005-0000-0000-0000691B0000}"/>
    <cellStyle name="Cálculo 2 7 4 4 6" xfId="5818" xr:uid="{00000000-0005-0000-0000-00006A1B0000}"/>
    <cellStyle name="Cálculo 2 7 4 5" xfId="5819" xr:uid="{00000000-0005-0000-0000-00006B1B0000}"/>
    <cellStyle name="Cálculo 2 7 5" xfId="5820" xr:uid="{00000000-0005-0000-0000-00006C1B0000}"/>
    <cellStyle name="Cálculo 2 7 5 2" xfId="5821" xr:uid="{00000000-0005-0000-0000-00006D1B0000}"/>
    <cellStyle name="Cálculo 2 7 5 2 2" xfId="5822" xr:uid="{00000000-0005-0000-0000-00006E1B0000}"/>
    <cellStyle name="Cálculo 2 7 5 2 2 2" xfId="5823" xr:uid="{00000000-0005-0000-0000-00006F1B0000}"/>
    <cellStyle name="Cálculo 2 7 5 2 2 3" xfId="5824" xr:uid="{00000000-0005-0000-0000-0000701B0000}"/>
    <cellStyle name="Cálculo 2 7 5 2 2 4" xfId="5825" xr:uid="{00000000-0005-0000-0000-0000711B0000}"/>
    <cellStyle name="Cálculo 2 7 5 2 2 5" xfId="5826" xr:uid="{00000000-0005-0000-0000-0000721B0000}"/>
    <cellStyle name="Cálculo 2 7 5 2 2 6" xfId="5827" xr:uid="{00000000-0005-0000-0000-0000731B0000}"/>
    <cellStyle name="Cálculo 2 7 5 2 3" xfId="5828" xr:uid="{00000000-0005-0000-0000-0000741B0000}"/>
    <cellStyle name="Cálculo 2 7 5 2 3 2" xfId="5829" xr:uid="{00000000-0005-0000-0000-0000751B0000}"/>
    <cellStyle name="Cálculo 2 7 5 2 3 3" xfId="5830" xr:uid="{00000000-0005-0000-0000-0000761B0000}"/>
    <cellStyle name="Cálculo 2 7 5 2 3 4" xfId="5831" xr:uid="{00000000-0005-0000-0000-0000771B0000}"/>
    <cellStyle name="Cálculo 2 7 5 2 3 5" xfId="5832" xr:uid="{00000000-0005-0000-0000-0000781B0000}"/>
    <cellStyle name="Cálculo 2 7 5 2 3 6" xfId="5833" xr:uid="{00000000-0005-0000-0000-0000791B0000}"/>
    <cellStyle name="Cálculo 2 7 5 2 4" xfId="5834" xr:uid="{00000000-0005-0000-0000-00007A1B0000}"/>
    <cellStyle name="Cálculo 2 7 5 3" xfId="5835" xr:uid="{00000000-0005-0000-0000-00007B1B0000}"/>
    <cellStyle name="Cálculo 2 7 5 3 2" xfId="5836" xr:uid="{00000000-0005-0000-0000-00007C1B0000}"/>
    <cellStyle name="Cálculo 2 7 5 3 3" xfId="5837" xr:uid="{00000000-0005-0000-0000-00007D1B0000}"/>
    <cellStyle name="Cálculo 2 7 5 3 4" xfId="5838" xr:uid="{00000000-0005-0000-0000-00007E1B0000}"/>
    <cellStyle name="Cálculo 2 7 5 3 5" xfId="5839" xr:uid="{00000000-0005-0000-0000-00007F1B0000}"/>
    <cellStyle name="Cálculo 2 7 5 3 6" xfId="5840" xr:uid="{00000000-0005-0000-0000-0000801B0000}"/>
    <cellStyle name="Cálculo 2 7 5 4" xfId="5841" xr:uid="{00000000-0005-0000-0000-0000811B0000}"/>
    <cellStyle name="Cálculo 2 7 5 4 2" xfId="5842" xr:uid="{00000000-0005-0000-0000-0000821B0000}"/>
    <cellStyle name="Cálculo 2 7 5 4 3" xfId="5843" xr:uid="{00000000-0005-0000-0000-0000831B0000}"/>
    <cellStyle name="Cálculo 2 7 5 4 4" xfId="5844" xr:uid="{00000000-0005-0000-0000-0000841B0000}"/>
    <cellStyle name="Cálculo 2 7 5 4 5" xfId="5845" xr:uid="{00000000-0005-0000-0000-0000851B0000}"/>
    <cellStyle name="Cálculo 2 7 5 4 6" xfId="5846" xr:uid="{00000000-0005-0000-0000-0000861B0000}"/>
    <cellStyle name="Cálculo 2 7 5 5" xfId="5847" xr:uid="{00000000-0005-0000-0000-0000871B0000}"/>
    <cellStyle name="Cálculo 2 7 6" xfId="5848" xr:uid="{00000000-0005-0000-0000-0000881B0000}"/>
    <cellStyle name="Cálculo 2 7 6 2" xfId="5849" xr:uid="{00000000-0005-0000-0000-0000891B0000}"/>
    <cellStyle name="Cálculo 2 7 6 2 2" xfId="5850" xr:uid="{00000000-0005-0000-0000-00008A1B0000}"/>
    <cellStyle name="Cálculo 2 7 6 2 3" xfId="5851" xr:uid="{00000000-0005-0000-0000-00008B1B0000}"/>
    <cellStyle name="Cálculo 2 7 6 2 4" xfId="5852" xr:uid="{00000000-0005-0000-0000-00008C1B0000}"/>
    <cellStyle name="Cálculo 2 7 6 2 5" xfId="5853" xr:uid="{00000000-0005-0000-0000-00008D1B0000}"/>
    <cellStyle name="Cálculo 2 7 6 2 6" xfId="5854" xr:uid="{00000000-0005-0000-0000-00008E1B0000}"/>
    <cellStyle name="Cálculo 2 7 6 3" xfId="5855" xr:uid="{00000000-0005-0000-0000-00008F1B0000}"/>
    <cellStyle name="Cálculo 2 7 6 3 2" xfId="5856" xr:uid="{00000000-0005-0000-0000-0000901B0000}"/>
    <cellStyle name="Cálculo 2 7 6 3 3" xfId="5857" xr:uid="{00000000-0005-0000-0000-0000911B0000}"/>
    <cellStyle name="Cálculo 2 7 6 3 4" xfId="5858" xr:uid="{00000000-0005-0000-0000-0000921B0000}"/>
    <cellStyle name="Cálculo 2 7 6 3 5" xfId="5859" xr:uid="{00000000-0005-0000-0000-0000931B0000}"/>
    <cellStyle name="Cálculo 2 7 6 3 6" xfId="5860" xr:uid="{00000000-0005-0000-0000-0000941B0000}"/>
    <cellStyle name="Cálculo 2 7 6 4" xfId="5861" xr:uid="{00000000-0005-0000-0000-0000951B0000}"/>
    <cellStyle name="Cálculo 2 7 7" xfId="5862" xr:uid="{00000000-0005-0000-0000-0000961B0000}"/>
    <cellStyle name="Cálculo 2 7 7 2" xfId="5863" xr:uid="{00000000-0005-0000-0000-0000971B0000}"/>
    <cellStyle name="Cálculo 2 7 7 3" xfId="5864" xr:uid="{00000000-0005-0000-0000-0000981B0000}"/>
    <cellStyle name="Cálculo 2 7 7 4" xfId="5865" xr:uid="{00000000-0005-0000-0000-0000991B0000}"/>
    <cellStyle name="Cálculo 2 7 7 5" xfId="5866" xr:uid="{00000000-0005-0000-0000-00009A1B0000}"/>
    <cellStyle name="Cálculo 2 7 7 6" xfId="5867" xr:uid="{00000000-0005-0000-0000-00009B1B0000}"/>
    <cellStyle name="Cálculo 2 7 7 7" xfId="5868" xr:uid="{00000000-0005-0000-0000-00009C1B0000}"/>
    <cellStyle name="Cálculo 2 7 8" xfId="5869" xr:uid="{00000000-0005-0000-0000-00009D1B0000}"/>
    <cellStyle name="Cálculo 2 7 8 2" xfId="5870" xr:uid="{00000000-0005-0000-0000-00009E1B0000}"/>
    <cellStyle name="Cálculo 2 7 8 3" xfId="5871" xr:uid="{00000000-0005-0000-0000-00009F1B0000}"/>
    <cellStyle name="Cálculo 2 7 8 4" xfId="5872" xr:uid="{00000000-0005-0000-0000-0000A01B0000}"/>
    <cellStyle name="Cálculo 2 7 8 5" xfId="5873" xr:uid="{00000000-0005-0000-0000-0000A11B0000}"/>
    <cellStyle name="Cálculo 2 7 8 6" xfId="5874" xr:uid="{00000000-0005-0000-0000-0000A21B0000}"/>
    <cellStyle name="Cálculo 2 7_Client_Report_SSFD_286_UI_15May14_06h00" xfId="37010" xr:uid="{00000000-0005-0000-0000-0000A31B0000}"/>
    <cellStyle name="Cálculo 2 8" xfId="5875" xr:uid="{00000000-0005-0000-0000-0000A41B0000}"/>
    <cellStyle name="Cálculo 2 8 2" xfId="5876" xr:uid="{00000000-0005-0000-0000-0000A51B0000}"/>
    <cellStyle name="Cálculo 2 8 2 2" xfId="5877" xr:uid="{00000000-0005-0000-0000-0000A61B0000}"/>
    <cellStyle name="Cálculo 2 8 2 2 2" xfId="5878" xr:uid="{00000000-0005-0000-0000-0000A71B0000}"/>
    <cellStyle name="Cálculo 2 8 2 2 2 2" xfId="5879" xr:uid="{00000000-0005-0000-0000-0000A81B0000}"/>
    <cellStyle name="Cálculo 2 8 2 2 2 3" xfId="5880" xr:uid="{00000000-0005-0000-0000-0000A91B0000}"/>
    <cellStyle name="Cálculo 2 8 2 2 2 4" xfId="5881" xr:uid="{00000000-0005-0000-0000-0000AA1B0000}"/>
    <cellStyle name="Cálculo 2 8 2 2 2 5" xfId="5882" xr:uid="{00000000-0005-0000-0000-0000AB1B0000}"/>
    <cellStyle name="Cálculo 2 8 2 2 2 6" xfId="5883" xr:uid="{00000000-0005-0000-0000-0000AC1B0000}"/>
    <cellStyle name="Cálculo 2 8 2 2 3" xfId="5884" xr:uid="{00000000-0005-0000-0000-0000AD1B0000}"/>
    <cellStyle name="Cálculo 2 8 2 2 3 2" xfId="5885" xr:uid="{00000000-0005-0000-0000-0000AE1B0000}"/>
    <cellStyle name="Cálculo 2 8 2 2 3 3" xfId="5886" xr:uid="{00000000-0005-0000-0000-0000AF1B0000}"/>
    <cellStyle name="Cálculo 2 8 2 2 3 4" xfId="5887" xr:uid="{00000000-0005-0000-0000-0000B01B0000}"/>
    <cellStyle name="Cálculo 2 8 2 2 3 5" xfId="5888" xr:uid="{00000000-0005-0000-0000-0000B11B0000}"/>
    <cellStyle name="Cálculo 2 8 2 2 3 6" xfId="5889" xr:uid="{00000000-0005-0000-0000-0000B21B0000}"/>
    <cellStyle name="Cálculo 2 8 2 2 4" xfId="5890" xr:uid="{00000000-0005-0000-0000-0000B31B0000}"/>
    <cellStyle name="Cálculo 2 8 2 3" xfId="5891" xr:uid="{00000000-0005-0000-0000-0000B41B0000}"/>
    <cellStyle name="Cálculo 2 8 2 3 2" xfId="5892" xr:uid="{00000000-0005-0000-0000-0000B51B0000}"/>
    <cellStyle name="Cálculo 2 8 2 3 3" xfId="5893" xr:uid="{00000000-0005-0000-0000-0000B61B0000}"/>
    <cellStyle name="Cálculo 2 8 2 3 4" xfId="5894" xr:uid="{00000000-0005-0000-0000-0000B71B0000}"/>
    <cellStyle name="Cálculo 2 8 2 3 5" xfId="5895" xr:uid="{00000000-0005-0000-0000-0000B81B0000}"/>
    <cellStyle name="Cálculo 2 8 2 3 6" xfId="5896" xr:uid="{00000000-0005-0000-0000-0000B91B0000}"/>
    <cellStyle name="Cálculo 2 8 2 3 7" xfId="5897" xr:uid="{00000000-0005-0000-0000-0000BA1B0000}"/>
    <cellStyle name="Cálculo 2 8 2 4" xfId="5898" xr:uid="{00000000-0005-0000-0000-0000BB1B0000}"/>
    <cellStyle name="Cálculo 2 8 2 4 2" xfId="5899" xr:uid="{00000000-0005-0000-0000-0000BC1B0000}"/>
    <cellStyle name="Cálculo 2 8 2 4 3" xfId="5900" xr:uid="{00000000-0005-0000-0000-0000BD1B0000}"/>
    <cellStyle name="Cálculo 2 8 2 4 4" xfId="5901" xr:uid="{00000000-0005-0000-0000-0000BE1B0000}"/>
    <cellStyle name="Cálculo 2 8 2 4 5" xfId="5902" xr:uid="{00000000-0005-0000-0000-0000BF1B0000}"/>
    <cellStyle name="Cálculo 2 8 2 4 6" xfId="5903" xr:uid="{00000000-0005-0000-0000-0000C01B0000}"/>
    <cellStyle name="Cálculo 2 8 3" xfId="5904" xr:uid="{00000000-0005-0000-0000-0000C11B0000}"/>
    <cellStyle name="Cálculo 2 8 3 2" xfId="5905" xr:uid="{00000000-0005-0000-0000-0000C21B0000}"/>
    <cellStyle name="Cálculo 2 8 3 2 2" xfId="5906" xr:uid="{00000000-0005-0000-0000-0000C31B0000}"/>
    <cellStyle name="Cálculo 2 8 3 2 3" xfId="5907" xr:uid="{00000000-0005-0000-0000-0000C41B0000}"/>
    <cellStyle name="Cálculo 2 8 3 2 4" xfId="5908" xr:uid="{00000000-0005-0000-0000-0000C51B0000}"/>
    <cellStyle name="Cálculo 2 8 3 2 5" xfId="5909" xr:uid="{00000000-0005-0000-0000-0000C61B0000}"/>
    <cellStyle name="Cálculo 2 8 3 2 6" xfId="5910" xr:uid="{00000000-0005-0000-0000-0000C71B0000}"/>
    <cellStyle name="Cálculo 2 8 3 3" xfId="5911" xr:uid="{00000000-0005-0000-0000-0000C81B0000}"/>
    <cellStyle name="Cálculo 2 8 3 3 2" xfId="5912" xr:uid="{00000000-0005-0000-0000-0000C91B0000}"/>
    <cellStyle name="Cálculo 2 8 3 3 3" xfId="5913" xr:uid="{00000000-0005-0000-0000-0000CA1B0000}"/>
    <cellStyle name="Cálculo 2 8 3 3 4" xfId="5914" xr:uid="{00000000-0005-0000-0000-0000CB1B0000}"/>
    <cellStyle name="Cálculo 2 8 3 3 5" xfId="5915" xr:uid="{00000000-0005-0000-0000-0000CC1B0000}"/>
    <cellStyle name="Cálculo 2 8 3 3 6" xfId="5916" xr:uid="{00000000-0005-0000-0000-0000CD1B0000}"/>
    <cellStyle name="Cálculo 2 8 3 4" xfId="5917" xr:uid="{00000000-0005-0000-0000-0000CE1B0000}"/>
    <cellStyle name="Cálculo 2 8 4" xfId="5918" xr:uid="{00000000-0005-0000-0000-0000CF1B0000}"/>
    <cellStyle name="Cálculo 2 8 4 2" xfId="5919" xr:uid="{00000000-0005-0000-0000-0000D01B0000}"/>
    <cellStyle name="Cálculo 2 8 4 3" xfId="5920" xr:uid="{00000000-0005-0000-0000-0000D11B0000}"/>
    <cellStyle name="Cálculo 2 8 4 4" xfId="5921" xr:uid="{00000000-0005-0000-0000-0000D21B0000}"/>
    <cellStyle name="Cálculo 2 8 4 5" xfId="5922" xr:uid="{00000000-0005-0000-0000-0000D31B0000}"/>
    <cellStyle name="Cálculo 2 8 4 6" xfId="5923" xr:uid="{00000000-0005-0000-0000-0000D41B0000}"/>
    <cellStyle name="Cálculo 2 8 4 7" xfId="5924" xr:uid="{00000000-0005-0000-0000-0000D51B0000}"/>
    <cellStyle name="Cálculo 2 8 5" xfId="5925" xr:uid="{00000000-0005-0000-0000-0000D61B0000}"/>
    <cellStyle name="Cálculo 2 8 5 2" xfId="5926" xr:uid="{00000000-0005-0000-0000-0000D71B0000}"/>
    <cellStyle name="Cálculo 2 8 5 3" xfId="5927" xr:uid="{00000000-0005-0000-0000-0000D81B0000}"/>
    <cellStyle name="Cálculo 2 8 5 4" xfId="5928" xr:uid="{00000000-0005-0000-0000-0000D91B0000}"/>
    <cellStyle name="Cálculo 2 8 5 5" xfId="5929" xr:uid="{00000000-0005-0000-0000-0000DA1B0000}"/>
    <cellStyle name="Cálculo 2 8 5 6" xfId="5930" xr:uid="{00000000-0005-0000-0000-0000DB1B0000}"/>
    <cellStyle name="Cálculo 2 8_Client_Report_SSFD_286_UI_15May14_06h00" xfId="37011" xr:uid="{00000000-0005-0000-0000-0000DC1B0000}"/>
    <cellStyle name="Cálculo 2 9" xfId="5931" xr:uid="{00000000-0005-0000-0000-0000DD1B0000}"/>
    <cellStyle name="Cálculo 2 9 2" xfId="5932" xr:uid="{00000000-0005-0000-0000-0000DE1B0000}"/>
    <cellStyle name="Cálculo 2 9 2 2" xfId="5933" xr:uid="{00000000-0005-0000-0000-0000DF1B0000}"/>
    <cellStyle name="Cálculo 2 9 2 2 2" xfId="5934" xr:uid="{00000000-0005-0000-0000-0000E01B0000}"/>
    <cellStyle name="Cálculo 2 9 2 2 2 2" xfId="5935" xr:uid="{00000000-0005-0000-0000-0000E11B0000}"/>
    <cellStyle name="Cálculo 2 9 2 2 2 3" xfId="5936" xr:uid="{00000000-0005-0000-0000-0000E21B0000}"/>
    <cellStyle name="Cálculo 2 9 2 2 2 4" xfId="5937" xr:uid="{00000000-0005-0000-0000-0000E31B0000}"/>
    <cellStyle name="Cálculo 2 9 2 2 2 5" xfId="5938" xr:uid="{00000000-0005-0000-0000-0000E41B0000}"/>
    <cellStyle name="Cálculo 2 9 2 2 2 6" xfId="5939" xr:uid="{00000000-0005-0000-0000-0000E51B0000}"/>
    <cellStyle name="Cálculo 2 9 2 2 3" xfId="5940" xr:uid="{00000000-0005-0000-0000-0000E61B0000}"/>
    <cellStyle name="Cálculo 2 9 2 2 3 2" xfId="5941" xr:uid="{00000000-0005-0000-0000-0000E71B0000}"/>
    <cellStyle name="Cálculo 2 9 2 2 3 3" xfId="5942" xr:uid="{00000000-0005-0000-0000-0000E81B0000}"/>
    <cellStyle name="Cálculo 2 9 2 2 3 4" xfId="5943" xr:uid="{00000000-0005-0000-0000-0000E91B0000}"/>
    <cellStyle name="Cálculo 2 9 2 2 3 5" xfId="5944" xr:uid="{00000000-0005-0000-0000-0000EA1B0000}"/>
    <cellStyle name="Cálculo 2 9 2 2 3 6" xfId="5945" xr:uid="{00000000-0005-0000-0000-0000EB1B0000}"/>
    <cellStyle name="Cálculo 2 9 2 2 4" xfId="5946" xr:uid="{00000000-0005-0000-0000-0000EC1B0000}"/>
    <cellStyle name="Cálculo 2 9 2 3" xfId="5947" xr:uid="{00000000-0005-0000-0000-0000ED1B0000}"/>
    <cellStyle name="Cálculo 2 9 2 3 2" xfId="5948" xr:uid="{00000000-0005-0000-0000-0000EE1B0000}"/>
    <cellStyle name="Cálculo 2 9 2 3 3" xfId="5949" xr:uid="{00000000-0005-0000-0000-0000EF1B0000}"/>
    <cellStyle name="Cálculo 2 9 2 3 4" xfId="5950" xr:uid="{00000000-0005-0000-0000-0000F01B0000}"/>
    <cellStyle name="Cálculo 2 9 2 3 5" xfId="5951" xr:uid="{00000000-0005-0000-0000-0000F11B0000}"/>
    <cellStyle name="Cálculo 2 9 2 3 6" xfId="5952" xr:uid="{00000000-0005-0000-0000-0000F21B0000}"/>
    <cellStyle name="Cálculo 2 9 2 3 7" xfId="5953" xr:uid="{00000000-0005-0000-0000-0000F31B0000}"/>
    <cellStyle name="Cálculo 2 9 2 4" xfId="5954" xr:uid="{00000000-0005-0000-0000-0000F41B0000}"/>
    <cellStyle name="Cálculo 2 9 2 4 2" xfId="5955" xr:uid="{00000000-0005-0000-0000-0000F51B0000}"/>
    <cellStyle name="Cálculo 2 9 2 4 3" xfId="5956" xr:uid="{00000000-0005-0000-0000-0000F61B0000}"/>
    <cellStyle name="Cálculo 2 9 2 4 4" xfId="5957" xr:uid="{00000000-0005-0000-0000-0000F71B0000}"/>
    <cellStyle name="Cálculo 2 9 2 4 5" xfId="5958" xr:uid="{00000000-0005-0000-0000-0000F81B0000}"/>
    <cellStyle name="Cálculo 2 9 2 4 6" xfId="5959" xr:uid="{00000000-0005-0000-0000-0000F91B0000}"/>
    <cellStyle name="Cálculo 2 9 3" xfId="5960" xr:uid="{00000000-0005-0000-0000-0000FA1B0000}"/>
    <cellStyle name="Cálculo 2 9 3 2" xfId="5961" xr:uid="{00000000-0005-0000-0000-0000FB1B0000}"/>
    <cellStyle name="Cálculo 2 9 3 2 2" xfId="5962" xr:uid="{00000000-0005-0000-0000-0000FC1B0000}"/>
    <cellStyle name="Cálculo 2 9 3 2 3" xfId="5963" xr:uid="{00000000-0005-0000-0000-0000FD1B0000}"/>
    <cellStyle name="Cálculo 2 9 3 2 4" xfId="5964" xr:uid="{00000000-0005-0000-0000-0000FE1B0000}"/>
    <cellStyle name="Cálculo 2 9 3 2 5" xfId="5965" xr:uid="{00000000-0005-0000-0000-0000FF1B0000}"/>
    <cellStyle name="Cálculo 2 9 3 2 6" xfId="5966" xr:uid="{00000000-0005-0000-0000-0000001C0000}"/>
    <cellStyle name="Cálculo 2 9 3 3" xfId="5967" xr:uid="{00000000-0005-0000-0000-0000011C0000}"/>
    <cellStyle name="Cálculo 2 9 3 3 2" xfId="5968" xr:uid="{00000000-0005-0000-0000-0000021C0000}"/>
    <cellStyle name="Cálculo 2 9 3 3 3" xfId="5969" xr:uid="{00000000-0005-0000-0000-0000031C0000}"/>
    <cellStyle name="Cálculo 2 9 3 3 4" xfId="5970" xr:uid="{00000000-0005-0000-0000-0000041C0000}"/>
    <cellStyle name="Cálculo 2 9 3 3 5" xfId="5971" xr:uid="{00000000-0005-0000-0000-0000051C0000}"/>
    <cellStyle name="Cálculo 2 9 3 3 6" xfId="5972" xr:uid="{00000000-0005-0000-0000-0000061C0000}"/>
    <cellStyle name="Cálculo 2 9 3 4" xfId="5973" xr:uid="{00000000-0005-0000-0000-0000071C0000}"/>
    <cellStyle name="Cálculo 2 9 4" xfId="5974" xr:uid="{00000000-0005-0000-0000-0000081C0000}"/>
    <cellStyle name="Cálculo 2 9 4 2" xfId="5975" xr:uid="{00000000-0005-0000-0000-0000091C0000}"/>
    <cellStyle name="Cálculo 2 9 4 3" xfId="5976" xr:uid="{00000000-0005-0000-0000-00000A1C0000}"/>
    <cellStyle name="Cálculo 2 9 4 4" xfId="5977" xr:uid="{00000000-0005-0000-0000-00000B1C0000}"/>
    <cellStyle name="Cálculo 2 9 4 5" xfId="5978" xr:uid="{00000000-0005-0000-0000-00000C1C0000}"/>
    <cellStyle name="Cálculo 2 9 4 6" xfId="5979" xr:uid="{00000000-0005-0000-0000-00000D1C0000}"/>
    <cellStyle name="Cálculo 2 9 4 7" xfId="5980" xr:uid="{00000000-0005-0000-0000-00000E1C0000}"/>
    <cellStyle name="Cálculo 2 9 5" xfId="5981" xr:uid="{00000000-0005-0000-0000-00000F1C0000}"/>
    <cellStyle name="Cálculo 2 9 5 2" xfId="5982" xr:uid="{00000000-0005-0000-0000-0000101C0000}"/>
    <cellStyle name="Cálculo 2 9 5 3" xfId="5983" xr:uid="{00000000-0005-0000-0000-0000111C0000}"/>
    <cellStyle name="Cálculo 2 9 5 4" xfId="5984" xr:uid="{00000000-0005-0000-0000-0000121C0000}"/>
    <cellStyle name="Cálculo 2 9 5 5" xfId="5985" xr:uid="{00000000-0005-0000-0000-0000131C0000}"/>
    <cellStyle name="Cálculo 2 9 5 6" xfId="5986" xr:uid="{00000000-0005-0000-0000-0000141C0000}"/>
    <cellStyle name="Cálculo 2 9_Client_Report_SSFD_286_UI_15May14_06h00" xfId="37012" xr:uid="{00000000-0005-0000-0000-0000151C0000}"/>
    <cellStyle name="Cálculo 2_Client_Report_SSFD_286_UI_15May14_06h00" xfId="37013" xr:uid="{00000000-0005-0000-0000-0000161C0000}"/>
    <cellStyle name="Celda de comprobación" xfId="32" xr:uid="{00000000-0005-0000-0000-0000171C0000}"/>
    <cellStyle name="Celda de comprobación 2" xfId="5987" xr:uid="{00000000-0005-0000-0000-0000181C0000}"/>
    <cellStyle name="Celda de comprobación 2 2" xfId="5988" xr:uid="{00000000-0005-0000-0000-0000191C0000}"/>
    <cellStyle name="Celda de comprobación 2 2 2" xfId="5989" xr:uid="{00000000-0005-0000-0000-00001A1C0000}"/>
    <cellStyle name="Celda de comprobación 2 2 3" xfId="5990" xr:uid="{00000000-0005-0000-0000-00001B1C0000}"/>
    <cellStyle name="Celda de comprobación 2 2 4" xfId="5991" xr:uid="{00000000-0005-0000-0000-00001C1C0000}"/>
    <cellStyle name="Celda de comprobación 2 2 5" xfId="5992" xr:uid="{00000000-0005-0000-0000-00001D1C0000}"/>
    <cellStyle name="Celda de comprobación 2 2 6" xfId="5993" xr:uid="{00000000-0005-0000-0000-00001E1C0000}"/>
    <cellStyle name="Celda de comprobación 2 3" xfId="5994" xr:uid="{00000000-0005-0000-0000-00001F1C0000}"/>
    <cellStyle name="Celda de comprobación 2 4" xfId="5995" xr:uid="{00000000-0005-0000-0000-0000201C0000}"/>
    <cellStyle name="Celda de comprobación 2 5" xfId="5996" xr:uid="{00000000-0005-0000-0000-0000211C0000}"/>
    <cellStyle name="Celda de comprobación 2 6" xfId="5997" xr:uid="{00000000-0005-0000-0000-0000221C0000}"/>
    <cellStyle name="Celda de comprobación 2 7" xfId="5998" xr:uid="{00000000-0005-0000-0000-0000231C0000}"/>
    <cellStyle name="Celda de comprobación 2_Client_Report_SSFD_286_UI_15May14_06h00" xfId="37014" xr:uid="{00000000-0005-0000-0000-0000241C0000}"/>
    <cellStyle name="Celda vinculada" xfId="33" xr:uid="{00000000-0005-0000-0000-0000251C0000}"/>
    <cellStyle name="Celda vinculada 2" xfId="5999" xr:uid="{00000000-0005-0000-0000-0000261C0000}"/>
    <cellStyle name="Celda vinculada 2 2" xfId="6000" xr:uid="{00000000-0005-0000-0000-0000271C0000}"/>
    <cellStyle name="Celda vinculada 2_Client_Report_SSFD_286_UI_15May14_06h00" xfId="37015" xr:uid="{00000000-0005-0000-0000-0000281C0000}"/>
    <cellStyle name="CENTER" xfId="34" xr:uid="{00000000-0005-0000-0000-0000291C0000}"/>
    <cellStyle name="Check Cell 2" xfId="242" xr:uid="{00000000-0005-0000-0000-00002A1C0000}"/>
    <cellStyle name="Check Cell 2 2" xfId="6002" xr:uid="{00000000-0005-0000-0000-00002B1C0000}"/>
    <cellStyle name="Check Cell 2 2 2" xfId="6003" xr:uid="{00000000-0005-0000-0000-00002C1C0000}"/>
    <cellStyle name="Check Cell 2 2 3" xfId="6004" xr:uid="{00000000-0005-0000-0000-00002D1C0000}"/>
    <cellStyle name="Check Cell 2 2 4" xfId="6005" xr:uid="{00000000-0005-0000-0000-00002E1C0000}"/>
    <cellStyle name="Check Cell 2 2 5" xfId="6006" xr:uid="{00000000-0005-0000-0000-00002F1C0000}"/>
    <cellStyle name="Check Cell 2 2 6" xfId="6007" xr:uid="{00000000-0005-0000-0000-0000301C0000}"/>
    <cellStyle name="Check Cell 2 3" xfId="6008" xr:uid="{00000000-0005-0000-0000-0000311C0000}"/>
    <cellStyle name="Check Cell 2 3 2" xfId="37338" xr:uid="{00000000-0005-0000-0000-0000321C0000}"/>
    <cellStyle name="Check Cell 2 3 3" xfId="35002" xr:uid="{00000000-0005-0000-0000-0000331C0000}"/>
    <cellStyle name="Check Cell 2 4" xfId="6009" xr:uid="{00000000-0005-0000-0000-0000341C0000}"/>
    <cellStyle name="Check Cell 2 5" xfId="6010" xr:uid="{00000000-0005-0000-0000-0000351C0000}"/>
    <cellStyle name="Check Cell 2 6" xfId="6011" xr:uid="{00000000-0005-0000-0000-0000361C0000}"/>
    <cellStyle name="Check Cell 2 7" xfId="6012" xr:uid="{00000000-0005-0000-0000-0000371C0000}"/>
    <cellStyle name="Check Cell 2 8" xfId="38221" xr:uid="{00000000-0005-0000-0000-0000381C0000}"/>
    <cellStyle name="Check Cell 2 9" xfId="6001" xr:uid="{00000000-0005-0000-0000-0000391C0000}"/>
    <cellStyle name="Check Cell 2_Client_Report_SSFD_286_UI_15May14_06h00" xfId="37016" xr:uid="{00000000-0005-0000-0000-00003A1C0000}"/>
    <cellStyle name="Check Cell 3" xfId="34493" xr:uid="{00000000-0005-0000-0000-00003B1C0000}"/>
    <cellStyle name="Check Cell 3 2" xfId="34767" xr:uid="{00000000-0005-0000-0000-00003C1C0000}"/>
    <cellStyle name="Check Cell 4" xfId="34494" xr:uid="{00000000-0005-0000-0000-00003D1C0000}"/>
    <cellStyle name="Check Cell 5" xfId="35001" xr:uid="{00000000-0005-0000-0000-00003E1C0000}"/>
    <cellStyle name="Check Cell 6" xfId="38092" xr:uid="{00000000-0005-0000-0000-00003F1C0000}"/>
    <cellStyle name="Check Cell 7" xfId="38132" xr:uid="{00000000-0005-0000-0000-0000401C0000}"/>
    <cellStyle name="Check Cell 8" xfId="393" xr:uid="{00000000-0005-0000-0000-0000411C0000}"/>
    <cellStyle name="Comma" xfId="38258" builtinId="3"/>
    <cellStyle name="Comma [0] 2" xfId="6013" xr:uid="{00000000-0005-0000-0000-0000421C0000}"/>
    <cellStyle name="Comma [0] 2 2" xfId="6014" xr:uid="{00000000-0005-0000-0000-0000431C0000}"/>
    <cellStyle name="Comma 10" xfId="6015" xr:uid="{00000000-0005-0000-0000-0000441C0000}"/>
    <cellStyle name="Comma 10 2" xfId="35857" xr:uid="{00000000-0005-0000-0000-0000451C0000}"/>
    <cellStyle name="Comma 100" xfId="6016" xr:uid="{00000000-0005-0000-0000-0000461C0000}"/>
    <cellStyle name="Comma 100 2" xfId="35858" xr:uid="{00000000-0005-0000-0000-0000471C0000}"/>
    <cellStyle name="Comma 101" xfId="6017" xr:uid="{00000000-0005-0000-0000-0000481C0000}"/>
    <cellStyle name="Comma 101 2" xfId="35859" xr:uid="{00000000-0005-0000-0000-0000491C0000}"/>
    <cellStyle name="Comma 102" xfId="6018" xr:uid="{00000000-0005-0000-0000-00004A1C0000}"/>
    <cellStyle name="Comma 102 2" xfId="35860" xr:uid="{00000000-0005-0000-0000-00004B1C0000}"/>
    <cellStyle name="Comma 103" xfId="6019" xr:uid="{00000000-0005-0000-0000-00004C1C0000}"/>
    <cellStyle name="Comma 103 2" xfId="35861" xr:uid="{00000000-0005-0000-0000-00004D1C0000}"/>
    <cellStyle name="Comma 104" xfId="6020" xr:uid="{00000000-0005-0000-0000-00004E1C0000}"/>
    <cellStyle name="Comma 104 2" xfId="35862" xr:uid="{00000000-0005-0000-0000-00004F1C0000}"/>
    <cellStyle name="Comma 105" xfId="6021" xr:uid="{00000000-0005-0000-0000-0000501C0000}"/>
    <cellStyle name="Comma 105 2" xfId="35863" xr:uid="{00000000-0005-0000-0000-0000511C0000}"/>
    <cellStyle name="Comma 106" xfId="6022" xr:uid="{00000000-0005-0000-0000-0000521C0000}"/>
    <cellStyle name="Comma 106 2" xfId="35864" xr:uid="{00000000-0005-0000-0000-0000531C0000}"/>
    <cellStyle name="Comma 107" xfId="6023" xr:uid="{00000000-0005-0000-0000-0000541C0000}"/>
    <cellStyle name="Comma 107 2" xfId="35865" xr:uid="{00000000-0005-0000-0000-0000551C0000}"/>
    <cellStyle name="Comma 108" xfId="6024" xr:uid="{00000000-0005-0000-0000-0000561C0000}"/>
    <cellStyle name="Comma 108 2" xfId="35866" xr:uid="{00000000-0005-0000-0000-0000571C0000}"/>
    <cellStyle name="Comma 109" xfId="6025" xr:uid="{00000000-0005-0000-0000-0000581C0000}"/>
    <cellStyle name="Comma 109 2" xfId="35867" xr:uid="{00000000-0005-0000-0000-0000591C0000}"/>
    <cellStyle name="Comma 11" xfId="6026" xr:uid="{00000000-0005-0000-0000-00005A1C0000}"/>
    <cellStyle name="Comma 11 2" xfId="35868" xr:uid="{00000000-0005-0000-0000-00005B1C0000}"/>
    <cellStyle name="Comma 110" xfId="6027" xr:uid="{00000000-0005-0000-0000-00005C1C0000}"/>
    <cellStyle name="Comma 110 2" xfId="35869" xr:uid="{00000000-0005-0000-0000-00005D1C0000}"/>
    <cellStyle name="Comma 111" xfId="6028" xr:uid="{00000000-0005-0000-0000-00005E1C0000}"/>
    <cellStyle name="Comma 111 2" xfId="35870" xr:uid="{00000000-0005-0000-0000-00005F1C0000}"/>
    <cellStyle name="Comma 112" xfId="6029" xr:uid="{00000000-0005-0000-0000-0000601C0000}"/>
    <cellStyle name="Comma 112 2" xfId="35871" xr:uid="{00000000-0005-0000-0000-0000611C0000}"/>
    <cellStyle name="Comma 113" xfId="6030" xr:uid="{00000000-0005-0000-0000-0000621C0000}"/>
    <cellStyle name="Comma 113 2" xfId="35872" xr:uid="{00000000-0005-0000-0000-0000631C0000}"/>
    <cellStyle name="Comma 114" xfId="6031" xr:uid="{00000000-0005-0000-0000-0000641C0000}"/>
    <cellStyle name="Comma 114 10" xfId="6032" xr:uid="{00000000-0005-0000-0000-0000651C0000}"/>
    <cellStyle name="Comma 114 10 2" xfId="35874" xr:uid="{00000000-0005-0000-0000-0000661C0000}"/>
    <cellStyle name="Comma 114 11" xfId="6033" xr:uid="{00000000-0005-0000-0000-0000671C0000}"/>
    <cellStyle name="Comma 114 11 2" xfId="35875" xr:uid="{00000000-0005-0000-0000-0000681C0000}"/>
    <cellStyle name="Comma 114 12" xfId="6034" xr:uid="{00000000-0005-0000-0000-0000691C0000}"/>
    <cellStyle name="Comma 114 12 2" xfId="35876" xr:uid="{00000000-0005-0000-0000-00006A1C0000}"/>
    <cellStyle name="Comma 114 13" xfId="6035" xr:uid="{00000000-0005-0000-0000-00006B1C0000}"/>
    <cellStyle name="Comma 114 13 2" xfId="35877" xr:uid="{00000000-0005-0000-0000-00006C1C0000}"/>
    <cellStyle name="Comma 114 14" xfId="6036" xr:uid="{00000000-0005-0000-0000-00006D1C0000}"/>
    <cellStyle name="Comma 114 14 2" xfId="35878" xr:uid="{00000000-0005-0000-0000-00006E1C0000}"/>
    <cellStyle name="Comma 114 15" xfId="6037" xr:uid="{00000000-0005-0000-0000-00006F1C0000}"/>
    <cellStyle name="Comma 114 15 2" xfId="35879" xr:uid="{00000000-0005-0000-0000-0000701C0000}"/>
    <cellStyle name="Comma 114 16" xfId="6038" xr:uid="{00000000-0005-0000-0000-0000711C0000}"/>
    <cellStyle name="Comma 114 16 2" xfId="35880" xr:uid="{00000000-0005-0000-0000-0000721C0000}"/>
    <cellStyle name="Comma 114 17" xfId="6039" xr:uid="{00000000-0005-0000-0000-0000731C0000}"/>
    <cellStyle name="Comma 114 17 2" xfId="35881" xr:uid="{00000000-0005-0000-0000-0000741C0000}"/>
    <cellStyle name="Comma 114 18" xfId="6040" xr:uid="{00000000-0005-0000-0000-0000751C0000}"/>
    <cellStyle name="Comma 114 18 2" xfId="35882" xr:uid="{00000000-0005-0000-0000-0000761C0000}"/>
    <cellStyle name="Comma 114 19" xfId="6041" xr:uid="{00000000-0005-0000-0000-0000771C0000}"/>
    <cellStyle name="Comma 114 19 2" xfId="35883" xr:uid="{00000000-0005-0000-0000-0000781C0000}"/>
    <cellStyle name="Comma 114 2" xfId="6042" xr:uid="{00000000-0005-0000-0000-0000791C0000}"/>
    <cellStyle name="Comma 114 2 2" xfId="35884" xr:uid="{00000000-0005-0000-0000-00007A1C0000}"/>
    <cellStyle name="Comma 114 20" xfId="6043" xr:uid="{00000000-0005-0000-0000-00007B1C0000}"/>
    <cellStyle name="Comma 114 20 2" xfId="35885" xr:uid="{00000000-0005-0000-0000-00007C1C0000}"/>
    <cellStyle name="Comma 114 21" xfId="421" xr:uid="{00000000-0005-0000-0000-00007D1C0000}"/>
    <cellStyle name="Comma 114 21 10" xfId="6044" xr:uid="{00000000-0005-0000-0000-00007E1C0000}"/>
    <cellStyle name="Comma 114 21 10 2" xfId="35887" xr:uid="{00000000-0005-0000-0000-00007F1C0000}"/>
    <cellStyle name="Comma 114 21 100" xfId="6045" xr:uid="{00000000-0005-0000-0000-0000801C0000}"/>
    <cellStyle name="Comma 114 21 100 2" xfId="35888" xr:uid="{00000000-0005-0000-0000-0000811C0000}"/>
    <cellStyle name="Comma 114 21 101" xfId="6046" xr:uid="{00000000-0005-0000-0000-0000821C0000}"/>
    <cellStyle name="Comma 114 21 101 2" xfId="35889" xr:uid="{00000000-0005-0000-0000-0000831C0000}"/>
    <cellStyle name="Comma 114 21 102" xfId="6047" xr:uid="{00000000-0005-0000-0000-0000841C0000}"/>
    <cellStyle name="Comma 114 21 102 2" xfId="35890" xr:uid="{00000000-0005-0000-0000-0000851C0000}"/>
    <cellStyle name="Comma 114 21 103" xfId="6048" xr:uid="{00000000-0005-0000-0000-0000861C0000}"/>
    <cellStyle name="Comma 114 21 103 2" xfId="35891" xr:uid="{00000000-0005-0000-0000-0000871C0000}"/>
    <cellStyle name="Comma 114 21 104" xfId="6049" xr:uid="{00000000-0005-0000-0000-0000881C0000}"/>
    <cellStyle name="Comma 114 21 104 2" xfId="35892" xr:uid="{00000000-0005-0000-0000-0000891C0000}"/>
    <cellStyle name="Comma 114 21 105" xfId="6050" xr:uid="{00000000-0005-0000-0000-00008A1C0000}"/>
    <cellStyle name="Comma 114 21 105 2" xfId="35893" xr:uid="{00000000-0005-0000-0000-00008B1C0000}"/>
    <cellStyle name="Comma 114 21 106" xfId="6051" xr:uid="{00000000-0005-0000-0000-00008C1C0000}"/>
    <cellStyle name="Comma 114 21 106 2" xfId="35894" xr:uid="{00000000-0005-0000-0000-00008D1C0000}"/>
    <cellStyle name="Comma 114 21 107" xfId="6052" xr:uid="{00000000-0005-0000-0000-00008E1C0000}"/>
    <cellStyle name="Comma 114 21 107 2" xfId="35895" xr:uid="{00000000-0005-0000-0000-00008F1C0000}"/>
    <cellStyle name="Comma 114 21 108" xfId="6053" xr:uid="{00000000-0005-0000-0000-0000901C0000}"/>
    <cellStyle name="Comma 114 21 108 2" xfId="35896" xr:uid="{00000000-0005-0000-0000-0000911C0000}"/>
    <cellStyle name="Comma 114 21 109" xfId="6054" xr:uid="{00000000-0005-0000-0000-0000921C0000}"/>
    <cellStyle name="Comma 114 21 109 2" xfId="35897" xr:uid="{00000000-0005-0000-0000-0000931C0000}"/>
    <cellStyle name="Comma 114 21 11" xfId="6055" xr:uid="{00000000-0005-0000-0000-0000941C0000}"/>
    <cellStyle name="Comma 114 21 11 2" xfId="35898" xr:uid="{00000000-0005-0000-0000-0000951C0000}"/>
    <cellStyle name="Comma 114 21 110" xfId="6056" xr:uid="{00000000-0005-0000-0000-0000961C0000}"/>
    <cellStyle name="Comma 114 21 110 2" xfId="35899" xr:uid="{00000000-0005-0000-0000-0000971C0000}"/>
    <cellStyle name="Comma 114 21 111" xfId="6057" xr:uid="{00000000-0005-0000-0000-0000981C0000}"/>
    <cellStyle name="Comma 114 21 111 2" xfId="35900" xr:uid="{00000000-0005-0000-0000-0000991C0000}"/>
    <cellStyle name="Comma 114 21 112" xfId="6058" xr:uid="{00000000-0005-0000-0000-00009A1C0000}"/>
    <cellStyle name="Comma 114 21 112 2" xfId="35901" xr:uid="{00000000-0005-0000-0000-00009B1C0000}"/>
    <cellStyle name="Comma 114 21 113" xfId="6059" xr:uid="{00000000-0005-0000-0000-00009C1C0000}"/>
    <cellStyle name="Comma 114 21 113 2" xfId="35902" xr:uid="{00000000-0005-0000-0000-00009D1C0000}"/>
    <cellStyle name="Comma 114 21 114" xfId="6060" xr:uid="{00000000-0005-0000-0000-00009E1C0000}"/>
    <cellStyle name="Comma 114 21 114 2" xfId="35903" xr:uid="{00000000-0005-0000-0000-00009F1C0000}"/>
    <cellStyle name="Comma 114 21 115" xfId="6061" xr:uid="{00000000-0005-0000-0000-0000A01C0000}"/>
    <cellStyle name="Comma 114 21 115 2" xfId="35904" xr:uid="{00000000-0005-0000-0000-0000A11C0000}"/>
    <cellStyle name="Comma 114 21 116" xfId="6062" xr:uid="{00000000-0005-0000-0000-0000A21C0000}"/>
    <cellStyle name="Comma 114 21 116 2" xfId="35905" xr:uid="{00000000-0005-0000-0000-0000A31C0000}"/>
    <cellStyle name="Comma 114 21 117" xfId="6063" xr:uid="{00000000-0005-0000-0000-0000A41C0000}"/>
    <cellStyle name="Comma 114 21 117 2" xfId="35906" xr:uid="{00000000-0005-0000-0000-0000A51C0000}"/>
    <cellStyle name="Comma 114 21 118" xfId="6064" xr:uid="{00000000-0005-0000-0000-0000A61C0000}"/>
    <cellStyle name="Comma 114 21 118 2" xfId="35907" xr:uid="{00000000-0005-0000-0000-0000A71C0000}"/>
    <cellStyle name="Comma 114 21 119" xfId="6065" xr:uid="{00000000-0005-0000-0000-0000A81C0000}"/>
    <cellStyle name="Comma 114 21 119 2" xfId="35908" xr:uid="{00000000-0005-0000-0000-0000A91C0000}"/>
    <cellStyle name="Comma 114 21 12" xfId="6066" xr:uid="{00000000-0005-0000-0000-0000AA1C0000}"/>
    <cellStyle name="Comma 114 21 12 2" xfId="35909" xr:uid="{00000000-0005-0000-0000-0000AB1C0000}"/>
    <cellStyle name="Comma 114 21 120" xfId="6067" xr:uid="{00000000-0005-0000-0000-0000AC1C0000}"/>
    <cellStyle name="Comma 114 21 120 2" xfId="35910" xr:uid="{00000000-0005-0000-0000-0000AD1C0000}"/>
    <cellStyle name="Comma 114 21 121" xfId="6068" xr:uid="{00000000-0005-0000-0000-0000AE1C0000}"/>
    <cellStyle name="Comma 114 21 121 2" xfId="35911" xr:uid="{00000000-0005-0000-0000-0000AF1C0000}"/>
    <cellStyle name="Comma 114 21 122" xfId="6069" xr:uid="{00000000-0005-0000-0000-0000B01C0000}"/>
    <cellStyle name="Comma 114 21 122 2" xfId="35912" xr:uid="{00000000-0005-0000-0000-0000B11C0000}"/>
    <cellStyle name="Comma 114 21 123" xfId="6070" xr:uid="{00000000-0005-0000-0000-0000B21C0000}"/>
    <cellStyle name="Comma 114 21 123 2" xfId="35913" xr:uid="{00000000-0005-0000-0000-0000B31C0000}"/>
    <cellStyle name="Comma 114 21 124" xfId="6071" xr:uid="{00000000-0005-0000-0000-0000B41C0000}"/>
    <cellStyle name="Comma 114 21 124 2" xfId="35914" xr:uid="{00000000-0005-0000-0000-0000B51C0000}"/>
    <cellStyle name="Comma 114 21 125" xfId="6072" xr:uid="{00000000-0005-0000-0000-0000B61C0000}"/>
    <cellStyle name="Comma 114 21 125 2" xfId="35915" xr:uid="{00000000-0005-0000-0000-0000B71C0000}"/>
    <cellStyle name="Comma 114 21 126" xfId="6073" xr:uid="{00000000-0005-0000-0000-0000B81C0000}"/>
    <cellStyle name="Comma 114 21 126 2" xfId="35916" xr:uid="{00000000-0005-0000-0000-0000B91C0000}"/>
    <cellStyle name="Comma 114 21 127" xfId="6074" xr:uid="{00000000-0005-0000-0000-0000BA1C0000}"/>
    <cellStyle name="Comma 114 21 127 2" xfId="35917" xr:uid="{00000000-0005-0000-0000-0000BB1C0000}"/>
    <cellStyle name="Comma 114 21 128" xfId="6075" xr:uid="{00000000-0005-0000-0000-0000BC1C0000}"/>
    <cellStyle name="Comma 114 21 128 2" xfId="35918" xr:uid="{00000000-0005-0000-0000-0000BD1C0000}"/>
    <cellStyle name="Comma 114 21 129" xfId="6076" xr:uid="{00000000-0005-0000-0000-0000BE1C0000}"/>
    <cellStyle name="Comma 114 21 129 2" xfId="35919" xr:uid="{00000000-0005-0000-0000-0000BF1C0000}"/>
    <cellStyle name="Comma 114 21 13" xfId="6077" xr:uid="{00000000-0005-0000-0000-0000C01C0000}"/>
    <cellStyle name="Comma 114 21 13 2" xfId="35920" xr:uid="{00000000-0005-0000-0000-0000C11C0000}"/>
    <cellStyle name="Comma 114 21 130" xfId="6078" xr:uid="{00000000-0005-0000-0000-0000C21C0000}"/>
    <cellStyle name="Comma 114 21 130 2" xfId="35921" xr:uid="{00000000-0005-0000-0000-0000C31C0000}"/>
    <cellStyle name="Comma 114 21 131" xfId="6079" xr:uid="{00000000-0005-0000-0000-0000C41C0000}"/>
    <cellStyle name="Comma 114 21 131 2" xfId="35922" xr:uid="{00000000-0005-0000-0000-0000C51C0000}"/>
    <cellStyle name="Comma 114 21 132" xfId="6080" xr:uid="{00000000-0005-0000-0000-0000C61C0000}"/>
    <cellStyle name="Comma 114 21 132 2" xfId="35923" xr:uid="{00000000-0005-0000-0000-0000C71C0000}"/>
    <cellStyle name="Comma 114 21 133" xfId="6081" xr:uid="{00000000-0005-0000-0000-0000C81C0000}"/>
    <cellStyle name="Comma 114 21 133 2" xfId="35924" xr:uid="{00000000-0005-0000-0000-0000C91C0000}"/>
    <cellStyle name="Comma 114 21 134" xfId="6082" xr:uid="{00000000-0005-0000-0000-0000CA1C0000}"/>
    <cellStyle name="Comma 114 21 134 2" xfId="35925" xr:uid="{00000000-0005-0000-0000-0000CB1C0000}"/>
    <cellStyle name="Comma 114 21 135" xfId="6083" xr:uid="{00000000-0005-0000-0000-0000CC1C0000}"/>
    <cellStyle name="Comma 114 21 135 2" xfId="35926" xr:uid="{00000000-0005-0000-0000-0000CD1C0000}"/>
    <cellStyle name="Comma 114 21 136" xfId="6084" xr:uid="{00000000-0005-0000-0000-0000CE1C0000}"/>
    <cellStyle name="Comma 114 21 136 2" xfId="35927" xr:uid="{00000000-0005-0000-0000-0000CF1C0000}"/>
    <cellStyle name="Comma 114 21 137" xfId="6085" xr:uid="{00000000-0005-0000-0000-0000D01C0000}"/>
    <cellStyle name="Comma 114 21 137 2" xfId="6086" xr:uid="{00000000-0005-0000-0000-0000D11C0000}"/>
    <cellStyle name="Comma 114 21 137 2 2" xfId="35929" xr:uid="{00000000-0005-0000-0000-0000D21C0000}"/>
    <cellStyle name="Comma 114 21 137 3" xfId="35928" xr:uid="{00000000-0005-0000-0000-0000D31C0000}"/>
    <cellStyle name="Comma 114 21 138" xfId="6087" xr:uid="{00000000-0005-0000-0000-0000D41C0000}"/>
    <cellStyle name="Comma 114 21 138 2" xfId="35930" xr:uid="{00000000-0005-0000-0000-0000D51C0000}"/>
    <cellStyle name="Comma 114 21 139" xfId="6088" xr:uid="{00000000-0005-0000-0000-0000D61C0000}"/>
    <cellStyle name="Comma 114 21 139 2" xfId="35931" xr:uid="{00000000-0005-0000-0000-0000D71C0000}"/>
    <cellStyle name="Comma 114 21 14" xfId="6089" xr:uid="{00000000-0005-0000-0000-0000D81C0000}"/>
    <cellStyle name="Comma 114 21 14 2" xfId="35932" xr:uid="{00000000-0005-0000-0000-0000D91C0000}"/>
    <cellStyle name="Comma 114 21 140" xfId="6090" xr:uid="{00000000-0005-0000-0000-0000DA1C0000}"/>
    <cellStyle name="Comma 114 21 140 2" xfId="35933" xr:uid="{00000000-0005-0000-0000-0000DB1C0000}"/>
    <cellStyle name="Comma 114 21 141" xfId="6091" xr:uid="{00000000-0005-0000-0000-0000DC1C0000}"/>
    <cellStyle name="Comma 114 21 141 2" xfId="35934" xr:uid="{00000000-0005-0000-0000-0000DD1C0000}"/>
    <cellStyle name="Comma 114 21 142" xfId="6092" xr:uid="{00000000-0005-0000-0000-0000DE1C0000}"/>
    <cellStyle name="Comma 114 21 142 2" xfId="35935" xr:uid="{00000000-0005-0000-0000-0000DF1C0000}"/>
    <cellStyle name="Comma 114 21 143" xfId="6093" xr:uid="{00000000-0005-0000-0000-0000E01C0000}"/>
    <cellStyle name="Comma 114 21 143 2" xfId="35936" xr:uid="{00000000-0005-0000-0000-0000E11C0000}"/>
    <cellStyle name="Comma 114 21 144" xfId="6094" xr:uid="{00000000-0005-0000-0000-0000E21C0000}"/>
    <cellStyle name="Comma 114 21 144 2" xfId="35937" xr:uid="{00000000-0005-0000-0000-0000E31C0000}"/>
    <cellStyle name="Comma 114 21 145" xfId="6095" xr:uid="{00000000-0005-0000-0000-0000E41C0000}"/>
    <cellStyle name="Comma 114 21 145 2" xfId="35938" xr:uid="{00000000-0005-0000-0000-0000E51C0000}"/>
    <cellStyle name="Comma 114 21 146" xfId="6096" xr:uid="{00000000-0005-0000-0000-0000E61C0000}"/>
    <cellStyle name="Comma 114 21 146 2" xfId="35939" xr:uid="{00000000-0005-0000-0000-0000E71C0000}"/>
    <cellStyle name="Comma 114 21 147" xfId="6097" xr:uid="{00000000-0005-0000-0000-0000E81C0000}"/>
    <cellStyle name="Comma 114 21 147 2" xfId="35940" xr:uid="{00000000-0005-0000-0000-0000E91C0000}"/>
    <cellStyle name="Comma 114 21 148" xfId="6098" xr:uid="{00000000-0005-0000-0000-0000EA1C0000}"/>
    <cellStyle name="Comma 114 21 148 2" xfId="35941" xr:uid="{00000000-0005-0000-0000-0000EB1C0000}"/>
    <cellStyle name="Comma 114 21 149" xfId="6099" xr:uid="{00000000-0005-0000-0000-0000EC1C0000}"/>
    <cellStyle name="Comma 114 21 149 2" xfId="35942" xr:uid="{00000000-0005-0000-0000-0000ED1C0000}"/>
    <cellStyle name="Comma 114 21 15" xfId="6100" xr:uid="{00000000-0005-0000-0000-0000EE1C0000}"/>
    <cellStyle name="Comma 114 21 15 2" xfId="35943" xr:uid="{00000000-0005-0000-0000-0000EF1C0000}"/>
    <cellStyle name="Comma 114 21 150" xfId="6101" xr:uid="{00000000-0005-0000-0000-0000F01C0000}"/>
    <cellStyle name="Comma 114 21 150 2" xfId="35944" xr:uid="{00000000-0005-0000-0000-0000F11C0000}"/>
    <cellStyle name="Comma 114 21 151" xfId="6102" xr:uid="{00000000-0005-0000-0000-0000F21C0000}"/>
    <cellStyle name="Comma 114 21 151 2" xfId="35945" xr:uid="{00000000-0005-0000-0000-0000F31C0000}"/>
    <cellStyle name="Comma 114 21 152" xfId="6103" xr:uid="{00000000-0005-0000-0000-0000F41C0000}"/>
    <cellStyle name="Comma 114 21 152 2" xfId="35946" xr:uid="{00000000-0005-0000-0000-0000F51C0000}"/>
    <cellStyle name="Comma 114 21 153" xfId="6104" xr:uid="{00000000-0005-0000-0000-0000F61C0000}"/>
    <cellStyle name="Comma 114 21 153 2" xfId="35947" xr:uid="{00000000-0005-0000-0000-0000F71C0000}"/>
    <cellStyle name="Comma 114 21 154" xfId="6105" xr:uid="{00000000-0005-0000-0000-0000F81C0000}"/>
    <cellStyle name="Comma 114 21 154 2" xfId="35948" xr:uid="{00000000-0005-0000-0000-0000F91C0000}"/>
    <cellStyle name="Comma 114 21 155" xfId="6106" xr:uid="{00000000-0005-0000-0000-0000FA1C0000}"/>
    <cellStyle name="Comma 114 21 155 2" xfId="35949" xr:uid="{00000000-0005-0000-0000-0000FB1C0000}"/>
    <cellStyle name="Comma 114 21 156" xfId="6107" xr:uid="{00000000-0005-0000-0000-0000FC1C0000}"/>
    <cellStyle name="Comma 114 21 156 2" xfId="6108" xr:uid="{00000000-0005-0000-0000-0000FD1C0000}"/>
    <cellStyle name="Comma 114 21 156 2 2" xfId="6109" xr:uid="{00000000-0005-0000-0000-0000FE1C0000}"/>
    <cellStyle name="Comma 114 21 156 2 2 2" xfId="35952" xr:uid="{00000000-0005-0000-0000-0000FF1C0000}"/>
    <cellStyle name="Comma 114 21 156 2 3" xfId="6110" xr:uid="{00000000-0005-0000-0000-0000001D0000}"/>
    <cellStyle name="Comma 114 21 156 2 3 2" xfId="35953" xr:uid="{00000000-0005-0000-0000-0000011D0000}"/>
    <cellStyle name="Comma 114 21 156 2 4" xfId="6111" xr:uid="{00000000-0005-0000-0000-0000021D0000}"/>
    <cellStyle name="Comma 114 21 156 2 4 2" xfId="35954" xr:uid="{00000000-0005-0000-0000-0000031D0000}"/>
    <cellStyle name="Comma 114 21 156 2 5" xfId="35951" xr:uid="{00000000-0005-0000-0000-0000041D0000}"/>
    <cellStyle name="Comma 114 21 156 3" xfId="6112" xr:uid="{00000000-0005-0000-0000-0000051D0000}"/>
    <cellStyle name="Comma 114 21 156 3 2" xfId="35955" xr:uid="{00000000-0005-0000-0000-0000061D0000}"/>
    <cellStyle name="Comma 114 21 156 4" xfId="35950" xr:uid="{00000000-0005-0000-0000-0000071D0000}"/>
    <cellStyle name="Comma 114 21 157" xfId="6113" xr:uid="{00000000-0005-0000-0000-0000081D0000}"/>
    <cellStyle name="Comma 114 21 157 2" xfId="35956" xr:uid="{00000000-0005-0000-0000-0000091D0000}"/>
    <cellStyle name="Comma 114 21 158" xfId="6114" xr:uid="{00000000-0005-0000-0000-00000A1D0000}"/>
    <cellStyle name="Comma 114 21 158 2" xfId="6115" xr:uid="{00000000-0005-0000-0000-00000B1D0000}"/>
    <cellStyle name="Comma 114 21 158 2 2" xfId="35958" xr:uid="{00000000-0005-0000-0000-00000C1D0000}"/>
    <cellStyle name="Comma 114 21 158 3" xfId="35957" xr:uid="{00000000-0005-0000-0000-00000D1D0000}"/>
    <cellStyle name="Comma 114 21 159" xfId="6116" xr:uid="{00000000-0005-0000-0000-00000E1D0000}"/>
    <cellStyle name="Comma 114 21 159 2" xfId="35959" xr:uid="{00000000-0005-0000-0000-00000F1D0000}"/>
    <cellStyle name="Comma 114 21 16" xfId="6117" xr:uid="{00000000-0005-0000-0000-0000101D0000}"/>
    <cellStyle name="Comma 114 21 16 2" xfId="35960" xr:uid="{00000000-0005-0000-0000-0000111D0000}"/>
    <cellStyle name="Comma 114 21 160" xfId="6118" xr:uid="{00000000-0005-0000-0000-0000121D0000}"/>
    <cellStyle name="Comma 114 21 160 2" xfId="35961" xr:uid="{00000000-0005-0000-0000-0000131D0000}"/>
    <cellStyle name="Comma 114 21 161" xfId="6119" xr:uid="{00000000-0005-0000-0000-0000141D0000}"/>
    <cellStyle name="Comma 114 21 161 2" xfId="35962" xr:uid="{00000000-0005-0000-0000-0000151D0000}"/>
    <cellStyle name="Comma 114 21 162" xfId="6120" xr:uid="{00000000-0005-0000-0000-0000161D0000}"/>
    <cellStyle name="Comma 114 21 162 2" xfId="35963" xr:uid="{00000000-0005-0000-0000-0000171D0000}"/>
    <cellStyle name="Comma 114 21 163" xfId="35886" xr:uid="{00000000-0005-0000-0000-0000181D0000}"/>
    <cellStyle name="Comma 114 21 17" xfId="6121" xr:uid="{00000000-0005-0000-0000-0000191D0000}"/>
    <cellStyle name="Comma 114 21 17 2" xfId="35964" xr:uid="{00000000-0005-0000-0000-00001A1D0000}"/>
    <cellStyle name="Comma 114 21 18" xfId="6122" xr:uid="{00000000-0005-0000-0000-00001B1D0000}"/>
    <cellStyle name="Comma 114 21 18 2" xfId="35965" xr:uid="{00000000-0005-0000-0000-00001C1D0000}"/>
    <cellStyle name="Comma 114 21 19" xfId="6123" xr:uid="{00000000-0005-0000-0000-00001D1D0000}"/>
    <cellStyle name="Comma 114 21 19 2" xfId="35966" xr:uid="{00000000-0005-0000-0000-00001E1D0000}"/>
    <cellStyle name="Comma 114 21 2" xfId="6124" xr:uid="{00000000-0005-0000-0000-00001F1D0000}"/>
    <cellStyle name="Comma 114 21 2 2" xfId="35967" xr:uid="{00000000-0005-0000-0000-0000201D0000}"/>
    <cellStyle name="Comma 114 21 20" xfId="6125" xr:uid="{00000000-0005-0000-0000-0000211D0000}"/>
    <cellStyle name="Comma 114 21 20 2" xfId="35968" xr:uid="{00000000-0005-0000-0000-0000221D0000}"/>
    <cellStyle name="Comma 114 21 21" xfId="6126" xr:uid="{00000000-0005-0000-0000-0000231D0000}"/>
    <cellStyle name="Comma 114 21 21 2" xfId="35969" xr:uid="{00000000-0005-0000-0000-0000241D0000}"/>
    <cellStyle name="Comma 114 21 22" xfId="6127" xr:uid="{00000000-0005-0000-0000-0000251D0000}"/>
    <cellStyle name="Comma 114 21 22 2" xfId="35970" xr:uid="{00000000-0005-0000-0000-0000261D0000}"/>
    <cellStyle name="Comma 114 21 23" xfId="6128" xr:uid="{00000000-0005-0000-0000-0000271D0000}"/>
    <cellStyle name="Comma 114 21 23 2" xfId="35971" xr:uid="{00000000-0005-0000-0000-0000281D0000}"/>
    <cellStyle name="Comma 114 21 24" xfId="6129" xr:uid="{00000000-0005-0000-0000-0000291D0000}"/>
    <cellStyle name="Comma 114 21 24 2" xfId="35972" xr:uid="{00000000-0005-0000-0000-00002A1D0000}"/>
    <cellStyle name="Comma 114 21 25" xfId="6130" xr:uid="{00000000-0005-0000-0000-00002B1D0000}"/>
    <cellStyle name="Comma 114 21 25 2" xfId="35973" xr:uid="{00000000-0005-0000-0000-00002C1D0000}"/>
    <cellStyle name="Comma 114 21 26" xfId="6131" xr:uid="{00000000-0005-0000-0000-00002D1D0000}"/>
    <cellStyle name="Comma 114 21 26 2" xfId="35974" xr:uid="{00000000-0005-0000-0000-00002E1D0000}"/>
    <cellStyle name="Comma 114 21 27" xfId="6132" xr:uid="{00000000-0005-0000-0000-00002F1D0000}"/>
    <cellStyle name="Comma 114 21 27 2" xfId="35975" xr:uid="{00000000-0005-0000-0000-0000301D0000}"/>
    <cellStyle name="Comma 114 21 28" xfId="6133" xr:uid="{00000000-0005-0000-0000-0000311D0000}"/>
    <cellStyle name="Comma 114 21 28 2" xfId="35976" xr:uid="{00000000-0005-0000-0000-0000321D0000}"/>
    <cellStyle name="Comma 114 21 29" xfId="6134" xr:uid="{00000000-0005-0000-0000-0000331D0000}"/>
    <cellStyle name="Comma 114 21 29 2" xfId="35977" xr:uid="{00000000-0005-0000-0000-0000341D0000}"/>
    <cellStyle name="Comma 114 21 3" xfId="6135" xr:uid="{00000000-0005-0000-0000-0000351D0000}"/>
    <cellStyle name="Comma 114 21 3 2" xfId="35978" xr:uid="{00000000-0005-0000-0000-0000361D0000}"/>
    <cellStyle name="Comma 114 21 30" xfId="6136" xr:uid="{00000000-0005-0000-0000-0000371D0000}"/>
    <cellStyle name="Comma 114 21 30 2" xfId="35979" xr:uid="{00000000-0005-0000-0000-0000381D0000}"/>
    <cellStyle name="Comma 114 21 31" xfId="6137" xr:uid="{00000000-0005-0000-0000-0000391D0000}"/>
    <cellStyle name="Comma 114 21 31 2" xfId="35980" xr:uid="{00000000-0005-0000-0000-00003A1D0000}"/>
    <cellStyle name="Comma 114 21 32" xfId="6138" xr:uid="{00000000-0005-0000-0000-00003B1D0000}"/>
    <cellStyle name="Comma 114 21 32 2" xfId="35981" xr:uid="{00000000-0005-0000-0000-00003C1D0000}"/>
    <cellStyle name="Comma 114 21 33" xfId="6139" xr:uid="{00000000-0005-0000-0000-00003D1D0000}"/>
    <cellStyle name="Comma 114 21 33 2" xfId="35982" xr:uid="{00000000-0005-0000-0000-00003E1D0000}"/>
    <cellStyle name="Comma 114 21 34" xfId="6140" xr:uid="{00000000-0005-0000-0000-00003F1D0000}"/>
    <cellStyle name="Comma 114 21 34 2" xfId="35983" xr:uid="{00000000-0005-0000-0000-0000401D0000}"/>
    <cellStyle name="Comma 114 21 35" xfId="6141" xr:uid="{00000000-0005-0000-0000-0000411D0000}"/>
    <cellStyle name="Comma 114 21 35 2" xfId="35984" xr:uid="{00000000-0005-0000-0000-0000421D0000}"/>
    <cellStyle name="Comma 114 21 36" xfId="6142" xr:uid="{00000000-0005-0000-0000-0000431D0000}"/>
    <cellStyle name="Comma 114 21 36 2" xfId="35985" xr:uid="{00000000-0005-0000-0000-0000441D0000}"/>
    <cellStyle name="Comma 114 21 37" xfId="6143" xr:uid="{00000000-0005-0000-0000-0000451D0000}"/>
    <cellStyle name="Comma 114 21 37 2" xfId="35986" xr:uid="{00000000-0005-0000-0000-0000461D0000}"/>
    <cellStyle name="Comma 114 21 38" xfId="6144" xr:uid="{00000000-0005-0000-0000-0000471D0000}"/>
    <cellStyle name="Comma 114 21 38 2" xfId="35987" xr:uid="{00000000-0005-0000-0000-0000481D0000}"/>
    <cellStyle name="Comma 114 21 39" xfId="6145" xr:uid="{00000000-0005-0000-0000-0000491D0000}"/>
    <cellStyle name="Comma 114 21 39 2" xfId="35988" xr:uid="{00000000-0005-0000-0000-00004A1D0000}"/>
    <cellStyle name="Comma 114 21 4" xfId="6146" xr:uid="{00000000-0005-0000-0000-00004B1D0000}"/>
    <cellStyle name="Comma 114 21 4 2" xfId="35989" xr:uid="{00000000-0005-0000-0000-00004C1D0000}"/>
    <cellStyle name="Comma 114 21 40" xfId="6147" xr:uid="{00000000-0005-0000-0000-00004D1D0000}"/>
    <cellStyle name="Comma 114 21 40 2" xfId="35990" xr:uid="{00000000-0005-0000-0000-00004E1D0000}"/>
    <cellStyle name="Comma 114 21 41" xfId="6148" xr:uid="{00000000-0005-0000-0000-00004F1D0000}"/>
    <cellStyle name="Comma 114 21 41 2" xfId="35991" xr:uid="{00000000-0005-0000-0000-0000501D0000}"/>
    <cellStyle name="Comma 114 21 42" xfId="6149" xr:uid="{00000000-0005-0000-0000-0000511D0000}"/>
    <cellStyle name="Comma 114 21 42 2" xfId="35992" xr:uid="{00000000-0005-0000-0000-0000521D0000}"/>
    <cellStyle name="Comma 114 21 43" xfId="6150" xr:uid="{00000000-0005-0000-0000-0000531D0000}"/>
    <cellStyle name="Comma 114 21 43 2" xfId="35993" xr:uid="{00000000-0005-0000-0000-0000541D0000}"/>
    <cellStyle name="Comma 114 21 44" xfId="6151" xr:uid="{00000000-0005-0000-0000-0000551D0000}"/>
    <cellStyle name="Comma 114 21 44 2" xfId="35994" xr:uid="{00000000-0005-0000-0000-0000561D0000}"/>
    <cellStyle name="Comma 114 21 45" xfId="6152" xr:uid="{00000000-0005-0000-0000-0000571D0000}"/>
    <cellStyle name="Comma 114 21 45 2" xfId="35995" xr:uid="{00000000-0005-0000-0000-0000581D0000}"/>
    <cellStyle name="Comma 114 21 46" xfId="6153" xr:uid="{00000000-0005-0000-0000-0000591D0000}"/>
    <cellStyle name="Comma 114 21 46 2" xfId="35996" xr:uid="{00000000-0005-0000-0000-00005A1D0000}"/>
    <cellStyle name="Comma 114 21 47" xfId="6154" xr:uid="{00000000-0005-0000-0000-00005B1D0000}"/>
    <cellStyle name="Comma 114 21 47 2" xfId="35997" xr:uid="{00000000-0005-0000-0000-00005C1D0000}"/>
    <cellStyle name="Comma 114 21 48" xfId="6155" xr:uid="{00000000-0005-0000-0000-00005D1D0000}"/>
    <cellStyle name="Comma 114 21 48 2" xfId="35998" xr:uid="{00000000-0005-0000-0000-00005E1D0000}"/>
    <cellStyle name="Comma 114 21 49" xfId="6156" xr:uid="{00000000-0005-0000-0000-00005F1D0000}"/>
    <cellStyle name="Comma 114 21 49 2" xfId="35999" xr:uid="{00000000-0005-0000-0000-0000601D0000}"/>
    <cellStyle name="Comma 114 21 5" xfId="6157" xr:uid="{00000000-0005-0000-0000-0000611D0000}"/>
    <cellStyle name="Comma 114 21 5 2" xfId="36000" xr:uid="{00000000-0005-0000-0000-0000621D0000}"/>
    <cellStyle name="Comma 114 21 50" xfId="6158" xr:uid="{00000000-0005-0000-0000-0000631D0000}"/>
    <cellStyle name="Comma 114 21 50 2" xfId="36001" xr:uid="{00000000-0005-0000-0000-0000641D0000}"/>
    <cellStyle name="Comma 114 21 51" xfId="6159" xr:uid="{00000000-0005-0000-0000-0000651D0000}"/>
    <cellStyle name="Comma 114 21 51 2" xfId="36002" xr:uid="{00000000-0005-0000-0000-0000661D0000}"/>
    <cellStyle name="Comma 114 21 52" xfId="6160" xr:uid="{00000000-0005-0000-0000-0000671D0000}"/>
    <cellStyle name="Comma 114 21 52 2" xfId="36003" xr:uid="{00000000-0005-0000-0000-0000681D0000}"/>
    <cellStyle name="Comma 114 21 53" xfId="6161" xr:uid="{00000000-0005-0000-0000-0000691D0000}"/>
    <cellStyle name="Comma 114 21 53 2" xfId="36004" xr:uid="{00000000-0005-0000-0000-00006A1D0000}"/>
    <cellStyle name="Comma 114 21 54" xfId="6162" xr:uid="{00000000-0005-0000-0000-00006B1D0000}"/>
    <cellStyle name="Comma 114 21 54 2" xfId="36005" xr:uid="{00000000-0005-0000-0000-00006C1D0000}"/>
    <cellStyle name="Comma 114 21 55" xfId="6163" xr:uid="{00000000-0005-0000-0000-00006D1D0000}"/>
    <cellStyle name="Comma 114 21 55 2" xfId="36006" xr:uid="{00000000-0005-0000-0000-00006E1D0000}"/>
    <cellStyle name="Comma 114 21 56" xfId="6164" xr:uid="{00000000-0005-0000-0000-00006F1D0000}"/>
    <cellStyle name="Comma 114 21 56 2" xfId="36007" xr:uid="{00000000-0005-0000-0000-0000701D0000}"/>
    <cellStyle name="Comma 114 21 57" xfId="6165" xr:uid="{00000000-0005-0000-0000-0000711D0000}"/>
    <cellStyle name="Comma 114 21 57 2" xfId="36008" xr:uid="{00000000-0005-0000-0000-0000721D0000}"/>
    <cellStyle name="Comma 114 21 58" xfId="6166" xr:uid="{00000000-0005-0000-0000-0000731D0000}"/>
    <cellStyle name="Comma 114 21 58 2" xfId="36009" xr:uid="{00000000-0005-0000-0000-0000741D0000}"/>
    <cellStyle name="Comma 114 21 59" xfId="6167" xr:uid="{00000000-0005-0000-0000-0000751D0000}"/>
    <cellStyle name="Comma 114 21 59 2" xfId="36010" xr:uid="{00000000-0005-0000-0000-0000761D0000}"/>
    <cellStyle name="Comma 114 21 6" xfId="6168" xr:uid="{00000000-0005-0000-0000-0000771D0000}"/>
    <cellStyle name="Comma 114 21 6 2" xfId="36011" xr:uid="{00000000-0005-0000-0000-0000781D0000}"/>
    <cellStyle name="Comma 114 21 60" xfId="6169" xr:uid="{00000000-0005-0000-0000-0000791D0000}"/>
    <cellStyle name="Comma 114 21 60 2" xfId="36012" xr:uid="{00000000-0005-0000-0000-00007A1D0000}"/>
    <cellStyle name="Comma 114 21 61" xfId="6170" xr:uid="{00000000-0005-0000-0000-00007B1D0000}"/>
    <cellStyle name="Comma 114 21 61 2" xfId="36013" xr:uid="{00000000-0005-0000-0000-00007C1D0000}"/>
    <cellStyle name="Comma 114 21 62" xfId="6171" xr:uid="{00000000-0005-0000-0000-00007D1D0000}"/>
    <cellStyle name="Comma 114 21 62 2" xfId="36014" xr:uid="{00000000-0005-0000-0000-00007E1D0000}"/>
    <cellStyle name="Comma 114 21 63" xfId="6172" xr:uid="{00000000-0005-0000-0000-00007F1D0000}"/>
    <cellStyle name="Comma 114 21 63 2" xfId="36015" xr:uid="{00000000-0005-0000-0000-0000801D0000}"/>
    <cellStyle name="Comma 114 21 64" xfId="6173" xr:uid="{00000000-0005-0000-0000-0000811D0000}"/>
    <cellStyle name="Comma 114 21 64 2" xfId="36016" xr:uid="{00000000-0005-0000-0000-0000821D0000}"/>
    <cellStyle name="Comma 114 21 65" xfId="6174" xr:uid="{00000000-0005-0000-0000-0000831D0000}"/>
    <cellStyle name="Comma 114 21 65 2" xfId="36017" xr:uid="{00000000-0005-0000-0000-0000841D0000}"/>
    <cellStyle name="Comma 114 21 66" xfId="6175" xr:uid="{00000000-0005-0000-0000-0000851D0000}"/>
    <cellStyle name="Comma 114 21 66 2" xfId="36018" xr:uid="{00000000-0005-0000-0000-0000861D0000}"/>
    <cellStyle name="Comma 114 21 67" xfId="6176" xr:uid="{00000000-0005-0000-0000-0000871D0000}"/>
    <cellStyle name="Comma 114 21 67 2" xfId="36019" xr:uid="{00000000-0005-0000-0000-0000881D0000}"/>
    <cellStyle name="Comma 114 21 68" xfId="6177" xr:uid="{00000000-0005-0000-0000-0000891D0000}"/>
    <cellStyle name="Comma 114 21 68 2" xfId="36020" xr:uid="{00000000-0005-0000-0000-00008A1D0000}"/>
    <cellStyle name="Comma 114 21 69" xfId="6178" xr:uid="{00000000-0005-0000-0000-00008B1D0000}"/>
    <cellStyle name="Comma 114 21 69 2" xfId="36021" xr:uid="{00000000-0005-0000-0000-00008C1D0000}"/>
    <cellStyle name="Comma 114 21 7" xfId="6179" xr:uid="{00000000-0005-0000-0000-00008D1D0000}"/>
    <cellStyle name="Comma 114 21 7 2" xfId="36022" xr:uid="{00000000-0005-0000-0000-00008E1D0000}"/>
    <cellStyle name="Comma 114 21 70" xfId="6180" xr:uid="{00000000-0005-0000-0000-00008F1D0000}"/>
    <cellStyle name="Comma 114 21 70 2" xfId="36023" xr:uid="{00000000-0005-0000-0000-0000901D0000}"/>
    <cellStyle name="Comma 114 21 71" xfId="6181" xr:uid="{00000000-0005-0000-0000-0000911D0000}"/>
    <cellStyle name="Comma 114 21 71 2" xfId="36024" xr:uid="{00000000-0005-0000-0000-0000921D0000}"/>
    <cellStyle name="Comma 114 21 72" xfId="6182" xr:uid="{00000000-0005-0000-0000-0000931D0000}"/>
    <cellStyle name="Comma 114 21 72 2" xfId="36025" xr:uid="{00000000-0005-0000-0000-0000941D0000}"/>
    <cellStyle name="Comma 114 21 73" xfId="6183" xr:uid="{00000000-0005-0000-0000-0000951D0000}"/>
    <cellStyle name="Comma 114 21 73 2" xfId="36026" xr:uid="{00000000-0005-0000-0000-0000961D0000}"/>
    <cellStyle name="Comma 114 21 74" xfId="6184" xr:uid="{00000000-0005-0000-0000-0000971D0000}"/>
    <cellStyle name="Comma 114 21 74 2" xfId="36027" xr:uid="{00000000-0005-0000-0000-0000981D0000}"/>
    <cellStyle name="Comma 114 21 75" xfId="6185" xr:uid="{00000000-0005-0000-0000-0000991D0000}"/>
    <cellStyle name="Comma 114 21 75 2" xfId="36028" xr:uid="{00000000-0005-0000-0000-00009A1D0000}"/>
    <cellStyle name="Comma 114 21 76" xfId="6186" xr:uid="{00000000-0005-0000-0000-00009B1D0000}"/>
    <cellStyle name="Comma 114 21 76 2" xfId="36029" xr:uid="{00000000-0005-0000-0000-00009C1D0000}"/>
    <cellStyle name="Comma 114 21 77" xfId="6187" xr:uid="{00000000-0005-0000-0000-00009D1D0000}"/>
    <cellStyle name="Comma 114 21 77 2" xfId="36030" xr:uid="{00000000-0005-0000-0000-00009E1D0000}"/>
    <cellStyle name="Comma 114 21 78" xfId="6188" xr:uid="{00000000-0005-0000-0000-00009F1D0000}"/>
    <cellStyle name="Comma 114 21 78 2" xfId="36031" xr:uid="{00000000-0005-0000-0000-0000A01D0000}"/>
    <cellStyle name="Comma 114 21 79" xfId="6189" xr:uid="{00000000-0005-0000-0000-0000A11D0000}"/>
    <cellStyle name="Comma 114 21 79 2" xfId="36032" xr:uid="{00000000-0005-0000-0000-0000A21D0000}"/>
    <cellStyle name="Comma 114 21 8" xfId="6190" xr:uid="{00000000-0005-0000-0000-0000A31D0000}"/>
    <cellStyle name="Comma 114 21 8 2" xfId="36033" xr:uid="{00000000-0005-0000-0000-0000A41D0000}"/>
    <cellStyle name="Comma 114 21 80" xfId="6191" xr:uid="{00000000-0005-0000-0000-0000A51D0000}"/>
    <cellStyle name="Comma 114 21 80 2" xfId="36034" xr:uid="{00000000-0005-0000-0000-0000A61D0000}"/>
    <cellStyle name="Comma 114 21 81" xfId="6192" xr:uid="{00000000-0005-0000-0000-0000A71D0000}"/>
    <cellStyle name="Comma 114 21 81 2" xfId="36035" xr:uid="{00000000-0005-0000-0000-0000A81D0000}"/>
    <cellStyle name="Comma 114 21 82" xfId="6193" xr:uid="{00000000-0005-0000-0000-0000A91D0000}"/>
    <cellStyle name="Comma 114 21 82 2" xfId="36036" xr:uid="{00000000-0005-0000-0000-0000AA1D0000}"/>
    <cellStyle name="Comma 114 21 83" xfId="6194" xr:uid="{00000000-0005-0000-0000-0000AB1D0000}"/>
    <cellStyle name="Comma 114 21 83 2" xfId="36037" xr:uid="{00000000-0005-0000-0000-0000AC1D0000}"/>
    <cellStyle name="Comma 114 21 84" xfId="6195" xr:uid="{00000000-0005-0000-0000-0000AD1D0000}"/>
    <cellStyle name="Comma 114 21 84 2" xfId="36038" xr:uid="{00000000-0005-0000-0000-0000AE1D0000}"/>
    <cellStyle name="Comma 114 21 85" xfId="6196" xr:uid="{00000000-0005-0000-0000-0000AF1D0000}"/>
    <cellStyle name="Comma 114 21 85 2" xfId="36039" xr:uid="{00000000-0005-0000-0000-0000B01D0000}"/>
    <cellStyle name="Comma 114 21 86" xfId="6197" xr:uid="{00000000-0005-0000-0000-0000B11D0000}"/>
    <cellStyle name="Comma 114 21 86 2" xfId="36040" xr:uid="{00000000-0005-0000-0000-0000B21D0000}"/>
    <cellStyle name="Comma 114 21 87" xfId="6198" xr:uid="{00000000-0005-0000-0000-0000B31D0000}"/>
    <cellStyle name="Comma 114 21 87 2" xfId="36041" xr:uid="{00000000-0005-0000-0000-0000B41D0000}"/>
    <cellStyle name="Comma 114 21 88" xfId="6199" xr:uid="{00000000-0005-0000-0000-0000B51D0000}"/>
    <cellStyle name="Comma 114 21 88 2" xfId="36042" xr:uid="{00000000-0005-0000-0000-0000B61D0000}"/>
    <cellStyle name="Comma 114 21 89" xfId="6200" xr:uid="{00000000-0005-0000-0000-0000B71D0000}"/>
    <cellStyle name="Comma 114 21 89 2" xfId="36043" xr:uid="{00000000-0005-0000-0000-0000B81D0000}"/>
    <cellStyle name="Comma 114 21 9" xfId="6201" xr:uid="{00000000-0005-0000-0000-0000B91D0000}"/>
    <cellStyle name="Comma 114 21 9 2" xfId="36044" xr:uid="{00000000-0005-0000-0000-0000BA1D0000}"/>
    <cellStyle name="Comma 114 21 90" xfId="6202" xr:uid="{00000000-0005-0000-0000-0000BB1D0000}"/>
    <cellStyle name="Comma 114 21 90 2" xfId="36045" xr:uid="{00000000-0005-0000-0000-0000BC1D0000}"/>
    <cellStyle name="Comma 114 21 91" xfId="6203" xr:uid="{00000000-0005-0000-0000-0000BD1D0000}"/>
    <cellStyle name="Comma 114 21 91 2" xfId="36046" xr:uid="{00000000-0005-0000-0000-0000BE1D0000}"/>
    <cellStyle name="Comma 114 21 92" xfId="6204" xr:uid="{00000000-0005-0000-0000-0000BF1D0000}"/>
    <cellStyle name="Comma 114 21 92 2" xfId="36047" xr:uid="{00000000-0005-0000-0000-0000C01D0000}"/>
    <cellStyle name="Comma 114 21 93" xfId="6205" xr:uid="{00000000-0005-0000-0000-0000C11D0000}"/>
    <cellStyle name="Comma 114 21 93 2" xfId="36048" xr:uid="{00000000-0005-0000-0000-0000C21D0000}"/>
    <cellStyle name="Comma 114 21 94" xfId="6206" xr:uid="{00000000-0005-0000-0000-0000C31D0000}"/>
    <cellStyle name="Comma 114 21 94 2" xfId="36049" xr:uid="{00000000-0005-0000-0000-0000C41D0000}"/>
    <cellStyle name="Comma 114 21 95" xfId="6207" xr:uid="{00000000-0005-0000-0000-0000C51D0000}"/>
    <cellStyle name="Comma 114 21 95 2" xfId="36050" xr:uid="{00000000-0005-0000-0000-0000C61D0000}"/>
    <cellStyle name="Comma 114 21 96" xfId="6208" xr:uid="{00000000-0005-0000-0000-0000C71D0000}"/>
    <cellStyle name="Comma 114 21 96 2" xfId="36051" xr:uid="{00000000-0005-0000-0000-0000C81D0000}"/>
    <cellStyle name="Comma 114 21 97" xfId="6209" xr:uid="{00000000-0005-0000-0000-0000C91D0000}"/>
    <cellStyle name="Comma 114 21 97 2" xfId="36052" xr:uid="{00000000-0005-0000-0000-0000CA1D0000}"/>
    <cellStyle name="Comma 114 21 98" xfId="6210" xr:uid="{00000000-0005-0000-0000-0000CB1D0000}"/>
    <cellStyle name="Comma 114 21 98 2" xfId="36053" xr:uid="{00000000-0005-0000-0000-0000CC1D0000}"/>
    <cellStyle name="Comma 114 21 99" xfId="6211" xr:uid="{00000000-0005-0000-0000-0000CD1D0000}"/>
    <cellStyle name="Comma 114 21 99 2" xfId="36054" xr:uid="{00000000-0005-0000-0000-0000CE1D0000}"/>
    <cellStyle name="Comma 114 22" xfId="35873" xr:uid="{00000000-0005-0000-0000-0000CF1D0000}"/>
    <cellStyle name="Comma 114 3" xfId="6212" xr:uid="{00000000-0005-0000-0000-0000D01D0000}"/>
    <cellStyle name="Comma 114 3 2" xfId="36055" xr:uid="{00000000-0005-0000-0000-0000D11D0000}"/>
    <cellStyle name="Comma 114 4" xfId="6213" xr:uid="{00000000-0005-0000-0000-0000D21D0000}"/>
    <cellStyle name="Comma 114 4 2" xfId="36056" xr:uid="{00000000-0005-0000-0000-0000D31D0000}"/>
    <cellStyle name="Comma 114 5" xfId="6214" xr:uid="{00000000-0005-0000-0000-0000D41D0000}"/>
    <cellStyle name="Comma 114 5 2" xfId="36057" xr:uid="{00000000-0005-0000-0000-0000D51D0000}"/>
    <cellStyle name="Comma 114 6" xfId="6215" xr:uid="{00000000-0005-0000-0000-0000D61D0000}"/>
    <cellStyle name="Comma 114 6 2" xfId="36058" xr:uid="{00000000-0005-0000-0000-0000D71D0000}"/>
    <cellStyle name="Comma 114 7" xfId="6216" xr:uid="{00000000-0005-0000-0000-0000D81D0000}"/>
    <cellStyle name="Comma 114 7 2" xfId="36059" xr:uid="{00000000-0005-0000-0000-0000D91D0000}"/>
    <cellStyle name="Comma 114 8" xfId="6217" xr:uid="{00000000-0005-0000-0000-0000DA1D0000}"/>
    <cellStyle name="Comma 114 8 2" xfId="36060" xr:uid="{00000000-0005-0000-0000-0000DB1D0000}"/>
    <cellStyle name="Comma 114 9" xfId="6218" xr:uid="{00000000-0005-0000-0000-0000DC1D0000}"/>
    <cellStyle name="Comma 114 9 2" xfId="36061" xr:uid="{00000000-0005-0000-0000-0000DD1D0000}"/>
    <cellStyle name="Comma 115" xfId="6219" xr:uid="{00000000-0005-0000-0000-0000DE1D0000}"/>
    <cellStyle name="Comma 115 2" xfId="36062" xr:uid="{00000000-0005-0000-0000-0000DF1D0000}"/>
    <cellStyle name="Comma 116" xfId="6220" xr:uid="{00000000-0005-0000-0000-0000E01D0000}"/>
    <cellStyle name="Comma 116 2" xfId="36063" xr:uid="{00000000-0005-0000-0000-0000E11D0000}"/>
    <cellStyle name="Comma 117" xfId="6221" xr:uid="{00000000-0005-0000-0000-0000E21D0000}"/>
    <cellStyle name="Comma 117 2" xfId="36064" xr:uid="{00000000-0005-0000-0000-0000E31D0000}"/>
    <cellStyle name="Comma 118" xfId="6222" xr:uid="{00000000-0005-0000-0000-0000E41D0000}"/>
    <cellStyle name="Comma 118 2" xfId="36065" xr:uid="{00000000-0005-0000-0000-0000E51D0000}"/>
    <cellStyle name="Comma 119" xfId="6223" xr:uid="{00000000-0005-0000-0000-0000E61D0000}"/>
    <cellStyle name="Comma 119 2" xfId="36066" xr:uid="{00000000-0005-0000-0000-0000E71D0000}"/>
    <cellStyle name="Comma 12" xfId="6224" xr:uid="{00000000-0005-0000-0000-0000E81D0000}"/>
    <cellStyle name="Comma 12 2" xfId="36067" xr:uid="{00000000-0005-0000-0000-0000E91D0000}"/>
    <cellStyle name="Comma 120" xfId="6225" xr:uid="{00000000-0005-0000-0000-0000EA1D0000}"/>
    <cellStyle name="Comma 120 2" xfId="36068" xr:uid="{00000000-0005-0000-0000-0000EB1D0000}"/>
    <cellStyle name="Comma 121" xfId="6226" xr:uid="{00000000-0005-0000-0000-0000EC1D0000}"/>
    <cellStyle name="Comma 121 2" xfId="36069" xr:uid="{00000000-0005-0000-0000-0000ED1D0000}"/>
    <cellStyle name="Comma 122" xfId="6227" xr:uid="{00000000-0005-0000-0000-0000EE1D0000}"/>
    <cellStyle name="Comma 122 2" xfId="36070" xr:uid="{00000000-0005-0000-0000-0000EF1D0000}"/>
    <cellStyle name="Comma 123" xfId="6228" xr:uid="{00000000-0005-0000-0000-0000F01D0000}"/>
    <cellStyle name="Comma 123 2" xfId="36071" xr:uid="{00000000-0005-0000-0000-0000F11D0000}"/>
    <cellStyle name="Comma 124" xfId="6229" xr:uid="{00000000-0005-0000-0000-0000F21D0000}"/>
    <cellStyle name="Comma 124 2" xfId="36072" xr:uid="{00000000-0005-0000-0000-0000F31D0000}"/>
    <cellStyle name="Comma 125" xfId="6230" xr:uid="{00000000-0005-0000-0000-0000F41D0000}"/>
    <cellStyle name="Comma 125 2" xfId="36073" xr:uid="{00000000-0005-0000-0000-0000F51D0000}"/>
    <cellStyle name="Comma 126" xfId="6231" xr:uid="{00000000-0005-0000-0000-0000F61D0000}"/>
    <cellStyle name="Comma 126 2" xfId="36074" xr:uid="{00000000-0005-0000-0000-0000F71D0000}"/>
    <cellStyle name="Comma 127" xfId="6232" xr:uid="{00000000-0005-0000-0000-0000F81D0000}"/>
    <cellStyle name="Comma 128" xfId="6233" xr:uid="{00000000-0005-0000-0000-0000F91D0000}"/>
    <cellStyle name="Comma 129" xfId="6234" xr:uid="{00000000-0005-0000-0000-0000FA1D0000}"/>
    <cellStyle name="Comma 13" xfId="6235" xr:uid="{00000000-0005-0000-0000-0000FB1D0000}"/>
    <cellStyle name="Comma 13 2" xfId="36075" xr:uid="{00000000-0005-0000-0000-0000FC1D0000}"/>
    <cellStyle name="Comma 130" xfId="6236" xr:uid="{00000000-0005-0000-0000-0000FD1D0000}"/>
    <cellStyle name="Comma 131" xfId="6237" xr:uid="{00000000-0005-0000-0000-0000FE1D0000}"/>
    <cellStyle name="Comma 132" xfId="6238" xr:uid="{00000000-0005-0000-0000-0000FF1D0000}"/>
    <cellStyle name="Comma 133" xfId="6239" xr:uid="{00000000-0005-0000-0000-0000001E0000}"/>
    <cellStyle name="Comma 134" xfId="6240" xr:uid="{00000000-0005-0000-0000-0000011E0000}"/>
    <cellStyle name="Comma 135" xfId="6241" xr:uid="{00000000-0005-0000-0000-0000021E0000}"/>
    <cellStyle name="Comma 136" xfId="6242" xr:uid="{00000000-0005-0000-0000-0000031E0000}"/>
    <cellStyle name="Comma 137" xfId="37671" xr:uid="{00000000-0005-0000-0000-0000041E0000}"/>
    <cellStyle name="Comma 14" xfId="6243" xr:uid="{00000000-0005-0000-0000-0000051E0000}"/>
    <cellStyle name="Comma 14 2" xfId="36076" xr:uid="{00000000-0005-0000-0000-0000061E0000}"/>
    <cellStyle name="Comma 15" xfId="6244" xr:uid="{00000000-0005-0000-0000-0000071E0000}"/>
    <cellStyle name="Comma 15 2" xfId="36077" xr:uid="{00000000-0005-0000-0000-0000081E0000}"/>
    <cellStyle name="Comma 16" xfId="6245" xr:uid="{00000000-0005-0000-0000-0000091E0000}"/>
    <cellStyle name="Comma 16 2" xfId="36078" xr:uid="{00000000-0005-0000-0000-00000A1E0000}"/>
    <cellStyle name="Comma 17" xfId="6246" xr:uid="{00000000-0005-0000-0000-00000B1E0000}"/>
    <cellStyle name="Comma 17 2" xfId="36079" xr:uid="{00000000-0005-0000-0000-00000C1E0000}"/>
    <cellStyle name="Comma 18" xfId="6247" xr:uid="{00000000-0005-0000-0000-00000D1E0000}"/>
    <cellStyle name="Comma 18 2" xfId="36080" xr:uid="{00000000-0005-0000-0000-00000E1E0000}"/>
    <cellStyle name="Comma 19" xfId="6248" xr:uid="{00000000-0005-0000-0000-00000F1E0000}"/>
    <cellStyle name="Comma 19 2" xfId="36081" xr:uid="{00000000-0005-0000-0000-0000101E0000}"/>
    <cellStyle name="Comma 2" xfId="35" xr:uid="{00000000-0005-0000-0000-0000111E0000}"/>
    <cellStyle name="Comma 2 10" xfId="36082" xr:uid="{00000000-0005-0000-0000-0000121E0000}"/>
    <cellStyle name="Comma 2 11" xfId="37918" xr:uid="{00000000-0005-0000-0000-0000131E0000}"/>
    <cellStyle name="Comma 2 12" xfId="6249" xr:uid="{00000000-0005-0000-0000-0000141E0000}"/>
    <cellStyle name="Comma 2 2" xfId="36" xr:uid="{00000000-0005-0000-0000-0000151E0000}"/>
    <cellStyle name="Comma 2 2 2" xfId="36083" xr:uid="{00000000-0005-0000-0000-0000161E0000}"/>
    <cellStyle name="Comma 2 2 3" xfId="37919" xr:uid="{00000000-0005-0000-0000-0000171E0000}"/>
    <cellStyle name="Comma 2 2 4" xfId="6250" xr:uid="{00000000-0005-0000-0000-0000181E0000}"/>
    <cellStyle name="Comma 2 3" xfId="359" xr:uid="{00000000-0005-0000-0000-0000191E0000}"/>
    <cellStyle name="Comma 2 3 2" xfId="36084" xr:uid="{00000000-0005-0000-0000-00001A1E0000}"/>
    <cellStyle name="Comma 2 3 3" xfId="6251" xr:uid="{00000000-0005-0000-0000-00001B1E0000}"/>
    <cellStyle name="Comma 2 4" xfId="6252" xr:uid="{00000000-0005-0000-0000-00001C1E0000}"/>
    <cellStyle name="Comma 2 4 2" xfId="36085" xr:uid="{00000000-0005-0000-0000-00001D1E0000}"/>
    <cellStyle name="Comma 2 5" xfId="6253" xr:uid="{00000000-0005-0000-0000-00001E1E0000}"/>
    <cellStyle name="Comma 2 5 2" xfId="36086" xr:uid="{00000000-0005-0000-0000-00001F1E0000}"/>
    <cellStyle name="Comma 2 6" xfId="6254" xr:uid="{00000000-0005-0000-0000-0000201E0000}"/>
    <cellStyle name="Comma 2 6 2" xfId="36087" xr:uid="{00000000-0005-0000-0000-0000211E0000}"/>
    <cellStyle name="Comma 2 7" xfId="6255" xr:uid="{00000000-0005-0000-0000-0000221E0000}"/>
    <cellStyle name="Comma 2 7 2" xfId="36088" xr:uid="{00000000-0005-0000-0000-0000231E0000}"/>
    <cellStyle name="Comma 2 8" xfId="6256" xr:uid="{00000000-0005-0000-0000-0000241E0000}"/>
    <cellStyle name="Comma 2 8 2" xfId="36089" xr:uid="{00000000-0005-0000-0000-0000251E0000}"/>
    <cellStyle name="Comma 2 9" xfId="6257" xr:uid="{00000000-0005-0000-0000-0000261E0000}"/>
    <cellStyle name="Comma 20" xfId="6258" xr:uid="{00000000-0005-0000-0000-0000271E0000}"/>
    <cellStyle name="Comma 20 2" xfId="36090" xr:uid="{00000000-0005-0000-0000-0000281E0000}"/>
    <cellStyle name="Comma 21" xfId="6259" xr:uid="{00000000-0005-0000-0000-0000291E0000}"/>
    <cellStyle name="Comma 21 2" xfId="36091" xr:uid="{00000000-0005-0000-0000-00002A1E0000}"/>
    <cellStyle name="Comma 22" xfId="6260" xr:uid="{00000000-0005-0000-0000-00002B1E0000}"/>
    <cellStyle name="Comma 22 2" xfId="36092" xr:uid="{00000000-0005-0000-0000-00002C1E0000}"/>
    <cellStyle name="Comma 23" xfId="6261" xr:uid="{00000000-0005-0000-0000-00002D1E0000}"/>
    <cellStyle name="Comma 23 2" xfId="36093" xr:uid="{00000000-0005-0000-0000-00002E1E0000}"/>
    <cellStyle name="Comma 24" xfId="6262" xr:uid="{00000000-0005-0000-0000-00002F1E0000}"/>
    <cellStyle name="Comma 24 2" xfId="36094" xr:uid="{00000000-0005-0000-0000-0000301E0000}"/>
    <cellStyle name="Comma 25" xfId="6263" xr:uid="{00000000-0005-0000-0000-0000311E0000}"/>
    <cellStyle name="Comma 25 2" xfId="36095" xr:uid="{00000000-0005-0000-0000-0000321E0000}"/>
    <cellStyle name="Comma 26" xfId="6264" xr:uid="{00000000-0005-0000-0000-0000331E0000}"/>
    <cellStyle name="Comma 26 2" xfId="36096" xr:uid="{00000000-0005-0000-0000-0000341E0000}"/>
    <cellStyle name="Comma 27" xfId="6265" xr:uid="{00000000-0005-0000-0000-0000351E0000}"/>
    <cellStyle name="Comma 27 2" xfId="36097" xr:uid="{00000000-0005-0000-0000-0000361E0000}"/>
    <cellStyle name="Comma 28" xfId="6266" xr:uid="{00000000-0005-0000-0000-0000371E0000}"/>
    <cellStyle name="Comma 28 2" xfId="36098" xr:uid="{00000000-0005-0000-0000-0000381E0000}"/>
    <cellStyle name="Comma 29" xfId="6267" xr:uid="{00000000-0005-0000-0000-0000391E0000}"/>
    <cellStyle name="Comma 29 2" xfId="36099" xr:uid="{00000000-0005-0000-0000-00003A1E0000}"/>
    <cellStyle name="Comma 3" xfId="358" xr:uid="{00000000-0005-0000-0000-00003B1E0000}"/>
    <cellStyle name="Comma 3 2" xfId="36100" xr:uid="{00000000-0005-0000-0000-00003C1E0000}"/>
    <cellStyle name="Comma 3 3" xfId="6268" xr:uid="{00000000-0005-0000-0000-00003D1E0000}"/>
    <cellStyle name="Comma 30" xfId="6269" xr:uid="{00000000-0005-0000-0000-00003E1E0000}"/>
    <cellStyle name="Comma 30 2" xfId="36101" xr:uid="{00000000-0005-0000-0000-00003F1E0000}"/>
    <cellStyle name="Comma 31" xfId="6270" xr:uid="{00000000-0005-0000-0000-0000401E0000}"/>
    <cellStyle name="Comma 31 2" xfId="36102" xr:uid="{00000000-0005-0000-0000-0000411E0000}"/>
    <cellStyle name="Comma 32" xfId="6271" xr:uid="{00000000-0005-0000-0000-0000421E0000}"/>
    <cellStyle name="Comma 32 2" xfId="36103" xr:uid="{00000000-0005-0000-0000-0000431E0000}"/>
    <cellStyle name="Comma 33" xfId="6272" xr:uid="{00000000-0005-0000-0000-0000441E0000}"/>
    <cellStyle name="Comma 33 2" xfId="36104" xr:uid="{00000000-0005-0000-0000-0000451E0000}"/>
    <cellStyle name="Comma 34" xfId="6273" xr:uid="{00000000-0005-0000-0000-0000461E0000}"/>
    <cellStyle name="Comma 34 2" xfId="36105" xr:uid="{00000000-0005-0000-0000-0000471E0000}"/>
    <cellStyle name="Comma 35" xfId="6274" xr:uid="{00000000-0005-0000-0000-0000481E0000}"/>
    <cellStyle name="Comma 35 2" xfId="36106" xr:uid="{00000000-0005-0000-0000-0000491E0000}"/>
    <cellStyle name="Comma 36" xfId="6275" xr:uid="{00000000-0005-0000-0000-00004A1E0000}"/>
    <cellStyle name="Comma 36 2" xfId="36107" xr:uid="{00000000-0005-0000-0000-00004B1E0000}"/>
    <cellStyle name="Comma 37" xfId="6276" xr:uid="{00000000-0005-0000-0000-00004C1E0000}"/>
    <cellStyle name="Comma 37 2" xfId="36108" xr:uid="{00000000-0005-0000-0000-00004D1E0000}"/>
    <cellStyle name="Comma 38" xfId="6277" xr:uid="{00000000-0005-0000-0000-00004E1E0000}"/>
    <cellStyle name="Comma 38 2" xfId="36109" xr:uid="{00000000-0005-0000-0000-00004F1E0000}"/>
    <cellStyle name="Comma 39" xfId="6278" xr:uid="{00000000-0005-0000-0000-0000501E0000}"/>
    <cellStyle name="Comma 39 2" xfId="36110" xr:uid="{00000000-0005-0000-0000-0000511E0000}"/>
    <cellStyle name="Comma 4" xfId="324" xr:uid="{00000000-0005-0000-0000-0000521E0000}"/>
    <cellStyle name="Comma 4 2" xfId="36111" xr:uid="{00000000-0005-0000-0000-0000531E0000}"/>
    <cellStyle name="Comma 4 3" xfId="6279" xr:uid="{00000000-0005-0000-0000-0000541E0000}"/>
    <cellStyle name="Comma 40" xfId="6280" xr:uid="{00000000-0005-0000-0000-0000551E0000}"/>
    <cellStyle name="Comma 40 2" xfId="36112" xr:uid="{00000000-0005-0000-0000-0000561E0000}"/>
    <cellStyle name="Comma 41" xfId="6281" xr:uid="{00000000-0005-0000-0000-0000571E0000}"/>
    <cellStyle name="Comma 41 2" xfId="36113" xr:uid="{00000000-0005-0000-0000-0000581E0000}"/>
    <cellStyle name="Comma 42" xfId="6282" xr:uid="{00000000-0005-0000-0000-0000591E0000}"/>
    <cellStyle name="Comma 42 2" xfId="36114" xr:uid="{00000000-0005-0000-0000-00005A1E0000}"/>
    <cellStyle name="Comma 43" xfId="6283" xr:uid="{00000000-0005-0000-0000-00005B1E0000}"/>
    <cellStyle name="Comma 43 2" xfId="36115" xr:uid="{00000000-0005-0000-0000-00005C1E0000}"/>
    <cellStyle name="Comma 44" xfId="6284" xr:uid="{00000000-0005-0000-0000-00005D1E0000}"/>
    <cellStyle name="Comma 44 2" xfId="36116" xr:uid="{00000000-0005-0000-0000-00005E1E0000}"/>
    <cellStyle name="Comma 45" xfId="6285" xr:uid="{00000000-0005-0000-0000-00005F1E0000}"/>
    <cellStyle name="Comma 45 2" xfId="36117" xr:uid="{00000000-0005-0000-0000-0000601E0000}"/>
    <cellStyle name="Comma 46" xfId="6286" xr:uid="{00000000-0005-0000-0000-0000611E0000}"/>
    <cellStyle name="Comma 46 2" xfId="36118" xr:uid="{00000000-0005-0000-0000-0000621E0000}"/>
    <cellStyle name="Comma 47" xfId="6287" xr:uid="{00000000-0005-0000-0000-0000631E0000}"/>
    <cellStyle name="Comma 47 2" xfId="36119" xr:uid="{00000000-0005-0000-0000-0000641E0000}"/>
    <cellStyle name="Comma 48" xfId="6288" xr:uid="{00000000-0005-0000-0000-0000651E0000}"/>
    <cellStyle name="Comma 48 2" xfId="36120" xr:uid="{00000000-0005-0000-0000-0000661E0000}"/>
    <cellStyle name="Comma 49" xfId="6289" xr:uid="{00000000-0005-0000-0000-0000671E0000}"/>
    <cellStyle name="Comma 49 2" xfId="36121" xr:uid="{00000000-0005-0000-0000-0000681E0000}"/>
    <cellStyle name="Comma 5" xfId="6290" xr:uid="{00000000-0005-0000-0000-0000691E0000}"/>
    <cellStyle name="Comma 5 2" xfId="36122" xr:uid="{00000000-0005-0000-0000-00006A1E0000}"/>
    <cellStyle name="Comma 50" xfId="6291" xr:uid="{00000000-0005-0000-0000-00006B1E0000}"/>
    <cellStyle name="Comma 50 2" xfId="36123" xr:uid="{00000000-0005-0000-0000-00006C1E0000}"/>
    <cellStyle name="Comma 51" xfId="6292" xr:uid="{00000000-0005-0000-0000-00006D1E0000}"/>
    <cellStyle name="Comma 51 2" xfId="36124" xr:uid="{00000000-0005-0000-0000-00006E1E0000}"/>
    <cellStyle name="Comma 52" xfId="6293" xr:uid="{00000000-0005-0000-0000-00006F1E0000}"/>
    <cellStyle name="Comma 52 2" xfId="36125" xr:uid="{00000000-0005-0000-0000-0000701E0000}"/>
    <cellStyle name="Comma 53" xfId="6294" xr:uid="{00000000-0005-0000-0000-0000711E0000}"/>
    <cellStyle name="Comma 53 2" xfId="36126" xr:uid="{00000000-0005-0000-0000-0000721E0000}"/>
    <cellStyle name="Comma 54" xfId="6295" xr:uid="{00000000-0005-0000-0000-0000731E0000}"/>
    <cellStyle name="Comma 54 2" xfId="36127" xr:uid="{00000000-0005-0000-0000-0000741E0000}"/>
    <cellStyle name="Comma 55" xfId="6296" xr:uid="{00000000-0005-0000-0000-0000751E0000}"/>
    <cellStyle name="Comma 55 2" xfId="36128" xr:uid="{00000000-0005-0000-0000-0000761E0000}"/>
    <cellStyle name="Comma 56" xfId="6297" xr:uid="{00000000-0005-0000-0000-0000771E0000}"/>
    <cellStyle name="Comma 56 2" xfId="36129" xr:uid="{00000000-0005-0000-0000-0000781E0000}"/>
    <cellStyle name="Comma 57" xfId="6298" xr:uid="{00000000-0005-0000-0000-0000791E0000}"/>
    <cellStyle name="Comma 57 2" xfId="36130" xr:uid="{00000000-0005-0000-0000-00007A1E0000}"/>
    <cellStyle name="Comma 58" xfId="6299" xr:uid="{00000000-0005-0000-0000-00007B1E0000}"/>
    <cellStyle name="Comma 58 2" xfId="36131" xr:uid="{00000000-0005-0000-0000-00007C1E0000}"/>
    <cellStyle name="Comma 59" xfId="6300" xr:uid="{00000000-0005-0000-0000-00007D1E0000}"/>
    <cellStyle name="Comma 59 2" xfId="36132" xr:uid="{00000000-0005-0000-0000-00007E1E0000}"/>
    <cellStyle name="Comma 6" xfId="6301" xr:uid="{00000000-0005-0000-0000-00007F1E0000}"/>
    <cellStyle name="Comma 6 2" xfId="36133" xr:uid="{00000000-0005-0000-0000-0000801E0000}"/>
    <cellStyle name="Comma 60" xfId="6302" xr:uid="{00000000-0005-0000-0000-0000811E0000}"/>
    <cellStyle name="Comma 60 2" xfId="36134" xr:uid="{00000000-0005-0000-0000-0000821E0000}"/>
    <cellStyle name="Comma 61" xfId="6303" xr:uid="{00000000-0005-0000-0000-0000831E0000}"/>
    <cellStyle name="Comma 61 2" xfId="36135" xr:uid="{00000000-0005-0000-0000-0000841E0000}"/>
    <cellStyle name="Comma 62" xfId="6304" xr:uid="{00000000-0005-0000-0000-0000851E0000}"/>
    <cellStyle name="Comma 62 2" xfId="36136" xr:uid="{00000000-0005-0000-0000-0000861E0000}"/>
    <cellStyle name="Comma 63" xfId="6305" xr:uid="{00000000-0005-0000-0000-0000871E0000}"/>
    <cellStyle name="Comma 63 2" xfId="36137" xr:uid="{00000000-0005-0000-0000-0000881E0000}"/>
    <cellStyle name="Comma 64" xfId="6306" xr:uid="{00000000-0005-0000-0000-0000891E0000}"/>
    <cellStyle name="Comma 64 2" xfId="36138" xr:uid="{00000000-0005-0000-0000-00008A1E0000}"/>
    <cellStyle name="Comma 65" xfId="6307" xr:uid="{00000000-0005-0000-0000-00008B1E0000}"/>
    <cellStyle name="Comma 65 2" xfId="36139" xr:uid="{00000000-0005-0000-0000-00008C1E0000}"/>
    <cellStyle name="Comma 66" xfId="6308" xr:uid="{00000000-0005-0000-0000-00008D1E0000}"/>
    <cellStyle name="Comma 66 2" xfId="36140" xr:uid="{00000000-0005-0000-0000-00008E1E0000}"/>
    <cellStyle name="Comma 67" xfId="6309" xr:uid="{00000000-0005-0000-0000-00008F1E0000}"/>
    <cellStyle name="Comma 67 2" xfId="36141" xr:uid="{00000000-0005-0000-0000-0000901E0000}"/>
    <cellStyle name="Comma 68" xfId="6310" xr:uid="{00000000-0005-0000-0000-0000911E0000}"/>
    <cellStyle name="Comma 68 2" xfId="36142" xr:uid="{00000000-0005-0000-0000-0000921E0000}"/>
    <cellStyle name="Comma 69" xfId="6311" xr:uid="{00000000-0005-0000-0000-0000931E0000}"/>
    <cellStyle name="Comma 69 2" xfId="36143" xr:uid="{00000000-0005-0000-0000-0000941E0000}"/>
    <cellStyle name="Comma 7" xfId="6312" xr:uid="{00000000-0005-0000-0000-0000951E0000}"/>
    <cellStyle name="Comma 7 2" xfId="36144" xr:uid="{00000000-0005-0000-0000-0000961E0000}"/>
    <cellStyle name="Comma 70" xfId="6313" xr:uid="{00000000-0005-0000-0000-0000971E0000}"/>
    <cellStyle name="Comma 70 2" xfId="36145" xr:uid="{00000000-0005-0000-0000-0000981E0000}"/>
    <cellStyle name="Comma 71" xfId="6314" xr:uid="{00000000-0005-0000-0000-0000991E0000}"/>
    <cellStyle name="Comma 71 2" xfId="36146" xr:uid="{00000000-0005-0000-0000-00009A1E0000}"/>
    <cellStyle name="Comma 72" xfId="6315" xr:uid="{00000000-0005-0000-0000-00009B1E0000}"/>
    <cellStyle name="Comma 72 2" xfId="36147" xr:uid="{00000000-0005-0000-0000-00009C1E0000}"/>
    <cellStyle name="Comma 73" xfId="6316" xr:uid="{00000000-0005-0000-0000-00009D1E0000}"/>
    <cellStyle name="Comma 73 2" xfId="36148" xr:uid="{00000000-0005-0000-0000-00009E1E0000}"/>
    <cellStyle name="Comma 74" xfId="6317" xr:uid="{00000000-0005-0000-0000-00009F1E0000}"/>
    <cellStyle name="Comma 74 2" xfId="36149" xr:uid="{00000000-0005-0000-0000-0000A01E0000}"/>
    <cellStyle name="Comma 75" xfId="6318" xr:uid="{00000000-0005-0000-0000-0000A11E0000}"/>
    <cellStyle name="Comma 75 2" xfId="36150" xr:uid="{00000000-0005-0000-0000-0000A21E0000}"/>
    <cellStyle name="Comma 76" xfId="6319" xr:uid="{00000000-0005-0000-0000-0000A31E0000}"/>
    <cellStyle name="Comma 76 2" xfId="36151" xr:uid="{00000000-0005-0000-0000-0000A41E0000}"/>
    <cellStyle name="Comma 77" xfId="6320" xr:uid="{00000000-0005-0000-0000-0000A51E0000}"/>
    <cellStyle name="Comma 77 2" xfId="36152" xr:uid="{00000000-0005-0000-0000-0000A61E0000}"/>
    <cellStyle name="Comma 78" xfId="6321" xr:uid="{00000000-0005-0000-0000-0000A71E0000}"/>
    <cellStyle name="Comma 78 2" xfId="36153" xr:uid="{00000000-0005-0000-0000-0000A81E0000}"/>
    <cellStyle name="Comma 79" xfId="6322" xr:uid="{00000000-0005-0000-0000-0000A91E0000}"/>
    <cellStyle name="Comma 79 2" xfId="36154" xr:uid="{00000000-0005-0000-0000-0000AA1E0000}"/>
    <cellStyle name="Comma 8" xfId="6323" xr:uid="{00000000-0005-0000-0000-0000AB1E0000}"/>
    <cellStyle name="Comma 8 2" xfId="36155" xr:uid="{00000000-0005-0000-0000-0000AC1E0000}"/>
    <cellStyle name="Comma 80" xfId="6324" xr:uid="{00000000-0005-0000-0000-0000AD1E0000}"/>
    <cellStyle name="Comma 80 2" xfId="36156" xr:uid="{00000000-0005-0000-0000-0000AE1E0000}"/>
    <cellStyle name="Comma 81" xfId="6325" xr:uid="{00000000-0005-0000-0000-0000AF1E0000}"/>
    <cellStyle name="Comma 81 2" xfId="36157" xr:uid="{00000000-0005-0000-0000-0000B01E0000}"/>
    <cellStyle name="Comma 82" xfId="6326" xr:uid="{00000000-0005-0000-0000-0000B11E0000}"/>
    <cellStyle name="Comma 82 2" xfId="36158" xr:uid="{00000000-0005-0000-0000-0000B21E0000}"/>
    <cellStyle name="Comma 83" xfId="6327" xr:uid="{00000000-0005-0000-0000-0000B31E0000}"/>
    <cellStyle name="Comma 83 2" xfId="36159" xr:uid="{00000000-0005-0000-0000-0000B41E0000}"/>
    <cellStyle name="Comma 84" xfId="6328" xr:uid="{00000000-0005-0000-0000-0000B51E0000}"/>
    <cellStyle name="Comma 84 2" xfId="36160" xr:uid="{00000000-0005-0000-0000-0000B61E0000}"/>
    <cellStyle name="Comma 85" xfId="6329" xr:uid="{00000000-0005-0000-0000-0000B71E0000}"/>
    <cellStyle name="Comma 85 2" xfId="36161" xr:uid="{00000000-0005-0000-0000-0000B81E0000}"/>
    <cellStyle name="Comma 86" xfId="6330" xr:uid="{00000000-0005-0000-0000-0000B91E0000}"/>
    <cellStyle name="Comma 86 2" xfId="36162" xr:uid="{00000000-0005-0000-0000-0000BA1E0000}"/>
    <cellStyle name="Comma 87" xfId="6331" xr:uid="{00000000-0005-0000-0000-0000BB1E0000}"/>
    <cellStyle name="Comma 87 2" xfId="36163" xr:uid="{00000000-0005-0000-0000-0000BC1E0000}"/>
    <cellStyle name="Comma 88" xfId="6332" xr:uid="{00000000-0005-0000-0000-0000BD1E0000}"/>
    <cellStyle name="Comma 88 2" xfId="36164" xr:uid="{00000000-0005-0000-0000-0000BE1E0000}"/>
    <cellStyle name="Comma 89" xfId="6333" xr:uid="{00000000-0005-0000-0000-0000BF1E0000}"/>
    <cellStyle name="Comma 89 2" xfId="36165" xr:uid="{00000000-0005-0000-0000-0000C01E0000}"/>
    <cellStyle name="Comma 9" xfId="6334" xr:uid="{00000000-0005-0000-0000-0000C11E0000}"/>
    <cellStyle name="Comma 9 2" xfId="36166" xr:uid="{00000000-0005-0000-0000-0000C21E0000}"/>
    <cellStyle name="Comma 90" xfId="6335" xr:uid="{00000000-0005-0000-0000-0000C31E0000}"/>
    <cellStyle name="Comma 90 2" xfId="36167" xr:uid="{00000000-0005-0000-0000-0000C41E0000}"/>
    <cellStyle name="Comma 91" xfId="6336" xr:uid="{00000000-0005-0000-0000-0000C51E0000}"/>
    <cellStyle name="Comma 91 2" xfId="36168" xr:uid="{00000000-0005-0000-0000-0000C61E0000}"/>
    <cellStyle name="Comma 92" xfId="6337" xr:uid="{00000000-0005-0000-0000-0000C71E0000}"/>
    <cellStyle name="Comma 92 2" xfId="36169" xr:uid="{00000000-0005-0000-0000-0000C81E0000}"/>
    <cellStyle name="Comma 93" xfId="6338" xr:uid="{00000000-0005-0000-0000-0000C91E0000}"/>
    <cellStyle name="Comma 93 2" xfId="36170" xr:uid="{00000000-0005-0000-0000-0000CA1E0000}"/>
    <cellStyle name="Comma 94" xfId="6339" xr:uid="{00000000-0005-0000-0000-0000CB1E0000}"/>
    <cellStyle name="Comma 94 2" xfId="36171" xr:uid="{00000000-0005-0000-0000-0000CC1E0000}"/>
    <cellStyle name="Comma 95" xfId="6340" xr:uid="{00000000-0005-0000-0000-0000CD1E0000}"/>
    <cellStyle name="Comma 95 2" xfId="36172" xr:uid="{00000000-0005-0000-0000-0000CE1E0000}"/>
    <cellStyle name="Comma 96" xfId="6341" xr:uid="{00000000-0005-0000-0000-0000CF1E0000}"/>
    <cellStyle name="Comma 96 2" xfId="36173" xr:uid="{00000000-0005-0000-0000-0000D01E0000}"/>
    <cellStyle name="Comma 97" xfId="6342" xr:uid="{00000000-0005-0000-0000-0000D11E0000}"/>
    <cellStyle name="Comma 97 2" xfId="36174" xr:uid="{00000000-0005-0000-0000-0000D21E0000}"/>
    <cellStyle name="Comma 98" xfId="6343" xr:uid="{00000000-0005-0000-0000-0000D31E0000}"/>
    <cellStyle name="Comma 98 2" xfId="36175" xr:uid="{00000000-0005-0000-0000-0000D41E0000}"/>
    <cellStyle name="Comma 99" xfId="6344" xr:uid="{00000000-0005-0000-0000-0000D51E0000}"/>
    <cellStyle name="Comma 99 2" xfId="36176" xr:uid="{00000000-0005-0000-0000-0000D61E0000}"/>
    <cellStyle name="Comma0" xfId="37" xr:uid="{00000000-0005-0000-0000-0000D71E0000}"/>
    <cellStyle name="Comma0 2" xfId="360" xr:uid="{00000000-0005-0000-0000-0000D81E0000}"/>
    <cellStyle name="Currency 10" xfId="6345" xr:uid="{00000000-0005-0000-0000-0000D91E0000}"/>
    <cellStyle name="Currency 10 2" xfId="36177" xr:uid="{00000000-0005-0000-0000-0000DA1E0000}"/>
    <cellStyle name="Currency 100" xfId="6346" xr:uid="{00000000-0005-0000-0000-0000DB1E0000}"/>
    <cellStyle name="Currency 100 2" xfId="36178" xr:uid="{00000000-0005-0000-0000-0000DC1E0000}"/>
    <cellStyle name="Currency 101" xfId="6347" xr:uid="{00000000-0005-0000-0000-0000DD1E0000}"/>
    <cellStyle name="Currency 101 2" xfId="36179" xr:uid="{00000000-0005-0000-0000-0000DE1E0000}"/>
    <cellStyle name="Currency 102" xfId="6348" xr:uid="{00000000-0005-0000-0000-0000DF1E0000}"/>
    <cellStyle name="Currency 102 2" xfId="36180" xr:uid="{00000000-0005-0000-0000-0000E01E0000}"/>
    <cellStyle name="Currency 103" xfId="6349" xr:uid="{00000000-0005-0000-0000-0000E11E0000}"/>
    <cellStyle name="Currency 103 2" xfId="36181" xr:uid="{00000000-0005-0000-0000-0000E21E0000}"/>
    <cellStyle name="Currency 104" xfId="6350" xr:uid="{00000000-0005-0000-0000-0000E31E0000}"/>
    <cellStyle name="Currency 104 2" xfId="36182" xr:uid="{00000000-0005-0000-0000-0000E41E0000}"/>
    <cellStyle name="Currency 105" xfId="6351" xr:uid="{00000000-0005-0000-0000-0000E51E0000}"/>
    <cellStyle name="Currency 105 2" xfId="36183" xr:uid="{00000000-0005-0000-0000-0000E61E0000}"/>
    <cellStyle name="Currency 106" xfId="6352" xr:uid="{00000000-0005-0000-0000-0000E71E0000}"/>
    <cellStyle name="Currency 106 2" xfId="36184" xr:uid="{00000000-0005-0000-0000-0000E81E0000}"/>
    <cellStyle name="Currency 107" xfId="6353" xr:uid="{00000000-0005-0000-0000-0000E91E0000}"/>
    <cellStyle name="Currency 107 2" xfId="36185" xr:uid="{00000000-0005-0000-0000-0000EA1E0000}"/>
    <cellStyle name="Currency 108" xfId="6354" xr:uid="{00000000-0005-0000-0000-0000EB1E0000}"/>
    <cellStyle name="Currency 108 2" xfId="36186" xr:uid="{00000000-0005-0000-0000-0000EC1E0000}"/>
    <cellStyle name="Currency 109" xfId="6355" xr:uid="{00000000-0005-0000-0000-0000ED1E0000}"/>
    <cellStyle name="Currency 109 2" xfId="36187" xr:uid="{00000000-0005-0000-0000-0000EE1E0000}"/>
    <cellStyle name="Currency 11" xfId="6356" xr:uid="{00000000-0005-0000-0000-0000EF1E0000}"/>
    <cellStyle name="Currency 11 2" xfId="36188" xr:uid="{00000000-0005-0000-0000-0000F01E0000}"/>
    <cellStyle name="Currency 110" xfId="6357" xr:uid="{00000000-0005-0000-0000-0000F11E0000}"/>
    <cellStyle name="Currency 110 2" xfId="36189" xr:uid="{00000000-0005-0000-0000-0000F21E0000}"/>
    <cellStyle name="Currency 111" xfId="6358" xr:uid="{00000000-0005-0000-0000-0000F31E0000}"/>
    <cellStyle name="Currency 111 2" xfId="36190" xr:uid="{00000000-0005-0000-0000-0000F41E0000}"/>
    <cellStyle name="Currency 112" xfId="6359" xr:uid="{00000000-0005-0000-0000-0000F51E0000}"/>
    <cellStyle name="Currency 112 2" xfId="36191" xr:uid="{00000000-0005-0000-0000-0000F61E0000}"/>
    <cellStyle name="Currency 113" xfId="6360" xr:uid="{00000000-0005-0000-0000-0000F71E0000}"/>
    <cellStyle name="Currency 113 2" xfId="36192" xr:uid="{00000000-0005-0000-0000-0000F81E0000}"/>
    <cellStyle name="Currency 114" xfId="6361" xr:uid="{00000000-0005-0000-0000-0000F91E0000}"/>
    <cellStyle name="Currency 114 2" xfId="36193" xr:uid="{00000000-0005-0000-0000-0000FA1E0000}"/>
    <cellStyle name="Currency 115" xfId="6362" xr:uid="{00000000-0005-0000-0000-0000FB1E0000}"/>
    <cellStyle name="Currency 115 2" xfId="6363" xr:uid="{00000000-0005-0000-0000-0000FC1E0000}"/>
    <cellStyle name="Currency 115 2 2" xfId="36195" xr:uid="{00000000-0005-0000-0000-0000FD1E0000}"/>
    <cellStyle name="Currency 115 3" xfId="36194" xr:uid="{00000000-0005-0000-0000-0000FE1E0000}"/>
    <cellStyle name="Currency 116" xfId="6364" xr:uid="{00000000-0005-0000-0000-0000FF1E0000}"/>
    <cellStyle name="Currency 116 2" xfId="36196" xr:uid="{00000000-0005-0000-0000-0000001F0000}"/>
    <cellStyle name="Currency 117" xfId="6365" xr:uid="{00000000-0005-0000-0000-0000011F0000}"/>
    <cellStyle name="Currency 117 2" xfId="36197" xr:uid="{00000000-0005-0000-0000-0000021F0000}"/>
    <cellStyle name="Currency 118" xfId="6366" xr:uid="{00000000-0005-0000-0000-0000031F0000}"/>
    <cellStyle name="Currency 118 2" xfId="36198" xr:uid="{00000000-0005-0000-0000-0000041F0000}"/>
    <cellStyle name="Currency 119" xfId="6367" xr:uid="{00000000-0005-0000-0000-0000051F0000}"/>
    <cellStyle name="Currency 119 2" xfId="36199" xr:uid="{00000000-0005-0000-0000-0000061F0000}"/>
    <cellStyle name="Currency 12" xfId="6368" xr:uid="{00000000-0005-0000-0000-0000071F0000}"/>
    <cellStyle name="Currency 12 2" xfId="36200" xr:uid="{00000000-0005-0000-0000-0000081F0000}"/>
    <cellStyle name="Currency 120" xfId="6369" xr:uid="{00000000-0005-0000-0000-0000091F0000}"/>
    <cellStyle name="Currency 120 2" xfId="36201" xr:uid="{00000000-0005-0000-0000-00000A1F0000}"/>
    <cellStyle name="Currency 121" xfId="6370" xr:uid="{00000000-0005-0000-0000-00000B1F0000}"/>
    <cellStyle name="Currency 121 2" xfId="36202" xr:uid="{00000000-0005-0000-0000-00000C1F0000}"/>
    <cellStyle name="Currency 122" xfId="6371" xr:uid="{00000000-0005-0000-0000-00000D1F0000}"/>
    <cellStyle name="Currency 122 2" xfId="36203" xr:uid="{00000000-0005-0000-0000-00000E1F0000}"/>
    <cellStyle name="Currency 123" xfId="6372" xr:uid="{00000000-0005-0000-0000-00000F1F0000}"/>
    <cellStyle name="Currency 123 2" xfId="36204" xr:uid="{00000000-0005-0000-0000-0000101F0000}"/>
    <cellStyle name="Currency 124" xfId="6373" xr:uid="{00000000-0005-0000-0000-0000111F0000}"/>
    <cellStyle name="Currency 124 2" xfId="36205" xr:uid="{00000000-0005-0000-0000-0000121F0000}"/>
    <cellStyle name="Currency 125" xfId="6374" xr:uid="{00000000-0005-0000-0000-0000131F0000}"/>
    <cellStyle name="Currency 125 2" xfId="36206" xr:uid="{00000000-0005-0000-0000-0000141F0000}"/>
    <cellStyle name="Currency 126" xfId="6375" xr:uid="{00000000-0005-0000-0000-0000151F0000}"/>
    <cellStyle name="Currency 126 2" xfId="36207" xr:uid="{00000000-0005-0000-0000-0000161F0000}"/>
    <cellStyle name="Currency 127" xfId="6376" xr:uid="{00000000-0005-0000-0000-0000171F0000}"/>
    <cellStyle name="Currency 127 2" xfId="36208" xr:uid="{00000000-0005-0000-0000-0000181F0000}"/>
    <cellStyle name="Currency 128" xfId="6377" xr:uid="{00000000-0005-0000-0000-0000191F0000}"/>
    <cellStyle name="Currency 128 2" xfId="36209" xr:uid="{00000000-0005-0000-0000-00001A1F0000}"/>
    <cellStyle name="Currency 129" xfId="6378" xr:uid="{00000000-0005-0000-0000-00001B1F0000}"/>
    <cellStyle name="Currency 129 2" xfId="36210" xr:uid="{00000000-0005-0000-0000-00001C1F0000}"/>
    <cellStyle name="Currency 13" xfId="6379" xr:uid="{00000000-0005-0000-0000-00001D1F0000}"/>
    <cellStyle name="Currency 13 2" xfId="36211" xr:uid="{00000000-0005-0000-0000-00001E1F0000}"/>
    <cellStyle name="Currency 130" xfId="6380" xr:uid="{00000000-0005-0000-0000-00001F1F0000}"/>
    <cellStyle name="Currency 130 2" xfId="36212" xr:uid="{00000000-0005-0000-0000-0000201F0000}"/>
    <cellStyle name="Currency 131" xfId="6381" xr:uid="{00000000-0005-0000-0000-0000211F0000}"/>
    <cellStyle name="Currency 131 2" xfId="36213" xr:uid="{00000000-0005-0000-0000-0000221F0000}"/>
    <cellStyle name="Currency 132" xfId="6382" xr:uid="{00000000-0005-0000-0000-0000231F0000}"/>
    <cellStyle name="Currency 132 2" xfId="36214" xr:uid="{00000000-0005-0000-0000-0000241F0000}"/>
    <cellStyle name="Currency 133" xfId="6383" xr:uid="{00000000-0005-0000-0000-0000251F0000}"/>
    <cellStyle name="Currency 133 2" xfId="36215" xr:uid="{00000000-0005-0000-0000-0000261F0000}"/>
    <cellStyle name="Currency 134" xfId="6384" xr:uid="{00000000-0005-0000-0000-0000271F0000}"/>
    <cellStyle name="Currency 134 2" xfId="36216" xr:uid="{00000000-0005-0000-0000-0000281F0000}"/>
    <cellStyle name="Currency 135" xfId="6385" xr:uid="{00000000-0005-0000-0000-0000291F0000}"/>
    <cellStyle name="Currency 135 2" xfId="36217" xr:uid="{00000000-0005-0000-0000-00002A1F0000}"/>
    <cellStyle name="Currency 136" xfId="6386" xr:uid="{00000000-0005-0000-0000-00002B1F0000}"/>
    <cellStyle name="Currency 136 2" xfId="36218" xr:uid="{00000000-0005-0000-0000-00002C1F0000}"/>
    <cellStyle name="Currency 137" xfId="6387" xr:uid="{00000000-0005-0000-0000-00002D1F0000}"/>
    <cellStyle name="Currency 137 2" xfId="36219" xr:uid="{00000000-0005-0000-0000-00002E1F0000}"/>
    <cellStyle name="Currency 138" xfId="6388" xr:uid="{00000000-0005-0000-0000-00002F1F0000}"/>
    <cellStyle name="Currency 138 2" xfId="36220" xr:uid="{00000000-0005-0000-0000-0000301F0000}"/>
    <cellStyle name="Currency 139" xfId="6389" xr:uid="{00000000-0005-0000-0000-0000311F0000}"/>
    <cellStyle name="Currency 139 2" xfId="36221" xr:uid="{00000000-0005-0000-0000-0000321F0000}"/>
    <cellStyle name="Currency 14" xfId="6390" xr:uid="{00000000-0005-0000-0000-0000331F0000}"/>
    <cellStyle name="Currency 14 2" xfId="36222" xr:uid="{00000000-0005-0000-0000-0000341F0000}"/>
    <cellStyle name="Currency 140" xfId="6391" xr:uid="{00000000-0005-0000-0000-0000351F0000}"/>
    <cellStyle name="Currency 140 2" xfId="36223" xr:uid="{00000000-0005-0000-0000-0000361F0000}"/>
    <cellStyle name="Currency 141" xfId="6392" xr:uid="{00000000-0005-0000-0000-0000371F0000}"/>
    <cellStyle name="Currency 141 2" xfId="36224" xr:uid="{00000000-0005-0000-0000-0000381F0000}"/>
    <cellStyle name="Currency 142" xfId="6393" xr:uid="{00000000-0005-0000-0000-0000391F0000}"/>
    <cellStyle name="Currency 142 2" xfId="36225" xr:uid="{00000000-0005-0000-0000-00003A1F0000}"/>
    <cellStyle name="Currency 143" xfId="6394" xr:uid="{00000000-0005-0000-0000-00003B1F0000}"/>
    <cellStyle name="Currency 143 10" xfId="6395" xr:uid="{00000000-0005-0000-0000-00003C1F0000}"/>
    <cellStyle name="Currency 143 10 2" xfId="36227" xr:uid="{00000000-0005-0000-0000-00003D1F0000}"/>
    <cellStyle name="Currency 143 100" xfId="6396" xr:uid="{00000000-0005-0000-0000-00003E1F0000}"/>
    <cellStyle name="Currency 143 100 2" xfId="36228" xr:uid="{00000000-0005-0000-0000-00003F1F0000}"/>
    <cellStyle name="Currency 143 101" xfId="6397" xr:uid="{00000000-0005-0000-0000-0000401F0000}"/>
    <cellStyle name="Currency 143 101 2" xfId="36229" xr:uid="{00000000-0005-0000-0000-0000411F0000}"/>
    <cellStyle name="Currency 143 102" xfId="6398" xr:uid="{00000000-0005-0000-0000-0000421F0000}"/>
    <cellStyle name="Currency 143 102 2" xfId="36230" xr:uid="{00000000-0005-0000-0000-0000431F0000}"/>
    <cellStyle name="Currency 143 103" xfId="6399" xr:uid="{00000000-0005-0000-0000-0000441F0000}"/>
    <cellStyle name="Currency 143 103 2" xfId="36231" xr:uid="{00000000-0005-0000-0000-0000451F0000}"/>
    <cellStyle name="Currency 143 104" xfId="6400" xr:uid="{00000000-0005-0000-0000-0000461F0000}"/>
    <cellStyle name="Currency 143 104 2" xfId="36232" xr:uid="{00000000-0005-0000-0000-0000471F0000}"/>
    <cellStyle name="Currency 143 105" xfId="6401" xr:uid="{00000000-0005-0000-0000-0000481F0000}"/>
    <cellStyle name="Currency 143 105 2" xfId="36233" xr:uid="{00000000-0005-0000-0000-0000491F0000}"/>
    <cellStyle name="Currency 143 106" xfId="6402" xr:uid="{00000000-0005-0000-0000-00004A1F0000}"/>
    <cellStyle name="Currency 143 106 2" xfId="36234" xr:uid="{00000000-0005-0000-0000-00004B1F0000}"/>
    <cellStyle name="Currency 143 107" xfId="6403" xr:uid="{00000000-0005-0000-0000-00004C1F0000}"/>
    <cellStyle name="Currency 143 107 2" xfId="36235" xr:uid="{00000000-0005-0000-0000-00004D1F0000}"/>
    <cellStyle name="Currency 143 108" xfId="6404" xr:uid="{00000000-0005-0000-0000-00004E1F0000}"/>
    <cellStyle name="Currency 143 108 2" xfId="36236" xr:uid="{00000000-0005-0000-0000-00004F1F0000}"/>
    <cellStyle name="Currency 143 109" xfId="6405" xr:uid="{00000000-0005-0000-0000-0000501F0000}"/>
    <cellStyle name="Currency 143 109 2" xfId="36237" xr:uid="{00000000-0005-0000-0000-0000511F0000}"/>
    <cellStyle name="Currency 143 11" xfId="6406" xr:uid="{00000000-0005-0000-0000-0000521F0000}"/>
    <cellStyle name="Currency 143 11 2" xfId="36238" xr:uid="{00000000-0005-0000-0000-0000531F0000}"/>
    <cellStyle name="Currency 143 110" xfId="6407" xr:uid="{00000000-0005-0000-0000-0000541F0000}"/>
    <cellStyle name="Currency 143 110 2" xfId="36239" xr:uid="{00000000-0005-0000-0000-0000551F0000}"/>
    <cellStyle name="Currency 143 111" xfId="6408" xr:uid="{00000000-0005-0000-0000-0000561F0000}"/>
    <cellStyle name="Currency 143 111 2" xfId="36240" xr:uid="{00000000-0005-0000-0000-0000571F0000}"/>
    <cellStyle name="Currency 143 112" xfId="6409" xr:uid="{00000000-0005-0000-0000-0000581F0000}"/>
    <cellStyle name="Currency 143 112 2" xfId="36241" xr:uid="{00000000-0005-0000-0000-0000591F0000}"/>
    <cellStyle name="Currency 143 113" xfId="6410" xr:uid="{00000000-0005-0000-0000-00005A1F0000}"/>
    <cellStyle name="Currency 143 113 2" xfId="36242" xr:uid="{00000000-0005-0000-0000-00005B1F0000}"/>
    <cellStyle name="Currency 143 114" xfId="6411" xr:uid="{00000000-0005-0000-0000-00005C1F0000}"/>
    <cellStyle name="Currency 143 114 2" xfId="36243" xr:uid="{00000000-0005-0000-0000-00005D1F0000}"/>
    <cellStyle name="Currency 143 115" xfId="6412" xr:uid="{00000000-0005-0000-0000-00005E1F0000}"/>
    <cellStyle name="Currency 143 115 2" xfId="36244" xr:uid="{00000000-0005-0000-0000-00005F1F0000}"/>
    <cellStyle name="Currency 143 116" xfId="6413" xr:uid="{00000000-0005-0000-0000-0000601F0000}"/>
    <cellStyle name="Currency 143 116 2" xfId="36245" xr:uid="{00000000-0005-0000-0000-0000611F0000}"/>
    <cellStyle name="Currency 143 117" xfId="6414" xr:uid="{00000000-0005-0000-0000-0000621F0000}"/>
    <cellStyle name="Currency 143 117 2" xfId="36246" xr:uid="{00000000-0005-0000-0000-0000631F0000}"/>
    <cellStyle name="Currency 143 118" xfId="6415" xr:uid="{00000000-0005-0000-0000-0000641F0000}"/>
    <cellStyle name="Currency 143 118 2" xfId="36247" xr:uid="{00000000-0005-0000-0000-0000651F0000}"/>
    <cellStyle name="Currency 143 119" xfId="6416" xr:uid="{00000000-0005-0000-0000-0000661F0000}"/>
    <cellStyle name="Currency 143 119 2" xfId="36248" xr:uid="{00000000-0005-0000-0000-0000671F0000}"/>
    <cellStyle name="Currency 143 12" xfId="6417" xr:uid="{00000000-0005-0000-0000-0000681F0000}"/>
    <cellStyle name="Currency 143 12 2" xfId="36249" xr:uid="{00000000-0005-0000-0000-0000691F0000}"/>
    <cellStyle name="Currency 143 120" xfId="6418" xr:uid="{00000000-0005-0000-0000-00006A1F0000}"/>
    <cellStyle name="Currency 143 120 2" xfId="36250" xr:uid="{00000000-0005-0000-0000-00006B1F0000}"/>
    <cellStyle name="Currency 143 121" xfId="6419" xr:uid="{00000000-0005-0000-0000-00006C1F0000}"/>
    <cellStyle name="Currency 143 121 2" xfId="36251" xr:uid="{00000000-0005-0000-0000-00006D1F0000}"/>
    <cellStyle name="Currency 143 122" xfId="6420" xr:uid="{00000000-0005-0000-0000-00006E1F0000}"/>
    <cellStyle name="Currency 143 122 2" xfId="36252" xr:uid="{00000000-0005-0000-0000-00006F1F0000}"/>
    <cellStyle name="Currency 143 123" xfId="6421" xr:uid="{00000000-0005-0000-0000-0000701F0000}"/>
    <cellStyle name="Currency 143 123 2" xfId="36253" xr:uid="{00000000-0005-0000-0000-0000711F0000}"/>
    <cellStyle name="Currency 143 124" xfId="6422" xr:uid="{00000000-0005-0000-0000-0000721F0000}"/>
    <cellStyle name="Currency 143 124 2" xfId="36254" xr:uid="{00000000-0005-0000-0000-0000731F0000}"/>
    <cellStyle name="Currency 143 125" xfId="6423" xr:uid="{00000000-0005-0000-0000-0000741F0000}"/>
    <cellStyle name="Currency 143 125 2" xfId="36255" xr:uid="{00000000-0005-0000-0000-0000751F0000}"/>
    <cellStyle name="Currency 143 126" xfId="6424" xr:uid="{00000000-0005-0000-0000-0000761F0000}"/>
    <cellStyle name="Currency 143 126 2" xfId="36256" xr:uid="{00000000-0005-0000-0000-0000771F0000}"/>
    <cellStyle name="Currency 143 127" xfId="6425" xr:uid="{00000000-0005-0000-0000-0000781F0000}"/>
    <cellStyle name="Currency 143 127 2" xfId="36257" xr:uid="{00000000-0005-0000-0000-0000791F0000}"/>
    <cellStyle name="Currency 143 128" xfId="6426" xr:uid="{00000000-0005-0000-0000-00007A1F0000}"/>
    <cellStyle name="Currency 143 128 2" xfId="36258" xr:uid="{00000000-0005-0000-0000-00007B1F0000}"/>
    <cellStyle name="Currency 143 129" xfId="6427" xr:uid="{00000000-0005-0000-0000-00007C1F0000}"/>
    <cellStyle name="Currency 143 129 2" xfId="36259" xr:uid="{00000000-0005-0000-0000-00007D1F0000}"/>
    <cellStyle name="Currency 143 13" xfId="6428" xr:uid="{00000000-0005-0000-0000-00007E1F0000}"/>
    <cellStyle name="Currency 143 13 2" xfId="36260" xr:uid="{00000000-0005-0000-0000-00007F1F0000}"/>
    <cellStyle name="Currency 143 130" xfId="6429" xr:uid="{00000000-0005-0000-0000-0000801F0000}"/>
    <cellStyle name="Currency 143 130 2" xfId="36261" xr:uid="{00000000-0005-0000-0000-0000811F0000}"/>
    <cellStyle name="Currency 143 131" xfId="6430" xr:uid="{00000000-0005-0000-0000-0000821F0000}"/>
    <cellStyle name="Currency 143 131 2" xfId="36262" xr:uid="{00000000-0005-0000-0000-0000831F0000}"/>
    <cellStyle name="Currency 143 132" xfId="6431" xr:uid="{00000000-0005-0000-0000-0000841F0000}"/>
    <cellStyle name="Currency 143 132 2" xfId="36263" xr:uid="{00000000-0005-0000-0000-0000851F0000}"/>
    <cellStyle name="Currency 143 133" xfId="6432" xr:uid="{00000000-0005-0000-0000-0000861F0000}"/>
    <cellStyle name="Currency 143 133 2" xfId="36264" xr:uid="{00000000-0005-0000-0000-0000871F0000}"/>
    <cellStyle name="Currency 143 134" xfId="6433" xr:uid="{00000000-0005-0000-0000-0000881F0000}"/>
    <cellStyle name="Currency 143 134 2" xfId="36265" xr:uid="{00000000-0005-0000-0000-0000891F0000}"/>
    <cellStyle name="Currency 143 135" xfId="6434" xr:uid="{00000000-0005-0000-0000-00008A1F0000}"/>
    <cellStyle name="Currency 143 135 2" xfId="36266" xr:uid="{00000000-0005-0000-0000-00008B1F0000}"/>
    <cellStyle name="Currency 143 136" xfId="6435" xr:uid="{00000000-0005-0000-0000-00008C1F0000}"/>
    <cellStyle name="Currency 143 136 2" xfId="36267" xr:uid="{00000000-0005-0000-0000-00008D1F0000}"/>
    <cellStyle name="Currency 143 137" xfId="6436" xr:uid="{00000000-0005-0000-0000-00008E1F0000}"/>
    <cellStyle name="Currency 143 137 2" xfId="36268" xr:uid="{00000000-0005-0000-0000-00008F1F0000}"/>
    <cellStyle name="Currency 143 138" xfId="6437" xr:uid="{00000000-0005-0000-0000-0000901F0000}"/>
    <cellStyle name="Currency 143 138 2" xfId="36269" xr:uid="{00000000-0005-0000-0000-0000911F0000}"/>
    <cellStyle name="Currency 143 139" xfId="6438" xr:uid="{00000000-0005-0000-0000-0000921F0000}"/>
    <cellStyle name="Currency 143 139 2" xfId="36270" xr:uid="{00000000-0005-0000-0000-0000931F0000}"/>
    <cellStyle name="Currency 143 14" xfId="6439" xr:uid="{00000000-0005-0000-0000-0000941F0000}"/>
    <cellStyle name="Currency 143 14 2" xfId="36271" xr:uid="{00000000-0005-0000-0000-0000951F0000}"/>
    <cellStyle name="Currency 143 140" xfId="6440" xr:uid="{00000000-0005-0000-0000-0000961F0000}"/>
    <cellStyle name="Currency 143 140 2" xfId="36272" xr:uid="{00000000-0005-0000-0000-0000971F0000}"/>
    <cellStyle name="Currency 143 141" xfId="6441" xr:uid="{00000000-0005-0000-0000-0000981F0000}"/>
    <cellStyle name="Currency 143 141 2" xfId="36273" xr:uid="{00000000-0005-0000-0000-0000991F0000}"/>
    <cellStyle name="Currency 143 142" xfId="6442" xr:uid="{00000000-0005-0000-0000-00009A1F0000}"/>
    <cellStyle name="Currency 143 142 2" xfId="36274" xr:uid="{00000000-0005-0000-0000-00009B1F0000}"/>
    <cellStyle name="Currency 143 143" xfId="6443" xr:uid="{00000000-0005-0000-0000-00009C1F0000}"/>
    <cellStyle name="Currency 143 143 2" xfId="36275" xr:uid="{00000000-0005-0000-0000-00009D1F0000}"/>
    <cellStyle name="Currency 143 144" xfId="6444" xr:uid="{00000000-0005-0000-0000-00009E1F0000}"/>
    <cellStyle name="Currency 143 144 2" xfId="36276" xr:uid="{00000000-0005-0000-0000-00009F1F0000}"/>
    <cellStyle name="Currency 143 145" xfId="6445" xr:uid="{00000000-0005-0000-0000-0000A01F0000}"/>
    <cellStyle name="Currency 143 145 2" xfId="36277" xr:uid="{00000000-0005-0000-0000-0000A11F0000}"/>
    <cellStyle name="Currency 143 146" xfId="6446" xr:uid="{00000000-0005-0000-0000-0000A21F0000}"/>
    <cellStyle name="Currency 143 146 2" xfId="36278" xr:uid="{00000000-0005-0000-0000-0000A31F0000}"/>
    <cellStyle name="Currency 143 147" xfId="6447" xr:uid="{00000000-0005-0000-0000-0000A41F0000}"/>
    <cellStyle name="Currency 143 147 2" xfId="36279" xr:uid="{00000000-0005-0000-0000-0000A51F0000}"/>
    <cellStyle name="Currency 143 148" xfId="6448" xr:uid="{00000000-0005-0000-0000-0000A61F0000}"/>
    <cellStyle name="Currency 143 148 2" xfId="36280" xr:uid="{00000000-0005-0000-0000-0000A71F0000}"/>
    <cellStyle name="Currency 143 149" xfId="6449" xr:uid="{00000000-0005-0000-0000-0000A81F0000}"/>
    <cellStyle name="Currency 143 149 2" xfId="36281" xr:uid="{00000000-0005-0000-0000-0000A91F0000}"/>
    <cellStyle name="Currency 143 15" xfId="6450" xr:uid="{00000000-0005-0000-0000-0000AA1F0000}"/>
    <cellStyle name="Currency 143 15 2" xfId="36282" xr:uid="{00000000-0005-0000-0000-0000AB1F0000}"/>
    <cellStyle name="Currency 143 150" xfId="6451" xr:uid="{00000000-0005-0000-0000-0000AC1F0000}"/>
    <cellStyle name="Currency 143 150 2" xfId="36283" xr:uid="{00000000-0005-0000-0000-0000AD1F0000}"/>
    <cellStyle name="Currency 143 151" xfId="6452" xr:uid="{00000000-0005-0000-0000-0000AE1F0000}"/>
    <cellStyle name="Currency 143 151 2" xfId="36284" xr:uid="{00000000-0005-0000-0000-0000AF1F0000}"/>
    <cellStyle name="Currency 143 152" xfId="6453" xr:uid="{00000000-0005-0000-0000-0000B01F0000}"/>
    <cellStyle name="Currency 143 152 2" xfId="36285" xr:uid="{00000000-0005-0000-0000-0000B11F0000}"/>
    <cellStyle name="Currency 143 153" xfId="6454" xr:uid="{00000000-0005-0000-0000-0000B21F0000}"/>
    <cellStyle name="Currency 143 153 2" xfId="36286" xr:uid="{00000000-0005-0000-0000-0000B31F0000}"/>
    <cellStyle name="Currency 143 154" xfId="6455" xr:uid="{00000000-0005-0000-0000-0000B41F0000}"/>
    <cellStyle name="Currency 143 154 2" xfId="36287" xr:uid="{00000000-0005-0000-0000-0000B51F0000}"/>
    <cellStyle name="Currency 143 155" xfId="6456" xr:uid="{00000000-0005-0000-0000-0000B61F0000}"/>
    <cellStyle name="Currency 143 155 2" xfId="36288" xr:uid="{00000000-0005-0000-0000-0000B71F0000}"/>
    <cellStyle name="Currency 143 156" xfId="6457" xr:uid="{00000000-0005-0000-0000-0000B81F0000}"/>
    <cellStyle name="Currency 143 156 2" xfId="36289" xr:uid="{00000000-0005-0000-0000-0000B91F0000}"/>
    <cellStyle name="Currency 143 157" xfId="6458" xr:uid="{00000000-0005-0000-0000-0000BA1F0000}"/>
    <cellStyle name="Currency 143 157 2" xfId="36290" xr:uid="{00000000-0005-0000-0000-0000BB1F0000}"/>
    <cellStyle name="Currency 143 158" xfId="6459" xr:uid="{00000000-0005-0000-0000-0000BC1F0000}"/>
    <cellStyle name="Currency 143 158 2" xfId="36291" xr:uid="{00000000-0005-0000-0000-0000BD1F0000}"/>
    <cellStyle name="Currency 143 159" xfId="6460" xr:uid="{00000000-0005-0000-0000-0000BE1F0000}"/>
    <cellStyle name="Currency 143 159 2" xfId="36292" xr:uid="{00000000-0005-0000-0000-0000BF1F0000}"/>
    <cellStyle name="Currency 143 16" xfId="6461" xr:uid="{00000000-0005-0000-0000-0000C01F0000}"/>
    <cellStyle name="Currency 143 16 2" xfId="36293" xr:uid="{00000000-0005-0000-0000-0000C11F0000}"/>
    <cellStyle name="Currency 143 160" xfId="6462" xr:uid="{00000000-0005-0000-0000-0000C21F0000}"/>
    <cellStyle name="Currency 143 160 2" xfId="36294" xr:uid="{00000000-0005-0000-0000-0000C31F0000}"/>
    <cellStyle name="Currency 143 161" xfId="6463" xr:uid="{00000000-0005-0000-0000-0000C41F0000}"/>
    <cellStyle name="Currency 143 161 2" xfId="36295" xr:uid="{00000000-0005-0000-0000-0000C51F0000}"/>
    <cellStyle name="Currency 143 162" xfId="6464" xr:uid="{00000000-0005-0000-0000-0000C61F0000}"/>
    <cellStyle name="Currency 143 162 2" xfId="36296" xr:uid="{00000000-0005-0000-0000-0000C71F0000}"/>
    <cellStyle name="Currency 143 163" xfId="6465" xr:uid="{00000000-0005-0000-0000-0000C81F0000}"/>
    <cellStyle name="Currency 143 163 2" xfId="36297" xr:uid="{00000000-0005-0000-0000-0000C91F0000}"/>
    <cellStyle name="Currency 143 164" xfId="6466" xr:uid="{00000000-0005-0000-0000-0000CA1F0000}"/>
    <cellStyle name="Currency 143 164 2" xfId="36298" xr:uid="{00000000-0005-0000-0000-0000CB1F0000}"/>
    <cellStyle name="Currency 143 165" xfId="6467" xr:uid="{00000000-0005-0000-0000-0000CC1F0000}"/>
    <cellStyle name="Currency 143 165 2" xfId="36299" xr:uid="{00000000-0005-0000-0000-0000CD1F0000}"/>
    <cellStyle name="Currency 143 166" xfId="6468" xr:uid="{00000000-0005-0000-0000-0000CE1F0000}"/>
    <cellStyle name="Currency 143 166 2" xfId="36300" xr:uid="{00000000-0005-0000-0000-0000CF1F0000}"/>
    <cellStyle name="Currency 143 167" xfId="6469" xr:uid="{00000000-0005-0000-0000-0000D01F0000}"/>
    <cellStyle name="Currency 143 167 2" xfId="36301" xr:uid="{00000000-0005-0000-0000-0000D11F0000}"/>
    <cellStyle name="Currency 143 168" xfId="6470" xr:uid="{00000000-0005-0000-0000-0000D21F0000}"/>
    <cellStyle name="Currency 143 168 2" xfId="36302" xr:uid="{00000000-0005-0000-0000-0000D31F0000}"/>
    <cellStyle name="Currency 143 169" xfId="6471" xr:uid="{00000000-0005-0000-0000-0000D41F0000}"/>
    <cellStyle name="Currency 143 169 2" xfId="36303" xr:uid="{00000000-0005-0000-0000-0000D51F0000}"/>
    <cellStyle name="Currency 143 17" xfId="6472" xr:uid="{00000000-0005-0000-0000-0000D61F0000}"/>
    <cellStyle name="Currency 143 17 2" xfId="36304" xr:uid="{00000000-0005-0000-0000-0000D71F0000}"/>
    <cellStyle name="Currency 143 170" xfId="6473" xr:uid="{00000000-0005-0000-0000-0000D81F0000}"/>
    <cellStyle name="Currency 143 170 2" xfId="36305" xr:uid="{00000000-0005-0000-0000-0000D91F0000}"/>
    <cellStyle name="Currency 143 171" xfId="6474" xr:uid="{00000000-0005-0000-0000-0000DA1F0000}"/>
    <cellStyle name="Currency 143 171 2" xfId="36306" xr:uid="{00000000-0005-0000-0000-0000DB1F0000}"/>
    <cellStyle name="Currency 143 172" xfId="6475" xr:uid="{00000000-0005-0000-0000-0000DC1F0000}"/>
    <cellStyle name="Currency 143 172 2" xfId="36307" xr:uid="{00000000-0005-0000-0000-0000DD1F0000}"/>
    <cellStyle name="Currency 143 173" xfId="6476" xr:uid="{00000000-0005-0000-0000-0000DE1F0000}"/>
    <cellStyle name="Currency 143 173 2" xfId="36308" xr:uid="{00000000-0005-0000-0000-0000DF1F0000}"/>
    <cellStyle name="Currency 143 174" xfId="6477" xr:uid="{00000000-0005-0000-0000-0000E01F0000}"/>
    <cellStyle name="Currency 143 174 2" xfId="36309" xr:uid="{00000000-0005-0000-0000-0000E11F0000}"/>
    <cellStyle name="Currency 143 175" xfId="6478" xr:uid="{00000000-0005-0000-0000-0000E21F0000}"/>
    <cellStyle name="Currency 143 175 2" xfId="36310" xr:uid="{00000000-0005-0000-0000-0000E31F0000}"/>
    <cellStyle name="Currency 143 176" xfId="6479" xr:uid="{00000000-0005-0000-0000-0000E41F0000}"/>
    <cellStyle name="Currency 143 176 2" xfId="36311" xr:uid="{00000000-0005-0000-0000-0000E51F0000}"/>
    <cellStyle name="Currency 143 177" xfId="6480" xr:uid="{00000000-0005-0000-0000-0000E61F0000}"/>
    <cellStyle name="Currency 143 177 2" xfId="36312" xr:uid="{00000000-0005-0000-0000-0000E71F0000}"/>
    <cellStyle name="Currency 143 178" xfId="6481" xr:uid="{00000000-0005-0000-0000-0000E81F0000}"/>
    <cellStyle name="Currency 143 178 2" xfId="36313" xr:uid="{00000000-0005-0000-0000-0000E91F0000}"/>
    <cellStyle name="Currency 143 179" xfId="6482" xr:uid="{00000000-0005-0000-0000-0000EA1F0000}"/>
    <cellStyle name="Currency 143 179 2" xfId="36314" xr:uid="{00000000-0005-0000-0000-0000EB1F0000}"/>
    <cellStyle name="Currency 143 18" xfId="6483" xr:uid="{00000000-0005-0000-0000-0000EC1F0000}"/>
    <cellStyle name="Currency 143 18 2" xfId="36315" xr:uid="{00000000-0005-0000-0000-0000ED1F0000}"/>
    <cellStyle name="Currency 143 180" xfId="6484" xr:uid="{00000000-0005-0000-0000-0000EE1F0000}"/>
    <cellStyle name="Currency 143 180 2" xfId="36316" xr:uid="{00000000-0005-0000-0000-0000EF1F0000}"/>
    <cellStyle name="Currency 143 181" xfId="6485" xr:uid="{00000000-0005-0000-0000-0000F01F0000}"/>
    <cellStyle name="Currency 143 181 2" xfId="36317" xr:uid="{00000000-0005-0000-0000-0000F11F0000}"/>
    <cellStyle name="Currency 143 182" xfId="6486" xr:uid="{00000000-0005-0000-0000-0000F21F0000}"/>
    <cellStyle name="Currency 143 182 2" xfId="36318" xr:uid="{00000000-0005-0000-0000-0000F31F0000}"/>
    <cellStyle name="Currency 143 183" xfId="6487" xr:uid="{00000000-0005-0000-0000-0000F41F0000}"/>
    <cellStyle name="Currency 143 183 2" xfId="36319" xr:uid="{00000000-0005-0000-0000-0000F51F0000}"/>
    <cellStyle name="Currency 143 184" xfId="6488" xr:uid="{00000000-0005-0000-0000-0000F61F0000}"/>
    <cellStyle name="Currency 143 184 2" xfId="36320" xr:uid="{00000000-0005-0000-0000-0000F71F0000}"/>
    <cellStyle name="Currency 143 185" xfId="6489" xr:uid="{00000000-0005-0000-0000-0000F81F0000}"/>
    <cellStyle name="Currency 143 185 2" xfId="36321" xr:uid="{00000000-0005-0000-0000-0000F91F0000}"/>
    <cellStyle name="Currency 143 186" xfId="6490" xr:uid="{00000000-0005-0000-0000-0000FA1F0000}"/>
    <cellStyle name="Currency 143 186 2" xfId="36322" xr:uid="{00000000-0005-0000-0000-0000FB1F0000}"/>
    <cellStyle name="Currency 143 187" xfId="6491" xr:uid="{00000000-0005-0000-0000-0000FC1F0000}"/>
    <cellStyle name="Currency 143 187 2" xfId="36323" xr:uid="{00000000-0005-0000-0000-0000FD1F0000}"/>
    <cellStyle name="Currency 143 188" xfId="6492" xr:uid="{00000000-0005-0000-0000-0000FE1F0000}"/>
    <cellStyle name="Currency 143 188 2" xfId="36324" xr:uid="{00000000-0005-0000-0000-0000FF1F0000}"/>
    <cellStyle name="Currency 143 189" xfId="6493" xr:uid="{00000000-0005-0000-0000-000000200000}"/>
    <cellStyle name="Currency 143 189 2" xfId="36325" xr:uid="{00000000-0005-0000-0000-000001200000}"/>
    <cellStyle name="Currency 143 19" xfId="6494" xr:uid="{00000000-0005-0000-0000-000002200000}"/>
    <cellStyle name="Currency 143 19 2" xfId="36326" xr:uid="{00000000-0005-0000-0000-000003200000}"/>
    <cellStyle name="Currency 143 190" xfId="6495" xr:uid="{00000000-0005-0000-0000-000004200000}"/>
    <cellStyle name="Currency 143 190 2" xfId="36327" xr:uid="{00000000-0005-0000-0000-000005200000}"/>
    <cellStyle name="Currency 143 191" xfId="6496" xr:uid="{00000000-0005-0000-0000-000006200000}"/>
    <cellStyle name="Currency 143 191 2" xfId="36328" xr:uid="{00000000-0005-0000-0000-000007200000}"/>
    <cellStyle name="Currency 143 192" xfId="6497" xr:uid="{00000000-0005-0000-0000-000008200000}"/>
    <cellStyle name="Currency 143 192 2" xfId="36329" xr:uid="{00000000-0005-0000-0000-000009200000}"/>
    <cellStyle name="Currency 143 193" xfId="6498" xr:uid="{00000000-0005-0000-0000-00000A200000}"/>
    <cellStyle name="Currency 143 193 2" xfId="36330" xr:uid="{00000000-0005-0000-0000-00000B200000}"/>
    <cellStyle name="Currency 143 194" xfId="6499" xr:uid="{00000000-0005-0000-0000-00000C200000}"/>
    <cellStyle name="Currency 143 194 2" xfId="36331" xr:uid="{00000000-0005-0000-0000-00000D200000}"/>
    <cellStyle name="Currency 143 195" xfId="6500" xr:uid="{00000000-0005-0000-0000-00000E200000}"/>
    <cellStyle name="Currency 143 195 2" xfId="36332" xr:uid="{00000000-0005-0000-0000-00000F200000}"/>
    <cellStyle name="Currency 143 196" xfId="6501" xr:uid="{00000000-0005-0000-0000-000010200000}"/>
    <cellStyle name="Currency 143 196 2" xfId="36333" xr:uid="{00000000-0005-0000-0000-000011200000}"/>
    <cellStyle name="Currency 143 197" xfId="6502" xr:uid="{00000000-0005-0000-0000-000012200000}"/>
    <cellStyle name="Currency 143 197 2" xfId="36334" xr:uid="{00000000-0005-0000-0000-000013200000}"/>
    <cellStyle name="Currency 143 198" xfId="6503" xr:uid="{00000000-0005-0000-0000-000014200000}"/>
    <cellStyle name="Currency 143 198 2" xfId="36335" xr:uid="{00000000-0005-0000-0000-000015200000}"/>
    <cellStyle name="Currency 143 199" xfId="6504" xr:uid="{00000000-0005-0000-0000-000016200000}"/>
    <cellStyle name="Currency 143 199 2" xfId="36336" xr:uid="{00000000-0005-0000-0000-000017200000}"/>
    <cellStyle name="Currency 143 2" xfId="6505" xr:uid="{00000000-0005-0000-0000-000018200000}"/>
    <cellStyle name="Currency 143 2 2" xfId="36337" xr:uid="{00000000-0005-0000-0000-000019200000}"/>
    <cellStyle name="Currency 143 20" xfId="6506" xr:uid="{00000000-0005-0000-0000-00001A200000}"/>
    <cellStyle name="Currency 143 20 2" xfId="36338" xr:uid="{00000000-0005-0000-0000-00001B200000}"/>
    <cellStyle name="Currency 143 200" xfId="6507" xr:uid="{00000000-0005-0000-0000-00001C200000}"/>
    <cellStyle name="Currency 143 200 2" xfId="36339" xr:uid="{00000000-0005-0000-0000-00001D200000}"/>
    <cellStyle name="Currency 143 201" xfId="6508" xr:uid="{00000000-0005-0000-0000-00001E200000}"/>
    <cellStyle name="Currency 143 201 2" xfId="36340" xr:uid="{00000000-0005-0000-0000-00001F200000}"/>
    <cellStyle name="Currency 143 202" xfId="6509" xr:uid="{00000000-0005-0000-0000-000020200000}"/>
    <cellStyle name="Currency 143 202 2" xfId="36341" xr:uid="{00000000-0005-0000-0000-000021200000}"/>
    <cellStyle name="Currency 143 203" xfId="6510" xr:uid="{00000000-0005-0000-0000-000022200000}"/>
    <cellStyle name="Currency 143 203 2" xfId="36342" xr:uid="{00000000-0005-0000-0000-000023200000}"/>
    <cellStyle name="Currency 143 204" xfId="6511" xr:uid="{00000000-0005-0000-0000-000024200000}"/>
    <cellStyle name="Currency 143 204 2" xfId="36343" xr:uid="{00000000-0005-0000-0000-000025200000}"/>
    <cellStyle name="Currency 143 205" xfId="6512" xr:uid="{00000000-0005-0000-0000-000026200000}"/>
    <cellStyle name="Currency 143 205 2" xfId="36344" xr:uid="{00000000-0005-0000-0000-000027200000}"/>
    <cellStyle name="Currency 143 206" xfId="6513" xr:uid="{00000000-0005-0000-0000-000028200000}"/>
    <cellStyle name="Currency 143 206 2" xfId="36345" xr:uid="{00000000-0005-0000-0000-000029200000}"/>
    <cellStyle name="Currency 143 207" xfId="6514" xr:uid="{00000000-0005-0000-0000-00002A200000}"/>
    <cellStyle name="Currency 143 207 2" xfId="36346" xr:uid="{00000000-0005-0000-0000-00002B200000}"/>
    <cellStyle name="Currency 143 208" xfId="6515" xr:uid="{00000000-0005-0000-0000-00002C200000}"/>
    <cellStyle name="Currency 143 208 2" xfId="36347" xr:uid="{00000000-0005-0000-0000-00002D200000}"/>
    <cellStyle name="Currency 143 209" xfId="6516" xr:uid="{00000000-0005-0000-0000-00002E200000}"/>
    <cellStyle name="Currency 143 209 2" xfId="36348" xr:uid="{00000000-0005-0000-0000-00002F200000}"/>
    <cellStyle name="Currency 143 21" xfId="6517" xr:uid="{00000000-0005-0000-0000-000030200000}"/>
    <cellStyle name="Currency 143 21 2" xfId="36349" xr:uid="{00000000-0005-0000-0000-000031200000}"/>
    <cellStyle name="Currency 143 210" xfId="6518" xr:uid="{00000000-0005-0000-0000-000032200000}"/>
    <cellStyle name="Currency 143 210 2" xfId="36350" xr:uid="{00000000-0005-0000-0000-000033200000}"/>
    <cellStyle name="Currency 143 211" xfId="6519" xr:uid="{00000000-0005-0000-0000-000034200000}"/>
    <cellStyle name="Currency 143 211 2" xfId="36351" xr:uid="{00000000-0005-0000-0000-000035200000}"/>
    <cellStyle name="Currency 143 212" xfId="6520" xr:uid="{00000000-0005-0000-0000-000036200000}"/>
    <cellStyle name="Currency 143 212 2" xfId="36352" xr:uid="{00000000-0005-0000-0000-000037200000}"/>
    <cellStyle name="Currency 143 213" xfId="6521" xr:uid="{00000000-0005-0000-0000-000038200000}"/>
    <cellStyle name="Currency 143 213 2" xfId="36353" xr:uid="{00000000-0005-0000-0000-000039200000}"/>
    <cellStyle name="Currency 143 214" xfId="6522" xr:uid="{00000000-0005-0000-0000-00003A200000}"/>
    <cellStyle name="Currency 143 214 2" xfId="36354" xr:uid="{00000000-0005-0000-0000-00003B200000}"/>
    <cellStyle name="Currency 143 215" xfId="6523" xr:uid="{00000000-0005-0000-0000-00003C200000}"/>
    <cellStyle name="Currency 143 215 2" xfId="36355" xr:uid="{00000000-0005-0000-0000-00003D200000}"/>
    <cellStyle name="Currency 143 216" xfId="6524" xr:uid="{00000000-0005-0000-0000-00003E200000}"/>
    <cellStyle name="Currency 143 216 2" xfId="36356" xr:uid="{00000000-0005-0000-0000-00003F200000}"/>
    <cellStyle name="Currency 143 217" xfId="6525" xr:uid="{00000000-0005-0000-0000-000040200000}"/>
    <cellStyle name="Currency 143 217 2" xfId="36357" xr:uid="{00000000-0005-0000-0000-000041200000}"/>
    <cellStyle name="Currency 143 218" xfId="6526" xr:uid="{00000000-0005-0000-0000-000042200000}"/>
    <cellStyle name="Currency 143 218 2" xfId="36358" xr:uid="{00000000-0005-0000-0000-000043200000}"/>
    <cellStyle name="Currency 143 219" xfId="6527" xr:uid="{00000000-0005-0000-0000-000044200000}"/>
    <cellStyle name="Currency 143 219 2" xfId="36359" xr:uid="{00000000-0005-0000-0000-000045200000}"/>
    <cellStyle name="Currency 143 22" xfId="6528" xr:uid="{00000000-0005-0000-0000-000046200000}"/>
    <cellStyle name="Currency 143 22 2" xfId="36360" xr:uid="{00000000-0005-0000-0000-000047200000}"/>
    <cellStyle name="Currency 143 220" xfId="6529" xr:uid="{00000000-0005-0000-0000-000048200000}"/>
    <cellStyle name="Currency 143 220 2" xfId="36361" xr:uid="{00000000-0005-0000-0000-000049200000}"/>
    <cellStyle name="Currency 143 221" xfId="6530" xr:uid="{00000000-0005-0000-0000-00004A200000}"/>
    <cellStyle name="Currency 143 221 2" xfId="36362" xr:uid="{00000000-0005-0000-0000-00004B200000}"/>
    <cellStyle name="Currency 143 222" xfId="6531" xr:uid="{00000000-0005-0000-0000-00004C200000}"/>
    <cellStyle name="Currency 143 222 2" xfId="36363" xr:uid="{00000000-0005-0000-0000-00004D200000}"/>
    <cellStyle name="Currency 143 223" xfId="6532" xr:uid="{00000000-0005-0000-0000-00004E200000}"/>
    <cellStyle name="Currency 143 223 2" xfId="36364" xr:uid="{00000000-0005-0000-0000-00004F200000}"/>
    <cellStyle name="Currency 143 224" xfId="6533" xr:uid="{00000000-0005-0000-0000-000050200000}"/>
    <cellStyle name="Currency 143 224 2" xfId="36365" xr:uid="{00000000-0005-0000-0000-000051200000}"/>
    <cellStyle name="Currency 143 225" xfId="6534" xr:uid="{00000000-0005-0000-0000-000052200000}"/>
    <cellStyle name="Currency 143 225 2" xfId="36366" xr:uid="{00000000-0005-0000-0000-000053200000}"/>
    <cellStyle name="Currency 143 226" xfId="6535" xr:uid="{00000000-0005-0000-0000-000054200000}"/>
    <cellStyle name="Currency 143 226 2" xfId="36367" xr:uid="{00000000-0005-0000-0000-000055200000}"/>
    <cellStyle name="Currency 143 227" xfId="6536" xr:uid="{00000000-0005-0000-0000-000056200000}"/>
    <cellStyle name="Currency 143 227 2" xfId="36368" xr:uid="{00000000-0005-0000-0000-000057200000}"/>
    <cellStyle name="Currency 143 228" xfId="6537" xr:uid="{00000000-0005-0000-0000-000058200000}"/>
    <cellStyle name="Currency 143 228 2" xfId="36369" xr:uid="{00000000-0005-0000-0000-000059200000}"/>
    <cellStyle name="Currency 143 229" xfId="6538" xr:uid="{00000000-0005-0000-0000-00005A200000}"/>
    <cellStyle name="Currency 143 229 2" xfId="36370" xr:uid="{00000000-0005-0000-0000-00005B200000}"/>
    <cellStyle name="Currency 143 23" xfId="6539" xr:uid="{00000000-0005-0000-0000-00005C200000}"/>
    <cellStyle name="Currency 143 23 2" xfId="36371" xr:uid="{00000000-0005-0000-0000-00005D200000}"/>
    <cellStyle name="Currency 143 230" xfId="6540" xr:uid="{00000000-0005-0000-0000-00005E200000}"/>
    <cellStyle name="Currency 143 230 2" xfId="36372" xr:uid="{00000000-0005-0000-0000-00005F200000}"/>
    <cellStyle name="Currency 143 231" xfId="6541" xr:uid="{00000000-0005-0000-0000-000060200000}"/>
    <cellStyle name="Currency 143 231 2" xfId="36373" xr:uid="{00000000-0005-0000-0000-000061200000}"/>
    <cellStyle name="Currency 143 232" xfId="6542" xr:uid="{00000000-0005-0000-0000-000062200000}"/>
    <cellStyle name="Currency 143 232 2" xfId="36374" xr:uid="{00000000-0005-0000-0000-000063200000}"/>
    <cellStyle name="Currency 143 233" xfId="6543" xr:uid="{00000000-0005-0000-0000-000064200000}"/>
    <cellStyle name="Currency 143 233 2" xfId="36375" xr:uid="{00000000-0005-0000-0000-000065200000}"/>
    <cellStyle name="Currency 143 234" xfId="6544" xr:uid="{00000000-0005-0000-0000-000066200000}"/>
    <cellStyle name="Currency 143 234 2" xfId="36376" xr:uid="{00000000-0005-0000-0000-000067200000}"/>
    <cellStyle name="Currency 143 235" xfId="6545" xr:uid="{00000000-0005-0000-0000-000068200000}"/>
    <cellStyle name="Currency 143 235 2" xfId="36377" xr:uid="{00000000-0005-0000-0000-000069200000}"/>
    <cellStyle name="Currency 143 236" xfId="6546" xr:uid="{00000000-0005-0000-0000-00006A200000}"/>
    <cellStyle name="Currency 143 236 2" xfId="36378" xr:uid="{00000000-0005-0000-0000-00006B200000}"/>
    <cellStyle name="Currency 143 237" xfId="6547" xr:uid="{00000000-0005-0000-0000-00006C200000}"/>
    <cellStyle name="Currency 143 237 2" xfId="36379" xr:uid="{00000000-0005-0000-0000-00006D200000}"/>
    <cellStyle name="Currency 143 238" xfId="6548" xr:uid="{00000000-0005-0000-0000-00006E200000}"/>
    <cellStyle name="Currency 143 238 2" xfId="36380" xr:uid="{00000000-0005-0000-0000-00006F200000}"/>
    <cellStyle name="Currency 143 239" xfId="6549" xr:uid="{00000000-0005-0000-0000-000070200000}"/>
    <cellStyle name="Currency 143 239 2" xfId="36381" xr:uid="{00000000-0005-0000-0000-000071200000}"/>
    <cellStyle name="Currency 143 24" xfId="6550" xr:uid="{00000000-0005-0000-0000-000072200000}"/>
    <cellStyle name="Currency 143 24 2" xfId="36382" xr:uid="{00000000-0005-0000-0000-000073200000}"/>
    <cellStyle name="Currency 143 240" xfId="6551" xr:uid="{00000000-0005-0000-0000-000074200000}"/>
    <cellStyle name="Currency 143 240 2" xfId="36383" xr:uid="{00000000-0005-0000-0000-000075200000}"/>
    <cellStyle name="Currency 143 241" xfId="6552" xr:uid="{00000000-0005-0000-0000-000076200000}"/>
    <cellStyle name="Currency 143 241 2" xfId="36384" xr:uid="{00000000-0005-0000-0000-000077200000}"/>
    <cellStyle name="Currency 143 242" xfId="6553" xr:uid="{00000000-0005-0000-0000-000078200000}"/>
    <cellStyle name="Currency 143 242 2" xfId="36385" xr:uid="{00000000-0005-0000-0000-000079200000}"/>
    <cellStyle name="Currency 143 243" xfId="6554" xr:uid="{00000000-0005-0000-0000-00007A200000}"/>
    <cellStyle name="Currency 143 243 2" xfId="36386" xr:uid="{00000000-0005-0000-0000-00007B200000}"/>
    <cellStyle name="Currency 143 244" xfId="6555" xr:uid="{00000000-0005-0000-0000-00007C200000}"/>
    <cellStyle name="Currency 143 244 2" xfId="36387" xr:uid="{00000000-0005-0000-0000-00007D200000}"/>
    <cellStyle name="Currency 143 245" xfId="6556" xr:uid="{00000000-0005-0000-0000-00007E200000}"/>
    <cellStyle name="Currency 143 245 2" xfId="36388" xr:uid="{00000000-0005-0000-0000-00007F200000}"/>
    <cellStyle name="Currency 143 246" xfId="6557" xr:uid="{00000000-0005-0000-0000-000080200000}"/>
    <cellStyle name="Currency 143 246 2" xfId="36389" xr:uid="{00000000-0005-0000-0000-000081200000}"/>
    <cellStyle name="Currency 143 247" xfId="6558" xr:uid="{00000000-0005-0000-0000-000082200000}"/>
    <cellStyle name="Currency 143 247 2" xfId="36390" xr:uid="{00000000-0005-0000-0000-000083200000}"/>
    <cellStyle name="Currency 143 248" xfId="6559" xr:uid="{00000000-0005-0000-0000-000084200000}"/>
    <cellStyle name="Currency 143 248 2" xfId="36391" xr:uid="{00000000-0005-0000-0000-000085200000}"/>
    <cellStyle name="Currency 143 249" xfId="6560" xr:uid="{00000000-0005-0000-0000-000086200000}"/>
    <cellStyle name="Currency 143 249 2" xfId="36392" xr:uid="{00000000-0005-0000-0000-000087200000}"/>
    <cellStyle name="Currency 143 25" xfId="6561" xr:uid="{00000000-0005-0000-0000-000088200000}"/>
    <cellStyle name="Currency 143 25 2" xfId="36393" xr:uid="{00000000-0005-0000-0000-000089200000}"/>
    <cellStyle name="Currency 143 250" xfId="6562" xr:uid="{00000000-0005-0000-0000-00008A200000}"/>
    <cellStyle name="Currency 143 250 2" xfId="36394" xr:uid="{00000000-0005-0000-0000-00008B200000}"/>
    <cellStyle name="Currency 143 251" xfId="6563" xr:uid="{00000000-0005-0000-0000-00008C200000}"/>
    <cellStyle name="Currency 143 251 2" xfId="36395" xr:uid="{00000000-0005-0000-0000-00008D200000}"/>
    <cellStyle name="Currency 143 252" xfId="6564" xr:uid="{00000000-0005-0000-0000-00008E200000}"/>
    <cellStyle name="Currency 143 252 2" xfId="36396" xr:uid="{00000000-0005-0000-0000-00008F200000}"/>
    <cellStyle name="Currency 143 253" xfId="6565" xr:uid="{00000000-0005-0000-0000-000090200000}"/>
    <cellStyle name="Currency 143 253 2" xfId="36397" xr:uid="{00000000-0005-0000-0000-000091200000}"/>
    <cellStyle name="Currency 143 254" xfId="6566" xr:uid="{00000000-0005-0000-0000-000092200000}"/>
    <cellStyle name="Currency 143 254 2" xfId="36398" xr:uid="{00000000-0005-0000-0000-000093200000}"/>
    <cellStyle name="Currency 143 255" xfId="6567" xr:uid="{00000000-0005-0000-0000-000094200000}"/>
    <cellStyle name="Currency 143 255 2" xfId="36399" xr:uid="{00000000-0005-0000-0000-000095200000}"/>
    <cellStyle name="Currency 143 256" xfId="36226" xr:uid="{00000000-0005-0000-0000-000096200000}"/>
    <cellStyle name="Currency 143 26" xfId="6568" xr:uid="{00000000-0005-0000-0000-000097200000}"/>
    <cellStyle name="Currency 143 26 2" xfId="36400" xr:uid="{00000000-0005-0000-0000-000098200000}"/>
    <cellStyle name="Currency 143 27" xfId="6569" xr:uid="{00000000-0005-0000-0000-000099200000}"/>
    <cellStyle name="Currency 143 27 2" xfId="36401" xr:uid="{00000000-0005-0000-0000-00009A200000}"/>
    <cellStyle name="Currency 143 28" xfId="6570" xr:uid="{00000000-0005-0000-0000-00009B200000}"/>
    <cellStyle name="Currency 143 28 2" xfId="36402" xr:uid="{00000000-0005-0000-0000-00009C200000}"/>
    <cellStyle name="Currency 143 29" xfId="6571" xr:uid="{00000000-0005-0000-0000-00009D200000}"/>
    <cellStyle name="Currency 143 29 2" xfId="36403" xr:uid="{00000000-0005-0000-0000-00009E200000}"/>
    <cellStyle name="Currency 143 3" xfId="6572" xr:uid="{00000000-0005-0000-0000-00009F200000}"/>
    <cellStyle name="Currency 143 3 2" xfId="36404" xr:uid="{00000000-0005-0000-0000-0000A0200000}"/>
    <cellStyle name="Currency 143 30" xfId="6573" xr:uid="{00000000-0005-0000-0000-0000A1200000}"/>
    <cellStyle name="Currency 143 30 2" xfId="36405" xr:uid="{00000000-0005-0000-0000-0000A2200000}"/>
    <cellStyle name="Currency 143 31" xfId="6574" xr:uid="{00000000-0005-0000-0000-0000A3200000}"/>
    <cellStyle name="Currency 143 31 2" xfId="36406" xr:uid="{00000000-0005-0000-0000-0000A4200000}"/>
    <cellStyle name="Currency 143 32" xfId="6575" xr:uid="{00000000-0005-0000-0000-0000A5200000}"/>
    <cellStyle name="Currency 143 32 2" xfId="36407" xr:uid="{00000000-0005-0000-0000-0000A6200000}"/>
    <cellStyle name="Currency 143 33" xfId="6576" xr:uid="{00000000-0005-0000-0000-0000A7200000}"/>
    <cellStyle name="Currency 143 33 2" xfId="36408" xr:uid="{00000000-0005-0000-0000-0000A8200000}"/>
    <cellStyle name="Currency 143 34" xfId="6577" xr:uid="{00000000-0005-0000-0000-0000A9200000}"/>
    <cellStyle name="Currency 143 34 2" xfId="36409" xr:uid="{00000000-0005-0000-0000-0000AA200000}"/>
    <cellStyle name="Currency 143 35" xfId="6578" xr:uid="{00000000-0005-0000-0000-0000AB200000}"/>
    <cellStyle name="Currency 143 35 2" xfId="36410" xr:uid="{00000000-0005-0000-0000-0000AC200000}"/>
    <cellStyle name="Currency 143 36" xfId="6579" xr:uid="{00000000-0005-0000-0000-0000AD200000}"/>
    <cellStyle name="Currency 143 36 2" xfId="36411" xr:uid="{00000000-0005-0000-0000-0000AE200000}"/>
    <cellStyle name="Currency 143 37" xfId="6580" xr:uid="{00000000-0005-0000-0000-0000AF200000}"/>
    <cellStyle name="Currency 143 37 2" xfId="36412" xr:uid="{00000000-0005-0000-0000-0000B0200000}"/>
    <cellStyle name="Currency 143 38" xfId="6581" xr:uid="{00000000-0005-0000-0000-0000B1200000}"/>
    <cellStyle name="Currency 143 38 2" xfId="36413" xr:uid="{00000000-0005-0000-0000-0000B2200000}"/>
    <cellStyle name="Currency 143 39" xfId="6582" xr:uid="{00000000-0005-0000-0000-0000B3200000}"/>
    <cellStyle name="Currency 143 39 2" xfId="36414" xr:uid="{00000000-0005-0000-0000-0000B4200000}"/>
    <cellStyle name="Currency 143 4" xfId="6583" xr:uid="{00000000-0005-0000-0000-0000B5200000}"/>
    <cellStyle name="Currency 143 4 2" xfId="36415" xr:uid="{00000000-0005-0000-0000-0000B6200000}"/>
    <cellStyle name="Currency 143 40" xfId="6584" xr:uid="{00000000-0005-0000-0000-0000B7200000}"/>
    <cellStyle name="Currency 143 40 2" xfId="36416" xr:uid="{00000000-0005-0000-0000-0000B8200000}"/>
    <cellStyle name="Currency 143 41" xfId="6585" xr:uid="{00000000-0005-0000-0000-0000B9200000}"/>
    <cellStyle name="Currency 143 41 2" xfId="36417" xr:uid="{00000000-0005-0000-0000-0000BA200000}"/>
    <cellStyle name="Currency 143 42" xfId="6586" xr:uid="{00000000-0005-0000-0000-0000BB200000}"/>
    <cellStyle name="Currency 143 42 2" xfId="36418" xr:uid="{00000000-0005-0000-0000-0000BC200000}"/>
    <cellStyle name="Currency 143 43" xfId="6587" xr:uid="{00000000-0005-0000-0000-0000BD200000}"/>
    <cellStyle name="Currency 143 43 2" xfId="36419" xr:uid="{00000000-0005-0000-0000-0000BE200000}"/>
    <cellStyle name="Currency 143 44" xfId="6588" xr:uid="{00000000-0005-0000-0000-0000BF200000}"/>
    <cellStyle name="Currency 143 44 2" xfId="36420" xr:uid="{00000000-0005-0000-0000-0000C0200000}"/>
    <cellStyle name="Currency 143 45" xfId="6589" xr:uid="{00000000-0005-0000-0000-0000C1200000}"/>
    <cellStyle name="Currency 143 45 2" xfId="36421" xr:uid="{00000000-0005-0000-0000-0000C2200000}"/>
    <cellStyle name="Currency 143 46" xfId="6590" xr:uid="{00000000-0005-0000-0000-0000C3200000}"/>
    <cellStyle name="Currency 143 46 2" xfId="36422" xr:uid="{00000000-0005-0000-0000-0000C4200000}"/>
    <cellStyle name="Currency 143 47" xfId="6591" xr:uid="{00000000-0005-0000-0000-0000C5200000}"/>
    <cellStyle name="Currency 143 47 2" xfId="36423" xr:uid="{00000000-0005-0000-0000-0000C6200000}"/>
    <cellStyle name="Currency 143 48" xfId="6592" xr:uid="{00000000-0005-0000-0000-0000C7200000}"/>
    <cellStyle name="Currency 143 48 2" xfId="36424" xr:uid="{00000000-0005-0000-0000-0000C8200000}"/>
    <cellStyle name="Currency 143 49" xfId="6593" xr:uid="{00000000-0005-0000-0000-0000C9200000}"/>
    <cellStyle name="Currency 143 49 2" xfId="36425" xr:uid="{00000000-0005-0000-0000-0000CA200000}"/>
    <cellStyle name="Currency 143 5" xfId="6594" xr:uid="{00000000-0005-0000-0000-0000CB200000}"/>
    <cellStyle name="Currency 143 5 2" xfId="36426" xr:uid="{00000000-0005-0000-0000-0000CC200000}"/>
    <cellStyle name="Currency 143 50" xfId="6595" xr:uid="{00000000-0005-0000-0000-0000CD200000}"/>
    <cellStyle name="Currency 143 50 2" xfId="36427" xr:uid="{00000000-0005-0000-0000-0000CE200000}"/>
    <cellStyle name="Currency 143 51" xfId="6596" xr:uid="{00000000-0005-0000-0000-0000CF200000}"/>
    <cellStyle name="Currency 143 51 2" xfId="36428" xr:uid="{00000000-0005-0000-0000-0000D0200000}"/>
    <cellStyle name="Currency 143 52" xfId="6597" xr:uid="{00000000-0005-0000-0000-0000D1200000}"/>
    <cellStyle name="Currency 143 52 2" xfId="36429" xr:uid="{00000000-0005-0000-0000-0000D2200000}"/>
    <cellStyle name="Currency 143 53" xfId="6598" xr:uid="{00000000-0005-0000-0000-0000D3200000}"/>
    <cellStyle name="Currency 143 53 2" xfId="36430" xr:uid="{00000000-0005-0000-0000-0000D4200000}"/>
    <cellStyle name="Currency 143 54" xfId="6599" xr:uid="{00000000-0005-0000-0000-0000D5200000}"/>
    <cellStyle name="Currency 143 54 2" xfId="36431" xr:uid="{00000000-0005-0000-0000-0000D6200000}"/>
    <cellStyle name="Currency 143 55" xfId="6600" xr:uid="{00000000-0005-0000-0000-0000D7200000}"/>
    <cellStyle name="Currency 143 55 2" xfId="36432" xr:uid="{00000000-0005-0000-0000-0000D8200000}"/>
    <cellStyle name="Currency 143 56" xfId="6601" xr:uid="{00000000-0005-0000-0000-0000D9200000}"/>
    <cellStyle name="Currency 143 56 2" xfId="36433" xr:uid="{00000000-0005-0000-0000-0000DA200000}"/>
    <cellStyle name="Currency 143 57" xfId="6602" xr:uid="{00000000-0005-0000-0000-0000DB200000}"/>
    <cellStyle name="Currency 143 57 2" xfId="36434" xr:uid="{00000000-0005-0000-0000-0000DC200000}"/>
    <cellStyle name="Currency 143 58" xfId="6603" xr:uid="{00000000-0005-0000-0000-0000DD200000}"/>
    <cellStyle name="Currency 143 58 2" xfId="36435" xr:uid="{00000000-0005-0000-0000-0000DE200000}"/>
    <cellStyle name="Currency 143 59" xfId="6604" xr:uid="{00000000-0005-0000-0000-0000DF200000}"/>
    <cellStyle name="Currency 143 59 2" xfId="36436" xr:uid="{00000000-0005-0000-0000-0000E0200000}"/>
    <cellStyle name="Currency 143 6" xfId="6605" xr:uid="{00000000-0005-0000-0000-0000E1200000}"/>
    <cellStyle name="Currency 143 6 2" xfId="36437" xr:uid="{00000000-0005-0000-0000-0000E2200000}"/>
    <cellStyle name="Currency 143 60" xfId="6606" xr:uid="{00000000-0005-0000-0000-0000E3200000}"/>
    <cellStyle name="Currency 143 60 2" xfId="36438" xr:uid="{00000000-0005-0000-0000-0000E4200000}"/>
    <cellStyle name="Currency 143 61" xfId="6607" xr:uid="{00000000-0005-0000-0000-0000E5200000}"/>
    <cellStyle name="Currency 143 61 2" xfId="36439" xr:uid="{00000000-0005-0000-0000-0000E6200000}"/>
    <cellStyle name="Currency 143 62" xfId="6608" xr:uid="{00000000-0005-0000-0000-0000E7200000}"/>
    <cellStyle name="Currency 143 62 2" xfId="36440" xr:uid="{00000000-0005-0000-0000-0000E8200000}"/>
    <cellStyle name="Currency 143 63" xfId="6609" xr:uid="{00000000-0005-0000-0000-0000E9200000}"/>
    <cellStyle name="Currency 143 63 2" xfId="36441" xr:uid="{00000000-0005-0000-0000-0000EA200000}"/>
    <cellStyle name="Currency 143 64" xfId="6610" xr:uid="{00000000-0005-0000-0000-0000EB200000}"/>
    <cellStyle name="Currency 143 64 2" xfId="36442" xr:uid="{00000000-0005-0000-0000-0000EC200000}"/>
    <cellStyle name="Currency 143 65" xfId="6611" xr:uid="{00000000-0005-0000-0000-0000ED200000}"/>
    <cellStyle name="Currency 143 65 2" xfId="36443" xr:uid="{00000000-0005-0000-0000-0000EE200000}"/>
    <cellStyle name="Currency 143 66" xfId="6612" xr:uid="{00000000-0005-0000-0000-0000EF200000}"/>
    <cellStyle name="Currency 143 66 2" xfId="36444" xr:uid="{00000000-0005-0000-0000-0000F0200000}"/>
    <cellStyle name="Currency 143 67" xfId="6613" xr:uid="{00000000-0005-0000-0000-0000F1200000}"/>
    <cellStyle name="Currency 143 67 2" xfId="36445" xr:uid="{00000000-0005-0000-0000-0000F2200000}"/>
    <cellStyle name="Currency 143 68" xfId="6614" xr:uid="{00000000-0005-0000-0000-0000F3200000}"/>
    <cellStyle name="Currency 143 68 2" xfId="36446" xr:uid="{00000000-0005-0000-0000-0000F4200000}"/>
    <cellStyle name="Currency 143 69" xfId="6615" xr:uid="{00000000-0005-0000-0000-0000F5200000}"/>
    <cellStyle name="Currency 143 69 2" xfId="36447" xr:uid="{00000000-0005-0000-0000-0000F6200000}"/>
    <cellStyle name="Currency 143 7" xfId="6616" xr:uid="{00000000-0005-0000-0000-0000F7200000}"/>
    <cellStyle name="Currency 143 7 2" xfId="36448" xr:uid="{00000000-0005-0000-0000-0000F8200000}"/>
    <cellStyle name="Currency 143 70" xfId="6617" xr:uid="{00000000-0005-0000-0000-0000F9200000}"/>
    <cellStyle name="Currency 143 70 2" xfId="36449" xr:uid="{00000000-0005-0000-0000-0000FA200000}"/>
    <cellStyle name="Currency 143 71" xfId="6618" xr:uid="{00000000-0005-0000-0000-0000FB200000}"/>
    <cellStyle name="Currency 143 71 2" xfId="36450" xr:uid="{00000000-0005-0000-0000-0000FC200000}"/>
    <cellStyle name="Currency 143 72" xfId="6619" xr:uid="{00000000-0005-0000-0000-0000FD200000}"/>
    <cellStyle name="Currency 143 72 2" xfId="36451" xr:uid="{00000000-0005-0000-0000-0000FE200000}"/>
    <cellStyle name="Currency 143 73" xfId="6620" xr:uid="{00000000-0005-0000-0000-0000FF200000}"/>
    <cellStyle name="Currency 143 73 2" xfId="36452" xr:uid="{00000000-0005-0000-0000-000000210000}"/>
    <cellStyle name="Currency 143 74" xfId="6621" xr:uid="{00000000-0005-0000-0000-000001210000}"/>
    <cellStyle name="Currency 143 74 2" xfId="36453" xr:uid="{00000000-0005-0000-0000-000002210000}"/>
    <cellStyle name="Currency 143 75" xfId="6622" xr:uid="{00000000-0005-0000-0000-000003210000}"/>
    <cellStyle name="Currency 143 75 2" xfId="36454" xr:uid="{00000000-0005-0000-0000-000004210000}"/>
    <cellStyle name="Currency 143 76" xfId="6623" xr:uid="{00000000-0005-0000-0000-000005210000}"/>
    <cellStyle name="Currency 143 76 2" xfId="36455" xr:uid="{00000000-0005-0000-0000-000006210000}"/>
    <cellStyle name="Currency 143 77" xfId="6624" xr:uid="{00000000-0005-0000-0000-000007210000}"/>
    <cellStyle name="Currency 143 77 2" xfId="36456" xr:uid="{00000000-0005-0000-0000-000008210000}"/>
    <cellStyle name="Currency 143 78" xfId="6625" xr:uid="{00000000-0005-0000-0000-000009210000}"/>
    <cellStyle name="Currency 143 78 2" xfId="36457" xr:uid="{00000000-0005-0000-0000-00000A210000}"/>
    <cellStyle name="Currency 143 79" xfId="6626" xr:uid="{00000000-0005-0000-0000-00000B210000}"/>
    <cellStyle name="Currency 143 79 2" xfId="36458" xr:uid="{00000000-0005-0000-0000-00000C210000}"/>
    <cellStyle name="Currency 143 8" xfId="6627" xr:uid="{00000000-0005-0000-0000-00000D210000}"/>
    <cellStyle name="Currency 143 8 2" xfId="36459" xr:uid="{00000000-0005-0000-0000-00000E210000}"/>
    <cellStyle name="Currency 143 80" xfId="6628" xr:uid="{00000000-0005-0000-0000-00000F210000}"/>
    <cellStyle name="Currency 143 80 2" xfId="36460" xr:uid="{00000000-0005-0000-0000-000010210000}"/>
    <cellStyle name="Currency 143 81" xfId="6629" xr:uid="{00000000-0005-0000-0000-000011210000}"/>
    <cellStyle name="Currency 143 81 2" xfId="36461" xr:uid="{00000000-0005-0000-0000-000012210000}"/>
    <cellStyle name="Currency 143 82" xfId="6630" xr:uid="{00000000-0005-0000-0000-000013210000}"/>
    <cellStyle name="Currency 143 82 2" xfId="36462" xr:uid="{00000000-0005-0000-0000-000014210000}"/>
    <cellStyle name="Currency 143 83" xfId="6631" xr:uid="{00000000-0005-0000-0000-000015210000}"/>
    <cellStyle name="Currency 143 83 2" xfId="36463" xr:uid="{00000000-0005-0000-0000-000016210000}"/>
    <cellStyle name="Currency 143 84" xfId="6632" xr:uid="{00000000-0005-0000-0000-000017210000}"/>
    <cellStyle name="Currency 143 84 2" xfId="36464" xr:uid="{00000000-0005-0000-0000-000018210000}"/>
    <cellStyle name="Currency 143 85" xfId="6633" xr:uid="{00000000-0005-0000-0000-000019210000}"/>
    <cellStyle name="Currency 143 85 2" xfId="36465" xr:uid="{00000000-0005-0000-0000-00001A210000}"/>
    <cellStyle name="Currency 143 86" xfId="6634" xr:uid="{00000000-0005-0000-0000-00001B210000}"/>
    <cellStyle name="Currency 143 86 2" xfId="36466" xr:uid="{00000000-0005-0000-0000-00001C210000}"/>
    <cellStyle name="Currency 143 87" xfId="6635" xr:uid="{00000000-0005-0000-0000-00001D210000}"/>
    <cellStyle name="Currency 143 87 2" xfId="36467" xr:uid="{00000000-0005-0000-0000-00001E210000}"/>
    <cellStyle name="Currency 143 88" xfId="6636" xr:uid="{00000000-0005-0000-0000-00001F210000}"/>
    <cellStyle name="Currency 143 88 2" xfId="36468" xr:uid="{00000000-0005-0000-0000-000020210000}"/>
    <cellStyle name="Currency 143 89" xfId="6637" xr:uid="{00000000-0005-0000-0000-000021210000}"/>
    <cellStyle name="Currency 143 89 2" xfId="36469" xr:uid="{00000000-0005-0000-0000-000022210000}"/>
    <cellStyle name="Currency 143 9" xfId="6638" xr:uid="{00000000-0005-0000-0000-000023210000}"/>
    <cellStyle name="Currency 143 9 2" xfId="36470" xr:uid="{00000000-0005-0000-0000-000024210000}"/>
    <cellStyle name="Currency 143 90" xfId="6639" xr:uid="{00000000-0005-0000-0000-000025210000}"/>
    <cellStyle name="Currency 143 90 2" xfId="36471" xr:uid="{00000000-0005-0000-0000-000026210000}"/>
    <cellStyle name="Currency 143 91" xfId="6640" xr:uid="{00000000-0005-0000-0000-000027210000}"/>
    <cellStyle name="Currency 143 91 2" xfId="36472" xr:uid="{00000000-0005-0000-0000-000028210000}"/>
    <cellStyle name="Currency 143 92" xfId="6641" xr:uid="{00000000-0005-0000-0000-000029210000}"/>
    <cellStyle name="Currency 143 92 2" xfId="36473" xr:uid="{00000000-0005-0000-0000-00002A210000}"/>
    <cellStyle name="Currency 143 93" xfId="6642" xr:uid="{00000000-0005-0000-0000-00002B210000}"/>
    <cellStyle name="Currency 143 93 2" xfId="36474" xr:uid="{00000000-0005-0000-0000-00002C210000}"/>
    <cellStyle name="Currency 143 94" xfId="6643" xr:uid="{00000000-0005-0000-0000-00002D210000}"/>
    <cellStyle name="Currency 143 94 2" xfId="36475" xr:uid="{00000000-0005-0000-0000-00002E210000}"/>
    <cellStyle name="Currency 143 95" xfId="6644" xr:uid="{00000000-0005-0000-0000-00002F210000}"/>
    <cellStyle name="Currency 143 95 2" xfId="36476" xr:uid="{00000000-0005-0000-0000-000030210000}"/>
    <cellStyle name="Currency 143 96" xfId="6645" xr:uid="{00000000-0005-0000-0000-000031210000}"/>
    <cellStyle name="Currency 143 96 2" xfId="36477" xr:uid="{00000000-0005-0000-0000-000032210000}"/>
    <cellStyle name="Currency 143 97" xfId="6646" xr:uid="{00000000-0005-0000-0000-000033210000}"/>
    <cellStyle name="Currency 143 97 2" xfId="36478" xr:uid="{00000000-0005-0000-0000-000034210000}"/>
    <cellStyle name="Currency 143 98" xfId="6647" xr:uid="{00000000-0005-0000-0000-000035210000}"/>
    <cellStyle name="Currency 143 98 2" xfId="36479" xr:uid="{00000000-0005-0000-0000-000036210000}"/>
    <cellStyle name="Currency 143 99" xfId="6648" xr:uid="{00000000-0005-0000-0000-000037210000}"/>
    <cellStyle name="Currency 143 99 2" xfId="36480" xr:uid="{00000000-0005-0000-0000-000038210000}"/>
    <cellStyle name="Currency 144" xfId="6649" xr:uid="{00000000-0005-0000-0000-000039210000}"/>
    <cellStyle name="Currency 144 2" xfId="36481" xr:uid="{00000000-0005-0000-0000-00003A210000}"/>
    <cellStyle name="Currency 145" xfId="6650" xr:uid="{00000000-0005-0000-0000-00003B210000}"/>
    <cellStyle name="Currency 145 2" xfId="36482" xr:uid="{00000000-0005-0000-0000-00003C210000}"/>
    <cellStyle name="Currency 146" xfId="6651" xr:uid="{00000000-0005-0000-0000-00003D210000}"/>
    <cellStyle name="Currency 146 2" xfId="36483" xr:uid="{00000000-0005-0000-0000-00003E210000}"/>
    <cellStyle name="Currency 147" xfId="6652" xr:uid="{00000000-0005-0000-0000-00003F210000}"/>
    <cellStyle name="Currency 147 2" xfId="36484" xr:uid="{00000000-0005-0000-0000-000040210000}"/>
    <cellStyle name="Currency 148" xfId="6653" xr:uid="{00000000-0005-0000-0000-000041210000}"/>
    <cellStyle name="Currency 148 2" xfId="36485" xr:uid="{00000000-0005-0000-0000-000042210000}"/>
    <cellStyle name="Currency 149" xfId="6654" xr:uid="{00000000-0005-0000-0000-000043210000}"/>
    <cellStyle name="Currency 149 2" xfId="36486" xr:uid="{00000000-0005-0000-0000-000044210000}"/>
    <cellStyle name="Currency 15" xfId="6655" xr:uid="{00000000-0005-0000-0000-000045210000}"/>
    <cellStyle name="Currency 15 2" xfId="36487" xr:uid="{00000000-0005-0000-0000-000046210000}"/>
    <cellStyle name="Currency 150" xfId="6656" xr:uid="{00000000-0005-0000-0000-000047210000}"/>
    <cellStyle name="Currency 150 2" xfId="36488" xr:uid="{00000000-0005-0000-0000-000048210000}"/>
    <cellStyle name="Currency 151" xfId="6657" xr:uid="{00000000-0005-0000-0000-000049210000}"/>
    <cellStyle name="Currency 151 2" xfId="36489" xr:uid="{00000000-0005-0000-0000-00004A210000}"/>
    <cellStyle name="Currency 152" xfId="6658" xr:uid="{00000000-0005-0000-0000-00004B210000}"/>
    <cellStyle name="Currency 152 2" xfId="36490" xr:uid="{00000000-0005-0000-0000-00004C210000}"/>
    <cellStyle name="Currency 153" xfId="6659" xr:uid="{00000000-0005-0000-0000-00004D210000}"/>
    <cellStyle name="Currency 153 2" xfId="36491" xr:uid="{00000000-0005-0000-0000-00004E210000}"/>
    <cellStyle name="Currency 154" xfId="6660" xr:uid="{00000000-0005-0000-0000-00004F210000}"/>
    <cellStyle name="Currency 154 2" xfId="36492" xr:uid="{00000000-0005-0000-0000-000050210000}"/>
    <cellStyle name="Currency 155" xfId="6661" xr:uid="{00000000-0005-0000-0000-000051210000}"/>
    <cellStyle name="Currency 155 2" xfId="36493" xr:uid="{00000000-0005-0000-0000-000052210000}"/>
    <cellStyle name="Currency 156" xfId="6662" xr:uid="{00000000-0005-0000-0000-000053210000}"/>
    <cellStyle name="Currency 156 2" xfId="36494" xr:uid="{00000000-0005-0000-0000-000054210000}"/>
    <cellStyle name="Currency 157" xfId="6663" xr:uid="{00000000-0005-0000-0000-000055210000}"/>
    <cellStyle name="Currency 157 2" xfId="36495" xr:uid="{00000000-0005-0000-0000-000056210000}"/>
    <cellStyle name="Currency 158" xfId="6664" xr:uid="{00000000-0005-0000-0000-000057210000}"/>
    <cellStyle name="Currency 158 2" xfId="36496" xr:uid="{00000000-0005-0000-0000-000058210000}"/>
    <cellStyle name="Currency 159" xfId="6665" xr:uid="{00000000-0005-0000-0000-000059210000}"/>
    <cellStyle name="Currency 159 2" xfId="36497" xr:uid="{00000000-0005-0000-0000-00005A210000}"/>
    <cellStyle name="Currency 16" xfId="6666" xr:uid="{00000000-0005-0000-0000-00005B210000}"/>
    <cellStyle name="Currency 16 2" xfId="36498" xr:uid="{00000000-0005-0000-0000-00005C210000}"/>
    <cellStyle name="Currency 160" xfId="6667" xr:uid="{00000000-0005-0000-0000-00005D210000}"/>
    <cellStyle name="Currency 160 2" xfId="36499" xr:uid="{00000000-0005-0000-0000-00005E210000}"/>
    <cellStyle name="Currency 161" xfId="6668" xr:uid="{00000000-0005-0000-0000-00005F210000}"/>
    <cellStyle name="Currency 161 2" xfId="36500" xr:uid="{00000000-0005-0000-0000-000060210000}"/>
    <cellStyle name="Currency 162" xfId="6669" xr:uid="{00000000-0005-0000-0000-000061210000}"/>
    <cellStyle name="Currency 162 2" xfId="36501" xr:uid="{00000000-0005-0000-0000-000062210000}"/>
    <cellStyle name="Currency 163" xfId="6670" xr:uid="{00000000-0005-0000-0000-000063210000}"/>
    <cellStyle name="Currency 163 2" xfId="36502" xr:uid="{00000000-0005-0000-0000-000064210000}"/>
    <cellStyle name="Currency 164" xfId="6671" xr:uid="{00000000-0005-0000-0000-000065210000}"/>
    <cellStyle name="Currency 164 2" xfId="36503" xr:uid="{00000000-0005-0000-0000-000066210000}"/>
    <cellStyle name="Currency 165" xfId="6672" xr:uid="{00000000-0005-0000-0000-000067210000}"/>
    <cellStyle name="Currency 165 2" xfId="36504" xr:uid="{00000000-0005-0000-0000-000068210000}"/>
    <cellStyle name="Currency 166" xfId="6673" xr:uid="{00000000-0005-0000-0000-000069210000}"/>
    <cellStyle name="Currency 166 2" xfId="36505" xr:uid="{00000000-0005-0000-0000-00006A210000}"/>
    <cellStyle name="Currency 167" xfId="6674" xr:uid="{00000000-0005-0000-0000-00006B210000}"/>
    <cellStyle name="Currency 167 2" xfId="36506" xr:uid="{00000000-0005-0000-0000-00006C210000}"/>
    <cellStyle name="Currency 168" xfId="6675" xr:uid="{00000000-0005-0000-0000-00006D210000}"/>
    <cellStyle name="Currency 168 2" xfId="36507" xr:uid="{00000000-0005-0000-0000-00006E210000}"/>
    <cellStyle name="Currency 169" xfId="6676" xr:uid="{00000000-0005-0000-0000-00006F210000}"/>
    <cellStyle name="Currency 169 2" xfId="36508" xr:uid="{00000000-0005-0000-0000-000070210000}"/>
    <cellStyle name="Currency 17" xfId="6677" xr:uid="{00000000-0005-0000-0000-000071210000}"/>
    <cellStyle name="Currency 17 2" xfId="36509" xr:uid="{00000000-0005-0000-0000-000072210000}"/>
    <cellStyle name="Currency 170" xfId="6678" xr:uid="{00000000-0005-0000-0000-000073210000}"/>
    <cellStyle name="Currency 170 2" xfId="36510" xr:uid="{00000000-0005-0000-0000-000074210000}"/>
    <cellStyle name="Currency 171" xfId="6679" xr:uid="{00000000-0005-0000-0000-000075210000}"/>
    <cellStyle name="Currency 171 2" xfId="36511" xr:uid="{00000000-0005-0000-0000-000076210000}"/>
    <cellStyle name="Currency 172" xfId="6680" xr:uid="{00000000-0005-0000-0000-000077210000}"/>
    <cellStyle name="Currency 172 2" xfId="36512" xr:uid="{00000000-0005-0000-0000-000078210000}"/>
    <cellStyle name="Currency 173" xfId="6681" xr:uid="{00000000-0005-0000-0000-000079210000}"/>
    <cellStyle name="Currency 173 2" xfId="36513" xr:uid="{00000000-0005-0000-0000-00007A210000}"/>
    <cellStyle name="Currency 174" xfId="6682" xr:uid="{00000000-0005-0000-0000-00007B210000}"/>
    <cellStyle name="Currency 174 2" xfId="36514" xr:uid="{00000000-0005-0000-0000-00007C210000}"/>
    <cellStyle name="Currency 175" xfId="6683" xr:uid="{00000000-0005-0000-0000-00007D210000}"/>
    <cellStyle name="Currency 175 2" xfId="36515" xr:uid="{00000000-0005-0000-0000-00007E210000}"/>
    <cellStyle name="Currency 176" xfId="6684" xr:uid="{00000000-0005-0000-0000-00007F210000}"/>
    <cellStyle name="Currency 176 2" xfId="36516" xr:uid="{00000000-0005-0000-0000-000080210000}"/>
    <cellStyle name="Currency 177" xfId="6685" xr:uid="{00000000-0005-0000-0000-000081210000}"/>
    <cellStyle name="Currency 177 2" xfId="36517" xr:uid="{00000000-0005-0000-0000-000082210000}"/>
    <cellStyle name="Currency 178" xfId="6686" xr:uid="{00000000-0005-0000-0000-000083210000}"/>
    <cellStyle name="Currency 178 2" xfId="36518" xr:uid="{00000000-0005-0000-0000-000084210000}"/>
    <cellStyle name="Currency 179" xfId="6687" xr:uid="{00000000-0005-0000-0000-000085210000}"/>
    <cellStyle name="Currency 179 2" xfId="36519" xr:uid="{00000000-0005-0000-0000-000086210000}"/>
    <cellStyle name="Currency 18" xfId="6688" xr:uid="{00000000-0005-0000-0000-000087210000}"/>
    <cellStyle name="Currency 18 2" xfId="36520" xr:uid="{00000000-0005-0000-0000-000088210000}"/>
    <cellStyle name="Currency 180" xfId="6689" xr:uid="{00000000-0005-0000-0000-000089210000}"/>
    <cellStyle name="Currency 180 2" xfId="36521" xr:uid="{00000000-0005-0000-0000-00008A210000}"/>
    <cellStyle name="Currency 181" xfId="6690" xr:uid="{00000000-0005-0000-0000-00008B210000}"/>
    <cellStyle name="Currency 181 2" xfId="36522" xr:uid="{00000000-0005-0000-0000-00008C210000}"/>
    <cellStyle name="Currency 182" xfId="6691" xr:uid="{00000000-0005-0000-0000-00008D210000}"/>
    <cellStyle name="Currency 182 2" xfId="36523" xr:uid="{00000000-0005-0000-0000-00008E210000}"/>
    <cellStyle name="Currency 183" xfId="6692" xr:uid="{00000000-0005-0000-0000-00008F210000}"/>
    <cellStyle name="Currency 183 2" xfId="36524" xr:uid="{00000000-0005-0000-0000-000090210000}"/>
    <cellStyle name="Currency 184" xfId="6693" xr:uid="{00000000-0005-0000-0000-000091210000}"/>
    <cellStyle name="Currency 184 2" xfId="36525" xr:uid="{00000000-0005-0000-0000-000092210000}"/>
    <cellStyle name="Currency 185" xfId="6694" xr:uid="{00000000-0005-0000-0000-000093210000}"/>
    <cellStyle name="Currency 185 2" xfId="36526" xr:uid="{00000000-0005-0000-0000-000094210000}"/>
    <cellStyle name="Currency 186" xfId="6695" xr:uid="{00000000-0005-0000-0000-000095210000}"/>
    <cellStyle name="Currency 186 2" xfId="36527" xr:uid="{00000000-0005-0000-0000-000096210000}"/>
    <cellStyle name="Currency 187" xfId="6696" xr:uid="{00000000-0005-0000-0000-000097210000}"/>
    <cellStyle name="Currency 187 2" xfId="36528" xr:uid="{00000000-0005-0000-0000-000098210000}"/>
    <cellStyle name="Currency 188" xfId="6697" xr:uid="{00000000-0005-0000-0000-000099210000}"/>
    <cellStyle name="Currency 188 2" xfId="36529" xr:uid="{00000000-0005-0000-0000-00009A210000}"/>
    <cellStyle name="Currency 189" xfId="6698" xr:uid="{00000000-0005-0000-0000-00009B210000}"/>
    <cellStyle name="Currency 189 2" xfId="36530" xr:uid="{00000000-0005-0000-0000-00009C210000}"/>
    <cellStyle name="Currency 19" xfId="6699" xr:uid="{00000000-0005-0000-0000-00009D210000}"/>
    <cellStyle name="Currency 19 2" xfId="36531" xr:uid="{00000000-0005-0000-0000-00009E210000}"/>
    <cellStyle name="Currency 190" xfId="6700" xr:uid="{00000000-0005-0000-0000-00009F210000}"/>
    <cellStyle name="Currency 190 2" xfId="36532" xr:uid="{00000000-0005-0000-0000-0000A0210000}"/>
    <cellStyle name="Currency 191" xfId="6701" xr:uid="{00000000-0005-0000-0000-0000A1210000}"/>
    <cellStyle name="Currency 191 2" xfId="36533" xr:uid="{00000000-0005-0000-0000-0000A2210000}"/>
    <cellStyle name="Currency 192" xfId="6702" xr:uid="{00000000-0005-0000-0000-0000A3210000}"/>
    <cellStyle name="Currency 192 2" xfId="36534" xr:uid="{00000000-0005-0000-0000-0000A4210000}"/>
    <cellStyle name="Currency 193" xfId="6703" xr:uid="{00000000-0005-0000-0000-0000A5210000}"/>
    <cellStyle name="Currency 193 2" xfId="36535" xr:uid="{00000000-0005-0000-0000-0000A6210000}"/>
    <cellStyle name="Currency 194" xfId="6704" xr:uid="{00000000-0005-0000-0000-0000A7210000}"/>
    <cellStyle name="Currency 194 2" xfId="36536" xr:uid="{00000000-0005-0000-0000-0000A8210000}"/>
    <cellStyle name="Currency 195" xfId="6705" xr:uid="{00000000-0005-0000-0000-0000A9210000}"/>
    <cellStyle name="Currency 195 2" xfId="36537" xr:uid="{00000000-0005-0000-0000-0000AA210000}"/>
    <cellStyle name="Currency 196" xfId="6706" xr:uid="{00000000-0005-0000-0000-0000AB210000}"/>
    <cellStyle name="Currency 196 2" xfId="36538" xr:uid="{00000000-0005-0000-0000-0000AC210000}"/>
    <cellStyle name="Currency 197" xfId="6707" xr:uid="{00000000-0005-0000-0000-0000AD210000}"/>
    <cellStyle name="Currency 197 2" xfId="36539" xr:uid="{00000000-0005-0000-0000-0000AE210000}"/>
    <cellStyle name="Currency 198" xfId="6708" xr:uid="{00000000-0005-0000-0000-0000AF210000}"/>
    <cellStyle name="Currency 198 2" xfId="36540" xr:uid="{00000000-0005-0000-0000-0000B0210000}"/>
    <cellStyle name="Currency 199" xfId="6709" xr:uid="{00000000-0005-0000-0000-0000B1210000}"/>
    <cellStyle name="Currency 199 2" xfId="36541" xr:uid="{00000000-0005-0000-0000-0000B2210000}"/>
    <cellStyle name="Currency 2" xfId="325" xr:uid="{00000000-0005-0000-0000-0000B3210000}"/>
    <cellStyle name="Currency 2 2" xfId="36542" xr:uid="{00000000-0005-0000-0000-0000B4210000}"/>
    <cellStyle name="Currency 2 3" xfId="6710" xr:uid="{00000000-0005-0000-0000-0000B5210000}"/>
    <cellStyle name="Currency 20" xfId="6711" xr:uid="{00000000-0005-0000-0000-0000B6210000}"/>
    <cellStyle name="Currency 20 2" xfId="36543" xr:uid="{00000000-0005-0000-0000-0000B7210000}"/>
    <cellStyle name="Currency 200" xfId="6712" xr:uid="{00000000-0005-0000-0000-0000B8210000}"/>
    <cellStyle name="Currency 200 2" xfId="36544" xr:uid="{00000000-0005-0000-0000-0000B9210000}"/>
    <cellStyle name="Currency 201" xfId="6713" xr:uid="{00000000-0005-0000-0000-0000BA210000}"/>
    <cellStyle name="Currency 201 2" xfId="36545" xr:uid="{00000000-0005-0000-0000-0000BB210000}"/>
    <cellStyle name="Currency 202" xfId="6714" xr:uid="{00000000-0005-0000-0000-0000BC210000}"/>
    <cellStyle name="Currency 202 2" xfId="36546" xr:uid="{00000000-0005-0000-0000-0000BD210000}"/>
    <cellStyle name="Currency 203" xfId="6715" xr:uid="{00000000-0005-0000-0000-0000BE210000}"/>
    <cellStyle name="Currency 203 2" xfId="36547" xr:uid="{00000000-0005-0000-0000-0000BF210000}"/>
    <cellStyle name="Currency 204" xfId="6716" xr:uid="{00000000-0005-0000-0000-0000C0210000}"/>
    <cellStyle name="Currency 204 2" xfId="36548" xr:uid="{00000000-0005-0000-0000-0000C1210000}"/>
    <cellStyle name="Currency 205" xfId="6717" xr:uid="{00000000-0005-0000-0000-0000C2210000}"/>
    <cellStyle name="Currency 205 2" xfId="36549" xr:uid="{00000000-0005-0000-0000-0000C3210000}"/>
    <cellStyle name="Currency 206" xfId="6718" xr:uid="{00000000-0005-0000-0000-0000C4210000}"/>
    <cellStyle name="Currency 206 2" xfId="36550" xr:uid="{00000000-0005-0000-0000-0000C5210000}"/>
    <cellStyle name="Currency 207" xfId="6719" xr:uid="{00000000-0005-0000-0000-0000C6210000}"/>
    <cellStyle name="Currency 207 2" xfId="36551" xr:uid="{00000000-0005-0000-0000-0000C7210000}"/>
    <cellStyle name="Currency 208" xfId="6720" xr:uid="{00000000-0005-0000-0000-0000C8210000}"/>
    <cellStyle name="Currency 208 2" xfId="36552" xr:uid="{00000000-0005-0000-0000-0000C9210000}"/>
    <cellStyle name="Currency 209" xfId="6721" xr:uid="{00000000-0005-0000-0000-0000CA210000}"/>
    <cellStyle name="Currency 209 2" xfId="36553" xr:uid="{00000000-0005-0000-0000-0000CB210000}"/>
    <cellStyle name="Currency 21" xfId="6722" xr:uid="{00000000-0005-0000-0000-0000CC210000}"/>
    <cellStyle name="Currency 21 2" xfId="36554" xr:uid="{00000000-0005-0000-0000-0000CD210000}"/>
    <cellStyle name="Currency 210" xfId="6723" xr:uid="{00000000-0005-0000-0000-0000CE210000}"/>
    <cellStyle name="Currency 210 2" xfId="36555" xr:uid="{00000000-0005-0000-0000-0000CF210000}"/>
    <cellStyle name="Currency 211" xfId="6724" xr:uid="{00000000-0005-0000-0000-0000D0210000}"/>
    <cellStyle name="Currency 211 2" xfId="36556" xr:uid="{00000000-0005-0000-0000-0000D1210000}"/>
    <cellStyle name="Currency 212" xfId="6725" xr:uid="{00000000-0005-0000-0000-0000D2210000}"/>
    <cellStyle name="Currency 212 2" xfId="36557" xr:uid="{00000000-0005-0000-0000-0000D3210000}"/>
    <cellStyle name="Currency 213" xfId="6726" xr:uid="{00000000-0005-0000-0000-0000D4210000}"/>
    <cellStyle name="Currency 213 2" xfId="36558" xr:uid="{00000000-0005-0000-0000-0000D5210000}"/>
    <cellStyle name="Currency 214" xfId="6727" xr:uid="{00000000-0005-0000-0000-0000D6210000}"/>
    <cellStyle name="Currency 214 2" xfId="36559" xr:uid="{00000000-0005-0000-0000-0000D7210000}"/>
    <cellStyle name="Currency 215" xfId="6728" xr:uid="{00000000-0005-0000-0000-0000D8210000}"/>
    <cellStyle name="Currency 215 2" xfId="36560" xr:uid="{00000000-0005-0000-0000-0000D9210000}"/>
    <cellStyle name="Currency 216" xfId="37672" xr:uid="{00000000-0005-0000-0000-0000DA210000}"/>
    <cellStyle name="Currency 22" xfId="6729" xr:uid="{00000000-0005-0000-0000-0000DB210000}"/>
    <cellStyle name="Currency 22 2" xfId="36561" xr:uid="{00000000-0005-0000-0000-0000DC210000}"/>
    <cellStyle name="Currency 23" xfId="6730" xr:uid="{00000000-0005-0000-0000-0000DD210000}"/>
    <cellStyle name="Currency 23 2" xfId="36562" xr:uid="{00000000-0005-0000-0000-0000DE210000}"/>
    <cellStyle name="Currency 24" xfId="6731" xr:uid="{00000000-0005-0000-0000-0000DF210000}"/>
    <cellStyle name="Currency 24 2" xfId="36563" xr:uid="{00000000-0005-0000-0000-0000E0210000}"/>
    <cellStyle name="Currency 25" xfId="6732" xr:uid="{00000000-0005-0000-0000-0000E1210000}"/>
    <cellStyle name="Currency 25 2" xfId="36564" xr:uid="{00000000-0005-0000-0000-0000E2210000}"/>
    <cellStyle name="Currency 26" xfId="6733" xr:uid="{00000000-0005-0000-0000-0000E3210000}"/>
    <cellStyle name="Currency 26 2" xfId="36565" xr:uid="{00000000-0005-0000-0000-0000E4210000}"/>
    <cellStyle name="Currency 27" xfId="6734" xr:uid="{00000000-0005-0000-0000-0000E5210000}"/>
    <cellStyle name="Currency 27 2" xfId="36566" xr:uid="{00000000-0005-0000-0000-0000E6210000}"/>
    <cellStyle name="Currency 28" xfId="6735" xr:uid="{00000000-0005-0000-0000-0000E7210000}"/>
    <cellStyle name="Currency 28 2" xfId="36567" xr:uid="{00000000-0005-0000-0000-0000E8210000}"/>
    <cellStyle name="Currency 29" xfId="6736" xr:uid="{00000000-0005-0000-0000-0000E9210000}"/>
    <cellStyle name="Currency 29 2" xfId="36568" xr:uid="{00000000-0005-0000-0000-0000EA210000}"/>
    <cellStyle name="Currency 3" xfId="6737" xr:uid="{00000000-0005-0000-0000-0000EB210000}"/>
    <cellStyle name="Currency 3 2" xfId="36569" xr:uid="{00000000-0005-0000-0000-0000EC210000}"/>
    <cellStyle name="Currency 30" xfId="6738" xr:uid="{00000000-0005-0000-0000-0000ED210000}"/>
    <cellStyle name="Currency 30 2" xfId="36570" xr:uid="{00000000-0005-0000-0000-0000EE210000}"/>
    <cellStyle name="Currency 31" xfId="6739" xr:uid="{00000000-0005-0000-0000-0000EF210000}"/>
    <cellStyle name="Currency 31 2" xfId="36571" xr:uid="{00000000-0005-0000-0000-0000F0210000}"/>
    <cellStyle name="Currency 32" xfId="6740" xr:uid="{00000000-0005-0000-0000-0000F1210000}"/>
    <cellStyle name="Currency 32 2" xfId="36572" xr:uid="{00000000-0005-0000-0000-0000F2210000}"/>
    <cellStyle name="Currency 33" xfId="6741" xr:uid="{00000000-0005-0000-0000-0000F3210000}"/>
    <cellStyle name="Currency 33 2" xfId="36573" xr:uid="{00000000-0005-0000-0000-0000F4210000}"/>
    <cellStyle name="Currency 34" xfId="6742" xr:uid="{00000000-0005-0000-0000-0000F5210000}"/>
    <cellStyle name="Currency 34 2" xfId="36574" xr:uid="{00000000-0005-0000-0000-0000F6210000}"/>
    <cellStyle name="Currency 35" xfId="6743" xr:uid="{00000000-0005-0000-0000-0000F7210000}"/>
    <cellStyle name="Currency 35 2" xfId="36575" xr:uid="{00000000-0005-0000-0000-0000F8210000}"/>
    <cellStyle name="Currency 36" xfId="6744" xr:uid="{00000000-0005-0000-0000-0000F9210000}"/>
    <cellStyle name="Currency 36 2" xfId="36576" xr:uid="{00000000-0005-0000-0000-0000FA210000}"/>
    <cellStyle name="Currency 37" xfId="6745" xr:uid="{00000000-0005-0000-0000-0000FB210000}"/>
    <cellStyle name="Currency 37 2" xfId="36577" xr:uid="{00000000-0005-0000-0000-0000FC210000}"/>
    <cellStyle name="Currency 38" xfId="6746" xr:uid="{00000000-0005-0000-0000-0000FD210000}"/>
    <cellStyle name="Currency 38 2" xfId="36578" xr:uid="{00000000-0005-0000-0000-0000FE210000}"/>
    <cellStyle name="Currency 39" xfId="6747" xr:uid="{00000000-0005-0000-0000-0000FF210000}"/>
    <cellStyle name="Currency 39 2" xfId="36579" xr:uid="{00000000-0005-0000-0000-000000220000}"/>
    <cellStyle name="Currency 4" xfId="38" xr:uid="{00000000-0005-0000-0000-000001220000}"/>
    <cellStyle name="Currency 4 2" xfId="39" xr:uid="{00000000-0005-0000-0000-000002220000}"/>
    <cellStyle name="Currency 4 2 2" xfId="37921" xr:uid="{00000000-0005-0000-0000-000003220000}"/>
    <cellStyle name="Currency 4 2 3" xfId="36580" xr:uid="{00000000-0005-0000-0000-000004220000}"/>
    <cellStyle name="Currency 4 3" xfId="37920" xr:uid="{00000000-0005-0000-0000-000005220000}"/>
    <cellStyle name="Currency 4 4" xfId="6748" xr:uid="{00000000-0005-0000-0000-000006220000}"/>
    <cellStyle name="Currency 40" xfId="6749" xr:uid="{00000000-0005-0000-0000-000007220000}"/>
    <cellStyle name="Currency 40 2" xfId="36581" xr:uid="{00000000-0005-0000-0000-000008220000}"/>
    <cellStyle name="Currency 41" xfId="6750" xr:uid="{00000000-0005-0000-0000-000009220000}"/>
    <cellStyle name="Currency 41 2" xfId="36582" xr:uid="{00000000-0005-0000-0000-00000A220000}"/>
    <cellStyle name="Currency 42" xfId="6751" xr:uid="{00000000-0005-0000-0000-00000B220000}"/>
    <cellStyle name="Currency 42 2" xfId="36583" xr:uid="{00000000-0005-0000-0000-00000C220000}"/>
    <cellStyle name="Currency 43" xfId="6752" xr:uid="{00000000-0005-0000-0000-00000D220000}"/>
    <cellStyle name="Currency 43 2" xfId="36584" xr:uid="{00000000-0005-0000-0000-00000E220000}"/>
    <cellStyle name="Currency 44" xfId="6753" xr:uid="{00000000-0005-0000-0000-00000F220000}"/>
    <cellStyle name="Currency 44 2" xfId="36585" xr:uid="{00000000-0005-0000-0000-000010220000}"/>
    <cellStyle name="Currency 45" xfId="6754" xr:uid="{00000000-0005-0000-0000-000011220000}"/>
    <cellStyle name="Currency 45 2" xfId="36586" xr:uid="{00000000-0005-0000-0000-000012220000}"/>
    <cellStyle name="Currency 46" xfId="6755" xr:uid="{00000000-0005-0000-0000-000013220000}"/>
    <cellStyle name="Currency 46 2" xfId="36587" xr:uid="{00000000-0005-0000-0000-000014220000}"/>
    <cellStyle name="Currency 47" xfId="6756" xr:uid="{00000000-0005-0000-0000-000015220000}"/>
    <cellStyle name="Currency 47 2" xfId="36588" xr:uid="{00000000-0005-0000-0000-000016220000}"/>
    <cellStyle name="Currency 48" xfId="6757" xr:uid="{00000000-0005-0000-0000-000017220000}"/>
    <cellStyle name="Currency 48 2" xfId="36589" xr:uid="{00000000-0005-0000-0000-000018220000}"/>
    <cellStyle name="Currency 49" xfId="6758" xr:uid="{00000000-0005-0000-0000-000019220000}"/>
    <cellStyle name="Currency 49 2" xfId="36590" xr:uid="{00000000-0005-0000-0000-00001A220000}"/>
    <cellStyle name="Currency 5" xfId="40" xr:uid="{00000000-0005-0000-0000-00001B220000}"/>
    <cellStyle name="Currency 5 2" xfId="41" xr:uid="{00000000-0005-0000-0000-00001C220000}"/>
    <cellStyle name="Currency 5 2 2" xfId="37923" xr:uid="{00000000-0005-0000-0000-00001D220000}"/>
    <cellStyle name="Currency 5 2 3" xfId="36591" xr:uid="{00000000-0005-0000-0000-00001E220000}"/>
    <cellStyle name="Currency 5 3" xfId="37922" xr:uid="{00000000-0005-0000-0000-00001F220000}"/>
    <cellStyle name="Currency 5 4" xfId="6759" xr:uid="{00000000-0005-0000-0000-000020220000}"/>
    <cellStyle name="Currency 50" xfId="6760" xr:uid="{00000000-0005-0000-0000-000021220000}"/>
    <cellStyle name="Currency 50 2" xfId="36592" xr:uid="{00000000-0005-0000-0000-000022220000}"/>
    <cellStyle name="Currency 51" xfId="6761" xr:uid="{00000000-0005-0000-0000-000023220000}"/>
    <cellStyle name="Currency 51 2" xfId="36593" xr:uid="{00000000-0005-0000-0000-000024220000}"/>
    <cellStyle name="Currency 52" xfId="6762" xr:uid="{00000000-0005-0000-0000-000025220000}"/>
    <cellStyle name="Currency 52 2" xfId="36594" xr:uid="{00000000-0005-0000-0000-000026220000}"/>
    <cellStyle name="Currency 53" xfId="6763" xr:uid="{00000000-0005-0000-0000-000027220000}"/>
    <cellStyle name="Currency 53 2" xfId="36595" xr:uid="{00000000-0005-0000-0000-000028220000}"/>
    <cellStyle name="Currency 54" xfId="6764" xr:uid="{00000000-0005-0000-0000-000029220000}"/>
    <cellStyle name="Currency 54 2" xfId="36596" xr:uid="{00000000-0005-0000-0000-00002A220000}"/>
    <cellStyle name="Currency 55" xfId="6765" xr:uid="{00000000-0005-0000-0000-00002B220000}"/>
    <cellStyle name="Currency 55 2" xfId="36597" xr:uid="{00000000-0005-0000-0000-00002C220000}"/>
    <cellStyle name="Currency 56" xfId="6766" xr:uid="{00000000-0005-0000-0000-00002D220000}"/>
    <cellStyle name="Currency 56 2" xfId="36598" xr:uid="{00000000-0005-0000-0000-00002E220000}"/>
    <cellStyle name="Currency 57" xfId="6767" xr:uid="{00000000-0005-0000-0000-00002F220000}"/>
    <cellStyle name="Currency 57 2" xfId="36599" xr:uid="{00000000-0005-0000-0000-000030220000}"/>
    <cellStyle name="Currency 58" xfId="6768" xr:uid="{00000000-0005-0000-0000-000031220000}"/>
    <cellStyle name="Currency 58 2" xfId="36600" xr:uid="{00000000-0005-0000-0000-000032220000}"/>
    <cellStyle name="Currency 59" xfId="6769" xr:uid="{00000000-0005-0000-0000-000033220000}"/>
    <cellStyle name="Currency 59 2" xfId="36601" xr:uid="{00000000-0005-0000-0000-000034220000}"/>
    <cellStyle name="Currency 6" xfId="6770" xr:uid="{00000000-0005-0000-0000-000035220000}"/>
    <cellStyle name="Currency 6 2" xfId="36602" xr:uid="{00000000-0005-0000-0000-000036220000}"/>
    <cellStyle name="Currency 60" xfId="6771" xr:uid="{00000000-0005-0000-0000-000037220000}"/>
    <cellStyle name="Currency 60 2" xfId="36603" xr:uid="{00000000-0005-0000-0000-000038220000}"/>
    <cellStyle name="Currency 61" xfId="6772" xr:uid="{00000000-0005-0000-0000-000039220000}"/>
    <cellStyle name="Currency 61 2" xfId="36604" xr:uid="{00000000-0005-0000-0000-00003A220000}"/>
    <cellStyle name="Currency 62" xfId="6773" xr:uid="{00000000-0005-0000-0000-00003B220000}"/>
    <cellStyle name="Currency 62 2" xfId="36605" xr:uid="{00000000-0005-0000-0000-00003C220000}"/>
    <cellStyle name="Currency 63" xfId="6774" xr:uid="{00000000-0005-0000-0000-00003D220000}"/>
    <cellStyle name="Currency 63 2" xfId="36606" xr:uid="{00000000-0005-0000-0000-00003E220000}"/>
    <cellStyle name="Currency 64" xfId="6775" xr:uid="{00000000-0005-0000-0000-00003F220000}"/>
    <cellStyle name="Currency 64 2" xfId="36607" xr:uid="{00000000-0005-0000-0000-000040220000}"/>
    <cellStyle name="Currency 65" xfId="6776" xr:uid="{00000000-0005-0000-0000-000041220000}"/>
    <cellStyle name="Currency 65 2" xfId="36608" xr:uid="{00000000-0005-0000-0000-000042220000}"/>
    <cellStyle name="Currency 66" xfId="6777" xr:uid="{00000000-0005-0000-0000-000043220000}"/>
    <cellStyle name="Currency 66 2" xfId="36609" xr:uid="{00000000-0005-0000-0000-000044220000}"/>
    <cellStyle name="Currency 67" xfId="6778" xr:uid="{00000000-0005-0000-0000-000045220000}"/>
    <cellStyle name="Currency 67 2" xfId="36610" xr:uid="{00000000-0005-0000-0000-000046220000}"/>
    <cellStyle name="Currency 68" xfId="6779" xr:uid="{00000000-0005-0000-0000-000047220000}"/>
    <cellStyle name="Currency 68 2" xfId="36611" xr:uid="{00000000-0005-0000-0000-000048220000}"/>
    <cellStyle name="Currency 69" xfId="6780" xr:uid="{00000000-0005-0000-0000-000049220000}"/>
    <cellStyle name="Currency 69 2" xfId="36612" xr:uid="{00000000-0005-0000-0000-00004A220000}"/>
    <cellStyle name="Currency 7" xfId="6781" xr:uid="{00000000-0005-0000-0000-00004B220000}"/>
    <cellStyle name="Currency 7 2" xfId="36613" xr:uid="{00000000-0005-0000-0000-00004C220000}"/>
    <cellStyle name="Currency 70" xfId="6782" xr:uid="{00000000-0005-0000-0000-00004D220000}"/>
    <cellStyle name="Currency 70 2" xfId="36614" xr:uid="{00000000-0005-0000-0000-00004E220000}"/>
    <cellStyle name="Currency 71" xfId="6783" xr:uid="{00000000-0005-0000-0000-00004F220000}"/>
    <cellStyle name="Currency 71 2" xfId="36615" xr:uid="{00000000-0005-0000-0000-000050220000}"/>
    <cellStyle name="Currency 72" xfId="6784" xr:uid="{00000000-0005-0000-0000-000051220000}"/>
    <cellStyle name="Currency 72 2" xfId="36616" xr:uid="{00000000-0005-0000-0000-000052220000}"/>
    <cellStyle name="Currency 73" xfId="6785" xr:uid="{00000000-0005-0000-0000-000053220000}"/>
    <cellStyle name="Currency 73 2" xfId="36617" xr:uid="{00000000-0005-0000-0000-000054220000}"/>
    <cellStyle name="Currency 74" xfId="6786" xr:uid="{00000000-0005-0000-0000-000055220000}"/>
    <cellStyle name="Currency 74 2" xfId="36618" xr:uid="{00000000-0005-0000-0000-000056220000}"/>
    <cellStyle name="Currency 75" xfId="6787" xr:uid="{00000000-0005-0000-0000-000057220000}"/>
    <cellStyle name="Currency 75 2" xfId="36619" xr:uid="{00000000-0005-0000-0000-000058220000}"/>
    <cellStyle name="Currency 76" xfId="6788" xr:uid="{00000000-0005-0000-0000-000059220000}"/>
    <cellStyle name="Currency 76 2" xfId="36620" xr:uid="{00000000-0005-0000-0000-00005A220000}"/>
    <cellStyle name="Currency 77" xfId="6789" xr:uid="{00000000-0005-0000-0000-00005B220000}"/>
    <cellStyle name="Currency 77 2" xfId="36621" xr:uid="{00000000-0005-0000-0000-00005C220000}"/>
    <cellStyle name="Currency 78" xfId="6790" xr:uid="{00000000-0005-0000-0000-00005D220000}"/>
    <cellStyle name="Currency 78 2" xfId="36622" xr:uid="{00000000-0005-0000-0000-00005E220000}"/>
    <cellStyle name="Currency 79" xfId="6791" xr:uid="{00000000-0005-0000-0000-00005F220000}"/>
    <cellStyle name="Currency 79 2" xfId="36623" xr:uid="{00000000-0005-0000-0000-000060220000}"/>
    <cellStyle name="Currency 8" xfId="6792" xr:uid="{00000000-0005-0000-0000-000061220000}"/>
    <cellStyle name="Currency 8 2" xfId="36624" xr:uid="{00000000-0005-0000-0000-000062220000}"/>
    <cellStyle name="Currency 80" xfId="6793" xr:uid="{00000000-0005-0000-0000-000063220000}"/>
    <cellStyle name="Currency 80 2" xfId="36625" xr:uid="{00000000-0005-0000-0000-000064220000}"/>
    <cellStyle name="Currency 81" xfId="6794" xr:uid="{00000000-0005-0000-0000-000065220000}"/>
    <cellStyle name="Currency 81 2" xfId="36626" xr:uid="{00000000-0005-0000-0000-000066220000}"/>
    <cellStyle name="Currency 82" xfId="6795" xr:uid="{00000000-0005-0000-0000-000067220000}"/>
    <cellStyle name="Currency 82 2" xfId="36627" xr:uid="{00000000-0005-0000-0000-000068220000}"/>
    <cellStyle name="Currency 83" xfId="6796" xr:uid="{00000000-0005-0000-0000-000069220000}"/>
    <cellStyle name="Currency 83 2" xfId="36628" xr:uid="{00000000-0005-0000-0000-00006A220000}"/>
    <cellStyle name="Currency 84" xfId="6797" xr:uid="{00000000-0005-0000-0000-00006B220000}"/>
    <cellStyle name="Currency 84 2" xfId="36629" xr:uid="{00000000-0005-0000-0000-00006C220000}"/>
    <cellStyle name="Currency 85" xfId="6798" xr:uid="{00000000-0005-0000-0000-00006D220000}"/>
    <cellStyle name="Currency 85 2" xfId="36630" xr:uid="{00000000-0005-0000-0000-00006E220000}"/>
    <cellStyle name="Currency 86" xfId="6799" xr:uid="{00000000-0005-0000-0000-00006F220000}"/>
    <cellStyle name="Currency 86 2" xfId="36631" xr:uid="{00000000-0005-0000-0000-000070220000}"/>
    <cellStyle name="Currency 87" xfId="6800" xr:uid="{00000000-0005-0000-0000-000071220000}"/>
    <cellStyle name="Currency 87 2" xfId="36632" xr:uid="{00000000-0005-0000-0000-000072220000}"/>
    <cellStyle name="Currency 88" xfId="6801" xr:uid="{00000000-0005-0000-0000-000073220000}"/>
    <cellStyle name="Currency 88 2" xfId="36633" xr:uid="{00000000-0005-0000-0000-000074220000}"/>
    <cellStyle name="Currency 89" xfId="6802" xr:uid="{00000000-0005-0000-0000-000075220000}"/>
    <cellStyle name="Currency 89 2" xfId="36634" xr:uid="{00000000-0005-0000-0000-000076220000}"/>
    <cellStyle name="Currency 9" xfId="6803" xr:uid="{00000000-0005-0000-0000-000077220000}"/>
    <cellStyle name="Currency 9 2" xfId="36635" xr:uid="{00000000-0005-0000-0000-000078220000}"/>
    <cellStyle name="Currency 90" xfId="6804" xr:uid="{00000000-0005-0000-0000-000079220000}"/>
    <cellStyle name="Currency 90 2" xfId="36636" xr:uid="{00000000-0005-0000-0000-00007A220000}"/>
    <cellStyle name="Currency 91" xfId="6805" xr:uid="{00000000-0005-0000-0000-00007B220000}"/>
    <cellStyle name="Currency 91 2" xfId="36637" xr:uid="{00000000-0005-0000-0000-00007C220000}"/>
    <cellStyle name="Currency 92" xfId="6806" xr:uid="{00000000-0005-0000-0000-00007D220000}"/>
    <cellStyle name="Currency 92 2" xfId="36638" xr:uid="{00000000-0005-0000-0000-00007E220000}"/>
    <cellStyle name="Currency 93" xfId="6807" xr:uid="{00000000-0005-0000-0000-00007F220000}"/>
    <cellStyle name="Currency 93 2" xfId="36639" xr:uid="{00000000-0005-0000-0000-000080220000}"/>
    <cellStyle name="Currency 94" xfId="6808" xr:uid="{00000000-0005-0000-0000-000081220000}"/>
    <cellStyle name="Currency 94 2" xfId="36640" xr:uid="{00000000-0005-0000-0000-000082220000}"/>
    <cellStyle name="Currency 95" xfId="6809" xr:uid="{00000000-0005-0000-0000-000083220000}"/>
    <cellStyle name="Currency 95 2" xfId="36641" xr:uid="{00000000-0005-0000-0000-000084220000}"/>
    <cellStyle name="Currency 96" xfId="6810" xr:uid="{00000000-0005-0000-0000-000085220000}"/>
    <cellStyle name="Currency 96 2" xfId="36642" xr:uid="{00000000-0005-0000-0000-000086220000}"/>
    <cellStyle name="Currency 97" xfId="6811" xr:uid="{00000000-0005-0000-0000-000087220000}"/>
    <cellStyle name="Currency 97 2" xfId="36643" xr:uid="{00000000-0005-0000-0000-000088220000}"/>
    <cellStyle name="Currency 98" xfId="6812" xr:uid="{00000000-0005-0000-0000-000089220000}"/>
    <cellStyle name="Currency 98 2" xfId="36644" xr:uid="{00000000-0005-0000-0000-00008A220000}"/>
    <cellStyle name="Currency 99" xfId="6813" xr:uid="{00000000-0005-0000-0000-00008B220000}"/>
    <cellStyle name="Currency 99 2" xfId="36645" xr:uid="{00000000-0005-0000-0000-00008C220000}"/>
    <cellStyle name="Currency0" xfId="42" xr:uid="{00000000-0005-0000-0000-00008D220000}"/>
    <cellStyle name="Currency0 2" xfId="361" xr:uid="{00000000-0005-0000-0000-00008E220000}"/>
    <cellStyle name="Date" xfId="43" xr:uid="{00000000-0005-0000-0000-00008F220000}"/>
    <cellStyle name="Date 2" xfId="362" xr:uid="{00000000-0005-0000-0000-000090220000}"/>
    <cellStyle name="Date 2 2" xfId="37924" xr:uid="{00000000-0005-0000-0000-000091220000}"/>
    <cellStyle name="Date 3" xfId="326" xr:uid="{00000000-0005-0000-0000-000092220000}"/>
    <cellStyle name="Date 4" xfId="6814" xr:uid="{00000000-0005-0000-0000-000093220000}"/>
    <cellStyle name="Encabezado 4" xfId="44" xr:uid="{00000000-0005-0000-0000-000094220000}"/>
    <cellStyle name="Encabezado 4 2" xfId="6815" xr:uid="{00000000-0005-0000-0000-000095220000}"/>
    <cellStyle name="Encabezado 4 2 2" xfId="6816" xr:uid="{00000000-0005-0000-0000-000096220000}"/>
    <cellStyle name="Encabezado 4 2_Client_Report_SSFD_286_UI_15May14_06h00" xfId="37017" xr:uid="{00000000-0005-0000-0000-000097220000}"/>
    <cellStyle name="Énfasis1" xfId="363" xr:uid="{00000000-0005-0000-0000-000098220000}"/>
    <cellStyle name="Énfasis1 2" xfId="6817" xr:uid="{00000000-0005-0000-0000-000099220000}"/>
    <cellStyle name="Énfasis1 2 2" xfId="6818" xr:uid="{00000000-0005-0000-0000-00009A220000}"/>
    <cellStyle name="Énfasis1 2_Client_Report_SSFD_286_UI_15May14_06h00" xfId="37018" xr:uid="{00000000-0005-0000-0000-00009B220000}"/>
    <cellStyle name="Énfasis2" xfId="364" xr:uid="{00000000-0005-0000-0000-00009C220000}"/>
    <cellStyle name="Énfasis2 2" xfId="6819" xr:uid="{00000000-0005-0000-0000-00009D220000}"/>
    <cellStyle name="Énfasis2 2 2" xfId="6820" xr:uid="{00000000-0005-0000-0000-00009E220000}"/>
    <cellStyle name="Énfasis2 2_Client_Report_SSFD_286_UI_15May14_06h00" xfId="37019" xr:uid="{00000000-0005-0000-0000-00009F220000}"/>
    <cellStyle name="Énfasis3" xfId="365" xr:uid="{00000000-0005-0000-0000-0000A0220000}"/>
    <cellStyle name="Énfasis3 2" xfId="6821" xr:uid="{00000000-0005-0000-0000-0000A1220000}"/>
    <cellStyle name="Énfasis3 2 2" xfId="6822" xr:uid="{00000000-0005-0000-0000-0000A2220000}"/>
    <cellStyle name="Énfasis3 2_Client_Report_SSFD_286_UI_15May14_06h00" xfId="37020" xr:uid="{00000000-0005-0000-0000-0000A3220000}"/>
    <cellStyle name="Énfasis4" xfId="366" xr:uid="{00000000-0005-0000-0000-0000A4220000}"/>
    <cellStyle name="Énfasis4 2" xfId="6823" xr:uid="{00000000-0005-0000-0000-0000A5220000}"/>
    <cellStyle name="Énfasis4 2 2" xfId="6824" xr:uid="{00000000-0005-0000-0000-0000A6220000}"/>
    <cellStyle name="Énfasis4 2_Client_Report_SSFD_286_UI_15May14_06h00" xfId="37021" xr:uid="{00000000-0005-0000-0000-0000A7220000}"/>
    <cellStyle name="Énfasis5" xfId="367" xr:uid="{00000000-0005-0000-0000-0000A8220000}"/>
    <cellStyle name="Énfasis5 2" xfId="6825" xr:uid="{00000000-0005-0000-0000-0000A9220000}"/>
    <cellStyle name="Énfasis5 2 2" xfId="6826" xr:uid="{00000000-0005-0000-0000-0000AA220000}"/>
    <cellStyle name="Énfasis5 2_Client_Report_SSFD_286_UI_15May14_06h00" xfId="37022" xr:uid="{00000000-0005-0000-0000-0000AB220000}"/>
    <cellStyle name="Énfasis6" xfId="368" xr:uid="{00000000-0005-0000-0000-0000AC220000}"/>
    <cellStyle name="Énfasis6 2" xfId="6827" xr:uid="{00000000-0005-0000-0000-0000AD220000}"/>
    <cellStyle name="Énfasis6 2 2" xfId="6828" xr:uid="{00000000-0005-0000-0000-0000AE220000}"/>
    <cellStyle name="Énfasis6 2_Client_Report_SSFD_286_UI_15May14_06h00" xfId="37023" xr:uid="{00000000-0005-0000-0000-0000AF220000}"/>
    <cellStyle name="Entrada" xfId="45" xr:uid="{00000000-0005-0000-0000-0000B0220000}"/>
    <cellStyle name="Entrada 2" xfId="225" xr:uid="{00000000-0005-0000-0000-0000B1220000}"/>
    <cellStyle name="Entrada 2 10" xfId="6830" xr:uid="{00000000-0005-0000-0000-0000B2220000}"/>
    <cellStyle name="Entrada 2 10 2" xfId="6831" xr:uid="{00000000-0005-0000-0000-0000B3220000}"/>
    <cellStyle name="Entrada 2 10 2 2" xfId="6832" xr:uid="{00000000-0005-0000-0000-0000B4220000}"/>
    <cellStyle name="Entrada 2 10 2 2 2" xfId="6833" xr:uid="{00000000-0005-0000-0000-0000B5220000}"/>
    <cellStyle name="Entrada 2 10 2 2 3" xfId="6834" xr:uid="{00000000-0005-0000-0000-0000B6220000}"/>
    <cellStyle name="Entrada 2 10 2 2 4" xfId="6835" xr:uid="{00000000-0005-0000-0000-0000B7220000}"/>
    <cellStyle name="Entrada 2 10 2 2 5" xfId="6836" xr:uid="{00000000-0005-0000-0000-0000B8220000}"/>
    <cellStyle name="Entrada 2 10 2 2 6" xfId="6837" xr:uid="{00000000-0005-0000-0000-0000B9220000}"/>
    <cellStyle name="Entrada 2 10 2 3" xfId="6838" xr:uid="{00000000-0005-0000-0000-0000BA220000}"/>
    <cellStyle name="Entrada 2 10 2 3 2" xfId="6839" xr:uid="{00000000-0005-0000-0000-0000BB220000}"/>
    <cellStyle name="Entrada 2 10 2 3 3" xfId="6840" xr:uid="{00000000-0005-0000-0000-0000BC220000}"/>
    <cellStyle name="Entrada 2 10 2 3 4" xfId="6841" xr:uid="{00000000-0005-0000-0000-0000BD220000}"/>
    <cellStyle name="Entrada 2 10 2 3 5" xfId="6842" xr:uid="{00000000-0005-0000-0000-0000BE220000}"/>
    <cellStyle name="Entrada 2 10 2 3 6" xfId="6843" xr:uid="{00000000-0005-0000-0000-0000BF220000}"/>
    <cellStyle name="Entrada 2 10 2 4" xfId="6844" xr:uid="{00000000-0005-0000-0000-0000C0220000}"/>
    <cellStyle name="Entrada 2 10 3" xfId="6845" xr:uid="{00000000-0005-0000-0000-0000C1220000}"/>
    <cellStyle name="Entrada 2 10 3 2" xfId="6846" xr:uid="{00000000-0005-0000-0000-0000C2220000}"/>
    <cellStyle name="Entrada 2 10 3 3" xfId="6847" xr:uid="{00000000-0005-0000-0000-0000C3220000}"/>
    <cellStyle name="Entrada 2 10 3 4" xfId="6848" xr:uid="{00000000-0005-0000-0000-0000C4220000}"/>
    <cellStyle name="Entrada 2 10 3 5" xfId="6849" xr:uid="{00000000-0005-0000-0000-0000C5220000}"/>
    <cellStyle name="Entrada 2 10 3 6" xfId="6850" xr:uid="{00000000-0005-0000-0000-0000C6220000}"/>
    <cellStyle name="Entrada 2 10 3 7" xfId="6851" xr:uid="{00000000-0005-0000-0000-0000C7220000}"/>
    <cellStyle name="Entrada 2 10 4" xfId="6852" xr:uid="{00000000-0005-0000-0000-0000C8220000}"/>
    <cellStyle name="Entrada 2 10 4 2" xfId="6853" xr:uid="{00000000-0005-0000-0000-0000C9220000}"/>
    <cellStyle name="Entrada 2 10 4 3" xfId="6854" xr:uid="{00000000-0005-0000-0000-0000CA220000}"/>
    <cellStyle name="Entrada 2 10 4 4" xfId="6855" xr:uid="{00000000-0005-0000-0000-0000CB220000}"/>
    <cellStyle name="Entrada 2 10 4 5" xfId="6856" xr:uid="{00000000-0005-0000-0000-0000CC220000}"/>
    <cellStyle name="Entrada 2 10 4 6" xfId="6857" xr:uid="{00000000-0005-0000-0000-0000CD220000}"/>
    <cellStyle name="Entrada 2 11" xfId="6858" xr:uid="{00000000-0005-0000-0000-0000CE220000}"/>
    <cellStyle name="Entrada 2 11 2" xfId="6859" xr:uid="{00000000-0005-0000-0000-0000CF220000}"/>
    <cellStyle name="Entrada 2 11 2 2" xfId="6860" xr:uid="{00000000-0005-0000-0000-0000D0220000}"/>
    <cellStyle name="Entrada 2 11 2 2 2" xfId="6861" xr:uid="{00000000-0005-0000-0000-0000D1220000}"/>
    <cellStyle name="Entrada 2 11 2 2 3" xfId="6862" xr:uid="{00000000-0005-0000-0000-0000D2220000}"/>
    <cellStyle name="Entrada 2 11 2 2 4" xfId="6863" xr:uid="{00000000-0005-0000-0000-0000D3220000}"/>
    <cellStyle name="Entrada 2 11 2 2 5" xfId="6864" xr:uid="{00000000-0005-0000-0000-0000D4220000}"/>
    <cellStyle name="Entrada 2 11 2 2 6" xfId="6865" xr:uid="{00000000-0005-0000-0000-0000D5220000}"/>
    <cellStyle name="Entrada 2 11 2 3" xfId="6866" xr:uid="{00000000-0005-0000-0000-0000D6220000}"/>
    <cellStyle name="Entrada 2 11 2 3 2" xfId="6867" xr:uid="{00000000-0005-0000-0000-0000D7220000}"/>
    <cellStyle name="Entrada 2 11 2 3 3" xfId="6868" xr:uid="{00000000-0005-0000-0000-0000D8220000}"/>
    <cellStyle name="Entrada 2 11 2 3 4" xfId="6869" xr:uid="{00000000-0005-0000-0000-0000D9220000}"/>
    <cellStyle name="Entrada 2 11 2 3 5" xfId="6870" xr:uid="{00000000-0005-0000-0000-0000DA220000}"/>
    <cellStyle name="Entrada 2 11 2 3 6" xfId="6871" xr:uid="{00000000-0005-0000-0000-0000DB220000}"/>
    <cellStyle name="Entrada 2 11 2 4" xfId="6872" xr:uid="{00000000-0005-0000-0000-0000DC220000}"/>
    <cellStyle name="Entrada 2 11 3" xfId="6873" xr:uid="{00000000-0005-0000-0000-0000DD220000}"/>
    <cellStyle name="Entrada 2 11 3 2" xfId="6874" xr:uid="{00000000-0005-0000-0000-0000DE220000}"/>
    <cellStyle name="Entrada 2 11 3 3" xfId="6875" xr:uid="{00000000-0005-0000-0000-0000DF220000}"/>
    <cellStyle name="Entrada 2 11 3 4" xfId="6876" xr:uid="{00000000-0005-0000-0000-0000E0220000}"/>
    <cellStyle name="Entrada 2 11 3 5" xfId="6877" xr:uid="{00000000-0005-0000-0000-0000E1220000}"/>
    <cellStyle name="Entrada 2 11 3 6" xfId="6878" xr:uid="{00000000-0005-0000-0000-0000E2220000}"/>
    <cellStyle name="Entrada 2 11 3 7" xfId="6879" xr:uid="{00000000-0005-0000-0000-0000E3220000}"/>
    <cellStyle name="Entrada 2 11 4" xfId="6880" xr:uid="{00000000-0005-0000-0000-0000E4220000}"/>
    <cellStyle name="Entrada 2 11 4 2" xfId="6881" xr:uid="{00000000-0005-0000-0000-0000E5220000}"/>
    <cellStyle name="Entrada 2 11 4 3" xfId="6882" xr:uid="{00000000-0005-0000-0000-0000E6220000}"/>
    <cellStyle name="Entrada 2 11 4 4" xfId="6883" xr:uid="{00000000-0005-0000-0000-0000E7220000}"/>
    <cellStyle name="Entrada 2 11 4 5" xfId="6884" xr:uid="{00000000-0005-0000-0000-0000E8220000}"/>
    <cellStyle name="Entrada 2 11 4 6" xfId="6885" xr:uid="{00000000-0005-0000-0000-0000E9220000}"/>
    <cellStyle name="Entrada 2 12" xfId="6886" xr:uid="{00000000-0005-0000-0000-0000EA220000}"/>
    <cellStyle name="Entrada 2 12 2" xfId="6887" xr:uid="{00000000-0005-0000-0000-0000EB220000}"/>
    <cellStyle name="Entrada 2 12 2 2" xfId="6888" xr:uid="{00000000-0005-0000-0000-0000EC220000}"/>
    <cellStyle name="Entrada 2 12 2 2 2" xfId="6889" xr:uid="{00000000-0005-0000-0000-0000ED220000}"/>
    <cellStyle name="Entrada 2 12 2 2 3" xfId="6890" xr:uid="{00000000-0005-0000-0000-0000EE220000}"/>
    <cellStyle name="Entrada 2 12 2 2 4" xfId="6891" xr:uid="{00000000-0005-0000-0000-0000EF220000}"/>
    <cellStyle name="Entrada 2 12 2 2 5" xfId="6892" xr:uid="{00000000-0005-0000-0000-0000F0220000}"/>
    <cellStyle name="Entrada 2 12 2 2 6" xfId="6893" xr:uid="{00000000-0005-0000-0000-0000F1220000}"/>
    <cellStyle name="Entrada 2 12 2 3" xfId="6894" xr:uid="{00000000-0005-0000-0000-0000F2220000}"/>
    <cellStyle name="Entrada 2 12 2 3 2" xfId="6895" xr:uid="{00000000-0005-0000-0000-0000F3220000}"/>
    <cellStyle name="Entrada 2 12 2 3 3" xfId="6896" xr:uid="{00000000-0005-0000-0000-0000F4220000}"/>
    <cellStyle name="Entrada 2 12 2 3 4" xfId="6897" xr:uid="{00000000-0005-0000-0000-0000F5220000}"/>
    <cellStyle name="Entrada 2 12 2 3 5" xfId="6898" xr:uid="{00000000-0005-0000-0000-0000F6220000}"/>
    <cellStyle name="Entrada 2 12 2 3 6" xfId="6899" xr:uid="{00000000-0005-0000-0000-0000F7220000}"/>
    <cellStyle name="Entrada 2 12 2 4" xfId="6900" xr:uid="{00000000-0005-0000-0000-0000F8220000}"/>
    <cellStyle name="Entrada 2 12 3" xfId="6901" xr:uid="{00000000-0005-0000-0000-0000F9220000}"/>
    <cellStyle name="Entrada 2 12 3 2" xfId="6902" xr:uid="{00000000-0005-0000-0000-0000FA220000}"/>
    <cellStyle name="Entrada 2 12 3 3" xfId="6903" xr:uid="{00000000-0005-0000-0000-0000FB220000}"/>
    <cellStyle name="Entrada 2 12 3 4" xfId="6904" xr:uid="{00000000-0005-0000-0000-0000FC220000}"/>
    <cellStyle name="Entrada 2 12 3 5" xfId="6905" xr:uid="{00000000-0005-0000-0000-0000FD220000}"/>
    <cellStyle name="Entrada 2 12 3 6" xfId="6906" xr:uid="{00000000-0005-0000-0000-0000FE220000}"/>
    <cellStyle name="Entrada 2 12 3 7" xfId="6907" xr:uid="{00000000-0005-0000-0000-0000FF220000}"/>
    <cellStyle name="Entrada 2 12 4" xfId="6908" xr:uid="{00000000-0005-0000-0000-000000230000}"/>
    <cellStyle name="Entrada 2 12 4 2" xfId="6909" xr:uid="{00000000-0005-0000-0000-000001230000}"/>
    <cellStyle name="Entrada 2 12 4 3" xfId="6910" xr:uid="{00000000-0005-0000-0000-000002230000}"/>
    <cellStyle name="Entrada 2 12 4 4" xfId="6911" xr:uid="{00000000-0005-0000-0000-000003230000}"/>
    <cellStyle name="Entrada 2 12 4 5" xfId="6912" xr:uid="{00000000-0005-0000-0000-000004230000}"/>
    <cellStyle name="Entrada 2 12 4 6" xfId="6913" xr:uid="{00000000-0005-0000-0000-000005230000}"/>
    <cellStyle name="Entrada 2 13" xfId="6914" xr:uid="{00000000-0005-0000-0000-000006230000}"/>
    <cellStyle name="Entrada 2 13 2" xfId="6915" xr:uid="{00000000-0005-0000-0000-000007230000}"/>
    <cellStyle name="Entrada 2 13 2 2" xfId="6916" xr:uid="{00000000-0005-0000-0000-000008230000}"/>
    <cellStyle name="Entrada 2 13 2 2 2" xfId="6917" xr:uid="{00000000-0005-0000-0000-000009230000}"/>
    <cellStyle name="Entrada 2 13 2 2 3" xfId="6918" xr:uid="{00000000-0005-0000-0000-00000A230000}"/>
    <cellStyle name="Entrada 2 13 2 2 4" xfId="6919" xr:uid="{00000000-0005-0000-0000-00000B230000}"/>
    <cellStyle name="Entrada 2 13 2 2 5" xfId="6920" xr:uid="{00000000-0005-0000-0000-00000C230000}"/>
    <cellStyle name="Entrada 2 13 2 2 6" xfId="6921" xr:uid="{00000000-0005-0000-0000-00000D230000}"/>
    <cellStyle name="Entrada 2 13 2 3" xfId="6922" xr:uid="{00000000-0005-0000-0000-00000E230000}"/>
    <cellStyle name="Entrada 2 13 2 3 2" xfId="6923" xr:uid="{00000000-0005-0000-0000-00000F230000}"/>
    <cellStyle name="Entrada 2 13 2 3 3" xfId="6924" xr:uid="{00000000-0005-0000-0000-000010230000}"/>
    <cellStyle name="Entrada 2 13 2 3 4" xfId="6925" xr:uid="{00000000-0005-0000-0000-000011230000}"/>
    <cellStyle name="Entrada 2 13 2 3 5" xfId="6926" xr:uid="{00000000-0005-0000-0000-000012230000}"/>
    <cellStyle name="Entrada 2 13 2 3 6" xfId="6927" xr:uid="{00000000-0005-0000-0000-000013230000}"/>
    <cellStyle name="Entrada 2 13 2 4" xfId="6928" xr:uid="{00000000-0005-0000-0000-000014230000}"/>
    <cellStyle name="Entrada 2 13 3" xfId="6929" xr:uid="{00000000-0005-0000-0000-000015230000}"/>
    <cellStyle name="Entrada 2 13 3 2" xfId="6930" xr:uid="{00000000-0005-0000-0000-000016230000}"/>
    <cellStyle name="Entrada 2 13 3 3" xfId="6931" xr:uid="{00000000-0005-0000-0000-000017230000}"/>
    <cellStyle name="Entrada 2 13 3 4" xfId="6932" xr:uid="{00000000-0005-0000-0000-000018230000}"/>
    <cellStyle name="Entrada 2 13 3 5" xfId="6933" xr:uid="{00000000-0005-0000-0000-000019230000}"/>
    <cellStyle name="Entrada 2 13 3 6" xfId="6934" xr:uid="{00000000-0005-0000-0000-00001A230000}"/>
    <cellStyle name="Entrada 2 13 4" xfId="6935" xr:uid="{00000000-0005-0000-0000-00001B230000}"/>
    <cellStyle name="Entrada 2 13 4 2" xfId="6936" xr:uid="{00000000-0005-0000-0000-00001C230000}"/>
    <cellStyle name="Entrada 2 13 4 3" xfId="6937" xr:uid="{00000000-0005-0000-0000-00001D230000}"/>
    <cellStyle name="Entrada 2 13 4 4" xfId="6938" xr:uid="{00000000-0005-0000-0000-00001E230000}"/>
    <cellStyle name="Entrada 2 13 4 5" xfId="6939" xr:uid="{00000000-0005-0000-0000-00001F230000}"/>
    <cellStyle name="Entrada 2 13 4 6" xfId="6940" xr:uid="{00000000-0005-0000-0000-000020230000}"/>
    <cellStyle name="Entrada 2 13 5" xfId="6941" xr:uid="{00000000-0005-0000-0000-000021230000}"/>
    <cellStyle name="Entrada 2 14" xfId="6942" xr:uid="{00000000-0005-0000-0000-000022230000}"/>
    <cellStyle name="Entrada 2 14 2" xfId="6943" xr:uid="{00000000-0005-0000-0000-000023230000}"/>
    <cellStyle name="Entrada 2 14 2 2" xfId="6944" xr:uid="{00000000-0005-0000-0000-000024230000}"/>
    <cellStyle name="Entrada 2 14 2 2 2" xfId="6945" xr:uid="{00000000-0005-0000-0000-000025230000}"/>
    <cellStyle name="Entrada 2 14 2 2 3" xfId="6946" xr:uid="{00000000-0005-0000-0000-000026230000}"/>
    <cellStyle name="Entrada 2 14 2 2 4" xfId="6947" xr:uid="{00000000-0005-0000-0000-000027230000}"/>
    <cellStyle name="Entrada 2 14 2 2 5" xfId="6948" xr:uid="{00000000-0005-0000-0000-000028230000}"/>
    <cellStyle name="Entrada 2 14 2 2 6" xfId="6949" xr:uid="{00000000-0005-0000-0000-000029230000}"/>
    <cellStyle name="Entrada 2 14 2 3" xfId="6950" xr:uid="{00000000-0005-0000-0000-00002A230000}"/>
    <cellStyle name="Entrada 2 14 2 3 2" xfId="6951" xr:uid="{00000000-0005-0000-0000-00002B230000}"/>
    <cellStyle name="Entrada 2 14 2 3 3" xfId="6952" xr:uid="{00000000-0005-0000-0000-00002C230000}"/>
    <cellStyle name="Entrada 2 14 2 3 4" xfId="6953" xr:uid="{00000000-0005-0000-0000-00002D230000}"/>
    <cellStyle name="Entrada 2 14 2 3 5" xfId="6954" xr:uid="{00000000-0005-0000-0000-00002E230000}"/>
    <cellStyle name="Entrada 2 14 2 3 6" xfId="6955" xr:uid="{00000000-0005-0000-0000-00002F230000}"/>
    <cellStyle name="Entrada 2 14 2 4" xfId="6956" xr:uid="{00000000-0005-0000-0000-000030230000}"/>
    <cellStyle name="Entrada 2 14 3" xfId="6957" xr:uid="{00000000-0005-0000-0000-000031230000}"/>
    <cellStyle name="Entrada 2 14 3 2" xfId="6958" xr:uid="{00000000-0005-0000-0000-000032230000}"/>
    <cellStyle name="Entrada 2 14 3 3" xfId="6959" xr:uid="{00000000-0005-0000-0000-000033230000}"/>
    <cellStyle name="Entrada 2 14 3 4" xfId="6960" xr:uid="{00000000-0005-0000-0000-000034230000}"/>
    <cellStyle name="Entrada 2 14 3 5" xfId="6961" xr:uid="{00000000-0005-0000-0000-000035230000}"/>
    <cellStyle name="Entrada 2 14 3 6" xfId="6962" xr:uid="{00000000-0005-0000-0000-000036230000}"/>
    <cellStyle name="Entrada 2 14 4" xfId="6963" xr:uid="{00000000-0005-0000-0000-000037230000}"/>
    <cellStyle name="Entrada 2 14 4 2" xfId="6964" xr:uid="{00000000-0005-0000-0000-000038230000}"/>
    <cellStyle name="Entrada 2 14 4 3" xfId="6965" xr:uid="{00000000-0005-0000-0000-000039230000}"/>
    <cellStyle name="Entrada 2 14 4 4" xfId="6966" xr:uid="{00000000-0005-0000-0000-00003A230000}"/>
    <cellStyle name="Entrada 2 14 4 5" xfId="6967" xr:uid="{00000000-0005-0000-0000-00003B230000}"/>
    <cellStyle name="Entrada 2 14 4 6" xfId="6968" xr:uid="{00000000-0005-0000-0000-00003C230000}"/>
    <cellStyle name="Entrada 2 14 5" xfId="6969" xr:uid="{00000000-0005-0000-0000-00003D230000}"/>
    <cellStyle name="Entrada 2 15" xfId="6970" xr:uid="{00000000-0005-0000-0000-00003E230000}"/>
    <cellStyle name="Entrada 2 15 2" xfId="6971" xr:uid="{00000000-0005-0000-0000-00003F230000}"/>
    <cellStyle name="Entrada 2 15 2 2" xfId="6972" xr:uid="{00000000-0005-0000-0000-000040230000}"/>
    <cellStyle name="Entrada 2 15 2 2 2" xfId="6973" xr:uid="{00000000-0005-0000-0000-000041230000}"/>
    <cellStyle name="Entrada 2 15 2 2 3" xfId="6974" xr:uid="{00000000-0005-0000-0000-000042230000}"/>
    <cellStyle name="Entrada 2 15 2 2 4" xfId="6975" xr:uid="{00000000-0005-0000-0000-000043230000}"/>
    <cellStyle name="Entrada 2 15 2 2 5" xfId="6976" xr:uid="{00000000-0005-0000-0000-000044230000}"/>
    <cellStyle name="Entrada 2 15 2 2 6" xfId="6977" xr:uid="{00000000-0005-0000-0000-000045230000}"/>
    <cellStyle name="Entrada 2 15 2 3" xfId="6978" xr:uid="{00000000-0005-0000-0000-000046230000}"/>
    <cellStyle name="Entrada 2 15 2 3 2" xfId="6979" xr:uid="{00000000-0005-0000-0000-000047230000}"/>
    <cellStyle name="Entrada 2 15 2 3 3" xfId="6980" xr:uid="{00000000-0005-0000-0000-000048230000}"/>
    <cellStyle name="Entrada 2 15 2 3 4" xfId="6981" xr:uid="{00000000-0005-0000-0000-000049230000}"/>
    <cellStyle name="Entrada 2 15 2 3 5" xfId="6982" xr:uid="{00000000-0005-0000-0000-00004A230000}"/>
    <cellStyle name="Entrada 2 15 2 3 6" xfId="6983" xr:uid="{00000000-0005-0000-0000-00004B230000}"/>
    <cellStyle name="Entrada 2 15 2 4" xfId="6984" xr:uid="{00000000-0005-0000-0000-00004C230000}"/>
    <cellStyle name="Entrada 2 15 3" xfId="6985" xr:uid="{00000000-0005-0000-0000-00004D230000}"/>
    <cellStyle name="Entrada 2 15 3 2" xfId="6986" xr:uid="{00000000-0005-0000-0000-00004E230000}"/>
    <cellStyle name="Entrada 2 15 3 3" xfId="6987" xr:uid="{00000000-0005-0000-0000-00004F230000}"/>
    <cellStyle name="Entrada 2 15 3 4" xfId="6988" xr:uid="{00000000-0005-0000-0000-000050230000}"/>
    <cellStyle name="Entrada 2 15 3 5" xfId="6989" xr:uid="{00000000-0005-0000-0000-000051230000}"/>
    <cellStyle name="Entrada 2 15 3 6" xfId="6990" xr:uid="{00000000-0005-0000-0000-000052230000}"/>
    <cellStyle name="Entrada 2 15 4" xfId="6991" xr:uid="{00000000-0005-0000-0000-000053230000}"/>
    <cellStyle name="Entrada 2 15 4 2" xfId="6992" xr:uid="{00000000-0005-0000-0000-000054230000}"/>
    <cellStyle name="Entrada 2 15 4 3" xfId="6993" xr:uid="{00000000-0005-0000-0000-000055230000}"/>
    <cellStyle name="Entrada 2 15 4 4" xfId="6994" xr:uid="{00000000-0005-0000-0000-000056230000}"/>
    <cellStyle name="Entrada 2 15 4 5" xfId="6995" xr:uid="{00000000-0005-0000-0000-000057230000}"/>
    <cellStyle name="Entrada 2 15 4 6" xfId="6996" xr:uid="{00000000-0005-0000-0000-000058230000}"/>
    <cellStyle name="Entrada 2 15 5" xfId="6997" xr:uid="{00000000-0005-0000-0000-000059230000}"/>
    <cellStyle name="Entrada 2 16" xfId="6998" xr:uid="{00000000-0005-0000-0000-00005A230000}"/>
    <cellStyle name="Entrada 2 16 2" xfId="6999" xr:uid="{00000000-0005-0000-0000-00005B230000}"/>
    <cellStyle name="Entrada 2 16 2 2" xfId="7000" xr:uid="{00000000-0005-0000-0000-00005C230000}"/>
    <cellStyle name="Entrada 2 16 2 2 2" xfId="7001" xr:uid="{00000000-0005-0000-0000-00005D230000}"/>
    <cellStyle name="Entrada 2 16 2 2 3" xfId="7002" xr:uid="{00000000-0005-0000-0000-00005E230000}"/>
    <cellStyle name="Entrada 2 16 2 2 4" xfId="7003" xr:uid="{00000000-0005-0000-0000-00005F230000}"/>
    <cellStyle name="Entrada 2 16 2 2 5" xfId="7004" xr:uid="{00000000-0005-0000-0000-000060230000}"/>
    <cellStyle name="Entrada 2 16 2 2 6" xfId="7005" xr:uid="{00000000-0005-0000-0000-000061230000}"/>
    <cellStyle name="Entrada 2 16 2 3" xfId="7006" xr:uid="{00000000-0005-0000-0000-000062230000}"/>
    <cellStyle name="Entrada 2 16 2 3 2" xfId="7007" xr:uid="{00000000-0005-0000-0000-000063230000}"/>
    <cellStyle name="Entrada 2 16 2 3 3" xfId="7008" xr:uid="{00000000-0005-0000-0000-000064230000}"/>
    <cellStyle name="Entrada 2 16 2 3 4" xfId="7009" xr:uid="{00000000-0005-0000-0000-000065230000}"/>
    <cellStyle name="Entrada 2 16 2 3 5" xfId="7010" xr:uid="{00000000-0005-0000-0000-000066230000}"/>
    <cellStyle name="Entrada 2 16 2 3 6" xfId="7011" xr:uid="{00000000-0005-0000-0000-000067230000}"/>
    <cellStyle name="Entrada 2 16 2 4" xfId="7012" xr:uid="{00000000-0005-0000-0000-000068230000}"/>
    <cellStyle name="Entrada 2 16 3" xfId="7013" xr:uid="{00000000-0005-0000-0000-000069230000}"/>
    <cellStyle name="Entrada 2 16 3 2" xfId="7014" xr:uid="{00000000-0005-0000-0000-00006A230000}"/>
    <cellStyle name="Entrada 2 16 3 3" xfId="7015" xr:uid="{00000000-0005-0000-0000-00006B230000}"/>
    <cellStyle name="Entrada 2 16 3 4" xfId="7016" xr:uid="{00000000-0005-0000-0000-00006C230000}"/>
    <cellStyle name="Entrada 2 16 3 5" xfId="7017" xr:uid="{00000000-0005-0000-0000-00006D230000}"/>
    <cellStyle name="Entrada 2 16 3 6" xfId="7018" xr:uid="{00000000-0005-0000-0000-00006E230000}"/>
    <cellStyle name="Entrada 2 16 4" xfId="7019" xr:uid="{00000000-0005-0000-0000-00006F230000}"/>
    <cellStyle name="Entrada 2 16 4 2" xfId="7020" xr:uid="{00000000-0005-0000-0000-000070230000}"/>
    <cellStyle name="Entrada 2 16 4 3" xfId="7021" xr:uid="{00000000-0005-0000-0000-000071230000}"/>
    <cellStyle name="Entrada 2 16 4 4" xfId="7022" xr:uid="{00000000-0005-0000-0000-000072230000}"/>
    <cellStyle name="Entrada 2 16 4 5" xfId="7023" xr:uid="{00000000-0005-0000-0000-000073230000}"/>
    <cellStyle name="Entrada 2 16 4 6" xfId="7024" xr:uid="{00000000-0005-0000-0000-000074230000}"/>
    <cellStyle name="Entrada 2 16 5" xfId="7025" xr:uid="{00000000-0005-0000-0000-000075230000}"/>
    <cellStyle name="Entrada 2 17" xfId="7026" xr:uid="{00000000-0005-0000-0000-000076230000}"/>
    <cellStyle name="Entrada 2 17 2" xfId="7027" xr:uid="{00000000-0005-0000-0000-000077230000}"/>
    <cellStyle name="Entrada 2 17 2 2" xfId="7028" xr:uid="{00000000-0005-0000-0000-000078230000}"/>
    <cellStyle name="Entrada 2 17 2 2 2" xfId="7029" xr:uid="{00000000-0005-0000-0000-000079230000}"/>
    <cellStyle name="Entrada 2 17 2 2 3" xfId="7030" xr:uid="{00000000-0005-0000-0000-00007A230000}"/>
    <cellStyle name="Entrada 2 17 2 2 4" xfId="7031" xr:uid="{00000000-0005-0000-0000-00007B230000}"/>
    <cellStyle name="Entrada 2 17 2 2 5" xfId="7032" xr:uid="{00000000-0005-0000-0000-00007C230000}"/>
    <cellStyle name="Entrada 2 17 2 2 6" xfId="7033" xr:uid="{00000000-0005-0000-0000-00007D230000}"/>
    <cellStyle name="Entrada 2 17 2 3" xfId="7034" xr:uid="{00000000-0005-0000-0000-00007E230000}"/>
    <cellStyle name="Entrada 2 17 2 3 2" xfId="7035" xr:uid="{00000000-0005-0000-0000-00007F230000}"/>
    <cellStyle name="Entrada 2 17 2 3 3" xfId="7036" xr:uid="{00000000-0005-0000-0000-000080230000}"/>
    <cellStyle name="Entrada 2 17 2 3 4" xfId="7037" xr:uid="{00000000-0005-0000-0000-000081230000}"/>
    <cellStyle name="Entrada 2 17 2 3 5" xfId="7038" xr:uid="{00000000-0005-0000-0000-000082230000}"/>
    <cellStyle name="Entrada 2 17 2 3 6" xfId="7039" xr:uid="{00000000-0005-0000-0000-000083230000}"/>
    <cellStyle name="Entrada 2 17 2 4" xfId="7040" xr:uid="{00000000-0005-0000-0000-000084230000}"/>
    <cellStyle name="Entrada 2 17 3" xfId="7041" xr:uid="{00000000-0005-0000-0000-000085230000}"/>
    <cellStyle name="Entrada 2 17 3 2" xfId="7042" xr:uid="{00000000-0005-0000-0000-000086230000}"/>
    <cellStyle name="Entrada 2 17 3 3" xfId="7043" xr:uid="{00000000-0005-0000-0000-000087230000}"/>
    <cellStyle name="Entrada 2 17 3 4" xfId="7044" xr:uid="{00000000-0005-0000-0000-000088230000}"/>
    <cellStyle name="Entrada 2 17 3 5" xfId="7045" xr:uid="{00000000-0005-0000-0000-000089230000}"/>
    <cellStyle name="Entrada 2 17 3 6" xfId="7046" xr:uid="{00000000-0005-0000-0000-00008A230000}"/>
    <cellStyle name="Entrada 2 17 4" xfId="7047" xr:uid="{00000000-0005-0000-0000-00008B230000}"/>
    <cellStyle name="Entrada 2 17 4 2" xfId="7048" xr:uid="{00000000-0005-0000-0000-00008C230000}"/>
    <cellStyle name="Entrada 2 17 4 3" xfId="7049" xr:uid="{00000000-0005-0000-0000-00008D230000}"/>
    <cellStyle name="Entrada 2 17 4 4" xfId="7050" xr:uid="{00000000-0005-0000-0000-00008E230000}"/>
    <cellStyle name="Entrada 2 17 4 5" xfId="7051" xr:uid="{00000000-0005-0000-0000-00008F230000}"/>
    <cellStyle name="Entrada 2 17 4 6" xfId="7052" xr:uid="{00000000-0005-0000-0000-000090230000}"/>
    <cellStyle name="Entrada 2 17 5" xfId="7053" xr:uid="{00000000-0005-0000-0000-000091230000}"/>
    <cellStyle name="Entrada 2 18" xfId="7054" xr:uid="{00000000-0005-0000-0000-000092230000}"/>
    <cellStyle name="Entrada 2 18 2" xfId="7055" xr:uid="{00000000-0005-0000-0000-000093230000}"/>
    <cellStyle name="Entrada 2 18 2 2" xfId="7056" xr:uid="{00000000-0005-0000-0000-000094230000}"/>
    <cellStyle name="Entrada 2 18 2 2 2" xfId="7057" xr:uid="{00000000-0005-0000-0000-000095230000}"/>
    <cellStyle name="Entrada 2 18 2 2 3" xfId="7058" xr:uid="{00000000-0005-0000-0000-000096230000}"/>
    <cellStyle name="Entrada 2 18 2 2 4" xfId="7059" xr:uid="{00000000-0005-0000-0000-000097230000}"/>
    <cellStyle name="Entrada 2 18 2 2 5" xfId="7060" xr:uid="{00000000-0005-0000-0000-000098230000}"/>
    <cellStyle name="Entrada 2 18 2 2 6" xfId="7061" xr:uid="{00000000-0005-0000-0000-000099230000}"/>
    <cellStyle name="Entrada 2 18 2 3" xfId="7062" xr:uid="{00000000-0005-0000-0000-00009A230000}"/>
    <cellStyle name="Entrada 2 18 2 3 2" xfId="7063" xr:uid="{00000000-0005-0000-0000-00009B230000}"/>
    <cellStyle name="Entrada 2 18 2 3 3" xfId="7064" xr:uid="{00000000-0005-0000-0000-00009C230000}"/>
    <cellStyle name="Entrada 2 18 2 3 4" xfId="7065" xr:uid="{00000000-0005-0000-0000-00009D230000}"/>
    <cellStyle name="Entrada 2 18 2 3 5" xfId="7066" xr:uid="{00000000-0005-0000-0000-00009E230000}"/>
    <cellStyle name="Entrada 2 18 2 3 6" xfId="7067" xr:uid="{00000000-0005-0000-0000-00009F230000}"/>
    <cellStyle name="Entrada 2 18 2 4" xfId="7068" xr:uid="{00000000-0005-0000-0000-0000A0230000}"/>
    <cellStyle name="Entrada 2 18 3" xfId="7069" xr:uid="{00000000-0005-0000-0000-0000A1230000}"/>
    <cellStyle name="Entrada 2 18 3 2" xfId="7070" xr:uid="{00000000-0005-0000-0000-0000A2230000}"/>
    <cellStyle name="Entrada 2 18 3 3" xfId="7071" xr:uid="{00000000-0005-0000-0000-0000A3230000}"/>
    <cellStyle name="Entrada 2 18 3 4" xfId="7072" xr:uid="{00000000-0005-0000-0000-0000A4230000}"/>
    <cellStyle name="Entrada 2 18 3 5" xfId="7073" xr:uid="{00000000-0005-0000-0000-0000A5230000}"/>
    <cellStyle name="Entrada 2 18 3 6" xfId="7074" xr:uid="{00000000-0005-0000-0000-0000A6230000}"/>
    <cellStyle name="Entrada 2 18 4" xfId="7075" xr:uid="{00000000-0005-0000-0000-0000A7230000}"/>
    <cellStyle name="Entrada 2 18 4 2" xfId="7076" xr:uid="{00000000-0005-0000-0000-0000A8230000}"/>
    <cellStyle name="Entrada 2 18 4 3" xfId="7077" xr:uid="{00000000-0005-0000-0000-0000A9230000}"/>
    <cellStyle name="Entrada 2 18 4 4" xfId="7078" xr:uid="{00000000-0005-0000-0000-0000AA230000}"/>
    <cellStyle name="Entrada 2 18 4 5" xfId="7079" xr:uid="{00000000-0005-0000-0000-0000AB230000}"/>
    <cellStyle name="Entrada 2 18 4 6" xfId="7080" xr:uid="{00000000-0005-0000-0000-0000AC230000}"/>
    <cellStyle name="Entrada 2 18 5" xfId="7081" xr:uid="{00000000-0005-0000-0000-0000AD230000}"/>
    <cellStyle name="Entrada 2 19" xfId="7082" xr:uid="{00000000-0005-0000-0000-0000AE230000}"/>
    <cellStyle name="Entrada 2 19 2" xfId="7083" xr:uid="{00000000-0005-0000-0000-0000AF230000}"/>
    <cellStyle name="Entrada 2 19 2 2" xfId="7084" xr:uid="{00000000-0005-0000-0000-0000B0230000}"/>
    <cellStyle name="Entrada 2 19 2 2 2" xfId="7085" xr:uid="{00000000-0005-0000-0000-0000B1230000}"/>
    <cellStyle name="Entrada 2 19 2 2 3" xfId="7086" xr:uid="{00000000-0005-0000-0000-0000B2230000}"/>
    <cellStyle name="Entrada 2 19 2 2 4" xfId="7087" xr:uid="{00000000-0005-0000-0000-0000B3230000}"/>
    <cellStyle name="Entrada 2 19 2 2 5" xfId="7088" xr:uid="{00000000-0005-0000-0000-0000B4230000}"/>
    <cellStyle name="Entrada 2 19 2 2 6" xfId="7089" xr:uid="{00000000-0005-0000-0000-0000B5230000}"/>
    <cellStyle name="Entrada 2 19 2 3" xfId="7090" xr:uid="{00000000-0005-0000-0000-0000B6230000}"/>
    <cellStyle name="Entrada 2 19 2 3 2" xfId="7091" xr:uid="{00000000-0005-0000-0000-0000B7230000}"/>
    <cellStyle name="Entrada 2 19 2 3 3" xfId="7092" xr:uid="{00000000-0005-0000-0000-0000B8230000}"/>
    <cellStyle name="Entrada 2 19 2 3 4" xfId="7093" xr:uid="{00000000-0005-0000-0000-0000B9230000}"/>
    <cellStyle name="Entrada 2 19 2 3 5" xfId="7094" xr:uid="{00000000-0005-0000-0000-0000BA230000}"/>
    <cellStyle name="Entrada 2 19 2 3 6" xfId="7095" xr:uid="{00000000-0005-0000-0000-0000BB230000}"/>
    <cellStyle name="Entrada 2 19 2 4" xfId="7096" xr:uid="{00000000-0005-0000-0000-0000BC230000}"/>
    <cellStyle name="Entrada 2 19 3" xfId="7097" xr:uid="{00000000-0005-0000-0000-0000BD230000}"/>
    <cellStyle name="Entrada 2 19 3 2" xfId="7098" xr:uid="{00000000-0005-0000-0000-0000BE230000}"/>
    <cellStyle name="Entrada 2 19 3 3" xfId="7099" xr:uid="{00000000-0005-0000-0000-0000BF230000}"/>
    <cellStyle name="Entrada 2 19 3 4" xfId="7100" xr:uid="{00000000-0005-0000-0000-0000C0230000}"/>
    <cellStyle name="Entrada 2 19 3 5" xfId="7101" xr:uid="{00000000-0005-0000-0000-0000C1230000}"/>
    <cellStyle name="Entrada 2 19 3 6" xfId="7102" xr:uid="{00000000-0005-0000-0000-0000C2230000}"/>
    <cellStyle name="Entrada 2 19 4" xfId="7103" xr:uid="{00000000-0005-0000-0000-0000C3230000}"/>
    <cellStyle name="Entrada 2 19 4 2" xfId="7104" xr:uid="{00000000-0005-0000-0000-0000C4230000}"/>
    <cellStyle name="Entrada 2 19 4 3" xfId="7105" xr:uid="{00000000-0005-0000-0000-0000C5230000}"/>
    <cellStyle name="Entrada 2 19 4 4" xfId="7106" xr:uid="{00000000-0005-0000-0000-0000C6230000}"/>
    <cellStyle name="Entrada 2 19 4 5" xfId="7107" xr:uid="{00000000-0005-0000-0000-0000C7230000}"/>
    <cellStyle name="Entrada 2 19 4 6" xfId="7108" xr:uid="{00000000-0005-0000-0000-0000C8230000}"/>
    <cellStyle name="Entrada 2 19 5" xfId="7109" xr:uid="{00000000-0005-0000-0000-0000C9230000}"/>
    <cellStyle name="Entrada 2 2" xfId="304" xr:uid="{00000000-0005-0000-0000-0000CA230000}"/>
    <cellStyle name="Entrada 2 2 10" xfId="7111" xr:uid="{00000000-0005-0000-0000-0000CB230000}"/>
    <cellStyle name="Entrada 2 2 10 2" xfId="7112" xr:uid="{00000000-0005-0000-0000-0000CC230000}"/>
    <cellStyle name="Entrada 2 2 10 2 2" xfId="7113" xr:uid="{00000000-0005-0000-0000-0000CD230000}"/>
    <cellStyle name="Entrada 2 2 10 2 2 2" xfId="7114" xr:uid="{00000000-0005-0000-0000-0000CE230000}"/>
    <cellStyle name="Entrada 2 2 10 2 2 2 2" xfId="7115" xr:uid="{00000000-0005-0000-0000-0000CF230000}"/>
    <cellStyle name="Entrada 2 2 10 2 2 2 3" xfId="7116" xr:uid="{00000000-0005-0000-0000-0000D0230000}"/>
    <cellStyle name="Entrada 2 2 10 2 2 2 4" xfId="7117" xr:uid="{00000000-0005-0000-0000-0000D1230000}"/>
    <cellStyle name="Entrada 2 2 10 2 2 2 5" xfId="7118" xr:uid="{00000000-0005-0000-0000-0000D2230000}"/>
    <cellStyle name="Entrada 2 2 10 2 2 2 6" xfId="7119" xr:uid="{00000000-0005-0000-0000-0000D3230000}"/>
    <cellStyle name="Entrada 2 2 10 2 2 3" xfId="7120" xr:uid="{00000000-0005-0000-0000-0000D4230000}"/>
    <cellStyle name="Entrada 2 2 10 2 2 3 2" xfId="7121" xr:uid="{00000000-0005-0000-0000-0000D5230000}"/>
    <cellStyle name="Entrada 2 2 10 2 2 3 3" xfId="7122" xr:uid="{00000000-0005-0000-0000-0000D6230000}"/>
    <cellStyle name="Entrada 2 2 10 2 2 3 4" xfId="7123" xr:uid="{00000000-0005-0000-0000-0000D7230000}"/>
    <cellStyle name="Entrada 2 2 10 2 2 3 5" xfId="7124" xr:uid="{00000000-0005-0000-0000-0000D8230000}"/>
    <cellStyle name="Entrada 2 2 10 2 2 3 6" xfId="7125" xr:uid="{00000000-0005-0000-0000-0000D9230000}"/>
    <cellStyle name="Entrada 2 2 10 2 2 4" xfId="7126" xr:uid="{00000000-0005-0000-0000-0000DA230000}"/>
    <cellStyle name="Entrada 2 2 10 2 3" xfId="7127" xr:uid="{00000000-0005-0000-0000-0000DB230000}"/>
    <cellStyle name="Entrada 2 2 10 2 3 2" xfId="7128" xr:uid="{00000000-0005-0000-0000-0000DC230000}"/>
    <cellStyle name="Entrada 2 2 10 2 3 3" xfId="7129" xr:uid="{00000000-0005-0000-0000-0000DD230000}"/>
    <cellStyle name="Entrada 2 2 10 2 3 4" xfId="7130" xr:uid="{00000000-0005-0000-0000-0000DE230000}"/>
    <cellStyle name="Entrada 2 2 10 2 3 5" xfId="7131" xr:uid="{00000000-0005-0000-0000-0000DF230000}"/>
    <cellStyle name="Entrada 2 2 10 2 3 6" xfId="7132" xr:uid="{00000000-0005-0000-0000-0000E0230000}"/>
    <cellStyle name="Entrada 2 2 10 2 3 7" xfId="7133" xr:uid="{00000000-0005-0000-0000-0000E1230000}"/>
    <cellStyle name="Entrada 2 2 10 2 4" xfId="7134" xr:uid="{00000000-0005-0000-0000-0000E2230000}"/>
    <cellStyle name="Entrada 2 2 10 2 4 2" xfId="7135" xr:uid="{00000000-0005-0000-0000-0000E3230000}"/>
    <cellStyle name="Entrada 2 2 10 2 4 3" xfId="7136" xr:uid="{00000000-0005-0000-0000-0000E4230000}"/>
    <cellStyle name="Entrada 2 2 10 2 4 4" xfId="7137" xr:uid="{00000000-0005-0000-0000-0000E5230000}"/>
    <cellStyle name="Entrada 2 2 10 2 4 5" xfId="7138" xr:uid="{00000000-0005-0000-0000-0000E6230000}"/>
    <cellStyle name="Entrada 2 2 10 2 4 6" xfId="7139" xr:uid="{00000000-0005-0000-0000-0000E7230000}"/>
    <cellStyle name="Entrada 2 2 10 3" xfId="7140" xr:uid="{00000000-0005-0000-0000-0000E8230000}"/>
    <cellStyle name="Entrada 2 2 10 3 2" xfId="7141" xr:uid="{00000000-0005-0000-0000-0000E9230000}"/>
    <cellStyle name="Entrada 2 2 10 3 2 2" xfId="7142" xr:uid="{00000000-0005-0000-0000-0000EA230000}"/>
    <cellStyle name="Entrada 2 2 10 3 2 3" xfId="7143" xr:uid="{00000000-0005-0000-0000-0000EB230000}"/>
    <cellStyle name="Entrada 2 2 10 3 2 4" xfId="7144" xr:uid="{00000000-0005-0000-0000-0000EC230000}"/>
    <cellStyle name="Entrada 2 2 10 3 2 5" xfId="7145" xr:uid="{00000000-0005-0000-0000-0000ED230000}"/>
    <cellStyle name="Entrada 2 2 10 3 2 6" xfId="7146" xr:uid="{00000000-0005-0000-0000-0000EE230000}"/>
    <cellStyle name="Entrada 2 2 10 3 3" xfId="7147" xr:uid="{00000000-0005-0000-0000-0000EF230000}"/>
    <cellStyle name="Entrada 2 2 10 3 3 2" xfId="7148" xr:uid="{00000000-0005-0000-0000-0000F0230000}"/>
    <cellStyle name="Entrada 2 2 10 3 3 3" xfId="7149" xr:uid="{00000000-0005-0000-0000-0000F1230000}"/>
    <cellStyle name="Entrada 2 2 10 3 3 4" xfId="7150" xr:uid="{00000000-0005-0000-0000-0000F2230000}"/>
    <cellStyle name="Entrada 2 2 10 3 3 5" xfId="7151" xr:uid="{00000000-0005-0000-0000-0000F3230000}"/>
    <cellStyle name="Entrada 2 2 10 3 3 6" xfId="7152" xr:uid="{00000000-0005-0000-0000-0000F4230000}"/>
    <cellStyle name="Entrada 2 2 10 3 4" xfId="7153" xr:uid="{00000000-0005-0000-0000-0000F5230000}"/>
    <cellStyle name="Entrada 2 2 10 4" xfId="7154" xr:uid="{00000000-0005-0000-0000-0000F6230000}"/>
    <cellStyle name="Entrada 2 2 10 4 2" xfId="7155" xr:uid="{00000000-0005-0000-0000-0000F7230000}"/>
    <cellStyle name="Entrada 2 2 10 4 3" xfId="7156" xr:uid="{00000000-0005-0000-0000-0000F8230000}"/>
    <cellStyle name="Entrada 2 2 10 4 4" xfId="7157" xr:uid="{00000000-0005-0000-0000-0000F9230000}"/>
    <cellStyle name="Entrada 2 2 10 4 5" xfId="7158" xr:uid="{00000000-0005-0000-0000-0000FA230000}"/>
    <cellStyle name="Entrada 2 2 10 4 6" xfId="7159" xr:uid="{00000000-0005-0000-0000-0000FB230000}"/>
    <cellStyle name="Entrada 2 2 10 4 7" xfId="7160" xr:uid="{00000000-0005-0000-0000-0000FC230000}"/>
    <cellStyle name="Entrada 2 2 10 5" xfId="7161" xr:uid="{00000000-0005-0000-0000-0000FD230000}"/>
    <cellStyle name="Entrada 2 2 10 5 2" xfId="7162" xr:uid="{00000000-0005-0000-0000-0000FE230000}"/>
    <cellStyle name="Entrada 2 2 10 5 3" xfId="7163" xr:uid="{00000000-0005-0000-0000-0000FF230000}"/>
    <cellStyle name="Entrada 2 2 10 5 4" xfId="7164" xr:uid="{00000000-0005-0000-0000-000000240000}"/>
    <cellStyle name="Entrada 2 2 10 5 5" xfId="7165" xr:uid="{00000000-0005-0000-0000-000001240000}"/>
    <cellStyle name="Entrada 2 2 10 5 6" xfId="7166" xr:uid="{00000000-0005-0000-0000-000002240000}"/>
    <cellStyle name="Entrada 2 2 10_Client_Report_SSFD_286_UI_15May14_06h00" xfId="37024" xr:uid="{00000000-0005-0000-0000-000003240000}"/>
    <cellStyle name="Entrada 2 2 11" xfId="7167" xr:uid="{00000000-0005-0000-0000-000004240000}"/>
    <cellStyle name="Entrada 2 2 11 2" xfId="7168" xr:uid="{00000000-0005-0000-0000-000005240000}"/>
    <cellStyle name="Entrada 2 2 11 2 2" xfId="7169" xr:uid="{00000000-0005-0000-0000-000006240000}"/>
    <cellStyle name="Entrada 2 2 11 2 2 2" xfId="7170" xr:uid="{00000000-0005-0000-0000-000007240000}"/>
    <cellStyle name="Entrada 2 2 11 2 2 2 2" xfId="7171" xr:uid="{00000000-0005-0000-0000-000008240000}"/>
    <cellStyle name="Entrada 2 2 11 2 2 2 3" xfId="7172" xr:uid="{00000000-0005-0000-0000-000009240000}"/>
    <cellStyle name="Entrada 2 2 11 2 2 2 4" xfId="7173" xr:uid="{00000000-0005-0000-0000-00000A240000}"/>
    <cellStyle name="Entrada 2 2 11 2 2 2 5" xfId="7174" xr:uid="{00000000-0005-0000-0000-00000B240000}"/>
    <cellStyle name="Entrada 2 2 11 2 2 2 6" xfId="7175" xr:uid="{00000000-0005-0000-0000-00000C240000}"/>
    <cellStyle name="Entrada 2 2 11 2 2 3" xfId="7176" xr:uid="{00000000-0005-0000-0000-00000D240000}"/>
    <cellStyle name="Entrada 2 2 11 2 2 3 2" xfId="7177" xr:uid="{00000000-0005-0000-0000-00000E240000}"/>
    <cellStyle name="Entrada 2 2 11 2 2 3 3" xfId="7178" xr:uid="{00000000-0005-0000-0000-00000F240000}"/>
    <cellStyle name="Entrada 2 2 11 2 2 3 4" xfId="7179" xr:uid="{00000000-0005-0000-0000-000010240000}"/>
    <cellStyle name="Entrada 2 2 11 2 2 3 5" xfId="7180" xr:uid="{00000000-0005-0000-0000-000011240000}"/>
    <cellStyle name="Entrada 2 2 11 2 2 3 6" xfId="7181" xr:uid="{00000000-0005-0000-0000-000012240000}"/>
    <cellStyle name="Entrada 2 2 11 2 2 4" xfId="7182" xr:uid="{00000000-0005-0000-0000-000013240000}"/>
    <cellStyle name="Entrada 2 2 11 2 3" xfId="7183" xr:uid="{00000000-0005-0000-0000-000014240000}"/>
    <cellStyle name="Entrada 2 2 11 2 3 2" xfId="7184" xr:uid="{00000000-0005-0000-0000-000015240000}"/>
    <cellStyle name="Entrada 2 2 11 2 3 3" xfId="7185" xr:uid="{00000000-0005-0000-0000-000016240000}"/>
    <cellStyle name="Entrada 2 2 11 2 3 4" xfId="7186" xr:uid="{00000000-0005-0000-0000-000017240000}"/>
    <cellStyle name="Entrada 2 2 11 2 3 5" xfId="7187" xr:uid="{00000000-0005-0000-0000-000018240000}"/>
    <cellStyle name="Entrada 2 2 11 2 3 6" xfId="7188" xr:uid="{00000000-0005-0000-0000-000019240000}"/>
    <cellStyle name="Entrada 2 2 11 2 3 7" xfId="7189" xr:uid="{00000000-0005-0000-0000-00001A240000}"/>
    <cellStyle name="Entrada 2 2 11 2 4" xfId="7190" xr:uid="{00000000-0005-0000-0000-00001B240000}"/>
    <cellStyle name="Entrada 2 2 11 2 4 2" xfId="7191" xr:uid="{00000000-0005-0000-0000-00001C240000}"/>
    <cellStyle name="Entrada 2 2 11 2 4 3" xfId="7192" xr:uid="{00000000-0005-0000-0000-00001D240000}"/>
    <cellStyle name="Entrada 2 2 11 2 4 4" xfId="7193" xr:uid="{00000000-0005-0000-0000-00001E240000}"/>
    <cellStyle name="Entrada 2 2 11 2 4 5" xfId="7194" xr:uid="{00000000-0005-0000-0000-00001F240000}"/>
    <cellStyle name="Entrada 2 2 11 2 4 6" xfId="7195" xr:uid="{00000000-0005-0000-0000-000020240000}"/>
    <cellStyle name="Entrada 2 2 11 3" xfId="7196" xr:uid="{00000000-0005-0000-0000-000021240000}"/>
    <cellStyle name="Entrada 2 2 11 3 2" xfId="7197" xr:uid="{00000000-0005-0000-0000-000022240000}"/>
    <cellStyle name="Entrada 2 2 11 3 2 2" xfId="7198" xr:uid="{00000000-0005-0000-0000-000023240000}"/>
    <cellStyle name="Entrada 2 2 11 3 2 3" xfId="7199" xr:uid="{00000000-0005-0000-0000-000024240000}"/>
    <cellStyle name="Entrada 2 2 11 3 2 4" xfId="7200" xr:uid="{00000000-0005-0000-0000-000025240000}"/>
    <cellStyle name="Entrada 2 2 11 3 2 5" xfId="7201" xr:uid="{00000000-0005-0000-0000-000026240000}"/>
    <cellStyle name="Entrada 2 2 11 3 2 6" xfId="7202" xr:uid="{00000000-0005-0000-0000-000027240000}"/>
    <cellStyle name="Entrada 2 2 11 3 3" xfId="7203" xr:uid="{00000000-0005-0000-0000-000028240000}"/>
    <cellStyle name="Entrada 2 2 11 3 3 2" xfId="7204" xr:uid="{00000000-0005-0000-0000-000029240000}"/>
    <cellStyle name="Entrada 2 2 11 3 3 3" xfId="7205" xr:uid="{00000000-0005-0000-0000-00002A240000}"/>
    <cellStyle name="Entrada 2 2 11 3 3 4" xfId="7206" xr:uid="{00000000-0005-0000-0000-00002B240000}"/>
    <cellStyle name="Entrada 2 2 11 3 3 5" xfId="7207" xr:uid="{00000000-0005-0000-0000-00002C240000}"/>
    <cellStyle name="Entrada 2 2 11 3 3 6" xfId="7208" xr:uid="{00000000-0005-0000-0000-00002D240000}"/>
    <cellStyle name="Entrada 2 2 11 3 4" xfId="7209" xr:uid="{00000000-0005-0000-0000-00002E240000}"/>
    <cellStyle name="Entrada 2 2 11 4" xfId="7210" xr:uid="{00000000-0005-0000-0000-00002F240000}"/>
    <cellStyle name="Entrada 2 2 11 4 2" xfId="7211" xr:uid="{00000000-0005-0000-0000-000030240000}"/>
    <cellStyle name="Entrada 2 2 11 4 3" xfId="7212" xr:uid="{00000000-0005-0000-0000-000031240000}"/>
    <cellStyle name="Entrada 2 2 11 4 4" xfId="7213" xr:uid="{00000000-0005-0000-0000-000032240000}"/>
    <cellStyle name="Entrada 2 2 11 4 5" xfId="7214" xr:uid="{00000000-0005-0000-0000-000033240000}"/>
    <cellStyle name="Entrada 2 2 11 4 6" xfId="7215" xr:uid="{00000000-0005-0000-0000-000034240000}"/>
    <cellStyle name="Entrada 2 2 11 4 7" xfId="7216" xr:uid="{00000000-0005-0000-0000-000035240000}"/>
    <cellStyle name="Entrada 2 2 11 5" xfId="7217" xr:uid="{00000000-0005-0000-0000-000036240000}"/>
    <cellStyle name="Entrada 2 2 11 5 2" xfId="7218" xr:uid="{00000000-0005-0000-0000-000037240000}"/>
    <cellStyle name="Entrada 2 2 11 5 3" xfId="7219" xr:uid="{00000000-0005-0000-0000-000038240000}"/>
    <cellStyle name="Entrada 2 2 11 5 4" xfId="7220" xr:uid="{00000000-0005-0000-0000-000039240000}"/>
    <cellStyle name="Entrada 2 2 11 5 5" xfId="7221" xr:uid="{00000000-0005-0000-0000-00003A240000}"/>
    <cellStyle name="Entrada 2 2 11 5 6" xfId="7222" xr:uid="{00000000-0005-0000-0000-00003B240000}"/>
    <cellStyle name="Entrada 2 2 11_Client_Report_SSFD_286_UI_15May14_06h00" xfId="37025" xr:uid="{00000000-0005-0000-0000-00003C240000}"/>
    <cellStyle name="Entrada 2 2 12" xfId="7223" xr:uid="{00000000-0005-0000-0000-00003D240000}"/>
    <cellStyle name="Entrada 2 2 12 2" xfId="7224" xr:uid="{00000000-0005-0000-0000-00003E240000}"/>
    <cellStyle name="Entrada 2 2 12 2 2" xfId="7225" xr:uid="{00000000-0005-0000-0000-00003F240000}"/>
    <cellStyle name="Entrada 2 2 12 2 2 2" xfId="7226" xr:uid="{00000000-0005-0000-0000-000040240000}"/>
    <cellStyle name="Entrada 2 2 12 2 2 3" xfId="7227" xr:uid="{00000000-0005-0000-0000-000041240000}"/>
    <cellStyle name="Entrada 2 2 12 2 2 4" xfId="7228" xr:uid="{00000000-0005-0000-0000-000042240000}"/>
    <cellStyle name="Entrada 2 2 12 2 2 5" xfId="7229" xr:uid="{00000000-0005-0000-0000-000043240000}"/>
    <cellStyle name="Entrada 2 2 12 2 2 6" xfId="7230" xr:uid="{00000000-0005-0000-0000-000044240000}"/>
    <cellStyle name="Entrada 2 2 12 2 3" xfId="7231" xr:uid="{00000000-0005-0000-0000-000045240000}"/>
    <cellStyle name="Entrada 2 2 12 2 3 2" xfId="7232" xr:uid="{00000000-0005-0000-0000-000046240000}"/>
    <cellStyle name="Entrada 2 2 12 2 3 3" xfId="7233" xr:uid="{00000000-0005-0000-0000-000047240000}"/>
    <cellStyle name="Entrada 2 2 12 2 3 4" xfId="7234" xr:uid="{00000000-0005-0000-0000-000048240000}"/>
    <cellStyle name="Entrada 2 2 12 2 3 5" xfId="7235" xr:uid="{00000000-0005-0000-0000-000049240000}"/>
    <cellStyle name="Entrada 2 2 12 2 3 6" xfId="7236" xr:uid="{00000000-0005-0000-0000-00004A240000}"/>
    <cellStyle name="Entrada 2 2 12 2 4" xfId="7237" xr:uid="{00000000-0005-0000-0000-00004B240000}"/>
    <cellStyle name="Entrada 2 2 12 3" xfId="7238" xr:uid="{00000000-0005-0000-0000-00004C240000}"/>
    <cellStyle name="Entrada 2 2 12 3 2" xfId="7239" xr:uid="{00000000-0005-0000-0000-00004D240000}"/>
    <cellStyle name="Entrada 2 2 12 3 3" xfId="7240" xr:uid="{00000000-0005-0000-0000-00004E240000}"/>
    <cellStyle name="Entrada 2 2 12 3 4" xfId="7241" xr:uid="{00000000-0005-0000-0000-00004F240000}"/>
    <cellStyle name="Entrada 2 2 12 3 5" xfId="7242" xr:uid="{00000000-0005-0000-0000-000050240000}"/>
    <cellStyle name="Entrada 2 2 12 3 6" xfId="7243" xr:uid="{00000000-0005-0000-0000-000051240000}"/>
    <cellStyle name="Entrada 2 2 12 3 7" xfId="7244" xr:uid="{00000000-0005-0000-0000-000052240000}"/>
    <cellStyle name="Entrada 2 2 12 4" xfId="7245" xr:uid="{00000000-0005-0000-0000-000053240000}"/>
    <cellStyle name="Entrada 2 2 12 4 2" xfId="7246" xr:uid="{00000000-0005-0000-0000-000054240000}"/>
    <cellStyle name="Entrada 2 2 12 4 3" xfId="7247" xr:uid="{00000000-0005-0000-0000-000055240000}"/>
    <cellStyle name="Entrada 2 2 12 4 4" xfId="7248" xr:uid="{00000000-0005-0000-0000-000056240000}"/>
    <cellStyle name="Entrada 2 2 12 4 5" xfId="7249" xr:uid="{00000000-0005-0000-0000-000057240000}"/>
    <cellStyle name="Entrada 2 2 12 4 6" xfId="7250" xr:uid="{00000000-0005-0000-0000-000058240000}"/>
    <cellStyle name="Entrada 2 2 13" xfId="7251" xr:uid="{00000000-0005-0000-0000-000059240000}"/>
    <cellStyle name="Entrada 2 2 13 2" xfId="7252" xr:uid="{00000000-0005-0000-0000-00005A240000}"/>
    <cellStyle name="Entrada 2 2 13 2 2" xfId="7253" xr:uid="{00000000-0005-0000-0000-00005B240000}"/>
    <cellStyle name="Entrada 2 2 13 2 2 2" xfId="7254" xr:uid="{00000000-0005-0000-0000-00005C240000}"/>
    <cellStyle name="Entrada 2 2 13 2 2 3" xfId="7255" xr:uid="{00000000-0005-0000-0000-00005D240000}"/>
    <cellStyle name="Entrada 2 2 13 2 2 4" xfId="7256" xr:uid="{00000000-0005-0000-0000-00005E240000}"/>
    <cellStyle name="Entrada 2 2 13 2 2 5" xfId="7257" xr:uid="{00000000-0005-0000-0000-00005F240000}"/>
    <cellStyle name="Entrada 2 2 13 2 2 6" xfId="7258" xr:uid="{00000000-0005-0000-0000-000060240000}"/>
    <cellStyle name="Entrada 2 2 13 2 3" xfId="7259" xr:uid="{00000000-0005-0000-0000-000061240000}"/>
    <cellStyle name="Entrada 2 2 13 2 3 2" xfId="7260" xr:uid="{00000000-0005-0000-0000-000062240000}"/>
    <cellStyle name="Entrada 2 2 13 2 3 3" xfId="7261" xr:uid="{00000000-0005-0000-0000-000063240000}"/>
    <cellStyle name="Entrada 2 2 13 2 3 4" xfId="7262" xr:uid="{00000000-0005-0000-0000-000064240000}"/>
    <cellStyle name="Entrada 2 2 13 2 3 5" xfId="7263" xr:uid="{00000000-0005-0000-0000-000065240000}"/>
    <cellStyle name="Entrada 2 2 13 2 3 6" xfId="7264" xr:uid="{00000000-0005-0000-0000-000066240000}"/>
    <cellStyle name="Entrada 2 2 13 2 4" xfId="7265" xr:uid="{00000000-0005-0000-0000-000067240000}"/>
    <cellStyle name="Entrada 2 2 13 3" xfId="7266" xr:uid="{00000000-0005-0000-0000-000068240000}"/>
    <cellStyle name="Entrada 2 2 13 3 2" xfId="7267" xr:uid="{00000000-0005-0000-0000-000069240000}"/>
    <cellStyle name="Entrada 2 2 13 3 3" xfId="7268" xr:uid="{00000000-0005-0000-0000-00006A240000}"/>
    <cellStyle name="Entrada 2 2 13 3 4" xfId="7269" xr:uid="{00000000-0005-0000-0000-00006B240000}"/>
    <cellStyle name="Entrada 2 2 13 3 5" xfId="7270" xr:uid="{00000000-0005-0000-0000-00006C240000}"/>
    <cellStyle name="Entrada 2 2 13 3 6" xfId="7271" xr:uid="{00000000-0005-0000-0000-00006D240000}"/>
    <cellStyle name="Entrada 2 2 13 3 7" xfId="7272" xr:uid="{00000000-0005-0000-0000-00006E240000}"/>
    <cellStyle name="Entrada 2 2 13 4" xfId="7273" xr:uid="{00000000-0005-0000-0000-00006F240000}"/>
    <cellStyle name="Entrada 2 2 13 4 2" xfId="7274" xr:uid="{00000000-0005-0000-0000-000070240000}"/>
    <cellStyle name="Entrada 2 2 13 4 3" xfId="7275" xr:uid="{00000000-0005-0000-0000-000071240000}"/>
    <cellStyle name="Entrada 2 2 13 4 4" xfId="7276" xr:uid="{00000000-0005-0000-0000-000072240000}"/>
    <cellStyle name="Entrada 2 2 13 4 5" xfId="7277" xr:uid="{00000000-0005-0000-0000-000073240000}"/>
    <cellStyle name="Entrada 2 2 13 4 6" xfId="7278" xr:uid="{00000000-0005-0000-0000-000074240000}"/>
    <cellStyle name="Entrada 2 2 14" xfId="7279" xr:uid="{00000000-0005-0000-0000-000075240000}"/>
    <cellStyle name="Entrada 2 2 14 2" xfId="7280" xr:uid="{00000000-0005-0000-0000-000076240000}"/>
    <cellStyle name="Entrada 2 2 14 2 2" xfId="7281" xr:uid="{00000000-0005-0000-0000-000077240000}"/>
    <cellStyle name="Entrada 2 2 14 2 2 2" xfId="7282" xr:uid="{00000000-0005-0000-0000-000078240000}"/>
    <cellStyle name="Entrada 2 2 14 2 2 3" xfId="7283" xr:uid="{00000000-0005-0000-0000-000079240000}"/>
    <cellStyle name="Entrada 2 2 14 2 2 4" xfId="7284" xr:uid="{00000000-0005-0000-0000-00007A240000}"/>
    <cellStyle name="Entrada 2 2 14 2 2 5" xfId="7285" xr:uid="{00000000-0005-0000-0000-00007B240000}"/>
    <cellStyle name="Entrada 2 2 14 2 2 6" xfId="7286" xr:uid="{00000000-0005-0000-0000-00007C240000}"/>
    <cellStyle name="Entrada 2 2 14 2 3" xfId="7287" xr:uid="{00000000-0005-0000-0000-00007D240000}"/>
    <cellStyle name="Entrada 2 2 14 2 3 2" xfId="7288" xr:uid="{00000000-0005-0000-0000-00007E240000}"/>
    <cellStyle name="Entrada 2 2 14 2 3 3" xfId="7289" xr:uid="{00000000-0005-0000-0000-00007F240000}"/>
    <cellStyle name="Entrada 2 2 14 2 3 4" xfId="7290" xr:uid="{00000000-0005-0000-0000-000080240000}"/>
    <cellStyle name="Entrada 2 2 14 2 3 5" xfId="7291" xr:uid="{00000000-0005-0000-0000-000081240000}"/>
    <cellStyle name="Entrada 2 2 14 2 3 6" xfId="7292" xr:uid="{00000000-0005-0000-0000-000082240000}"/>
    <cellStyle name="Entrada 2 2 14 2 4" xfId="7293" xr:uid="{00000000-0005-0000-0000-000083240000}"/>
    <cellStyle name="Entrada 2 2 14 3" xfId="7294" xr:uid="{00000000-0005-0000-0000-000084240000}"/>
    <cellStyle name="Entrada 2 2 14 3 2" xfId="7295" xr:uid="{00000000-0005-0000-0000-000085240000}"/>
    <cellStyle name="Entrada 2 2 14 3 3" xfId="7296" xr:uid="{00000000-0005-0000-0000-000086240000}"/>
    <cellStyle name="Entrada 2 2 14 3 4" xfId="7297" xr:uid="{00000000-0005-0000-0000-000087240000}"/>
    <cellStyle name="Entrada 2 2 14 3 5" xfId="7298" xr:uid="{00000000-0005-0000-0000-000088240000}"/>
    <cellStyle name="Entrada 2 2 14 3 6" xfId="7299" xr:uid="{00000000-0005-0000-0000-000089240000}"/>
    <cellStyle name="Entrada 2 2 14 3 7" xfId="7300" xr:uid="{00000000-0005-0000-0000-00008A240000}"/>
    <cellStyle name="Entrada 2 2 14 4" xfId="7301" xr:uid="{00000000-0005-0000-0000-00008B240000}"/>
    <cellStyle name="Entrada 2 2 14 4 2" xfId="7302" xr:uid="{00000000-0005-0000-0000-00008C240000}"/>
    <cellStyle name="Entrada 2 2 14 4 3" xfId="7303" xr:uid="{00000000-0005-0000-0000-00008D240000}"/>
    <cellStyle name="Entrada 2 2 14 4 4" xfId="7304" xr:uid="{00000000-0005-0000-0000-00008E240000}"/>
    <cellStyle name="Entrada 2 2 14 4 5" xfId="7305" xr:uid="{00000000-0005-0000-0000-00008F240000}"/>
    <cellStyle name="Entrada 2 2 14 4 6" xfId="7306" xr:uid="{00000000-0005-0000-0000-000090240000}"/>
    <cellStyle name="Entrada 2 2 15" xfId="7307" xr:uid="{00000000-0005-0000-0000-000091240000}"/>
    <cellStyle name="Entrada 2 2 15 2" xfId="7308" xr:uid="{00000000-0005-0000-0000-000092240000}"/>
    <cellStyle name="Entrada 2 2 15 2 2" xfId="7309" xr:uid="{00000000-0005-0000-0000-000093240000}"/>
    <cellStyle name="Entrada 2 2 15 2 2 2" xfId="7310" xr:uid="{00000000-0005-0000-0000-000094240000}"/>
    <cellStyle name="Entrada 2 2 15 2 2 3" xfId="7311" xr:uid="{00000000-0005-0000-0000-000095240000}"/>
    <cellStyle name="Entrada 2 2 15 2 2 4" xfId="7312" xr:uid="{00000000-0005-0000-0000-000096240000}"/>
    <cellStyle name="Entrada 2 2 15 2 2 5" xfId="7313" xr:uid="{00000000-0005-0000-0000-000097240000}"/>
    <cellStyle name="Entrada 2 2 15 2 2 6" xfId="7314" xr:uid="{00000000-0005-0000-0000-000098240000}"/>
    <cellStyle name="Entrada 2 2 15 2 3" xfId="7315" xr:uid="{00000000-0005-0000-0000-000099240000}"/>
    <cellStyle name="Entrada 2 2 15 2 3 2" xfId="7316" xr:uid="{00000000-0005-0000-0000-00009A240000}"/>
    <cellStyle name="Entrada 2 2 15 2 3 3" xfId="7317" xr:uid="{00000000-0005-0000-0000-00009B240000}"/>
    <cellStyle name="Entrada 2 2 15 2 3 4" xfId="7318" xr:uid="{00000000-0005-0000-0000-00009C240000}"/>
    <cellStyle name="Entrada 2 2 15 2 3 5" xfId="7319" xr:uid="{00000000-0005-0000-0000-00009D240000}"/>
    <cellStyle name="Entrada 2 2 15 2 3 6" xfId="7320" xr:uid="{00000000-0005-0000-0000-00009E240000}"/>
    <cellStyle name="Entrada 2 2 15 2 4" xfId="7321" xr:uid="{00000000-0005-0000-0000-00009F240000}"/>
    <cellStyle name="Entrada 2 2 15 3" xfId="7322" xr:uid="{00000000-0005-0000-0000-0000A0240000}"/>
    <cellStyle name="Entrada 2 2 15 3 2" xfId="7323" xr:uid="{00000000-0005-0000-0000-0000A1240000}"/>
    <cellStyle name="Entrada 2 2 15 3 3" xfId="7324" xr:uid="{00000000-0005-0000-0000-0000A2240000}"/>
    <cellStyle name="Entrada 2 2 15 3 4" xfId="7325" xr:uid="{00000000-0005-0000-0000-0000A3240000}"/>
    <cellStyle name="Entrada 2 2 15 3 5" xfId="7326" xr:uid="{00000000-0005-0000-0000-0000A4240000}"/>
    <cellStyle name="Entrada 2 2 15 3 6" xfId="7327" xr:uid="{00000000-0005-0000-0000-0000A5240000}"/>
    <cellStyle name="Entrada 2 2 15 3 7" xfId="7328" xr:uid="{00000000-0005-0000-0000-0000A6240000}"/>
    <cellStyle name="Entrada 2 2 15 4" xfId="7329" xr:uid="{00000000-0005-0000-0000-0000A7240000}"/>
    <cellStyle name="Entrada 2 2 15 4 2" xfId="7330" xr:uid="{00000000-0005-0000-0000-0000A8240000}"/>
    <cellStyle name="Entrada 2 2 15 4 3" xfId="7331" xr:uid="{00000000-0005-0000-0000-0000A9240000}"/>
    <cellStyle name="Entrada 2 2 15 4 4" xfId="7332" xr:uid="{00000000-0005-0000-0000-0000AA240000}"/>
    <cellStyle name="Entrada 2 2 15 4 5" xfId="7333" xr:uid="{00000000-0005-0000-0000-0000AB240000}"/>
    <cellStyle name="Entrada 2 2 15 4 6" xfId="7334" xr:uid="{00000000-0005-0000-0000-0000AC240000}"/>
    <cellStyle name="Entrada 2 2 16" xfId="7335" xr:uid="{00000000-0005-0000-0000-0000AD240000}"/>
    <cellStyle name="Entrada 2 2 16 2" xfId="7336" xr:uid="{00000000-0005-0000-0000-0000AE240000}"/>
    <cellStyle name="Entrada 2 2 16 2 2" xfId="7337" xr:uid="{00000000-0005-0000-0000-0000AF240000}"/>
    <cellStyle name="Entrada 2 2 16 2 2 2" xfId="7338" xr:uid="{00000000-0005-0000-0000-0000B0240000}"/>
    <cellStyle name="Entrada 2 2 16 2 2 3" xfId="7339" xr:uid="{00000000-0005-0000-0000-0000B1240000}"/>
    <cellStyle name="Entrada 2 2 16 2 2 4" xfId="7340" xr:uid="{00000000-0005-0000-0000-0000B2240000}"/>
    <cellStyle name="Entrada 2 2 16 2 2 5" xfId="7341" xr:uid="{00000000-0005-0000-0000-0000B3240000}"/>
    <cellStyle name="Entrada 2 2 16 2 2 6" xfId="7342" xr:uid="{00000000-0005-0000-0000-0000B4240000}"/>
    <cellStyle name="Entrada 2 2 16 2 3" xfId="7343" xr:uid="{00000000-0005-0000-0000-0000B5240000}"/>
    <cellStyle name="Entrada 2 2 16 2 3 2" xfId="7344" xr:uid="{00000000-0005-0000-0000-0000B6240000}"/>
    <cellStyle name="Entrada 2 2 16 2 3 3" xfId="7345" xr:uid="{00000000-0005-0000-0000-0000B7240000}"/>
    <cellStyle name="Entrada 2 2 16 2 3 4" xfId="7346" xr:uid="{00000000-0005-0000-0000-0000B8240000}"/>
    <cellStyle name="Entrada 2 2 16 2 3 5" xfId="7347" xr:uid="{00000000-0005-0000-0000-0000B9240000}"/>
    <cellStyle name="Entrada 2 2 16 2 3 6" xfId="7348" xr:uid="{00000000-0005-0000-0000-0000BA240000}"/>
    <cellStyle name="Entrada 2 2 16 2 4" xfId="7349" xr:uid="{00000000-0005-0000-0000-0000BB240000}"/>
    <cellStyle name="Entrada 2 2 16 3" xfId="7350" xr:uid="{00000000-0005-0000-0000-0000BC240000}"/>
    <cellStyle name="Entrada 2 2 16 3 2" xfId="7351" xr:uid="{00000000-0005-0000-0000-0000BD240000}"/>
    <cellStyle name="Entrada 2 2 16 3 3" xfId="7352" xr:uid="{00000000-0005-0000-0000-0000BE240000}"/>
    <cellStyle name="Entrada 2 2 16 3 4" xfId="7353" xr:uid="{00000000-0005-0000-0000-0000BF240000}"/>
    <cellStyle name="Entrada 2 2 16 3 5" xfId="7354" xr:uid="{00000000-0005-0000-0000-0000C0240000}"/>
    <cellStyle name="Entrada 2 2 16 3 6" xfId="7355" xr:uid="{00000000-0005-0000-0000-0000C1240000}"/>
    <cellStyle name="Entrada 2 2 16 4" xfId="7356" xr:uid="{00000000-0005-0000-0000-0000C2240000}"/>
    <cellStyle name="Entrada 2 2 16 4 2" xfId="7357" xr:uid="{00000000-0005-0000-0000-0000C3240000}"/>
    <cellStyle name="Entrada 2 2 16 4 3" xfId="7358" xr:uid="{00000000-0005-0000-0000-0000C4240000}"/>
    <cellStyle name="Entrada 2 2 16 4 4" xfId="7359" xr:uid="{00000000-0005-0000-0000-0000C5240000}"/>
    <cellStyle name="Entrada 2 2 16 4 5" xfId="7360" xr:uid="{00000000-0005-0000-0000-0000C6240000}"/>
    <cellStyle name="Entrada 2 2 16 4 6" xfId="7361" xr:uid="{00000000-0005-0000-0000-0000C7240000}"/>
    <cellStyle name="Entrada 2 2 16 5" xfId="7362" xr:uid="{00000000-0005-0000-0000-0000C8240000}"/>
    <cellStyle name="Entrada 2 2 17" xfId="7363" xr:uid="{00000000-0005-0000-0000-0000C9240000}"/>
    <cellStyle name="Entrada 2 2 17 2" xfId="7364" xr:uid="{00000000-0005-0000-0000-0000CA240000}"/>
    <cellStyle name="Entrada 2 2 17 2 2" xfId="7365" xr:uid="{00000000-0005-0000-0000-0000CB240000}"/>
    <cellStyle name="Entrada 2 2 17 2 2 2" xfId="7366" xr:uid="{00000000-0005-0000-0000-0000CC240000}"/>
    <cellStyle name="Entrada 2 2 17 2 2 3" xfId="7367" xr:uid="{00000000-0005-0000-0000-0000CD240000}"/>
    <cellStyle name="Entrada 2 2 17 2 2 4" xfId="7368" xr:uid="{00000000-0005-0000-0000-0000CE240000}"/>
    <cellStyle name="Entrada 2 2 17 2 2 5" xfId="7369" xr:uid="{00000000-0005-0000-0000-0000CF240000}"/>
    <cellStyle name="Entrada 2 2 17 2 2 6" xfId="7370" xr:uid="{00000000-0005-0000-0000-0000D0240000}"/>
    <cellStyle name="Entrada 2 2 17 2 3" xfId="7371" xr:uid="{00000000-0005-0000-0000-0000D1240000}"/>
    <cellStyle name="Entrada 2 2 17 2 3 2" xfId="7372" xr:uid="{00000000-0005-0000-0000-0000D2240000}"/>
    <cellStyle name="Entrada 2 2 17 2 3 3" xfId="7373" xr:uid="{00000000-0005-0000-0000-0000D3240000}"/>
    <cellStyle name="Entrada 2 2 17 2 3 4" xfId="7374" xr:uid="{00000000-0005-0000-0000-0000D4240000}"/>
    <cellStyle name="Entrada 2 2 17 2 3 5" xfId="7375" xr:uid="{00000000-0005-0000-0000-0000D5240000}"/>
    <cellStyle name="Entrada 2 2 17 2 3 6" xfId="7376" xr:uid="{00000000-0005-0000-0000-0000D6240000}"/>
    <cellStyle name="Entrada 2 2 17 2 4" xfId="7377" xr:uid="{00000000-0005-0000-0000-0000D7240000}"/>
    <cellStyle name="Entrada 2 2 17 3" xfId="7378" xr:uid="{00000000-0005-0000-0000-0000D8240000}"/>
    <cellStyle name="Entrada 2 2 17 3 2" xfId="7379" xr:uid="{00000000-0005-0000-0000-0000D9240000}"/>
    <cellStyle name="Entrada 2 2 17 3 3" xfId="7380" xr:uid="{00000000-0005-0000-0000-0000DA240000}"/>
    <cellStyle name="Entrada 2 2 17 3 4" xfId="7381" xr:uid="{00000000-0005-0000-0000-0000DB240000}"/>
    <cellStyle name="Entrada 2 2 17 3 5" xfId="7382" xr:uid="{00000000-0005-0000-0000-0000DC240000}"/>
    <cellStyle name="Entrada 2 2 17 3 6" xfId="7383" xr:uid="{00000000-0005-0000-0000-0000DD240000}"/>
    <cellStyle name="Entrada 2 2 17 4" xfId="7384" xr:uid="{00000000-0005-0000-0000-0000DE240000}"/>
    <cellStyle name="Entrada 2 2 17 4 2" xfId="7385" xr:uid="{00000000-0005-0000-0000-0000DF240000}"/>
    <cellStyle name="Entrada 2 2 17 4 3" xfId="7386" xr:uid="{00000000-0005-0000-0000-0000E0240000}"/>
    <cellStyle name="Entrada 2 2 17 4 4" xfId="7387" xr:uid="{00000000-0005-0000-0000-0000E1240000}"/>
    <cellStyle name="Entrada 2 2 17 4 5" xfId="7388" xr:uid="{00000000-0005-0000-0000-0000E2240000}"/>
    <cellStyle name="Entrada 2 2 17 4 6" xfId="7389" xr:uid="{00000000-0005-0000-0000-0000E3240000}"/>
    <cellStyle name="Entrada 2 2 17 5" xfId="7390" xr:uid="{00000000-0005-0000-0000-0000E4240000}"/>
    <cellStyle name="Entrada 2 2 18" xfId="7391" xr:uid="{00000000-0005-0000-0000-0000E5240000}"/>
    <cellStyle name="Entrada 2 2 18 2" xfId="7392" xr:uid="{00000000-0005-0000-0000-0000E6240000}"/>
    <cellStyle name="Entrada 2 2 18 2 2" xfId="7393" xr:uid="{00000000-0005-0000-0000-0000E7240000}"/>
    <cellStyle name="Entrada 2 2 18 2 2 2" xfId="7394" xr:uid="{00000000-0005-0000-0000-0000E8240000}"/>
    <cellStyle name="Entrada 2 2 18 2 2 3" xfId="7395" xr:uid="{00000000-0005-0000-0000-0000E9240000}"/>
    <cellStyle name="Entrada 2 2 18 2 2 4" xfId="7396" xr:uid="{00000000-0005-0000-0000-0000EA240000}"/>
    <cellStyle name="Entrada 2 2 18 2 2 5" xfId="7397" xr:uid="{00000000-0005-0000-0000-0000EB240000}"/>
    <cellStyle name="Entrada 2 2 18 2 2 6" xfId="7398" xr:uid="{00000000-0005-0000-0000-0000EC240000}"/>
    <cellStyle name="Entrada 2 2 18 2 3" xfId="7399" xr:uid="{00000000-0005-0000-0000-0000ED240000}"/>
    <cellStyle name="Entrada 2 2 18 2 3 2" xfId="7400" xr:uid="{00000000-0005-0000-0000-0000EE240000}"/>
    <cellStyle name="Entrada 2 2 18 2 3 3" xfId="7401" xr:uid="{00000000-0005-0000-0000-0000EF240000}"/>
    <cellStyle name="Entrada 2 2 18 2 3 4" xfId="7402" xr:uid="{00000000-0005-0000-0000-0000F0240000}"/>
    <cellStyle name="Entrada 2 2 18 2 3 5" xfId="7403" xr:uid="{00000000-0005-0000-0000-0000F1240000}"/>
    <cellStyle name="Entrada 2 2 18 2 3 6" xfId="7404" xr:uid="{00000000-0005-0000-0000-0000F2240000}"/>
    <cellStyle name="Entrada 2 2 18 2 4" xfId="7405" xr:uid="{00000000-0005-0000-0000-0000F3240000}"/>
    <cellStyle name="Entrada 2 2 18 3" xfId="7406" xr:uid="{00000000-0005-0000-0000-0000F4240000}"/>
    <cellStyle name="Entrada 2 2 18 3 2" xfId="7407" xr:uid="{00000000-0005-0000-0000-0000F5240000}"/>
    <cellStyle name="Entrada 2 2 18 3 3" xfId="7408" xr:uid="{00000000-0005-0000-0000-0000F6240000}"/>
    <cellStyle name="Entrada 2 2 18 3 4" xfId="7409" xr:uid="{00000000-0005-0000-0000-0000F7240000}"/>
    <cellStyle name="Entrada 2 2 18 3 5" xfId="7410" xr:uid="{00000000-0005-0000-0000-0000F8240000}"/>
    <cellStyle name="Entrada 2 2 18 3 6" xfId="7411" xr:uid="{00000000-0005-0000-0000-0000F9240000}"/>
    <cellStyle name="Entrada 2 2 18 4" xfId="7412" xr:uid="{00000000-0005-0000-0000-0000FA240000}"/>
    <cellStyle name="Entrada 2 2 18 4 2" xfId="7413" xr:uid="{00000000-0005-0000-0000-0000FB240000}"/>
    <cellStyle name="Entrada 2 2 18 4 3" xfId="7414" xr:uid="{00000000-0005-0000-0000-0000FC240000}"/>
    <cellStyle name="Entrada 2 2 18 4 4" xfId="7415" xr:uid="{00000000-0005-0000-0000-0000FD240000}"/>
    <cellStyle name="Entrada 2 2 18 4 5" xfId="7416" xr:uid="{00000000-0005-0000-0000-0000FE240000}"/>
    <cellStyle name="Entrada 2 2 18 4 6" xfId="7417" xr:uid="{00000000-0005-0000-0000-0000FF240000}"/>
    <cellStyle name="Entrada 2 2 18 5" xfId="7418" xr:uid="{00000000-0005-0000-0000-000000250000}"/>
    <cellStyle name="Entrada 2 2 19" xfId="7419" xr:uid="{00000000-0005-0000-0000-000001250000}"/>
    <cellStyle name="Entrada 2 2 19 2" xfId="7420" xr:uid="{00000000-0005-0000-0000-000002250000}"/>
    <cellStyle name="Entrada 2 2 19 2 2" xfId="7421" xr:uid="{00000000-0005-0000-0000-000003250000}"/>
    <cellStyle name="Entrada 2 2 19 2 2 2" xfId="7422" xr:uid="{00000000-0005-0000-0000-000004250000}"/>
    <cellStyle name="Entrada 2 2 19 2 2 3" xfId="7423" xr:uid="{00000000-0005-0000-0000-000005250000}"/>
    <cellStyle name="Entrada 2 2 19 2 2 4" xfId="7424" xr:uid="{00000000-0005-0000-0000-000006250000}"/>
    <cellStyle name="Entrada 2 2 19 2 2 5" xfId="7425" xr:uid="{00000000-0005-0000-0000-000007250000}"/>
    <cellStyle name="Entrada 2 2 19 2 2 6" xfId="7426" xr:uid="{00000000-0005-0000-0000-000008250000}"/>
    <cellStyle name="Entrada 2 2 19 2 3" xfId="7427" xr:uid="{00000000-0005-0000-0000-000009250000}"/>
    <cellStyle name="Entrada 2 2 19 2 3 2" xfId="7428" xr:uid="{00000000-0005-0000-0000-00000A250000}"/>
    <cellStyle name="Entrada 2 2 19 2 3 3" xfId="7429" xr:uid="{00000000-0005-0000-0000-00000B250000}"/>
    <cellStyle name="Entrada 2 2 19 2 3 4" xfId="7430" xr:uid="{00000000-0005-0000-0000-00000C250000}"/>
    <cellStyle name="Entrada 2 2 19 2 3 5" xfId="7431" xr:uid="{00000000-0005-0000-0000-00000D250000}"/>
    <cellStyle name="Entrada 2 2 19 2 3 6" xfId="7432" xr:uid="{00000000-0005-0000-0000-00000E250000}"/>
    <cellStyle name="Entrada 2 2 19 2 4" xfId="7433" xr:uid="{00000000-0005-0000-0000-00000F250000}"/>
    <cellStyle name="Entrada 2 2 19 3" xfId="7434" xr:uid="{00000000-0005-0000-0000-000010250000}"/>
    <cellStyle name="Entrada 2 2 19 3 2" xfId="7435" xr:uid="{00000000-0005-0000-0000-000011250000}"/>
    <cellStyle name="Entrada 2 2 19 3 3" xfId="7436" xr:uid="{00000000-0005-0000-0000-000012250000}"/>
    <cellStyle name="Entrada 2 2 19 3 4" xfId="7437" xr:uid="{00000000-0005-0000-0000-000013250000}"/>
    <cellStyle name="Entrada 2 2 19 3 5" xfId="7438" xr:uid="{00000000-0005-0000-0000-000014250000}"/>
    <cellStyle name="Entrada 2 2 19 3 6" xfId="7439" xr:uid="{00000000-0005-0000-0000-000015250000}"/>
    <cellStyle name="Entrada 2 2 19 4" xfId="7440" xr:uid="{00000000-0005-0000-0000-000016250000}"/>
    <cellStyle name="Entrada 2 2 19 4 2" xfId="7441" xr:uid="{00000000-0005-0000-0000-000017250000}"/>
    <cellStyle name="Entrada 2 2 19 4 3" xfId="7442" xr:uid="{00000000-0005-0000-0000-000018250000}"/>
    <cellStyle name="Entrada 2 2 19 4 4" xfId="7443" xr:uid="{00000000-0005-0000-0000-000019250000}"/>
    <cellStyle name="Entrada 2 2 19 4 5" xfId="7444" xr:uid="{00000000-0005-0000-0000-00001A250000}"/>
    <cellStyle name="Entrada 2 2 19 4 6" xfId="7445" xr:uid="{00000000-0005-0000-0000-00001B250000}"/>
    <cellStyle name="Entrada 2 2 19 5" xfId="7446" xr:uid="{00000000-0005-0000-0000-00001C250000}"/>
    <cellStyle name="Entrada 2 2 2" xfId="7447" xr:uid="{00000000-0005-0000-0000-00001D250000}"/>
    <cellStyle name="Entrada 2 2 2 2" xfId="7448" xr:uid="{00000000-0005-0000-0000-00001E250000}"/>
    <cellStyle name="Entrada 2 2 2 2 2" xfId="7449" xr:uid="{00000000-0005-0000-0000-00001F250000}"/>
    <cellStyle name="Entrada 2 2 2 2 2 2" xfId="7450" xr:uid="{00000000-0005-0000-0000-000020250000}"/>
    <cellStyle name="Entrada 2 2 2 2 2 2 2" xfId="7451" xr:uid="{00000000-0005-0000-0000-000021250000}"/>
    <cellStyle name="Entrada 2 2 2 2 2 2 3" xfId="7452" xr:uid="{00000000-0005-0000-0000-000022250000}"/>
    <cellStyle name="Entrada 2 2 2 2 2 2 4" xfId="7453" xr:uid="{00000000-0005-0000-0000-000023250000}"/>
    <cellStyle name="Entrada 2 2 2 2 2 2 5" xfId="7454" xr:uid="{00000000-0005-0000-0000-000024250000}"/>
    <cellStyle name="Entrada 2 2 2 2 2 2 6" xfId="7455" xr:uid="{00000000-0005-0000-0000-000025250000}"/>
    <cellStyle name="Entrada 2 2 2 2 2 3" xfId="7456" xr:uid="{00000000-0005-0000-0000-000026250000}"/>
    <cellStyle name="Entrada 2 2 2 2 2 3 2" xfId="7457" xr:uid="{00000000-0005-0000-0000-000027250000}"/>
    <cellStyle name="Entrada 2 2 2 2 2 3 3" xfId="7458" xr:uid="{00000000-0005-0000-0000-000028250000}"/>
    <cellStyle name="Entrada 2 2 2 2 2 3 4" xfId="7459" xr:uid="{00000000-0005-0000-0000-000029250000}"/>
    <cellStyle name="Entrada 2 2 2 2 2 3 5" xfId="7460" xr:uid="{00000000-0005-0000-0000-00002A250000}"/>
    <cellStyle name="Entrada 2 2 2 2 2 3 6" xfId="7461" xr:uid="{00000000-0005-0000-0000-00002B250000}"/>
    <cellStyle name="Entrada 2 2 2 2 2 4" xfId="7462" xr:uid="{00000000-0005-0000-0000-00002C250000}"/>
    <cellStyle name="Entrada 2 2 2 2 3" xfId="7463" xr:uid="{00000000-0005-0000-0000-00002D250000}"/>
    <cellStyle name="Entrada 2 2 2 2 3 2" xfId="7464" xr:uid="{00000000-0005-0000-0000-00002E250000}"/>
    <cellStyle name="Entrada 2 2 2 2 3 3" xfId="7465" xr:uid="{00000000-0005-0000-0000-00002F250000}"/>
    <cellStyle name="Entrada 2 2 2 2 3 4" xfId="7466" xr:uid="{00000000-0005-0000-0000-000030250000}"/>
    <cellStyle name="Entrada 2 2 2 2 3 5" xfId="7467" xr:uid="{00000000-0005-0000-0000-000031250000}"/>
    <cellStyle name="Entrada 2 2 2 2 3 6" xfId="7468" xr:uid="{00000000-0005-0000-0000-000032250000}"/>
    <cellStyle name="Entrada 2 2 2 2 3 7" xfId="7469" xr:uid="{00000000-0005-0000-0000-000033250000}"/>
    <cellStyle name="Entrada 2 2 2 2 4" xfId="7470" xr:uid="{00000000-0005-0000-0000-000034250000}"/>
    <cellStyle name="Entrada 2 2 2 2 4 2" xfId="7471" xr:uid="{00000000-0005-0000-0000-000035250000}"/>
    <cellStyle name="Entrada 2 2 2 2 4 3" xfId="7472" xr:uid="{00000000-0005-0000-0000-000036250000}"/>
    <cellStyle name="Entrada 2 2 2 2 4 4" xfId="7473" xr:uid="{00000000-0005-0000-0000-000037250000}"/>
    <cellStyle name="Entrada 2 2 2 2 4 5" xfId="7474" xr:uid="{00000000-0005-0000-0000-000038250000}"/>
    <cellStyle name="Entrada 2 2 2 2 4 6" xfId="7475" xr:uid="{00000000-0005-0000-0000-000039250000}"/>
    <cellStyle name="Entrada 2 2 2 3" xfId="7476" xr:uid="{00000000-0005-0000-0000-00003A250000}"/>
    <cellStyle name="Entrada 2 2 2 3 2" xfId="7477" xr:uid="{00000000-0005-0000-0000-00003B250000}"/>
    <cellStyle name="Entrada 2 2 2 3 2 2" xfId="7478" xr:uid="{00000000-0005-0000-0000-00003C250000}"/>
    <cellStyle name="Entrada 2 2 2 3 2 2 2" xfId="7479" xr:uid="{00000000-0005-0000-0000-00003D250000}"/>
    <cellStyle name="Entrada 2 2 2 3 2 2 3" xfId="7480" xr:uid="{00000000-0005-0000-0000-00003E250000}"/>
    <cellStyle name="Entrada 2 2 2 3 2 2 4" xfId="7481" xr:uid="{00000000-0005-0000-0000-00003F250000}"/>
    <cellStyle name="Entrada 2 2 2 3 2 2 5" xfId="7482" xr:uid="{00000000-0005-0000-0000-000040250000}"/>
    <cellStyle name="Entrada 2 2 2 3 2 2 6" xfId="7483" xr:uid="{00000000-0005-0000-0000-000041250000}"/>
    <cellStyle name="Entrada 2 2 2 3 2 3" xfId="7484" xr:uid="{00000000-0005-0000-0000-000042250000}"/>
    <cellStyle name="Entrada 2 2 2 3 2 3 2" xfId="7485" xr:uid="{00000000-0005-0000-0000-000043250000}"/>
    <cellStyle name="Entrada 2 2 2 3 2 3 3" xfId="7486" xr:uid="{00000000-0005-0000-0000-000044250000}"/>
    <cellStyle name="Entrada 2 2 2 3 2 3 4" xfId="7487" xr:uid="{00000000-0005-0000-0000-000045250000}"/>
    <cellStyle name="Entrada 2 2 2 3 2 3 5" xfId="7488" xr:uid="{00000000-0005-0000-0000-000046250000}"/>
    <cellStyle name="Entrada 2 2 2 3 2 3 6" xfId="7489" xr:uid="{00000000-0005-0000-0000-000047250000}"/>
    <cellStyle name="Entrada 2 2 2 3 2 4" xfId="7490" xr:uid="{00000000-0005-0000-0000-000048250000}"/>
    <cellStyle name="Entrada 2 2 2 3 3" xfId="7491" xr:uid="{00000000-0005-0000-0000-000049250000}"/>
    <cellStyle name="Entrada 2 2 2 3 3 2" xfId="7492" xr:uid="{00000000-0005-0000-0000-00004A250000}"/>
    <cellStyle name="Entrada 2 2 2 3 3 3" xfId="7493" xr:uid="{00000000-0005-0000-0000-00004B250000}"/>
    <cellStyle name="Entrada 2 2 2 3 3 4" xfId="7494" xr:uid="{00000000-0005-0000-0000-00004C250000}"/>
    <cellStyle name="Entrada 2 2 2 3 3 5" xfId="7495" xr:uid="{00000000-0005-0000-0000-00004D250000}"/>
    <cellStyle name="Entrada 2 2 2 3 3 6" xfId="7496" xr:uid="{00000000-0005-0000-0000-00004E250000}"/>
    <cellStyle name="Entrada 2 2 2 3 4" xfId="7497" xr:uid="{00000000-0005-0000-0000-00004F250000}"/>
    <cellStyle name="Entrada 2 2 2 3 4 2" xfId="7498" xr:uid="{00000000-0005-0000-0000-000050250000}"/>
    <cellStyle name="Entrada 2 2 2 3 4 3" xfId="7499" xr:uid="{00000000-0005-0000-0000-000051250000}"/>
    <cellStyle name="Entrada 2 2 2 3 4 4" xfId="7500" xr:uid="{00000000-0005-0000-0000-000052250000}"/>
    <cellStyle name="Entrada 2 2 2 3 4 5" xfId="7501" xr:uid="{00000000-0005-0000-0000-000053250000}"/>
    <cellStyle name="Entrada 2 2 2 3 4 6" xfId="7502" xr:uid="{00000000-0005-0000-0000-000054250000}"/>
    <cellStyle name="Entrada 2 2 2 3 5" xfId="7503" xr:uid="{00000000-0005-0000-0000-000055250000}"/>
    <cellStyle name="Entrada 2 2 2 4" xfId="7504" xr:uid="{00000000-0005-0000-0000-000056250000}"/>
    <cellStyle name="Entrada 2 2 2 4 2" xfId="7505" xr:uid="{00000000-0005-0000-0000-000057250000}"/>
    <cellStyle name="Entrada 2 2 2 4 2 2" xfId="7506" xr:uid="{00000000-0005-0000-0000-000058250000}"/>
    <cellStyle name="Entrada 2 2 2 4 2 2 2" xfId="7507" xr:uid="{00000000-0005-0000-0000-000059250000}"/>
    <cellStyle name="Entrada 2 2 2 4 2 2 3" xfId="7508" xr:uid="{00000000-0005-0000-0000-00005A250000}"/>
    <cellStyle name="Entrada 2 2 2 4 2 2 4" xfId="7509" xr:uid="{00000000-0005-0000-0000-00005B250000}"/>
    <cellStyle name="Entrada 2 2 2 4 2 2 5" xfId="7510" xr:uid="{00000000-0005-0000-0000-00005C250000}"/>
    <cellStyle name="Entrada 2 2 2 4 2 2 6" xfId="7511" xr:uid="{00000000-0005-0000-0000-00005D250000}"/>
    <cellStyle name="Entrada 2 2 2 4 2 3" xfId="7512" xr:uid="{00000000-0005-0000-0000-00005E250000}"/>
    <cellStyle name="Entrada 2 2 2 4 2 3 2" xfId="7513" xr:uid="{00000000-0005-0000-0000-00005F250000}"/>
    <cellStyle name="Entrada 2 2 2 4 2 3 3" xfId="7514" xr:uid="{00000000-0005-0000-0000-000060250000}"/>
    <cellStyle name="Entrada 2 2 2 4 2 3 4" xfId="7515" xr:uid="{00000000-0005-0000-0000-000061250000}"/>
    <cellStyle name="Entrada 2 2 2 4 2 3 5" xfId="7516" xr:uid="{00000000-0005-0000-0000-000062250000}"/>
    <cellStyle name="Entrada 2 2 2 4 2 3 6" xfId="7517" xr:uid="{00000000-0005-0000-0000-000063250000}"/>
    <cellStyle name="Entrada 2 2 2 4 2 4" xfId="7518" xr:uid="{00000000-0005-0000-0000-000064250000}"/>
    <cellStyle name="Entrada 2 2 2 4 3" xfId="7519" xr:uid="{00000000-0005-0000-0000-000065250000}"/>
    <cellStyle name="Entrada 2 2 2 4 3 2" xfId="7520" xr:uid="{00000000-0005-0000-0000-000066250000}"/>
    <cellStyle name="Entrada 2 2 2 4 3 3" xfId="7521" xr:uid="{00000000-0005-0000-0000-000067250000}"/>
    <cellStyle name="Entrada 2 2 2 4 3 4" xfId="7522" xr:uid="{00000000-0005-0000-0000-000068250000}"/>
    <cellStyle name="Entrada 2 2 2 4 3 5" xfId="7523" xr:uid="{00000000-0005-0000-0000-000069250000}"/>
    <cellStyle name="Entrada 2 2 2 4 3 6" xfId="7524" xr:uid="{00000000-0005-0000-0000-00006A250000}"/>
    <cellStyle name="Entrada 2 2 2 4 4" xfId="7525" xr:uid="{00000000-0005-0000-0000-00006B250000}"/>
    <cellStyle name="Entrada 2 2 2 4 4 2" xfId="7526" xr:uid="{00000000-0005-0000-0000-00006C250000}"/>
    <cellStyle name="Entrada 2 2 2 4 4 3" xfId="7527" xr:uid="{00000000-0005-0000-0000-00006D250000}"/>
    <cellStyle name="Entrada 2 2 2 4 4 4" xfId="7528" xr:uid="{00000000-0005-0000-0000-00006E250000}"/>
    <cellStyle name="Entrada 2 2 2 4 4 5" xfId="7529" xr:uid="{00000000-0005-0000-0000-00006F250000}"/>
    <cellStyle name="Entrada 2 2 2 4 4 6" xfId="7530" xr:uid="{00000000-0005-0000-0000-000070250000}"/>
    <cellStyle name="Entrada 2 2 2 4 5" xfId="7531" xr:uid="{00000000-0005-0000-0000-000071250000}"/>
    <cellStyle name="Entrada 2 2 2 5" xfId="7532" xr:uid="{00000000-0005-0000-0000-000072250000}"/>
    <cellStyle name="Entrada 2 2 2 5 2" xfId="7533" xr:uid="{00000000-0005-0000-0000-000073250000}"/>
    <cellStyle name="Entrada 2 2 2 5 2 2" xfId="7534" xr:uid="{00000000-0005-0000-0000-000074250000}"/>
    <cellStyle name="Entrada 2 2 2 5 2 2 2" xfId="7535" xr:uid="{00000000-0005-0000-0000-000075250000}"/>
    <cellStyle name="Entrada 2 2 2 5 2 2 3" xfId="7536" xr:uid="{00000000-0005-0000-0000-000076250000}"/>
    <cellStyle name="Entrada 2 2 2 5 2 2 4" xfId="7537" xr:uid="{00000000-0005-0000-0000-000077250000}"/>
    <cellStyle name="Entrada 2 2 2 5 2 2 5" xfId="7538" xr:uid="{00000000-0005-0000-0000-000078250000}"/>
    <cellStyle name="Entrada 2 2 2 5 2 2 6" xfId="7539" xr:uid="{00000000-0005-0000-0000-000079250000}"/>
    <cellStyle name="Entrada 2 2 2 5 2 3" xfId="7540" xr:uid="{00000000-0005-0000-0000-00007A250000}"/>
    <cellStyle name="Entrada 2 2 2 5 2 3 2" xfId="7541" xr:uid="{00000000-0005-0000-0000-00007B250000}"/>
    <cellStyle name="Entrada 2 2 2 5 2 3 3" xfId="7542" xr:uid="{00000000-0005-0000-0000-00007C250000}"/>
    <cellStyle name="Entrada 2 2 2 5 2 3 4" xfId="7543" xr:uid="{00000000-0005-0000-0000-00007D250000}"/>
    <cellStyle name="Entrada 2 2 2 5 2 3 5" xfId="7544" xr:uid="{00000000-0005-0000-0000-00007E250000}"/>
    <cellStyle name="Entrada 2 2 2 5 2 3 6" xfId="7545" xr:uid="{00000000-0005-0000-0000-00007F250000}"/>
    <cellStyle name="Entrada 2 2 2 5 2 4" xfId="7546" xr:uid="{00000000-0005-0000-0000-000080250000}"/>
    <cellStyle name="Entrada 2 2 2 5 3" xfId="7547" xr:uid="{00000000-0005-0000-0000-000081250000}"/>
    <cellStyle name="Entrada 2 2 2 5 3 2" xfId="7548" xr:uid="{00000000-0005-0000-0000-000082250000}"/>
    <cellStyle name="Entrada 2 2 2 5 3 3" xfId="7549" xr:uid="{00000000-0005-0000-0000-000083250000}"/>
    <cellStyle name="Entrada 2 2 2 5 3 4" xfId="7550" xr:uid="{00000000-0005-0000-0000-000084250000}"/>
    <cellStyle name="Entrada 2 2 2 5 3 5" xfId="7551" xr:uid="{00000000-0005-0000-0000-000085250000}"/>
    <cellStyle name="Entrada 2 2 2 5 3 6" xfId="7552" xr:uid="{00000000-0005-0000-0000-000086250000}"/>
    <cellStyle name="Entrada 2 2 2 5 4" xfId="7553" xr:uid="{00000000-0005-0000-0000-000087250000}"/>
    <cellStyle name="Entrada 2 2 2 5 4 2" xfId="7554" xr:uid="{00000000-0005-0000-0000-000088250000}"/>
    <cellStyle name="Entrada 2 2 2 5 4 3" xfId="7555" xr:uid="{00000000-0005-0000-0000-000089250000}"/>
    <cellStyle name="Entrada 2 2 2 5 4 4" xfId="7556" xr:uid="{00000000-0005-0000-0000-00008A250000}"/>
    <cellStyle name="Entrada 2 2 2 5 4 5" xfId="7557" xr:uid="{00000000-0005-0000-0000-00008B250000}"/>
    <cellStyle name="Entrada 2 2 2 5 4 6" xfId="7558" xr:uid="{00000000-0005-0000-0000-00008C250000}"/>
    <cellStyle name="Entrada 2 2 2 5 5" xfId="7559" xr:uid="{00000000-0005-0000-0000-00008D250000}"/>
    <cellStyle name="Entrada 2 2 2 6" xfId="7560" xr:uid="{00000000-0005-0000-0000-00008E250000}"/>
    <cellStyle name="Entrada 2 2 2 6 2" xfId="7561" xr:uid="{00000000-0005-0000-0000-00008F250000}"/>
    <cellStyle name="Entrada 2 2 2 6 2 2" xfId="7562" xr:uid="{00000000-0005-0000-0000-000090250000}"/>
    <cellStyle name="Entrada 2 2 2 6 2 3" xfId="7563" xr:uid="{00000000-0005-0000-0000-000091250000}"/>
    <cellStyle name="Entrada 2 2 2 6 2 4" xfId="7564" xr:uid="{00000000-0005-0000-0000-000092250000}"/>
    <cellStyle name="Entrada 2 2 2 6 2 5" xfId="7565" xr:uid="{00000000-0005-0000-0000-000093250000}"/>
    <cellStyle name="Entrada 2 2 2 6 2 6" xfId="7566" xr:uid="{00000000-0005-0000-0000-000094250000}"/>
    <cellStyle name="Entrada 2 2 2 6 3" xfId="7567" xr:uid="{00000000-0005-0000-0000-000095250000}"/>
    <cellStyle name="Entrada 2 2 2 6 3 2" xfId="7568" xr:uid="{00000000-0005-0000-0000-000096250000}"/>
    <cellStyle name="Entrada 2 2 2 6 3 3" xfId="7569" xr:uid="{00000000-0005-0000-0000-000097250000}"/>
    <cellStyle name="Entrada 2 2 2 6 3 4" xfId="7570" xr:uid="{00000000-0005-0000-0000-000098250000}"/>
    <cellStyle name="Entrada 2 2 2 6 3 5" xfId="7571" xr:uid="{00000000-0005-0000-0000-000099250000}"/>
    <cellStyle name="Entrada 2 2 2 6 3 6" xfId="7572" xr:uid="{00000000-0005-0000-0000-00009A250000}"/>
    <cellStyle name="Entrada 2 2 2 6 4" xfId="7573" xr:uid="{00000000-0005-0000-0000-00009B250000}"/>
    <cellStyle name="Entrada 2 2 2 7" xfId="7574" xr:uid="{00000000-0005-0000-0000-00009C250000}"/>
    <cellStyle name="Entrada 2 2 2 7 2" xfId="7575" xr:uid="{00000000-0005-0000-0000-00009D250000}"/>
    <cellStyle name="Entrada 2 2 2 7 3" xfId="7576" xr:uid="{00000000-0005-0000-0000-00009E250000}"/>
    <cellStyle name="Entrada 2 2 2 7 4" xfId="7577" xr:uid="{00000000-0005-0000-0000-00009F250000}"/>
    <cellStyle name="Entrada 2 2 2 7 5" xfId="7578" xr:uid="{00000000-0005-0000-0000-0000A0250000}"/>
    <cellStyle name="Entrada 2 2 2 7 6" xfId="7579" xr:uid="{00000000-0005-0000-0000-0000A1250000}"/>
    <cellStyle name="Entrada 2 2 2 7 7" xfId="7580" xr:uid="{00000000-0005-0000-0000-0000A2250000}"/>
    <cellStyle name="Entrada 2 2 2 8" xfId="7581" xr:uid="{00000000-0005-0000-0000-0000A3250000}"/>
    <cellStyle name="Entrada 2 2 2 8 2" xfId="7582" xr:uid="{00000000-0005-0000-0000-0000A4250000}"/>
    <cellStyle name="Entrada 2 2 2 8 3" xfId="7583" xr:uid="{00000000-0005-0000-0000-0000A5250000}"/>
    <cellStyle name="Entrada 2 2 2 8 4" xfId="7584" xr:uid="{00000000-0005-0000-0000-0000A6250000}"/>
    <cellStyle name="Entrada 2 2 2 8 5" xfId="7585" xr:uid="{00000000-0005-0000-0000-0000A7250000}"/>
    <cellStyle name="Entrada 2 2 2 8 6" xfId="7586" xr:uid="{00000000-0005-0000-0000-0000A8250000}"/>
    <cellStyle name="Entrada 2 2 2 9" xfId="37706" xr:uid="{00000000-0005-0000-0000-0000A9250000}"/>
    <cellStyle name="Entrada 2 2 2_Client_Report_SSFD_286_UI_15May14_06h00" xfId="37026" xr:uid="{00000000-0005-0000-0000-0000AA250000}"/>
    <cellStyle name="Entrada 2 2 20" xfId="7587" xr:uid="{00000000-0005-0000-0000-0000AB250000}"/>
    <cellStyle name="Entrada 2 2 20 2" xfId="7588" xr:uid="{00000000-0005-0000-0000-0000AC250000}"/>
    <cellStyle name="Entrada 2 2 20 2 2" xfId="7589" xr:uid="{00000000-0005-0000-0000-0000AD250000}"/>
    <cellStyle name="Entrada 2 2 20 2 2 2" xfId="7590" xr:uid="{00000000-0005-0000-0000-0000AE250000}"/>
    <cellStyle name="Entrada 2 2 20 2 2 3" xfId="7591" xr:uid="{00000000-0005-0000-0000-0000AF250000}"/>
    <cellStyle name="Entrada 2 2 20 2 2 4" xfId="7592" xr:uid="{00000000-0005-0000-0000-0000B0250000}"/>
    <cellStyle name="Entrada 2 2 20 2 2 5" xfId="7593" xr:uid="{00000000-0005-0000-0000-0000B1250000}"/>
    <cellStyle name="Entrada 2 2 20 2 2 6" xfId="7594" xr:uid="{00000000-0005-0000-0000-0000B2250000}"/>
    <cellStyle name="Entrada 2 2 20 2 3" xfId="7595" xr:uid="{00000000-0005-0000-0000-0000B3250000}"/>
    <cellStyle name="Entrada 2 2 20 2 3 2" xfId="7596" xr:uid="{00000000-0005-0000-0000-0000B4250000}"/>
    <cellStyle name="Entrada 2 2 20 2 3 3" xfId="7597" xr:uid="{00000000-0005-0000-0000-0000B5250000}"/>
    <cellStyle name="Entrada 2 2 20 2 3 4" xfId="7598" xr:uid="{00000000-0005-0000-0000-0000B6250000}"/>
    <cellStyle name="Entrada 2 2 20 2 3 5" xfId="7599" xr:uid="{00000000-0005-0000-0000-0000B7250000}"/>
    <cellStyle name="Entrada 2 2 20 2 3 6" xfId="7600" xr:uid="{00000000-0005-0000-0000-0000B8250000}"/>
    <cellStyle name="Entrada 2 2 20 2 4" xfId="7601" xr:uid="{00000000-0005-0000-0000-0000B9250000}"/>
    <cellStyle name="Entrada 2 2 20 3" xfId="7602" xr:uid="{00000000-0005-0000-0000-0000BA250000}"/>
    <cellStyle name="Entrada 2 2 20 3 2" xfId="7603" xr:uid="{00000000-0005-0000-0000-0000BB250000}"/>
    <cellStyle name="Entrada 2 2 20 3 3" xfId="7604" xr:uid="{00000000-0005-0000-0000-0000BC250000}"/>
    <cellStyle name="Entrada 2 2 20 3 4" xfId="7605" xr:uid="{00000000-0005-0000-0000-0000BD250000}"/>
    <cellStyle name="Entrada 2 2 20 3 5" xfId="7606" xr:uid="{00000000-0005-0000-0000-0000BE250000}"/>
    <cellStyle name="Entrada 2 2 20 3 6" xfId="7607" xr:uid="{00000000-0005-0000-0000-0000BF250000}"/>
    <cellStyle name="Entrada 2 2 20 4" xfId="7608" xr:uid="{00000000-0005-0000-0000-0000C0250000}"/>
    <cellStyle name="Entrada 2 2 20 4 2" xfId="7609" xr:uid="{00000000-0005-0000-0000-0000C1250000}"/>
    <cellStyle name="Entrada 2 2 20 4 3" xfId="7610" xr:uid="{00000000-0005-0000-0000-0000C2250000}"/>
    <cellStyle name="Entrada 2 2 20 4 4" xfId="7611" xr:uid="{00000000-0005-0000-0000-0000C3250000}"/>
    <cellStyle name="Entrada 2 2 20 4 5" xfId="7612" xr:uid="{00000000-0005-0000-0000-0000C4250000}"/>
    <cellStyle name="Entrada 2 2 20 4 6" xfId="7613" xr:uid="{00000000-0005-0000-0000-0000C5250000}"/>
    <cellStyle name="Entrada 2 2 20 5" xfId="7614" xr:uid="{00000000-0005-0000-0000-0000C6250000}"/>
    <cellStyle name="Entrada 2 2 21" xfId="7615" xr:uid="{00000000-0005-0000-0000-0000C7250000}"/>
    <cellStyle name="Entrada 2 2 21 2" xfId="7616" xr:uid="{00000000-0005-0000-0000-0000C8250000}"/>
    <cellStyle name="Entrada 2 2 21 2 2" xfId="7617" xr:uid="{00000000-0005-0000-0000-0000C9250000}"/>
    <cellStyle name="Entrada 2 2 21 2 2 2" xfId="7618" xr:uid="{00000000-0005-0000-0000-0000CA250000}"/>
    <cellStyle name="Entrada 2 2 21 2 2 3" xfId="7619" xr:uid="{00000000-0005-0000-0000-0000CB250000}"/>
    <cellStyle name="Entrada 2 2 21 2 2 4" xfId="7620" xr:uid="{00000000-0005-0000-0000-0000CC250000}"/>
    <cellStyle name="Entrada 2 2 21 2 2 5" xfId="7621" xr:uid="{00000000-0005-0000-0000-0000CD250000}"/>
    <cellStyle name="Entrada 2 2 21 2 2 6" xfId="7622" xr:uid="{00000000-0005-0000-0000-0000CE250000}"/>
    <cellStyle name="Entrada 2 2 21 2 3" xfId="7623" xr:uid="{00000000-0005-0000-0000-0000CF250000}"/>
    <cellStyle name="Entrada 2 2 21 2 3 2" xfId="7624" xr:uid="{00000000-0005-0000-0000-0000D0250000}"/>
    <cellStyle name="Entrada 2 2 21 2 3 3" xfId="7625" xr:uid="{00000000-0005-0000-0000-0000D1250000}"/>
    <cellStyle name="Entrada 2 2 21 2 3 4" xfId="7626" xr:uid="{00000000-0005-0000-0000-0000D2250000}"/>
    <cellStyle name="Entrada 2 2 21 2 3 5" xfId="7627" xr:uid="{00000000-0005-0000-0000-0000D3250000}"/>
    <cellStyle name="Entrada 2 2 21 2 3 6" xfId="7628" xr:uid="{00000000-0005-0000-0000-0000D4250000}"/>
    <cellStyle name="Entrada 2 2 21 2 4" xfId="7629" xr:uid="{00000000-0005-0000-0000-0000D5250000}"/>
    <cellStyle name="Entrada 2 2 21 3" xfId="7630" xr:uid="{00000000-0005-0000-0000-0000D6250000}"/>
    <cellStyle name="Entrada 2 2 21 3 2" xfId="7631" xr:uid="{00000000-0005-0000-0000-0000D7250000}"/>
    <cellStyle name="Entrada 2 2 21 3 3" xfId="7632" xr:uid="{00000000-0005-0000-0000-0000D8250000}"/>
    <cellStyle name="Entrada 2 2 21 3 4" xfId="7633" xr:uid="{00000000-0005-0000-0000-0000D9250000}"/>
    <cellStyle name="Entrada 2 2 21 3 5" xfId="7634" xr:uid="{00000000-0005-0000-0000-0000DA250000}"/>
    <cellStyle name="Entrada 2 2 21 3 6" xfId="7635" xr:uid="{00000000-0005-0000-0000-0000DB250000}"/>
    <cellStyle name="Entrada 2 2 21 4" xfId="7636" xr:uid="{00000000-0005-0000-0000-0000DC250000}"/>
    <cellStyle name="Entrada 2 2 21 4 2" xfId="7637" xr:uid="{00000000-0005-0000-0000-0000DD250000}"/>
    <cellStyle name="Entrada 2 2 21 4 3" xfId="7638" xr:uid="{00000000-0005-0000-0000-0000DE250000}"/>
    <cellStyle name="Entrada 2 2 21 4 4" xfId="7639" xr:uid="{00000000-0005-0000-0000-0000DF250000}"/>
    <cellStyle name="Entrada 2 2 21 4 5" xfId="7640" xr:uid="{00000000-0005-0000-0000-0000E0250000}"/>
    <cellStyle name="Entrada 2 2 21 4 6" xfId="7641" xr:uid="{00000000-0005-0000-0000-0000E1250000}"/>
    <cellStyle name="Entrada 2 2 21 5" xfId="7642" xr:uid="{00000000-0005-0000-0000-0000E2250000}"/>
    <cellStyle name="Entrada 2 2 22" xfId="7643" xr:uid="{00000000-0005-0000-0000-0000E3250000}"/>
    <cellStyle name="Entrada 2 2 22 2" xfId="7644" xr:uid="{00000000-0005-0000-0000-0000E4250000}"/>
    <cellStyle name="Entrada 2 2 22 2 2" xfId="7645" xr:uid="{00000000-0005-0000-0000-0000E5250000}"/>
    <cellStyle name="Entrada 2 2 22 2 2 2" xfId="7646" xr:uid="{00000000-0005-0000-0000-0000E6250000}"/>
    <cellStyle name="Entrada 2 2 22 2 2 3" xfId="7647" xr:uid="{00000000-0005-0000-0000-0000E7250000}"/>
    <cellStyle name="Entrada 2 2 22 2 2 4" xfId="7648" xr:uid="{00000000-0005-0000-0000-0000E8250000}"/>
    <cellStyle name="Entrada 2 2 22 2 2 5" xfId="7649" xr:uid="{00000000-0005-0000-0000-0000E9250000}"/>
    <cellStyle name="Entrada 2 2 22 2 2 6" xfId="7650" xr:uid="{00000000-0005-0000-0000-0000EA250000}"/>
    <cellStyle name="Entrada 2 2 22 2 3" xfId="7651" xr:uid="{00000000-0005-0000-0000-0000EB250000}"/>
    <cellStyle name="Entrada 2 2 22 2 3 2" xfId="7652" xr:uid="{00000000-0005-0000-0000-0000EC250000}"/>
    <cellStyle name="Entrada 2 2 22 2 3 3" xfId="7653" xr:uid="{00000000-0005-0000-0000-0000ED250000}"/>
    <cellStyle name="Entrada 2 2 22 2 3 4" xfId="7654" xr:uid="{00000000-0005-0000-0000-0000EE250000}"/>
    <cellStyle name="Entrada 2 2 22 2 3 5" xfId="7655" xr:uid="{00000000-0005-0000-0000-0000EF250000}"/>
    <cellStyle name="Entrada 2 2 22 2 3 6" xfId="7656" xr:uid="{00000000-0005-0000-0000-0000F0250000}"/>
    <cellStyle name="Entrada 2 2 22 2 4" xfId="7657" xr:uid="{00000000-0005-0000-0000-0000F1250000}"/>
    <cellStyle name="Entrada 2 2 22 3" xfId="7658" xr:uid="{00000000-0005-0000-0000-0000F2250000}"/>
    <cellStyle name="Entrada 2 2 22 3 2" xfId="7659" xr:uid="{00000000-0005-0000-0000-0000F3250000}"/>
    <cellStyle name="Entrada 2 2 22 3 3" xfId="7660" xr:uid="{00000000-0005-0000-0000-0000F4250000}"/>
    <cellStyle name="Entrada 2 2 22 3 4" xfId="7661" xr:uid="{00000000-0005-0000-0000-0000F5250000}"/>
    <cellStyle name="Entrada 2 2 22 3 5" xfId="7662" xr:uid="{00000000-0005-0000-0000-0000F6250000}"/>
    <cellStyle name="Entrada 2 2 22 3 6" xfId="7663" xr:uid="{00000000-0005-0000-0000-0000F7250000}"/>
    <cellStyle name="Entrada 2 2 22 4" xfId="7664" xr:uid="{00000000-0005-0000-0000-0000F8250000}"/>
    <cellStyle name="Entrada 2 2 22 4 2" xfId="7665" xr:uid="{00000000-0005-0000-0000-0000F9250000}"/>
    <cellStyle name="Entrada 2 2 22 4 3" xfId="7666" xr:uid="{00000000-0005-0000-0000-0000FA250000}"/>
    <cellStyle name="Entrada 2 2 22 4 4" xfId="7667" xr:uid="{00000000-0005-0000-0000-0000FB250000}"/>
    <cellStyle name="Entrada 2 2 22 4 5" xfId="7668" xr:uid="{00000000-0005-0000-0000-0000FC250000}"/>
    <cellStyle name="Entrada 2 2 22 4 6" xfId="7669" xr:uid="{00000000-0005-0000-0000-0000FD250000}"/>
    <cellStyle name="Entrada 2 2 22 5" xfId="7670" xr:uid="{00000000-0005-0000-0000-0000FE250000}"/>
    <cellStyle name="Entrada 2 2 23" xfId="7671" xr:uid="{00000000-0005-0000-0000-0000FF250000}"/>
    <cellStyle name="Entrada 2 2 23 2" xfId="7672" xr:uid="{00000000-0005-0000-0000-000000260000}"/>
    <cellStyle name="Entrada 2 2 23 2 2" xfId="7673" xr:uid="{00000000-0005-0000-0000-000001260000}"/>
    <cellStyle name="Entrada 2 2 23 2 3" xfId="7674" xr:uid="{00000000-0005-0000-0000-000002260000}"/>
    <cellStyle name="Entrada 2 2 23 2 4" xfId="7675" xr:uid="{00000000-0005-0000-0000-000003260000}"/>
    <cellStyle name="Entrada 2 2 23 2 5" xfId="7676" xr:uid="{00000000-0005-0000-0000-000004260000}"/>
    <cellStyle name="Entrada 2 2 23 2 6" xfId="7677" xr:uid="{00000000-0005-0000-0000-000005260000}"/>
    <cellStyle name="Entrada 2 2 23 3" xfId="7678" xr:uid="{00000000-0005-0000-0000-000006260000}"/>
    <cellStyle name="Entrada 2 2 23 3 2" xfId="7679" xr:uid="{00000000-0005-0000-0000-000007260000}"/>
    <cellStyle name="Entrada 2 2 23 3 3" xfId="7680" xr:uid="{00000000-0005-0000-0000-000008260000}"/>
    <cellStyle name="Entrada 2 2 23 3 4" xfId="7681" xr:uid="{00000000-0005-0000-0000-000009260000}"/>
    <cellStyle name="Entrada 2 2 23 3 5" xfId="7682" xr:uid="{00000000-0005-0000-0000-00000A260000}"/>
    <cellStyle name="Entrada 2 2 23 3 6" xfId="7683" xr:uid="{00000000-0005-0000-0000-00000B260000}"/>
    <cellStyle name="Entrada 2 2 23 4" xfId="7684" xr:uid="{00000000-0005-0000-0000-00000C260000}"/>
    <cellStyle name="Entrada 2 2 24" xfId="7685" xr:uid="{00000000-0005-0000-0000-00000D260000}"/>
    <cellStyle name="Entrada 2 2 24 2" xfId="7686" xr:uid="{00000000-0005-0000-0000-00000E260000}"/>
    <cellStyle name="Entrada 2 2 24 3" xfId="7687" xr:uid="{00000000-0005-0000-0000-00000F260000}"/>
    <cellStyle name="Entrada 2 2 24 4" xfId="7688" xr:uid="{00000000-0005-0000-0000-000010260000}"/>
    <cellStyle name="Entrada 2 2 24 5" xfId="7689" xr:uid="{00000000-0005-0000-0000-000011260000}"/>
    <cellStyle name="Entrada 2 2 24 6" xfId="7690" xr:uid="{00000000-0005-0000-0000-000012260000}"/>
    <cellStyle name="Entrada 2 2 24 7" xfId="7691" xr:uid="{00000000-0005-0000-0000-000013260000}"/>
    <cellStyle name="Entrada 2 2 25" xfId="7692" xr:uid="{00000000-0005-0000-0000-000014260000}"/>
    <cellStyle name="Entrada 2 2 25 2" xfId="7693" xr:uid="{00000000-0005-0000-0000-000015260000}"/>
    <cellStyle name="Entrada 2 2 25 3" xfId="7694" xr:uid="{00000000-0005-0000-0000-000016260000}"/>
    <cellStyle name="Entrada 2 2 25 4" xfId="7695" xr:uid="{00000000-0005-0000-0000-000017260000}"/>
    <cellStyle name="Entrada 2 2 25 5" xfId="7696" xr:uid="{00000000-0005-0000-0000-000018260000}"/>
    <cellStyle name="Entrada 2 2 25 6" xfId="7697" xr:uid="{00000000-0005-0000-0000-000019260000}"/>
    <cellStyle name="Entrada 2 2 26" xfId="7110" xr:uid="{00000000-0005-0000-0000-00001A260000}"/>
    <cellStyle name="Entrada 2 2 3" xfId="7698" xr:uid="{00000000-0005-0000-0000-00001B260000}"/>
    <cellStyle name="Entrada 2 2 3 2" xfId="7699" xr:uid="{00000000-0005-0000-0000-00001C260000}"/>
    <cellStyle name="Entrada 2 2 3 2 2" xfId="7700" xr:uid="{00000000-0005-0000-0000-00001D260000}"/>
    <cellStyle name="Entrada 2 2 3 2 2 2" xfId="7701" xr:uid="{00000000-0005-0000-0000-00001E260000}"/>
    <cellStyle name="Entrada 2 2 3 2 2 2 2" xfId="7702" xr:uid="{00000000-0005-0000-0000-00001F260000}"/>
    <cellStyle name="Entrada 2 2 3 2 2 2 3" xfId="7703" xr:uid="{00000000-0005-0000-0000-000020260000}"/>
    <cellStyle name="Entrada 2 2 3 2 2 2 4" xfId="7704" xr:uid="{00000000-0005-0000-0000-000021260000}"/>
    <cellStyle name="Entrada 2 2 3 2 2 2 5" xfId="7705" xr:uid="{00000000-0005-0000-0000-000022260000}"/>
    <cellStyle name="Entrada 2 2 3 2 2 2 6" xfId="7706" xr:uid="{00000000-0005-0000-0000-000023260000}"/>
    <cellStyle name="Entrada 2 2 3 2 2 3" xfId="7707" xr:uid="{00000000-0005-0000-0000-000024260000}"/>
    <cellStyle name="Entrada 2 2 3 2 2 3 2" xfId="7708" xr:uid="{00000000-0005-0000-0000-000025260000}"/>
    <cellStyle name="Entrada 2 2 3 2 2 3 3" xfId="7709" xr:uid="{00000000-0005-0000-0000-000026260000}"/>
    <cellStyle name="Entrada 2 2 3 2 2 3 4" xfId="7710" xr:uid="{00000000-0005-0000-0000-000027260000}"/>
    <cellStyle name="Entrada 2 2 3 2 2 3 5" xfId="7711" xr:uid="{00000000-0005-0000-0000-000028260000}"/>
    <cellStyle name="Entrada 2 2 3 2 2 3 6" xfId="7712" xr:uid="{00000000-0005-0000-0000-000029260000}"/>
    <cellStyle name="Entrada 2 2 3 2 2 4" xfId="7713" xr:uid="{00000000-0005-0000-0000-00002A260000}"/>
    <cellStyle name="Entrada 2 2 3 2 3" xfId="7714" xr:uid="{00000000-0005-0000-0000-00002B260000}"/>
    <cellStyle name="Entrada 2 2 3 2 3 2" xfId="7715" xr:uid="{00000000-0005-0000-0000-00002C260000}"/>
    <cellStyle name="Entrada 2 2 3 2 3 3" xfId="7716" xr:uid="{00000000-0005-0000-0000-00002D260000}"/>
    <cellStyle name="Entrada 2 2 3 2 3 4" xfId="7717" xr:uid="{00000000-0005-0000-0000-00002E260000}"/>
    <cellStyle name="Entrada 2 2 3 2 3 5" xfId="7718" xr:uid="{00000000-0005-0000-0000-00002F260000}"/>
    <cellStyle name="Entrada 2 2 3 2 3 6" xfId="7719" xr:uid="{00000000-0005-0000-0000-000030260000}"/>
    <cellStyle name="Entrada 2 2 3 2 3 7" xfId="7720" xr:uid="{00000000-0005-0000-0000-000031260000}"/>
    <cellStyle name="Entrada 2 2 3 2 4" xfId="7721" xr:uid="{00000000-0005-0000-0000-000032260000}"/>
    <cellStyle name="Entrada 2 2 3 2 4 2" xfId="7722" xr:uid="{00000000-0005-0000-0000-000033260000}"/>
    <cellStyle name="Entrada 2 2 3 2 4 3" xfId="7723" xr:uid="{00000000-0005-0000-0000-000034260000}"/>
    <cellStyle name="Entrada 2 2 3 2 4 4" xfId="7724" xr:uid="{00000000-0005-0000-0000-000035260000}"/>
    <cellStyle name="Entrada 2 2 3 2 4 5" xfId="7725" xr:uid="{00000000-0005-0000-0000-000036260000}"/>
    <cellStyle name="Entrada 2 2 3 2 4 6" xfId="7726" xr:uid="{00000000-0005-0000-0000-000037260000}"/>
    <cellStyle name="Entrada 2 2 3 3" xfId="7727" xr:uid="{00000000-0005-0000-0000-000038260000}"/>
    <cellStyle name="Entrada 2 2 3 3 2" xfId="7728" xr:uid="{00000000-0005-0000-0000-000039260000}"/>
    <cellStyle name="Entrada 2 2 3 3 2 2" xfId="7729" xr:uid="{00000000-0005-0000-0000-00003A260000}"/>
    <cellStyle name="Entrada 2 2 3 3 2 2 2" xfId="7730" xr:uid="{00000000-0005-0000-0000-00003B260000}"/>
    <cellStyle name="Entrada 2 2 3 3 2 2 3" xfId="7731" xr:uid="{00000000-0005-0000-0000-00003C260000}"/>
    <cellStyle name="Entrada 2 2 3 3 2 2 4" xfId="7732" xr:uid="{00000000-0005-0000-0000-00003D260000}"/>
    <cellStyle name="Entrada 2 2 3 3 2 2 5" xfId="7733" xr:uid="{00000000-0005-0000-0000-00003E260000}"/>
    <cellStyle name="Entrada 2 2 3 3 2 2 6" xfId="7734" xr:uid="{00000000-0005-0000-0000-00003F260000}"/>
    <cellStyle name="Entrada 2 2 3 3 2 3" xfId="7735" xr:uid="{00000000-0005-0000-0000-000040260000}"/>
    <cellStyle name="Entrada 2 2 3 3 2 3 2" xfId="7736" xr:uid="{00000000-0005-0000-0000-000041260000}"/>
    <cellStyle name="Entrada 2 2 3 3 2 3 3" xfId="7737" xr:uid="{00000000-0005-0000-0000-000042260000}"/>
    <cellStyle name="Entrada 2 2 3 3 2 3 4" xfId="7738" xr:uid="{00000000-0005-0000-0000-000043260000}"/>
    <cellStyle name="Entrada 2 2 3 3 2 3 5" xfId="7739" xr:uid="{00000000-0005-0000-0000-000044260000}"/>
    <cellStyle name="Entrada 2 2 3 3 2 3 6" xfId="7740" xr:uid="{00000000-0005-0000-0000-000045260000}"/>
    <cellStyle name="Entrada 2 2 3 3 2 4" xfId="7741" xr:uid="{00000000-0005-0000-0000-000046260000}"/>
    <cellStyle name="Entrada 2 2 3 3 3" xfId="7742" xr:uid="{00000000-0005-0000-0000-000047260000}"/>
    <cellStyle name="Entrada 2 2 3 3 3 2" xfId="7743" xr:uid="{00000000-0005-0000-0000-000048260000}"/>
    <cellStyle name="Entrada 2 2 3 3 3 3" xfId="7744" xr:uid="{00000000-0005-0000-0000-000049260000}"/>
    <cellStyle name="Entrada 2 2 3 3 3 4" xfId="7745" xr:uid="{00000000-0005-0000-0000-00004A260000}"/>
    <cellStyle name="Entrada 2 2 3 3 3 5" xfId="7746" xr:uid="{00000000-0005-0000-0000-00004B260000}"/>
    <cellStyle name="Entrada 2 2 3 3 3 6" xfId="7747" xr:uid="{00000000-0005-0000-0000-00004C260000}"/>
    <cellStyle name="Entrada 2 2 3 3 4" xfId="7748" xr:uid="{00000000-0005-0000-0000-00004D260000}"/>
    <cellStyle name="Entrada 2 2 3 3 4 2" xfId="7749" xr:uid="{00000000-0005-0000-0000-00004E260000}"/>
    <cellStyle name="Entrada 2 2 3 3 4 3" xfId="7750" xr:uid="{00000000-0005-0000-0000-00004F260000}"/>
    <cellStyle name="Entrada 2 2 3 3 4 4" xfId="7751" xr:uid="{00000000-0005-0000-0000-000050260000}"/>
    <cellStyle name="Entrada 2 2 3 3 4 5" xfId="7752" xr:uid="{00000000-0005-0000-0000-000051260000}"/>
    <cellStyle name="Entrada 2 2 3 3 4 6" xfId="7753" xr:uid="{00000000-0005-0000-0000-000052260000}"/>
    <cellStyle name="Entrada 2 2 3 3 5" xfId="7754" xr:uid="{00000000-0005-0000-0000-000053260000}"/>
    <cellStyle name="Entrada 2 2 3 4" xfId="7755" xr:uid="{00000000-0005-0000-0000-000054260000}"/>
    <cellStyle name="Entrada 2 2 3 4 2" xfId="7756" xr:uid="{00000000-0005-0000-0000-000055260000}"/>
    <cellStyle name="Entrada 2 2 3 4 2 2" xfId="7757" xr:uid="{00000000-0005-0000-0000-000056260000}"/>
    <cellStyle name="Entrada 2 2 3 4 2 2 2" xfId="7758" xr:uid="{00000000-0005-0000-0000-000057260000}"/>
    <cellStyle name="Entrada 2 2 3 4 2 2 3" xfId="7759" xr:uid="{00000000-0005-0000-0000-000058260000}"/>
    <cellStyle name="Entrada 2 2 3 4 2 2 4" xfId="7760" xr:uid="{00000000-0005-0000-0000-000059260000}"/>
    <cellStyle name="Entrada 2 2 3 4 2 2 5" xfId="7761" xr:uid="{00000000-0005-0000-0000-00005A260000}"/>
    <cellStyle name="Entrada 2 2 3 4 2 2 6" xfId="7762" xr:uid="{00000000-0005-0000-0000-00005B260000}"/>
    <cellStyle name="Entrada 2 2 3 4 2 3" xfId="7763" xr:uid="{00000000-0005-0000-0000-00005C260000}"/>
    <cellStyle name="Entrada 2 2 3 4 2 3 2" xfId="7764" xr:uid="{00000000-0005-0000-0000-00005D260000}"/>
    <cellStyle name="Entrada 2 2 3 4 2 3 3" xfId="7765" xr:uid="{00000000-0005-0000-0000-00005E260000}"/>
    <cellStyle name="Entrada 2 2 3 4 2 3 4" xfId="7766" xr:uid="{00000000-0005-0000-0000-00005F260000}"/>
    <cellStyle name="Entrada 2 2 3 4 2 3 5" xfId="7767" xr:uid="{00000000-0005-0000-0000-000060260000}"/>
    <cellStyle name="Entrada 2 2 3 4 2 3 6" xfId="7768" xr:uid="{00000000-0005-0000-0000-000061260000}"/>
    <cellStyle name="Entrada 2 2 3 4 2 4" xfId="7769" xr:uid="{00000000-0005-0000-0000-000062260000}"/>
    <cellStyle name="Entrada 2 2 3 4 3" xfId="7770" xr:uid="{00000000-0005-0000-0000-000063260000}"/>
    <cellStyle name="Entrada 2 2 3 4 3 2" xfId="7771" xr:uid="{00000000-0005-0000-0000-000064260000}"/>
    <cellStyle name="Entrada 2 2 3 4 3 3" xfId="7772" xr:uid="{00000000-0005-0000-0000-000065260000}"/>
    <cellStyle name="Entrada 2 2 3 4 3 4" xfId="7773" xr:uid="{00000000-0005-0000-0000-000066260000}"/>
    <cellStyle name="Entrada 2 2 3 4 3 5" xfId="7774" xr:uid="{00000000-0005-0000-0000-000067260000}"/>
    <cellStyle name="Entrada 2 2 3 4 3 6" xfId="7775" xr:uid="{00000000-0005-0000-0000-000068260000}"/>
    <cellStyle name="Entrada 2 2 3 4 4" xfId="7776" xr:uid="{00000000-0005-0000-0000-000069260000}"/>
    <cellStyle name="Entrada 2 2 3 4 4 2" xfId="7777" xr:uid="{00000000-0005-0000-0000-00006A260000}"/>
    <cellStyle name="Entrada 2 2 3 4 4 3" xfId="7778" xr:uid="{00000000-0005-0000-0000-00006B260000}"/>
    <cellStyle name="Entrada 2 2 3 4 4 4" xfId="7779" xr:uid="{00000000-0005-0000-0000-00006C260000}"/>
    <cellStyle name="Entrada 2 2 3 4 4 5" xfId="7780" xr:uid="{00000000-0005-0000-0000-00006D260000}"/>
    <cellStyle name="Entrada 2 2 3 4 4 6" xfId="7781" xr:uid="{00000000-0005-0000-0000-00006E260000}"/>
    <cellStyle name="Entrada 2 2 3 4 5" xfId="7782" xr:uid="{00000000-0005-0000-0000-00006F260000}"/>
    <cellStyle name="Entrada 2 2 3 5" xfId="7783" xr:uid="{00000000-0005-0000-0000-000070260000}"/>
    <cellStyle name="Entrada 2 2 3 5 2" xfId="7784" xr:uid="{00000000-0005-0000-0000-000071260000}"/>
    <cellStyle name="Entrada 2 2 3 5 2 2" xfId="7785" xr:uid="{00000000-0005-0000-0000-000072260000}"/>
    <cellStyle name="Entrada 2 2 3 5 2 2 2" xfId="7786" xr:uid="{00000000-0005-0000-0000-000073260000}"/>
    <cellStyle name="Entrada 2 2 3 5 2 2 3" xfId="7787" xr:uid="{00000000-0005-0000-0000-000074260000}"/>
    <cellStyle name="Entrada 2 2 3 5 2 2 4" xfId="7788" xr:uid="{00000000-0005-0000-0000-000075260000}"/>
    <cellStyle name="Entrada 2 2 3 5 2 2 5" xfId="7789" xr:uid="{00000000-0005-0000-0000-000076260000}"/>
    <cellStyle name="Entrada 2 2 3 5 2 2 6" xfId="7790" xr:uid="{00000000-0005-0000-0000-000077260000}"/>
    <cellStyle name="Entrada 2 2 3 5 2 3" xfId="7791" xr:uid="{00000000-0005-0000-0000-000078260000}"/>
    <cellStyle name="Entrada 2 2 3 5 2 3 2" xfId="7792" xr:uid="{00000000-0005-0000-0000-000079260000}"/>
    <cellStyle name="Entrada 2 2 3 5 2 3 3" xfId="7793" xr:uid="{00000000-0005-0000-0000-00007A260000}"/>
    <cellStyle name="Entrada 2 2 3 5 2 3 4" xfId="7794" xr:uid="{00000000-0005-0000-0000-00007B260000}"/>
    <cellStyle name="Entrada 2 2 3 5 2 3 5" xfId="7795" xr:uid="{00000000-0005-0000-0000-00007C260000}"/>
    <cellStyle name="Entrada 2 2 3 5 2 3 6" xfId="7796" xr:uid="{00000000-0005-0000-0000-00007D260000}"/>
    <cellStyle name="Entrada 2 2 3 5 2 4" xfId="7797" xr:uid="{00000000-0005-0000-0000-00007E260000}"/>
    <cellStyle name="Entrada 2 2 3 5 3" xfId="7798" xr:uid="{00000000-0005-0000-0000-00007F260000}"/>
    <cellStyle name="Entrada 2 2 3 5 3 2" xfId="7799" xr:uid="{00000000-0005-0000-0000-000080260000}"/>
    <cellStyle name="Entrada 2 2 3 5 3 3" xfId="7800" xr:uid="{00000000-0005-0000-0000-000081260000}"/>
    <cellStyle name="Entrada 2 2 3 5 3 4" xfId="7801" xr:uid="{00000000-0005-0000-0000-000082260000}"/>
    <cellStyle name="Entrada 2 2 3 5 3 5" xfId="7802" xr:uid="{00000000-0005-0000-0000-000083260000}"/>
    <cellStyle name="Entrada 2 2 3 5 3 6" xfId="7803" xr:uid="{00000000-0005-0000-0000-000084260000}"/>
    <cellStyle name="Entrada 2 2 3 5 4" xfId="7804" xr:uid="{00000000-0005-0000-0000-000085260000}"/>
    <cellStyle name="Entrada 2 2 3 5 4 2" xfId="7805" xr:uid="{00000000-0005-0000-0000-000086260000}"/>
    <cellStyle name="Entrada 2 2 3 5 4 3" xfId="7806" xr:uid="{00000000-0005-0000-0000-000087260000}"/>
    <cellStyle name="Entrada 2 2 3 5 4 4" xfId="7807" xr:uid="{00000000-0005-0000-0000-000088260000}"/>
    <cellStyle name="Entrada 2 2 3 5 4 5" xfId="7808" xr:uid="{00000000-0005-0000-0000-000089260000}"/>
    <cellStyle name="Entrada 2 2 3 5 4 6" xfId="7809" xr:uid="{00000000-0005-0000-0000-00008A260000}"/>
    <cellStyle name="Entrada 2 2 3 5 5" xfId="7810" xr:uid="{00000000-0005-0000-0000-00008B260000}"/>
    <cellStyle name="Entrada 2 2 3 6" xfId="7811" xr:uid="{00000000-0005-0000-0000-00008C260000}"/>
    <cellStyle name="Entrada 2 2 3 6 2" xfId="7812" xr:uid="{00000000-0005-0000-0000-00008D260000}"/>
    <cellStyle name="Entrada 2 2 3 6 2 2" xfId="7813" xr:uid="{00000000-0005-0000-0000-00008E260000}"/>
    <cellStyle name="Entrada 2 2 3 6 2 3" xfId="7814" xr:uid="{00000000-0005-0000-0000-00008F260000}"/>
    <cellStyle name="Entrada 2 2 3 6 2 4" xfId="7815" xr:uid="{00000000-0005-0000-0000-000090260000}"/>
    <cellStyle name="Entrada 2 2 3 6 2 5" xfId="7816" xr:uid="{00000000-0005-0000-0000-000091260000}"/>
    <cellStyle name="Entrada 2 2 3 6 2 6" xfId="7817" xr:uid="{00000000-0005-0000-0000-000092260000}"/>
    <cellStyle name="Entrada 2 2 3 6 3" xfId="7818" xr:uid="{00000000-0005-0000-0000-000093260000}"/>
    <cellStyle name="Entrada 2 2 3 6 3 2" xfId="7819" xr:uid="{00000000-0005-0000-0000-000094260000}"/>
    <cellStyle name="Entrada 2 2 3 6 3 3" xfId="7820" xr:uid="{00000000-0005-0000-0000-000095260000}"/>
    <cellStyle name="Entrada 2 2 3 6 3 4" xfId="7821" xr:uid="{00000000-0005-0000-0000-000096260000}"/>
    <cellStyle name="Entrada 2 2 3 6 3 5" xfId="7822" xr:uid="{00000000-0005-0000-0000-000097260000}"/>
    <cellStyle name="Entrada 2 2 3 6 3 6" xfId="7823" xr:uid="{00000000-0005-0000-0000-000098260000}"/>
    <cellStyle name="Entrada 2 2 3 6 4" xfId="7824" xr:uid="{00000000-0005-0000-0000-000099260000}"/>
    <cellStyle name="Entrada 2 2 3 7" xfId="7825" xr:uid="{00000000-0005-0000-0000-00009A260000}"/>
    <cellStyle name="Entrada 2 2 3 7 2" xfId="7826" xr:uid="{00000000-0005-0000-0000-00009B260000}"/>
    <cellStyle name="Entrada 2 2 3 7 3" xfId="7827" xr:uid="{00000000-0005-0000-0000-00009C260000}"/>
    <cellStyle name="Entrada 2 2 3 7 4" xfId="7828" xr:uid="{00000000-0005-0000-0000-00009D260000}"/>
    <cellStyle name="Entrada 2 2 3 7 5" xfId="7829" xr:uid="{00000000-0005-0000-0000-00009E260000}"/>
    <cellStyle name="Entrada 2 2 3 7 6" xfId="7830" xr:uid="{00000000-0005-0000-0000-00009F260000}"/>
    <cellStyle name="Entrada 2 2 3 7 7" xfId="7831" xr:uid="{00000000-0005-0000-0000-0000A0260000}"/>
    <cellStyle name="Entrada 2 2 3 8" xfId="7832" xr:uid="{00000000-0005-0000-0000-0000A1260000}"/>
    <cellStyle name="Entrada 2 2 3 8 2" xfId="7833" xr:uid="{00000000-0005-0000-0000-0000A2260000}"/>
    <cellStyle name="Entrada 2 2 3 8 3" xfId="7834" xr:uid="{00000000-0005-0000-0000-0000A3260000}"/>
    <cellStyle name="Entrada 2 2 3 8 4" xfId="7835" xr:uid="{00000000-0005-0000-0000-0000A4260000}"/>
    <cellStyle name="Entrada 2 2 3 8 5" xfId="7836" xr:uid="{00000000-0005-0000-0000-0000A5260000}"/>
    <cellStyle name="Entrada 2 2 3 8 6" xfId="7837" xr:uid="{00000000-0005-0000-0000-0000A6260000}"/>
    <cellStyle name="Entrada 2 2 3_Client_Report_SSFD_286_UI_15May14_06h00" xfId="37027" xr:uid="{00000000-0005-0000-0000-0000A7260000}"/>
    <cellStyle name="Entrada 2 2 4" xfId="7838" xr:uid="{00000000-0005-0000-0000-0000A8260000}"/>
    <cellStyle name="Entrada 2 2 4 2" xfId="7839" xr:uid="{00000000-0005-0000-0000-0000A9260000}"/>
    <cellStyle name="Entrada 2 2 4 2 2" xfId="7840" xr:uid="{00000000-0005-0000-0000-0000AA260000}"/>
    <cellStyle name="Entrada 2 2 4 2 2 2" xfId="7841" xr:uid="{00000000-0005-0000-0000-0000AB260000}"/>
    <cellStyle name="Entrada 2 2 4 2 2 2 2" xfId="7842" xr:uid="{00000000-0005-0000-0000-0000AC260000}"/>
    <cellStyle name="Entrada 2 2 4 2 2 2 3" xfId="7843" xr:uid="{00000000-0005-0000-0000-0000AD260000}"/>
    <cellStyle name="Entrada 2 2 4 2 2 2 4" xfId="7844" xr:uid="{00000000-0005-0000-0000-0000AE260000}"/>
    <cellStyle name="Entrada 2 2 4 2 2 2 5" xfId="7845" xr:uid="{00000000-0005-0000-0000-0000AF260000}"/>
    <cellStyle name="Entrada 2 2 4 2 2 2 6" xfId="7846" xr:uid="{00000000-0005-0000-0000-0000B0260000}"/>
    <cellStyle name="Entrada 2 2 4 2 2 3" xfId="7847" xr:uid="{00000000-0005-0000-0000-0000B1260000}"/>
    <cellStyle name="Entrada 2 2 4 2 2 3 2" xfId="7848" xr:uid="{00000000-0005-0000-0000-0000B2260000}"/>
    <cellStyle name="Entrada 2 2 4 2 2 3 3" xfId="7849" xr:uid="{00000000-0005-0000-0000-0000B3260000}"/>
    <cellStyle name="Entrada 2 2 4 2 2 3 4" xfId="7850" xr:uid="{00000000-0005-0000-0000-0000B4260000}"/>
    <cellStyle name="Entrada 2 2 4 2 2 3 5" xfId="7851" xr:uid="{00000000-0005-0000-0000-0000B5260000}"/>
    <cellStyle name="Entrada 2 2 4 2 2 3 6" xfId="7852" xr:uid="{00000000-0005-0000-0000-0000B6260000}"/>
    <cellStyle name="Entrada 2 2 4 2 2 4" xfId="7853" xr:uid="{00000000-0005-0000-0000-0000B7260000}"/>
    <cellStyle name="Entrada 2 2 4 2 3" xfId="7854" xr:uid="{00000000-0005-0000-0000-0000B8260000}"/>
    <cellStyle name="Entrada 2 2 4 2 3 2" xfId="7855" xr:uid="{00000000-0005-0000-0000-0000B9260000}"/>
    <cellStyle name="Entrada 2 2 4 2 3 3" xfId="7856" xr:uid="{00000000-0005-0000-0000-0000BA260000}"/>
    <cellStyle name="Entrada 2 2 4 2 3 4" xfId="7857" xr:uid="{00000000-0005-0000-0000-0000BB260000}"/>
    <cellStyle name="Entrada 2 2 4 2 3 5" xfId="7858" xr:uid="{00000000-0005-0000-0000-0000BC260000}"/>
    <cellStyle name="Entrada 2 2 4 2 3 6" xfId="7859" xr:uid="{00000000-0005-0000-0000-0000BD260000}"/>
    <cellStyle name="Entrada 2 2 4 2 3 7" xfId="7860" xr:uid="{00000000-0005-0000-0000-0000BE260000}"/>
    <cellStyle name="Entrada 2 2 4 2 4" xfId="7861" xr:uid="{00000000-0005-0000-0000-0000BF260000}"/>
    <cellStyle name="Entrada 2 2 4 2 4 2" xfId="7862" xr:uid="{00000000-0005-0000-0000-0000C0260000}"/>
    <cellStyle name="Entrada 2 2 4 2 4 3" xfId="7863" xr:uid="{00000000-0005-0000-0000-0000C1260000}"/>
    <cellStyle name="Entrada 2 2 4 2 4 4" xfId="7864" xr:uid="{00000000-0005-0000-0000-0000C2260000}"/>
    <cellStyle name="Entrada 2 2 4 2 4 5" xfId="7865" xr:uid="{00000000-0005-0000-0000-0000C3260000}"/>
    <cellStyle name="Entrada 2 2 4 2 4 6" xfId="7866" xr:uid="{00000000-0005-0000-0000-0000C4260000}"/>
    <cellStyle name="Entrada 2 2 4 3" xfId="7867" xr:uid="{00000000-0005-0000-0000-0000C5260000}"/>
    <cellStyle name="Entrada 2 2 4 3 2" xfId="7868" xr:uid="{00000000-0005-0000-0000-0000C6260000}"/>
    <cellStyle name="Entrada 2 2 4 3 2 2" xfId="7869" xr:uid="{00000000-0005-0000-0000-0000C7260000}"/>
    <cellStyle name="Entrada 2 2 4 3 2 2 2" xfId="7870" xr:uid="{00000000-0005-0000-0000-0000C8260000}"/>
    <cellStyle name="Entrada 2 2 4 3 2 2 3" xfId="7871" xr:uid="{00000000-0005-0000-0000-0000C9260000}"/>
    <cellStyle name="Entrada 2 2 4 3 2 2 4" xfId="7872" xr:uid="{00000000-0005-0000-0000-0000CA260000}"/>
    <cellStyle name="Entrada 2 2 4 3 2 2 5" xfId="7873" xr:uid="{00000000-0005-0000-0000-0000CB260000}"/>
    <cellStyle name="Entrada 2 2 4 3 2 2 6" xfId="7874" xr:uid="{00000000-0005-0000-0000-0000CC260000}"/>
    <cellStyle name="Entrada 2 2 4 3 2 3" xfId="7875" xr:uid="{00000000-0005-0000-0000-0000CD260000}"/>
    <cellStyle name="Entrada 2 2 4 3 2 3 2" xfId="7876" xr:uid="{00000000-0005-0000-0000-0000CE260000}"/>
    <cellStyle name="Entrada 2 2 4 3 2 3 3" xfId="7877" xr:uid="{00000000-0005-0000-0000-0000CF260000}"/>
    <cellStyle name="Entrada 2 2 4 3 2 3 4" xfId="7878" xr:uid="{00000000-0005-0000-0000-0000D0260000}"/>
    <cellStyle name="Entrada 2 2 4 3 2 3 5" xfId="7879" xr:uid="{00000000-0005-0000-0000-0000D1260000}"/>
    <cellStyle name="Entrada 2 2 4 3 2 3 6" xfId="7880" xr:uid="{00000000-0005-0000-0000-0000D2260000}"/>
    <cellStyle name="Entrada 2 2 4 3 2 4" xfId="7881" xr:uid="{00000000-0005-0000-0000-0000D3260000}"/>
    <cellStyle name="Entrada 2 2 4 3 3" xfId="7882" xr:uid="{00000000-0005-0000-0000-0000D4260000}"/>
    <cellStyle name="Entrada 2 2 4 3 3 2" xfId="7883" xr:uid="{00000000-0005-0000-0000-0000D5260000}"/>
    <cellStyle name="Entrada 2 2 4 3 3 3" xfId="7884" xr:uid="{00000000-0005-0000-0000-0000D6260000}"/>
    <cellStyle name="Entrada 2 2 4 3 3 4" xfId="7885" xr:uid="{00000000-0005-0000-0000-0000D7260000}"/>
    <cellStyle name="Entrada 2 2 4 3 3 5" xfId="7886" xr:uid="{00000000-0005-0000-0000-0000D8260000}"/>
    <cellStyle name="Entrada 2 2 4 3 3 6" xfId="7887" xr:uid="{00000000-0005-0000-0000-0000D9260000}"/>
    <cellStyle name="Entrada 2 2 4 3 4" xfId="7888" xr:uid="{00000000-0005-0000-0000-0000DA260000}"/>
    <cellStyle name="Entrada 2 2 4 3 4 2" xfId="7889" xr:uid="{00000000-0005-0000-0000-0000DB260000}"/>
    <cellStyle name="Entrada 2 2 4 3 4 3" xfId="7890" xr:uid="{00000000-0005-0000-0000-0000DC260000}"/>
    <cellStyle name="Entrada 2 2 4 3 4 4" xfId="7891" xr:uid="{00000000-0005-0000-0000-0000DD260000}"/>
    <cellStyle name="Entrada 2 2 4 3 4 5" xfId="7892" xr:uid="{00000000-0005-0000-0000-0000DE260000}"/>
    <cellStyle name="Entrada 2 2 4 3 4 6" xfId="7893" xr:uid="{00000000-0005-0000-0000-0000DF260000}"/>
    <cellStyle name="Entrada 2 2 4 3 5" xfId="7894" xr:uid="{00000000-0005-0000-0000-0000E0260000}"/>
    <cellStyle name="Entrada 2 2 4 4" xfId="7895" xr:uid="{00000000-0005-0000-0000-0000E1260000}"/>
    <cellStyle name="Entrada 2 2 4 4 2" xfId="7896" xr:uid="{00000000-0005-0000-0000-0000E2260000}"/>
    <cellStyle name="Entrada 2 2 4 4 2 2" xfId="7897" xr:uid="{00000000-0005-0000-0000-0000E3260000}"/>
    <cellStyle name="Entrada 2 2 4 4 2 2 2" xfId="7898" xr:uid="{00000000-0005-0000-0000-0000E4260000}"/>
    <cellStyle name="Entrada 2 2 4 4 2 2 3" xfId="7899" xr:uid="{00000000-0005-0000-0000-0000E5260000}"/>
    <cellStyle name="Entrada 2 2 4 4 2 2 4" xfId="7900" xr:uid="{00000000-0005-0000-0000-0000E6260000}"/>
    <cellStyle name="Entrada 2 2 4 4 2 2 5" xfId="7901" xr:uid="{00000000-0005-0000-0000-0000E7260000}"/>
    <cellStyle name="Entrada 2 2 4 4 2 2 6" xfId="7902" xr:uid="{00000000-0005-0000-0000-0000E8260000}"/>
    <cellStyle name="Entrada 2 2 4 4 2 3" xfId="7903" xr:uid="{00000000-0005-0000-0000-0000E9260000}"/>
    <cellStyle name="Entrada 2 2 4 4 2 3 2" xfId="7904" xr:uid="{00000000-0005-0000-0000-0000EA260000}"/>
    <cellStyle name="Entrada 2 2 4 4 2 3 3" xfId="7905" xr:uid="{00000000-0005-0000-0000-0000EB260000}"/>
    <cellStyle name="Entrada 2 2 4 4 2 3 4" xfId="7906" xr:uid="{00000000-0005-0000-0000-0000EC260000}"/>
    <cellStyle name="Entrada 2 2 4 4 2 3 5" xfId="7907" xr:uid="{00000000-0005-0000-0000-0000ED260000}"/>
    <cellStyle name="Entrada 2 2 4 4 2 3 6" xfId="7908" xr:uid="{00000000-0005-0000-0000-0000EE260000}"/>
    <cellStyle name="Entrada 2 2 4 4 2 4" xfId="7909" xr:uid="{00000000-0005-0000-0000-0000EF260000}"/>
    <cellStyle name="Entrada 2 2 4 4 3" xfId="7910" xr:uid="{00000000-0005-0000-0000-0000F0260000}"/>
    <cellStyle name="Entrada 2 2 4 4 3 2" xfId="7911" xr:uid="{00000000-0005-0000-0000-0000F1260000}"/>
    <cellStyle name="Entrada 2 2 4 4 3 3" xfId="7912" xr:uid="{00000000-0005-0000-0000-0000F2260000}"/>
    <cellStyle name="Entrada 2 2 4 4 3 4" xfId="7913" xr:uid="{00000000-0005-0000-0000-0000F3260000}"/>
    <cellStyle name="Entrada 2 2 4 4 3 5" xfId="7914" xr:uid="{00000000-0005-0000-0000-0000F4260000}"/>
    <cellStyle name="Entrada 2 2 4 4 3 6" xfId="7915" xr:uid="{00000000-0005-0000-0000-0000F5260000}"/>
    <cellStyle name="Entrada 2 2 4 4 4" xfId="7916" xr:uid="{00000000-0005-0000-0000-0000F6260000}"/>
    <cellStyle name="Entrada 2 2 4 4 4 2" xfId="7917" xr:uid="{00000000-0005-0000-0000-0000F7260000}"/>
    <cellStyle name="Entrada 2 2 4 4 4 3" xfId="7918" xr:uid="{00000000-0005-0000-0000-0000F8260000}"/>
    <cellStyle name="Entrada 2 2 4 4 4 4" xfId="7919" xr:uid="{00000000-0005-0000-0000-0000F9260000}"/>
    <cellStyle name="Entrada 2 2 4 4 4 5" xfId="7920" xr:uid="{00000000-0005-0000-0000-0000FA260000}"/>
    <cellStyle name="Entrada 2 2 4 4 4 6" xfId="7921" xr:uid="{00000000-0005-0000-0000-0000FB260000}"/>
    <cellStyle name="Entrada 2 2 4 4 5" xfId="7922" xr:uid="{00000000-0005-0000-0000-0000FC260000}"/>
    <cellStyle name="Entrada 2 2 4 5" xfId="7923" xr:uid="{00000000-0005-0000-0000-0000FD260000}"/>
    <cellStyle name="Entrada 2 2 4 5 2" xfId="7924" xr:uid="{00000000-0005-0000-0000-0000FE260000}"/>
    <cellStyle name="Entrada 2 2 4 5 2 2" xfId="7925" xr:uid="{00000000-0005-0000-0000-0000FF260000}"/>
    <cellStyle name="Entrada 2 2 4 5 2 2 2" xfId="7926" xr:uid="{00000000-0005-0000-0000-000000270000}"/>
    <cellStyle name="Entrada 2 2 4 5 2 2 3" xfId="7927" xr:uid="{00000000-0005-0000-0000-000001270000}"/>
    <cellStyle name="Entrada 2 2 4 5 2 2 4" xfId="7928" xr:uid="{00000000-0005-0000-0000-000002270000}"/>
    <cellStyle name="Entrada 2 2 4 5 2 2 5" xfId="7929" xr:uid="{00000000-0005-0000-0000-000003270000}"/>
    <cellStyle name="Entrada 2 2 4 5 2 2 6" xfId="7930" xr:uid="{00000000-0005-0000-0000-000004270000}"/>
    <cellStyle name="Entrada 2 2 4 5 2 3" xfId="7931" xr:uid="{00000000-0005-0000-0000-000005270000}"/>
    <cellStyle name="Entrada 2 2 4 5 2 3 2" xfId="7932" xr:uid="{00000000-0005-0000-0000-000006270000}"/>
    <cellStyle name="Entrada 2 2 4 5 2 3 3" xfId="7933" xr:uid="{00000000-0005-0000-0000-000007270000}"/>
    <cellStyle name="Entrada 2 2 4 5 2 3 4" xfId="7934" xr:uid="{00000000-0005-0000-0000-000008270000}"/>
    <cellStyle name="Entrada 2 2 4 5 2 3 5" xfId="7935" xr:uid="{00000000-0005-0000-0000-000009270000}"/>
    <cellStyle name="Entrada 2 2 4 5 2 3 6" xfId="7936" xr:uid="{00000000-0005-0000-0000-00000A270000}"/>
    <cellStyle name="Entrada 2 2 4 5 2 4" xfId="7937" xr:uid="{00000000-0005-0000-0000-00000B270000}"/>
    <cellStyle name="Entrada 2 2 4 5 3" xfId="7938" xr:uid="{00000000-0005-0000-0000-00000C270000}"/>
    <cellStyle name="Entrada 2 2 4 5 3 2" xfId="7939" xr:uid="{00000000-0005-0000-0000-00000D270000}"/>
    <cellStyle name="Entrada 2 2 4 5 3 3" xfId="7940" xr:uid="{00000000-0005-0000-0000-00000E270000}"/>
    <cellStyle name="Entrada 2 2 4 5 3 4" xfId="7941" xr:uid="{00000000-0005-0000-0000-00000F270000}"/>
    <cellStyle name="Entrada 2 2 4 5 3 5" xfId="7942" xr:uid="{00000000-0005-0000-0000-000010270000}"/>
    <cellStyle name="Entrada 2 2 4 5 3 6" xfId="7943" xr:uid="{00000000-0005-0000-0000-000011270000}"/>
    <cellStyle name="Entrada 2 2 4 5 4" xfId="7944" xr:uid="{00000000-0005-0000-0000-000012270000}"/>
    <cellStyle name="Entrada 2 2 4 5 4 2" xfId="7945" xr:uid="{00000000-0005-0000-0000-000013270000}"/>
    <cellStyle name="Entrada 2 2 4 5 4 3" xfId="7946" xr:uid="{00000000-0005-0000-0000-000014270000}"/>
    <cellStyle name="Entrada 2 2 4 5 4 4" xfId="7947" xr:uid="{00000000-0005-0000-0000-000015270000}"/>
    <cellStyle name="Entrada 2 2 4 5 4 5" xfId="7948" xr:uid="{00000000-0005-0000-0000-000016270000}"/>
    <cellStyle name="Entrada 2 2 4 5 4 6" xfId="7949" xr:uid="{00000000-0005-0000-0000-000017270000}"/>
    <cellStyle name="Entrada 2 2 4 5 5" xfId="7950" xr:uid="{00000000-0005-0000-0000-000018270000}"/>
    <cellStyle name="Entrada 2 2 4 6" xfId="7951" xr:uid="{00000000-0005-0000-0000-000019270000}"/>
    <cellStyle name="Entrada 2 2 4 6 2" xfId="7952" xr:uid="{00000000-0005-0000-0000-00001A270000}"/>
    <cellStyle name="Entrada 2 2 4 6 2 2" xfId="7953" xr:uid="{00000000-0005-0000-0000-00001B270000}"/>
    <cellStyle name="Entrada 2 2 4 6 2 3" xfId="7954" xr:uid="{00000000-0005-0000-0000-00001C270000}"/>
    <cellStyle name="Entrada 2 2 4 6 2 4" xfId="7955" xr:uid="{00000000-0005-0000-0000-00001D270000}"/>
    <cellStyle name="Entrada 2 2 4 6 2 5" xfId="7956" xr:uid="{00000000-0005-0000-0000-00001E270000}"/>
    <cellStyle name="Entrada 2 2 4 6 2 6" xfId="7957" xr:uid="{00000000-0005-0000-0000-00001F270000}"/>
    <cellStyle name="Entrada 2 2 4 6 3" xfId="7958" xr:uid="{00000000-0005-0000-0000-000020270000}"/>
    <cellStyle name="Entrada 2 2 4 6 3 2" xfId="7959" xr:uid="{00000000-0005-0000-0000-000021270000}"/>
    <cellStyle name="Entrada 2 2 4 6 3 3" xfId="7960" xr:uid="{00000000-0005-0000-0000-000022270000}"/>
    <cellStyle name="Entrada 2 2 4 6 3 4" xfId="7961" xr:uid="{00000000-0005-0000-0000-000023270000}"/>
    <cellStyle name="Entrada 2 2 4 6 3 5" xfId="7962" xr:uid="{00000000-0005-0000-0000-000024270000}"/>
    <cellStyle name="Entrada 2 2 4 6 3 6" xfId="7963" xr:uid="{00000000-0005-0000-0000-000025270000}"/>
    <cellStyle name="Entrada 2 2 4 6 4" xfId="7964" xr:uid="{00000000-0005-0000-0000-000026270000}"/>
    <cellStyle name="Entrada 2 2 4 7" xfId="7965" xr:uid="{00000000-0005-0000-0000-000027270000}"/>
    <cellStyle name="Entrada 2 2 4 7 2" xfId="7966" xr:uid="{00000000-0005-0000-0000-000028270000}"/>
    <cellStyle name="Entrada 2 2 4 7 3" xfId="7967" xr:uid="{00000000-0005-0000-0000-000029270000}"/>
    <cellStyle name="Entrada 2 2 4 7 4" xfId="7968" xr:uid="{00000000-0005-0000-0000-00002A270000}"/>
    <cellStyle name="Entrada 2 2 4 7 5" xfId="7969" xr:uid="{00000000-0005-0000-0000-00002B270000}"/>
    <cellStyle name="Entrada 2 2 4 7 6" xfId="7970" xr:uid="{00000000-0005-0000-0000-00002C270000}"/>
    <cellStyle name="Entrada 2 2 4 7 7" xfId="7971" xr:uid="{00000000-0005-0000-0000-00002D270000}"/>
    <cellStyle name="Entrada 2 2 4 8" xfId="7972" xr:uid="{00000000-0005-0000-0000-00002E270000}"/>
    <cellStyle name="Entrada 2 2 4 8 2" xfId="7973" xr:uid="{00000000-0005-0000-0000-00002F270000}"/>
    <cellStyle name="Entrada 2 2 4 8 3" xfId="7974" xr:uid="{00000000-0005-0000-0000-000030270000}"/>
    <cellStyle name="Entrada 2 2 4 8 4" xfId="7975" xr:uid="{00000000-0005-0000-0000-000031270000}"/>
    <cellStyle name="Entrada 2 2 4 8 5" xfId="7976" xr:uid="{00000000-0005-0000-0000-000032270000}"/>
    <cellStyle name="Entrada 2 2 4 8 6" xfId="7977" xr:uid="{00000000-0005-0000-0000-000033270000}"/>
    <cellStyle name="Entrada 2 2 4_Client_Report_SSFD_286_UI_15May14_06h00" xfId="37028" xr:uid="{00000000-0005-0000-0000-000034270000}"/>
    <cellStyle name="Entrada 2 2 5" xfId="7978" xr:uid="{00000000-0005-0000-0000-000035270000}"/>
    <cellStyle name="Entrada 2 2 5 2" xfId="7979" xr:uid="{00000000-0005-0000-0000-000036270000}"/>
    <cellStyle name="Entrada 2 2 5 2 2" xfId="7980" xr:uid="{00000000-0005-0000-0000-000037270000}"/>
    <cellStyle name="Entrada 2 2 5 2 2 2" xfId="7981" xr:uid="{00000000-0005-0000-0000-000038270000}"/>
    <cellStyle name="Entrada 2 2 5 2 2 2 2" xfId="7982" xr:uid="{00000000-0005-0000-0000-000039270000}"/>
    <cellStyle name="Entrada 2 2 5 2 2 2 3" xfId="7983" xr:uid="{00000000-0005-0000-0000-00003A270000}"/>
    <cellStyle name="Entrada 2 2 5 2 2 2 4" xfId="7984" xr:uid="{00000000-0005-0000-0000-00003B270000}"/>
    <cellStyle name="Entrada 2 2 5 2 2 2 5" xfId="7985" xr:uid="{00000000-0005-0000-0000-00003C270000}"/>
    <cellStyle name="Entrada 2 2 5 2 2 2 6" xfId="7986" xr:uid="{00000000-0005-0000-0000-00003D270000}"/>
    <cellStyle name="Entrada 2 2 5 2 2 3" xfId="7987" xr:uid="{00000000-0005-0000-0000-00003E270000}"/>
    <cellStyle name="Entrada 2 2 5 2 2 3 2" xfId="7988" xr:uid="{00000000-0005-0000-0000-00003F270000}"/>
    <cellStyle name="Entrada 2 2 5 2 2 3 3" xfId="7989" xr:uid="{00000000-0005-0000-0000-000040270000}"/>
    <cellStyle name="Entrada 2 2 5 2 2 3 4" xfId="7990" xr:uid="{00000000-0005-0000-0000-000041270000}"/>
    <cellStyle name="Entrada 2 2 5 2 2 3 5" xfId="7991" xr:uid="{00000000-0005-0000-0000-000042270000}"/>
    <cellStyle name="Entrada 2 2 5 2 2 3 6" xfId="7992" xr:uid="{00000000-0005-0000-0000-000043270000}"/>
    <cellStyle name="Entrada 2 2 5 2 2 4" xfId="7993" xr:uid="{00000000-0005-0000-0000-000044270000}"/>
    <cellStyle name="Entrada 2 2 5 2 3" xfId="7994" xr:uid="{00000000-0005-0000-0000-000045270000}"/>
    <cellStyle name="Entrada 2 2 5 2 3 2" xfId="7995" xr:uid="{00000000-0005-0000-0000-000046270000}"/>
    <cellStyle name="Entrada 2 2 5 2 3 3" xfId="7996" xr:uid="{00000000-0005-0000-0000-000047270000}"/>
    <cellStyle name="Entrada 2 2 5 2 3 4" xfId="7997" xr:uid="{00000000-0005-0000-0000-000048270000}"/>
    <cellStyle name="Entrada 2 2 5 2 3 5" xfId="7998" xr:uid="{00000000-0005-0000-0000-000049270000}"/>
    <cellStyle name="Entrada 2 2 5 2 3 6" xfId="7999" xr:uid="{00000000-0005-0000-0000-00004A270000}"/>
    <cellStyle name="Entrada 2 2 5 2 3 7" xfId="8000" xr:uid="{00000000-0005-0000-0000-00004B270000}"/>
    <cellStyle name="Entrada 2 2 5 2 4" xfId="8001" xr:uid="{00000000-0005-0000-0000-00004C270000}"/>
    <cellStyle name="Entrada 2 2 5 2 4 2" xfId="8002" xr:uid="{00000000-0005-0000-0000-00004D270000}"/>
    <cellStyle name="Entrada 2 2 5 2 4 3" xfId="8003" xr:uid="{00000000-0005-0000-0000-00004E270000}"/>
    <cellStyle name="Entrada 2 2 5 2 4 4" xfId="8004" xr:uid="{00000000-0005-0000-0000-00004F270000}"/>
    <cellStyle name="Entrada 2 2 5 2 4 5" xfId="8005" xr:uid="{00000000-0005-0000-0000-000050270000}"/>
    <cellStyle name="Entrada 2 2 5 2 4 6" xfId="8006" xr:uid="{00000000-0005-0000-0000-000051270000}"/>
    <cellStyle name="Entrada 2 2 5 3" xfId="8007" xr:uid="{00000000-0005-0000-0000-000052270000}"/>
    <cellStyle name="Entrada 2 2 5 3 2" xfId="8008" xr:uid="{00000000-0005-0000-0000-000053270000}"/>
    <cellStyle name="Entrada 2 2 5 3 2 2" xfId="8009" xr:uid="{00000000-0005-0000-0000-000054270000}"/>
    <cellStyle name="Entrada 2 2 5 3 2 2 2" xfId="8010" xr:uid="{00000000-0005-0000-0000-000055270000}"/>
    <cellStyle name="Entrada 2 2 5 3 2 2 3" xfId="8011" xr:uid="{00000000-0005-0000-0000-000056270000}"/>
    <cellStyle name="Entrada 2 2 5 3 2 2 4" xfId="8012" xr:uid="{00000000-0005-0000-0000-000057270000}"/>
    <cellStyle name="Entrada 2 2 5 3 2 2 5" xfId="8013" xr:uid="{00000000-0005-0000-0000-000058270000}"/>
    <cellStyle name="Entrada 2 2 5 3 2 2 6" xfId="8014" xr:uid="{00000000-0005-0000-0000-000059270000}"/>
    <cellStyle name="Entrada 2 2 5 3 2 3" xfId="8015" xr:uid="{00000000-0005-0000-0000-00005A270000}"/>
    <cellStyle name="Entrada 2 2 5 3 2 3 2" xfId="8016" xr:uid="{00000000-0005-0000-0000-00005B270000}"/>
    <cellStyle name="Entrada 2 2 5 3 2 3 3" xfId="8017" xr:uid="{00000000-0005-0000-0000-00005C270000}"/>
    <cellStyle name="Entrada 2 2 5 3 2 3 4" xfId="8018" xr:uid="{00000000-0005-0000-0000-00005D270000}"/>
    <cellStyle name="Entrada 2 2 5 3 2 3 5" xfId="8019" xr:uid="{00000000-0005-0000-0000-00005E270000}"/>
    <cellStyle name="Entrada 2 2 5 3 2 3 6" xfId="8020" xr:uid="{00000000-0005-0000-0000-00005F270000}"/>
    <cellStyle name="Entrada 2 2 5 3 2 4" xfId="8021" xr:uid="{00000000-0005-0000-0000-000060270000}"/>
    <cellStyle name="Entrada 2 2 5 3 3" xfId="8022" xr:uid="{00000000-0005-0000-0000-000061270000}"/>
    <cellStyle name="Entrada 2 2 5 3 3 2" xfId="8023" xr:uid="{00000000-0005-0000-0000-000062270000}"/>
    <cellStyle name="Entrada 2 2 5 3 3 3" xfId="8024" xr:uid="{00000000-0005-0000-0000-000063270000}"/>
    <cellStyle name="Entrada 2 2 5 3 3 4" xfId="8025" xr:uid="{00000000-0005-0000-0000-000064270000}"/>
    <cellStyle name="Entrada 2 2 5 3 3 5" xfId="8026" xr:uid="{00000000-0005-0000-0000-000065270000}"/>
    <cellStyle name="Entrada 2 2 5 3 3 6" xfId="8027" xr:uid="{00000000-0005-0000-0000-000066270000}"/>
    <cellStyle name="Entrada 2 2 5 3 4" xfId="8028" xr:uid="{00000000-0005-0000-0000-000067270000}"/>
    <cellStyle name="Entrada 2 2 5 3 4 2" xfId="8029" xr:uid="{00000000-0005-0000-0000-000068270000}"/>
    <cellStyle name="Entrada 2 2 5 3 4 3" xfId="8030" xr:uid="{00000000-0005-0000-0000-000069270000}"/>
    <cellStyle name="Entrada 2 2 5 3 4 4" xfId="8031" xr:uid="{00000000-0005-0000-0000-00006A270000}"/>
    <cellStyle name="Entrada 2 2 5 3 4 5" xfId="8032" xr:uid="{00000000-0005-0000-0000-00006B270000}"/>
    <cellStyle name="Entrada 2 2 5 3 4 6" xfId="8033" xr:uid="{00000000-0005-0000-0000-00006C270000}"/>
    <cellStyle name="Entrada 2 2 5 3 5" xfId="8034" xr:uid="{00000000-0005-0000-0000-00006D270000}"/>
    <cellStyle name="Entrada 2 2 5 4" xfId="8035" xr:uid="{00000000-0005-0000-0000-00006E270000}"/>
    <cellStyle name="Entrada 2 2 5 4 2" xfId="8036" xr:uid="{00000000-0005-0000-0000-00006F270000}"/>
    <cellStyle name="Entrada 2 2 5 4 2 2" xfId="8037" xr:uid="{00000000-0005-0000-0000-000070270000}"/>
    <cellStyle name="Entrada 2 2 5 4 2 2 2" xfId="8038" xr:uid="{00000000-0005-0000-0000-000071270000}"/>
    <cellStyle name="Entrada 2 2 5 4 2 2 3" xfId="8039" xr:uid="{00000000-0005-0000-0000-000072270000}"/>
    <cellStyle name="Entrada 2 2 5 4 2 2 4" xfId="8040" xr:uid="{00000000-0005-0000-0000-000073270000}"/>
    <cellStyle name="Entrada 2 2 5 4 2 2 5" xfId="8041" xr:uid="{00000000-0005-0000-0000-000074270000}"/>
    <cellStyle name="Entrada 2 2 5 4 2 2 6" xfId="8042" xr:uid="{00000000-0005-0000-0000-000075270000}"/>
    <cellStyle name="Entrada 2 2 5 4 2 3" xfId="8043" xr:uid="{00000000-0005-0000-0000-000076270000}"/>
    <cellStyle name="Entrada 2 2 5 4 2 3 2" xfId="8044" xr:uid="{00000000-0005-0000-0000-000077270000}"/>
    <cellStyle name="Entrada 2 2 5 4 2 3 3" xfId="8045" xr:uid="{00000000-0005-0000-0000-000078270000}"/>
    <cellStyle name="Entrada 2 2 5 4 2 3 4" xfId="8046" xr:uid="{00000000-0005-0000-0000-000079270000}"/>
    <cellStyle name="Entrada 2 2 5 4 2 3 5" xfId="8047" xr:uid="{00000000-0005-0000-0000-00007A270000}"/>
    <cellStyle name="Entrada 2 2 5 4 2 3 6" xfId="8048" xr:uid="{00000000-0005-0000-0000-00007B270000}"/>
    <cellStyle name="Entrada 2 2 5 4 2 4" xfId="8049" xr:uid="{00000000-0005-0000-0000-00007C270000}"/>
    <cellStyle name="Entrada 2 2 5 4 3" xfId="8050" xr:uid="{00000000-0005-0000-0000-00007D270000}"/>
    <cellStyle name="Entrada 2 2 5 4 3 2" xfId="8051" xr:uid="{00000000-0005-0000-0000-00007E270000}"/>
    <cellStyle name="Entrada 2 2 5 4 3 3" xfId="8052" xr:uid="{00000000-0005-0000-0000-00007F270000}"/>
    <cellStyle name="Entrada 2 2 5 4 3 4" xfId="8053" xr:uid="{00000000-0005-0000-0000-000080270000}"/>
    <cellStyle name="Entrada 2 2 5 4 3 5" xfId="8054" xr:uid="{00000000-0005-0000-0000-000081270000}"/>
    <cellStyle name="Entrada 2 2 5 4 3 6" xfId="8055" xr:uid="{00000000-0005-0000-0000-000082270000}"/>
    <cellStyle name="Entrada 2 2 5 4 4" xfId="8056" xr:uid="{00000000-0005-0000-0000-000083270000}"/>
    <cellStyle name="Entrada 2 2 5 4 4 2" xfId="8057" xr:uid="{00000000-0005-0000-0000-000084270000}"/>
    <cellStyle name="Entrada 2 2 5 4 4 3" xfId="8058" xr:uid="{00000000-0005-0000-0000-000085270000}"/>
    <cellStyle name="Entrada 2 2 5 4 4 4" xfId="8059" xr:uid="{00000000-0005-0000-0000-000086270000}"/>
    <cellStyle name="Entrada 2 2 5 4 4 5" xfId="8060" xr:uid="{00000000-0005-0000-0000-000087270000}"/>
    <cellStyle name="Entrada 2 2 5 4 4 6" xfId="8061" xr:uid="{00000000-0005-0000-0000-000088270000}"/>
    <cellStyle name="Entrada 2 2 5 4 5" xfId="8062" xr:uid="{00000000-0005-0000-0000-000089270000}"/>
    <cellStyle name="Entrada 2 2 5 5" xfId="8063" xr:uid="{00000000-0005-0000-0000-00008A270000}"/>
    <cellStyle name="Entrada 2 2 5 5 2" xfId="8064" xr:uid="{00000000-0005-0000-0000-00008B270000}"/>
    <cellStyle name="Entrada 2 2 5 5 2 2" xfId="8065" xr:uid="{00000000-0005-0000-0000-00008C270000}"/>
    <cellStyle name="Entrada 2 2 5 5 2 2 2" xfId="8066" xr:uid="{00000000-0005-0000-0000-00008D270000}"/>
    <cellStyle name="Entrada 2 2 5 5 2 2 3" xfId="8067" xr:uid="{00000000-0005-0000-0000-00008E270000}"/>
    <cellStyle name="Entrada 2 2 5 5 2 2 4" xfId="8068" xr:uid="{00000000-0005-0000-0000-00008F270000}"/>
    <cellStyle name="Entrada 2 2 5 5 2 2 5" xfId="8069" xr:uid="{00000000-0005-0000-0000-000090270000}"/>
    <cellStyle name="Entrada 2 2 5 5 2 2 6" xfId="8070" xr:uid="{00000000-0005-0000-0000-000091270000}"/>
    <cellStyle name="Entrada 2 2 5 5 2 3" xfId="8071" xr:uid="{00000000-0005-0000-0000-000092270000}"/>
    <cellStyle name="Entrada 2 2 5 5 2 3 2" xfId="8072" xr:uid="{00000000-0005-0000-0000-000093270000}"/>
    <cellStyle name="Entrada 2 2 5 5 2 3 3" xfId="8073" xr:uid="{00000000-0005-0000-0000-000094270000}"/>
    <cellStyle name="Entrada 2 2 5 5 2 3 4" xfId="8074" xr:uid="{00000000-0005-0000-0000-000095270000}"/>
    <cellStyle name="Entrada 2 2 5 5 2 3 5" xfId="8075" xr:uid="{00000000-0005-0000-0000-000096270000}"/>
    <cellStyle name="Entrada 2 2 5 5 2 3 6" xfId="8076" xr:uid="{00000000-0005-0000-0000-000097270000}"/>
    <cellStyle name="Entrada 2 2 5 5 2 4" xfId="8077" xr:uid="{00000000-0005-0000-0000-000098270000}"/>
    <cellStyle name="Entrada 2 2 5 5 3" xfId="8078" xr:uid="{00000000-0005-0000-0000-000099270000}"/>
    <cellStyle name="Entrada 2 2 5 5 3 2" xfId="8079" xr:uid="{00000000-0005-0000-0000-00009A270000}"/>
    <cellStyle name="Entrada 2 2 5 5 3 3" xfId="8080" xr:uid="{00000000-0005-0000-0000-00009B270000}"/>
    <cellStyle name="Entrada 2 2 5 5 3 4" xfId="8081" xr:uid="{00000000-0005-0000-0000-00009C270000}"/>
    <cellStyle name="Entrada 2 2 5 5 3 5" xfId="8082" xr:uid="{00000000-0005-0000-0000-00009D270000}"/>
    <cellStyle name="Entrada 2 2 5 5 3 6" xfId="8083" xr:uid="{00000000-0005-0000-0000-00009E270000}"/>
    <cellStyle name="Entrada 2 2 5 5 4" xfId="8084" xr:uid="{00000000-0005-0000-0000-00009F270000}"/>
    <cellStyle name="Entrada 2 2 5 5 4 2" xfId="8085" xr:uid="{00000000-0005-0000-0000-0000A0270000}"/>
    <cellStyle name="Entrada 2 2 5 5 4 3" xfId="8086" xr:uid="{00000000-0005-0000-0000-0000A1270000}"/>
    <cellStyle name="Entrada 2 2 5 5 4 4" xfId="8087" xr:uid="{00000000-0005-0000-0000-0000A2270000}"/>
    <cellStyle name="Entrada 2 2 5 5 4 5" xfId="8088" xr:uid="{00000000-0005-0000-0000-0000A3270000}"/>
    <cellStyle name="Entrada 2 2 5 5 4 6" xfId="8089" xr:uid="{00000000-0005-0000-0000-0000A4270000}"/>
    <cellStyle name="Entrada 2 2 5 5 5" xfId="8090" xr:uid="{00000000-0005-0000-0000-0000A5270000}"/>
    <cellStyle name="Entrada 2 2 5 6" xfId="8091" xr:uid="{00000000-0005-0000-0000-0000A6270000}"/>
    <cellStyle name="Entrada 2 2 5 6 2" xfId="8092" xr:uid="{00000000-0005-0000-0000-0000A7270000}"/>
    <cellStyle name="Entrada 2 2 5 6 2 2" xfId="8093" xr:uid="{00000000-0005-0000-0000-0000A8270000}"/>
    <cellStyle name="Entrada 2 2 5 6 2 3" xfId="8094" xr:uid="{00000000-0005-0000-0000-0000A9270000}"/>
    <cellStyle name="Entrada 2 2 5 6 2 4" xfId="8095" xr:uid="{00000000-0005-0000-0000-0000AA270000}"/>
    <cellStyle name="Entrada 2 2 5 6 2 5" xfId="8096" xr:uid="{00000000-0005-0000-0000-0000AB270000}"/>
    <cellStyle name="Entrada 2 2 5 6 2 6" xfId="8097" xr:uid="{00000000-0005-0000-0000-0000AC270000}"/>
    <cellStyle name="Entrada 2 2 5 6 3" xfId="8098" xr:uid="{00000000-0005-0000-0000-0000AD270000}"/>
    <cellStyle name="Entrada 2 2 5 6 3 2" xfId="8099" xr:uid="{00000000-0005-0000-0000-0000AE270000}"/>
    <cellStyle name="Entrada 2 2 5 6 3 3" xfId="8100" xr:uid="{00000000-0005-0000-0000-0000AF270000}"/>
    <cellStyle name="Entrada 2 2 5 6 3 4" xfId="8101" xr:uid="{00000000-0005-0000-0000-0000B0270000}"/>
    <cellStyle name="Entrada 2 2 5 6 3 5" xfId="8102" xr:uid="{00000000-0005-0000-0000-0000B1270000}"/>
    <cellStyle name="Entrada 2 2 5 6 3 6" xfId="8103" xr:uid="{00000000-0005-0000-0000-0000B2270000}"/>
    <cellStyle name="Entrada 2 2 5 6 4" xfId="8104" xr:uid="{00000000-0005-0000-0000-0000B3270000}"/>
    <cellStyle name="Entrada 2 2 5 7" xfId="8105" xr:uid="{00000000-0005-0000-0000-0000B4270000}"/>
    <cellStyle name="Entrada 2 2 5 7 2" xfId="8106" xr:uid="{00000000-0005-0000-0000-0000B5270000}"/>
    <cellStyle name="Entrada 2 2 5 7 3" xfId="8107" xr:uid="{00000000-0005-0000-0000-0000B6270000}"/>
    <cellStyle name="Entrada 2 2 5 7 4" xfId="8108" xr:uid="{00000000-0005-0000-0000-0000B7270000}"/>
    <cellStyle name="Entrada 2 2 5 7 5" xfId="8109" xr:uid="{00000000-0005-0000-0000-0000B8270000}"/>
    <cellStyle name="Entrada 2 2 5 7 6" xfId="8110" xr:uid="{00000000-0005-0000-0000-0000B9270000}"/>
    <cellStyle name="Entrada 2 2 5 7 7" xfId="8111" xr:uid="{00000000-0005-0000-0000-0000BA270000}"/>
    <cellStyle name="Entrada 2 2 5 8" xfId="8112" xr:uid="{00000000-0005-0000-0000-0000BB270000}"/>
    <cellStyle name="Entrada 2 2 5 8 2" xfId="8113" xr:uid="{00000000-0005-0000-0000-0000BC270000}"/>
    <cellStyle name="Entrada 2 2 5 8 3" xfId="8114" xr:uid="{00000000-0005-0000-0000-0000BD270000}"/>
    <cellStyle name="Entrada 2 2 5 8 4" xfId="8115" xr:uid="{00000000-0005-0000-0000-0000BE270000}"/>
    <cellStyle name="Entrada 2 2 5 8 5" xfId="8116" xr:uid="{00000000-0005-0000-0000-0000BF270000}"/>
    <cellStyle name="Entrada 2 2 5 8 6" xfId="8117" xr:uid="{00000000-0005-0000-0000-0000C0270000}"/>
    <cellStyle name="Entrada 2 2 5_Client_Report_SSFD_286_UI_15May14_06h00" xfId="37029" xr:uid="{00000000-0005-0000-0000-0000C1270000}"/>
    <cellStyle name="Entrada 2 2 6" xfId="8118" xr:uid="{00000000-0005-0000-0000-0000C2270000}"/>
    <cellStyle name="Entrada 2 2 6 2" xfId="8119" xr:uid="{00000000-0005-0000-0000-0000C3270000}"/>
    <cellStyle name="Entrada 2 2 6 2 2" xfId="8120" xr:uid="{00000000-0005-0000-0000-0000C4270000}"/>
    <cellStyle name="Entrada 2 2 6 2 2 2" xfId="8121" xr:uid="{00000000-0005-0000-0000-0000C5270000}"/>
    <cellStyle name="Entrada 2 2 6 2 2 2 2" xfId="8122" xr:uid="{00000000-0005-0000-0000-0000C6270000}"/>
    <cellStyle name="Entrada 2 2 6 2 2 2 3" xfId="8123" xr:uid="{00000000-0005-0000-0000-0000C7270000}"/>
    <cellStyle name="Entrada 2 2 6 2 2 2 4" xfId="8124" xr:uid="{00000000-0005-0000-0000-0000C8270000}"/>
    <cellStyle name="Entrada 2 2 6 2 2 2 5" xfId="8125" xr:uid="{00000000-0005-0000-0000-0000C9270000}"/>
    <cellStyle name="Entrada 2 2 6 2 2 2 6" xfId="8126" xr:uid="{00000000-0005-0000-0000-0000CA270000}"/>
    <cellStyle name="Entrada 2 2 6 2 2 3" xfId="8127" xr:uid="{00000000-0005-0000-0000-0000CB270000}"/>
    <cellStyle name="Entrada 2 2 6 2 2 3 2" xfId="8128" xr:uid="{00000000-0005-0000-0000-0000CC270000}"/>
    <cellStyle name="Entrada 2 2 6 2 2 3 3" xfId="8129" xr:uid="{00000000-0005-0000-0000-0000CD270000}"/>
    <cellStyle name="Entrada 2 2 6 2 2 3 4" xfId="8130" xr:uid="{00000000-0005-0000-0000-0000CE270000}"/>
    <cellStyle name="Entrada 2 2 6 2 2 3 5" xfId="8131" xr:uid="{00000000-0005-0000-0000-0000CF270000}"/>
    <cellStyle name="Entrada 2 2 6 2 2 3 6" xfId="8132" xr:uid="{00000000-0005-0000-0000-0000D0270000}"/>
    <cellStyle name="Entrada 2 2 6 2 2 4" xfId="8133" xr:uid="{00000000-0005-0000-0000-0000D1270000}"/>
    <cellStyle name="Entrada 2 2 6 2 3" xfId="8134" xr:uid="{00000000-0005-0000-0000-0000D2270000}"/>
    <cellStyle name="Entrada 2 2 6 2 3 2" xfId="8135" xr:uid="{00000000-0005-0000-0000-0000D3270000}"/>
    <cellStyle name="Entrada 2 2 6 2 3 3" xfId="8136" xr:uid="{00000000-0005-0000-0000-0000D4270000}"/>
    <cellStyle name="Entrada 2 2 6 2 3 4" xfId="8137" xr:uid="{00000000-0005-0000-0000-0000D5270000}"/>
    <cellStyle name="Entrada 2 2 6 2 3 5" xfId="8138" xr:uid="{00000000-0005-0000-0000-0000D6270000}"/>
    <cellStyle name="Entrada 2 2 6 2 3 6" xfId="8139" xr:uid="{00000000-0005-0000-0000-0000D7270000}"/>
    <cellStyle name="Entrada 2 2 6 2 3 7" xfId="8140" xr:uid="{00000000-0005-0000-0000-0000D8270000}"/>
    <cellStyle name="Entrada 2 2 6 2 4" xfId="8141" xr:uid="{00000000-0005-0000-0000-0000D9270000}"/>
    <cellStyle name="Entrada 2 2 6 2 4 2" xfId="8142" xr:uid="{00000000-0005-0000-0000-0000DA270000}"/>
    <cellStyle name="Entrada 2 2 6 2 4 3" xfId="8143" xr:uid="{00000000-0005-0000-0000-0000DB270000}"/>
    <cellStyle name="Entrada 2 2 6 2 4 4" xfId="8144" xr:uid="{00000000-0005-0000-0000-0000DC270000}"/>
    <cellStyle name="Entrada 2 2 6 2 4 5" xfId="8145" xr:uid="{00000000-0005-0000-0000-0000DD270000}"/>
    <cellStyle name="Entrada 2 2 6 2 4 6" xfId="8146" xr:uid="{00000000-0005-0000-0000-0000DE270000}"/>
    <cellStyle name="Entrada 2 2 6 3" xfId="8147" xr:uid="{00000000-0005-0000-0000-0000DF270000}"/>
    <cellStyle name="Entrada 2 2 6 3 2" xfId="8148" xr:uid="{00000000-0005-0000-0000-0000E0270000}"/>
    <cellStyle name="Entrada 2 2 6 3 2 2" xfId="8149" xr:uid="{00000000-0005-0000-0000-0000E1270000}"/>
    <cellStyle name="Entrada 2 2 6 3 2 2 2" xfId="8150" xr:uid="{00000000-0005-0000-0000-0000E2270000}"/>
    <cellStyle name="Entrada 2 2 6 3 2 2 3" xfId="8151" xr:uid="{00000000-0005-0000-0000-0000E3270000}"/>
    <cellStyle name="Entrada 2 2 6 3 2 2 4" xfId="8152" xr:uid="{00000000-0005-0000-0000-0000E4270000}"/>
    <cellStyle name="Entrada 2 2 6 3 2 2 5" xfId="8153" xr:uid="{00000000-0005-0000-0000-0000E5270000}"/>
    <cellStyle name="Entrada 2 2 6 3 2 2 6" xfId="8154" xr:uid="{00000000-0005-0000-0000-0000E6270000}"/>
    <cellStyle name="Entrada 2 2 6 3 2 3" xfId="8155" xr:uid="{00000000-0005-0000-0000-0000E7270000}"/>
    <cellStyle name="Entrada 2 2 6 3 2 3 2" xfId="8156" xr:uid="{00000000-0005-0000-0000-0000E8270000}"/>
    <cellStyle name="Entrada 2 2 6 3 2 3 3" xfId="8157" xr:uid="{00000000-0005-0000-0000-0000E9270000}"/>
    <cellStyle name="Entrada 2 2 6 3 2 3 4" xfId="8158" xr:uid="{00000000-0005-0000-0000-0000EA270000}"/>
    <cellStyle name="Entrada 2 2 6 3 2 3 5" xfId="8159" xr:uid="{00000000-0005-0000-0000-0000EB270000}"/>
    <cellStyle name="Entrada 2 2 6 3 2 3 6" xfId="8160" xr:uid="{00000000-0005-0000-0000-0000EC270000}"/>
    <cellStyle name="Entrada 2 2 6 3 2 4" xfId="8161" xr:uid="{00000000-0005-0000-0000-0000ED270000}"/>
    <cellStyle name="Entrada 2 2 6 3 3" xfId="8162" xr:uid="{00000000-0005-0000-0000-0000EE270000}"/>
    <cellStyle name="Entrada 2 2 6 3 3 2" xfId="8163" xr:uid="{00000000-0005-0000-0000-0000EF270000}"/>
    <cellStyle name="Entrada 2 2 6 3 3 3" xfId="8164" xr:uid="{00000000-0005-0000-0000-0000F0270000}"/>
    <cellStyle name="Entrada 2 2 6 3 3 4" xfId="8165" xr:uid="{00000000-0005-0000-0000-0000F1270000}"/>
    <cellStyle name="Entrada 2 2 6 3 3 5" xfId="8166" xr:uid="{00000000-0005-0000-0000-0000F2270000}"/>
    <cellStyle name="Entrada 2 2 6 3 3 6" xfId="8167" xr:uid="{00000000-0005-0000-0000-0000F3270000}"/>
    <cellStyle name="Entrada 2 2 6 3 4" xfId="8168" xr:uid="{00000000-0005-0000-0000-0000F4270000}"/>
    <cellStyle name="Entrada 2 2 6 3 4 2" xfId="8169" xr:uid="{00000000-0005-0000-0000-0000F5270000}"/>
    <cellStyle name="Entrada 2 2 6 3 4 3" xfId="8170" xr:uid="{00000000-0005-0000-0000-0000F6270000}"/>
    <cellStyle name="Entrada 2 2 6 3 4 4" xfId="8171" xr:uid="{00000000-0005-0000-0000-0000F7270000}"/>
    <cellStyle name="Entrada 2 2 6 3 4 5" xfId="8172" xr:uid="{00000000-0005-0000-0000-0000F8270000}"/>
    <cellStyle name="Entrada 2 2 6 3 4 6" xfId="8173" xr:uid="{00000000-0005-0000-0000-0000F9270000}"/>
    <cellStyle name="Entrada 2 2 6 3 5" xfId="8174" xr:uid="{00000000-0005-0000-0000-0000FA270000}"/>
    <cellStyle name="Entrada 2 2 6 4" xfId="8175" xr:uid="{00000000-0005-0000-0000-0000FB270000}"/>
    <cellStyle name="Entrada 2 2 6 4 2" xfId="8176" xr:uid="{00000000-0005-0000-0000-0000FC270000}"/>
    <cellStyle name="Entrada 2 2 6 4 2 2" xfId="8177" xr:uid="{00000000-0005-0000-0000-0000FD270000}"/>
    <cellStyle name="Entrada 2 2 6 4 2 2 2" xfId="8178" xr:uid="{00000000-0005-0000-0000-0000FE270000}"/>
    <cellStyle name="Entrada 2 2 6 4 2 2 3" xfId="8179" xr:uid="{00000000-0005-0000-0000-0000FF270000}"/>
    <cellStyle name="Entrada 2 2 6 4 2 2 4" xfId="8180" xr:uid="{00000000-0005-0000-0000-000000280000}"/>
    <cellStyle name="Entrada 2 2 6 4 2 2 5" xfId="8181" xr:uid="{00000000-0005-0000-0000-000001280000}"/>
    <cellStyle name="Entrada 2 2 6 4 2 2 6" xfId="8182" xr:uid="{00000000-0005-0000-0000-000002280000}"/>
    <cellStyle name="Entrada 2 2 6 4 2 3" xfId="8183" xr:uid="{00000000-0005-0000-0000-000003280000}"/>
    <cellStyle name="Entrada 2 2 6 4 2 3 2" xfId="8184" xr:uid="{00000000-0005-0000-0000-000004280000}"/>
    <cellStyle name="Entrada 2 2 6 4 2 3 3" xfId="8185" xr:uid="{00000000-0005-0000-0000-000005280000}"/>
    <cellStyle name="Entrada 2 2 6 4 2 3 4" xfId="8186" xr:uid="{00000000-0005-0000-0000-000006280000}"/>
    <cellStyle name="Entrada 2 2 6 4 2 3 5" xfId="8187" xr:uid="{00000000-0005-0000-0000-000007280000}"/>
    <cellStyle name="Entrada 2 2 6 4 2 3 6" xfId="8188" xr:uid="{00000000-0005-0000-0000-000008280000}"/>
    <cellStyle name="Entrada 2 2 6 4 2 4" xfId="8189" xr:uid="{00000000-0005-0000-0000-000009280000}"/>
    <cellStyle name="Entrada 2 2 6 4 3" xfId="8190" xr:uid="{00000000-0005-0000-0000-00000A280000}"/>
    <cellStyle name="Entrada 2 2 6 4 3 2" xfId="8191" xr:uid="{00000000-0005-0000-0000-00000B280000}"/>
    <cellStyle name="Entrada 2 2 6 4 3 3" xfId="8192" xr:uid="{00000000-0005-0000-0000-00000C280000}"/>
    <cellStyle name="Entrada 2 2 6 4 3 4" xfId="8193" xr:uid="{00000000-0005-0000-0000-00000D280000}"/>
    <cellStyle name="Entrada 2 2 6 4 3 5" xfId="8194" xr:uid="{00000000-0005-0000-0000-00000E280000}"/>
    <cellStyle name="Entrada 2 2 6 4 3 6" xfId="8195" xr:uid="{00000000-0005-0000-0000-00000F280000}"/>
    <cellStyle name="Entrada 2 2 6 4 4" xfId="8196" xr:uid="{00000000-0005-0000-0000-000010280000}"/>
    <cellStyle name="Entrada 2 2 6 4 4 2" xfId="8197" xr:uid="{00000000-0005-0000-0000-000011280000}"/>
    <cellStyle name="Entrada 2 2 6 4 4 3" xfId="8198" xr:uid="{00000000-0005-0000-0000-000012280000}"/>
    <cellStyle name="Entrada 2 2 6 4 4 4" xfId="8199" xr:uid="{00000000-0005-0000-0000-000013280000}"/>
    <cellStyle name="Entrada 2 2 6 4 4 5" xfId="8200" xr:uid="{00000000-0005-0000-0000-000014280000}"/>
    <cellStyle name="Entrada 2 2 6 4 4 6" xfId="8201" xr:uid="{00000000-0005-0000-0000-000015280000}"/>
    <cellStyle name="Entrada 2 2 6 4 5" xfId="8202" xr:uid="{00000000-0005-0000-0000-000016280000}"/>
    <cellStyle name="Entrada 2 2 6 5" xfId="8203" xr:uid="{00000000-0005-0000-0000-000017280000}"/>
    <cellStyle name="Entrada 2 2 6 5 2" xfId="8204" xr:uid="{00000000-0005-0000-0000-000018280000}"/>
    <cellStyle name="Entrada 2 2 6 5 2 2" xfId="8205" xr:uid="{00000000-0005-0000-0000-000019280000}"/>
    <cellStyle name="Entrada 2 2 6 5 2 2 2" xfId="8206" xr:uid="{00000000-0005-0000-0000-00001A280000}"/>
    <cellStyle name="Entrada 2 2 6 5 2 2 3" xfId="8207" xr:uid="{00000000-0005-0000-0000-00001B280000}"/>
    <cellStyle name="Entrada 2 2 6 5 2 2 4" xfId="8208" xr:uid="{00000000-0005-0000-0000-00001C280000}"/>
    <cellStyle name="Entrada 2 2 6 5 2 2 5" xfId="8209" xr:uid="{00000000-0005-0000-0000-00001D280000}"/>
    <cellStyle name="Entrada 2 2 6 5 2 2 6" xfId="8210" xr:uid="{00000000-0005-0000-0000-00001E280000}"/>
    <cellStyle name="Entrada 2 2 6 5 2 3" xfId="8211" xr:uid="{00000000-0005-0000-0000-00001F280000}"/>
    <cellStyle name="Entrada 2 2 6 5 2 3 2" xfId="8212" xr:uid="{00000000-0005-0000-0000-000020280000}"/>
    <cellStyle name="Entrada 2 2 6 5 2 3 3" xfId="8213" xr:uid="{00000000-0005-0000-0000-000021280000}"/>
    <cellStyle name="Entrada 2 2 6 5 2 3 4" xfId="8214" xr:uid="{00000000-0005-0000-0000-000022280000}"/>
    <cellStyle name="Entrada 2 2 6 5 2 3 5" xfId="8215" xr:uid="{00000000-0005-0000-0000-000023280000}"/>
    <cellStyle name="Entrada 2 2 6 5 2 3 6" xfId="8216" xr:uid="{00000000-0005-0000-0000-000024280000}"/>
    <cellStyle name="Entrada 2 2 6 5 2 4" xfId="8217" xr:uid="{00000000-0005-0000-0000-000025280000}"/>
    <cellStyle name="Entrada 2 2 6 5 3" xfId="8218" xr:uid="{00000000-0005-0000-0000-000026280000}"/>
    <cellStyle name="Entrada 2 2 6 5 3 2" xfId="8219" xr:uid="{00000000-0005-0000-0000-000027280000}"/>
    <cellStyle name="Entrada 2 2 6 5 3 3" xfId="8220" xr:uid="{00000000-0005-0000-0000-000028280000}"/>
    <cellStyle name="Entrada 2 2 6 5 3 4" xfId="8221" xr:uid="{00000000-0005-0000-0000-000029280000}"/>
    <cellStyle name="Entrada 2 2 6 5 3 5" xfId="8222" xr:uid="{00000000-0005-0000-0000-00002A280000}"/>
    <cellStyle name="Entrada 2 2 6 5 3 6" xfId="8223" xr:uid="{00000000-0005-0000-0000-00002B280000}"/>
    <cellStyle name="Entrada 2 2 6 5 4" xfId="8224" xr:uid="{00000000-0005-0000-0000-00002C280000}"/>
    <cellStyle name="Entrada 2 2 6 5 4 2" xfId="8225" xr:uid="{00000000-0005-0000-0000-00002D280000}"/>
    <cellStyle name="Entrada 2 2 6 5 4 3" xfId="8226" xr:uid="{00000000-0005-0000-0000-00002E280000}"/>
    <cellStyle name="Entrada 2 2 6 5 4 4" xfId="8227" xr:uid="{00000000-0005-0000-0000-00002F280000}"/>
    <cellStyle name="Entrada 2 2 6 5 4 5" xfId="8228" xr:uid="{00000000-0005-0000-0000-000030280000}"/>
    <cellStyle name="Entrada 2 2 6 5 4 6" xfId="8229" xr:uid="{00000000-0005-0000-0000-000031280000}"/>
    <cellStyle name="Entrada 2 2 6 5 5" xfId="8230" xr:uid="{00000000-0005-0000-0000-000032280000}"/>
    <cellStyle name="Entrada 2 2 6 6" xfId="8231" xr:uid="{00000000-0005-0000-0000-000033280000}"/>
    <cellStyle name="Entrada 2 2 6 6 2" xfId="8232" xr:uid="{00000000-0005-0000-0000-000034280000}"/>
    <cellStyle name="Entrada 2 2 6 6 2 2" xfId="8233" xr:uid="{00000000-0005-0000-0000-000035280000}"/>
    <cellStyle name="Entrada 2 2 6 6 2 3" xfId="8234" xr:uid="{00000000-0005-0000-0000-000036280000}"/>
    <cellStyle name="Entrada 2 2 6 6 2 4" xfId="8235" xr:uid="{00000000-0005-0000-0000-000037280000}"/>
    <cellStyle name="Entrada 2 2 6 6 2 5" xfId="8236" xr:uid="{00000000-0005-0000-0000-000038280000}"/>
    <cellStyle name="Entrada 2 2 6 6 2 6" xfId="8237" xr:uid="{00000000-0005-0000-0000-000039280000}"/>
    <cellStyle name="Entrada 2 2 6 6 3" xfId="8238" xr:uid="{00000000-0005-0000-0000-00003A280000}"/>
    <cellStyle name="Entrada 2 2 6 6 3 2" xfId="8239" xr:uid="{00000000-0005-0000-0000-00003B280000}"/>
    <cellStyle name="Entrada 2 2 6 6 3 3" xfId="8240" xr:uid="{00000000-0005-0000-0000-00003C280000}"/>
    <cellStyle name="Entrada 2 2 6 6 3 4" xfId="8241" xr:uid="{00000000-0005-0000-0000-00003D280000}"/>
    <cellStyle name="Entrada 2 2 6 6 3 5" xfId="8242" xr:uid="{00000000-0005-0000-0000-00003E280000}"/>
    <cellStyle name="Entrada 2 2 6 6 3 6" xfId="8243" xr:uid="{00000000-0005-0000-0000-00003F280000}"/>
    <cellStyle name="Entrada 2 2 6 6 4" xfId="8244" xr:uid="{00000000-0005-0000-0000-000040280000}"/>
    <cellStyle name="Entrada 2 2 6 7" xfId="8245" xr:uid="{00000000-0005-0000-0000-000041280000}"/>
    <cellStyle name="Entrada 2 2 6 7 2" xfId="8246" xr:uid="{00000000-0005-0000-0000-000042280000}"/>
    <cellStyle name="Entrada 2 2 6 7 3" xfId="8247" xr:uid="{00000000-0005-0000-0000-000043280000}"/>
    <cellStyle name="Entrada 2 2 6 7 4" xfId="8248" xr:uid="{00000000-0005-0000-0000-000044280000}"/>
    <cellStyle name="Entrada 2 2 6 7 5" xfId="8249" xr:uid="{00000000-0005-0000-0000-000045280000}"/>
    <cellStyle name="Entrada 2 2 6 7 6" xfId="8250" xr:uid="{00000000-0005-0000-0000-000046280000}"/>
    <cellStyle name="Entrada 2 2 6 7 7" xfId="8251" xr:uid="{00000000-0005-0000-0000-000047280000}"/>
    <cellStyle name="Entrada 2 2 6 8" xfId="8252" xr:uid="{00000000-0005-0000-0000-000048280000}"/>
    <cellStyle name="Entrada 2 2 6 8 2" xfId="8253" xr:uid="{00000000-0005-0000-0000-000049280000}"/>
    <cellStyle name="Entrada 2 2 6 8 3" xfId="8254" xr:uid="{00000000-0005-0000-0000-00004A280000}"/>
    <cellStyle name="Entrada 2 2 6 8 4" xfId="8255" xr:uid="{00000000-0005-0000-0000-00004B280000}"/>
    <cellStyle name="Entrada 2 2 6 8 5" xfId="8256" xr:uid="{00000000-0005-0000-0000-00004C280000}"/>
    <cellStyle name="Entrada 2 2 6 8 6" xfId="8257" xr:uid="{00000000-0005-0000-0000-00004D280000}"/>
    <cellStyle name="Entrada 2 2 6_Client_Report_SSFD_286_UI_15May14_06h00" xfId="37030" xr:uid="{00000000-0005-0000-0000-00004E280000}"/>
    <cellStyle name="Entrada 2 2 7" xfId="8258" xr:uid="{00000000-0005-0000-0000-00004F280000}"/>
    <cellStyle name="Entrada 2 2 7 2" xfId="8259" xr:uid="{00000000-0005-0000-0000-000050280000}"/>
    <cellStyle name="Entrada 2 2 7 2 2" xfId="8260" xr:uid="{00000000-0005-0000-0000-000051280000}"/>
    <cellStyle name="Entrada 2 2 7 2 2 2" xfId="8261" xr:uid="{00000000-0005-0000-0000-000052280000}"/>
    <cellStyle name="Entrada 2 2 7 2 2 2 2" xfId="8262" xr:uid="{00000000-0005-0000-0000-000053280000}"/>
    <cellStyle name="Entrada 2 2 7 2 2 2 3" xfId="8263" xr:uid="{00000000-0005-0000-0000-000054280000}"/>
    <cellStyle name="Entrada 2 2 7 2 2 2 4" xfId="8264" xr:uid="{00000000-0005-0000-0000-000055280000}"/>
    <cellStyle name="Entrada 2 2 7 2 2 2 5" xfId="8265" xr:uid="{00000000-0005-0000-0000-000056280000}"/>
    <cellStyle name="Entrada 2 2 7 2 2 2 6" xfId="8266" xr:uid="{00000000-0005-0000-0000-000057280000}"/>
    <cellStyle name="Entrada 2 2 7 2 2 3" xfId="8267" xr:uid="{00000000-0005-0000-0000-000058280000}"/>
    <cellStyle name="Entrada 2 2 7 2 2 3 2" xfId="8268" xr:uid="{00000000-0005-0000-0000-000059280000}"/>
    <cellStyle name="Entrada 2 2 7 2 2 3 3" xfId="8269" xr:uid="{00000000-0005-0000-0000-00005A280000}"/>
    <cellStyle name="Entrada 2 2 7 2 2 3 4" xfId="8270" xr:uid="{00000000-0005-0000-0000-00005B280000}"/>
    <cellStyle name="Entrada 2 2 7 2 2 3 5" xfId="8271" xr:uid="{00000000-0005-0000-0000-00005C280000}"/>
    <cellStyle name="Entrada 2 2 7 2 2 3 6" xfId="8272" xr:uid="{00000000-0005-0000-0000-00005D280000}"/>
    <cellStyle name="Entrada 2 2 7 2 2 4" xfId="8273" xr:uid="{00000000-0005-0000-0000-00005E280000}"/>
    <cellStyle name="Entrada 2 2 7 2 3" xfId="8274" xr:uid="{00000000-0005-0000-0000-00005F280000}"/>
    <cellStyle name="Entrada 2 2 7 2 3 2" xfId="8275" xr:uid="{00000000-0005-0000-0000-000060280000}"/>
    <cellStyle name="Entrada 2 2 7 2 3 3" xfId="8276" xr:uid="{00000000-0005-0000-0000-000061280000}"/>
    <cellStyle name="Entrada 2 2 7 2 3 4" xfId="8277" xr:uid="{00000000-0005-0000-0000-000062280000}"/>
    <cellStyle name="Entrada 2 2 7 2 3 5" xfId="8278" xr:uid="{00000000-0005-0000-0000-000063280000}"/>
    <cellStyle name="Entrada 2 2 7 2 3 6" xfId="8279" xr:uid="{00000000-0005-0000-0000-000064280000}"/>
    <cellStyle name="Entrada 2 2 7 2 3 7" xfId="8280" xr:uid="{00000000-0005-0000-0000-000065280000}"/>
    <cellStyle name="Entrada 2 2 7 2 4" xfId="8281" xr:uid="{00000000-0005-0000-0000-000066280000}"/>
    <cellStyle name="Entrada 2 2 7 2 4 2" xfId="8282" xr:uid="{00000000-0005-0000-0000-000067280000}"/>
    <cellStyle name="Entrada 2 2 7 2 4 3" xfId="8283" xr:uid="{00000000-0005-0000-0000-000068280000}"/>
    <cellStyle name="Entrada 2 2 7 2 4 4" xfId="8284" xr:uid="{00000000-0005-0000-0000-000069280000}"/>
    <cellStyle name="Entrada 2 2 7 2 4 5" xfId="8285" xr:uid="{00000000-0005-0000-0000-00006A280000}"/>
    <cellStyle name="Entrada 2 2 7 2 4 6" xfId="8286" xr:uid="{00000000-0005-0000-0000-00006B280000}"/>
    <cellStyle name="Entrada 2 2 7 3" xfId="8287" xr:uid="{00000000-0005-0000-0000-00006C280000}"/>
    <cellStyle name="Entrada 2 2 7 3 2" xfId="8288" xr:uid="{00000000-0005-0000-0000-00006D280000}"/>
    <cellStyle name="Entrada 2 2 7 3 2 2" xfId="8289" xr:uid="{00000000-0005-0000-0000-00006E280000}"/>
    <cellStyle name="Entrada 2 2 7 3 2 2 2" xfId="8290" xr:uid="{00000000-0005-0000-0000-00006F280000}"/>
    <cellStyle name="Entrada 2 2 7 3 2 2 3" xfId="8291" xr:uid="{00000000-0005-0000-0000-000070280000}"/>
    <cellStyle name="Entrada 2 2 7 3 2 2 4" xfId="8292" xr:uid="{00000000-0005-0000-0000-000071280000}"/>
    <cellStyle name="Entrada 2 2 7 3 2 2 5" xfId="8293" xr:uid="{00000000-0005-0000-0000-000072280000}"/>
    <cellStyle name="Entrada 2 2 7 3 2 2 6" xfId="8294" xr:uid="{00000000-0005-0000-0000-000073280000}"/>
    <cellStyle name="Entrada 2 2 7 3 2 3" xfId="8295" xr:uid="{00000000-0005-0000-0000-000074280000}"/>
    <cellStyle name="Entrada 2 2 7 3 2 3 2" xfId="8296" xr:uid="{00000000-0005-0000-0000-000075280000}"/>
    <cellStyle name="Entrada 2 2 7 3 2 3 3" xfId="8297" xr:uid="{00000000-0005-0000-0000-000076280000}"/>
    <cellStyle name="Entrada 2 2 7 3 2 3 4" xfId="8298" xr:uid="{00000000-0005-0000-0000-000077280000}"/>
    <cellStyle name="Entrada 2 2 7 3 2 3 5" xfId="8299" xr:uid="{00000000-0005-0000-0000-000078280000}"/>
    <cellStyle name="Entrada 2 2 7 3 2 3 6" xfId="8300" xr:uid="{00000000-0005-0000-0000-000079280000}"/>
    <cellStyle name="Entrada 2 2 7 3 2 4" xfId="8301" xr:uid="{00000000-0005-0000-0000-00007A280000}"/>
    <cellStyle name="Entrada 2 2 7 3 3" xfId="8302" xr:uid="{00000000-0005-0000-0000-00007B280000}"/>
    <cellStyle name="Entrada 2 2 7 3 3 2" xfId="8303" xr:uid="{00000000-0005-0000-0000-00007C280000}"/>
    <cellStyle name="Entrada 2 2 7 3 3 3" xfId="8304" xr:uid="{00000000-0005-0000-0000-00007D280000}"/>
    <cellStyle name="Entrada 2 2 7 3 3 4" xfId="8305" xr:uid="{00000000-0005-0000-0000-00007E280000}"/>
    <cellStyle name="Entrada 2 2 7 3 3 5" xfId="8306" xr:uid="{00000000-0005-0000-0000-00007F280000}"/>
    <cellStyle name="Entrada 2 2 7 3 3 6" xfId="8307" xr:uid="{00000000-0005-0000-0000-000080280000}"/>
    <cellStyle name="Entrada 2 2 7 3 4" xfId="8308" xr:uid="{00000000-0005-0000-0000-000081280000}"/>
    <cellStyle name="Entrada 2 2 7 3 4 2" xfId="8309" xr:uid="{00000000-0005-0000-0000-000082280000}"/>
    <cellStyle name="Entrada 2 2 7 3 4 3" xfId="8310" xr:uid="{00000000-0005-0000-0000-000083280000}"/>
    <cellStyle name="Entrada 2 2 7 3 4 4" xfId="8311" xr:uid="{00000000-0005-0000-0000-000084280000}"/>
    <cellStyle name="Entrada 2 2 7 3 4 5" xfId="8312" xr:uid="{00000000-0005-0000-0000-000085280000}"/>
    <cellStyle name="Entrada 2 2 7 3 4 6" xfId="8313" xr:uid="{00000000-0005-0000-0000-000086280000}"/>
    <cellStyle name="Entrada 2 2 7 3 5" xfId="8314" xr:uid="{00000000-0005-0000-0000-000087280000}"/>
    <cellStyle name="Entrada 2 2 7 4" xfId="8315" xr:uid="{00000000-0005-0000-0000-000088280000}"/>
    <cellStyle name="Entrada 2 2 7 4 2" xfId="8316" xr:uid="{00000000-0005-0000-0000-000089280000}"/>
    <cellStyle name="Entrada 2 2 7 4 2 2" xfId="8317" xr:uid="{00000000-0005-0000-0000-00008A280000}"/>
    <cellStyle name="Entrada 2 2 7 4 2 2 2" xfId="8318" xr:uid="{00000000-0005-0000-0000-00008B280000}"/>
    <cellStyle name="Entrada 2 2 7 4 2 2 3" xfId="8319" xr:uid="{00000000-0005-0000-0000-00008C280000}"/>
    <cellStyle name="Entrada 2 2 7 4 2 2 4" xfId="8320" xr:uid="{00000000-0005-0000-0000-00008D280000}"/>
    <cellStyle name="Entrada 2 2 7 4 2 2 5" xfId="8321" xr:uid="{00000000-0005-0000-0000-00008E280000}"/>
    <cellStyle name="Entrada 2 2 7 4 2 2 6" xfId="8322" xr:uid="{00000000-0005-0000-0000-00008F280000}"/>
    <cellStyle name="Entrada 2 2 7 4 2 3" xfId="8323" xr:uid="{00000000-0005-0000-0000-000090280000}"/>
    <cellStyle name="Entrada 2 2 7 4 2 3 2" xfId="8324" xr:uid="{00000000-0005-0000-0000-000091280000}"/>
    <cellStyle name="Entrada 2 2 7 4 2 3 3" xfId="8325" xr:uid="{00000000-0005-0000-0000-000092280000}"/>
    <cellStyle name="Entrada 2 2 7 4 2 3 4" xfId="8326" xr:uid="{00000000-0005-0000-0000-000093280000}"/>
    <cellStyle name="Entrada 2 2 7 4 2 3 5" xfId="8327" xr:uid="{00000000-0005-0000-0000-000094280000}"/>
    <cellStyle name="Entrada 2 2 7 4 2 3 6" xfId="8328" xr:uid="{00000000-0005-0000-0000-000095280000}"/>
    <cellStyle name="Entrada 2 2 7 4 2 4" xfId="8329" xr:uid="{00000000-0005-0000-0000-000096280000}"/>
    <cellStyle name="Entrada 2 2 7 4 3" xfId="8330" xr:uid="{00000000-0005-0000-0000-000097280000}"/>
    <cellStyle name="Entrada 2 2 7 4 3 2" xfId="8331" xr:uid="{00000000-0005-0000-0000-000098280000}"/>
    <cellStyle name="Entrada 2 2 7 4 3 3" xfId="8332" xr:uid="{00000000-0005-0000-0000-000099280000}"/>
    <cellStyle name="Entrada 2 2 7 4 3 4" xfId="8333" xr:uid="{00000000-0005-0000-0000-00009A280000}"/>
    <cellStyle name="Entrada 2 2 7 4 3 5" xfId="8334" xr:uid="{00000000-0005-0000-0000-00009B280000}"/>
    <cellStyle name="Entrada 2 2 7 4 3 6" xfId="8335" xr:uid="{00000000-0005-0000-0000-00009C280000}"/>
    <cellStyle name="Entrada 2 2 7 4 4" xfId="8336" xr:uid="{00000000-0005-0000-0000-00009D280000}"/>
    <cellStyle name="Entrada 2 2 7 4 4 2" xfId="8337" xr:uid="{00000000-0005-0000-0000-00009E280000}"/>
    <cellStyle name="Entrada 2 2 7 4 4 3" xfId="8338" xr:uid="{00000000-0005-0000-0000-00009F280000}"/>
    <cellStyle name="Entrada 2 2 7 4 4 4" xfId="8339" xr:uid="{00000000-0005-0000-0000-0000A0280000}"/>
    <cellStyle name="Entrada 2 2 7 4 4 5" xfId="8340" xr:uid="{00000000-0005-0000-0000-0000A1280000}"/>
    <cellStyle name="Entrada 2 2 7 4 4 6" xfId="8341" xr:uid="{00000000-0005-0000-0000-0000A2280000}"/>
    <cellStyle name="Entrada 2 2 7 4 5" xfId="8342" xr:uid="{00000000-0005-0000-0000-0000A3280000}"/>
    <cellStyle name="Entrada 2 2 7 5" xfId="8343" xr:uid="{00000000-0005-0000-0000-0000A4280000}"/>
    <cellStyle name="Entrada 2 2 7 5 2" xfId="8344" xr:uid="{00000000-0005-0000-0000-0000A5280000}"/>
    <cellStyle name="Entrada 2 2 7 5 2 2" xfId="8345" xr:uid="{00000000-0005-0000-0000-0000A6280000}"/>
    <cellStyle name="Entrada 2 2 7 5 2 2 2" xfId="8346" xr:uid="{00000000-0005-0000-0000-0000A7280000}"/>
    <cellStyle name="Entrada 2 2 7 5 2 2 3" xfId="8347" xr:uid="{00000000-0005-0000-0000-0000A8280000}"/>
    <cellStyle name="Entrada 2 2 7 5 2 2 4" xfId="8348" xr:uid="{00000000-0005-0000-0000-0000A9280000}"/>
    <cellStyle name="Entrada 2 2 7 5 2 2 5" xfId="8349" xr:uid="{00000000-0005-0000-0000-0000AA280000}"/>
    <cellStyle name="Entrada 2 2 7 5 2 2 6" xfId="8350" xr:uid="{00000000-0005-0000-0000-0000AB280000}"/>
    <cellStyle name="Entrada 2 2 7 5 2 3" xfId="8351" xr:uid="{00000000-0005-0000-0000-0000AC280000}"/>
    <cellStyle name="Entrada 2 2 7 5 2 3 2" xfId="8352" xr:uid="{00000000-0005-0000-0000-0000AD280000}"/>
    <cellStyle name="Entrada 2 2 7 5 2 3 3" xfId="8353" xr:uid="{00000000-0005-0000-0000-0000AE280000}"/>
    <cellStyle name="Entrada 2 2 7 5 2 3 4" xfId="8354" xr:uid="{00000000-0005-0000-0000-0000AF280000}"/>
    <cellStyle name="Entrada 2 2 7 5 2 3 5" xfId="8355" xr:uid="{00000000-0005-0000-0000-0000B0280000}"/>
    <cellStyle name="Entrada 2 2 7 5 2 3 6" xfId="8356" xr:uid="{00000000-0005-0000-0000-0000B1280000}"/>
    <cellStyle name="Entrada 2 2 7 5 2 4" xfId="8357" xr:uid="{00000000-0005-0000-0000-0000B2280000}"/>
    <cellStyle name="Entrada 2 2 7 5 3" xfId="8358" xr:uid="{00000000-0005-0000-0000-0000B3280000}"/>
    <cellStyle name="Entrada 2 2 7 5 3 2" xfId="8359" xr:uid="{00000000-0005-0000-0000-0000B4280000}"/>
    <cellStyle name="Entrada 2 2 7 5 3 3" xfId="8360" xr:uid="{00000000-0005-0000-0000-0000B5280000}"/>
    <cellStyle name="Entrada 2 2 7 5 3 4" xfId="8361" xr:uid="{00000000-0005-0000-0000-0000B6280000}"/>
    <cellStyle name="Entrada 2 2 7 5 3 5" xfId="8362" xr:uid="{00000000-0005-0000-0000-0000B7280000}"/>
    <cellStyle name="Entrada 2 2 7 5 3 6" xfId="8363" xr:uid="{00000000-0005-0000-0000-0000B8280000}"/>
    <cellStyle name="Entrada 2 2 7 5 4" xfId="8364" xr:uid="{00000000-0005-0000-0000-0000B9280000}"/>
    <cellStyle name="Entrada 2 2 7 5 4 2" xfId="8365" xr:uid="{00000000-0005-0000-0000-0000BA280000}"/>
    <cellStyle name="Entrada 2 2 7 5 4 3" xfId="8366" xr:uid="{00000000-0005-0000-0000-0000BB280000}"/>
    <cellStyle name="Entrada 2 2 7 5 4 4" xfId="8367" xr:uid="{00000000-0005-0000-0000-0000BC280000}"/>
    <cellStyle name="Entrada 2 2 7 5 4 5" xfId="8368" xr:uid="{00000000-0005-0000-0000-0000BD280000}"/>
    <cellStyle name="Entrada 2 2 7 5 4 6" xfId="8369" xr:uid="{00000000-0005-0000-0000-0000BE280000}"/>
    <cellStyle name="Entrada 2 2 7 5 5" xfId="8370" xr:uid="{00000000-0005-0000-0000-0000BF280000}"/>
    <cellStyle name="Entrada 2 2 7 6" xfId="8371" xr:uid="{00000000-0005-0000-0000-0000C0280000}"/>
    <cellStyle name="Entrada 2 2 7 6 2" xfId="8372" xr:uid="{00000000-0005-0000-0000-0000C1280000}"/>
    <cellStyle name="Entrada 2 2 7 6 2 2" xfId="8373" xr:uid="{00000000-0005-0000-0000-0000C2280000}"/>
    <cellStyle name="Entrada 2 2 7 6 2 3" xfId="8374" xr:uid="{00000000-0005-0000-0000-0000C3280000}"/>
    <cellStyle name="Entrada 2 2 7 6 2 4" xfId="8375" xr:uid="{00000000-0005-0000-0000-0000C4280000}"/>
    <cellStyle name="Entrada 2 2 7 6 2 5" xfId="8376" xr:uid="{00000000-0005-0000-0000-0000C5280000}"/>
    <cellStyle name="Entrada 2 2 7 6 2 6" xfId="8377" xr:uid="{00000000-0005-0000-0000-0000C6280000}"/>
    <cellStyle name="Entrada 2 2 7 6 3" xfId="8378" xr:uid="{00000000-0005-0000-0000-0000C7280000}"/>
    <cellStyle name="Entrada 2 2 7 6 3 2" xfId="8379" xr:uid="{00000000-0005-0000-0000-0000C8280000}"/>
    <cellStyle name="Entrada 2 2 7 6 3 3" xfId="8380" xr:uid="{00000000-0005-0000-0000-0000C9280000}"/>
    <cellStyle name="Entrada 2 2 7 6 3 4" xfId="8381" xr:uid="{00000000-0005-0000-0000-0000CA280000}"/>
    <cellStyle name="Entrada 2 2 7 6 3 5" xfId="8382" xr:uid="{00000000-0005-0000-0000-0000CB280000}"/>
    <cellStyle name="Entrada 2 2 7 6 3 6" xfId="8383" xr:uid="{00000000-0005-0000-0000-0000CC280000}"/>
    <cellStyle name="Entrada 2 2 7 6 4" xfId="8384" xr:uid="{00000000-0005-0000-0000-0000CD280000}"/>
    <cellStyle name="Entrada 2 2 7 7" xfId="8385" xr:uid="{00000000-0005-0000-0000-0000CE280000}"/>
    <cellStyle name="Entrada 2 2 7 7 2" xfId="8386" xr:uid="{00000000-0005-0000-0000-0000CF280000}"/>
    <cellStyle name="Entrada 2 2 7 7 3" xfId="8387" xr:uid="{00000000-0005-0000-0000-0000D0280000}"/>
    <cellStyle name="Entrada 2 2 7 7 4" xfId="8388" xr:uid="{00000000-0005-0000-0000-0000D1280000}"/>
    <cellStyle name="Entrada 2 2 7 7 5" xfId="8389" xr:uid="{00000000-0005-0000-0000-0000D2280000}"/>
    <cellStyle name="Entrada 2 2 7 7 6" xfId="8390" xr:uid="{00000000-0005-0000-0000-0000D3280000}"/>
    <cellStyle name="Entrada 2 2 7 7 7" xfId="8391" xr:uid="{00000000-0005-0000-0000-0000D4280000}"/>
    <cellStyle name="Entrada 2 2 7 8" xfId="8392" xr:uid="{00000000-0005-0000-0000-0000D5280000}"/>
    <cellStyle name="Entrada 2 2 7 8 2" xfId="8393" xr:uid="{00000000-0005-0000-0000-0000D6280000}"/>
    <cellStyle name="Entrada 2 2 7 8 3" xfId="8394" xr:uid="{00000000-0005-0000-0000-0000D7280000}"/>
    <cellStyle name="Entrada 2 2 7 8 4" xfId="8395" xr:uid="{00000000-0005-0000-0000-0000D8280000}"/>
    <cellStyle name="Entrada 2 2 7 8 5" xfId="8396" xr:uid="{00000000-0005-0000-0000-0000D9280000}"/>
    <cellStyle name="Entrada 2 2 7 8 6" xfId="8397" xr:uid="{00000000-0005-0000-0000-0000DA280000}"/>
    <cellStyle name="Entrada 2 2 7_Client_Report_SSFD_286_UI_15May14_06h00" xfId="37031" xr:uid="{00000000-0005-0000-0000-0000DB280000}"/>
    <cellStyle name="Entrada 2 2 8" xfId="8398" xr:uid="{00000000-0005-0000-0000-0000DC280000}"/>
    <cellStyle name="Entrada 2 2 8 2" xfId="8399" xr:uid="{00000000-0005-0000-0000-0000DD280000}"/>
    <cellStyle name="Entrada 2 2 8 2 2" xfId="8400" xr:uid="{00000000-0005-0000-0000-0000DE280000}"/>
    <cellStyle name="Entrada 2 2 8 2 2 2" xfId="8401" xr:uid="{00000000-0005-0000-0000-0000DF280000}"/>
    <cellStyle name="Entrada 2 2 8 2 2 2 2" xfId="8402" xr:uid="{00000000-0005-0000-0000-0000E0280000}"/>
    <cellStyle name="Entrada 2 2 8 2 2 2 3" xfId="8403" xr:uid="{00000000-0005-0000-0000-0000E1280000}"/>
    <cellStyle name="Entrada 2 2 8 2 2 2 4" xfId="8404" xr:uid="{00000000-0005-0000-0000-0000E2280000}"/>
    <cellStyle name="Entrada 2 2 8 2 2 2 5" xfId="8405" xr:uid="{00000000-0005-0000-0000-0000E3280000}"/>
    <cellStyle name="Entrada 2 2 8 2 2 2 6" xfId="8406" xr:uid="{00000000-0005-0000-0000-0000E4280000}"/>
    <cellStyle name="Entrada 2 2 8 2 2 3" xfId="8407" xr:uid="{00000000-0005-0000-0000-0000E5280000}"/>
    <cellStyle name="Entrada 2 2 8 2 2 3 2" xfId="8408" xr:uid="{00000000-0005-0000-0000-0000E6280000}"/>
    <cellStyle name="Entrada 2 2 8 2 2 3 3" xfId="8409" xr:uid="{00000000-0005-0000-0000-0000E7280000}"/>
    <cellStyle name="Entrada 2 2 8 2 2 3 4" xfId="8410" xr:uid="{00000000-0005-0000-0000-0000E8280000}"/>
    <cellStyle name="Entrada 2 2 8 2 2 3 5" xfId="8411" xr:uid="{00000000-0005-0000-0000-0000E9280000}"/>
    <cellStyle name="Entrada 2 2 8 2 2 3 6" xfId="8412" xr:uid="{00000000-0005-0000-0000-0000EA280000}"/>
    <cellStyle name="Entrada 2 2 8 2 2 4" xfId="8413" xr:uid="{00000000-0005-0000-0000-0000EB280000}"/>
    <cellStyle name="Entrada 2 2 8 2 3" xfId="8414" xr:uid="{00000000-0005-0000-0000-0000EC280000}"/>
    <cellStyle name="Entrada 2 2 8 2 3 2" xfId="8415" xr:uid="{00000000-0005-0000-0000-0000ED280000}"/>
    <cellStyle name="Entrada 2 2 8 2 3 3" xfId="8416" xr:uid="{00000000-0005-0000-0000-0000EE280000}"/>
    <cellStyle name="Entrada 2 2 8 2 3 4" xfId="8417" xr:uid="{00000000-0005-0000-0000-0000EF280000}"/>
    <cellStyle name="Entrada 2 2 8 2 3 5" xfId="8418" xr:uid="{00000000-0005-0000-0000-0000F0280000}"/>
    <cellStyle name="Entrada 2 2 8 2 3 6" xfId="8419" xr:uid="{00000000-0005-0000-0000-0000F1280000}"/>
    <cellStyle name="Entrada 2 2 8 2 3 7" xfId="8420" xr:uid="{00000000-0005-0000-0000-0000F2280000}"/>
    <cellStyle name="Entrada 2 2 8 2 4" xfId="8421" xr:uid="{00000000-0005-0000-0000-0000F3280000}"/>
    <cellStyle name="Entrada 2 2 8 2 4 2" xfId="8422" xr:uid="{00000000-0005-0000-0000-0000F4280000}"/>
    <cellStyle name="Entrada 2 2 8 2 4 3" xfId="8423" xr:uid="{00000000-0005-0000-0000-0000F5280000}"/>
    <cellStyle name="Entrada 2 2 8 2 4 4" xfId="8424" xr:uid="{00000000-0005-0000-0000-0000F6280000}"/>
    <cellStyle name="Entrada 2 2 8 2 4 5" xfId="8425" xr:uid="{00000000-0005-0000-0000-0000F7280000}"/>
    <cellStyle name="Entrada 2 2 8 2 4 6" xfId="8426" xr:uid="{00000000-0005-0000-0000-0000F8280000}"/>
    <cellStyle name="Entrada 2 2 8 3" xfId="8427" xr:uid="{00000000-0005-0000-0000-0000F9280000}"/>
    <cellStyle name="Entrada 2 2 8 3 2" xfId="8428" xr:uid="{00000000-0005-0000-0000-0000FA280000}"/>
    <cellStyle name="Entrada 2 2 8 3 2 2" xfId="8429" xr:uid="{00000000-0005-0000-0000-0000FB280000}"/>
    <cellStyle name="Entrada 2 2 8 3 2 2 2" xfId="8430" xr:uid="{00000000-0005-0000-0000-0000FC280000}"/>
    <cellStyle name="Entrada 2 2 8 3 2 2 3" xfId="8431" xr:uid="{00000000-0005-0000-0000-0000FD280000}"/>
    <cellStyle name="Entrada 2 2 8 3 2 2 4" xfId="8432" xr:uid="{00000000-0005-0000-0000-0000FE280000}"/>
    <cellStyle name="Entrada 2 2 8 3 2 2 5" xfId="8433" xr:uid="{00000000-0005-0000-0000-0000FF280000}"/>
    <cellStyle name="Entrada 2 2 8 3 2 2 6" xfId="8434" xr:uid="{00000000-0005-0000-0000-000000290000}"/>
    <cellStyle name="Entrada 2 2 8 3 2 3" xfId="8435" xr:uid="{00000000-0005-0000-0000-000001290000}"/>
    <cellStyle name="Entrada 2 2 8 3 2 3 2" xfId="8436" xr:uid="{00000000-0005-0000-0000-000002290000}"/>
    <cellStyle name="Entrada 2 2 8 3 2 3 3" xfId="8437" xr:uid="{00000000-0005-0000-0000-000003290000}"/>
    <cellStyle name="Entrada 2 2 8 3 2 3 4" xfId="8438" xr:uid="{00000000-0005-0000-0000-000004290000}"/>
    <cellStyle name="Entrada 2 2 8 3 2 3 5" xfId="8439" xr:uid="{00000000-0005-0000-0000-000005290000}"/>
    <cellStyle name="Entrada 2 2 8 3 2 3 6" xfId="8440" xr:uid="{00000000-0005-0000-0000-000006290000}"/>
    <cellStyle name="Entrada 2 2 8 3 2 4" xfId="8441" xr:uid="{00000000-0005-0000-0000-000007290000}"/>
    <cellStyle name="Entrada 2 2 8 3 3" xfId="8442" xr:uid="{00000000-0005-0000-0000-000008290000}"/>
    <cellStyle name="Entrada 2 2 8 3 3 2" xfId="8443" xr:uid="{00000000-0005-0000-0000-000009290000}"/>
    <cellStyle name="Entrada 2 2 8 3 3 3" xfId="8444" xr:uid="{00000000-0005-0000-0000-00000A290000}"/>
    <cellStyle name="Entrada 2 2 8 3 3 4" xfId="8445" xr:uid="{00000000-0005-0000-0000-00000B290000}"/>
    <cellStyle name="Entrada 2 2 8 3 3 5" xfId="8446" xr:uid="{00000000-0005-0000-0000-00000C290000}"/>
    <cellStyle name="Entrada 2 2 8 3 3 6" xfId="8447" xr:uid="{00000000-0005-0000-0000-00000D290000}"/>
    <cellStyle name="Entrada 2 2 8 3 4" xfId="8448" xr:uid="{00000000-0005-0000-0000-00000E290000}"/>
    <cellStyle name="Entrada 2 2 8 3 4 2" xfId="8449" xr:uid="{00000000-0005-0000-0000-00000F290000}"/>
    <cellStyle name="Entrada 2 2 8 3 4 3" xfId="8450" xr:uid="{00000000-0005-0000-0000-000010290000}"/>
    <cellStyle name="Entrada 2 2 8 3 4 4" xfId="8451" xr:uid="{00000000-0005-0000-0000-000011290000}"/>
    <cellStyle name="Entrada 2 2 8 3 4 5" xfId="8452" xr:uid="{00000000-0005-0000-0000-000012290000}"/>
    <cellStyle name="Entrada 2 2 8 3 4 6" xfId="8453" xr:uid="{00000000-0005-0000-0000-000013290000}"/>
    <cellStyle name="Entrada 2 2 8 3 5" xfId="8454" xr:uid="{00000000-0005-0000-0000-000014290000}"/>
    <cellStyle name="Entrada 2 2 8 4" xfId="8455" xr:uid="{00000000-0005-0000-0000-000015290000}"/>
    <cellStyle name="Entrada 2 2 8 4 2" xfId="8456" xr:uid="{00000000-0005-0000-0000-000016290000}"/>
    <cellStyle name="Entrada 2 2 8 4 2 2" xfId="8457" xr:uid="{00000000-0005-0000-0000-000017290000}"/>
    <cellStyle name="Entrada 2 2 8 4 2 2 2" xfId="8458" xr:uid="{00000000-0005-0000-0000-000018290000}"/>
    <cellStyle name="Entrada 2 2 8 4 2 2 3" xfId="8459" xr:uid="{00000000-0005-0000-0000-000019290000}"/>
    <cellStyle name="Entrada 2 2 8 4 2 2 4" xfId="8460" xr:uid="{00000000-0005-0000-0000-00001A290000}"/>
    <cellStyle name="Entrada 2 2 8 4 2 2 5" xfId="8461" xr:uid="{00000000-0005-0000-0000-00001B290000}"/>
    <cellStyle name="Entrada 2 2 8 4 2 2 6" xfId="8462" xr:uid="{00000000-0005-0000-0000-00001C290000}"/>
    <cellStyle name="Entrada 2 2 8 4 2 3" xfId="8463" xr:uid="{00000000-0005-0000-0000-00001D290000}"/>
    <cellStyle name="Entrada 2 2 8 4 2 3 2" xfId="8464" xr:uid="{00000000-0005-0000-0000-00001E290000}"/>
    <cellStyle name="Entrada 2 2 8 4 2 3 3" xfId="8465" xr:uid="{00000000-0005-0000-0000-00001F290000}"/>
    <cellStyle name="Entrada 2 2 8 4 2 3 4" xfId="8466" xr:uid="{00000000-0005-0000-0000-000020290000}"/>
    <cellStyle name="Entrada 2 2 8 4 2 3 5" xfId="8467" xr:uid="{00000000-0005-0000-0000-000021290000}"/>
    <cellStyle name="Entrada 2 2 8 4 2 3 6" xfId="8468" xr:uid="{00000000-0005-0000-0000-000022290000}"/>
    <cellStyle name="Entrada 2 2 8 4 2 4" xfId="8469" xr:uid="{00000000-0005-0000-0000-000023290000}"/>
    <cellStyle name="Entrada 2 2 8 4 3" xfId="8470" xr:uid="{00000000-0005-0000-0000-000024290000}"/>
    <cellStyle name="Entrada 2 2 8 4 3 2" xfId="8471" xr:uid="{00000000-0005-0000-0000-000025290000}"/>
    <cellStyle name="Entrada 2 2 8 4 3 3" xfId="8472" xr:uid="{00000000-0005-0000-0000-000026290000}"/>
    <cellStyle name="Entrada 2 2 8 4 3 4" xfId="8473" xr:uid="{00000000-0005-0000-0000-000027290000}"/>
    <cellStyle name="Entrada 2 2 8 4 3 5" xfId="8474" xr:uid="{00000000-0005-0000-0000-000028290000}"/>
    <cellStyle name="Entrada 2 2 8 4 3 6" xfId="8475" xr:uid="{00000000-0005-0000-0000-000029290000}"/>
    <cellStyle name="Entrada 2 2 8 4 4" xfId="8476" xr:uid="{00000000-0005-0000-0000-00002A290000}"/>
    <cellStyle name="Entrada 2 2 8 4 4 2" xfId="8477" xr:uid="{00000000-0005-0000-0000-00002B290000}"/>
    <cellStyle name="Entrada 2 2 8 4 4 3" xfId="8478" xr:uid="{00000000-0005-0000-0000-00002C290000}"/>
    <cellStyle name="Entrada 2 2 8 4 4 4" xfId="8479" xr:uid="{00000000-0005-0000-0000-00002D290000}"/>
    <cellStyle name="Entrada 2 2 8 4 4 5" xfId="8480" xr:uid="{00000000-0005-0000-0000-00002E290000}"/>
    <cellStyle name="Entrada 2 2 8 4 4 6" xfId="8481" xr:uid="{00000000-0005-0000-0000-00002F290000}"/>
    <cellStyle name="Entrada 2 2 8 4 5" xfId="8482" xr:uid="{00000000-0005-0000-0000-000030290000}"/>
    <cellStyle name="Entrada 2 2 8 5" xfId="8483" xr:uid="{00000000-0005-0000-0000-000031290000}"/>
    <cellStyle name="Entrada 2 2 8 5 2" xfId="8484" xr:uid="{00000000-0005-0000-0000-000032290000}"/>
    <cellStyle name="Entrada 2 2 8 5 2 2" xfId="8485" xr:uid="{00000000-0005-0000-0000-000033290000}"/>
    <cellStyle name="Entrada 2 2 8 5 2 2 2" xfId="8486" xr:uid="{00000000-0005-0000-0000-000034290000}"/>
    <cellStyle name="Entrada 2 2 8 5 2 2 3" xfId="8487" xr:uid="{00000000-0005-0000-0000-000035290000}"/>
    <cellStyle name="Entrada 2 2 8 5 2 2 4" xfId="8488" xr:uid="{00000000-0005-0000-0000-000036290000}"/>
    <cellStyle name="Entrada 2 2 8 5 2 2 5" xfId="8489" xr:uid="{00000000-0005-0000-0000-000037290000}"/>
    <cellStyle name="Entrada 2 2 8 5 2 2 6" xfId="8490" xr:uid="{00000000-0005-0000-0000-000038290000}"/>
    <cellStyle name="Entrada 2 2 8 5 2 3" xfId="8491" xr:uid="{00000000-0005-0000-0000-000039290000}"/>
    <cellStyle name="Entrada 2 2 8 5 2 3 2" xfId="8492" xr:uid="{00000000-0005-0000-0000-00003A290000}"/>
    <cellStyle name="Entrada 2 2 8 5 2 3 3" xfId="8493" xr:uid="{00000000-0005-0000-0000-00003B290000}"/>
    <cellStyle name="Entrada 2 2 8 5 2 3 4" xfId="8494" xr:uid="{00000000-0005-0000-0000-00003C290000}"/>
    <cellStyle name="Entrada 2 2 8 5 2 3 5" xfId="8495" xr:uid="{00000000-0005-0000-0000-00003D290000}"/>
    <cellStyle name="Entrada 2 2 8 5 2 3 6" xfId="8496" xr:uid="{00000000-0005-0000-0000-00003E290000}"/>
    <cellStyle name="Entrada 2 2 8 5 2 4" xfId="8497" xr:uid="{00000000-0005-0000-0000-00003F290000}"/>
    <cellStyle name="Entrada 2 2 8 5 3" xfId="8498" xr:uid="{00000000-0005-0000-0000-000040290000}"/>
    <cellStyle name="Entrada 2 2 8 5 3 2" xfId="8499" xr:uid="{00000000-0005-0000-0000-000041290000}"/>
    <cellStyle name="Entrada 2 2 8 5 3 3" xfId="8500" xr:uid="{00000000-0005-0000-0000-000042290000}"/>
    <cellStyle name="Entrada 2 2 8 5 3 4" xfId="8501" xr:uid="{00000000-0005-0000-0000-000043290000}"/>
    <cellStyle name="Entrada 2 2 8 5 3 5" xfId="8502" xr:uid="{00000000-0005-0000-0000-000044290000}"/>
    <cellStyle name="Entrada 2 2 8 5 3 6" xfId="8503" xr:uid="{00000000-0005-0000-0000-000045290000}"/>
    <cellStyle name="Entrada 2 2 8 5 4" xfId="8504" xr:uid="{00000000-0005-0000-0000-000046290000}"/>
    <cellStyle name="Entrada 2 2 8 5 4 2" xfId="8505" xr:uid="{00000000-0005-0000-0000-000047290000}"/>
    <cellStyle name="Entrada 2 2 8 5 4 3" xfId="8506" xr:uid="{00000000-0005-0000-0000-000048290000}"/>
    <cellStyle name="Entrada 2 2 8 5 4 4" xfId="8507" xr:uid="{00000000-0005-0000-0000-000049290000}"/>
    <cellStyle name="Entrada 2 2 8 5 4 5" xfId="8508" xr:uid="{00000000-0005-0000-0000-00004A290000}"/>
    <cellStyle name="Entrada 2 2 8 5 4 6" xfId="8509" xr:uid="{00000000-0005-0000-0000-00004B290000}"/>
    <cellStyle name="Entrada 2 2 8 5 5" xfId="8510" xr:uid="{00000000-0005-0000-0000-00004C290000}"/>
    <cellStyle name="Entrada 2 2 8 6" xfId="8511" xr:uid="{00000000-0005-0000-0000-00004D290000}"/>
    <cellStyle name="Entrada 2 2 8 6 2" xfId="8512" xr:uid="{00000000-0005-0000-0000-00004E290000}"/>
    <cellStyle name="Entrada 2 2 8 6 2 2" xfId="8513" xr:uid="{00000000-0005-0000-0000-00004F290000}"/>
    <cellStyle name="Entrada 2 2 8 6 2 3" xfId="8514" xr:uid="{00000000-0005-0000-0000-000050290000}"/>
    <cellStyle name="Entrada 2 2 8 6 2 4" xfId="8515" xr:uid="{00000000-0005-0000-0000-000051290000}"/>
    <cellStyle name="Entrada 2 2 8 6 2 5" xfId="8516" xr:uid="{00000000-0005-0000-0000-000052290000}"/>
    <cellStyle name="Entrada 2 2 8 6 2 6" xfId="8517" xr:uid="{00000000-0005-0000-0000-000053290000}"/>
    <cellStyle name="Entrada 2 2 8 6 3" xfId="8518" xr:uid="{00000000-0005-0000-0000-000054290000}"/>
    <cellStyle name="Entrada 2 2 8 6 3 2" xfId="8519" xr:uid="{00000000-0005-0000-0000-000055290000}"/>
    <cellStyle name="Entrada 2 2 8 6 3 3" xfId="8520" xr:uid="{00000000-0005-0000-0000-000056290000}"/>
    <cellStyle name="Entrada 2 2 8 6 3 4" xfId="8521" xr:uid="{00000000-0005-0000-0000-000057290000}"/>
    <cellStyle name="Entrada 2 2 8 6 3 5" xfId="8522" xr:uid="{00000000-0005-0000-0000-000058290000}"/>
    <cellStyle name="Entrada 2 2 8 6 3 6" xfId="8523" xr:uid="{00000000-0005-0000-0000-000059290000}"/>
    <cellStyle name="Entrada 2 2 8 6 4" xfId="8524" xr:uid="{00000000-0005-0000-0000-00005A290000}"/>
    <cellStyle name="Entrada 2 2 8 7" xfId="8525" xr:uid="{00000000-0005-0000-0000-00005B290000}"/>
    <cellStyle name="Entrada 2 2 8 7 2" xfId="8526" xr:uid="{00000000-0005-0000-0000-00005C290000}"/>
    <cellStyle name="Entrada 2 2 8 7 3" xfId="8527" xr:uid="{00000000-0005-0000-0000-00005D290000}"/>
    <cellStyle name="Entrada 2 2 8 7 4" xfId="8528" xr:uid="{00000000-0005-0000-0000-00005E290000}"/>
    <cellStyle name="Entrada 2 2 8 7 5" xfId="8529" xr:uid="{00000000-0005-0000-0000-00005F290000}"/>
    <cellStyle name="Entrada 2 2 8 7 6" xfId="8530" xr:uid="{00000000-0005-0000-0000-000060290000}"/>
    <cellStyle name="Entrada 2 2 8 7 7" xfId="8531" xr:uid="{00000000-0005-0000-0000-000061290000}"/>
    <cellStyle name="Entrada 2 2 8 8" xfId="8532" xr:uid="{00000000-0005-0000-0000-000062290000}"/>
    <cellStyle name="Entrada 2 2 8 8 2" xfId="8533" xr:uid="{00000000-0005-0000-0000-000063290000}"/>
    <cellStyle name="Entrada 2 2 8 8 3" xfId="8534" xr:uid="{00000000-0005-0000-0000-000064290000}"/>
    <cellStyle name="Entrada 2 2 8 8 4" xfId="8535" xr:uid="{00000000-0005-0000-0000-000065290000}"/>
    <cellStyle name="Entrada 2 2 8 8 5" xfId="8536" xr:uid="{00000000-0005-0000-0000-000066290000}"/>
    <cellStyle name="Entrada 2 2 8 8 6" xfId="8537" xr:uid="{00000000-0005-0000-0000-000067290000}"/>
    <cellStyle name="Entrada 2 2 8_Client_Report_SSFD_286_UI_15May14_06h00" xfId="37032" xr:uid="{00000000-0005-0000-0000-000068290000}"/>
    <cellStyle name="Entrada 2 2 9" xfId="8538" xr:uid="{00000000-0005-0000-0000-000069290000}"/>
    <cellStyle name="Entrada 2 2 9 2" xfId="8539" xr:uid="{00000000-0005-0000-0000-00006A290000}"/>
    <cellStyle name="Entrada 2 2 9 2 2" xfId="8540" xr:uid="{00000000-0005-0000-0000-00006B290000}"/>
    <cellStyle name="Entrada 2 2 9 2 2 2" xfId="8541" xr:uid="{00000000-0005-0000-0000-00006C290000}"/>
    <cellStyle name="Entrada 2 2 9 2 2 2 2" xfId="8542" xr:uid="{00000000-0005-0000-0000-00006D290000}"/>
    <cellStyle name="Entrada 2 2 9 2 2 2 3" xfId="8543" xr:uid="{00000000-0005-0000-0000-00006E290000}"/>
    <cellStyle name="Entrada 2 2 9 2 2 2 4" xfId="8544" xr:uid="{00000000-0005-0000-0000-00006F290000}"/>
    <cellStyle name="Entrada 2 2 9 2 2 2 5" xfId="8545" xr:uid="{00000000-0005-0000-0000-000070290000}"/>
    <cellStyle name="Entrada 2 2 9 2 2 2 6" xfId="8546" xr:uid="{00000000-0005-0000-0000-000071290000}"/>
    <cellStyle name="Entrada 2 2 9 2 2 3" xfId="8547" xr:uid="{00000000-0005-0000-0000-000072290000}"/>
    <cellStyle name="Entrada 2 2 9 2 2 3 2" xfId="8548" xr:uid="{00000000-0005-0000-0000-000073290000}"/>
    <cellStyle name="Entrada 2 2 9 2 2 3 3" xfId="8549" xr:uid="{00000000-0005-0000-0000-000074290000}"/>
    <cellStyle name="Entrada 2 2 9 2 2 3 4" xfId="8550" xr:uid="{00000000-0005-0000-0000-000075290000}"/>
    <cellStyle name="Entrada 2 2 9 2 2 3 5" xfId="8551" xr:uid="{00000000-0005-0000-0000-000076290000}"/>
    <cellStyle name="Entrada 2 2 9 2 2 3 6" xfId="8552" xr:uid="{00000000-0005-0000-0000-000077290000}"/>
    <cellStyle name="Entrada 2 2 9 2 2 4" xfId="8553" xr:uid="{00000000-0005-0000-0000-000078290000}"/>
    <cellStyle name="Entrada 2 2 9 2 3" xfId="8554" xr:uid="{00000000-0005-0000-0000-000079290000}"/>
    <cellStyle name="Entrada 2 2 9 2 3 2" xfId="8555" xr:uid="{00000000-0005-0000-0000-00007A290000}"/>
    <cellStyle name="Entrada 2 2 9 2 3 3" xfId="8556" xr:uid="{00000000-0005-0000-0000-00007B290000}"/>
    <cellStyle name="Entrada 2 2 9 2 3 4" xfId="8557" xr:uid="{00000000-0005-0000-0000-00007C290000}"/>
    <cellStyle name="Entrada 2 2 9 2 3 5" xfId="8558" xr:uid="{00000000-0005-0000-0000-00007D290000}"/>
    <cellStyle name="Entrada 2 2 9 2 3 6" xfId="8559" xr:uid="{00000000-0005-0000-0000-00007E290000}"/>
    <cellStyle name="Entrada 2 2 9 2 3 7" xfId="8560" xr:uid="{00000000-0005-0000-0000-00007F290000}"/>
    <cellStyle name="Entrada 2 2 9 2 4" xfId="8561" xr:uid="{00000000-0005-0000-0000-000080290000}"/>
    <cellStyle name="Entrada 2 2 9 2 4 2" xfId="8562" xr:uid="{00000000-0005-0000-0000-000081290000}"/>
    <cellStyle name="Entrada 2 2 9 2 4 3" xfId="8563" xr:uid="{00000000-0005-0000-0000-000082290000}"/>
    <cellStyle name="Entrada 2 2 9 2 4 4" xfId="8564" xr:uid="{00000000-0005-0000-0000-000083290000}"/>
    <cellStyle name="Entrada 2 2 9 2 4 5" xfId="8565" xr:uid="{00000000-0005-0000-0000-000084290000}"/>
    <cellStyle name="Entrada 2 2 9 2 4 6" xfId="8566" xr:uid="{00000000-0005-0000-0000-000085290000}"/>
    <cellStyle name="Entrada 2 2 9 3" xfId="8567" xr:uid="{00000000-0005-0000-0000-000086290000}"/>
    <cellStyle name="Entrada 2 2 9 3 2" xfId="8568" xr:uid="{00000000-0005-0000-0000-000087290000}"/>
    <cellStyle name="Entrada 2 2 9 3 2 2" xfId="8569" xr:uid="{00000000-0005-0000-0000-000088290000}"/>
    <cellStyle name="Entrada 2 2 9 3 2 2 2" xfId="8570" xr:uid="{00000000-0005-0000-0000-000089290000}"/>
    <cellStyle name="Entrada 2 2 9 3 2 2 3" xfId="8571" xr:uid="{00000000-0005-0000-0000-00008A290000}"/>
    <cellStyle name="Entrada 2 2 9 3 2 2 4" xfId="8572" xr:uid="{00000000-0005-0000-0000-00008B290000}"/>
    <cellStyle name="Entrada 2 2 9 3 2 2 5" xfId="8573" xr:uid="{00000000-0005-0000-0000-00008C290000}"/>
    <cellStyle name="Entrada 2 2 9 3 2 2 6" xfId="8574" xr:uid="{00000000-0005-0000-0000-00008D290000}"/>
    <cellStyle name="Entrada 2 2 9 3 2 3" xfId="8575" xr:uid="{00000000-0005-0000-0000-00008E290000}"/>
    <cellStyle name="Entrada 2 2 9 3 2 3 2" xfId="8576" xr:uid="{00000000-0005-0000-0000-00008F290000}"/>
    <cellStyle name="Entrada 2 2 9 3 2 3 3" xfId="8577" xr:uid="{00000000-0005-0000-0000-000090290000}"/>
    <cellStyle name="Entrada 2 2 9 3 2 3 4" xfId="8578" xr:uid="{00000000-0005-0000-0000-000091290000}"/>
    <cellStyle name="Entrada 2 2 9 3 2 3 5" xfId="8579" xr:uid="{00000000-0005-0000-0000-000092290000}"/>
    <cellStyle name="Entrada 2 2 9 3 2 3 6" xfId="8580" xr:uid="{00000000-0005-0000-0000-000093290000}"/>
    <cellStyle name="Entrada 2 2 9 3 2 4" xfId="8581" xr:uid="{00000000-0005-0000-0000-000094290000}"/>
    <cellStyle name="Entrada 2 2 9 3 3" xfId="8582" xr:uid="{00000000-0005-0000-0000-000095290000}"/>
    <cellStyle name="Entrada 2 2 9 3 3 2" xfId="8583" xr:uid="{00000000-0005-0000-0000-000096290000}"/>
    <cellStyle name="Entrada 2 2 9 3 3 3" xfId="8584" xr:uid="{00000000-0005-0000-0000-000097290000}"/>
    <cellStyle name="Entrada 2 2 9 3 3 4" xfId="8585" xr:uid="{00000000-0005-0000-0000-000098290000}"/>
    <cellStyle name="Entrada 2 2 9 3 3 5" xfId="8586" xr:uid="{00000000-0005-0000-0000-000099290000}"/>
    <cellStyle name="Entrada 2 2 9 3 3 6" xfId="8587" xr:uid="{00000000-0005-0000-0000-00009A290000}"/>
    <cellStyle name="Entrada 2 2 9 3 4" xfId="8588" xr:uid="{00000000-0005-0000-0000-00009B290000}"/>
    <cellStyle name="Entrada 2 2 9 3 4 2" xfId="8589" xr:uid="{00000000-0005-0000-0000-00009C290000}"/>
    <cellStyle name="Entrada 2 2 9 3 4 3" xfId="8590" xr:uid="{00000000-0005-0000-0000-00009D290000}"/>
    <cellStyle name="Entrada 2 2 9 3 4 4" xfId="8591" xr:uid="{00000000-0005-0000-0000-00009E290000}"/>
    <cellStyle name="Entrada 2 2 9 3 4 5" xfId="8592" xr:uid="{00000000-0005-0000-0000-00009F290000}"/>
    <cellStyle name="Entrada 2 2 9 3 4 6" xfId="8593" xr:uid="{00000000-0005-0000-0000-0000A0290000}"/>
    <cellStyle name="Entrada 2 2 9 3 5" xfId="8594" xr:uid="{00000000-0005-0000-0000-0000A1290000}"/>
    <cellStyle name="Entrada 2 2 9 4" xfId="8595" xr:uid="{00000000-0005-0000-0000-0000A2290000}"/>
    <cellStyle name="Entrada 2 2 9 4 2" xfId="8596" xr:uid="{00000000-0005-0000-0000-0000A3290000}"/>
    <cellStyle name="Entrada 2 2 9 4 2 2" xfId="8597" xr:uid="{00000000-0005-0000-0000-0000A4290000}"/>
    <cellStyle name="Entrada 2 2 9 4 2 2 2" xfId="8598" xr:uid="{00000000-0005-0000-0000-0000A5290000}"/>
    <cellStyle name="Entrada 2 2 9 4 2 2 3" xfId="8599" xr:uid="{00000000-0005-0000-0000-0000A6290000}"/>
    <cellStyle name="Entrada 2 2 9 4 2 2 4" xfId="8600" xr:uid="{00000000-0005-0000-0000-0000A7290000}"/>
    <cellStyle name="Entrada 2 2 9 4 2 2 5" xfId="8601" xr:uid="{00000000-0005-0000-0000-0000A8290000}"/>
    <cellStyle name="Entrada 2 2 9 4 2 2 6" xfId="8602" xr:uid="{00000000-0005-0000-0000-0000A9290000}"/>
    <cellStyle name="Entrada 2 2 9 4 2 3" xfId="8603" xr:uid="{00000000-0005-0000-0000-0000AA290000}"/>
    <cellStyle name="Entrada 2 2 9 4 2 3 2" xfId="8604" xr:uid="{00000000-0005-0000-0000-0000AB290000}"/>
    <cellStyle name="Entrada 2 2 9 4 2 3 3" xfId="8605" xr:uid="{00000000-0005-0000-0000-0000AC290000}"/>
    <cellStyle name="Entrada 2 2 9 4 2 3 4" xfId="8606" xr:uid="{00000000-0005-0000-0000-0000AD290000}"/>
    <cellStyle name="Entrada 2 2 9 4 2 3 5" xfId="8607" xr:uid="{00000000-0005-0000-0000-0000AE290000}"/>
    <cellStyle name="Entrada 2 2 9 4 2 3 6" xfId="8608" xr:uid="{00000000-0005-0000-0000-0000AF290000}"/>
    <cellStyle name="Entrada 2 2 9 4 2 4" xfId="8609" xr:uid="{00000000-0005-0000-0000-0000B0290000}"/>
    <cellStyle name="Entrada 2 2 9 4 3" xfId="8610" xr:uid="{00000000-0005-0000-0000-0000B1290000}"/>
    <cellStyle name="Entrada 2 2 9 4 3 2" xfId="8611" xr:uid="{00000000-0005-0000-0000-0000B2290000}"/>
    <cellStyle name="Entrada 2 2 9 4 3 3" xfId="8612" xr:uid="{00000000-0005-0000-0000-0000B3290000}"/>
    <cellStyle name="Entrada 2 2 9 4 3 4" xfId="8613" xr:uid="{00000000-0005-0000-0000-0000B4290000}"/>
    <cellStyle name="Entrada 2 2 9 4 3 5" xfId="8614" xr:uid="{00000000-0005-0000-0000-0000B5290000}"/>
    <cellStyle name="Entrada 2 2 9 4 3 6" xfId="8615" xr:uid="{00000000-0005-0000-0000-0000B6290000}"/>
    <cellStyle name="Entrada 2 2 9 4 4" xfId="8616" xr:uid="{00000000-0005-0000-0000-0000B7290000}"/>
    <cellStyle name="Entrada 2 2 9 4 4 2" xfId="8617" xr:uid="{00000000-0005-0000-0000-0000B8290000}"/>
    <cellStyle name="Entrada 2 2 9 4 4 3" xfId="8618" xr:uid="{00000000-0005-0000-0000-0000B9290000}"/>
    <cellStyle name="Entrada 2 2 9 4 4 4" xfId="8619" xr:uid="{00000000-0005-0000-0000-0000BA290000}"/>
    <cellStyle name="Entrada 2 2 9 4 4 5" xfId="8620" xr:uid="{00000000-0005-0000-0000-0000BB290000}"/>
    <cellStyle name="Entrada 2 2 9 4 4 6" xfId="8621" xr:uid="{00000000-0005-0000-0000-0000BC290000}"/>
    <cellStyle name="Entrada 2 2 9 4 5" xfId="8622" xr:uid="{00000000-0005-0000-0000-0000BD290000}"/>
    <cellStyle name="Entrada 2 2 9 5" xfId="8623" xr:uid="{00000000-0005-0000-0000-0000BE290000}"/>
    <cellStyle name="Entrada 2 2 9 5 2" xfId="8624" xr:uid="{00000000-0005-0000-0000-0000BF290000}"/>
    <cellStyle name="Entrada 2 2 9 5 2 2" xfId="8625" xr:uid="{00000000-0005-0000-0000-0000C0290000}"/>
    <cellStyle name="Entrada 2 2 9 5 2 2 2" xfId="8626" xr:uid="{00000000-0005-0000-0000-0000C1290000}"/>
    <cellStyle name="Entrada 2 2 9 5 2 2 3" xfId="8627" xr:uid="{00000000-0005-0000-0000-0000C2290000}"/>
    <cellStyle name="Entrada 2 2 9 5 2 2 4" xfId="8628" xr:uid="{00000000-0005-0000-0000-0000C3290000}"/>
    <cellStyle name="Entrada 2 2 9 5 2 2 5" xfId="8629" xr:uid="{00000000-0005-0000-0000-0000C4290000}"/>
    <cellStyle name="Entrada 2 2 9 5 2 2 6" xfId="8630" xr:uid="{00000000-0005-0000-0000-0000C5290000}"/>
    <cellStyle name="Entrada 2 2 9 5 2 3" xfId="8631" xr:uid="{00000000-0005-0000-0000-0000C6290000}"/>
    <cellStyle name="Entrada 2 2 9 5 2 3 2" xfId="8632" xr:uid="{00000000-0005-0000-0000-0000C7290000}"/>
    <cellStyle name="Entrada 2 2 9 5 2 3 3" xfId="8633" xr:uid="{00000000-0005-0000-0000-0000C8290000}"/>
    <cellStyle name="Entrada 2 2 9 5 2 3 4" xfId="8634" xr:uid="{00000000-0005-0000-0000-0000C9290000}"/>
    <cellStyle name="Entrada 2 2 9 5 2 3 5" xfId="8635" xr:uid="{00000000-0005-0000-0000-0000CA290000}"/>
    <cellStyle name="Entrada 2 2 9 5 2 3 6" xfId="8636" xr:uid="{00000000-0005-0000-0000-0000CB290000}"/>
    <cellStyle name="Entrada 2 2 9 5 2 4" xfId="8637" xr:uid="{00000000-0005-0000-0000-0000CC290000}"/>
    <cellStyle name="Entrada 2 2 9 5 3" xfId="8638" xr:uid="{00000000-0005-0000-0000-0000CD290000}"/>
    <cellStyle name="Entrada 2 2 9 5 3 2" xfId="8639" xr:uid="{00000000-0005-0000-0000-0000CE290000}"/>
    <cellStyle name="Entrada 2 2 9 5 3 3" xfId="8640" xr:uid="{00000000-0005-0000-0000-0000CF290000}"/>
    <cellStyle name="Entrada 2 2 9 5 3 4" xfId="8641" xr:uid="{00000000-0005-0000-0000-0000D0290000}"/>
    <cellStyle name="Entrada 2 2 9 5 3 5" xfId="8642" xr:uid="{00000000-0005-0000-0000-0000D1290000}"/>
    <cellStyle name="Entrada 2 2 9 5 3 6" xfId="8643" xr:uid="{00000000-0005-0000-0000-0000D2290000}"/>
    <cellStyle name="Entrada 2 2 9 5 4" xfId="8644" xr:uid="{00000000-0005-0000-0000-0000D3290000}"/>
    <cellStyle name="Entrada 2 2 9 5 4 2" xfId="8645" xr:uid="{00000000-0005-0000-0000-0000D4290000}"/>
    <cellStyle name="Entrada 2 2 9 5 4 3" xfId="8646" xr:uid="{00000000-0005-0000-0000-0000D5290000}"/>
    <cellStyle name="Entrada 2 2 9 5 4 4" xfId="8647" xr:uid="{00000000-0005-0000-0000-0000D6290000}"/>
    <cellStyle name="Entrada 2 2 9 5 4 5" xfId="8648" xr:uid="{00000000-0005-0000-0000-0000D7290000}"/>
    <cellStyle name="Entrada 2 2 9 5 4 6" xfId="8649" xr:uid="{00000000-0005-0000-0000-0000D8290000}"/>
    <cellStyle name="Entrada 2 2 9 5 5" xfId="8650" xr:uid="{00000000-0005-0000-0000-0000D9290000}"/>
    <cellStyle name="Entrada 2 2 9 6" xfId="8651" xr:uid="{00000000-0005-0000-0000-0000DA290000}"/>
    <cellStyle name="Entrada 2 2 9 6 2" xfId="8652" xr:uid="{00000000-0005-0000-0000-0000DB290000}"/>
    <cellStyle name="Entrada 2 2 9 6 2 2" xfId="8653" xr:uid="{00000000-0005-0000-0000-0000DC290000}"/>
    <cellStyle name="Entrada 2 2 9 6 2 3" xfId="8654" xr:uid="{00000000-0005-0000-0000-0000DD290000}"/>
    <cellStyle name="Entrada 2 2 9 6 2 4" xfId="8655" xr:uid="{00000000-0005-0000-0000-0000DE290000}"/>
    <cellStyle name="Entrada 2 2 9 6 2 5" xfId="8656" xr:uid="{00000000-0005-0000-0000-0000DF290000}"/>
    <cellStyle name="Entrada 2 2 9 6 2 6" xfId="8657" xr:uid="{00000000-0005-0000-0000-0000E0290000}"/>
    <cellStyle name="Entrada 2 2 9 6 3" xfId="8658" xr:uid="{00000000-0005-0000-0000-0000E1290000}"/>
    <cellStyle name="Entrada 2 2 9 6 3 2" xfId="8659" xr:uid="{00000000-0005-0000-0000-0000E2290000}"/>
    <cellStyle name="Entrada 2 2 9 6 3 3" xfId="8660" xr:uid="{00000000-0005-0000-0000-0000E3290000}"/>
    <cellStyle name="Entrada 2 2 9 6 3 4" xfId="8661" xr:uid="{00000000-0005-0000-0000-0000E4290000}"/>
    <cellStyle name="Entrada 2 2 9 6 3 5" xfId="8662" xr:uid="{00000000-0005-0000-0000-0000E5290000}"/>
    <cellStyle name="Entrada 2 2 9 6 3 6" xfId="8663" xr:uid="{00000000-0005-0000-0000-0000E6290000}"/>
    <cellStyle name="Entrada 2 2 9 6 4" xfId="8664" xr:uid="{00000000-0005-0000-0000-0000E7290000}"/>
    <cellStyle name="Entrada 2 2 9 7" xfId="8665" xr:uid="{00000000-0005-0000-0000-0000E8290000}"/>
    <cellStyle name="Entrada 2 2 9 7 2" xfId="8666" xr:uid="{00000000-0005-0000-0000-0000E9290000}"/>
    <cellStyle name="Entrada 2 2 9 7 3" xfId="8667" xr:uid="{00000000-0005-0000-0000-0000EA290000}"/>
    <cellStyle name="Entrada 2 2 9 7 4" xfId="8668" xr:uid="{00000000-0005-0000-0000-0000EB290000}"/>
    <cellStyle name="Entrada 2 2 9 7 5" xfId="8669" xr:uid="{00000000-0005-0000-0000-0000EC290000}"/>
    <cellStyle name="Entrada 2 2 9 7 6" xfId="8670" xr:uid="{00000000-0005-0000-0000-0000ED290000}"/>
    <cellStyle name="Entrada 2 2 9 7 7" xfId="8671" xr:uid="{00000000-0005-0000-0000-0000EE290000}"/>
    <cellStyle name="Entrada 2 2 9 8" xfId="8672" xr:uid="{00000000-0005-0000-0000-0000EF290000}"/>
    <cellStyle name="Entrada 2 2 9 8 2" xfId="8673" xr:uid="{00000000-0005-0000-0000-0000F0290000}"/>
    <cellStyle name="Entrada 2 2 9 8 3" xfId="8674" xr:uid="{00000000-0005-0000-0000-0000F1290000}"/>
    <cellStyle name="Entrada 2 2 9 8 4" xfId="8675" xr:uid="{00000000-0005-0000-0000-0000F2290000}"/>
    <cellStyle name="Entrada 2 2 9 8 5" xfId="8676" xr:uid="{00000000-0005-0000-0000-0000F3290000}"/>
    <cellStyle name="Entrada 2 2 9 8 6" xfId="8677" xr:uid="{00000000-0005-0000-0000-0000F4290000}"/>
    <cellStyle name="Entrada 2 2 9_Client_Report_SSFD_286_UI_15May14_06h00" xfId="37033" xr:uid="{00000000-0005-0000-0000-0000F5290000}"/>
    <cellStyle name="Entrada 2 2_Client_Report_SSFD_286_UI_15May14_06h00" xfId="37034" xr:uid="{00000000-0005-0000-0000-0000F6290000}"/>
    <cellStyle name="Entrada 2 20" xfId="8678" xr:uid="{00000000-0005-0000-0000-0000F7290000}"/>
    <cellStyle name="Entrada 2 20 2" xfId="8679" xr:uid="{00000000-0005-0000-0000-0000F8290000}"/>
    <cellStyle name="Entrada 2 20 2 2" xfId="8680" xr:uid="{00000000-0005-0000-0000-0000F9290000}"/>
    <cellStyle name="Entrada 2 20 2 2 2" xfId="8681" xr:uid="{00000000-0005-0000-0000-0000FA290000}"/>
    <cellStyle name="Entrada 2 20 2 2 3" xfId="8682" xr:uid="{00000000-0005-0000-0000-0000FB290000}"/>
    <cellStyle name="Entrada 2 20 2 2 4" xfId="8683" xr:uid="{00000000-0005-0000-0000-0000FC290000}"/>
    <cellStyle name="Entrada 2 20 2 2 5" xfId="8684" xr:uid="{00000000-0005-0000-0000-0000FD290000}"/>
    <cellStyle name="Entrada 2 20 2 2 6" xfId="8685" xr:uid="{00000000-0005-0000-0000-0000FE290000}"/>
    <cellStyle name="Entrada 2 20 2 3" xfId="8686" xr:uid="{00000000-0005-0000-0000-0000FF290000}"/>
    <cellStyle name="Entrada 2 20 2 3 2" xfId="8687" xr:uid="{00000000-0005-0000-0000-0000002A0000}"/>
    <cellStyle name="Entrada 2 20 2 3 3" xfId="8688" xr:uid="{00000000-0005-0000-0000-0000012A0000}"/>
    <cellStyle name="Entrada 2 20 2 3 4" xfId="8689" xr:uid="{00000000-0005-0000-0000-0000022A0000}"/>
    <cellStyle name="Entrada 2 20 2 3 5" xfId="8690" xr:uid="{00000000-0005-0000-0000-0000032A0000}"/>
    <cellStyle name="Entrada 2 20 2 3 6" xfId="8691" xr:uid="{00000000-0005-0000-0000-0000042A0000}"/>
    <cellStyle name="Entrada 2 20 2 4" xfId="8692" xr:uid="{00000000-0005-0000-0000-0000052A0000}"/>
    <cellStyle name="Entrada 2 20 3" xfId="8693" xr:uid="{00000000-0005-0000-0000-0000062A0000}"/>
    <cellStyle name="Entrada 2 20 3 2" xfId="8694" xr:uid="{00000000-0005-0000-0000-0000072A0000}"/>
    <cellStyle name="Entrada 2 20 3 3" xfId="8695" xr:uid="{00000000-0005-0000-0000-0000082A0000}"/>
    <cellStyle name="Entrada 2 20 3 4" xfId="8696" xr:uid="{00000000-0005-0000-0000-0000092A0000}"/>
    <cellStyle name="Entrada 2 20 3 5" xfId="8697" xr:uid="{00000000-0005-0000-0000-00000A2A0000}"/>
    <cellStyle name="Entrada 2 20 3 6" xfId="8698" xr:uid="{00000000-0005-0000-0000-00000B2A0000}"/>
    <cellStyle name="Entrada 2 20 4" xfId="8699" xr:uid="{00000000-0005-0000-0000-00000C2A0000}"/>
    <cellStyle name="Entrada 2 20 4 2" xfId="8700" xr:uid="{00000000-0005-0000-0000-00000D2A0000}"/>
    <cellStyle name="Entrada 2 20 4 3" xfId="8701" xr:uid="{00000000-0005-0000-0000-00000E2A0000}"/>
    <cellStyle name="Entrada 2 20 4 4" xfId="8702" xr:uid="{00000000-0005-0000-0000-00000F2A0000}"/>
    <cellStyle name="Entrada 2 20 4 5" xfId="8703" xr:uid="{00000000-0005-0000-0000-0000102A0000}"/>
    <cellStyle name="Entrada 2 20 4 6" xfId="8704" xr:uid="{00000000-0005-0000-0000-0000112A0000}"/>
    <cellStyle name="Entrada 2 20 5" xfId="8705" xr:uid="{00000000-0005-0000-0000-0000122A0000}"/>
    <cellStyle name="Entrada 2 21" xfId="8706" xr:uid="{00000000-0005-0000-0000-0000132A0000}"/>
    <cellStyle name="Entrada 2 21 2" xfId="8707" xr:uid="{00000000-0005-0000-0000-0000142A0000}"/>
    <cellStyle name="Entrada 2 21 2 2" xfId="8708" xr:uid="{00000000-0005-0000-0000-0000152A0000}"/>
    <cellStyle name="Entrada 2 21 2 3" xfId="8709" xr:uid="{00000000-0005-0000-0000-0000162A0000}"/>
    <cellStyle name="Entrada 2 21 2 4" xfId="8710" xr:uid="{00000000-0005-0000-0000-0000172A0000}"/>
    <cellStyle name="Entrada 2 21 2 5" xfId="8711" xr:uid="{00000000-0005-0000-0000-0000182A0000}"/>
    <cellStyle name="Entrada 2 21 2 6" xfId="8712" xr:uid="{00000000-0005-0000-0000-0000192A0000}"/>
    <cellStyle name="Entrada 2 21 3" xfId="8713" xr:uid="{00000000-0005-0000-0000-00001A2A0000}"/>
    <cellStyle name="Entrada 2 21 3 2" xfId="8714" xr:uid="{00000000-0005-0000-0000-00001B2A0000}"/>
    <cellStyle name="Entrada 2 21 3 3" xfId="8715" xr:uid="{00000000-0005-0000-0000-00001C2A0000}"/>
    <cellStyle name="Entrada 2 21 3 4" xfId="8716" xr:uid="{00000000-0005-0000-0000-00001D2A0000}"/>
    <cellStyle name="Entrada 2 21 3 5" xfId="8717" xr:uid="{00000000-0005-0000-0000-00001E2A0000}"/>
    <cellStyle name="Entrada 2 21 3 6" xfId="8718" xr:uid="{00000000-0005-0000-0000-00001F2A0000}"/>
    <cellStyle name="Entrada 2 21 4" xfId="8719" xr:uid="{00000000-0005-0000-0000-0000202A0000}"/>
    <cellStyle name="Entrada 2 22" xfId="8720" xr:uid="{00000000-0005-0000-0000-0000212A0000}"/>
    <cellStyle name="Entrada 2 22 2" xfId="8721" xr:uid="{00000000-0005-0000-0000-0000222A0000}"/>
    <cellStyle name="Entrada 2 22 3" xfId="8722" xr:uid="{00000000-0005-0000-0000-0000232A0000}"/>
    <cellStyle name="Entrada 2 22 4" xfId="8723" xr:uid="{00000000-0005-0000-0000-0000242A0000}"/>
    <cellStyle name="Entrada 2 22 5" xfId="8724" xr:uid="{00000000-0005-0000-0000-0000252A0000}"/>
    <cellStyle name="Entrada 2 22 6" xfId="8725" xr:uid="{00000000-0005-0000-0000-0000262A0000}"/>
    <cellStyle name="Entrada 2 22 7" xfId="8726" xr:uid="{00000000-0005-0000-0000-0000272A0000}"/>
    <cellStyle name="Entrada 2 23" xfId="8727" xr:uid="{00000000-0005-0000-0000-0000282A0000}"/>
    <cellStyle name="Entrada 2 23 2" xfId="8728" xr:uid="{00000000-0005-0000-0000-0000292A0000}"/>
    <cellStyle name="Entrada 2 23 3" xfId="8729" xr:uid="{00000000-0005-0000-0000-00002A2A0000}"/>
    <cellStyle name="Entrada 2 23 4" xfId="8730" xr:uid="{00000000-0005-0000-0000-00002B2A0000}"/>
    <cellStyle name="Entrada 2 23 5" xfId="8731" xr:uid="{00000000-0005-0000-0000-00002C2A0000}"/>
    <cellStyle name="Entrada 2 23 6" xfId="8732" xr:uid="{00000000-0005-0000-0000-00002D2A0000}"/>
    <cellStyle name="Entrada 2 24" xfId="38205" xr:uid="{00000000-0005-0000-0000-00002E2A0000}"/>
    <cellStyle name="Entrada 2 25" xfId="38241" xr:uid="{00000000-0005-0000-0000-00002F2A0000}"/>
    <cellStyle name="Entrada 2 26" xfId="6829" xr:uid="{00000000-0005-0000-0000-0000302A0000}"/>
    <cellStyle name="Entrada 2 3" xfId="317" xr:uid="{00000000-0005-0000-0000-0000312A0000}"/>
    <cellStyle name="Entrada 2 3 2" xfId="8734" xr:uid="{00000000-0005-0000-0000-0000322A0000}"/>
    <cellStyle name="Entrada 2 3 2 2" xfId="8735" xr:uid="{00000000-0005-0000-0000-0000332A0000}"/>
    <cellStyle name="Entrada 2 3 2 2 2" xfId="8736" xr:uid="{00000000-0005-0000-0000-0000342A0000}"/>
    <cellStyle name="Entrada 2 3 2 2 2 2" xfId="8737" xr:uid="{00000000-0005-0000-0000-0000352A0000}"/>
    <cellStyle name="Entrada 2 3 2 2 2 3" xfId="8738" xr:uid="{00000000-0005-0000-0000-0000362A0000}"/>
    <cellStyle name="Entrada 2 3 2 2 2 4" xfId="8739" xr:uid="{00000000-0005-0000-0000-0000372A0000}"/>
    <cellStyle name="Entrada 2 3 2 2 2 5" xfId="8740" xr:uid="{00000000-0005-0000-0000-0000382A0000}"/>
    <cellStyle name="Entrada 2 3 2 2 2 6" xfId="8741" xr:uid="{00000000-0005-0000-0000-0000392A0000}"/>
    <cellStyle name="Entrada 2 3 2 2 3" xfId="8742" xr:uid="{00000000-0005-0000-0000-00003A2A0000}"/>
    <cellStyle name="Entrada 2 3 2 2 3 2" xfId="8743" xr:uid="{00000000-0005-0000-0000-00003B2A0000}"/>
    <cellStyle name="Entrada 2 3 2 2 3 3" xfId="8744" xr:uid="{00000000-0005-0000-0000-00003C2A0000}"/>
    <cellStyle name="Entrada 2 3 2 2 3 4" xfId="8745" xr:uid="{00000000-0005-0000-0000-00003D2A0000}"/>
    <cellStyle name="Entrada 2 3 2 2 3 5" xfId="8746" xr:uid="{00000000-0005-0000-0000-00003E2A0000}"/>
    <cellStyle name="Entrada 2 3 2 2 3 6" xfId="8747" xr:uid="{00000000-0005-0000-0000-00003F2A0000}"/>
    <cellStyle name="Entrada 2 3 2 2 4" xfId="8748" xr:uid="{00000000-0005-0000-0000-0000402A0000}"/>
    <cellStyle name="Entrada 2 3 2 3" xfId="8749" xr:uid="{00000000-0005-0000-0000-0000412A0000}"/>
    <cellStyle name="Entrada 2 3 2 3 2" xfId="8750" xr:uid="{00000000-0005-0000-0000-0000422A0000}"/>
    <cellStyle name="Entrada 2 3 2 3 3" xfId="8751" xr:uid="{00000000-0005-0000-0000-0000432A0000}"/>
    <cellStyle name="Entrada 2 3 2 3 4" xfId="8752" xr:uid="{00000000-0005-0000-0000-0000442A0000}"/>
    <cellStyle name="Entrada 2 3 2 3 5" xfId="8753" xr:uid="{00000000-0005-0000-0000-0000452A0000}"/>
    <cellStyle name="Entrada 2 3 2 3 6" xfId="8754" xr:uid="{00000000-0005-0000-0000-0000462A0000}"/>
    <cellStyle name="Entrada 2 3 2 3 7" xfId="8755" xr:uid="{00000000-0005-0000-0000-0000472A0000}"/>
    <cellStyle name="Entrada 2 3 2 4" xfId="8756" xr:uid="{00000000-0005-0000-0000-0000482A0000}"/>
    <cellStyle name="Entrada 2 3 2 4 2" xfId="8757" xr:uid="{00000000-0005-0000-0000-0000492A0000}"/>
    <cellStyle name="Entrada 2 3 2 4 3" xfId="8758" xr:uid="{00000000-0005-0000-0000-00004A2A0000}"/>
    <cellStyle name="Entrada 2 3 2 4 4" xfId="8759" xr:uid="{00000000-0005-0000-0000-00004B2A0000}"/>
    <cellStyle name="Entrada 2 3 2 4 5" xfId="8760" xr:uid="{00000000-0005-0000-0000-00004C2A0000}"/>
    <cellStyle name="Entrada 2 3 2 4 6" xfId="8761" xr:uid="{00000000-0005-0000-0000-00004D2A0000}"/>
    <cellStyle name="Entrada 2 3 3" xfId="8762" xr:uid="{00000000-0005-0000-0000-00004E2A0000}"/>
    <cellStyle name="Entrada 2 3 3 2" xfId="8763" xr:uid="{00000000-0005-0000-0000-00004F2A0000}"/>
    <cellStyle name="Entrada 2 3 3 2 2" xfId="8764" xr:uid="{00000000-0005-0000-0000-0000502A0000}"/>
    <cellStyle name="Entrada 2 3 3 2 2 2" xfId="8765" xr:uid="{00000000-0005-0000-0000-0000512A0000}"/>
    <cellStyle name="Entrada 2 3 3 2 2 3" xfId="8766" xr:uid="{00000000-0005-0000-0000-0000522A0000}"/>
    <cellStyle name="Entrada 2 3 3 2 2 4" xfId="8767" xr:uid="{00000000-0005-0000-0000-0000532A0000}"/>
    <cellStyle name="Entrada 2 3 3 2 2 5" xfId="8768" xr:uid="{00000000-0005-0000-0000-0000542A0000}"/>
    <cellStyle name="Entrada 2 3 3 2 2 6" xfId="8769" xr:uid="{00000000-0005-0000-0000-0000552A0000}"/>
    <cellStyle name="Entrada 2 3 3 2 3" xfId="8770" xr:uid="{00000000-0005-0000-0000-0000562A0000}"/>
    <cellStyle name="Entrada 2 3 3 2 3 2" xfId="8771" xr:uid="{00000000-0005-0000-0000-0000572A0000}"/>
    <cellStyle name="Entrada 2 3 3 2 3 3" xfId="8772" xr:uid="{00000000-0005-0000-0000-0000582A0000}"/>
    <cellStyle name="Entrada 2 3 3 2 3 4" xfId="8773" xr:uid="{00000000-0005-0000-0000-0000592A0000}"/>
    <cellStyle name="Entrada 2 3 3 2 3 5" xfId="8774" xr:uid="{00000000-0005-0000-0000-00005A2A0000}"/>
    <cellStyle name="Entrada 2 3 3 2 3 6" xfId="8775" xr:uid="{00000000-0005-0000-0000-00005B2A0000}"/>
    <cellStyle name="Entrada 2 3 3 2 4" xfId="8776" xr:uid="{00000000-0005-0000-0000-00005C2A0000}"/>
    <cellStyle name="Entrada 2 3 3 3" xfId="8777" xr:uid="{00000000-0005-0000-0000-00005D2A0000}"/>
    <cellStyle name="Entrada 2 3 3 3 2" xfId="8778" xr:uid="{00000000-0005-0000-0000-00005E2A0000}"/>
    <cellStyle name="Entrada 2 3 3 3 3" xfId="8779" xr:uid="{00000000-0005-0000-0000-00005F2A0000}"/>
    <cellStyle name="Entrada 2 3 3 3 4" xfId="8780" xr:uid="{00000000-0005-0000-0000-0000602A0000}"/>
    <cellStyle name="Entrada 2 3 3 3 5" xfId="8781" xr:uid="{00000000-0005-0000-0000-0000612A0000}"/>
    <cellStyle name="Entrada 2 3 3 3 6" xfId="8782" xr:uid="{00000000-0005-0000-0000-0000622A0000}"/>
    <cellStyle name="Entrada 2 3 3 4" xfId="8783" xr:uid="{00000000-0005-0000-0000-0000632A0000}"/>
    <cellStyle name="Entrada 2 3 3 4 2" xfId="8784" xr:uid="{00000000-0005-0000-0000-0000642A0000}"/>
    <cellStyle name="Entrada 2 3 3 4 3" xfId="8785" xr:uid="{00000000-0005-0000-0000-0000652A0000}"/>
    <cellStyle name="Entrada 2 3 3 4 4" xfId="8786" xr:uid="{00000000-0005-0000-0000-0000662A0000}"/>
    <cellStyle name="Entrada 2 3 3 4 5" xfId="8787" xr:uid="{00000000-0005-0000-0000-0000672A0000}"/>
    <cellStyle name="Entrada 2 3 3 4 6" xfId="8788" xr:uid="{00000000-0005-0000-0000-0000682A0000}"/>
    <cellStyle name="Entrada 2 3 3 5" xfId="8789" xr:uid="{00000000-0005-0000-0000-0000692A0000}"/>
    <cellStyle name="Entrada 2 3 4" xfId="8790" xr:uid="{00000000-0005-0000-0000-00006A2A0000}"/>
    <cellStyle name="Entrada 2 3 4 2" xfId="8791" xr:uid="{00000000-0005-0000-0000-00006B2A0000}"/>
    <cellStyle name="Entrada 2 3 4 2 2" xfId="8792" xr:uid="{00000000-0005-0000-0000-00006C2A0000}"/>
    <cellStyle name="Entrada 2 3 4 2 2 2" xfId="8793" xr:uid="{00000000-0005-0000-0000-00006D2A0000}"/>
    <cellStyle name="Entrada 2 3 4 2 2 3" xfId="8794" xr:uid="{00000000-0005-0000-0000-00006E2A0000}"/>
    <cellStyle name="Entrada 2 3 4 2 2 4" xfId="8795" xr:uid="{00000000-0005-0000-0000-00006F2A0000}"/>
    <cellStyle name="Entrada 2 3 4 2 2 5" xfId="8796" xr:uid="{00000000-0005-0000-0000-0000702A0000}"/>
    <cellStyle name="Entrada 2 3 4 2 2 6" xfId="8797" xr:uid="{00000000-0005-0000-0000-0000712A0000}"/>
    <cellStyle name="Entrada 2 3 4 2 3" xfId="8798" xr:uid="{00000000-0005-0000-0000-0000722A0000}"/>
    <cellStyle name="Entrada 2 3 4 2 3 2" xfId="8799" xr:uid="{00000000-0005-0000-0000-0000732A0000}"/>
    <cellStyle name="Entrada 2 3 4 2 3 3" xfId="8800" xr:uid="{00000000-0005-0000-0000-0000742A0000}"/>
    <cellStyle name="Entrada 2 3 4 2 3 4" xfId="8801" xr:uid="{00000000-0005-0000-0000-0000752A0000}"/>
    <cellStyle name="Entrada 2 3 4 2 3 5" xfId="8802" xr:uid="{00000000-0005-0000-0000-0000762A0000}"/>
    <cellStyle name="Entrada 2 3 4 2 3 6" xfId="8803" xr:uid="{00000000-0005-0000-0000-0000772A0000}"/>
    <cellStyle name="Entrada 2 3 4 2 4" xfId="8804" xr:uid="{00000000-0005-0000-0000-0000782A0000}"/>
    <cellStyle name="Entrada 2 3 4 3" xfId="8805" xr:uid="{00000000-0005-0000-0000-0000792A0000}"/>
    <cellStyle name="Entrada 2 3 4 3 2" xfId="8806" xr:uid="{00000000-0005-0000-0000-00007A2A0000}"/>
    <cellStyle name="Entrada 2 3 4 3 3" xfId="8807" xr:uid="{00000000-0005-0000-0000-00007B2A0000}"/>
    <cellStyle name="Entrada 2 3 4 3 4" xfId="8808" xr:uid="{00000000-0005-0000-0000-00007C2A0000}"/>
    <cellStyle name="Entrada 2 3 4 3 5" xfId="8809" xr:uid="{00000000-0005-0000-0000-00007D2A0000}"/>
    <cellStyle name="Entrada 2 3 4 3 6" xfId="8810" xr:uid="{00000000-0005-0000-0000-00007E2A0000}"/>
    <cellStyle name="Entrada 2 3 4 4" xfId="8811" xr:uid="{00000000-0005-0000-0000-00007F2A0000}"/>
    <cellStyle name="Entrada 2 3 4 4 2" xfId="8812" xr:uid="{00000000-0005-0000-0000-0000802A0000}"/>
    <cellStyle name="Entrada 2 3 4 4 3" xfId="8813" xr:uid="{00000000-0005-0000-0000-0000812A0000}"/>
    <cellStyle name="Entrada 2 3 4 4 4" xfId="8814" xr:uid="{00000000-0005-0000-0000-0000822A0000}"/>
    <cellStyle name="Entrada 2 3 4 4 5" xfId="8815" xr:uid="{00000000-0005-0000-0000-0000832A0000}"/>
    <cellStyle name="Entrada 2 3 4 4 6" xfId="8816" xr:uid="{00000000-0005-0000-0000-0000842A0000}"/>
    <cellStyle name="Entrada 2 3 4 5" xfId="8817" xr:uid="{00000000-0005-0000-0000-0000852A0000}"/>
    <cellStyle name="Entrada 2 3 5" xfId="8818" xr:uid="{00000000-0005-0000-0000-0000862A0000}"/>
    <cellStyle name="Entrada 2 3 5 2" xfId="8819" xr:uid="{00000000-0005-0000-0000-0000872A0000}"/>
    <cellStyle name="Entrada 2 3 5 2 2" xfId="8820" xr:uid="{00000000-0005-0000-0000-0000882A0000}"/>
    <cellStyle name="Entrada 2 3 5 2 2 2" xfId="8821" xr:uid="{00000000-0005-0000-0000-0000892A0000}"/>
    <cellStyle name="Entrada 2 3 5 2 2 3" xfId="8822" xr:uid="{00000000-0005-0000-0000-00008A2A0000}"/>
    <cellStyle name="Entrada 2 3 5 2 2 4" xfId="8823" xr:uid="{00000000-0005-0000-0000-00008B2A0000}"/>
    <cellStyle name="Entrada 2 3 5 2 2 5" xfId="8824" xr:uid="{00000000-0005-0000-0000-00008C2A0000}"/>
    <cellStyle name="Entrada 2 3 5 2 2 6" xfId="8825" xr:uid="{00000000-0005-0000-0000-00008D2A0000}"/>
    <cellStyle name="Entrada 2 3 5 2 3" xfId="8826" xr:uid="{00000000-0005-0000-0000-00008E2A0000}"/>
    <cellStyle name="Entrada 2 3 5 2 3 2" xfId="8827" xr:uid="{00000000-0005-0000-0000-00008F2A0000}"/>
    <cellStyle name="Entrada 2 3 5 2 3 3" xfId="8828" xr:uid="{00000000-0005-0000-0000-0000902A0000}"/>
    <cellStyle name="Entrada 2 3 5 2 3 4" xfId="8829" xr:uid="{00000000-0005-0000-0000-0000912A0000}"/>
    <cellStyle name="Entrada 2 3 5 2 3 5" xfId="8830" xr:uid="{00000000-0005-0000-0000-0000922A0000}"/>
    <cellStyle name="Entrada 2 3 5 2 3 6" xfId="8831" xr:uid="{00000000-0005-0000-0000-0000932A0000}"/>
    <cellStyle name="Entrada 2 3 5 2 4" xfId="8832" xr:uid="{00000000-0005-0000-0000-0000942A0000}"/>
    <cellStyle name="Entrada 2 3 5 3" xfId="8833" xr:uid="{00000000-0005-0000-0000-0000952A0000}"/>
    <cellStyle name="Entrada 2 3 5 3 2" xfId="8834" xr:uid="{00000000-0005-0000-0000-0000962A0000}"/>
    <cellStyle name="Entrada 2 3 5 3 3" xfId="8835" xr:uid="{00000000-0005-0000-0000-0000972A0000}"/>
    <cellStyle name="Entrada 2 3 5 3 4" xfId="8836" xr:uid="{00000000-0005-0000-0000-0000982A0000}"/>
    <cellStyle name="Entrada 2 3 5 3 5" xfId="8837" xr:uid="{00000000-0005-0000-0000-0000992A0000}"/>
    <cellStyle name="Entrada 2 3 5 3 6" xfId="8838" xr:uid="{00000000-0005-0000-0000-00009A2A0000}"/>
    <cellStyle name="Entrada 2 3 5 4" xfId="8839" xr:uid="{00000000-0005-0000-0000-00009B2A0000}"/>
    <cellStyle name="Entrada 2 3 5 4 2" xfId="8840" xr:uid="{00000000-0005-0000-0000-00009C2A0000}"/>
    <cellStyle name="Entrada 2 3 5 4 3" xfId="8841" xr:uid="{00000000-0005-0000-0000-00009D2A0000}"/>
    <cellStyle name="Entrada 2 3 5 4 4" xfId="8842" xr:uid="{00000000-0005-0000-0000-00009E2A0000}"/>
    <cellStyle name="Entrada 2 3 5 4 5" xfId="8843" xr:uid="{00000000-0005-0000-0000-00009F2A0000}"/>
    <cellStyle name="Entrada 2 3 5 4 6" xfId="8844" xr:uid="{00000000-0005-0000-0000-0000A02A0000}"/>
    <cellStyle name="Entrada 2 3 5 5" xfId="8845" xr:uid="{00000000-0005-0000-0000-0000A12A0000}"/>
    <cellStyle name="Entrada 2 3 6" xfId="8846" xr:uid="{00000000-0005-0000-0000-0000A22A0000}"/>
    <cellStyle name="Entrada 2 3 6 2" xfId="8847" xr:uid="{00000000-0005-0000-0000-0000A32A0000}"/>
    <cellStyle name="Entrada 2 3 6 2 2" xfId="8848" xr:uid="{00000000-0005-0000-0000-0000A42A0000}"/>
    <cellStyle name="Entrada 2 3 6 2 3" xfId="8849" xr:uid="{00000000-0005-0000-0000-0000A52A0000}"/>
    <cellStyle name="Entrada 2 3 6 2 4" xfId="8850" xr:uid="{00000000-0005-0000-0000-0000A62A0000}"/>
    <cellStyle name="Entrada 2 3 6 2 5" xfId="8851" xr:uid="{00000000-0005-0000-0000-0000A72A0000}"/>
    <cellStyle name="Entrada 2 3 6 2 6" xfId="8852" xr:uid="{00000000-0005-0000-0000-0000A82A0000}"/>
    <cellStyle name="Entrada 2 3 6 3" xfId="8853" xr:uid="{00000000-0005-0000-0000-0000A92A0000}"/>
    <cellStyle name="Entrada 2 3 6 3 2" xfId="8854" xr:uid="{00000000-0005-0000-0000-0000AA2A0000}"/>
    <cellStyle name="Entrada 2 3 6 3 3" xfId="8855" xr:uid="{00000000-0005-0000-0000-0000AB2A0000}"/>
    <cellStyle name="Entrada 2 3 6 3 4" xfId="8856" xr:uid="{00000000-0005-0000-0000-0000AC2A0000}"/>
    <cellStyle name="Entrada 2 3 6 3 5" xfId="8857" xr:uid="{00000000-0005-0000-0000-0000AD2A0000}"/>
    <cellStyle name="Entrada 2 3 6 3 6" xfId="8858" xr:uid="{00000000-0005-0000-0000-0000AE2A0000}"/>
    <cellStyle name="Entrada 2 3 6 4" xfId="8859" xr:uid="{00000000-0005-0000-0000-0000AF2A0000}"/>
    <cellStyle name="Entrada 2 3 7" xfId="8860" xr:uid="{00000000-0005-0000-0000-0000B02A0000}"/>
    <cellStyle name="Entrada 2 3 7 2" xfId="8861" xr:uid="{00000000-0005-0000-0000-0000B12A0000}"/>
    <cellStyle name="Entrada 2 3 7 3" xfId="8862" xr:uid="{00000000-0005-0000-0000-0000B22A0000}"/>
    <cellStyle name="Entrada 2 3 7 4" xfId="8863" xr:uid="{00000000-0005-0000-0000-0000B32A0000}"/>
    <cellStyle name="Entrada 2 3 7 5" xfId="8864" xr:uid="{00000000-0005-0000-0000-0000B42A0000}"/>
    <cellStyle name="Entrada 2 3 7 6" xfId="8865" xr:uid="{00000000-0005-0000-0000-0000B52A0000}"/>
    <cellStyle name="Entrada 2 3 7 7" xfId="8866" xr:uid="{00000000-0005-0000-0000-0000B62A0000}"/>
    <cellStyle name="Entrada 2 3 8" xfId="8867" xr:uid="{00000000-0005-0000-0000-0000B72A0000}"/>
    <cellStyle name="Entrada 2 3 8 2" xfId="8868" xr:uid="{00000000-0005-0000-0000-0000B82A0000}"/>
    <cellStyle name="Entrada 2 3 8 3" xfId="8869" xr:uid="{00000000-0005-0000-0000-0000B92A0000}"/>
    <cellStyle name="Entrada 2 3 8 4" xfId="8870" xr:uid="{00000000-0005-0000-0000-0000BA2A0000}"/>
    <cellStyle name="Entrada 2 3 8 5" xfId="8871" xr:uid="{00000000-0005-0000-0000-0000BB2A0000}"/>
    <cellStyle name="Entrada 2 3 8 6" xfId="8872" xr:uid="{00000000-0005-0000-0000-0000BC2A0000}"/>
    <cellStyle name="Entrada 2 3 9" xfId="8733" xr:uid="{00000000-0005-0000-0000-0000BD2A0000}"/>
    <cellStyle name="Entrada 2 3_Client_Report_SSFD_286_UI_15May14_06h00" xfId="37035" xr:uid="{00000000-0005-0000-0000-0000BE2A0000}"/>
    <cellStyle name="Entrada 2 4" xfId="8873" xr:uid="{00000000-0005-0000-0000-0000BF2A0000}"/>
    <cellStyle name="Entrada 2 4 2" xfId="8874" xr:uid="{00000000-0005-0000-0000-0000C02A0000}"/>
    <cellStyle name="Entrada 2 4 2 2" xfId="8875" xr:uid="{00000000-0005-0000-0000-0000C12A0000}"/>
    <cellStyle name="Entrada 2 4 2 2 2" xfId="8876" xr:uid="{00000000-0005-0000-0000-0000C22A0000}"/>
    <cellStyle name="Entrada 2 4 2 2 2 2" xfId="8877" xr:uid="{00000000-0005-0000-0000-0000C32A0000}"/>
    <cellStyle name="Entrada 2 4 2 2 2 3" xfId="8878" xr:uid="{00000000-0005-0000-0000-0000C42A0000}"/>
    <cellStyle name="Entrada 2 4 2 2 2 4" xfId="8879" xr:uid="{00000000-0005-0000-0000-0000C52A0000}"/>
    <cellStyle name="Entrada 2 4 2 2 2 5" xfId="8880" xr:uid="{00000000-0005-0000-0000-0000C62A0000}"/>
    <cellStyle name="Entrada 2 4 2 2 2 6" xfId="8881" xr:uid="{00000000-0005-0000-0000-0000C72A0000}"/>
    <cellStyle name="Entrada 2 4 2 2 3" xfId="8882" xr:uid="{00000000-0005-0000-0000-0000C82A0000}"/>
    <cellStyle name="Entrada 2 4 2 2 3 2" xfId="8883" xr:uid="{00000000-0005-0000-0000-0000C92A0000}"/>
    <cellStyle name="Entrada 2 4 2 2 3 3" xfId="8884" xr:uid="{00000000-0005-0000-0000-0000CA2A0000}"/>
    <cellStyle name="Entrada 2 4 2 2 3 4" xfId="8885" xr:uid="{00000000-0005-0000-0000-0000CB2A0000}"/>
    <cellStyle name="Entrada 2 4 2 2 3 5" xfId="8886" xr:uid="{00000000-0005-0000-0000-0000CC2A0000}"/>
    <cellStyle name="Entrada 2 4 2 2 3 6" xfId="8887" xr:uid="{00000000-0005-0000-0000-0000CD2A0000}"/>
    <cellStyle name="Entrada 2 4 2 2 4" xfId="8888" xr:uid="{00000000-0005-0000-0000-0000CE2A0000}"/>
    <cellStyle name="Entrada 2 4 2 3" xfId="8889" xr:uid="{00000000-0005-0000-0000-0000CF2A0000}"/>
    <cellStyle name="Entrada 2 4 2 3 2" xfId="8890" xr:uid="{00000000-0005-0000-0000-0000D02A0000}"/>
    <cellStyle name="Entrada 2 4 2 3 3" xfId="8891" xr:uid="{00000000-0005-0000-0000-0000D12A0000}"/>
    <cellStyle name="Entrada 2 4 2 3 4" xfId="8892" xr:uid="{00000000-0005-0000-0000-0000D22A0000}"/>
    <cellStyle name="Entrada 2 4 2 3 5" xfId="8893" xr:uid="{00000000-0005-0000-0000-0000D32A0000}"/>
    <cellStyle name="Entrada 2 4 2 3 6" xfId="8894" xr:uid="{00000000-0005-0000-0000-0000D42A0000}"/>
    <cellStyle name="Entrada 2 4 2 3 7" xfId="8895" xr:uid="{00000000-0005-0000-0000-0000D52A0000}"/>
    <cellStyle name="Entrada 2 4 2 4" xfId="8896" xr:uid="{00000000-0005-0000-0000-0000D62A0000}"/>
    <cellStyle name="Entrada 2 4 2 4 2" xfId="8897" xr:uid="{00000000-0005-0000-0000-0000D72A0000}"/>
    <cellStyle name="Entrada 2 4 2 4 3" xfId="8898" xr:uid="{00000000-0005-0000-0000-0000D82A0000}"/>
    <cellStyle name="Entrada 2 4 2 4 4" xfId="8899" xr:uid="{00000000-0005-0000-0000-0000D92A0000}"/>
    <cellStyle name="Entrada 2 4 2 4 5" xfId="8900" xr:uid="{00000000-0005-0000-0000-0000DA2A0000}"/>
    <cellStyle name="Entrada 2 4 2 4 6" xfId="8901" xr:uid="{00000000-0005-0000-0000-0000DB2A0000}"/>
    <cellStyle name="Entrada 2 4 3" xfId="8902" xr:uid="{00000000-0005-0000-0000-0000DC2A0000}"/>
    <cellStyle name="Entrada 2 4 3 2" xfId="8903" xr:uid="{00000000-0005-0000-0000-0000DD2A0000}"/>
    <cellStyle name="Entrada 2 4 3 2 2" xfId="8904" xr:uid="{00000000-0005-0000-0000-0000DE2A0000}"/>
    <cellStyle name="Entrada 2 4 3 2 2 2" xfId="8905" xr:uid="{00000000-0005-0000-0000-0000DF2A0000}"/>
    <cellStyle name="Entrada 2 4 3 2 2 3" xfId="8906" xr:uid="{00000000-0005-0000-0000-0000E02A0000}"/>
    <cellStyle name="Entrada 2 4 3 2 2 4" xfId="8907" xr:uid="{00000000-0005-0000-0000-0000E12A0000}"/>
    <cellStyle name="Entrada 2 4 3 2 2 5" xfId="8908" xr:uid="{00000000-0005-0000-0000-0000E22A0000}"/>
    <cellStyle name="Entrada 2 4 3 2 2 6" xfId="8909" xr:uid="{00000000-0005-0000-0000-0000E32A0000}"/>
    <cellStyle name="Entrada 2 4 3 2 3" xfId="8910" xr:uid="{00000000-0005-0000-0000-0000E42A0000}"/>
    <cellStyle name="Entrada 2 4 3 2 3 2" xfId="8911" xr:uid="{00000000-0005-0000-0000-0000E52A0000}"/>
    <cellStyle name="Entrada 2 4 3 2 3 3" xfId="8912" xr:uid="{00000000-0005-0000-0000-0000E62A0000}"/>
    <cellStyle name="Entrada 2 4 3 2 3 4" xfId="8913" xr:uid="{00000000-0005-0000-0000-0000E72A0000}"/>
    <cellStyle name="Entrada 2 4 3 2 3 5" xfId="8914" xr:uid="{00000000-0005-0000-0000-0000E82A0000}"/>
    <cellStyle name="Entrada 2 4 3 2 3 6" xfId="8915" xr:uid="{00000000-0005-0000-0000-0000E92A0000}"/>
    <cellStyle name="Entrada 2 4 3 2 4" xfId="8916" xr:uid="{00000000-0005-0000-0000-0000EA2A0000}"/>
    <cellStyle name="Entrada 2 4 3 3" xfId="8917" xr:uid="{00000000-0005-0000-0000-0000EB2A0000}"/>
    <cellStyle name="Entrada 2 4 3 3 2" xfId="8918" xr:uid="{00000000-0005-0000-0000-0000EC2A0000}"/>
    <cellStyle name="Entrada 2 4 3 3 3" xfId="8919" xr:uid="{00000000-0005-0000-0000-0000ED2A0000}"/>
    <cellStyle name="Entrada 2 4 3 3 4" xfId="8920" xr:uid="{00000000-0005-0000-0000-0000EE2A0000}"/>
    <cellStyle name="Entrada 2 4 3 3 5" xfId="8921" xr:uid="{00000000-0005-0000-0000-0000EF2A0000}"/>
    <cellStyle name="Entrada 2 4 3 3 6" xfId="8922" xr:uid="{00000000-0005-0000-0000-0000F02A0000}"/>
    <cellStyle name="Entrada 2 4 3 4" xfId="8923" xr:uid="{00000000-0005-0000-0000-0000F12A0000}"/>
    <cellStyle name="Entrada 2 4 3 4 2" xfId="8924" xr:uid="{00000000-0005-0000-0000-0000F22A0000}"/>
    <cellStyle name="Entrada 2 4 3 4 3" xfId="8925" xr:uid="{00000000-0005-0000-0000-0000F32A0000}"/>
    <cellStyle name="Entrada 2 4 3 4 4" xfId="8926" xr:uid="{00000000-0005-0000-0000-0000F42A0000}"/>
    <cellStyle name="Entrada 2 4 3 4 5" xfId="8927" xr:uid="{00000000-0005-0000-0000-0000F52A0000}"/>
    <cellStyle name="Entrada 2 4 3 4 6" xfId="8928" xr:uid="{00000000-0005-0000-0000-0000F62A0000}"/>
    <cellStyle name="Entrada 2 4 3 5" xfId="8929" xr:uid="{00000000-0005-0000-0000-0000F72A0000}"/>
    <cellStyle name="Entrada 2 4 4" xfId="8930" xr:uid="{00000000-0005-0000-0000-0000F82A0000}"/>
    <cellStyle name="Entrada 2 4 4 2" xfId="8931" xr:uid="{00000000-0005-0000-0000-0000F92A0000}"/>
    <cellStyle name="Entrada 2 4 4 2 2" xfId="8932" xr:uid="{00000000-0005-0000-0000-0000FA2A0000}"/>
    <cellStyle name="Entrada 2 4 4 2 2 2" xfId="8933" xr:uid="{00000000-0005-0000-0000-0000FB2A0000}"/>
    <cellStyle name="Entrada 2 4 4 2 2 3" xfId="8934" xr:uid="{00000000-0005-0000-0000-0000FC2A0000}"/>
    <cellStyle name="Entrada 2 4 4 2 2 4" xfId="8935" xr:uid="{00000000-0005-0000-0000-0000FD2A0000}"/>
    <cellStyle name="Entrada 2 4 4 2 2 5" xfId="8936" xr:uid="{00000000-0005-0000-0000-0000FE2A0000}"/>
    <cellStyle name="Entrada 2 4 4 2 2 6" xfId="8937" xr:uid="{00000000-0005-0000-0000-0000FF2A0000}"/>
    <cellStyle name="Entrada 2 4 4 2 3" xfId="8938" xr:uid="{00000000-0005-0000-0000-0000002B0000}"/>
    <cellStyle name="Entrada 2 4 4 2 3 2" xfId="8939" xr:uid="{00000000-0005-0000-0000-0000012B0000}"/>
    <cellStyle name="Entrada 2 4 4 2 3 3" xfId="8940" xr:uid="{00000000-0005-0000-0000-0000022B0000}"/>
    <cellStyle name="Entrada 2 4 4 2 3 4" xfId="8941" xr:uid="{00000000-0005-0000-0000-0000032B0000}"/>
    <cellStyle name="Entrada 2 4 4 2 3 5" xfId="8942" xr:uid="{00000000-0005-0000-0000-0000042B0000}"/>
    <cellStyle name="Entrada 2 4 4 2 3 6" xfId="8943" xr:uid="{00000000-0005-0000-0000-0000052B0000}"/>
    <cellStyle name="Entrada 2 4 4 2 4" xfId="8944" xr:uid="{00000000-0005-0000-0000-0000062B0000}"/>
    <cellStyle name="Entrada 2 4 4 3" xfId="8945" xr:uid="{00000000-0005-0000-0000-0000072B0000}"/>
    <cellStyle name="Entrada 2 4 4 3 2" xfId="8946" xr:uid="{00000000-0005-0000-0000-0000082B0000}"/>
    <cellStyle name="Entrada 2 4 4 3 3" xfId="8947" xr:uid="{00000000-0005-0000-0000-0000092B0000}"/>
    <cellStyle name="Entrada 2 4 4 3 4" xfId="8948" xr:uid="{00000000-0005-0000-0000-00000A2B0000}"/>
    <cellStyle name="Entrada 2 4 4 3 5" xfId="8949" xr:uid="{00000000-0005-0000-0000-00000B2B0000}"/>
    <cellStyle name="Entrada 2 4 4 3 6" xfId="8950" xr:uid="{00000000-0005-0000-0000-00000C2B0000}"/>
    <cellStyle name="Entrada 2 4 4 4" xfId="8951" xr:uid="{00000000-0005-0000-0000-00000D2B0000}"/>
    <cellStyle name="Entrada 2 4 4 4 2" xfId="8952" xr:uid="{00000000-0005-0000-0000-00000E2B0000}"/>
    <cellStyle name="Entrada 2 4 4 4 3" xfId="8953" xr:uid="{00000000-0005-0000-0000-00000F2B0000}"/>
    <cellStyle name="Entrada 2 4 4 4 4" xfId="8954" xr:uid="{00000000-0005-0000-0000-0000102B0000}"/>
    <cellStyle name="Entrada 2 4 4 4 5" xfId="8955" xr:uid="{00000000-0005-0000-0000-0000112B0000}"/>
    <cellStyle name="Entrada 2 4 4 4 6" xfId="8956" xr:uid="{00000000-0005-0000-0000-0000122B0000}"/>
    <cellStyle name="Entrada 2 4 4 5" xfId="8957" xr:uid="{00000000-0005-0000-0000-0000132B0000}"/>
    <cellStyle name="Entrada 2 4 5" xfId="8958" xr:uid="{00000000-0005-0000-0000-0000142B0000}"/>
    <cellStyle name="Entrada 2 4 5 2" xfId="8959" xr:uid="{00000000-0005-0000-0000-0000152B0000}"/>
    <cellStyle name="Entrada 2 4 5 2 2" xfId="8960" xr:uid="{00000000-0005-0000-0000-0000162B0000}"/>
    <cellStyle name="Entrada 2 4 5 2 2 2" xfId="8961" xr:uid="{00000000-0005-0000-0000-0000172B0000}"/>
    <cellStyle name="Entrada 2 4 5 2 2 3" xfId="8962" xr:uid="{00000000-0005-0000-0000-0000182B0000}"/>
    <cellStyle name="Entrada 2 4 5 2 2 4" xfId="8963" xr:uid="{00000000-0005-0000-0000-0000192B0000}"/>
    <cellStyle name="Entrada 2 4 5 2 2 5" xfId="8964" xr:uid="{00000000-0005-0000-0000-00001A2B0000}"/>
    <cellStyle name="Entrada 2 4 5 2 2 6" xfId="8965" xr:uid="{00000000-0005-0000-0000-00001B2B0000}"/>
    <cellStyle name="Entrada 2 4 5 2 3" xfId="8966" xr:uid="{00000000-0005-0000-0000-00001C2B0000}"/>
    <cellStyle name="Entrada 2 4 5 2 3 2" xfId="8967" xr:uid="{00000000-0005-0000-0000-00001D2B0000}"/>
    <cellStyle name="Entrada 2 4 5 2 3 3" xfId="8968" xr:uid="{00000000-0005-0000-0000-00001E2B0000}"/>
    <cellStyle name="Entrada 2 4 5 2 3 4" xfId="8969" xr:uid="{00000000-0005-0000-0000-00001F2B0000}"/>
    <cellStyle name="Entrada 2 4 5 2 3 5" xfId="8970" xr:uid="{00000000-0005-0000-0000-0000202B0000}"/>
    <cellStyle name="Entrada 2 4 5 2 3 6" xfId="8971" xr:uid="{00000000-0005-0000-0000-0000212B0000}"/>
    <cellStyle name="Entrada 2 4 5 2 4" xfId="8972" xr:uid="{00000000-0005-0000-0000-0000222B0000}"/>
    <cellStyle name="Entrada 2 4 5 3" xfId="8973" xr:uid="{00000000-0005-0000-0000-0000232B0000}"/>
    <cellStyle name="Entrada 2 4 5 3 2" xfId="8974" xr:uid="{00000000-0005-0000-0000-0000242B0000}"/>
    <cellStyle name="Entrada 2 4 5 3 3" xfId="8975" xr:uid="{00000000-0005-0000-0000-0000252B0000}"/>
    <cellStyle name="Entrada 2 4 5 3 4" xfId="8976" xr:uid="{00000000-0005-0000-0000-0000262B0000}"/>
    <cellStyle name="Entrada 2 4 5 3 5" xfId="8977" xr:uid="{00000000-0005-0000-0000-0000272B0000}"/>
    <cellStyle name="Entrada 2 4 5 3 6" xfId="8978" xr:uid="{00000000-0005-0000-0000-0000282B0000}"/>
    <cellStyle name="Entrada 2 4 5 4" xfId="8979" xr:uid="{00000000-0005-0000-0000-0000292B0000}"/>
    <cellStyle name="Entrada 2 4 5 4 2" xfId="8980" xr:uid="{00000000-0005-0000-0000-00002A2B0000}"/>
    <cellStyle name="Entrada 2 4 5 4 3" xfId="8981" xr:uid="{00000000-0005-0000-0000-00002B2B0000}"/>
    <cellStyle name="Entrada 2 4 5 4 4" xfId="8982" xr:uid="{00000000-0005-0000-0000-00002C2B0000}"/>
    <cellStyle name="Entrada 2 4 5 4 5" xfId="8983" xr:uid="{00000000-0005-0000-0000-00002D2B0000}"/>
    <cellStyle name="Entrada 2 4 5 4 6" xfId="8984" xr:uid="{00000000-0005-0000-0000-00002E2B0000}"/>
    <cellStyle name="Entrada 2 4 5 5" xfId="8985" xr:uid="{00000000-0005-0000-0000-00002F2B0000}"/>
    <cellStyle name="Entrada 2 4 6" xfId="8986" xr:uid="{00000000-0005-0000-0000-0000302B0000}"/>
    <cellStyle name="Entrada 2 4 6 2" xfId="8987" xr:uid="{00000000-0005-0000-0000-0000312B0000}"/>
    <cellStyle name="Entrada 2 4 6 2 2" xfId="8988" xr:uid="{00000000-0005-0000-0000-0000322B0000}"/>
    <cellStyle name="Entrada 2 4 6 2 3" xfId="8989" xr:uid="{00000000-0005-0000-0000-0000332B0000}"/>
    <cellStyle name="Entrada 2 4 6 2 4" xfId="8990" xr:uid="{00000000-0005-0000-0000-0000342B0000}"/>
    <cellStyle name="Entrada 2 4 6 2 5" xfId="8991" xr:uid="{00000000-0005-0000-0000-0000352B0000}"/>
    <cellStyle name="Entrada 2 4 6 2 6" xfId="8992" xr:uid="{00000000-0005-0000-0000-0000362B0000}"/>
    <cellStyle name="Entrada 2 4 6 3" xfId="8993" xr:uid="{00000000-0005-0000-0000-0000372B0000}"/>
    <cellStyle name="Entrada 2 4 6 3 2" xfId="8994" xr:uid="{00000000-0005-0000-0000-0000382B0000}"/>
    <cellStyle name="Entrada 2 4 6 3 3" xfId="8995" xr:uid="{00000000-0005-0000-0000-0000392B0000}"/>
    <cellStyle name="Entrada 2 4 6 3 4" xfId="8996" xr:uid="{00000000-0005-0000-0000-00003A2B0000}"/>
    <cellStyle name="Entrada 2 4 6 3 5" xfId="8997" xr:uid="{00000000-0005-0000-0000-00003B2B0000}"/>
    <cellStyle name="Entrada 2 4 6 3 6" xfId="8998" xr:uid="{00000000-0005-0000-0000-00003C2B0000}"/>
    <cellStyle name="Entrada 2 4 6 4" xfId="8999" xr:uid="{00000000-0005-0000-0000-00003D2B0000}"/>
    <cellStyle name="Entrada 2 4 7" xfId="9000" xr:uid="{00000000-0005-0000-0000-00003E2B0000}"/>
    <cellStyle name="Entrada 2 4 7 2" xfId="9001" xr:uid="{00000000-0005-0000-0000-00003F2B0000}"/>
    <cellStyle name="Entrada 2 4 7 3" xfId="9002" xr:uid="{00000000-0005-0000-0000-0000402B0000}"/>
    <cellStyle name="Entrada 2 4 7 4" xfId="9003" xr:uid="{00000000-0005-0000-0000-0000412B0000}"/>
    <cellStyle name="Entrada 2 4 7 5" xfId="9004" xr:uid="{00000000-0005-0000-0000-0000422B0000}"/>
    <cellStyle name="Entrada 2 4 7 6" xfId="9005" xr:uid="{00000000-0005-0000-0000-0000432B0000}"/>
    <cellStyle name="Entrada 2 4 7 7" xfId="9006" xr:uid="{00000000-0005-0000-0000-0000442B0000}"/>
    <cellStyle name="Entrada 2 4 8" xfId="9007" xr:uid="{00000000-0005-0000-0000-0000452B0000}"/>
    <cellStyle name="Entrada 2 4 8 2" xfId="9008" xr:uid="{00000000-0005-0000-0000-0000462B0000}"/>
    <cellStyle name="Entrada 2 4 8 3" xfId="9009" xr:uid="{00000000-0005-0000-0000-0000472B0000}"/>
    <cellStyle name="Entrada 2 4 8 4" xfId="9010" xr:uid="{00000000-0005-0000-0000-0000482B0000}"/>
    <cellStyle name="Entrada 2 4 8 5" xfId="9011" xr:uid="{00000000-0005-0000-0000-0000492B0000}"/>
    <cellStyle name="Entrada 2 4 8 6" xfId="9012" xr:uid="{00000000-0005-0000-0000-00004A2B0000}"/>
    <cellStyle name="Entrada 2 4_Client_Report_SSFD_286_UI_15May14_06h00" xfId="37036" xr:uid="{00000000-0005-0000-0000-00004B2B0000}"/>
    <cellStyle name="Entrada 2 5" xfId="9013" xr:uid="{00000000-0005-0000-0000-00004C2B0000}"/>
    <cellStyle name="Entrada 2 5 2" xfId="9014" xr:uid="{00000000-0005-0000-0000-00004D2B0000}"/>
    <cellStyle name="Entrada 2 5 2 2" xfId="9015" xr:uid="{00000000-0005-0000-0000-00004E2B0000}"/>
    <cellStyle name="Entrada 2 5 2 2 2" xfId="9016" xr:uid="{00000000-0005-0000-0000-00004F2B0000}"/>
    <cellStyle name="Entrada 2 5 2 2 2 2" xfId="9017" xr:uid="{00000000-0005-0000-0000-0000502B0000}"/>
    <cellStyle name="Entrada 2 5 2 2 2 3" xfId="9018" xr:uid="{00000000-0005-0000-0000-0000512B0000}"/>
    <cellStyle name="Entrada 2 5 2 2 2 4" xfId="9019" xr:uid="{00000000-0005-0000-0000-0000522B0000}"/>
    <cellStyle name="Entrada 2 5 2 2 2 5" xfId="9020" xr:uid="{00000000-0005-0000-0000-0000532B0000}"/>
    <cellStyle name="Entrada 2 5 2 2 2 6" xfId="9021" xr:uid="{00000000-0005-0000-0000-0000542B0000}"/>
    <cellStyle name="Entrada 2 5 2 2 3" xfId="9022" xr:uid="{00000000-0005-0000-0000-0000552B0000}"/>
    <cellStyle name="Entrada 2 5 2 2 3 2" xfId="9023" xr:uid="{00000000-0005-0000-0000-0000562B0000}"/>
    <cellStyle name="Entrada 2 5 2 2 3 3" xfId="9024" xr:uid="{00000000-0005-0000-0000-0000572B0000}"/>
    <cellStyle name="Entrada 2 5 2 2 3 4" xfId="9025" xr:uid="{00000000-0005-0000-0000-0000582B0000}"/>
    <cellStyle name="Entrada 2 5 2 2 3 5" xfId="9026" xr:uid="{00000000-0005-0000-0000-0000592B0000}"/>
    <cellStyle name="Entrada 2 5 2 2 3 6" xfId="9027" xr:uid="{00000000-0005-0000-0000-00005A2B0000}"/>
    <cellStyle name="Entrada 2 5 2 2 4" xfId="9028" xr:uid="{00000000-0005-0000-0000-00005B2B0000}"/>
    <cellStyle name="Entrada 2 5 2 3" xfId="9029" xr:uid="{00000000-0005-0000-0000-00005C2B0000}"/>
    <cellStyle name="Entrada 2 5 2 3 2" xfId="9030" xr:uid="{00000000-0005-0000-0000-00005D2B0000}"/>
    <cellStyle name="Entrada 2 5 2 3 3" xfId="9031" xr:uid="{00000000-0005-0000-0000-00005E2B0000}"/>
    <cellStyle name="Entrada 2 5 2 3 4" xfId="9032" xr:uid="{00000000-0005-0000-0000-00005F2B0000}"/>
    <cellStyle name="Entrada 2 5 2 3 5" xfId="9033" xr:uid="{00000000-0005-0000-0000-0000602B0000}"/>
    <cellStyle name="Entrada 2 5 2 3 6" xfId="9034" xr:uid="{00000000-0005-0000-0000-0000612B0000}"/>
    <cellStyle name="Entrada 2 5 2 3 7" xfId="9035" xr:uid="{00000000-0005-0000-0000-0000622B0000}"/>
    <cellStyle name="Entrada 2 5 2 4" xfId="9036" xr:uid="{00000000-0005-0000-0000-0000632B0000}"/>
    <cellStyle name="Entrada 2 5 2 4 2" xfId="9037" xr:uid="{00000000-0005-0000-0000-0000642B0000}"/>
    <cellStyle name="Entrada 2 5 2 4 3" xfId="9038" xr:uid="{00000000-0005-0000-0000-0000652B0000}"/>
    <cellStyle name="Entrada 2 5 2 4 4" xfId="9039" xr:uid="{00000000-0005-0000-0000-0000662B0000}"/>
    <cellStyle name="Entrada 2 5 2 4 5" xfId="9040" xr:uid="{00000000-0005-0000-0000-0000672B0000}"/>
    <cellStyle name="Entrada 2 5 2 4 6" xfId="9041" xr:uid="{00000000-0005-0000-0000-0000682B0000}"/>
    <cellStyle name="Entrada 2 5 3" xfId="9042" xr:uid="{00000000-0005-0000-0000-0000692B0000}"/>
    <cellStyle name="Entrada 2 5 3 2" xfId="9043" xr:uid="{00000000-0005-0000-0000-00006A2B0000}"/>
    <cellStyle name="Entrada 2 5 3 2 2" xfId="9044" xr:uid="{00000000-0005-0000-0000-00006B2B0000}"/>
    <cellStyle name="Entrada 2 5 3 2 2 2" xfId="9045" xr:uid="{00000000-0005-0000-0000-00006C2B0000}"/>
    <cellStyle name="Entrada 2 5 3 2 2 3" xfId="9046" xr:uid="{00000000-0005-0000-0000-00006D2B0000}"/>
    <cellStyle name="Entrada 2 5 3 2 2 4" xfId="9047" xr:uid="{00000000-0005-0000-0000-00006E2B0000}"/>
    <cellStyle name="Entrada 2 5 3 2 2 5" xfId="9048" xr:uid="{00000000-0005-0000-0000-00006F2B0000}"/>
    <cellStyle name="Entrada 2 5 3 2 2 6" xfId="9049" xr:uid="{00000000-0005-0000-0000-0000702B0000}"/>
    <cellStyle name="Entrada 2 5 3 2 3" xfId="9050" xr:uid="{00000000-0005-0000-0000-0000712B0000}"/>
    <cellStyle name="Entrada 2 5 3 2 3 2" xfId="9051" xr:uid="{00000000-0005-0000-0000-0000722B0000}"/>
    <cellStyle name="Entrada 2 5 3 2 3 3" xfId="9052" xr:uid="{00000000-0005-0000-0000-0000732B0000}"/>
    <cellStyle name="Entrada 2 5 3 2 3 4" xfId="9053" xr:uid="{00000000-0005-0000-0000-0000742B0000}"/>
    <cellStyle name="Entrada 2 5 3 2 3 5" xfId="9054" xr:uid="{00000000-0005-0000-0000-0000752B0000}"/>
    <cellStyle name="Entrada 2 5 3 2 3 6" xfId="9055" xr:uid="{00000000-0005-0000-0000-0000762B0000}"/>
    <cellStyle name="Entrada 2 5 3 2 4" xfId="9056" xr:uid="{00000000-0005-0000-0000-0000772B0000}"/>
    <cellStyle name="Entrada 2 5 3 3" xfId="9057" xr:uid="{00000000-0005-0000-0000-0000782B0000}"/>
    <cellStyle name="Entrada 2 5 3 3 2" xfId="9058" xr:uid="{00000000-0005-0000-0000-0000792B0000}"/>
    <cellStyle name="Entrada 2 5 3 3 3" xfId="9059" xr:uid="{00000000-0005-0000-0000-00007A2B0000}"/>
    <cellStyle name="Entrada 2 5 3 3 4" xfId="9060" xr:uid="{00000000-0005-0000-0000-00007B2B0000}"/>
    <cellStyle name="Entrada 2 5 3 3 5" xfId="9061" xr:uid="{00000000-0005-0000-0000-00007C2B0000}"/>
    <cellStyle name="Entrada 2 5 3 3 6" xfId="9062" xr:uid="{00000000-0005-0000-0000-00007D2B0000}"/>
    <cellStyle name="Entrada 2 5 3 4" xfId="9063" xr:uid="{00000000-0005-0000-0000-00007E2B0000}"/>
    <cellStyle name="Entrada 2 5 3 4 2" xfId="9064" xr:uid="{00000000-0005-0000-0000-00007F2B0000}"/>
    <cellStyle name="Entrada 2 5 3 4 3" xfId="9065" xr:uid="{00000000-0005-0000-0000-0000802B0000}"/>
    <cellStyle name="Entrada 2 5 3 4 4" xfId="9066" xr:uid="{00000000-0005-0000-0000-0000812B0000}"/>
    <cellStyle name="Entrada 2 5 3 4 5" xfId="9067" xr:uid="{00000000-0005-0000-0000-0000822B0000}"/>
    <cellStyle name="Entrada 2 5 3 4 6" xfId="9068" xr:uid="{00000000-0005-0000-0000-0000832B0000}"/>
    <cellStyle name="Entrada 2 5 3 5" xfId="9069" xr:uid="{00000000-0005-0000-0000-0000842B0000}"/>
    <cellStyle name="Entrada 2 5 4" xfId="9070" xr:uid="{00000000-0005-0000-0000-0000852B0000}"/>
    <cellStyle name="Entrada 2 5 4 2" xfId="9071" xr:uid="{00000000-0005-0000-0000-0000862B0000}"/>
    <cellStyle name="Entrada 2 5 4 2 2" xfId="9072" xr:uid="{00000000-0005-0000-0000-0000872B0000}"/>
    <cellStyle name="Entrada 2 5 4 2 2 2" xfId="9073" xr:uid="{00000000-0005-0000-0000-0000882B0000}"/>
    <cellStyle name="Entrada 2 5 4 2 2 3" xfId="9074" xr:uid="{00000000-0005-0000-0000-0000892B0000}"/>
    <cellStyle name="Entrada 2 5 4 2 2 4" xfId="9075" xr:uid="{00000000-0005-0000-0000-00008A2B0000}"/>
    <cellStyle name="Entrada 2 5 4 2 2 5" xfId="9076" xr:uid="{00000000-0005-0000-0000-00008B2B0000}"/>
    <cellStyle name="Entrada 2 5 4 2 2 6" xfId="9077" xr:uid="{00000000-0005-0000-0000-00008C2B0000}"/>
    <cellStyle name="Entrada 2 5 4 2 3" xfId="9078" xr:uid="{00000000-0005-0000-0000-00008D2B0000}"/>
    <cellStyle name="Entrada 2 5 4 2 3 2" xfId="9079" xr:uid="{00000000-0005-0000-0000-00008E2B0000}"/>
    <cellStyle name="Entrada 2 5 4 2 3 3" xfId="9080" xr:uid="{00000000-0005-0000-0000-00008F2B0000}"/>
    <cellStyle name="Entrada 2 5 4 2 3 4" xfId="9081" xr:uid="{00000000-0005-0000-0000-0000902B0000}"/>
    <cellStyle name="Entrada 2 5 4 2 3 5" xfId="9082" xr:uid="{00000000-0005-0000-0000-0000912B0000}"/>
    <cellStyle name="Entrada 2 5 4 2 3 6" xfId="9083" xr:uid="{00000000-0005-0000-0000-0000922B0000}"/>
    <cellStyle name="Entrada 2 5 4 2 4" xfId="9084" xr:uid="{00000000-0005-0000-0000-0000932B0000}"/>
    <cellStyle name="Entrada 2 5 4 3" xfId="9085" xr:uid="{00000000-0005-0000-0000-0000942B0000}"/>
    <cellStyle name="Entrada 2 5 4 3 2" xfId="9086" xr:uid="{00000000-0005-0000-0000-0000952B0000}"/>
    <cellStyle name="Entrada 2 5 4 3 3" xfId="9087" xr:uid="{00000000-0005-0000-0000-0000962B0000}"/>
    <cellStyle name="Entrada 2 5 4 3 4" xfId="9088" xr:uid="{00000000-0005-0000-0000-0000972B0000}"/>
    <cellStyle name="Entrada 2 5 4 3 5" xfId="9089" xr:uid="{00000000-0005-0000-0000-0000982B0000}"/>
    <cellStyle name="Entrada 2 5 4 3 6" xfId="9090" xr:uid="{00000000-0005-0000-0000-0000992B0000}"/>
    <cellStyle name="Entrada 2 5 4 4" xfId="9091" xr:uid="{00000000-0005-0000-0000-00009A2B0000}"/>
    <cellStyle name="Entrada 2 5 4 4 2" xfId="9092" xr:uid="{00000000-0005-0000-0000-00009B2B0000}"/>
    <cellStyle name="Entrada 2 5 4 4 3" xfId="9093" xr:uid="{00000000-0005-0000-0000-00009C2B0000}"/>
    <cellStyle name="Entrada 2 5 4 4 4" xfId="9094" xr:uid="{00000000-0005-0000-0000-00009D2B0000}"/>
    <cellStyle name="Entrada 2 5 4 4 5" xfId="9095" xr:uid="{00000000-0005-0000-0000-00009E2B0000}"/>
    <cellStyle name="Entrada 2 5 4 4 6" xfId="9096" xr:uid="{00000000-0005-0000-0000-00009F2B0000}"/>
    <cellStyle name="Entrada 2 5 4 5" xfId="9097" xr:uid="{00000000-0005-0000-0000-0000A02B0000}"/>
    <cellStyle name="Entrada 2 5 5" xfId="9098" xr:uid="{00000000-0005-0000-0000-0000A12B0000}"/>
    <cellStyle name="Entrada 2 5 5 2" xfId="9099" xr:uid="{00000000-0005-0000-0000-0000A22B0000}"/>
    <cellStyle name="Entrada 2 5 5 2 2" xfId="9100" xr:uid="{00000000-0005-0000-0000-0000A32B0000}"/>
    <cellStyle name="Entrada 2 5 5 2 2 2" xfId="9101" xr:uid="{00000000-0005-0000-0000-0000A42B0000}"/>
    <cellStyle name="Entrada 2 5 5 2 2 3" xfId="9102" xr:uid="{00000000-0005-0000-0000-0000A52B0000}"/>
    <cellStyle name="Entrada 2 5 5 2 2 4" xfId="9103" xr:uid="{00000000-0005-0000-0000-0000A62B0000}"/>
    <cellStyle name="Entrada 2 5 5 2 2 5" xfId="9104" xr:uid="{00000000-0005-0000-0000-0000A72B0000}"/>
    <cellStyle name="Entrada 2 5 5 2 2 6" xfId="9105" xr:uid="{00000000-0005-0000-0000-0000A82B0000}"/>
    <cellStyle name="Entrada 2 5 5 2 3" xfId="9106" xr:uid="{00000000-0005-0000-0000-0000A92B0000}"/>
    <cellStyle name="Entrada 2 5 5 2 3 2" xfId="9107" xr:uid="{00000000-0005-0000-0000-0000AA2B0000}"/>
    <cellStyle name="Entrada 2 5 5 2 3 3" xfId="9108" xr:uid="{00000000-0005-0000-0000-0000AB2B0000}"/>
    <cellStyle name="Entrada 2 5 5 2 3 4" xfId="9109" xr:uid="{00000000-0005-0000-0000-0000AC2B0000}"/>
    <cellStyle name="Entrada 2 5 5 2 3 5" xfId="9110" xr:uid="{00000000-0005-0000-0000-0000AD2B0000}"/>
    <cellStyle name="Entrada 2 5 5 2 3 6" xfId="9111" xr:uid="{00000000-0005-0000-0000-0000AE2B0000}"/>
    <cellStyle name="Entrada 2 5 5 2 4" xfId="9112" xr:uid="{00000000-0005-0000-0000-0000AF2B0000}"/>
    <cellStyle name="Entrada 2 5 5 3" xfId="9113" xr:uid="{00000000-0005-0000-0000-0000B02B0000}"/>
    <cellStyle name="Entrada 2 5 5 3 2" xfId="9114" xr:uid="{00000000-0005-0000-0000-0000B12B0000}"/>
    <cellStyle name="Entrada 2 5 5 3 3" xfId="9115" xr:uid="{00000000-0005-0000-0000-0000B22B0000}"/>
    <cellStyle name="Entrada 2 5 5 3 4" xfId="9116" xr:uid="{00000000-0005-0000-0000-0000B32B0000}"/>
    <cellStyle name="Entrada 2 5 5 3 5" xfId="9117" xr:uid="{00000000-0005-0000-0000-0000B42B0000}"/>
    <cellStyle name="Entrada 2 5 5 3 6" xfId="9118" xr:uid="{00000000-0005-0000-0000-0000B52B0000}"/>
    <cellStyle name="Entrada 2 5 5 4" xfId="9119" xr:uid="{00000000-0005-0000-0000-0000B62B0000}"/>
    <cellStyle name="Entrada 2 5 5 4 2" xfId="9120" xr:uid="{00000000-0005-0000-0000-0000B72B0000}"/>
    <cellStyle name="Entrada 2 5 5 4 3" xfId="9121" xr:uid="{00000000-0005-0000-0000-0000B82B0000}"/>
    <cellStyle name="Entrada 2 5 5 4 4" xfId="9122" xr:uid="{00000000-0005-0000-0000-0000B92B0000}"/>
    <cellStyle name="Entrada 2 5 5 4 5" xfId="9123" xr:uid="{00000000-0005-0000-0000-0000BA2B0000}"/>
    <cellStyle name="Entrada 2 5 5 4 6" xfId="9124" xr:uid="{00000000-0005-0000-0000-0000BB2B0000}"/>
    <cellStyle name="Entrada 2 5 5 5" xfId="9125" xr:uid="{00000000-0005-0000-0000-0000BC2B0000}"/>
    <cellStyle name="Entrada 2 5 6" xfId="9126" xr:uid="{00000000-0005-0000-0000-0000BD2B0000}"/>
    <cellStyle name="Entrada 2 5 6 2" xfId="9127" xr:uid="{00000000-0005-0000-0000-0000BE2B0000}"/>
    <cellStyle name="Entrada 2 5 6 2 2" xfId="9128" xr:uid="{00000000-0005-0000-0000-0000BF2B0000}"/>
    <cellStyle name="Entrada 2 5 6 2 3" xfId="9129" xr:uid="{00000000-0005-0000-0000-0000C02B0000}"/>
    <cellStyle name="Entrada 2 5 6 2 4" xfId="9130" xr:uid="{00000000-0005-0000-0000-0000C12B0000}"/>
    <cellStyle name="Entrada 2 5 6 2 5" xfId="9131" xr:uid="{00000000-0005-0000-0000-0000C22B0000}"/>
    <cellStyle name="Entrada 2 5 6 2 6" xfId="9132" xr:uid="{00000000-0005-0000-0000-0000C32B0000}"/>
    <cellStyle name="Entrada 2 5 6 3" xfId="9133" xr:uid="{00000000-0005-0000-0000-0000C42B0000}"/>
    <cellStyle name="Entrada 2 5 6 3 2" xfId="9134" xr:uid="{00000000-0005-0000-0000-0000C52B0000}"/>
    <cellStyle name="Entrada 2 5 6 3 3" xfId="9135" xr:uid="{00000000-0005-0000-0000-0000C62B0000}"/>
    <cellStyle name="Entrada 2 5 6 3 4" xfId="9136" xr:uid="{00000000-0005-0000-0000-0000C72B0000}"/>
    <cellStyle name="Entrada 2 5 6 3 5" xfId="9137" xr:uid="{00000000-0005-0000-0000-0000C82B0000}"/>
    <cellStyle name="Entrada 2 5 6 3 6" xfId="9138" xr:uid="{00000000-0005-0000-0000-0000C92B0000}"/>
    <cellStyle name="Entrada 2 5 6 4" xfId="9139" xr:uid="{00000000-0005-0000-0000-0000CA2B0000}"/>
    <cellStyle name="Entrada 2 5 7" xfId="9140" xr:uid="{00000000-0005-0000-0000-0000CB2B0000}"/>
    <cellStyle name="Entrada 2 5 7 2" xfId="9141" xr:uid="{00000000-0005-0000-0000-0000CC2B0000}"/>
    <cellStyle name="Entrada 2 5 7 3" xfId="9142" xr:uid="{00000000-0005-0000-0000-0000CD2B0000}"/>
    <cellStyle name="Entrada 2 5 7 4" xfId="9143" xr:uid="{00000000-0005-0000-0000-0000CE2B0000}"/>
    <cellStyle name="Entrada 2 5 7 5" xfId="9144" xr:uid="{00000000-0005-0000-0000-0000CF2B0000}"/>
    <cellStyle name="Entrada 2 5 7 6" xfId="9145" xr:uid="{00000000-0005-0000-0000-0000D02B0000}"/>
    <cellStyle name="Entrada 2 5 7 7" xfId="9146" xr:uid="{00000000-0005-0000-0000-0000D12B0000}"/>
    <cellStyle name="Entrada 2 5 8" xfId="9147" xr:uid="{00000000-0005-0000-0000-0000D22B0000}"/>
    <cellStyle name="Entrada 2 5 8 2" xfId="9148" xr:uid="{00000000-0005-0000-0000-0000D32B0000}"/>
    <cellStyle name="Entrada 2 5 8 3" xfId="9149" xr:uid="{00000000-0005-0000-0000-0000D42B0000}"/>
    <cellStyle name="Entrada 2 5 8 4" xfId="9150" xr:uid="{00000000-0005-0000-0000-0000D52B0000}"/>
    <cellStyle name="Entrada 2 5 8 5" xfId="9151" xr:uid="{00000000-0005-0000-0000-0000D62B0000}"/>
    <cellStyle name="Entrada 2 5 8 6" xfId="9152" xr:uid="{00000000-0005-0000-0000-0000D72B0000}"/>
    <cellStyle name="Entrada 2 5_Client_Report_SSFD_286_UI_15May14_06h00" xfId="37037" xr:uid="{00000000-0005-0000-0000-0000D82B0000}"/>
    <cellStyle name="Entrada 2 6" xfId="9153" xr:uid="{00000000-0005-0000-0000-0000D92B0000}"/>
    <cellStyle name="Entrada 2 6 2" xfId="9154" xr:uid="{00000000-0005-0000-0000-0000DA2B0000}"/>
    <cellStyle name="Entrada 2 6 2 2" xfId="9155" xr:uid="{00000000-0005-0000-0000-0000DB2B0000}"/>
    <cellStyle name="Entrada 2 6 2 2 2" xfId="9156" xr:uid="{00000000-0005-0000-0000-0000DC2B0000}"/>
    <cellStyle name="Entrada 2 6 2 2 2 2" xfId="9157" xr:uid="{00000000-0005-0000-0000-0000DD2B0000}"/>
    <cellStyle name="Entrada 2 6 2 2 2 3" xfId="9158" xr:uid="{00000000-0005-0000-0000-0000DE2B0000}"/>
    <cellStyle name="Entrada 2 6 2 2 2 4" xfId="9159" xr:uid="{00000000-0005-0000-0000-0000DF2B0000}"/>
    <cellStyle name="Entrada 2 6 2 2 2 5" xfId="9160" xr:uid="{00000000-0005-0000-0000-0000E02B0000}"/>
    <cellStyle name="Entrada 2 6 2 2 2 6" xfId="9161" xr:uid="{00000000-0005-0000-0000-0000E12B0000}"/>
    <cellStyle name="Entrada 2 6 2 2 3" xfId="9162" xr:uid="{00000000-0005-0000-0000-0000E22B0000}"/>
    <cellStyle name="Entrada 2 6 2 2 3 2" xfId="9163" xr:uid="{00000000-0005-0000-0000-0000E32B0000}"/>
    <cellStyle name="Entrada 2 6 2 2 3 3" xfId="9164" xr:uid="{00000000-0005-0000-0000-0000E42B0000}"/>
    <cellStyle name="Entrada 2 6 2 2 3 4" xfId="9165" xr:uid="{00000000-0005-0000-0000-0000E52B0000}"/>
    <cellStyle name="Entrada 2 6 2 2 3 5" xfId="9166" xr:uid="{00000000-0005-0000-0000-0000E62B0000}"/>
    <cellStyle name="Entrada 2 6 2 2 3 6" xfId="9167" xr:uid="{00000000-0005-0000-0000-0000E72B0000}"/>
    <cellStyle name="Entrada 2 6 2 2 4" xfId="9168" xr:uid="{00000000-0005-0000-0000-0000E82B0000}"/>
    <cellStyle name="Entrada 2 6 2 3" xfId="9169" xr:uid="{00000000-0005-0000-0000-0000E92B0000}"/>
    <cellStyle name="Entrada 2 6 2 3 2" xfId="9170" xr:uid="{00000000-0005-0000-0000-0000EA2B0000}"/>
    <cellStyle name="Entrada 2 6 2 3 3" xfId="9171" xr:uid="{00000000-0005-0000-0000-0000EB2B0000}"/>
    <cellStyle name="Entrada 2 6 2 3 4" xfId="9172" xr:uid="{00000000-0005-0000-0000-0000EC2B0000}"/>
    <cellStyle name="Entrada 2 6 2 3 5" xfId="9173" xr:uid="{00000000-0005-0000-0000-0000ED2B0000}"/>
    <cellStyle name="Entrada 2 6 2 3 6" xfId="9174" xr:uid="{00000000-0005-0000-0000-0000EE2B0000}"/>
    <cellStyle name="Entrada 2 6 2 3 7" xfId="9175" xr:uid="{00000000-0005-0000-0000-0000EF2B0000}"/>
    <cellStyle name="Entrada 2 6 2 4" xfId="9176" xr:uid="{00000000-0005-0000-0000-0000F02B0000}"/>
    <cellStyle name="Entrada 2 6 2 4 2" xfId="9177" xr:uid="{00000000-0005-0000-0000-0000F12B0000}"/>
    <cellStyle name="Entrada 2 6 2 4 3" xfId="9178" xr:uid="{00000000-0005-0000-0000-0000F22B0000}"/>
    <cellStyle name="Entrada 2 6 2 4 4" xfId="9179" xr:uid="{00000000-0005-0000-0000-0000F32B0000}"/>
    <cellStyle name="Entrada 2 6 2 4 5" xfId="9180" xr:uid="{00000000-0005-0000-0000-0000F42B0000}"/>
    <cellStyle name="Entrada 2 6 2 4 6" xfId="9181" xr:uid="{00000000-0005-0000-0000-0000F52B0000}"/>
    <cellStyle name="Entrada 2 6 3" xfId="9182" xr:uid="{00000000-0005-0000-0000-0000F62B0000}"/>
    <cellStyle name="Entrada 2 6 3 2" xfId="9183" xr:uid="{00000000-0005-0000-0000-0000F72B0000}"/>
    <cellStyle name="Entrada 2 6 3 2 2" xfId="9184" xr:uid="{00000000-0005-0000-0000-0000F82B0000}"/>
    <cellStyle name="Entrada 2 6 3 2 2 2" xfId="9185" xr:uid="{00000000-0005-0000-0000-0000F92B0000}"/>
    <cellStyle name="Entrada 2 6 3 2 2 3" xfId="9186" xr:uid="{00000000-0005-0000-0000-0000FA2B0000}"/>
    <cellStyle name="Entrada 2 6 3 2 2 4" xfId="9187" xr:uid="{00000000-0005-0000-0000-0000FB2B0000}"/>
    <cellStyle name="Entrada 2 6 3 2 2 5" xfId="9188" xr:uid="{00000000-0005-0000-0000-0000FC2B0000}"/>
    <cellStyle name="Entrada 2 6 3 2 2 6" xfId="9189" xr:uid="{00000000-0005-0000-0000-0000FD2B0000}"/>
    <cellStyle name="Entrada 2 6 3 2 3" xfId="9190" xr:uid="{00000000-0005-0000-0000-0000FE2B0000}"/>
    <cellStyle name="Entrada 2 6 3 2 3 2" xfId="9191" xr:uid="{00000000-0005-0000-0000-0000FF2B0000}"/>
    <cellStyle name="Entrada 2 6 3 2 3 3" xfId="9192" xr:uid="{00000000-0005-0000-0000-0000002C0000}"/>
    <cellStyle name="Entrada 2 6 3 2 3 4" xfId="9193" xr:uid="{00000000-0005-0000-0000-0000012C0000}"/>
    <cellStyle name="Entrada 2 6 3 2 3 5" xfId="9194" xr:uid="{00000000-0005-0000-0000-0000022C0000}"/>
    <cellStyle name="Entrada 2 6 3 2 3 6" xfId="9195" xr:uid="{00000000-0005-0000-0000-0000032C0000}"/>
    <cellStyle name="Entrada 2 6 3 2 4" xfId="9196" xr:uid="{00000000-0005-0000-0000-0000042C0000}"/>
    <cellStyle name="Entrada 2 6 3 3" xfId="9197" xr:uid="{00000000-0005-0000-0000-0000052C0000}"/>
    <cellStyle name="Entrada 2 6 3 3 2" xfId="9198" xr:uid="{00000000-0005-0000-0000-0000062C0000}"/>
    <cellStyle name="Entrada 2 6 3 3 3" xfId="9199" xr:uid="{00000000-0005-0000-0000-0000072C0000}"/>
    <cellStyle name="Entrada 2 6 3 3 4" xfId="9200" xr:uid="{00000000-0005-0000-0000-0000082C0000}"/>
    <cellStyle name="Entrada 2 6 3 3 5" xfId="9201" xr:uid="{00000000-0005-0000-0000-0000092C0000}"/>
    <cellStyle name="Entrada 2 6 3 3 6" xfId="9202" xr:uid="{00000000-0005-0000-0000-00000A2C0000}"/>
    <cellStyle name="Entrada 2 6 3 4" xfId="9203" xr:uid="{00000000-0005-0000-0000-00000B2C0000}"/>
    <cellStyle name="Entrada 2 6 3 4 2" xfId="9204" xr:uid="{00000000-0005-0000-0000-00000C2C0000}"/>
    <cellStyle name="Entrada 2 6 3 4 3" xfId="9205" xr:uid="{00000000-0005-0000-0000-00000D2C0000}"/>
    <cellStyle name="Entrada 2 6 3 4 4" xfId="9206" xr:uid="{00000000-0005-0000-0000-00000E2C0000}"/>
    <cellStyle name="Entrada 2 6 3 4 5" xfId="9207" xr:uid="{00000000-0005-0000-0000-00000F2C0000}"/>
    <cellStyle name="Entrada 2 6 3 4 6" xfId="9208" xr:uid="{00000000-0005-0000-0000-0000102C0000}"/>
    <cellStyle name="Entrada 2 6 3 5" xfId="9209" xr:uid="{00000000-0005-0000-0000-0000112C0000}"/>
    <cellStyle name="Entrada 2 6 4" xfId="9210" xr:uid="{00000000-0005-0000-0000-0000122C0000}"/>
    <cellStyle name="Entrada 2 6 4 2" xfId="9211" xr:uid="{00000000-0005-0000-0000-0000132C0000}"/>
    <cellStyle name="Entrada 2 6 4 2 2" xfId="9212" xr:uid="{00000000-0005-0000-0000-0000142C0000}"/>
    <cellStyle name="Entrada 2 6 4 2 2 2" xfId="9213" xr:uid="{00000000-0005-0000-0000-0000152C0000}"/>
    <cellStyle name="Entrada 2 6 4 2 2 3" xfId="9214" xr:uid="{00000000-0005-0000-0000-0000162C0000}"/>
    <cellStyle name="Entrada 2 6 4 2 2 4" xfId="9215" xr:uid="{00000000-0005-0000-0000-0000172C0000}"/>
    <cellStyle name="Entrada 2 6 4 2 2 5" xfId="9216" xr:uid="{00000000-0005-0000-0000-0000182C0000}"/>
    <cellStyle name="Entrada 2 6 4 2 2 6" xfId="9217" xr:uid="{00000000-0005-0000-0000-0000192C0000}"/>
    <cellStyle name="Entrada 2 6 4 2 3" xfId="9218" xr:uid="{00000000-0005-0000-0000-00001A2C0000}"/>
    <cellStyle name="Entrada 2 6 4 2 3 2" xfId="9219" xr:uid="{00000000-0005-0000-0000-00001B2C0000}"/>
    <cellStyle name="Entrada 2 6 4 2 3 3" xfId="9220" xr:uid="{00000000-0005-0000-0000-00001C2C0000}"/>
    <cellStyle name="Entrada 2 6 4 2 3 4" xfId="9221" xr:uid="{00000000-0005-0000-0000-00001D2C0000}"/>
    <cellStyle name="Entrada 2 6 4 2 3 5" xfId="9222" xr:uid="{00000000-0005-0000-0000-00001E2C0000}"/>
    <cellStyle name="Entrada 2 6 4 2 3 6" xfId="9223" xr:uid="{00000000-0005-0000-0000-00001F2C0000}"/>
    <cellStyle name="Entrada 2 6 4 2 4" xfId="9224" xr:uid="{00000000-0005-0000-0000-0000202C0000}"/>
    <cellStyle name="Entrada 2 6 4 3" xfId="9225" xr:uid="{00000000-0005-0000-0000-0000212C0000}"/>
    <cellStyle name="Entrada 2 6 4 3 2" xfId="9226" xr:uid="{00000000-0005-0000-0000-0000222C0000}"/>
    <cellStyle name="Entrada 2 6 4 3 3" xfId="9227" xr:uid="{00000000-0005-0000-0000-0000232C0000}"/>
    <cellStyle name="Entrada 2 6 4 3 4" xfId="9228" xr:uid="{00000000-0005-0000-0000-0000242C0000}"/>
    <cellStyle name="Entrada 2 6 4 3 5" xfId="9229" xr:uid="{00000000-0005-0000-0000-0000252C0000}"/>
    <cellStyle name="Entrada 2 6 4 3 6" xfId="9230" xr:uid="{00000000-0005-0000-0000-0000262C0000}"/>
    <cellStyle name="Entrada 2 6 4 4" xfId="9231" xr:uid="{00000000-0005-0000-0000-0000272C0000}"/>
    <cellStyle name="Entrada 2 6 4 4 2" xfId="9232" xr:uid="{00000000-0005-0000-0000-0000282C0000}"/>
    <cellStyle name="Entrada 2 6 4 4 3" xfId="9233" xr:uid="{00000000-0005-0000-0000-0000292C0000}"/>
    <cellStyle name="Entrada 2 6 4 4 4" xfId="9234" xr:uid="{00000000-0005-0000-0000-00002A2C0000}"/>
    <cellStyle name="Entrada 2 6 4 4 5" xfId="9235" xr:uid="{00000000-0005-0000-0000-00002B2C0000}"/>
    <cellStyle name="Entrada 2 6 4 4 6" xfId="9236" xr:uid="{00000000-0005-0000-0000-00002C2C0000}"/>
    <cellStyle name="Entrada 2 6 4 5" xfId="9237" xr:uid="{00000000-0005-0000-0000-00002D2C0000}"/>
    <cellStyle name="Entrada 2 6 5" xfId="9238" xr:uid="{00000000-0005-0000-0000-00002E2C0000}"/>
    <cellStyle name="Entrada 2 6 5 2" xfId="9239" xr:uid="{00000000-0005-0000-0000-00002F2C0000}"/>
    <cellStyle name="Entrada 2 6 5 2 2" xfId="9240" xr:uid="{00000000-0005-0000-0000-0000302C0000}"/>
    <cellStyle name="Entrada 2 6 5 2 2 2" xfId="9241" xr:uid="{00000000-0005-0000-0000-0000312C0000}"/>
    <cellStyle name="Entrada 2 6 5 2 2 3" xfId="9242" xr:uid="{00000000-0005-0000-0000-0000322C0000}"/>
    <cellStyle name="Entrada 2 6 5 2 2 4" xfId="9243" xr:uid="{00000000-0005-0000-0000-0000332C0000}"/>
    <cellStyle name="Entrada 2 6 5 2 2 5" xfId="9244" xr:uid="{00000000-0005-0000-0000-0000342C0000}"/>
    <cellStyle name="Entrada 2 6 5 2 2 6" xfId="9245" xr:uid="{00000000-0005-0000-0000-0000352C0000}"/>
    <cellStyle name="Entrada 2 6 5 2 3" xfId="9246" xr:uid="{00000000-0005-0000-0000-0000362C0000}"/>
    <cellStyle name="Entrada 2 6 5 2 3 2" xfId="9247" xr:uid="{00000000-0005-0000-0000-0000372C0000}"/>
    <cellStyle name="Entrada 2 6 5 2 3 3" xfId="9248" xr:uid="{00000000-0005-0000-0000-0000382C0000}"/>
    <cellStyle name="Entrada 2 6 5 2 3 4" xfId="9249" xr:uid="{00000000-0005-0000-0000-0000392C0000}"/>
    <cellStyle name="Entrada 2 6 5 2 3 5" xfId="9250" xr:uid="{00000000-0005-0000-0000-00003A2C0000}"/>
    <cellStyle name="Entrada 2 6 5 2 3 6" xfId="9251" xr:uid="{00000000-0005-0000-0000-00003B2C0000}"/>
    <cellStyle name="Entrada 2 6 5 2 4" xfId="9252" xr:uid="{00000000-0005-0000-0000-00003C2C0000}"/>
    <cellStyle name="Entrada 2 6 5 3" xfId="9253" xr:uid="{00000000-0005-0000-0000-00003D2C0000}"/>
    <cellStyle name="Entrada 2 6 5 3 2" xfId="9254" xr:uid="{00000000-0005-0000-0000-00003E2C0000}"/>
    <cellStyle name="Entrada 2 6 5 3 3" xfId="9255" xr:uid="{00000000-0005-0000-0000-00003F2C0000}"/>
    <cellStyle name="Entrada 2 6 5 3 4" xfId="9256" xr:uid="{00000000-0005-0000-0000-0000402C0000}"/>
    <cellStyle name="Entrada 2 6 5 3 5" xfId="9257" xr:uid="{00000000-0005-0000-0000-0000412C0000}"/>
    <cellStyle name="Entrada 2 6 5 3 6" xfId="9258" xr:uid="{00000000-0005-0000-0000-0000422C0000}"/>
    <cellStyle name="Entrada 2 6 5 4" xfId="9259" xr:uid="{00000000-0005-0000-0000-0000432C0000}"/>
    <cellStyle name="Entrada 2 6 5 4 2" xfId="9260" xr:uid="{00000000-0005-0000-0000-0000442C0000}"/>
    <cellStyle name="Entrada 2 6 5 4 3" xfId="9261" xr:uid="{00000000-0005-0000-0000-0000452C0000}"/>
    <cellStyle name="Entrada 2 6 5 4 4" xfId="9262" xr:uid="{00000000-0005-0000-0000-0000462C0000}"/>
    <cellStyle name="Entrada 2 6 5 4 5" xfId="9263" xr:uid="{00000000-0005-0000-0000-0000472C0000}"/>
    <cellStyle name="Entrada 2 6 5 4 6" xfId="9264" xr:uid="{00000000-0005-0000-0000-0000482C0000}"/>
    <cellStyle name="Entrada 2 6 5 5" xfId="9265" xr:uid="{00000000-0005-0000-0000-0000492C0000}"/>
    <cellStyle name="Entrada 2 6 6" xfId="9266" xr:uid="{00000000-0005-0000-0000-00004A2C0000}"/>
    <cellStyle name="Entrada 2 6 6 2" xfId="9267" xr:uid="{00000000-0005-0000-0000-00004B2C0000}"/>
    <cellStyle name="Entrada 2 6 6 2 2" xfId="9268" xr:uid="{00000000-0005-0000-0000-00004C2C0000}"/>
    <cellStyle name="Entrada 2 6 6 2 3" xfId="9269" xr:uid="{00000000-0005-0000-0000-00004D2C0000}"/>
    <cellStyle name="Entrada 2 6 6 2 4" xfId="9270" xr:uid="{00000000-0005-0000-0000-00004E2C0000}"/>
    <cellStyle name="Entrada 2 6 6 2 5" xfId="9271" xr:uid="{00000000-0005-0000-0000-00004F2C0000}"/>
    <cellStyle name="Entrada 2 6 6 2 6" xfId="9272" xr:uid="{00000000-0005-0000-0000-0000502C0000}"/>
    <cellStyle name="Entrada 2 6 6 3" xfId="9273" xr:uid="{00000000-0005-0000-0000-0000512C0000}"/>
    <cellStyle name="Entrada 2 6 6 3 2" xfId="9274" xr:uid="{00000000-0005-0000-0000-0000522C0000}"/>
    <cellStyle name="Entrada 2 6 6 3 3" xfId="9275" xr:uid="{00000000-0005-0000-0000-0000532C0000}"/>
    <cellStyle name="Entrada 2 6 6 3 4" xfId="9276" xr:uid="{00000000-0005-0000-0000-0000542C0000}"/>
    <cellStyle name="Entrada 2 6 6 3 5" xfId="9277" xr:uid="{00000000-0005-0000-0000-0000552C0000}"/>
    <cellStyle name="Entrada 2 6 6 3 6" xfId="9278" xr:uid="{00000000-0005-0000-0000-0000562C0000}"/>
    <cellStyle name="Entrada 2 6 6 4" xfId="9279" xr:uid="{00000000-0005-0000-0000-0000572C0000}"/>
    <cellStyle name="Entrada 2 6 7" xfId="9280" xr:uid="{00000000-0005-0000-0000-0000582C0000}"/>
    <cellStyle name="Entrada 2 6 7 2" xfId="9281" xr:uid="{00000000-0005-0000-0000-0000592C0000}"/>
    <cellStyle name="Entrada 2 6 7 3" xfId="9282" xr:uid="{00000000-0005-0000-0000-00005A2C0000}"/>
    <cellStyle name="Entrada 2 6 7 4" xfId="9283" xr:uid="{00000000-0005-0000-0000-00005B2C0000}"/>
    <cellStyle name="Entrada 2 6 7 5" xfId="9284" xr:uid="{00000000-0005-0000-0000-00005C2C0000}"/>
    <cellStyle name="Entrada 2 6 7 6" xfId="9285" xr:uid="{00000000-0005-0000-0000-00005D2C0000}"/>
    <cellStyle name="Entrada 2 6 7 7" xfId="9286" xr:uid="{00000000-0005-0000-0000-00005E2C0000}"/>
    <cellStyle name="Entrada 2 6 8" xfId="9287" xr:uid="{00000000-0005-0000-0000-00005F2C0000}"/>
    <cellStyle name="Entrada 2 6 8 2" xfId="9288" xr:uid="{00000000-0005-0000-0000-0000602C0000}"/>
    <cellStyle name="Entrada 2 6 8 3" xfId="9289" xr:uid="{00000000-0005-0000-0000-0000612C0000}"/>
    <cellStyle name="Entrada 2 6 8 4" xfId="9290" xr:uid="{00000000-0005-0000-0000-0000622C0000}"/>
    <cellStyle name="Entrada 2 6 8 5" xfId="9291" xr:uid="{00000000-0005-0000-0000-0000632C0000}"/>
    <cellStyle name="Entrada 2 6 8 6" xfId="9292" xr:uid="{00000000-0005-0000-0000-0000642C0000}"/>
    <cellStyle name="Entrada 2 6_Client_Report_SSFD_286_UI_15May14_06h00" xfId="37038" xr:uid="{00000000-0005-0000-0000-0000652C0000}"/>
    <cellStyle name="Entrada 2 7" xfId="9293" xr:uid="{00000000-0005-0000-0000-0000662C0000}"/>
    <cellStyle name="Entrada 2 7 2" xfId="9294" xr:uid="{00000000-0005-0000-0000-0000672C0000}"/>
    <cellStyle name="Entrada 2 7 2 2" xfId="9295" xr:uid="{00000000-0005-0000-0000-0000682C0000}"/>
    <cellStyle name="Entrada 2 7 2 2 2" xfId="9296" xr:uid="{00000000-0005-0000-0000-0000692C0000}"/>
    <cellStyle name="Entrada 2 7 2 2 2 2" xfId="9297" xr:uid="{00000000-0005-0000-0000-00006A2C0000}"/>
    <cellStyle name="Entrada 2 7 2 2 2 3" xfId="9298" xr:uid="{00000000-0005-0000-0000-00006B2C0000}"/>
    <cellStyle name="Entrada 2 7 2 2 2 4" xfId="9299" xr:uid="{00000000-0005-0000-0000-00006C2C0000}"/>
    <cellStyle name="Entrada 2 7 2 2 2 5" xfId="9300" xr:uid="{00000000-0005-0000-0000-00006D2C0000}"/>
    <cellStyle name="Entrada 2 7 2 2 2 6" xfId="9301" xr:uid="{00000000-0005-0000-0000-00006E2C0000}"/>
    <cellStyle name="Entrada 2 7 2 2 3" xfId="9302" xr:uid="{00000000-0005-0000-0000-00006F2C0000}"/>
    <cellStyle name="Entrada 2 7 2 2 3 2" xfId="9303" xr:uid="{00000000-0005-0000-0000-0000702C0000}"/>
    <cellStyle name="Entrada 2 7 2 2 3 3" xfId="9304" xr:uid="{00000000-0005-0000-0000-0000712C0000}"/>
    <cellStyle name="Entrada 2 7 2 2 3 4" xfId="9305" xr:uid="{00000000-0005-0000-0000-0000722C0000}"/>
    <cellStyle name="Entrada 2 7 2 2 3 5" xfId="9306" xr:uid="{00000000-0005-0000-0000-0000732C0000}"/>
    <cellStyle name="Entrada 2 7 2 2 3 6" xfId="9307" xr:uid="{00000000-0005-0000-0000-0000742C0000}"/>
    <cellStyle name="Entrada 2 7 2 2 4" xfId="9308" xr:uid="{00000000-0005-0000-0000-0000752C0000}"/>
    <cellStyle name="Entrada 2 7 2 3" xfId="9309" xr:uid="{00000000-0005-0000-0000-0000762C0000}"/>
    <cellStyle name="Entrada 2 7 2 3 2" xfId="9310" xr:uid="{00000000-0005-0000-0000-0000772C0000}"/>
    <cellStyle name="Entrada 2 7 2 3 3" xfId="9311" xr:uid="{00000000-0005-0000-0000-0000782C0000}"/>
    <cellStyle name="Entrada 2 7 2 3 4" xfId="9312" xr:uid="{00000000-0005-0000-0000-0000792C0000}"/>
    <cellStyle name="Entrada 2 7 2 3 5" xfId="9313" xr:uid="{00000000-0005-0000-0000-00007A2C0000}"/>
    <cellStyle name="Entrada 2 7 2 3 6" xfId="9314" xr:uid="{00000000-0005-0000-0000-00007B2C0000}"/>
    <cellStyle name="Entrada 2 7 2 3 7" xfId="9315" xr:uid="{00000000-0005-0000-0000-00007C2C0000}"/>
    <cellStyle name="Entrada 2 7 2 4" xfId="9316" xr:uid="{00000000-0005-0000-0000-00007D2C0000}"/>
    <cellStyle name="Entrada 2 7 2 4 2" xfId="9317" xr:uid="{00000000-0005-0000-0000-00007E2C0000}"/>
    <cellStyle name="Entrada 2 7 2 4 3" xfId="9318" xr:uid="{00000000-0005-0000-0000-00007F2C0000}"/>
    <cellStyle name="Entrada 2 7 2 4 4" xfId="9319" xr:uid="{00000000-0005-0000-0000-0000802C0000}"/>
    <cellStyle name="Entrada 2 7 2 4 5" xfId="9320" xr:uid="{00000000-0005-0000-0000-0000812C0000}"/>
    <cellStyle name="Entrada 2 7 2 4 6" xfId="9321" xr:uid="{00000000-0005-0000-0000-0000822C0000}"/>
    <cellStyle name="Entrada 2 7 3" xfId="9322" xr:uid="{00000000-0005-0000-0000-0000832C0000}"/>
    <cellStyle name="Entrada 2 7 3 2" xfId="9323" xr:uid="{00000000-0005-0000-0000-0000842C0000}"/>
    <cellStyle name="Entrada 2 7 3 2 2" xfId="9324" xr:uid="{00000000-0005-0000-0000-0000852C0000}"/>
    <cellStyle name="Entrada 2 7 3 2 2 2" xfId="9325" xr:uid="{00000000-0005-0000-0000-0000862C0000}"/>
    <cellStyle name="Entrada 2 7 3 2 2 3" xfId="9326" xr:uid="{00000000-0005-0000-0000-0000872C0000}"/>
    <cellStyle name="Entrada 2 7 3 2 2 4" xfId="9327" xr:uid="{00000000-0005-0000-0000-0000882C0000}"/>
    <cellStyle name="Entrada 2 7 3 2 2 5" xfId="9328" xr:uid="{00000000-0005-0000-0000-0000892C0000}"/>
    <cellStyle name="Entrada 2 7 3 2 2 6" xfId="9329" xr:uid="{00000000-0005-0000-0000-00008A2C0000}"/>
    <cellStyle name="Entrada 2 7 3 2 3" xfId="9330" xr:uid="{00000000-0005-0000-0000-00008B2C0000}"/>
    <cellStyle name="Entrada 2 7 3 2 3 2" xfId="9331" xr:uid="{00000000-0005-0000-0000-00008C2C0000}"/>
    <cellStyle name="Entrada 2 7 3 2 3 3" xfId="9332" xr:uid="{00000000-0005-0000-0000-00008D2C0000}"/>
    <cellStyle name="Entrada 2 7 3 2 3 4" xfId="9333" xr:uid="{00000000-0005-0000-0000-00008E2C0000}"/>
    <cellStyle name="Entrada 2 7 3 2 3 5" xfId="9334" xr:uid="{00000000-0005-0000-0000-00008F2C0000}"/>
    <cellStyle name="Entrada 2 7 3 2 3 6" xfId="9335" xr:uid="{00000000-0005-0000-0000-0000902C0000}"/>
    <cellStyle name="Entrada 2 7 3 2 4" xfId="9336" xr:uid="{00000000-0005-0000-0000-0000912C0000}"/>
    <cellStyle name="Entrada 2 7 3 3" xfId="9337" xr:uid="{00000000-0005-0000-0000-0000922C0000}"/>
    <cellStyle name="Entrada 2 7 3 3 2" xfId="9338" xr:uid="{00000000-0005-0000-0000-0000932C0000}"/>
    <cellStyle name="Entrada 2 7 3 3 3" xfId="9339" xr:uid="{00000000-0005-0000-0000-0000942C0000}"/>
    <cellStyle name="Entrada 2 7 3 3 4" xfId="9340" xr:uid="{00000000-0005-0000-0000-0000952C0000}"/>
    <cellStyle name="Entrada 2 7 3 3 5" xfId="9341" xr:uid="{00000000-0005-0000-0000-0000962C0000}"/>
    <cellStyle name="Entrada 2 7 3 3 6" xfId="9342" xr:uid="{00000000-0005-0000-0000-0000972C0000}"/>
    <cellStyle name="Entrada 2 7 3 4" xfId="9343" xr:uid="{00000000-0005-0000-0000-0000982C0000}"/>
    <cellStyle name="Entrada 2 7 3 4 2" xfId="9344" xr:uid="{00000000-0005-0000-0000-0000992C0000}"/>
    <cellStyle name="Entrada 2 7 3 4 3" xfId="9345" xr:uid="{00000000-0005-0000-0000-00009A2C0000}"/>
    <cellStyle name="Entrada 2 7 3 4 4" xfId="9346" xr:uid="{00000000-0005-0000-0000-00009B2C0000}"/>
    <cellStyle name="Entrada 2 7 3 4 5" xfId="9347" xr:uid="{00000000-0005-0000-0000-00009C2C0000}"/>
    <cellStyle name="Entrada 2 7 3 4 6" xfId="9348" xr:uid="{00000000-0005-0000-0000-00009D2C0000}"/>
    <cellStyle name="Entrada 2 7 3 5" xfId="9349" xr:uid="{00000000-0005-0000-0000-00009E2C0000}"/>
    <cellStyle name="Entrada 2 7 4" xfId="9350" xr:uid="{00000000-0005-0000-0000-00009F2C0000}"/>
    <cellStyle name="Entrada 2 7 4 2" xfId="9351" xr:uid="{00000000-0005-0000-0000-0000A02C0000}"/>
    <cellStyle name="Entrada 2 7 4 2 2" xfId="9352" xr:uid="{00000000-0005-0000-0000-0000A12C0000}"/>
    <cellStyle name="Entrada 2 7 4 2 2 2" xfId="9353" xr:uid="{00000000-0005-0000-0000-0000A22C0000}"/>
    <cellStyle name="Entrada 2 7 4 2 2 3" xfId="9354" xr:uid="{00000000-0005-0000-0000-0000A32C0000}"/>
    <cellStyle name="Entrada 2 7 4 2 2 4" xfId="9355" xr:uid="{00000000-0005-0000-0000-0000A42C0000}"/>
    <cellStyle name="Entrada 2 7 4 2 2 5" xfId="9356" xr:uid="{00000000-0005-0000-0000-0000A52C0000}"/>
    <cellStyle name="Entrada 2 7 4 2 2 6" xfId="9357" xr:uid="{00000000-0005-0000-0000-0000A62C0000}"/>
    <cellStyle name="Entrada 2 7 4 2 3" xfId="9358" xr:uid="{00000000-0005-0000-0000-0000A72C0000}"/>
    <cellStyle name="Entrada 2 7 4 2 3 2" xfId="9359" xr:uid="{00000000-0005-0000-0000-0000A82C0000}"/>
    <cellStyle name="Entrada 2 7 4 2 3 3" xfId="9360" xr:uid="{00000000-0005-0000-0000-0000A92C0000}"/>
    <cellStyle name="Entrada 2 7 4 2 3 4" xfId="9361" xr:uid="{00000000-0005-0000-0000-0000AA2C0000}"/>
    <cellStyle name="Entrada 2 7 4 2 3 5" xfId="9362" xr:uid="{00000000-0005-0000-0000-0000AB2C0000}"/>
    <cellStyle name="Entrada 2 7 4 2 3 6" xfId="9363" xr:uid="{00000000-0005-0000-0000-0000AC2C0000}"/>
    <cellStyle name="Entrada 2 7 4 2 4" xfId="9364" xr:uid="{00000000-0005-0000-0000-0000AD2C0000}"/>
    <cellStyle name="Entrada 2 7 4 3" xfId="9365" xr:uid="{00000000-0005-0000-0000-0000AE2C0000}"/>
    <cellStyle name="Entrada 2 7 4 3 2" xfId="9366" xr:uid="{00000000-0005-0000-0000-0000AF2C0000}"/>
    <cellStyle name="Entrada 2 7 4 3 3" xfId="9367" xr:uid="{00000000-0005-0000-0000-0000B02C0000}"/>
    <cellStyle name="Entrada 2 7 4 3 4" xfId="9368" xr:uid="{00000000-0005-0000-0000-0000B12C0000}"/>
    <cellStyle name="Entrada 2 7 4 3 5" xfId="9369" xr:uid="{00000000-0005-0000-0000-0000B22C0000}"/>
    <cellStyle name="Entrada 2 7 4 3 6" xfId="9370" xr:uid="{00000000-0005-0000-0000-0000B32C0000}"/>
    <cellStyle name="Entrada 2 7 4 4" xfId="9371" xr:uid="{00000000-0005-0000-0000-0000B42C0000}"/>
    <cellStyle name="Entrada 2 7 4 4 2" xfId="9372" xr:uid="{00000000-0005-0000-0000-0000B52C0000}"/>
    <cellStyle name="Entrada 2 7 4 4 3" xfId="9373" xr:uid="{00000000-0005-0000-0000-0000B62C0000}"/>
    <cellStyle name="Entrada 2 7 4 4 4" xfId="9374" xr:uid="{00000000-0005-0000-0000-0000B72C0000}"/>
    <cellStyle name="Entrada 2 7 4 4 5" xfId="9375" xr:uid="{00000000-0005-0000-0000-0000B82C0000}"/>
    <cellStyle name="Entrada 2 7 4 4 6" xfId="9376" xr:uid="{00000000-0005-0000-0000-0000B92C0000}"/>
    <cellStyle name="Entrada 2 7 4 5" xfId="9377" xr:uid="{00000000-0005-0000-0000-0000BA2C0000}"/>
    <cellStyle name="Entrada 2 7 5" xfId="9378" xr:uid="{00000000-0005-0000-0000-0000BB2C0000}"/>
    <cellStyle name="Entrada 2 7 5 2" xfId="9379" xr:uid="{00000000-0005-0000-0000-0000BC2C0000}"/>
    <cellStyle name="Entrada 2 7 5 2 2" xfId="9380" xr:uid="{00000000-0005-0000-0000-0000BD2C0000}"/>
    <cellStyle name="Entrada 2 7 5 2 2 2" xfId="9381" xr:uid="{00000000-0005-0000-0000-0000BE2C0000}"/>
    <cellStyle name="Entrada 2 7 5 2 2 3" xfId="9382" xr:uid="{00000000-0005-0000-0000-0000BF2C0000}"/>
    <cellStyle name="Entrada 2 7 5 2 2 4" xfId="9383" xr:uid="{00000000-0005-0000-0000-0000C02C0000}"/>
    <cellStyle name="Entrada 2 7 5 2 2 5" xfId="9384" xr:uid="{00000000-0005-0000-0000-0000C12C0000}"/>
    <cellStyle name="Entrada 2 7 5 2 2 6" xfId="9385" xr:uid="{00000000-0005-0000-0000-0000C22C0000}"/>
    <cellStyle name="Entrada 2 7 5 2 3" xfId="9386" xr:uid="{00000000-0005-0000-0000-0000C32C0000}"/>
    <cellStyle name="Entrada 2 7 5 2 3 2" xfId="9387" xr:uid="{00000000-0005-0000-0000-0000C42C0000}"/>
    <cellStyle name="Entrada 2 7 5 2 3 3" xfId="9388" xr:uid="{00000000-0005-0000-0000-0000C52C0000}"/>
    <cellStyle name="Entrada 2 7 5 2 3 4" xfId="9389" xr:uid="{00000000-0005-0000-0000-0000C62C0000}"/>
    <cellStyle name="Entrada 2 7 5 2 3 5" xfId="9390" xr:uid="{00000000-0005-0000-0000-0000C72C0000}"/>
    <cellStyle name="Entrada 2 7 5 2 3 6" xfId="9391" xr:uid="{00000000-0005-0000-0000-0000C82C0000}"/>
    <cellStyle name="Entrada 2 7 5 2 4" xfId="9392" xr:uid="{00000000-0005-0000-0000-0000C92C0000}"/>
    <cellStyle name="Entrada 2 7 5 3" xfId="9393" xr:uid="{00000000-0005-0000-0000-0000CA2C0000}"/>
    <cellStyle name="Entrada 2 7 5 3 2" xfId="9394" xr:uid="{00000000-0005-0000-0000-0000CB2C0000}"/>
    <cellStyle name="Entrada 2 7 5 3 3" xfId="9395" xr:uid="{00000000-0005-0000-0000-0000CC2C0000}"/>
    <cellStyle name="Entrada 2 7 5 3 4" xfId="9396" xr:uid="{00000000-0005-0000-0000-0000CD2C0000}"/>
    <cellStyle name="Entrada 2 7 5 3 5" xfId="9397" xr:uid="{00000000-0005-0000-0000-0000CE2C0000}"/>
    <cellStyle name="Entrada 2 7 5 3 6" xfId="9398" xr:uid="{00000000-0005-0000-0000-0000CF2C0000}"/>
    <cellStyle name="Entrada 2 7 5 4" xfId="9399" xr:uid="{00000000-0005-0000-0000-0000D02C0000}"/>
    <cellStyle name="Entrada 2 7 5 4 2" xfId="9400" xr:uid="{00000000-0005-0000-0000-0000D12C0000}"/>
    <cellStyle name="Entrada 2 7 5 4 3" xfId="9401" xr:uid="{00000000-0005-0000-0000-0000D22C0000}"/>
    <cellStyle name="Entrada 2 7 5 4 4" xfId="9402" xr:uid="{00000000-0005-0000-0000-0000D32C0000}"/>
    <cellStyle name="Entrada 2 7 5 4 5" xfId="9403" xr:uid="{00000000-0005-0000-0000-0000D42C0000}"/>
    <cellStyle name="Entrada 2 7 5 4 6" xfId="9404" xr:uid="{00000000-0005-0000-0000-0000D52C0000}"/>
    <cellStyle name="Entrada 2 7 5 5" xfId="9405" xr:uid="{00000000-0005-0000-0000-0000D62C0000}"/>
    <cellStyle name="Entrada 2 7 6" xfId="9406" xr:uid="{00000000-0005-0000-0000-0000D72C0000}"/>
    <cellStyle name="Entrada 2 7 6 2" xfId="9407" xr:uid="{00000000-0005-0000-0000-0000D82C0000}"/>
    <cellStyle name="Entrada 2 7 6 2 2" xfId="9408" xr:uid="{00000000-0005-0000-0000-0000D92C0000}"/>
    <cellStyle name="Entrada 2 7 6 2 3" xfId="9409" xr:uid="{00000000-0005-0000-0000-0000DA2C0000}"/>
    <cellStyle name="Entrada 2 7 6 2 4" xfId="9410" xr:uid="{00000000-0005-0000-0000-0000DB2C0000}"/>
    <cellStyle name="Entrada 2 7 6 2 5" xfId="9411" xr:uid="{00000000-0005-0000-0000-0000DC2C0000}"/>
    <cellStyle name="Entrada 2 7 6 2 6" xfId="9412" xr:uid="{00000000-0005-0000-0000-0000DD2C0000}"/>
    <cellStyle name="Entrada 2 7 6 3" xfId="9413" xr:uid="{00000000-0005-0000-0000-0000DE2C0000}"/>
    <cellStyle name="Entrada 2 7 6 3 2" xfId="9414" xr:uid="{00000000-0005-0000-0000-0000DF2C0000}"/>
    <cellStyle name="Entrada 2 7 6 3 3" xfId="9415" xr:uid="{00000000-0005-0000-0000-0000E02C0000}"/>
    <cellStyle name="Entrada 2 7 6 3 4" xfId="9416" xr:uid="{00000000-0005-0000-0000-0000E12C0000}"/>
    <cellStyle name="Entrada 2 7 6 3 5" xfId="9417" xr:uid="{00000000-0005-0000-0000-0000E22C0000}"/>
    <cellStyle name="Entrada 2 7 6 3 6" xfId="9418" xr:uid="{00000000-0005-0000-0000-0000E32C0000}"/>
    <cellStyle name="Entrada 2 7 6 4" xfId="9419" xr:uid="{00000000-0005-0000-0000-0000E42C0000}"/>
    <cellStyle name="Entrada 2 7 7" xfId="9420" xr:uid="{00000000-0005-0000-0000-0000E52C0000}"/>
    <cellStyle name="Entrada 2 7 7 2" xfId="9421" xr:uid="{00000000-0005-0000-0000-0000E62C0000}"/>
    <cellStyle name="Entrada 2 7 7 3" xfId="9422" xr:uid="{00000000-0005-0000-0000-0000E72C0000}"/>
    <cellStyle name="Entrada 2 7 7 4" xfId="9423" xr:uid="{00000000-0005-0000-0000-0000E82C0000}"/>
    <cellStyle name="Entrada 2 7 7 5" xfId="9424" xr:uid="{00000000-0005-0000-0000-0000E92C0000}"/>
    <cellStyle name="Entrada 2 7 7 6" xfId="9425" xr:uid="{00000000-0005-0000-0000-0000EA2C0000}"/>
    <cellStyle name="Entrada 2 7 7 7" xfId="9426" xr:uid="{00000000-0005-0000-0000-0000EB2C0000}"/>
    <cellStyle name="Entrada 2 7 8" xfId="9427" xr:uid="{00000000-0005-0000-0000-0000EC2C0000}"/>
    <cellStyle name="Entrada 2 7 8 2" xfId="9428" xr:uid="{00000000-0005-0000-0000-0000ED2C0000}"/>
    <cellStyle name="Entrada 2 7 8 3" xfId="9429" xr:uid="{00000000-0005-0000-0000-0000EE2C0000}"/>
    <cellStyle name="Entrada 2 7 8 4" xfId="9430" xr:uid="{00000000-0005-0000-0000-0000EF2C0000}"/>
    <cellStyle name="Entrada 2 7 8 5" xfId="9431" xr:uid="{00000000-0005-0000-0000-0000F02C0000}"/>
    <cellStyle name="Entrada 2 7 8 6" xfId="9432" xr:uid="{00000000-0005-0000-0000-0000F12C0000}"/>
    <cellStyle name="Entrada 2 7_Client_Report_SSFD_286_UI_15May14_06h00" xfId="37039" xr:uid="{00000000-0005-0000-0000-0000F22C0000}"/>
    <cellStyle name="Entrada 2 8" xfId="9433" xr:uid="{00000000-0005-0000-0000-0000F32C0000}"/>
    <cellStyle name="Entrada 2 8 2" xfId="9434" xr:uid="{00000000-0005-0000-0000-0000F42C0000}"/>
    <cellStyle name="Entrada 2 8 2 2" xfId="9435" xr:uid="{00000000-0005-0000-0000-0000F52C0000}"/>
    <cellStyle name="Entrada 2 8 2 2 2" xfId="9436" xr:uid="{00000000-0005-0000-0000-0000F62C0000}"/>
    <cellStyle name="Entrada 2 8 2 2 2 2" xfId="9437" xr:uid="{00000000-0005-0000-0000-0000F72C0000}"/>
    <cellStyle name="Entrada 2 8 2 2 2 3" xfId="9438" xr:uid="{00000000-0005-0000-0000-0000F82C0000}"/>
    <cellStyle name="Entrada 2 8 2 2 2 4" xfId="9439" xr:uid="{00000000-0005-0000-0000-0000F92C0000}"/>
    <cellStyle name="Entrada 2 8 2 2 2 5" xfId="9440" xr:uid="{00000000-0005-0000-0000-0000FA2C0000}"/>
    <cellStyle name="Entrada 2 8 2 2 2 6" xfId="9441" xr:uid="{00000000-0005-0000-0000-0000FB2C0000}"/>
    <cellStyle name="Entrada 2 8 2 2 3" xfId="9442" xr:uid="{00000000-0005-0000-0000-0000FC2C0000}"/>
    <cellStyle name="Entrada 2 8 2 2 3 2" xfId="9443" xr:uid="{00000000-0005-0000-0000-0000FD2C0000}"/>
    <cellStyle name="Entrada 2 8 2 2 3 3" xfId="9444" xr:uid="{00000000-0005-0000-0000-0000FE2C0000}"/>
    <cellStyle name="Entrada 2 8 2 2 3 4" xfId="9445" xr:uid="{00000000-0005-0000-0000-0000FF2C0000}"/>
    <cellStyle name="Entrada 2 8 2 2 3 5" xfId="9446" xr:uid="{00000000-0005-0000-0000-0000002D0000}"/>
    <cellStyle name="Entrada 2 8 2 2 3 6" xfId="9447" xr:uid="{00000000-0005-0000-0000-0000012D0000}"/>
    <cellStyle name="Entrada 2 8 2 2 4" xfId="9448" xr:uid="{00000000-0005-0000-0000-0000022D0000}"/>
    <cellStyle name="Entrada 2 8 2 3" xfId="9449" xr:uid="{00000000-0005-0000-0000-0000032D0000}"/>
    <cellStyle name="Entrada 2 8 2 3 2" xfId="9450" xr:uid="{00000000-0005-0000-0000-0000042D0000}"/>
    <cellStyle name="Entrada 2 8 2 3 3" xfId="9451" xr:uid="{00000000-0005-0000-0000-0000052D0000}"/>
    <cellStyle name="Entrada 2 8 2 3 4" xfId="9452" xr:uid="{00000000-0005-0000-0000-0000062D0000}"/>
    <cellStyle name="Entrada 2 8 2 3 5" xfId="9453" xr:uid="{00000000-0005-0000-0000-0000072D0000}"/>
    <cellStyle name="Entrada 2 8 2 3 6" xfId="9454" xr:uid="{00000000-0005-0000-0000-0000082D0000}"/>
    <cellStyle name="Entrada 2 8 2 3 7" xfId="9455" xr:uid="{00000000-0005-0000-0000-0000092D0000}"/>
    <cellStyle name="Entrada 2 8 2 4" xfId="9456" xr:uid="{00000000-0005-0000-0000-00000A2D0000}"/>
    <cellStyle name="Entrada 2 8 2 4 2" xfId="9457" xr:uid="{00000000-0005-0000-0000-00000B2D0000}"/>
    <cellStyle name="Entrada 2 8 2 4 3" xfId="9458" xr:uid="{00000000-0005-0000-0000-00000C2D0000}"/>
    <cellStyle name="Entrada 2 8 2 4 4" xfId="9459" xr:uid="{00000000-0005-0000-0000-00000D2D0000}"/>
    <cellStyle name="Entrada 2 8 2 4 5" xfId="9460" xr:uid="{00000000-0005-0000-0000-00000E2D0000}"/>
    <cellStyle name="Entrada 2 8 2 4 6" xfId="9461" xr:uid="{00000000-0005-0000-0000-00000F2D0000}"/>
    <cellStyle name="Entrada 2 8 3" xfId="9462" xr:uid="{00000000-0005-0000-0000-0000102D0000}"/>
    <cellStyle name="Entrada 2 8 3 2" xfId="9463" xr:uid="{00000000-0005-0000-0000-0000112D0000}"/>
    <cellStyle name="Entrada 2 8 3 2 2" xfId="9464" xr:uid="{00000000-0005-0000-0000-0000122D0000}"/>
    <cellStyle name="Entrada 2 8 3 2 3" xfId="9465" xr:uid="{00000000-0005-0000-0000-0000132D0000}"/>
    <cellStyle name="Entrada 2 8 3 2 4" xfId="9466" xr:uid="{00000000-0005-0000-0000-0000142D0000}"/>
    <cellStyle name="Entrada 2 8 3 2 5" xfId="9467" xr:uid="{00000000-0005-0000-0000-0000152D0000}"/>
    <cellStyle name="Entrada 2 8 3 2 6" xfId="9468" xr:uid="{00000000-0005-0000-0000-0000162D0000}"/>
    <cellStyle name="Entrada 2 8 3 3" xfId="9469" xr:uid="{00000000-0005-0000-0000-0000172D0000}"/>
    <cellStyle name="Entrada 2 8 3 3 2" xfId="9470" xr:uid="{00000000-0005-0000-0000-0000182D0000}"/>
    <cellStyle name="Entrada 2 8 3 3 3" xfId="9471" xr:uid="{00000000-0005-0000-0000-0000192D0000}"/>
    <cellStyle name="Entrada 2 8 3 3 4" xfId="9472" xr:uid="{00000000-0005-0000-0000-00001A2D0000}"/>
    <cellStyle name="Entrada 2 8 3 3 5" xfId="9473" xr:uid="{00000000-0005-0000-0000-00001B2D0000}"/>
    <cellStyle name="Entrada 2 8 3 3 6" xfId="9474" xr:uid="{00000000-0005-0000-0000-00001C2D0000}"/>
    <cellStyle name="Entrada 2 8 3 4" xfId="9475" xr:uid="{00000000-0005-0000-0000-00001D2D0000}"/>
    <cellStyle name="Entrada 2 8 4" xfId="9476" xr:uid="{00000000-0005-0000-0000-00001E2D0000}"/>
    <cellStyle name="Entrada 2 8 4 2" xfId="9477" xr:uid="{00000000-0005-0000-0000-00001F2D0000}"/>
    <cellStyle name="Entrada 2 8 4 3" xfId="9478" xr:uid="{00000000-0005-0000-0000-0000202D0000}"/>
    <cellStyle name="Entrada 2 8 4 4" xfId="9479" xr:uid="{00000000-0005-0000-0000-0000212D0000}"/>
    <cellStyle name="Entrada 2 8 4 5" xfId="9480" xr:uid="{00000000-0005-0000-0000-0000222D0000}"/>
    <cellStyle name="Entrada 2 8 4 6" xfId="9481" xr:uid="{00000000-0005-0000-0000-0000232D0000}"/>
    <cellStyle name="Entrada 2 8 4 7" xfId="9482" xr:uid="{00000000-0005-0000-0000-0000242D0000}"/>
    <cellStyle name="Entrada 2 8 5" xfId="9483" xr:uid="{00000000-0005-0000-0000-0000252D0000}"/>
    <cellStyle name="Entrada 2 8 5 2" xfId="9484" xr:uid="{00000000-0005-0000-0000-0000262D0000}"/>
    <cellStyle name="Entrada 2 8 5 3" xfId="9485" xr:uid="{00000000-0005-0000-0000-0000272D0000}"/>
    <cellStyle name="Entrada 2 8 5 4" xfId="9486" xr:uid="{00000000-0005-0000-0000-0000282D0000}"/>
    <cellStyle name="Entrada 2 8 5 5" xfId="9487" xr:uid="{00000000-0005-0000-0000-0000292D0000}"/>
    <cellStyle name="Entrada 2 8 5 6" xfId="9488" xr:uid="{00000000-0005-0000-0000-00002A2D0000}"/>
    <cellStyle name="Entrada 2 8_Client_Report_SSFD_286_UI_15May14_06h00" xfId="37040" xr:uid="{00000000-0005-0000-0000-00002B2D0000}"/>
    <cellStyle name="Entrada 2 9" xfId="9489" xr:uid="{00000000-0005-0000-0000-00002C2D0000}"/>
    <cellStyle name="Entrada 2 9 2" xfId="9490" xr:uid="{00000000-0005-0000-0000-00002D2D0000}"/>
    <cellStyle name="Entrada 2 9 2 2" xfId="9491" xr:uid="{00000000-0005-0000-0000-00002E2D0000}"/>
    <cellStyle name="Entrada 2 9 2 2 2" xfId="9492" xr:uid="{00000000-0005-0000-0000-00002F2D0000}"/>
    <cellStyle name="Entrada 2 9 2 2 2 2" xfId="9493" xr:uid="{00000000-0005-0000-0000-0000302D0000}"/>
    <cellStyle name="Entrada 2 9 2 2 2 3" xfId="9494" xr:uid="{00000000-0005-0000-0000-0000312D0000}"/>
    <cellStyle name="Entrada 2 9 2 2 2 4" xfId="9495" xr:uid="{00000000-0005-0000-0000-0000322D0000}"/>
    <cellStyle name="Entrada 2 9 2 2 2 5" xfId="9496" xr:uid="{00000000-0005-0000-0000-0000332D0000}"/>
    <cellStyle name="Entrada 2 9 2 2 2 6" xfId="9497" xr:uid="{00000000-0005-0000-0000-0000342D0000}"/>
    <cellStyle name="Entrada 2 9 2 2 3" xfId="9498" xr:uid="{00000000-0005-0000-0000-0000352D0000}"/>
    <cellStyle name="Entrada 2 9 2 2 3 2" xfId="9499" xr:uid="{00000000-0005-0000-0000-0000362D0000}"/>
    <cellStyle name="Entrada 2 9 2 2 3 3" xfId="9500" xr:uid="{00000000-0005-0000-0000-0000372D0000}"/>
    <cellStyle name="Entrada 2 9 2 2 3 4" xfId="9501" xr:uid="{00000000-0005-0000-0000-0000382D0000}"/>
    <cellStyle name="Entrada 2 9 2 2 3 5" xfId="9502" xr:uid="{00000000-0005-0000-0000-0000392D0000}"/>
    <cellStyle name="Entrada 2 9 2 2 3 6" xfId="9503" xr:uid="{00000000-0005-0000-0000-00003A2D0000}"/>
    <cellStyle name="Entrada 2 9 2 2 4" xfId="9504" xr:uid="{00000000-0005-0000-0000-00003B2D0000}"/>
    <cellStyle name="Entrada 2 9 2 3" xfId="9505" xr:uid="{00000000-0005-0000-0000-00003C2D0000}"/>
    <cellStyle name="Entrada 2 9 2 3 2" xfId="9506" xr:uid="{00000000-0005-0000-0000-00003D2D0000}"/>
    <cellStyle name="Entrada 2 9 2 3 3" xfId="9507" xr:uid="{00000000-0005-0000-0000-00003E2D0000}"/>
    <cellStyle name="Entrada 2 9 2 3 4" xfId="9508" xr:uid="{00000000-0005-0000-0000-00003F2D0000}"/>
    <cellStyle name="Entrada 2 9 2 3 5" xfId="9509" xr:uid="{00000000-0005-0000-0000-0000402D0000}"/>
    <cellStyle name="Entrada 2 9 2 3 6" xfId="9510" xr:uid="{00000000-0005-0000-0000-0000412D0000}"/>
    <cellStyle name="Entrada 2 9 2 3 7" xfId="9511" xr:uid="{00000000-0005-0000-0000-0000422D0000}"/>
    <cellStyle name="Entrada 2 9 2 4" xfId="9512" xr:uid="{00000000-0005-0000-0000-0000432D0000}"/>
    <cellStyle name="Entrada 2 9 2 4 2" xfId="9513" xr:uid="{00000000-0005-0000-0000-0000442D0000}"/>
    <cellStyle name="Entrada 2 9 2 4 3" xfId="9514" xr:uid="{00000000-0005-0000-0000-0000452D0000}"/>
    <cellStyle name="Entrada 2 9 2 4 4" xfId="9515" xr:uid="{00000000-0005-0000-0000-0000462D0000}"/>
    <cellStyle name="Entrada 2 9 2 4 5" xfId="9516" xr:uid="{00000000-0005-0000-0000-0000472D0000}"/>
    <cellStyle name="Entrada 2 9 2 4 6" xfId="9517" xr:uid="{00000000-0005-0000-0000-0000482D0000}"/>
    <cellStyle name="Entrada 2 9 3" xfId="9518" xr:uid="{00000000-0005-0000-0000-0000492D0000}"/>
    <cellStyle name="Entrada 2 9 3 2" xfId="9519" xr:uid="{00000000-0005-0000-0000-00004A2D0000}"/>
    <cellStyle name="Entrada 2 9 3 2 2" xfId="9520" xr:uid="{00000000-0005-0000-0000-00004B2D0000}"/>
    <cellStyle name="Entrada 2 9 3 2 3" xfId="9521" xr:uid="{00000000-0005-0000-0000-00004C2D0000}"/>
    <cellStyle name="Entrada 2 9 3 2 4" xfId="9522" xr:uid="{00000000-0005-0000-0000-00004D2D0000}"/>
    <cellStyle name="Entrada 2 9 3 2 5" xfId="9523" xr:uid="{00000000-0005-0000-0000-00004E2D0000}"/>
    <cellStyle name="Entrada 2 9 3 2 6" xfId="9524" xr:uid="{00000000-0005-0000-0000-00004F2D0000}"/>
    <cellStyle name="Entrada 2 9 3 3" xfId="9525" xr:uid="{00000000-0005-0000-0000-0000502D0000}"/>
    <cellStyle name="Entrada 2 9 3 3 2" xfId="9526" xr:uid="{00000000-0005-0000-0000-0000512D0000}"/>
    <cellStyle name="Entrada 2 9 3 3 3" xfId="9527" xr:uid="{00000000-0005-0000-0000-0000522D0000}"/>
    <cellStyle name="Entrada 2 9 3 3 4" xfId="9528" xr:uid="{00000000-0005-0000-0000-0000532D0000}"/>
    <cellStyle name="Entrada 2 9 3 3 5" xfId="9529" xr:uid="{00000000-0005-0000-0000-0000542D0000}"/>
    <cellStyle name="Entrada 2 9 3 3 6" xfId="9530" xr:uid="{00000000-0005-0000-0000-0000552D0000}"/>
    <cellStyle name="Entrada 2 9 3 4" xfId="9531" xr:uid="{00000000-0005-0000-0000-0000562D0000}"/>
    <cellStyle name="Entrada 2 9 4" xfId="9532" xr:uid="{00000000-0005-0000-0000-0000572D0000}"/>
    <cellStyle name="Entrada 2 9 4 2" xfId="9533" xr:uid="{00000000-0005-0000-0000-0000582D0000}"/>
    <cellStyle name="Entrada 2 9 4 3" xfId="9534" xr:uid="{00000000-0005-0000-0000-0000592D0000}"/>
    <cellStyle name="Entrada 2 9 4 4" xfId="9535" xr:uid="{00000000-0005-0000-0000-00005A2D0000}"/>
    <cellStyle name="Entrada 2 9 4 5" xfId="9536" xr:uid="{00000000-0005-0000-0000-00005B2D0000}"/>
    <cellStyle name="Entrada 2 9 4 6" xfId="9537" xr:uid="{00000000-0005-0000-0000-00005C2D0000}"/>
    <cellStyle name="Entrada 2 9 4 7" xfId="9538" xr:uid="{00000000-0005-0000-0000-00005D2D0000}"/>
    <cellStyle name="Entrada 2 9 5" xfId="9539" xr:uid="{00000000-0005-0000-0000-00005E2D0000}"/>
    <cellStyle name="Entrada 2 9 5 2" xfId="9540" xr:uid="{00000000-0005-0000-0000-00005F2D0000}"/>
    <cellStyle name="Entrada 2 9 5 3" xfId="9541" xr:uid="{00000000-0005-0000-0000-0000602D0000}"/>
    <cellStyle name="Entrada 2 9 5 4" xfId="9542" xr:uid="{00000000-0005-0000-0000-0000612D0000}"/>
    <cellStyle name="Entrada 2 9 5 5" xfId="9543" xr:uid="{00000000-0005-0000-0000-0000622D0000}"/>
    <cellStyle name="Entrada 2 9 5 6" xfId="9544" xr:uid="{00000000-0005-0000-0000-0000632D0000}"/>
    <cellStyle name="Entrada 2 9_Client_Report_SSFD_286_UI_15May14_06h00" xfId="37041" xr:uid="{00000000-0005-0000-0000-0000642D0000}"/>
    <cellStyle name="Entrada 2_Client_Report_SSFD_286_UI_15May14_06h00" xfId="37042" xr:uid="{00000000-0005-0000-0000-0000652D0000}"/>
    <cellStyle name="Entrada 3" xfId="257" xr:uid="{00000000-0005-0000-0000-0000662D0000}"/>
    <cellStyle name="Entrada 4" xfId="297" xr:uid="{00000000-0005-0000-0000-0000672D0000}"/>
    <cellStyle name="Entrada 5" xfId="311" xr:uid="{00000000-0005-0000-0000-0000682D0000}"/>
    <cellStyle name="Euro" xfId="327" xr:uid="{00000000-0005-0000-0000-0000692D0000}"/>
    <cellStyle name="Euro 2" xfId="9546" xr:uid="{00000000-0005-0000-0000-00006A2D0000}"/>
    <cellStyle name="Euro 2 2" xfId="9547" xr:uid="{00000000-0005-0000-0000-00006B2D0000}"/>
    <cellStyle name="Euro 2 2 2" xfId="36647" xr:uid="{00000000-0005-0000-0000-00006C2D0000}"/>
    <cellStyle name="Euro 2 3" xfId="36646" xr:uid="{00000000-0005-0000-0000-00006D2D0000}"/>
    <cellStyle name="Euro 3" xfId="9548" xr:uid="{00000000-0005-0000-0000-00006E2D0000}"/>
    <cellStyle name="Euro 3 2" xfId="9549" xr:uid="{00000000-0005-0000-0000-00006F2D0000}"/>
    <cellStyle name="Euro 3 2 2" xfId="36649" xr:uid="{00000000-0005-0000-0000-0000702D0000}"/>
    <cellStyle name="Euro 3 3" xfId="36648" xr:uid="{00000000-0005-0000-0000-0000712D0000}"/>
    <cellStyle name="Euro 3 4" xfId="37677" xr:uid="{00000000-0005-0000-0000-0000722D0000}"/>
    <cellStyle name="Euro 4" xfId="9550" xr:uid="{00000000-0005-0000-0000-0000732D0000}"/>
    <cellStyle name="Euro 5" xfId="9545" xr:uid="{00000000-0005-0000-0000-0000742D0000}"/>
    <cellStyle name="Explanatory Text 2" xfId="46" xr:uid="{00000000-0005-0000-0000-0000752D0000}"/>
    <cellStyle name="Explanatory Text 2 2" xfId="9552" xr:uid="{00000000-0005-0000-0000-0000762D0000}"/>
    <cellStyle name="Explanatory Text 2 3" xfId="34768" xr:uid="{00000000-0005-0000-0000-0000772D0000}"/>
    <cellStyle name="Explanatory Text 2 3 2" xfId="37365" xr:uid="{00000000-0005-0000-0000-0000782D0000}"/>
    <cellStyle name="Explanatory Text 2 3 3" xfId="35004" xr:uid="{00000000-0005-0000-0000-0000792D0000}"/>
    <cellStyle name="Explanatory Text 2 4" xfId="37925" xr:uid="{00000000-0005-0000-0000-00007A2D0000}"/>
    <cellStyle name="Explanatory Text 2 5" xfId="9551" xr:uid="{00000000-0005-0000-0000-00007B2D0000}"/>
    <cellStyle name="Explanatory Text 2_Client_Report_SSFD_286_UI_15May14_06h00" xfId="37043" xr:uid="{00000000-0005-0000-0000-00007C2D0000}"/>
    <cellStyle name="Explanatory Text 3" xfId="34495" xr:uid="{00000000-0005-0000-0000-00007D2D0000}"/>
    <cellStyle name="Explanatory Text 3 2" xfId="34769" xr:uid="{00000000-0005-0000-0000-00007E2D0000}"/>
    <cellStyle name="Explanatory Text 4" xfId="34496" xr:uid="{00000000-0005-0000-0000-00007F2D0000}"/>
    <cellStyle name="Explanatory Text 5" xfId="35003" xr:uid="{00000000-0005-0000-0000-0000802D0000}"/>
    <cellStyle name="Explanatory Text 6" xfId="38095" xr:uid="{00000000-0005-0000-0000-0000812D0000}"/>
    <cellStyle name="Explanatory Text 7" xfId="38134" xr:uid="{00000000-0005-0000-0000-0000822D0000}"/>
    <cellStyle name="Explanatory Text 8" xfId="395" xr:uid="{00000000-0005-0000-0000-0000832D0000}"/>
    <cellStyle name="F2" xfId="9553" xr:uid="{00000000-0005-0000-0000-0000842D0000}"/>
    <cellStyle name="F3" xfId="9554" xr:uid="{00000000-0005-0000-0000-0000852D0000}"/>
    <cellStyle name="F4" xfId="9555" xr:uid="{00000000-0005-0000-0000-0000862D0000}"/>
    <cellStyle name="F5" xfId="9556" xr:uid="{00000000-0005-0000-0000-0000872D0000}"/>
    <cellStyle name="F6" xfId="9557" xr:uid="{00000000-0005-0000-0000-0000882D0000}"/>
    <cellStyle name="F7" xfId="9558" xr:uid="{00000000-0005-0000-0000-0000892D0000}"/>
    <cellStyle name="F8" xfId="9559" xr:uid="{00000000-0005-0000-0000-00008A2D0000}"/>
    <cellStyle name="Fixed" xfId="47" xr:uid="{00000000-0005-0000-0000-00008B2D0000}"/>
    <cellStyle name="Fixed 2" xfId="369" xr:uid="{00000000-0005-0000-0000-00008C2D0000}"/>
    <cellStyle name="Fixed 2 2" xfId="37926" xr:uid="{00000000-0005-0000-0000-00008D2D0000}"/>
    <cellStyle name="Fixed 3" xfId="328" xr:uid="{00000000-0005-0000-0000-00008E2D0000}"/>
    <cellStyle name="Fixed 4" xfId="9560" xr:uid="{00000000-0005-0000-0000-00008F2D0000}"/>
    <cellStyle name="Good 10" xfId="38085" xr:uid="{00000000-0005-0000-0000-0000902D0000}"/>
    <cellStyle name="Good 11" xfId="381" xr:uid="{00000000-0005-0000-0000-0000912D0000}"/>
    <cellStyle name="Good 2" xfId="329" xr:uid="{00000000-0005-0000-0000-0000922D0000}"/>
    <cellStyle name="Good 2 2" xfId="9562" xr:uid="{00000000-0005-0000-0000-0000932D0000}"/>
    <cellStyle name="Good 2 3" xfId="34770" xr:uid="{00000000-0005-0000-0000-0000942D0000}"/>
    <cellStyle name="Good 2 3 2" xfId="37366" xr:uid="{00000000-0005-0000-0000-0000952D0000}"/>
    <cellStyle name="Good 2 3 3" xfId="35006" xr:uid="{00000000-0005-0000-0000-0000962D0000}"/>
    <cellStyle name="Good 2 4" xfId="9561" xr:uid="{00000000-0005-0000-0000-0000972D0000}"/>
    <cellStyle name="Good 2_Client_Report_SSFD_286_UI_15May14_06h00" xfId="37044" xr:uid="{00000000-0005-0000-0000-0000982D0000}"/>
    <cellStyle name="Good 3" xfId="34497" xr:uid="{00000000-0005-0000-0000-0000992D0000}"/>
    <cellStyle name="Good 3 2" xfId="34771" xr:uid="{00000000-0005-0000-0000-00009A2D0000}"/>
    <cellStyle name="Good 4" xfId="34498" xr:uid="{00000000-0005-0000-0000-00009B2D0000}"/>
    <cellStyle name="Good 5" xfId="35005" xr:uid="{00000000-0005-0000-0000-00009C2D0000}"/>
    <cellStyle name="Good 6" xfId="37560" xr:uid="{00000000-0005-0000-0000-00009D2D0000}"/>
    <cellStyle name="Good 7" xfId="37871" xr:uid="{00000000-0005-0000-0000-00009E2D0000}"/>
    <cellStyle name="Good 8" xfId="37875" xr:uid="{00000000-0005-0000-0000-00009F2D0000}"/>
    <cellStyle name="Good 9" xfId="37879" xr:uid="{00000000-0005-0000-0000-0000A02D0000}"/>
    <cellStyle name="Header1" xfId="9563" xr:uid="{00000000-0005-0000-0000-0000A12D0000}"/>
    <cellStyle name="Header1 2" xfId="9564" xr:uid="{00000000-0005-0000-0000-0000A22D0000}"/>
    <cellStyle name="Header1 2 2" xfId="9565" xr:uid="{00000000-0005-0000-0000-0000A32D0000}"/>
    <cellStyle name="Header1 3" xfId="9566" xr:uid="{00000000-0005-0000-0000-0000A42D0000}"/>
    <cellStyle name="Header2" xfId="9567" xr:uid="{00000000-0005-0000-0000-0000A52D0000}"/>
    <cellStyle name="Header2 2" xfId="9568" xr:uid="{00000000-0005-0000-0000-0000A62D0000}"/>
    <cellStyle name="Header2 2 2" xfId="9569" xr:uid="{00000000-0005-0000-0000-0000A72D0000}"/>
    <cellStyle name="Header2 2 2 2" xfId="9570" xr:uid="{00000000-0005-0000-0000-0000A82D0000}"/>
    <cellStyle name="Header2 2 2 2 2" xfId="9571" xr:uid="{00000000-0005-0000-0000-0000A92D0000}"/>
    <cellStyle name="Header2 2 2 3" xfId="9572" xr:uid="{00000000-0005-0000-0000-0000AA2D0000}"/>
    <cellStyle name="Header2 2 2 3 2" xfId="9573" xr:uid="{00000000-0005-0000-0000-0000AB2D0000}"/>
    <cellStyle name="Header2 2 2 3 3" xfId="9574" xr:uid="{00000000-0005-0000-0000-0000AC2D0000}"/>
    <cellStyle name="Header2 2 2 3 4" xfId="9575" xr:uid="{00000000-0005-0000-0000-0000AD2D0000}"/>
    <cellStyle name="Header2 2 2 3 5" xfId="9576" xr:uid="{00000000-0005-0000-0000-0000AE2D0000}"/>
    <cellStyle name="Header2 2 2 4" xfId="9577" xr:uid="{00000000-0005-0000-0000-0000AF2D0000}"/>
    <cellStyle name="Header2 2 3" xfId="9578" xr:uid="{00000000-0005-0000-0000-0000B02D0000}"/>
    <cellStyle name="Header2 2 3 2" xfId="9579" xr:uid="{00000000-0005-0000-0000-0000B12D0000}"/>
    <cellStyle name="Header2 2 3 3" xfId="9580" xr:uid="{00000000-0005-0000-0000-0000B22D0000}"/>
    <cellStyle name="Header2 2 3 4" xfId="9581" xr:uid="{00000000-0005-0000-0000-0000B32D0000}"/>
    <cellStyle name="Header2 2 3 5" xfId="9582" xr:uid="{00000000-0005-0000-0000-0000B42D0000}"/>
    <cellStyle name="Header2 2 3 6" xfId="9583" xr:uid="{00000000-0005-0000-0000-0000B52D0000}"/>
    <cellStyle name="Header2 2 3 7" xfId="9584" xr:uid="{00000000-0005-0000-0000-0000B62D0000}"/>
    <cellStyle name="Header2 2 4" xfId="9585" xr:uid="{00000000-0005-0000-0000-0000B72D0000}"/>
    <cellStyle name="Header2 2 4 2" xfId="9586" xr:uid="{00000000-0005-0000-0000-0000B82D0000}"/>
    <cellStyle name="Header2 2 4 3" xfId="9587" xr:uid="{00000000-0005-0000-0000-0000B92D0000}"/>
    <cellStyle name="Header2 2 4 4" xfId="9588" xr:uid="{00000000-0005-0000-0000-0000BA2D0000}"/>
    <cellStyle name="Header2 2 4 5" xfId="9589" xr:uid="{00000000-0005-0000-0000-0000BB2D0000}"/>
    <cellStyle name="Header2 2 5" xfId="9590" xr:uid="{00000000-0005-0000-0000-0000BC2D0000}"/>
    <cellStyle name="Header2 2 6" xfId="37791" xr:uid="{00000000-0005-0000-0000-0000BD2D0000}"/>
    <cellStyle name="Header2 3" xfId="9591" xr:uid="{00000000-0005-0000-0000-0000BE2D0000}"/>
    <cellStyle name="Header2 3 2" xfId="9592" xr:uid="{00000000-0005-0000-0000-0000BF2D0000}"/>
    <cellStyle name="Header2 3 2 2" xfId="9593" xr:uid="{00000000-0005-0000-0000-0000C02D0000}"/>
    <cellStyle name="Header2 3 3" xfId="9594" xr:uid="{00000000-0005-0000-0000-0000C12D0000}"/>
    <cellStyle name="Header2 3 3 2" xfId="9595" xr:uid="{00000000-0005-0000-0000-0000C22D0000}"/>
    <cellStyle name="Header2 3 3 3" xfId="9596" xr:uid="{00000000-0005-0000-0000-0000C32D0000}"/>
    <cellStyle name="Header2 3 3 4" xfId="9597" xr:uid="{00000000-0005-0000-0000-0000C42D0000}"/>
    <cellStyle name="Header2 3 3 5" xfId="9598" xr:uid="{00000000-0005-0000-0000-0000C52D0000}"/>
    <cellStyle name="Header2 3 3 6" xfId="9599" xr:uid="{00000000-0005-0000-0000-0000C62D0000}"/>
    <cellStyle name="Header2 3 4" xfId="9600" xr:uid="{00000000-0005-0000-0000-0000C72D0000}"/>
    <cellStyle name="Header2 4" xfId="9601" xr:uid="{00000000-0005-0000-0000-0000C82D0000}"/>
    <cellStyle name="Header2 4 2" xfId="9602" xr:uid="{00000000-0005-0000-0000-0000C92D0000}"/>
    <cellStyle name="Header2 4 2 2" xfId="9603" xr:uid="{00000000-0005-0000-0000-0000CA2D0000}"/>
    <cellStyle name="Header2 4 2 2 2" xfId="9604" xr:uid="{00000000-0005-0000-0000-0000CB2D0000}"/>
    <cellStyle name="Header2 4 2 3" xfId="9605" xr:uid="{00000000-0005-0000-0000-0000CC2D0000}"/>
    <cellStyle name="Header2 4 2 3 2" xfId="9606" xr:uid="{00000000-0005-0000-0000-0000CD2D0000}"/>
    <cellStyle name="Header2 4 2 3 3" xfId="9607" xr:uid="{00000000-0005-0000-0000-0000CE2D0000}"/>
    <cellStyle name="Header2 4 2 3 4" xfId="9608" xr:uid="{00000000-0005-0000-0000-0000CF2D0000}"/>
    <cellStyle name="Header2 4 2 3 5" xfId="9609" xr:uid="{00000000-0005-0000-0000-0000D02D0000}"/>
    <cellStyle name="Header2 4 2 4" xfId="9610" xr:uid="{00000000-0005-0000-0000-0000D12D0000}"/>
    <cellStyle name="Header2 4 3" xfId="9611" xr:uid="{00000000-0005-0000-0000-0000D22D0000}"/>
    <cellStyle name="Header2 4 3 2" xfId="9612" xr:uid="{00000000-0005-0000-0000-0000D32D0000}"/>
    <cellStyle name="Header2 4 4" xfId="9613" xr:uid="{00000000-0005-0000-0000-0000D42D0000}"/>
    <cellStyle name="Header2 4 4 2" xfId="9614" xr:uid="{00000000-0005-0000-0000-0000D52D0000}"/>
    <cellStyle name="Header2 4 4 3" xfId="9615" xr:uid="{00000000-0005-0000-0000-0000D62D0000}"/>
    <cellStyle name="Header2 4 4 4" xfId="9616" xr:uid="{00000000-0005-0000-0000-0000D72D0000}"/>
    <cellStyle name="Header2 4 4 5" xfId="9617" xr:uid="{00000000-0005-0000-0000-0000D82D0000}"/>
    <cellStyle name="Header2 4 5" xfId="9618" xr:uid="{00000000-0005-0000-0000-0000D92D0000}"/>
    <cellStyle name="Header2 5" xfId="9619" xr:uid="{00000000-0005-0000-0000-0000DA2D0000}"/>
    <cellStyle name="Header2 5 2" xfId="9620" xr:uid="{00000000-0005-0000-0000-0000DB2D0000}"/>
    <cellStyle name="Header2 5 2 2" xfId="9621" xr:uid="{00000000-0005-0000-0000-0000DC2D0000}"/>
    <cellStyle name="Header2 5 3" xfId="9622" xr:uid="{00000000-0005-0000-0000-0000DD2D0000}"/>
    <cellStyle name="Header2 5 3 2" xfId="9623" xr:uid="{00000000-0005-0000-0000-0000DE2D0000}"/>
    <cellStyle name="Header2 5 3 3" xfId="9624" xr:uid="{00000000-0005-0000-0000-0000DF2D0000}"/>
    <cellStyle name="Header2 5 3 4" xfId="9625" xr:uid="{00000000-0005-0000-0000-0000E02D0000}"/>
    <cellStyle name="Header2 5 3 5" xfId="9626" xr:uid="{00000000-0005-0000-0000-0000E12D0000}"/>
    <cellStyle name="Header2 5 4" xfId="9627" xr:uid="{00000000-0005-0000-0000-0000E22D0000}"/>
    <cellStyle name="Header2 6" xfId="9628" xr:uid="{00000000-0005-0000-0000-0000E32D0000}"/>
    <cellStyle name="Header2 6 2" xfId="9629" xr:uid="{00000000-0005-0000-0000-0000E42D0000}"/>
    <cellStyle name="Header2 6 3" xfId="9630" xr:uid="{00000000-0005-0000-0000-0000E52D0000}"/>
    <cellStyle name="Header2 6 4" xfId="9631" xr:uid="{00000000-0005-0000-0000-0000E62D0000}"/>
    <cellStyle name="Header2 6 5" xfId="9632" xr:uid="{00000000-0005-0000-0000-0000E72D0000}"/>
    <cellStyle name="Header2 6 6" xfId="9633" xr:uid="{00000000-0005-0000-0000-0000E82D0000}"/>
    <cellStyle name="Header2 6 7" xfId="9634" xr:uid="{00000000-0005-0000-0000-0000E92D0000}"/>
    <cellStyle name="Header2 7" xfId="9635" xr:uid="{00000000-0005-0000-0000-0000EA2D0000}"/>
    <cellStyle name="Header2 7 2" xfId="9636" xr:uid="{00000000-0005-0000-0000-0000EB2D0000}"/>
    <cellStyle name="Header2 7 3" xfId="9637" xr:uid="{00000000-0005-0000-0000-0000EC2D0000}"/>
    <cellStyle name="Header2 7 4" xfId="9638" xr:uid="{00000000-0005-0000-0000-0000ED2D0000}"/>
    <cellStyle name="Header2 7 5" xfId="9639" xr:uid="{00000000-0005-0000-0000-0000EE2D0000}"/>
    <cellStyle name="Header2 8" xfId="9640" xr:uid="{00000000-0005-0000-0000-0000EF2D0000}"/>
    <cellStyle name="Header2_MEDIDAS AYER" xfId="37861" xr:uid="{00000000-0005-0000-0000-0000F02D0000}"/>
    <cellStyle name="Heading 1 2" xfId="48" xr:uid="{00000000-0005-0000-0000-0000F12D0000}"/>
    <cellStyle name="Heading 1 2 2" xfId="9642" xr:uid="{00000000-0005-0000-0000-0000F22D0000}"/>
    <cellStyle name="Heading 1 2 3" xfId="34772" xr:uid="{00000000-0005-0000-0000-0000F32D0000}"/>
    <cellStyle name="Heading 1 2 3 2" xfId="37367" xr:uid="{00000000-0005-0000-0000-0000F42D0000}"/>
    <cellStyle name="Heading 1 2 3 3" xfId="35008" xr:uid="{00000000-0005-0000-0000-0000F52D0000}"/>
    <cellStyle name="Heading 1 2 4" xfId="37927" xr:uid="{00000000-0005-0000-0000-0000F62D0000}"/>
    <cellStyle name="Heading 1 2 5" xfId="9641" xr:uid="{00000000-0005-0000-0000-0000F72D0000}"/>
    <cellStyle name="Heading 1 2_Client_Report_SSFD_286_UI_15May14_06h00" xfId="37045" xr:uid="{00000000-0005-0000-0000-0000F82D0000}"/>
    <cellStyle name="Heading 1 3" xfId="34499" xr:uid="{00000000-0005-0000-0000-0000F92D0000}"/>
    <cellStyle name="Heading 1 3 2" xfId="34773" xr:uid="{00000000-0005-0000-0000-0000FA2D0000}"/>
    <cellStyle name="Heading 1 4" xfId="34500" xr:uid="{00000000-0005-0000-0000-0000FB2D0000}"/>
    <cellStyle name="Heading 1 5" xfId="35007" xr:uid="{00000000-0005-0000-0000-0000FC2D0000}"/>
    <cellStyle name="Heading 1 6" xfId="38081" xr:uid="{00000000-0005-0000-0000-0000FD2D0000}"/>
    <cellStyle name="Heading 1 7" xfId="38124" xr:uid="{00000000-0005-0000-0000-0000FE2D0000}"/>
    <cellStyle name="Heading 1 8" xfId="386" xr:uid="{00000000-0005-0000-0000-0000FF2D0000}"/>
    <cellStyle name="Heading 2 2" xfId="49" xr:uid="{00000000-0005-0000-0000-0000002E0000}"/>
    <cellStyle name="Heading 2 2 2" xfId="9644" xr:uid="{00000000-0005-0000-0000-0000012E0000}"/>
    <cellStyle name="Heading 2 2 3" xfId="34774" xr:uid="{00000000-0005-0000-0000-0000022E0000}"/>
    <cellStyle name="Heading 2 2 3 2" xfId="37368" xr:uid="{00000000-0005-0000-0000-0000032E0000}"/>
    <cellStyle name="Heading 2 2 3 3" xfId="35010" xr:uid="{00000000-0005-0000-0000-0000042E0000}"/>
    <cellStyle name="Heading 2 2 4" xfId="37928" xr:uid="{00000000-0005-0000-0000-0000052E0000}"/>
    <cellStyle name="Heading 2 2 5" xfId="9643" xr:uid="{00000000-0005-0000-0000-0000062E0000}"/>
    <cellStyle name="Heading 2 2_Client_Report_SSFD_286_UI_15May14_06h00" xfId="37046" xr:uid="{00000000-0005-0000-0000-0000072E0000}"/>
    <cellStyle name="Heading 2 3" xfId="34501" xr:uid="{00000000-0005-0000-0000-0000082E0000}"/>
    <cellStyle name="Heading 2 3 2" xfId="34775" xr:uid="{00000000-0005-0000-0000-0000092E0000}"/>
    <cellStyle name="Heading 2 4" xfId="34502" xr:uid="{00000000-0005-0000-0000-00000A2E0000}"/>
    <cellStyle name="Heading 2 5" xfId="35009" xr:uid="{00000000-0005-0000-0000-00000B2E0000}"/>
    <cellStyle name="Heading 2 6" xfId="38082" xr:uid="{00000000-0005-0000-0000-00000C2E0000}"/>
    <cellStyle name="Heading 2 7" xfId="38125" xr:uid="{00000000-0005-0000-0000-00000D2E0000}"/>
    <cellStyle name="Heading 2 8" xfId="387" xr:uid="{00000000-0005-0000-0000-00000E2E0000}"/>
    <cellStyle name="Heading 3 10" xfId="9645" xr:uid="{00000000-0005-0000-0000-00000F2E0000}"/>
    <cellStyle name="Heading 3 10 10" xfId="28867" xr:uid="{00000000-0005-0000-0000-0000102E0000}"/>
    <cellStyle name="Heading 3 10 11" xfId="30406" xr:uid="{00000000-0005-0000-0000-0000112E0000}"/>
    <cellStyle name="Heading 3 10 2" xfId="9646" xr:uid="{00000000-0005-0000-0000-0000122E0000}"/>
    <cellStyle name="Heading 3 10 2 2" xfId="9647" xr:uid="{00000000-0005-0000-0000-0000132E0000}"/>
    <cellStyle name="Heading 3 10 2 2 2" xfId="9648" xr:uid="{00000000-0005-0000-0000-0000142E0000}"/>
    <cellStyle name="Heading 3 10 2 2 2 2" xfId="9649" xr:uid="{00000000-0005-0000-0000-0000152E0000}"/>
    <cellStyle name="Heading 3 10 2 2 2 2 2" xfId="9650" xr:uid="{00000000-0005-0000-0000-0000162E0000}"/>
    <cellStyle name="Heading 3 10 2 2 2 2 2 2" xfId="26527" xr:uid="{00000000-0005-0000-0000-0000172E0000}"/>
    <cellStyle name="Heading 3 10 2 2 2 2 2 2 2" xfId="31166" xr:uid="{00000000-0005-0000-0000-0000182E0000}"/>
    <cellStyle name="Heading 3 10 2 2 2 2 2 2 3" xfId="32752" xr:uid="{00000000-0005-0000-0000-0000192E0000}"/>
    <cellStyle name="Heading 3 10 2 2 2 2 2 3" xfId="28872" xr:uid="{00000000-0005-0000-0000-00001A2E0000}"/>
    <cellStyle name="Heading 3 10 2 2 2 2 2 4" xfId="30401" xr:uid="{00000000-0005-0000-0000-00001B2E0000}"/>
    <cellStyle name="Heading 3 10 2 2 2 2 3" xfId="26526" xr:uid="{00000000-0005-0000-0000-00001C2E0000}"/>
    <cellStyle name="Heading 3 10 2 2 2 2 3 2" xfId="31165" xr:uid="{00000000-0005-0000-0000-00001D2E0000}"/>
    <cellStyle name="Heading 3 10 2 2 2 2 3 3" xfId="32751" xr:uid="{00000000-0005-0000-0000-00001E2E0000}"/>
    <cellStyle name="Heading 3 10 2 2 2 2 4" xfId="28871" xr:uid="{00000000-0005-0000-0000-00001F2E0000}"/>
    <cellStyle name="Heading 3 10 2 2 2 2 5" xfId="30402" xr:uid="{00000000-0005-0000-0000-0000202E0000}"/>
    <cellStyle name="Heading 3 10 2 2 2 3" xfId="9651" xr:uid="{00000000-0005-0000-0000-0000212E0000}"/>
    <cellStyle name="Heading 3 10 2 2 2 3 2" xfId="26528" xr:uid="{00000000-0005-0000-0000-0000222E0000}"/>
    <cellStyle name="Heading 3 10 2 2 2 3 2 2" xfId="31167" xr:uid="{00000000-0005-0000-0000-0000232E0000}"/>
    <cellStyle name="Heading 3 10 2 2 2 3 2 3" xfId="32753" xr:uid="{00000000-0005-0000-0000-0000242E0000}"/>
    <cellStyle name="Heading 3 10 2 2 2 3 3" xfId="28873" xr:uid="{00000000-0005-0000-0000-0000252E0000}"/>
    <cellStyle name="Heading 3 10 2 2 2 3 4" xfId="30400" xr:uid="{00000000-0005-0000-0000-0000262E0000}"/>
    <cellStyle name="Heading 3 10 2 2 2 4" xfId="26525" xr:uid="{00000000-0005-0000-0000-0000272E0000}"/>
    <cellStyle name="Heading 3 10 2 2 2 4 2" xfId="31164" xr:uid="{00000000-0005-0000-0000-0000282E0000}"/>
    <cellStyle name="Heading 3 10 2 2 2 4 3" xfId="32750" xr:uid="{00000000-0005-0000-0000-0000292E0000}"/>
    <cellStyle name="Heading 3 10 2 2 2 5" xfId="28870" xr:uid="{00000000-0005-0000-0000-00002A2E0000}"/>
    <cellStyle name="Heading 3 10 2 2 2 6" xfId="30403" xr:uid="{00000000-0005-0000-0000-00002B2E0000}"/>
    <cellStyle name="Heading 3 10 2 2 3" xfId="9652" xr:uid="{00000000-0005-0000-0000-00002C2E0000}"/>
    <cellStyle name="Heading 3 10 2 2 3 2" xfId="9653" xr:uid="{00000000-0005-0000-0000-00002D2E0000}"/>
    <cellStyle name="Heading 3 10 2 2 3 2 2" xfId="26530" xr:uid="{00000000-0005-0000-0000-00002E2E0000}"/>
    <cellStyle name="Heading 3 10 2 2 3 2 2 2" xfId="31169" xr:uid="{00000000-0005-0000-0000-00002F2E0000}"/>
    <cellStyle name="Heading 3 10 2 2 3 2 2 3" xfId="32755" xr:uid="{00000000-0005-0000-0000-0000302E0000}"/>
    <cellStyle name="Heading 3 10 2 2 3 2 3" xfId="28875" xr:uid="{00000000-0005-0000-0000-0000312E0000}"/>
    <cellStyle name="Heading 3 10 2 2 3 2 4" xfId="30398" xr:uid="{00000000-0005-0000-0000-0000322E0000}"/>
    <cellStyle name="Heading 3 10 2 2 3 3" xfId="26529" xr:uid="{00000000-0005-0000-0000-0000332E0000}"/>
    <cellStyle name="Heading 3 10 2 2 3 3 2" xfId="31168" xr:uid="{00000000-0005-0000-0000-0000342E0000}"/>
    <cellStyle name="Heading 3 10 2 2 3 3 3" xfId="32754" xr:uid="{00000000-0005-0000-0000-0000352E0000}"/>
    <cellStyle name="Heading 3 10 2 2 3 4" xfId="28874" xr:uid="{00000000-0005-0000-0000-0000362E0000}"/>
    <cellStyle name="Heading 3 10 2 2 3 5" xfId="30399" xr:uid="{00000000-0005-0000-0000-0000372E0000}"/>
    <cellStyle name="Heading 3 10 2 2 4" xfId="9654" xr:uid="{00000000-0005-0000-0000-0000382E0000}"/>
    <cellStyle name="Heading 3 10 2 2 4 2" xfId="26531" xr:uid="{00000000-0005-0000-0000-0000392E0000}"/>
    <cellStyle name="Heading 3 10 2 2 4 2 2" xfId="31170" xr:uid="{00000000-0005-0000-0000-00003A2E0000}"/>
    <cellStyle name="Heading 3 10 2 2 4 2 3" xfId="32756" xr:uid="{00000000-0005-0000-0000-00003B2E0000}"/>
    <cellStyle name="Heading 3 10 2 2 4 3" xfId="28876" xr:uid="{00000000-0005-0000-0000-00003C2E0000}"/>
    <cellStyle name="Heading 3 10 2 2 4 4" xfId="30397" xr:uid="{00000000-0005-0000-0000-00003D2E0000}"/>
    <cellStyle name="Heading 3 10 2 2 5" xfId="26524" xr:uid="{00000000-0005-0000-0000-00003E2E0000}"/>
    <cellStyle name="Heading 3 10 2 2 5 2" xfId="31163" xr:uid="{00000000-0005-0000-0000-00003F2E0000}"/>
    <cellStyle name="Heading 3 10 2 2 5 3" xfId="32749" xr:uid="{00000000-0005-0000-0000-0000402E0000}"/>
    <cellStyle name="Heading 3 10 2 2 6" xfId="28869" xr:uid="{00000000-0005-0000-0000-0000412E0000}"/>
    <cellStyle name="Heading 3 10 2 2 7" xfId="30404" xr:uid="{00000000-0005-0000-0000-0000422E0000}"/>
    <cellStyle name="Heading 3 10 2 3" xfId="9655" xr:uid="{00000000-0005-0000-0000-0000432E0000}"/>
    <cellStyle name="Heading 3 10 2 3 2" xfId="9656" xr:uid="{00000000-0005-0000-0000-0000442E0000}"/>
    <cellStyle name="Heading 3 10 2 3 2 2" xfId="9657" xr:uid="{00000000-0005-0000-0000-0000452E0000}"/>
    <cellStyle name="Heading 3 10 2 3 2 2 2" xfId="26534" xr:uid="{00000000-0005-0000-0000-0000462E0000}"/>
    <cellStyle name="Heading 3 10 2 3 2 2 2 2" xfId="31173" xr:uid="{00000000-0005-0000-0000-0000472E0000}"/>
    <cellStyle name="Heading 3 10 2 3 2 2 2 3" xfId="32759" xr:uid="{00000000-0005-0000-0000-0000482E0000}"/>
    <cellStyle name="Heading 3 10 2 3 2 2 3" xfId="28879" xr:uid="{00000000-0005-0000-0000-0000492E0000}"/>
    <cellStyle name="Heading 3 10 2 3 2 2 4" xfId="30394" xr:uid="{00000000-0005-0000-0000-00004A2E0000}"/>
    <cellStyle name="Heading 3 10 2 3 2 3" xfId="26533" xr:uid="{00000000-0005-0000-0000-00004B2E0000}"/>
    <cellStyle name="Heading 3 10 2 3 2 3 2" xfId="31172" xr:uid="{00000000-0005-0000-0000-00004C2E0000}"/>
    <cellStyle name="Heading 3 10 2 3 2 3 3" xfId="32758" xr:uid="{00000000-0005-0000-0000-00004D2E0000}"/>
    <cellStyle name="Heading 3 10 2 3 2 4" xfId="28878" xr:uid="{00000000-0005-0000-0000-00004E2E0000}"/>
    <cellStyle name="Heading 3 10 2 3 2 5" xfId="30395" xr:uid="{00000000-0005-0000-0000-00004F2E0000}"/>
    <cellStyle name="Heading 3 10 2 3 3" xfId="9658" xr:uid="{00000000-0005-0000-0000-0000502E0000}"/>
    <cellStyle name="Heading 3 10 2 3 3 2" xfId="26535" xr:uid="{00000000-0005-0000-0000-0000512E0000}"/>
    <cellStyle name="Heading 3 10 2 3 3 2 2" xfId="31174" xr:uid="{00000000-0005-0000-0000-0000522E0000}"/>
    <cellStyle name="Heading 3 10 2 3 3 2 3" xfId="32760" xr:uid="{00000000-0005-0000-0000-0000532E0000}"/>
    <cellStyle name="Heading 3 10 2 3 3 3" xfId="28880" xr:uid="{00000000-0005-0000-0000-0000542E0000}"/>
    <cellStyle name="Heading 3 10 2 3 3 4" xfId="30393" xr:uid="{00000000-0005-0000-0000-0000552E0000}"/>
    <cellStyle name="Heading 3 10 2 3 4" xfId="26532" xr:uid="{00000000-0005-0000-0000-0000562E0000}"/>
    <cellStyle name="Heading 3 10 2 3 4 2" xfId="31171" xr:uid="{00000000-0005-0000-0000-0000572E0000}"/>
    <cellStyle name="Heading 3 10 2 3 4 3" xfId="32757" xr:uid="{00000000-0005-0000-0000-0000582E0000}"/>
    <cellStyle name="Heading 3 10 2 3 5" xfId="28877" xr:uid="{00000000-0005-0000-0000-0000592E0000}"/>
    <cellStyle name="Heading 3 10 2 3 6" xfId="30396" xr:uid="{00000000-0005-0000-0000-00005A2E0000}"/>
    <cellStyle name="Heading 3 10 2 4" xfId="9659" xr:uid="{00000000-0005-0000-0000-00005B2E0000}"/>
    <cellStyle name="Heading 3 10 2 4 2" xfId="9660" xr:uid="{00000000-0005-0000-0000-00005C2E0000}"/>
    <cellStyle name="Heading 3 10 2 4 2 2" xfId="26537" xr:uid="{00000000-0005-0000-0000-00005D2E0000}"/>
    <cellStyle name="Heading 3 10 2 4 2 2 2" xfId="31176" xr:uid="{00000000-0005-0000-0000-00005E2E0000}"/>
    <cellStyle name="Heading 3 10 2 4 2 2 3" xfId="32762" xr:uid="{00000000-0005-0000-0000-00005F2E0000}"/>
    <cellStyle name="Heading 3 10 2 4 2 3" xfId="28882" xr:uid="{00000000-0005-0000-0000-0000602E0000}"/>
    <cellStyle name="Heading 3 10 2 4 2 4" xfId="30391" xr:uid="{00000000-0005-0000-0000-0000612E0000}"/>
    <cellStyle name="Heading 3 10 2 4 3" xfId="26536" xr:uid="{00000000-0005-0000-0000-0000622E0000}"/>
    <cellStyle name="Heading 3 10 2 4 3 2" xfId="31175" xr:uid="{00000000-0005-0000-0000-0000632E0000}"/>
    <cellStyle name="Heading 3 10 2 4 3 3" xfId="32761" xr:uid="{00000000-0005-0000-0000-0000642E0000}"/>
    <cellStyle name="Heading 3 10 2 4 4" xfId="28881" xr:uid="{00000000-0005-0000-0000-0000652E0000}"/>
    <cellStyle name="Heading 3 10 2 4 5" xfId="30392" xr:uid="{00000000-0005-0000-0000-0000662E0000}"/>
    <cellStyle name="Heading 3 10 2 5" xfId="9661" xr:uid="{00000000-0005-0000-0000-0000672E0000}"/>
    <cellStyle name="Heading 3 10 2 5 2" xfId="26538" xr:uid="{00000000-0005-0000-0000-0000682E0000}"/>
    <cellStyle name="Heading 3 10 2 5 2 2" xfId="31177" xr:uid="{00000000-0005-0000-0000-0000692E0000}"/>
    <cellStyle name="Heading 3 10 2 5 2 3" xfId="32763" xr:uid="{00000000-0005-0000-0000-00006A2E0000}"/>
    <cellStyle name="Heading 3 10 2 5 3" xfId="28883" xr:uid="{00000000-0005-0000-0000-00006B2E0000}"/>
    <cellStyle name="Heading 3 10 2 5 4" xfId="30390" xr:uid="{00000000-0005-0000-0000-00006C2E0000}"/>
    <cellStyle name="Heading 3 10 2 6" xfId="26523" xr:uid="{00000000-0005-0000-0000-00006D2E0000}"/>
    <cellStyle name="Heading 3 10 2 6 2" xfId="31162" xr:uid="{00000000-0005-0000-0000-00006E2E0000}"/>
    <cellStyle name="Heading 3 10 2 6 3" xfId="32748" xr:uid="{00000000-0005-0000-0000-00006F2E0000}"/>
    <cellStyle name="Heading 3 10 2 7" xfId="28868" xr:uid="{00000000-0005-0000-0000-0000702E0000}"/>
    <cellStyle name="Heading 3 10 2 8" xfId="30405" xr:uid="{00000000-0005-0000-0000-0000712E0000}"/>
    <cellStyle name="Heading 3 10 3" xfId="9662" xr:uid="{00000000-0005-0000-0000-0000722E0000}"/>
    <cellStyle name="Heading 3 10 3 2" xfId="9663" xr:uid="{00000000-0005-0000-0000-0000732E0000}"/>
    <cellStyle name="Heading 3 10 3 2 2" xfId="9664" xr:uid="{00000000-0005-0000-0000-0000742E0000}"/>
    <cellStyle name="Heading 3 10 3 2 2 2" xfId="9665" xr:uid="{00000000-0005-0000-0000-0000752E0000}"/>
    <cellStyle name="Heading 3 10 3 2 2 2 2" xfId="26542" xr:uid="{00000000-0005-0000-0000-0000762E0000}"/>
    <cellStyle name="Heading 3 10 3 2 2 2 2 2" xfId="31181" xr:uid="{00000000-0005-0000-0000-0000772E0000}"/>
    <cellStyle name="Heading 3 10 3 2 2 2 2 3" xfId="32767" xr:uid="{00000000-0005-0000-0000-0000782E0000}"/>
    <cellStyle name="Heading 3 10 3 2 2 2 3" xfId="28887" xr:uid="{00000000-0005-0000-0000-0000792E0000}"/>
    <cellStyle name="Heading 3 10 3 2 2 2 4" xfId="30386" xr:uid="{00000000-0005-0000-0000-00007A2E0000}"/>
    <cellStyle name="Heading 3 10 3 2 2 3" xfId="26541" xr:uid="{00000000-0005-0000-0000-00007B2E0000}"/>
    <cellStyle name="Heading 3 10 3 2 2 3 2" xfId="31180" xr:uid="{00000000-0005-0000-0000-00007C2E0000}"/>
    <cellStyle name="Heading 3 10 3 2 2 3 3" xfId="32766" xr:uid="{00000000-0005-0000-0000-00007D2E0000}"/>
    <cellStyle name="Heading 3 10 3 2 2 4" xfId="28886" xr:uid="{00000000-0005-0000-0000-00007E2E0000}"/>
    <cellStyle name="Heading 3 10 3 2 2 5" xfId="30387" xr:uid="{00000000-0005-0000-0000-00007F2E0000}"/>
    <cellStyle name="Heading 3 10 3 2 3" xfId="9666" xr:uid="{00000000-0005-0000-0000-0000802E0000}"/>
    <cellStyle name="Heading 3 10 3 2 3 2" xfId="26543" xr:uid="{00000000-0005-0000-0000-0000812E0000}"/>
    <cellStyle name="Heading 3 10 3 2 3 2 2" xfId="31182" xr:uid="{00000000-0005-0000-0000-0000822E0000}"/>
    <cellStyle name="Heading 3 10 3 2 3 2 3" xfId="32768" xr:uid="{00000000-0005-0000-0000-0000832E0000}"/>
    <cellStyle name="Heading 3 10 3 2 3 3" xfId="28888" xr:uid="{00000000-0005-0000-0000-0000842E0000}"/>
    <cellStyle name="Heading 3 10 3 2 3 4" xfId="30385" xr:uid="{00000000-0005-0000-0000-0000852E0000}"/>
    <cellStyle name="Heading 3 10 3 2 4" xfId="26540" xr:uid="{00000000-0005-0000-0000-0000862E0000}"/>
    <cellStyle name="Heading 3 10 3 2 4 2" xfId="31179" xr:uid="{00000000-0005-0000-0000-0000872E0000}"/>
    <cellStyle name="Heading 3 10 3 2 4 3" xfId="32765" xr:uid="{00000000-0005-0000-0000-0000882E0000}"/>
    <cellStyle name="Heading 3 10 3 2 5" xfId="28885" xr:uid="{00000000-0005-0000-0000-0000892E0000}"/>
    <cellStyle name="Heading 3 10 3 2 6" xfId="30388" xr:uid="{00000000-0005-0000-0000-00008A2E0000}"/>
    <cellStyle name="Heading 3 10 3 3" xfId="9667" xr:uid="{00000000-0005-0000-0000-00008B2E0000}"/>
    <cellStyle name="Heading 3 10 3 3 2" xfId="9668" xr:uid="{00000000-0005-0000-0000-00008C2E0000}"/>
    <cellStyle name="Heading 3 10 3 3 2 2" xfId="26545" xr:uid="{00000000-0005-0000-0000-00008D2E0000}"/>
    <cellStyle name="Heading 3 10 3 3 2 2 2" xfId="31184" xr:uid="{00000000-0005-0000-0000-00008E2E0000}"/>
    <cellStyle name="Heading 3 10 3 3 2 2 3" xfId="32770" xr:uid="{00000000-0005-0000-0000-00008F2E0000}"/>
    <cellStyle name="Heading 3 10 3 3 2 3" xfId="28890" xr:uid="{00000000-0005-0000-0000-0000902E0000}"/>
    <cellStyle name="Heading 3 10 3 3 2 4" xfId="30383" xr:uid="{00000000-0005-0000-0000-0000912E0000}"/>
    <cellStyle name="Heading 3 10 3 3 3" xfId="26544" xr:uid="{00000000-0005-0000-0000-0000922E0000}"/>
    <cellStyle name="Heading 3 10 3 3 3 2" xfId="31183" xr:uid="{00000000-0005-0000-0000-0000932E0000}"/>
    <cellStyle name="Heading 3 10 3 3 3 3" xfId="32769" xr:uid="{00000000-0005-0000-0000-0000942E0000}"/>
    <cellStyle name="Heading 3 10 3 3 4" xfId="28889" xr:uid="{00000000-0005-0000-0000-0000952E0000}"/>
    <cellStyle name="Heading 3 10 3 3 5" xfId="30384" xr:uid="{00000000-0005-0000-0000-0000962E0000}"/>
    <cellStyle name="Heading 3 10 3 4" xfId="9669" xr:uid="{00000000-0005-0000-0000-0000972E0000}"/>
    <cellStyle name="Heading 3 10 3 4 2" xfId="26546" xr:uid="{00000000-0005-0000-0000-0000982E0000}"/>
    <cellStyle name="Heading 3 10 3 4 2 2" xfId="31185" xr:uid="{00000000-0005-0000-0000-0000992E0000}"/>
    <cellStyle name="Heading 3 10 3 4 2 3" xfId="32771" xr:uid="{00000000-0005-0000-0000-00009A2E0000}"/>
    <cellStyle name="Heading 3 10 3 4 3" xfId="28891" xr:uid="{00000000-0005-0000-0000-00009B2E0000}"/>
    <cellStyle name="Heading 3 10 3 4 4" xfId="30382" xr:uid="{00000000-0005-0000-0000-00009C2E0000}"/>
    <cellStyle name="Heading 3 10 3 5" xfId="26539" xr:uid="{00000000-0005-0000-0000-00009D2E0000}"/>
    <cellStyle name="Heading 3 10 3 5 2" xfId="31178" xr:uid="{00000000-0005-0000-0000-00009E2E0000}"/>
    <cellStyle name="Heading 3 10 3 5 3" xfId="32764" xr:uid="{00000000-0005-0000-0000-00009F2E0000}"/>
    <cellStyle name="Heading 3 10 3 6" xfId="28884" xr:uid="{00000000-0005-0000-0000-0000A02E0000}"/>
    <cellStyle name="Heading 3 10 3 7" xfId="30389" xr:uid="{00000000-0005-0000-0000-0000A12E0000}"/>
    <cellStyle name="Heading 3 10 4" xfId="9670" xr:uid="{00000000-0005-0000-0000-0000A22E0000}"/>
    <cellStyle name="Heading 3 10 4 2" xfId="9671" xr:uid="{00000000-0005-0000-0000-0000A32E0000}"/>
    <cellStyle name="Heading 3 10 4 2 2" xfId="9672" xr:uid="{00000000-0005-0000-0000-0000A42E0000}"/>
    <cellStyle name="Heading 3 10 4 2 2 2" xfId="26549" xr:uid="{00000000-0005-0000-0000-0000A52E0000}"/>
    <cellStyle name="Heading 3 10 4 2 2 2 2" xfId="31188" xr:uid="{00000000-0005-0000-0000-0000A62E0000}"/>
    <cellStyle name="Heading 3 10 4 2 2 2 3" xfId="32774" xr:uid="{00000000-0005-0000-0000-0000A72E0000}"/>
    <cellStyle name="Heading 3 10 4 2 2 3" xfId="28894" xr:uid="{00000000-0005-0000-0000-0000A82E0000}"/>
    <cellStyle name="Heading 3 10 4 2 2 4" xfId="30379" xr:uid="{00000000-0005-0000-0000-0000A92E0000}"/>
    <cellStyle name="Heading 3 10 4 2 3" xfId="26548" xr:uid="{00000000-0005-0000-0000-0000AA2E0000}"/>
    <cellStyle name="Heading 3 10 4 2 3 2" xfId="31187" xr:uid="{00000000-0005-0000-0000-0000AB2E0000}"/>
    <cellStyle name="Heading 3 10 4 2 3 3" xfId="32773" xr:uid="{00000000-0005-0000-0000-0000AC2E0000}"/>
    <cellStyle name="Heading 3 10 4 2 4" xfId="28893" xr:uid="{00000000-0005-0000-0000-0000AD2E0000}"/>
    <cellStyle name="Heading 3 10 4 2 5" xfId="30380" xr:uid="{00000000-0005-0000-0000-0000AE2E0000}"/>
    <cellStyle name="Heading 3 10 4 3" xfId="9673" xr:uid="{00000000-0005-0000-0000-0000AF2E0000}"/>
    <cellStyle name="Heading 3 10 4 3 2" xfId="26550" xr:uid="{00000000-0005-0000-0000-0000B02E0000}"/>
    <cellStyle name="Heading 3 10 4 3 2 2" xfId="31189" xr:uid="{00000000-0005-0000-0000-0000B12E0000}"/>
    <cellStyle name="Heading 3 10 4 3 2 3" xfId="32775" xr:uid="{00000000-0005-0000-0000-0000B22E0000}"/>
    <cellStyle name="Heading 3 10 4 3 3" xfId="28895" xr:uid="{00000000-0005-0000-0000-0000B32E0000}"/>
    <cellStyle name="Heading 3 10 4 3 4" xfId="30378" xr:uid="{00000000-0005-0000-0000-0000B42E0000}"/>
    <cellStyle name="Heading 3 10 4 4" xfId="26547" xr:uid="{00000000-0005-0000-0000-0000B52E0000}"/>
    <cellStyle name="Heading 3 10 4 4 2" xfId="31186" xr:uid="{00000000-0005-0000-0000-0000B62E0000}"/>
    <cellStyle name="Heading 3 10 4 4 3" xfId="32772" xr:uid="{00000000-0005-0000-0000-0000B72E0000}"/>
    <cellStyle name="Heading 3 10 4 5" xfId="28892" xr:uid="{00000000-0005-0000-0000-0000B82E0000}"/>
    <cellStyle name="Heading 3 10 4 6" xfId="30381" xr:uid="{00000000-0005-0000-0000-0000B92E0000}"/>
    <cellStyle name="Heading 3 10 5" xfId="9674" xr:uid="{00000000-0005-0000-0000-0000BA2E0000}"/>
    <cellStyle name="Heading 3 10 5 2" xfId="9675" xr:uid="{00000000-0005-0000-0000-0000BB2E0000}"/>
    <cellStyle name="Heading 3 10 5 2 2" xfId="26552" xr:uid="{00000000-0005-0000-0000-0000BC2E0000}"/>
    <cellStyle name="Heading 3 10 5 2 2 2" xfId="31191" xr:uid="{00000000-0005-0000-0000-0000BD2E0000}"/>
    <cellStyle name="Heading 3 10 5 2 2 3" xfId="32777" xr:uid="{00000000-0005-0000-0000-0000BE2E0000}"/>
    <cellStyle name="Heading 3 10 5 2 3" xfId="28897" xr:uid="{00000000-0005-0000-0000-0000BF2E0000}"/>
    <cellStyle name="Heading 3 10 5 2 4" xfId="30376" xr:uid="{00000000-0005-0000-0000-0000C02E0000}"/>
    <cellStyle name="Heading 3 10 5 3" xfId="26551" xr:uid="{00000000-0005-0000-0000-0000C12E0000}"/>
    <cellStyle name="Heading 3 10 5 3 2" xfId="31190" xr:uid="{00000000-0005-0000-0000-0000C22E0000}"/>
    <cellStyle name="Heading 3 10 5 3 3" xfId="32776" xr:uid="{00000000-0005-0000-0000-0000C32E0000}"/>
    <cellStyle name="Heading 3 10 5 4" xfId="28896" xr:uid="{00000000-0005-0000-0000-0000C42E0000}"/>
    <cellStyle name="Heading 3 10 5 5" xfId="30377" xr:uid="{00000000-0005-0000-0000-0000C52E0000}"/>
    <cellStyle name="Heading 3 10 6" xfId="9676" xr:uid="{00000000-0005-0000-0000-0000C62E0000}"/>
    <cellStyle name="Heading 3 10 6 2" xfId="9677" xr:uid="{00000000-0005-0000-0000-0000C72E0000}"/>
    <cellStyle name="Heading 3 10 6 2 2" xfId="26554" xr:uid="{00000000-0005-0000-0000-0000C82E0000}"/>
    <cellStyle name="Heading 3 10 6 2 2 2" xfId="31193" xr:uid="{00000000-0005-0000-0000-0000C92E0000}"/>
    <cellStyle name="Heading 3 10 6 2 2 3" xfId="32779" xr:uid="{00000000-0005-0000-0000-0000CA2E0000}"/>
    <cellStyle name="Heading 3 10 6 2 3" xfId="28899" xr:uid="{00000000-0005-0000-0000-0000CB2E0000}"/>
    <cellStyle name="Heading 3 10 6 2 4" xfId="30374" xr:uid="{00000000-0005-0000-0000-0000CC2E0000}"/>
    <cellStyle name="Heading 3 10 6 3" xfId="26553" xr:uid="{00000000-0005-0000-0000-0000CD2E0000}"/>
    <cellStyle name="Heading 3 10 6 3 2" xfId="31192" xr:uid="{00000000-0005-0000-0000-0000CE2E0000}"/>
    <cellStyle name="Heading 3 10 6 3 3" xfId="32778" xr:uid="{00000000-0005-0000-0000-0000CF2E0000}"/>
    <cellStyle name="Heading 3 10 6 4" xfId="28898" xr:uid="{00000000-0005-0000-0000-0000D02E0000}"/>
    <cellStyle name="Heading 3 10 6 5" xfId="30375" xr:uid="{00000000-0005-0000-0000-0000D12E0000}"/>
    <cellStyle name="Heading 3 10 7" xfId="9678" xr:uid="{00000000-0005-0000-0000-0000D22E0000}"/>
    <cellStyle name="Heading 3 10 7 2" xfId="26555" xr:uid="{00000000-0005-0000-0000-0000D32E0000}"/>
    <cellStyle name="Heading 3 10 7 2 2" xfId="31194" xr:uid="{00000000-0005-0000-0000-0000D42E0000}"/>
    <cellStyle name="Heading 3 10 7 2 3" xfId="32780" xr:uid="{00000000-0005-0000-0000-0000D52E0000}"/>
    <cellStyle name="Heading 3 10 7 3" xfId="28900" xr:uid="{00000000-0005-0000-0000-0000D62E0000}"/>
    <cellStyle name="Heading 3 10 7 4" xfId="30373" xr:uid="{00000000-0005-0000-0000-0000D72E0000}"/>
    <cellStyle name="Heading 3 10 8" xfId="26522" xr:uid="{00000000-0005-0000-0000-0000D82E0000}"/>
    <cellStyle name="Heading 3 10 8 2" xfId="31161" xr:uid="{00000000-0005-0000-0000-0000D92E0000}"/>
    <cellStyle name="Heading 3 10 8 3" xfId="32747" xr:uid="{00000000-0005-0000-0000-0000DA2E0000}"/>
    <cellStyle name="Heading 3 10 9" xfId="28049" xr:uid="{00000000-0005-0000-0000-0000DB2E0000}"/>
    <cellStyle name="Heading 3 10 9 2" xfId="32685" xr:uid="{00000000-0005-0000-0000-0000DC2E0000}"/>
    <cellStyle name="Heading 3 10 9 3" xfId="34271" xr:uid="{00000000-0005-0000-0000-0000DD2E0000}"/>
    <cellStyle name="Heading 3 11" xfId="9679" xr:uid="{00000000-0005-0000-0000-0000DE2E0000}"/>
    <cellStyle name="Heading 3 11 2" xfId="9680" xr:uid="{00000000-0005-0000-0000-0000DF2E0000}"/>
    <cellStyle name="Heading 3 11 2 2" xfId="9681" xr:uid="{00000000-0005-0000-0000-0000E02E0000}"/>
    <cellStyle name="Heading 3 11 2 2 2" xfId="9682" xr:uid="{00000000-0005-0000-0000-0000E12E0000}"/>
    <cellStyle name="Heading 3 11 2 2 2 2" xfId="9683" xr:uid="{00000000-0005-0000-0000-0000E22E0000}"/>
    <cellStyle name="Heading 3 11 2 2 2 2 2" xfId="26560" xr:uid="{00000000-0005-0000-0000-0000E32E0000}"/>
    <cellStyle name="Heading 3 11 2 2 2 2 2 2" xfId="31199" xr:uid="{00000000-0005-0000-0000-0000E42E0000}"/>
    <cellStyle name="Heading 3 11 2 2 2 2 2 3" xfId="32785" xr:uid="{00000000-0005-0000-0000-0000E52E0000}"/>
    <cellStyle name="Heading 3 11 2 2 2 2 3" xfId="28905" xr:uid="{00000000-0005-0000-0000-0000E62E0000}"/>
    <cellStyle name="Heading 3 11 2 2 2 2 4" xfId="30368" xr:uid="{00000000-0005-0000-0000-0000E72E0000}"/>
    <cellStyle name="Heading 3 11 2 2 2 3" xfId="26559" xr:uid="{00000000-0005-0000-0000-0000E82E0000}"/>
    <cellStyle name="Heading 3 11 2 2 2 3 2" xfId="31198" xr:uid="{00000000-0005-0000-0000-0000E92E0000}"/>
    <cellStyle name="Heading 3 11 2 2 2 3 3" xfId="32784" xr:uid="{00000000-0005-0000-0000-0000EA2E0000}"/>
    <cellStyle name="Heading 3 11 2 2 2 4" xfId="28904" xr:uid="{00000000-0005-0000-0000-0000EB2E0000}"/>
    <cellStyle name="Heading 3 11 2 2 2 5" xfId="30369" xr:uid="{00000000-0005-0000-0000-0000EC2E0000}"/>
    <cellStyle name="Heading 3 11 2 2 3" xfId="9684" xr:uid="{00000000-0005-0000-0000-0000ED2E0000}"/>
    <cellStyle name="Heading 3 11 2 2 3 2" xfId="26561" xr:uid="{00000000-0005-0000-0000-0000EE2E0000}"/>
    <cellStyle name="Heading 3 11 2 2 3 2 2" xfId="31200" xr:uid="{00000000-0005-0000-0000-0000EF2E0000}"/>
    <cellStyle name="Heading 3 11 2 2 3 2 3" xfId="32786" xr:uid="{00000000-0005-0000-0000-0000F02E0000}"/>
    <cellStyle name="Heading 3 11 2 2 3 3" xfId="28906" xr:uid="{00000000-0005-0000-0000-0000F12E0000}"/>
    <cellStyle name="Heading 3 11 2 2 3 4" xfId="30367" xr:uid="{00000000-0005-0000-0000-0000F22E0000}"/>
    <cellStyle name="Heading 3 11 2 2 4" xfId="26558" xr:uid="{00000000-0005-0000-0000-0000F32E0000}"/>
    <cellStyle name="Heading 3 11 2 2 4 2" xfId="31197" xr:uid="{00000000-0005-0000-0000-0000F42E0000}"/>
    <cellStyle name="Heading 3 11 2 2 4 3" xfId="32783" xr:uid="{00000000-0005-0000-0000-0000F52E0000}"/>
    <cellStyle name="Heading 3 11 2 2 5" xfId="28903" xr:uid="{00000000-0005-0000-0000-0000F62E0000}"/>
    <cellStyle name="Heading 3 11 2 2 6" xfId="30370" xr:uid="{00000000-0005-0000-0000-0000F72E0000}"/>
    <cellStyle name="Heading 3 11 2 3" xfId="9685" xr:uid="{00000000-0005-0000-0000-0000F82E0000}"/>
    <cellStyle name="Heading 3 11 2 3 2" xfId="9686" xr:uid="{00000000-0005-0000-0000-0000F92E0000}"/>
    <cellStyle name="Heading 3 11 2 3 2 2" xfId="26563" xr:uid="{00000000-0005-0000-0000-0000FA2E0000}"/>
    <cellStyle name="Heading 3 11 2 3 2 2 2" xfId="31202" xr:uid="{00000000-0005-0000-0000-0000FB2E0000}"/>
    <cellStyle name="Heading 3 11 2 3 2 2 3" xfId="32788" xr:uid="{00000000-0005-0000-0000-0000FC2E0000}"/>
    <cellStyle name="Heading 3 11 2 3 2 3" xfId="28908" xr:uid="{00000000-0005-0000-0000-0000FD2E0000}"/>
    <cellStyle name="Heading 3 11 2 3 2 4" xfId="30365" xr:uid="{00000000-0005-0000-0000-0000FE2E0000}"/>
    <cellStyle name="Heading 3 11 2 3 3" xfId="26562" xr:uid="{00000000-0005-0000-0000-0000FF2E0000}"/>
    <cellStyle name="Heading 3 11 2 3 3 2" xfId="31201" xr:uid="{00000000-0005-0000-0000-0000002F0000}"/>
    <cellStyle name="Heading 3 11 2 3 3 3" xfId="32787" xr:uid="{00000000-0005-0000-0000-0000012F0000}"/>
    <cellStyle name="Heading 3 11 2 3 4" xfId="28907" xr:uid="{00000000-0005-0000-0000-0000022F0000}"/>
    <cellStyle name="Heading 3 11 2 3 5" xfId="30366" xr:uid="{00000000-0005-0000-0000-0000032F0000}"/>
    <cellStyle name="Heading 3 11 2 4" xfId="9687" xr:uid="{00000000-0005-0000-0000-0000042F0000}"/>
    <cellStyle name="Heading 3 11 2 4 2" xfId="26564" xr:uid="{00000000-0005-0000-0000-0000052F0000}"/>
    <cellStyle name="Heading 3 11 2 4 2 2" xfId="31203" xr:uid="{00000000-0005-0000-0000-0000062F0000}"/>
    <cellStyle name="Heading 3 11 2 4 2 3" xfId="32789" xr:uid="{00000000-0005-0000-0000-0000072F0000}"/>
    <cellStyle name="Heading 3 11 2 4 3" xfId="28909" xr:uid="{00000000-0005-0000-0000-0000082F0000}"/>
    <cellStyle name="Heading 3 11 2 4 4" xfId="30364" xr:uid="{00000000-0005-0000-0000-0000092F0000}"/>
    <cellStyle name="Heading 3 11 2 5" xfId="26557" xr:uid="{00000000-0005-0000-0000-00000A2F0000}"/>
    <cellStyle name="Heading 3 11 2 5 2" xfId="31196" xr:uid="{00000000-0005-0000-0000-00000B2F0000}"/>
    <cellStyle name="Heading 3 11 2 5 3" xfId="32782" xr:uid="{00000000-0005-0000-0000-00000C2F0000}"/>
    <cellStyle name="Heading 3 11 2 6" xfId="28902" xr:uid="{00000000-0005-0000-0000-00000D2F0000}"/>
    <cellStyle name="Heading 3 11 2 7" xfId="30371" xr:uid="{00000000-0005-0000-0000-00000E2F0000}"/>
    <cellStyle name="Heading 3 11 3" xfId="9688" xr:uid="{00000000-0005-0000-0000-00000F2F0000}"/>
    <cellStyle name="Heading 3 11 3 2" xfId="9689" xr:uid="{00000000-0005-0000-0000-0000102F0000}"/>
    <cellStyle name="Heading 3 11 3 2 2" xfId="9690" xr:uid="{00000000-0005-0000-0000-0000112F0000}"/>
    <cellStyle name="Heading 3 11 3 2 2 2" xfId="26567" xr:uid="{00000000-0005-0000-0000-0000122F0000}"/>
    <cellStyle name="Heading 3 11 3 2 2 2 2" xfId="31206" xr:uid="{00000000-0005-0000-0000-0000132F0000}"/>
    <cellStyle name="Heading 3 11 3 2 2 2 3" xfId="32792" xr:uid="{00000000-0005-0000-0000-0000142F0000}"/>
    <cellStyle name="Heading 3 11 3 2 2 3" xfId="28912" xr:uid="{00000000-0005-0000-0000-0000152F0000}"/>
    <cellStyle name="Heading 3 11 3 2 2 4" xfId="30361" xr:uid="{00000000-0005-0000-0000-0000162F0000}"/>
    <cellStyle name="Heading 3 11 3 2 3" xfId="26566" xr:uid="{00000000-0005-0000-0000-0000172F0000}"/>
    <cellStyle name="Heading 3 11 3 2 3 2" xfId="31205" xr:uid="{00000000-0005-0000-0000-0000182F0000}"/>
    <cellStyle name="Heading 3 11 3 2 3 3" xfId="32791" xr:uid="{00000000-0005-0000-0000-0000192F0000}"/>
    <cellStyle name="Heading 3 11 3 2 4" xfId="28911" xr:uid="{00000000-0005-0000-0000-00001A2F0000}"/>
    <cellStyle name="Heading 3 11 3 2 5" xfId="30362" xr:uid="{00000000-0005-0000-0000-00001B2F0000}"/>
    <cellStyle name="Heading 3 11 3 3" xfId="9691" xr:uid="{00000000-0005-0000-0000-00001C2F0000}"/>
    <cellStyle name="Heading 3 11 3 3 2" xfId="26568" xr:uid="{00000000-0005-0000-0000-00001D2F0000}"/>
    <cellStyle name="Heading 3 11 3 3 2 2" xfId="31207" xr:uid="{00000000-0005-0000-0000-00001E2F0000}"/>
    <cellStyle name="Heading 3 11 3 3 2 3" xfId="32793" xr:uid="{00000000-0005-0000-0000-00001F2F0000}"/>
    <cellStyle name="Heading 3 11 3 3 3" xfId="28913" xr:uid="{00000000-0005-0000-0000-0000202F0000}"/>
    <cellStyle name="Heading 3 11 3 3 4" xfId="30360" xr:uid="{00000000-0005-0000-0000-0000212F0000}"/>
    <cellStyle name="Heading 3 11 3 4" xfId="26565" xr:uid="{00000000-0005-0000-0000-0000222F0000}"/>
    <cellStyle name="Heading 3 11 3 4 2" xfId="31204" xr:uid="{00000000-0005-0000-0000-0000232F0000}"/>
    <cellStyle name="Heading 3 11 3 4 3" xfId="32790" xr:uid="{00000000-0005-0000-0000-0000242F0000}"/>
    <cellStyle name="Heading 3 11 3 5" xfId="28910" xr:uid="{00000000-0005-0000-0000-0000252F0000}"/>
    <cellStyle name="Heading 3 11 3 6" xfId="30363" xr:uid="{00000000-0005-0000-0000-0000262F0000}"/>
    <cellStyle name="Heading 3 11 4" xfId="9692" xr:uid="{00000000-0005-0000-0000-0000272F0000}"/>
    <cellStyle name="Heading 3 11 4 2" xfId="9693" xr:uid="{00000000-0005-0000-0000-0000282F0000}"/>
    <cellStyle name="Heading 3 11 4 2 2" xfId="26570" xr:uid="{00000000-0005-0000-0000-0000292F0000}"/>
    <cellStyle name="Heading 3 11 4 2 2 2" xfId="31209" xr:uid="{00000000-0005-0000-0000-00002A2F0000}"/>
    <cellStyle name="Heading 3 11 4 2 2 3" xfId="32795" xr:uid="{00000000-0005-0000-0000-00002B2F0000}"/>
    <cellStyle name="Heading 3 11 4 2 3" xfId="28915" xr:uid="{00000000-0005-0000-0000-00002C2F0000}"/>
    <cellStyle name="Heading 3 11 4 2 4" xfId="30358" xr:uid="{00000000-0005-0000-0000-00002D2F0000}"/>
    <cellStyle name="Heading 3 11 4 3" xfId="26569" xr:uid="{00000000-0005-0000-0000-00002E2F0000}"/>
    <cellStyle name="Heading 3 11 4 3 2" xfId="31208" xr:uid="{00000000-0005-0000-0000-00002F2F0000}"/>
    <cellStyle name="Heading 3 11 4 3 3" xfId="32794" xr:uid="{00000000-0005-0000-0000-0000302F0000}"/>
    <cellStyle name="Heading 3 11 4 4" xfId="28914" xr:uid="{00000000-0005-0000-0000-0000312F0000}"/>
    <cellStyle name="Heading 3 11 4 5" xfId="30359" xr:uid="{00000000-0005-0000-0000-0000322F0000}"/>
    <cellStyle name="Heading 3 11 5" xfId="9694" xr:uid="{00000000-0005-0000-0000-0000332F0000}"/>
    <cellStyle name="Heading 3 11 5 2" xfId="26571" xr:uid="{00000000-0005-0000-0000-0000342F0000}"/>
    <cellStyle name="Heading 3 11 5 2 2" xfId="31210" xr:uid="{00000000-0005-0000-0000-0000352F0000}"/>
    <cellStyle name="Heading 3 11 5 2 3" xfId="32796" xr:uid="{00000000-0005-0000-0000-0000362F0000}"/>
    <cellStyle name="Heading 3 11 5 3" xfId="28916" xr:uid="{00000000-0005-0000-0000-0000372F0000}"/>
    <cellStyle name="Heading 3 11 5 4" xfId="30357" xr:uid="{00000000-0005-0000-0000-0000382F0000}"/>
    <cellStyle name="Heading 3 11 6" xfId="26556" xr:uid="{00000000-0005-0000-0000-0000392F0000}"/>
    <cellStyle name="Heading 3 11 6 2" xfId="31195" xr:uid="{00000000-0005-0000-0000-00003A2F0000}"/>
    <cellStyle name="Heading 3 11 6 3" xfId="32781" xr:uid="{00000000-0005-0000-0000-00003B2F0000}"/>
    <cellStyle name="Heading 3 11 7" xfId="28050" xr:uid="{00000000-0005-0000-0000-00003C2F0000}"/>
    <cellStyle name="Heading 3 11 7 2" xfId="32686" xr:uid="{00000000-0005-0000-0000-00003D2F0000}"/>
    <cellStyle name="Heading 3 11 7 3" xfId="34272" xr:uid="{00000000-0005-0000-0000-00003E2F0000}"/>
    <cellStyle name="Heading 3 11 8" xfId="28901" xr:uid="{00000000-0005-0000-0000-00003F2F0000}"/>
    <cellStyle name="Heading 3 11 9" xfId="30372" xr:uid="{00000000-0005-0000-0000-0000402F0000}"/>
    <cellStyle name="Heading 3 12" xfId="9695" xr:uid="{00000000-0005-0000-0000-0000412F0000}"/>
    <cellStyle name="Heading 3 12 2" xfId="9696" xr:uid="{00000000-0005-0000-0000-0000422F0000}"/>
    <cellStyle name="Heading 3 12 2 2" xfId="9697" xr:uid="{00000000-0005-0000-0000-0000432F0000}"/>
    <cellStyle name="Heading 3 12 2 2 2" xfId="9698" xr:uid="{00000000-0005-0000-0000-0000442F0000}"/>
    <cellStyle name="Heading 3 12 2 2 2 2" xfId="9699" xr:uid="{00000000-0005-0000-0000-0000452F0000}"/>
    <cellStyle name="Heading 3 12 2 2 2 2 2" xfId="26576" xr:uid="{00000000-0005-0000-0000-0000462F0000}"/>
    <cellStyle name="Heading 3 12 2 2 2 2 2 2" xfId="31215" xr:uid="{00000000-0005-0000-0000-0000472F0000}"/>
    <cellStyle name="Heading 3 12 2 2 2 2 2 3" xfId="32801" xr:uid="{00000000-0005-0000-0000-0000482F0000}"/>
    <cellStyle name="Heading 3 12 2 2 2 2 3" xfId="28921" xr:uid="{00000000-0005-0000-0000-0000492F0000}"/>
    <cellStyle name="Heading 3 12 2 2 2 2 4" xfId="30352" xr:uid="{00000000-0005-0000-0000-00004A2F0000}"/>
    <cellStyle name="Heading 3 12 2 2 2 3" xfId="26575" xr:uid="{00000000-0005-0000-0000-00004B2F0000}"/>
    <cellStyle name="Heading 3 12 2 2 2 3 2" xfId="31214" xr:uid="{00000000-0005-0000-0000-00004C2F0000}"/>
    <cellStyle name="Heading 3 12 2 2 2 3 3" xfId="32800" xr:uid="{00000000-0005-0000-0000-00004D2F0000}"/>
    <cellStyle name="Heading 3 12 2 2 2 4" xfId="28920" xr:uid="{00000000-0005-0000-0000-00004E2F0000}"/>
    <cellStyle name="Heading 3 12 2 2 2 5" xfId="30353" xr:uid="{00000000-0005-0000-0000-00004F2F0000}"/>
    <cellStyle name="Heading 3 12 2 2 3" xfId="9700" xr:uid="{00000000-0005-0000-0000-0000502F0000}"/>
    <cellStyle name="Heading 3 12 2 2 3 2" xfId="26577" xr:uid="{00000000-0005-0000-0000-0000512F0000}"/>
    <cellStyle name="Heading 3 12 2 2 3 2 2" xfId="31216" xr:uid="{00000000-0005-0000-0000-0000522F0000}"/>
    <cellStyle name="Heading 3 12 2 2 3 2 3" xfId="32802" xr:uid="{00000000-0005-0000-0000-0000532F0000}"/>
    <cellStyle name="Heading 3 12 2 2 3 3" xfId="28922" xr:uid="{00000000-0005-0000-0000-0000542F0000}"/>
    <cellStyle name="Heading 3 12 2 2 3 4" xfId="30351" xr:uid="{00000000-0005-0000-0000-0000552F0000}"/>
    <cellStyle name="Heading 3 12 2 2 4" xfId="26574" xr:uid="{00000000-0005-0000-0000-0000562F0000}"/>
    <cellStyle name="Heading 3 12 2 2 4 2" xfId="31213" xr:uid="{00000000-0005-0000-0000-0000572F0000}"/>
    <cellStyle name="Heading 3 12 2 2 4 3" xfId="32799" xr:uid="{00000000-0005-0000-0000-0000582F0000}"/>
    <cellStyle name="Heading 3 12 2 2 5" xfId="28919" xr:uid="{00000000-0005-0000-0000-0000592F0000}"/>
    <cellStyle name="Heading 3 12 2 2 6" xfId="30354" xr:uid="{00000000-0005-0000-0000-00005A2F0000}"/>
    <cellStyle name="Heading 3 12 2 3" xfId="9701" xr:uid="{00000000-0005-0000-0000-00005B2F0000}"/>
    <cellStyle name="Heading 3 12 2 3 2" xfId="9702" xr:uid="{00000000-0005-0000-0000-00005C2F0000}"/>
    <cellStyle name="Heading 3 12 2 3 2 2" xfId="26579" xr:uid="{00000000-0005-0000-0000-00005D2F0000}"/>
    <cellStyle name="Heading 3 12 2 3 2 2 2" xfId="31218" xr:uid="{00000000-0005-0000-0000-00005E2F0000}"/>
    <cellStyle name="Heading 3 12 2 3 2 2 3" xfId="32804" xr:uid="{00000000-0005-0000-0000-00005F2F0000}"/>
    <cellStyle name="Heading 3 12 2 3 2 3" xfId="28924" xr:uid="{00000000-0005-0000-0000-0000602F0000}"/>
    <cellStyle name="Heading 3 12 2 3 2 4" xfId="30349" xr:uid="{00000000-0005-0000-0000-0000612F0000}"/>
    <cellStyle name="Heading 3 12 2 3 3" xfId="26578" xr:uid="{00000000-0005-0000-0000-0000622F0000}"/>
    <cellStyle name="Heading 3 12 2 3 3 2" xfId="31217" xr:uid="{00000000-0005-0000-0000-0000632F0000}"/>
    <cellStyle name="Heading 3 12 2 3 3 3" xfId="32803" xr:uid="{00000000-0005-0000-0000-0000642F0000}"/>
    <cellStyle name="Heading 3 12 2 3 4" xfId="28923" xr:uid="{00000000-0005-0000-0000-0000652F0000}"/>
    <cellStyle name="Heading 3 12 2 3 5" xfId="30350" xr:uid="{00000000-0005-0000-0000-0000662F0000}"/>
    <cellStyle name="Heading 3 12 2 4" xfId="9703" xr:uid="{00000000-0005-0000-0000-0000672F0000}"/>
    <cellStyle name="Heading 3 12 2 4 2" xfId="26580" xr:uid="{00000000-0005-0000-0000-0000682F0000}"/>
    <cellStyle name="Heading 3 12 2 4 2 2" xfId="31219" xr:uid="{00000000-0005-0000-0000-0000692F0000}"/>
    <cellStyle name="Heading 3 12 2 4 2 3" xfId="32805" xr:uid="{00000000-0005-0000-0000-00006A2F0000}"/>
    <cellStyle name="Heading 3 12 2 4 3" xfId="28925" xr:uid="{00000000-0005-0000-0000-00006B2F0000}"/>
    <cellStyle name="Heading 3 12 2 4 4" xfId="30348" xr:uid="{00000000-0005-0000-0000-00006C2F0000}"/>
    <cellStyle name="Heading 3 12 2 5" xfId="26573" xr:uid="{00000000-0005-0000-0000-00006D2F0000}"/>
    <cellStyle name="Heading 3 12 2 5 2" xfId="31212" xr:uid="{00000000-0005-0000-0000-00006E2F0000}"/>
    <cellStyle name="Heading 3 12 2 5 3" xfId="32798" xr:uid="{00000000-0005-0000-0000-00006F2F0000}"/>
    <cellStyle name="Heading 3 12 2 6" xfId="28918" xr:uid="{00000000-0005-0000-0000-0000702F0000}"/>
    <cellStyle name="Heading 3 12 2 7" xfId="30355" xr:uid="{00000000-0005-0000-0000-0000712F0000}"/>
    <cellStyle name="Heading 3 12 3" xfId="9704" xr:uid="{00000000-0005-0000-0000-0000722F0000}"/>
    <cellStyle name="Heading 3 12 3 2" xfId="9705" xr:uid="{00000000-0005-0000-0000-0000732F0000}"/>
    <cellStyle name="Heading 3 12 3 2 2" xfId="9706" xr:uid="{00000000-0005-0000-0000-0000742F0000}"/>
    <cellStyle name="Heading 3 12 3 2 2 2" xfId="26583" xr:uid="{00000000-0005-0000-0000-0000752F0000}"/>
    <cellStyle name="Heading 3 12 3 2 2 2 2" xfId="31222" xr:uid="{00000000-0005-0000-0000-0000762F0000}"/>
    <cellStyle name="Heading 3 12 3 2 2 2 3" xfId="32808" xr:uid="{00000000-0005-0000-0000-0000772F0000}"/>
    <cellStyle name="Heading 3 12 3 2 2 3" xfId="28928" xr:uid="{00000000-0005-0000-0000-0000782F0000}"/>
    <cellStyle name="Heading 3 12 3 2 2 4" xfId="30345" xr:uid="{00000000-0005-0000-0000-0000792F0000}"/>
    <cellStyle name="Heading 3 12 3 2 3" xfId="26582" xr:uid="{00000000-0005-0000-0000-00007A2F0000}"/>
    <cellStyle name="Heading 3 12 3 2 3 2" xfId="31221" xr:uid="{00000000-0005-0000-0000-00007B2F0000}"/>
    <cellStyle name="Heading 3 12 3 2 3 3" xfId="32807" xr:uid="{00000000-0005-0000-0000-00007C2F0000}"/>
    <cellStyle name="Heading 3 12 3 2 4" xfId="28927" xr:uid="{00000000-0005-0000-0000-00007D2F0000}"/>
    <cellStyle name="Heading 3 12 3 2 5" xfId="30346" xr:uid="{00000000-0005-0000-0000-00007E2F0000}"/>
    <cellStyle name="Heading 3 12 3 3" xfId="9707" xr:uid="{00000000-0005-0000-0000-00007F2F0000}"/>
    <cellStyle name="Heading 3 12 3 3 2" xfId="26584" xr:uid="{00000000-0005-0000-0000-0000802F0000}"/>
    <cellStyle name="Heading 3 12 3 3 2 2" xfId="31223" xr:uid="{00000000-0005-0000-0000-0000812F0000}"/>
    <cellStyle name="Heading 3 12 3 3 2 3" xfId="32809" xr:uid="{00000000-0005-0000-0000-0000822F0000}"/>
    <cellStyle name="Heading 3 12 3 3 3" xfId="28929" xr:uid="{00000000-0005-0000-0000-0000832F0000}"/>
    <cellStyle name="Heading 3 12 3 3 4" xfId="30344" xr:uid="{00000000-0005-0000-0000-0000842F0000}"/>
    <cellStyle name="Heading 3 12 3 4" xfId="26581" xr:uid="{00000000-0005-0000-0000-0000852F0000}"/>
    <cellStyle name="Heading 3 12 3 4 2" xfId="31220" xr:uid="{00000000-0005-0000-0000-0000862F0000}"/>
    <cellStyle name="Heading 3 12 3 4 3" xfId="32806" xr:uid="{00000000-0005-0000-0000-0000872F0000}"/>
    <cellStyle name="Heading 3 12 3 5" xfId="28926" xr:uid="{00000000-0005-0000-0000-0000882F0000}"/>
    <cellStyle name="Heading 3 12 3 6" xfId="30347" xr:uid="{00000000-0005-0000-0000-0000892F0000}"/>
    <cellStyle name="Heading 3 12 4" xfId="9708" xr:uid="{00000000-0005-0000-0000-00008A2F0000}"/>
    <cellStyle name="Heading 3 12 4 2" xfId="9709" xr:uid="{00000000-0005-0000-0000-00008B2F0000}"/>
    <cellStyle name="Heading 3 12 4 2 2" xfId="26586" xr:uid="{00000000-0005-0000-0000-00008C2F0000}"/>
    <cellStyle name="Heading 3 12 4 2 2 2" xfId="31225" xr:uid="{00000000-0005-0000-0000-00008D2F0000}"/>
    <cellStyle name="Heading 3 12 4 2 2 3" xfId="32811" xr:uid="{00000000-0005-0000-0000-00008E2F0000}"/>
    <cellStyle name="Heading 3 12 4 2 3" xfId="28931" xr:uid="{00000000-0005-0000-0000-00008F2F0000}"/>
    <cellStyle name="Heading 3 12 4 2 4" xfId="30342" xr:uid="{00000000-0005-0000-0000-0000902F0000}"/>
    <cellStyle name="Heading 3 12 4 3" xfId="26585" xr:uid="{00000000-0005-0000-0000-0000912F0000}"/>
    <cellStyle name="Heading 3 12 4 3 2" xfId="31224" xr:uid="{00000000-0005-0000-0000-0000922F0000}"/>
    <cellStyle name="Heading 3 12 4 3 3" xfId="32810" xr:uid="{00000000-0005-0000-0000-0000932F0000}"/>
    <cellStyle name="Heading 3 12 4 4" xfId="28930" xr:uid="{00000000-0005-0000-0000-0000942F0000}"/>
    <cellStyle name="Heading 3 12 4 5" xfId="30343" xr:uid="{00000000-0005-0000-0000-0000952F0000}"/>
    <cellStyle name="Heading 3 12 5" xfId="9710" xr:uid="{00000000-0005-0000-0000-0000962F0000}"/>
    <cellStyle name="Heading 3 12 5 2" xfId="26587" xr:uid="{00000000-0005-0000-0000-0000972F0000}"/>
    <cellStyle name="Heading 3 12 5 2 2" xfId="31226" xr:uid="{00000000-0005-0000-0000-0000982F0000}"/>
    <cellStyle name="Heading 3 12 5 2 3" xfId="32812" xr:uid="{00000000-0005-0000-0000-0000992F0000}"/>
    <cellStyle name="Heading 3 12 5 3" xfId="28932" xr:uid="{00000000-0005-0000-0000-00009A2F0000}"/>
    <cellStyle name="Heading 3 12 5 4" xfId="30341" xr:uid="{00000000-0005-0000-0000-00009B2F0000}"/>
    <cellStyle name="Heading 3 12 6" xfId="26572" xr:uid="{00000000-0005-0000-0000-00009C2F0000}"/>
    <cellStyle name="Heading 3 12 6 2" xfId="31211" xr:uid="{00000000-0005-0000-0000-00009D2F0000}"/>
    <cellStyle name="Heading 3 12 6 3" xfId="32797" xr:uid="{00000000-0005-0000-0000-00009E2F0000}"/>
    <cellStyle name="Heading 3 12 7" xfId="28051" xr:uid="{00000000-0005-0000-0000-00009F2F0000}"/>
    <cellStyle name="Heading 3 12 7 2" xfId="32687" xr:uid="{00000000-0005-0000-0000-0000A02F0000}"/>
    <cellStyle name="Heading 3 12 7 3" xfId="34273" xr:uid="{00000000-0005-0000-0000-0000A12F0000}"/>
    <cellStyle name="Heading 3 12 8" xfId="28917" xr:uid="{00000000-0005-0000-0000-0000A22F0000}"/>
    <cellStyle name="Heading 3 12 9" xfId="30356" xr:uid="{00000000-0005-0000-0000-0000A32F0000}"/>
    <cellStyle name="Heading 3 13" xfId="34776" xr:uid="{00000000-0005-0000-0000-0000A42F0000}"/>
    <cellStyle name="Heading 3 13 2" xfId="37369" xr:uid="{00000000-0005-0000-0000-0000A52F0000}"/>
    <cellStyle name="Heading 3 13 3" xfId="35012" xr:uid="{00000000-0005-0000-0000-0000A62F0000}"/>
    <cellStyle name="Heading 3 14" xfId="35011" xr:uid="{00000000-0005-0000-0000-0000A72F0000}"/>
    <cellStyle name="Heading 3 15" xfId="37531" xr:uid="{00000000-0005-0000-0000-0000A82F0000}"/>
    <cellStyle name="Heading 3 16" xfId="37537" xr:uid="{00000000-0005-0000-0000-0000A92F0000}"/>
    <cellStyle name="Heading 3 17" xfId="38083" xr:uid="{00000000-0005-0000-0000-0000AA2F0000}"/>
    <cellStyle name="Heading 3 18" xfId="388" xr:uid="{00000000-0005-0000-0000-0000AB2F0000}"/>
    <cellStyle name="Heading 3 2" xfId="50" xr:uid="{00000000-0005-0000-0000-0000AC2F0000}"/>
    <cellStyle name="Heading 3 2 10" xfId="9712" xr:uid="{00000000-0005-0000-0000-0000AD2F0000}"/>
    <cellStyle name="Heading 3 2 10 2" xfId="26589" xr:uid="{00000000-0005-0000-0000-0000AE2F0000}"/>
    <cellStyle name="Heading 3 2 10 2 2" xfId="31228" xr:uid="{00000000-0005-0000-0000-0000AF2F0000}"/>
    <cellStyle name="Heading 3 2 10 2 3" xfId="32814" xr:uid="{00000000-0005-0000-0000-0000B02F0000}"/>
    <cellStyle name="Heading 3 2 10 3" xfId="28934" xr:uid="{00000000-0005-0000-0000-0000B12F0000}"/>
    <cellStyle name="Heading 3 2 10 4" xfId="30339" xr:uid="{00000000-0005-0000-0000-0000B22F0000}"/>
    <cellStyle name="Heading 3 2 11" xfId="26588" xr:uid="{00000000-0005-0000-0000-0000B32F0000}"/>
    <cellStyle name="Heading 3 2 11 2" xfId="31227" xr:uid="{00000000-0005-0000-0000-0000B42F0000}"/>
    <cellStyle name="Heading 3 2 11 3" xfId="32813" xr:uid="{00000000-0005-0000-0000-0000B52F0000}"/>
    <cellStyle name="Heading 3 2 12" xfId="28052" xr:uid="{00000000-0005-0000-0000-0000B62F0000}"/>
    <cellStyle name="Heading 3 2 12 2" xfId="32688" xr:uid="{00000000-0005-0000-0000-0000B72F0000}"/>
    <cellStyle name="Heading 3 2 12 3" xfId="34274" xr:uid="{00000000-0005-0000-0000-0000B82F0000}"/>
    <cellStyle name="Heading 3 2 13" xfId="28933" xr:uid="{00000000-0005-0000-0000-0000B92F0000}"/>
    <cellStyle name="Heading 3 2 14" xfId="30340" xr:uid="{00000000-0005-0000-0000-0000BA2F0000}"/>
    <cellStyle name="Heading 3 2 15" xfId="37929" xr:uid="{00000000-0005-0000-0000-0000BB2F0000}"/>
    <cellStyle name="Heading 3 2 16" xfId="38173" xr:uid="{00000000-0005-0000-0000-0000BC2F0000}"/>
    <cellStyle name="Heading 3 2 17" xfId="9711" xr:uid="{00000000-0005-0000-0000-0000BD2F0000}"/>
    <cellStyle name="Heading 3 2 2" xfId="51" xr:uid="{00000000-0005-0000-0000-0000BE2F0000}"/>
    <cellStyle name="Heading 3 2 2 10" xfId="28935" xr:uid="{00000000-0005-0000-0000-0000BF2F0000}"/>
    <cellStyle name="Heading 3 2 2 11" xfId="30338" xr:uid="{00000000-0005-0000-0000-0000C02F0000}"/>
    <cellStyle name="Heading 3 2 2 12" xfId="37930" xr:uid="{00000000-0005-0000-0000-0000C12F0000}"/>
    <cellStyle name="Heading 3 2 2 13" xfId="38172" xr:uid="{00000000-0005-0000-0000-0000C22F0000}"/>
    <cellStyle name="Heading 3 2 2 14" xfId="9713" xr:uid="{00000000-0005-0000-0000-0000C32F0000}"/>
    <cellStyle name="Heading 3 2 2 2" xfId="52" xr:uid="{00000000-0005-0000-0000-0000C42F0000}"/>
    <cellStyle name="Heading 3 2 2 2 10" xfId="38171" xr:uid="{00000000-0005-0000-0000-0000C52F0000}"/>
    <cellStyle name="Heading 3 2 2 2 11" xfId="9714" xr:uid="{00000000-0005-0000-0000-0000C62F0000}"/>
    <cellStyle name="Heading 3 2 2 2 2" xfId="167" xr:uid="{00000000-0005-0000-0000-0000C72F0000}"/>
    <cellStyle name="Heading 3 2 2 2 2 10" xfId="9715" xr:uid="{00000000-0005-0000-0000-0000C82F0000}"/>
    <cellStyle name="Heading 3 2 2 2 2 2" xfId="197" xr:uid="{00000000-0005-0000-0000-0000C92F0000}"/>
    <cellStyle name="Heading 3 2 2 2 2 2 2" xfId="207" xr:uid="{00000000-0005-0000-0000-0000CA2F0000}"/>
    <cellStyle name="Heading 3 2 2 2 2 2 2 2" xfId="289" xr:uid="{00000000-0005-0000-0000-0000CB2F0000}"/>
    <cellStyle name="Heading 3 2 2 2 2 2 2 2 2" xfId="26595" xr:uid="{00000000-0005-0000-0000-0000CC2F0000}"/>
    <cellStyle name="Heading 3 2 2 2 2 2 2 2 2 2" xfId="31234" xr:uid="{00000000-0005-0000-0000-0000CD2F0000}"/>
    <cellStyle name="Heading 3 2 2 2 2 2 2 2 2 3" xfId="32820" xr:uid="{00000000-0005-0000-0000-0000CE2F0000}"/>
    <cellStyle name="Heading 3 2 2 2 2 2 2 2 3" xfId="28940" xr:uid="{00000000-0005-0000-0000-0000CF2F0000}"/>
    <cellStyle name="Heading 3 2 2 2 2 2 2 2 4" xfId="30333" xr:uid="{00000000-0005-0000-0000-0000D02F0000}"/>
    <cellStyle name="Heading 3 2 2 2 2 2 2 2 5" xfId="9718" xr:uid="{00000000-0005-0000-0000-0000D12F0000}"/>
    <cellStyle name="Heading 3 2 2 2 2 2 2 3" xfId="26594" xr:uid="{00000000-0005-0000-0000-0000D22F0000}"/>
    <cellStyle name="Heading 3 2 2 2 2 2 2 3 2" xfId="31233" xr:uid="{00000000-0005-0000-0000-0000D32F0000}"/>
    <cellStyle name="Heading 3 2 2 2 2 2 2 3 3" xfId="32819" xr:uid="{00000000-0005-0000-0000-0000D42F0000}"/>
    <cellStyle name="Heading 3 2 2 2 2 2 2 4" xfId="28939" xr:uid="{00000000-0005-0000-0000-0000D52F0000}"/>
    <cellStyle name="Heading 3 2 2 2 2 2 2 5" xfId="30334" xr:uid="{00000000-0005-0000-0000-0000D62F0000}"/>
    <cellStyle name="Heading 3 2 2 2 2 2 2 6" xfId="38187" xr:uid="{00000000-0005-0000-0000-0000D72F0000}"/>
    <cellStyle name="Heading 3 2 2 2 2 2 2 7" xfId="38240" xr:uid="{00000000-0005-0000-0000-0000D82F0000}"/>
    <cellStyle name="Heading 3 2 2 2 2 2 2 8" xfId="9717" xr:uid="{00000000-0005-0000-0000-0000D92F0000}"/>
    <cellStyle name="Heading 3 2 2 2 2 2 3" xfId="280" xr:uid="{00000000-0005-0000-0000-0000DA2F0000}"/>
    <cellStyle name="Heading 3 2 2 2 2 2 3 2" xfId="26596" xr:uid="{00000000-0005-0000-0000-0000DB2F0000}"/>
    <cellStyle name="Heading 3 2 2 2 2 2 3 2 2" xfId="31235" xr:uid="{00000000-0005-0000-0000-0000DC2F0000}"/>
    <cellStyle name="Heading 3 2 2 2 2 2 3 2 3" xfId="32821" xr:uid="{00000000-0005-0000-0000-0000DD2F0000}"/>
    <cellStyle name="Heading 3 2 2 2 2 2 3 3" xfId="28941" xr:uid="{00000000-0005-0000-0000-0000DE2F0000}"/>
    <cellStyle name="Heading 3 2 2 2 2 2 3 4" xfId="30332" xr:uid="{00000000-0005-0000-0000-0000DF2F0000}"/>
    <cellStyle name="Heading 3 2 2 2 2 2 3 5" xfId="9719" xr:uid="{00000000-0005-0000-0000-0000E02F0000}"/>
    <cellStyle name="Heading 3 2 2 2 2 2 4" xfId="26593" xr:uid="{00000000-0005-0000-0000-0000E12F0000}"/>
    <cellStyle name="Heading 3 2 2 2 2 2 4 2" xfId="31232" xr:uid="{00000000-0005-0000-0000-0000E22F0000}"/>
    <cellStyle name="Heading 3 2 2 2 2 2 4 3" xfId="32818" xr:uid="{00000000-0005-0000-0000-0000E32F0000}"/>
    <cellStyle name="Heading 3 2 2 2 2 2 5" xfId="28938" xr:uid="{00000000-0005-0000-0000-0000E42F0000}"/>
    <cellStyle name="Heading 3 2 2 2 2 2 6" xfId="30335" xr:uid="{00000000-0005-0000-0000-0000E52F0000}"/>
    <cellStyle name="Heading 3 2 2 2 2 2 7" xfId="38051" xr:uid="{00000000-0005-0000-0000-0000E62F0000}"/>
    <cellStyle name="Heading 3 2 2 2 2 2 8" xfId="38235" xr:uid="{00000000-0005-0000-0000-0000E72F0000}"/>
    <cellStyle name="Heading 3 2 2 2 2 2 9" xfId="9716" xr:uid="{00000000-0005-0000-0000-0000E82F0000}"/>
    <cellStyle name="Heading 3 2 2 2 2 3" xfId="188" xr:uid="{00000000-0005-0000-0000-0000E92F0000}"/>
    <cellStyle name="Heading 3 2 2 2 2 3 2" xfId="271" xr:uid="{00000000-0005-0000-0000-0000EA2F0000}"/>
    <cellStyle name="Heading 3 2 2 2 2 3 2 2" xfId="26598" xr:uid="{00000000-0005-0000-0000-0000EB2F0000}"/>
    <cellStyle name="Heading 3 2 2 2 2 3 2 2 2" xfId="31237" xr:uid="{00000000-0005-0000-0000-0000EC2F0000}"/>
    <cellStyle name="Heading 3 2 2 2 2 3 2 2 3" xfId="32823" xr:uid="{00000000-0005-0000-0000-0000ED2F0000}"/>
    <cellStyle name="Heading 3 2 2 2 2 3 2 3" xfId="28943" xr:uid="{00000000-0005-0000-0000-0000EE2F0000}"/>
    <cellStyle name="Heading 3 2 2 2 2 3 2 4" xfId="30330" xr:uid="{00000000-0005-0000-0000-0000EF2F0000}"/>
    <cellStyle name="Heading 3 2 2 2 2 3 2 5" xfId="9721" xr:uid="{00000000-0005-0000-0000-0000F02F0000}"/>
    <cellStyle name="Heading 3 2 2 2 2 3 3" xfId="26597" xr:uid="{00000000-0005-0000-0000-0000F12F0000}"/>
    <cellStyle name="Heading 3 2 2 2 2 3 3 2" xfId="31236" xr:uid="{00000000-0005-0000-0000-0000F22F0000}"/>
    <cellStyle name="Heading 3 2 2 2 2 3 3 3" xfId="32822" xr:uid="{00000000-0005-0000-0000-0000F32F0000}"/>
    <cellStyle name="Heading 3 2 2 2 2 3 4" xfId="28942" xr:uid="{00000000-0005-0000-0000-0000F42F0000}"/>
    <cellStyle name="Heading 3 2 2 2 2 3 5" xfId="30331" xr:uid="{00000000-0005-0000-0000-0000F52F0000}"/>
    <cellStyle name="Heading 3 2 2 2 2 3 6" xfId="38042" xr:uid="{00000000-0005-0000-0000-0000F62F0000}"/>
    <cellStyle name="Heading 3 2 2 2 2 3 7" xfId="38178" xr:uid="{00000000-0005-0000-0000-0000F72F0000}"/>
    <cellStyle name="Heading 3 2 2 2 2 3 8" xfId="38165" xr:uid="{00000000-0005-0000-0000-0000F82F0000}"/>
    <cellStyle name="Heading 3 2 2 2 2 3 9" xfId="9720" xr:uid="{00000000-0005-0000-0000-0000F92F0000}"/>
    <cellStyle name="Heading 3 2 2 2 2 4" xfId="265" xr:uid="{00000000-0005-0000-0000-0000FA2F0000}"/>
    <cellStyle name="Heading 3 2 2 2 2 4 2" xfId="26599" xr:uid="{00000000-0005-0000-0000-0000FB2F0000}"/>
    <cellStyle name="Heading 3 2 2 2 2 4 2 2" xfId="31238" xr:uid="{00000000-0005-0000-0000-0000FC2F0000}"/>
    <cellStyle name="Heading 3 2 2 2 2 4 2 3" xfId="32824" xr:uid="{00000000-0005-0000-0000-0000FD2F0000}"/>
    <cellStyle name="Heading 3 2 2 2 2 4 3" xfId="28944" xr:uid="{00000000-0005-0000-0000-0000FE2F0000}"/>
    <cellStyle name="Heading 3 2 2 2 2 4 4" xfId="30329" xr:uid="{00000000-0005-0000-0000-0000FF2F0000}"/>
    <cellStyle name="Heading 3 2 2 2 2 4 5" xfId="9722" xr:uid="{00000000-0005-0000-0000-000000300000}"/>
    <cellStyle name="Heading 3 2 2 2 2 5" xfId="26592" xr:uid="{00000000-0005-0000-0000-000001300000}"/>
    <cellStyle name="Heading 3 2 2 2 2 5 2" xfId="31231" xr:uid="{00000000-0005-0000-0000-000002300000}"/>
    <cellStyle name="Heading 3 2 2 2 2 5 3" xfId="32817" xr:uid="{00000000-0005-0000-0000-000003300000}"/>
    <cellStyle name="Heading 3 2 2 2 2 6" xfId="28937" xr:uid="{00000000-0005-0000-0000-000004300000}"/>
    <cellStyle name="Heading 3 2 2 2 2 7" xfId="30336" xr:uid="{00000000-0005-0000-0000-000005300000}"/>
    <cellStyle name="Heading 3 2 2 2 2 8" xfId="38030" xr:uid="{00000000-0005-0000-0000-000006300000}"/>
    <cellStyle name="Heading 3 2 2 2 2 9" xfId="38166" xr:uid="{00000000-0005-0000-0000-000007300000}"/>
    <cellStyle name="Heading 3 2 2 2 3" xfId="191" xr:uid="{00000000-0005-0000-0000-000008300000}"/>
    <cellStyle name="Heading 3 2 2 2 3 2" xfId="205" xr:uid="{00000000-0005-0000-0000-000009300000}"/>
    <cellStyle name="Heading 3 2 2 2 3 2 2" xfId="287" xr:uid="{00000000-0005-0000-0000-00000A300000}"/>
    <cellStyle name="Heading 3 2 2 2 3 2 2 2" xfId="26602" xr:uid="{00000000-0005-0000-0000-00000B300000}"/>
    <cellStyle name="Heading 3 2 2 2 3 2 2 2 2" xfId="31241" xr:uid="{00000000-0005-0000-0000-00000C300000}"/>
    <cellStyle name="Heading 3 2 2 2 3 2 2 2 3" xfId="32827" xr:uid="{00000000-0005-0000-0000-00000D300000}"/>
    <cellStyle name="Heading 3 2 2 2 3 2 2 3" xfId="28947" xr:uid="{00000000-0005-0000-0000-00000E300000}"/>
    <cellStyle name="Heading 3 2 2 2 3 2 2 4" xfId="30326" xr:uid="{00000000-0005-0000-0000-00000F300000}"/>
    <cellStyle name="Heading 3 2 2 2 3 2 2 5" xfId="9725" xr:uid="{00000000-0005-0000-0000-000010300000}"/>
    <cellStyle name="Heading 3 2 2 2 3 2 3" xfId="26601" xr:uid="{00000000-0005-0000-0000-000011300000}"/>
    <cellStyle name="Heading 3 2 2 2 3 2 3 2" xfId="31240" xr:uid="{00000000-0005-0000-0000-000012300000}"/>
    <cellStyle name="Heading 3 2 2 2 3 2 3 3" xfId="32826" xr:uid="{00000000-0005-0000-0000-000013300000}"/>
    <cellStyle name="Heading 3 2 2 2 3 2 4" xfId="28946" xr:uid="{00000000-0005-0000-0000-000014300000}"/>
    <cellStyle name="Heading 3 2 2 2 3 2 5" xfId="30327" xr:uid="{00000000-0005-0000-0000-000015300000}"/>
    <cellStyle name="Heading 3 2 2 2 3 2 6" xfId="38185" xr:uid="{00000000-0005-0000-0000-000016300000}"/>
    <cellStyle name="Heading 3 2 2 2 3 2 7" xfId="38238" xr:uid="{00000000-0005-0000-0000-000017300000}"/>
    <cellStyle name="Heading 3 2 2 2 3 2 8" xfId="9724" xr:uid="{00000000-0005-0000-0000-000018300000}"/>
    <cellStyle name="Heading 3 2 2 2 3 3" xfId="274" xr:uid="{00000000-0005-0000-0000-000019300000}"/>
    <cellStyle name="Heading 3 2 2 2 3 3 2" xfId="26603" xr:uid="{00000000-0005-0000-0000-00001A300000}"/>
    <cellStyle name="Heading 3 2 2 2 3 3 2 2" xfId="31242" xr:uid="{00000000-0005-0000-0000-00001B300000}"/>
    <cellStyle name="Heading 3 2 2 2 3 3 2 3" xfId="32828" xr:uid="{00000000-0005-0000-0000-00001C300000}"/>
    <cellStyle name="Heading 3 2 2 2 3 3 3" xfId="28948" xr:uid="{00000000-0005-0000-0000-00001D300000}"/>
    <cellStyle name="Heading 3 2 2 2 3 3 4" xfId="30325" xr:uid="{00000000-0005-0000-0000-00001E300000}"/>
    <cellStyle name="Heading 3 2 2 2 3 3 5" xfId="9726" xr:uid="{00000000-0005-0000-0000-00001F300000}"/>
    <cellStyle name="Heading 3 2 2 2 3 4" xfId="26600" xr:uid="{00000000-0005-0000-0000-000020300000}"/>
    <cellStyle name="Heading 3 2 2 2 3 4 2" xfId="31239" xr:uid="{00000000-0005-0000-0000-000021300000}"/>
    <cellStyle name="Heading 3 2 2 2 3 4 3" xfId="32825" xr:uid="{00000000-0005-0000-0000-000022300000}"/>
    <cellStyle name="Heading 3 2 2 2 3 5" xfId="28945" xr:uid="{00000000-0005-0000-0000-000023300000}"/>
    <cellStyle name="Heading 3 2 2 2 3 6" xfId="30328" xr:uid="{00000000-0005-0000-0000-000024300000}"/>
    <cellStyle name="Heading 3 2 2 2 3 7" xfId="38045" xr:uid="{00000000-0005-0000-0000-000025300000}"/>
    <cellStyle name="Heading 3 2 2 2 3 8" xfId="38229" xr:uid="{00000000-0005-0000-0000-000026300000}"/>
    <cellStyle name="Heading 3 2 2 2 3 9" xfId="9723" xr:uid="{00000000-0005-0000-0000-000027300000}"/>
    <cellStyle name="Heading 3 2 2 2 4" xfId="194" xr:uid="{00000000-0005-0000-0000-000028300000}"/>
    <cellStyle name="Heading 3 2 2 2 4 2" xfId="277" xr:uid="{00000000-0005-0000-0000-000029300000}"/>
    <cellStyle name="Heading 3 2 2 2 4 2 2" xfId="26605" xr:uid="{00000000-0005-0000-0000-00002A300000}"/>
    <cellStyle name="Heading 3 2 2 2 4 2 2 2" xfId="31244" xr:uid="{00000000-0005-0000-0000-00002B300000}"/>
    <cellStyle name="Heading 3 2 2 2 4 2 2 3" xfId="32830" xr:uid="{00000000-0005-0000-0000-00002C300000}"/>
    <cellStyle name="Heading 3 2 2 2 4 2 3" xfId="28950" xr:uid="{00000000-0005-0000-0000-00002D300000}"/>
    <cellStyle name="Heading 3 2 2 2 4 2 4" xfId="30323" xr:uid="{00000000-0005-0000-0000-00002E300000}"/>
    <cellStyle name="Heading 3 2 2 2 4 2 5" xfId="9728" xr:uid="{00000000-0005-0000-0000-00002F300000}"/>
    <cellStyle name="Heading 3 2 2 2 4 3" xfId="26604" xr:uid="{00000000-0005-0000-0000-000030300000}"/>
    <cellStyle name="Heading 3 2 2 2 4 3 2" xfId="31243" xr:uid="{00000000-0005-0000-0000-000031300000}"/>
    <cellStyle name="Heading 3 2 2 2 4 3 3" xfId="32829" xr:uid="{00000000-0005-0000-0000-000032300000}"/>
    <cellStyle name="Heading 3 2 2 2 4 4" xfId="28949" xr:uid="{00000000-0005-0000-0000-000033300000}"/>
    <cellStyle name="Heading 3 2 2 2 4 5" xfId="30324" xr:uid="{00000000-0005-0000-0000-000034300000}"/>
    <cellStyle name="Heading 3 2 2 2 4 6" xfId="38048" xr:uid="{00000000-0005-0000-0000-000035300000}"/>
    <cellStyle name="Heading 3 2 2 2 4 7" xfId="38180" xr:uid="{00000000-0005-0000-0000-000036300000}"/>
    <cellStyle name="Heading 3 2 2 2 4 8" xfId="38232" xr:uid="{00000000-0005-0000-0000-000037300000}"/>
    <cellStyle name="Heading 3 2 2 2 4 9" xfId="9727" xr:uid="{00000000-0005-0000-0000-000038300000}"/>
    <cellStyle name="Heading 3 2 2 2 5" xfId="226" xr:uid="{00000000-0005-0000-0000-000039300000}"/>
    <cellStyle name="Heading 3 2 2 2 5 2" xfId="290" xr:uid="{00000000-0005-0000-0000-00003A300000}"/>
    <cellStyle name="Heading 3 2 2 2 5 2 2" xfId="31245" xr:uid="{00000000-0005-0000-0000-00003B300000}"/>
    <cellStyle name="Heading 3 2 2 2 5 2 3" xfId="32831" xr:uid="{00000000-0005-0000-0000-00003C300000}"/>
    <cellStyle name="Heading 3 2 2 2 5 2 4" xfId="26606" xr:uid="{00000000-0005-0000-0000-00003D300000}"/>
    <cellStyle name="Heading 3 2 2 2 5 3" xfId="28951" xr:uid="{00000000-0005-0000-0000-00003E300000}"/>
    <cellStyle name="Heading 3 2 2 2 5 4" xfId="30322" xr:uid="{00000000-0005-0000-0000-00003F300000}"/>
    <cellStyle name="Heading 3 2 2 2 5 5" xfId="38206" xr:uid="{00000000-0005-0000-0000-000040300000}"/>
    <cellStyle name="Heading 3 2 2 2 5 6" xfId="38242" xr:uid="{00000000-0005-0000-0000-000041300000}"/>
    <cellStyle name="Heading 3 2 2 2 5 7" xfId="9729" xr:uid="{00000000-0005-0000-0000-000042300000}"/>
    <cellStyle name="Heading 3 2 2 2 6" xfId="262" xr:uid="{00000000-0005-0000-0000-000043300000}"/>
    <cellStyle name="Heading 3 2 2 2 6 2" xfId="323" xr:uid="{00000000-0005-0000-0000-000044300000}"/>
    <cellStyle name="Heading 3 2 2 2 6 2 2" xfId="31230" xr:uid="{00000000-0005-0000-0000-000045300000}"/>
    <cellStyle name="Heading 3 2 2 2 6 3" xfId="32816" xr:uid="{00000000-0005-0000-0000-000046300000}"/>
    <cellStyle name="Heading 3 2 2 2 6 4" xfId="26591" xr:uid="{00000000-0005-0000-0000-000047300000}"/>
    <cellStyle name="Heading 3 2 2 2 7" xfId="298" xr:uid="{00000000-0005-0000-0000-000048300000}"/>
    <cellStyle name="Heading 3 2 2 2 7 2" xfId="28936" xr:uid="{00000000-0005-0000-0000-000049300000}"/>
    <cellStyle name="Heading 3 2 2 2 8" xfId="30337" xr:uid="{00000000-0005-0000-0000-00004A300000}"/>
    <cellStyle name="Heading 3 2 2 2 9" xfId="37931" xr:uid="{00000000-0005-0000-0000-00004B300000}"/>
    <cellStyle name="Heading 3 2 2 3" xfId="190" xr:uid="{00000000-0005-0000-0000-00004C300000}"/>
    <cellStyle name="Heading 3 2 2 3 10" xfId="9730" xr:uid="{00000000-0005-0000-0000-00004D300000}"/>
    <cellStyle name="Heading 3 2 2 3 2" xfId="204" xr:uid="{00000000-0005-0000-0000-00004E300000}"/>
    <cellStyle name="Heading 3 2 2 3 2 2" xfId="286" xr:uid="{00000000-0005-0000-0000-00004F300000}"/>
    <cellStyle name="Heading 3 2 2 3 2 2 2" xfId="9733" xr:uid="{00000000-0005-0000-0000-000050300000}"/>
    <cellStyle name="Heading 3 2 2 3 2 2 2 2" xfId="26610" xr:uid="{00000000-0005-0000-0000-000051300000}"/>
    <cellStyle name="Heading 3 2 2 3 2 2 2 2 2" xfId="31249" xr:uid="{00000000-0005-0000-0000-000052300000}"/>
    <cellStyle name="Heading 3 2 2 3 2 2 2 2 3" xfId="32835" xr:uid="{00000000-0005-0000-0000-000053300000}"/>
    <cellStyle name="Heading 3 2 2 3 2 2 2 3" xfId="28955" xr:uid="{00000000-0005-0000-0000-000054300000}"/>
    <cellStyle name="Heading 3 2 2 3 2 2 2 4" xfId="30318" xr:uid="{00000000-0005-0000-0000-000055300000}"/>
    <cellStyle name="Heading 3 2 2 3 2 2 3" xfId="26609" xr:uid="{00000000-0005-0000-0000-000056300000}"/>
    <cellStyle name="Heading 3 2 2 3 2 2 3 2" xfId="31248" xr:uid="{00000000-0005-0000-0000-000057300000}"/>
    <cellStyle name="Heading 3 2 2 3 2 2 3 3" xfId="32834" xr:uid="{00000000-0005-0000-0000-000058300000}"/>
    <cellStyle name="Heading 3 2 2 3 2 2 4" xfId="28954" xr:uid="{00000000-0005-0000-0000-000059300000}"/>
    <cellStyle name="Heading 3 2 2 3 2 2 5" xfId="30319" xr:uid="{00000000-0005-0000-0000-00005A300000}"/>
    <cellStyle name="Heading 3 2 2 3 2 2 6" xfId="9732" xr:uid="{00000000-0005-0000-0000-00005B300000}"/>
    <cellStyle name="Heading 3 2 2 3 2 3" xfId="9734" xr:uid="{00000000-0005-0000-0000-00005C300000}"/>
    <cellStyle name="Heading 3 2 2 3 2 3 2" xfId="26611" xr:uid="{00000000-0005-0000-0000-00005D300000}"/>
    <cellStyle name="Heading 3 2 2 3 2 3 2 2" xfId="31250" xr:uid="{00000000-0005-0000-0000-00005E300000}"/>
    <cellStyle name="Heading 3 2 2 3 2 3 2 3" xfId="32836" xr:uid="{00000000-0005-0000-0000-00005F300000}"/>
    <cellStyle name="Heading 3 2 2 3 2 3 3" xfId="28956" xr:uid="{00000000-0005-0000-0000-000060300000}"/>
    <cellStyle name="Heading 3 2 2 3 2 3 4" xfId="30317" xr:uid="{00000000-0005-0000-0000-000061300000}"/>
    <cellStyle name="Heading 3 2 2 3 2 4" xfId="26608" xr:uid="{00000000-0005-0000-0000-000062300000}"/>
    <cellStyle name="Heading 3 2 2 3 2 4 2" xfId="31247" xr:uid="{00000000-0005-0000-0000-000063300000}"/>
    <cellStyle name="Heading 3 2 2 3 2 4 3" xfId="32833" xr:uid="{00000000-0005-0000-0000-000064300000}"/>
    <cellStyle name="Heading 3 2 2 3 2 5" xfId="28953" xr:uid="{00000000-0005-0000-0000-000065300000}"/>
    <cellStyle name="Heading 3 2 2 3 2 6" xfId="30320" xr:uid="{00000000-0005-0000-0000-000066300000}"/>
    <cellStyle name="Heading 3 2 2 3 2 7" xfId="38184" xr:uid="{00000000-0005-0000-0000-000067300000}"/>
    <cellStyle name="Heading 3 2 2 3 2 8" xfId="38237" xr:uid="{00000000-0005-0000-0000-000068300000}"/>
    <cellStyle name="Heading 3 2 2 3 2 9" xfId="9731" xr:uid="{00000000-0005-0000-0000-000069300000}"/>
    <cellStyle name="Heading 3 2 2 3 3" xfId="273" xr:uid="{00000000-0005-0000-0000-00006A300000}"/>
    <cellStyle name="Heading 3 2 2 3 3 2" xfId="9736" xr:uid="{00000000-0005-0000-0000-00006B300000}"/>
    <cellStyle name="Heading 3 2 2 3 3 2 2" xfId="26613" xr:uid="{00000000-0005-0000-0000-00006C300000}"/>
    <cellStyle name="Heading 3 2 2 3 3 2 2 2" xfId="31252" xr:uid="{00000000-0005-0000-0000-00006D300000}"/>
    <cellStyle name="Heading 3 2 2 3 3 2 2 3" xfId="32838" xr:uid="{00000000-0005-0000-0000-00006E300000}"/>
    <cellStyle name="Heading 3 2 2 3 3 2 3" xfId="28958" xr:uid="{00000000-0005-0000-0000-00006F300000}"/>
    <cellStyle name="Heading 3 2 2 3 3 2 4" xfId="30315" xr:uid="{00000000-0005-0000-0000-000070300000}"/>
    <cellStyle name="Heading 3 2 2 3 3 3" xfId="26612" xr:uid="{00000000-0005-0000-0000-000071300000}"/>
    <cellStyle name="Heading 3 2 2 3 3 3 2" xfId="31251" xr:uid="{00000000-0005-0000-0000-000072300000}"/>
    <cellStyle name="Heading 3 2 2 3 3 3 3" xfId="32837" xr:uid="{00000000-0005-0000-0000-000073300000}"/>
    <cellStyle name="Heading 3 2 2 3 3 4" xfId="28957" xr:uid="{00000000-0005-0000-0000-000074300000}"/>
    <cellStyle name="Heading 3 2 2 3 3 5" xfId="30316" xr:uid="{00000000-0005-0000-0000-000075300000}"/>
    <cellStyle name="Heading 3 2 2 3 3 6" xfId="9735" xr:uid="{00000000-0005-0000-0000-000076300000}"/>
    <cellStyle name="Heading 3 2 2 3 4" xfId="9737" xr:uid="{00000000-0005-0000-0000-000077300000}"/>
    <cellStyle name="Heading 3 2 2 3 4 2" xfId="26614" xr:uid="{00000000-0005-0000-0000-000078300000}"/>
    <cellStyle name="Heading 3 2 2 3 4 2 2" xfId="31253" xr:uid="{00000000-0005-0000-0000-000079300000}"/>
    <cellStyle name="Heading 3 2 2 3 4 2 3" xfId="32839" xr:uid="{00000000-0005-0000-0000-00007A300000}"/>
    <cellStyle name="Heading 3 2 2 3 4 3" xfId="28959" xr:uid="{00000000-0005-0000-0000-00007B300000}"/>
    <cellStyle name="Heading 3 2 2 3 4 4" xfId="30314" xr:uid="{00000000-0005-0000-0000-00007C300000}"/>
    <cellStyle name="Heading 3 2 2 3 5" xfId="26607" xr:uid="{00000000-0005-0000-0000-00007D300000}"/>
    <cellStyle name="Heading 3 2 2 3 5 2" xfId="31246" xr:uid="{00000000-0005-0000-0000-00007E300000}"/>
    <cellStyle name="Heading 3 2 2 3 5 3" xfId="32832" xr:uid="{00000000-0005-0000-0000-00007F300000}"/>
    <cellStyle name="Heading 3 2 2 3 6" xfId="28952" xr:uid="{00000000-0005-0000-0000-000080300000}"/>
    <cellStyle name="Heading 3 2 2 3 7" xfId="30321" xr:uid="{00000000-0005-0000-0000-000081300000}"/>
    <cellStyle name="Heading 3 2 2 3 8" xfId="38044" xr:uid="{00000000-0005-0000-0000-000082300000}"/>
    <cellStyle name="Heading 3 2 2 3 9" xfId="38163" xr:uid="{00000000-0005-0000-0000-000083300000}"/>
    <cellStyle name="Heading 3 2 2 4" xfId="195" xr:uid="{00000000-0005-0000-0000-000084300000}"/>
    <cellStyle name="Heading 3 2 2 4 10" xfId="9738" xr:uid="{00000000-0005-0000-0000-000085300000}"/>
    <cellStyle name="Heading 3 2 2 4 2" xfId="278" xr:uid="{00000000-0005-0000-0000-000086300000}"/>
    <cellStyle name="Heading 3 2 2 4 2 2" xfId="9740" xr:uid="{00000000-0005-0000-0000-000087300000}"/>
    <cellStyle name="Heading 3 2 2 4 2 2 2" xfId="26617" xr:uid="{00000000-0005-0000-0000-000088300000}"/>
    <cellStyle name="Heading 3 2 2 4 2 2 2 2" xfId="31256" xr:uid="{00000000-0005-0000-0000-000089300000}"/>
    <cellStyle name="Heading 3 2 2 4 2 2 2 3" xfId="32842" xr:uid="{00000000-0005-0000-0000-00008A300000}"/>
    <cellStyle name="Heading 3 2 2 4 2 2 3" xfId="28962" xr:uid="{00000000-0005-0000-0000-00008B300000}"/>
    <cellStyle name="Heading 3 2 2 4 2 2 4" xfId="30311" xr:uid="{00000000-0005-0000-0000-00008C300000}"/>
    <cellStyle name="Heading 3 2 2 4 2 3" xfId="26616" xr:uid="{00000000-0005-0000-0000-00008D300000}"/>
    <cellStyle name="Heading 3 2 2 4 2 3 2" xfId="31255" xr:uid="{00000000-0005-0000-0000-00008E300000}"/>
    <cellStyle name="Heading 3 2 2 4 2 3 3" xfId="32841" xr:uid="{00000000-0005-0000-0000-00008F300000}"/>
    <cellStyle name="Heading 3 2 2 4 2 4" xfId="28961" xr:uid="{00000000-0005-0000-0000-000090300000}"/>
    <cellStyle name="Heading 3 2 2 4 2 5" xfId="30312" xr:uid="{00000000-0005-0000-0000-000091300000}"/>
    <cellStyle name="Heading 3 2 2 4 2 6" xfId="9739" xr:uid="{00000000-0005-0000-0000-000092300000}"/>
    <cellStyle name="Heading 3 2 2 4 3" xfId="9741" xr:uid="{00000000-0005-0000-0000-000093300000}"/>
    <cellStyle name="Heading 3 2 2 4 3 2" xfId="26618" xr:uid="{00000000-0005-0000-0000-000094300000}"/>
    <cellStyle name="Heading 3 2 2 4 3 2 2" xfId="31257" xr:uid="{00000000-0005-0000-0000-000095300000}"/>
    <cellStyle name="Heading 3 2 2 4 3 2 3" xfId="32843" xr:uid="{00000000-0005-0000-0000-000096300000}"/>
    <cellStyle name="Heading 3 2 2 4 3 3" xfId="28963" xr:uid="{00000000-0005-0000-0000-000097300000}"/>
    <cellStyle name="Heading 3 2 2 4 3 4" xfId="30310" xr:uid="{00000000-0005-0000-0000-000098300000}"/>
    <cellStyle name="Heading 3 2 2 4 4" xfId="26615" xr:uid="{00000000-0005-0000-0000-000099300000}"/>
    <cellStyle name="Heading 3 2 2 4 4 2" xfId="31254" xr:uid="{00000000-0005-0000-0000-00009A300000}"/>
    <cellStyle name="Heading 3 2 2 4 4 3" xfId="32840" xr:uid="{00000000-0005-0000-0000-00009B300000}"/>
    <cellStyle name="Heading 3 2 2 4 5" xfId="28960" xr:uid="{00000000-0005-0000-0000-00009C300000}"/>
    <cellStyle name="Heading 3 2 2 4 6" xfId="30313" xr:uid="{00000000-0005-0000-0000-00009D300000}"/>
    <cellStyle name="Heading 3 2 2 4 7" xfId="38049" xr:uid="{00000000-0005-0000-0000-00009E300000}"/>
    <cellStyle name="Heading 3 2 2 4 8" xfId="38181" xr:uid="{00000000-0005-0000-0000-00009F300000}"/>
    <cellStyle name="Heading 3 2 2 4 9" xfId="38233" xr:uid="{00000000-0005-0000-0000-0000A0300000}"/>
    <cellStyle name="Heading 3 2 2 5" xfId="261" xr:uid="{00000000-0005-0000-0000-0000A1300000}"/>
    <cellStyle name="Heading 3 2 2 5 2" xfId="9743" xr:uid="{00000000-0005-0000-0000-0000A2300000}"/>
    <cellStyle name="Heading 3 2 2 5 2 2" xfId="26620" xr:uid="{00000000-0005-0000-0000-0000A3300000}"/>
    <cellStyle name="Heading 3 2 2 5 2 2 2" xfId="31259" xr:uid="{00000000-0005-0000-0000-0000A4300000}"/>
    <cellStyle name="Heading 3 2 2 5 2 2 3" xfId="32845" xr:uid="{00000000-0005-0000-0000-0000A5300000}"/>
    <cellStyle name="Heading 3 2 2 5 2 3" xfId="28965" xr:uid="{00000000-0005-0000-0000-0000A6300000}"/>
    <cellStyle name="Heading 3 2 2 5 2 4" xfId="30308" xr:uid="{00000000-0005-0000-0000-0000A7300000}"/>
    <cellStyle name="Heading 3 2 2 5 3" xfId="26619" xr:uid="{00000000-0005-0000-0000-0000A8300000}"/>
    <cellStyle name="Heading 3 2 2 5 3 2" xfId="31258" xr:uid="{00000000-0005-0000-0000-0000A9300000}"/>
    <cellStyle name="Heading 3 2 2 5 3 3" xfId="32844" xr:uid="{00000000-0005-0000-0000-0000AA300000}"/>
    <cellStyle name="Heading 3 2 2 5 4" xfId="28964" xr:uid="{00000000-0005-0000-0000-0000AB300000}"/>
    <cellStyle name="Heading 3 2 2 5 5" xfId="30309" xr:uid="{00000000-0005-0000-0000-0000AC300000}"/>
    <cellStyle name="Heading 3 2 2 5 6" xfId="9742" xr:uid="{00000000-0005-0000-0000-0000AD300000}"/>
    <cellStyle name="Heading 3 2 2 6" xfId="9744" xr:uid="{00000000-0005-0000-0000-0000AE300000}"/>
    <cellStyle name="Heading 3 2 2 6 2" xfId="9745" xr:uid="{00000000-0005-0000-0000-0000AF300000}"/>
    <cellStyle name="Heading 3 2 2 6 2 2" xfId="26622" xr:uid="{00000000-0005-0000-0000-0000B0300000}"/>
    <cellStyle name="Heading 3 2 2 6 2 2 2" xfId="31261" xr:uid="{00000000-0005-0000-0000-0000B1300000}"/>
    <cellStyle name="Heading 3 2 2 6 2 2 3" xfId="32847" xr:uid="{00000000-0005-0000-0000-0000B2300000}"/>
    <cellStyle name="Heading 3 2 2 6 2 3" xfId="28967" xr:uid="{00000000-0005-0000-0000-0000B3300000}"/>
    <cellStyle name="Heading 3 2 2 6 2 4" xfId="30306" xr:uid="{00000000-0005-0000-0000-0000B4300000}"/>
    <cellStyle name="Heading 3 2 2 6 3" xfId="26621" xr:uid="{00000000-0005-0000-0000-0000B5300000}"/>
    <cellStyle name="Heading 3 2 2 6 3 2" xfId="31260" xr:uid="{00000000-0005-0000-0000-0000B6300000}"/>
    <cellStyle name="Heading 3 2 2 6 3 3" xfId="32846" xr:uid="{00000000-0005-0000-0000-0000B7300000}"/>
    <cellStyle name="Heading 3 2 2 6 4" xfId="28966" xr:uid="{00000000-0005-0000-0000-0000B8300000}"/>
    <cellStyle name="Heading 3 2 2 6 5" xfId="30307" xr:uid="{00000000-0005-0000-0000-0000B9300000}"/>
    <cellStyle name="Heading 3 2 2 7" xfId="9746" xr:uid="{00000000-0005-0000-0000-0000BA300000}"/>
    <cellStyle name="Heading 3 2 2 7 2" xfId="26623" xr:uid="{00000000-0005-0000-0000-0000BB300000}"/>
    <cellStyle name="Heading 3 2 2 7 2 2" xfId="31262" xr:uid="{00000000-0005-0000-0000-0000BC300000}"/>
    <cellStyle name="Heading 3 2 2 7 2 3" xfId="32848" xr:uid="{00000000-0005-0000-0000-0000BD300000}"/>
    <cellStyle name="Heading 3 2 2 7 3" xfId="28968" xr:uid="{00000000-0005-0000-0000-0000BE300000}"/>
    <cellStyle name="Heading 3 2 2 7 4" xfId="30305" xr:uid="{00000000-0005-0000-0000-0000BF300000}"/>
    <cellStyle name="Heading 3 2 2 8" xfId="26590" xr:uid="{00000000-0005-0000-0000-0000C0300000}"/>
    <cellStyle name="Heading 3 2 2 8 2" xfId="31229" xr:uid="{00000000-0005-0000-0000-0000C1300000}"/>
    <cellStyle name="Heading 3 2 2 8 3" xfId="32815" xr:uid="{00000000-0005-0000-0000-0000C2300000}"/>
    <cellStyle name="Heading 3 2 2 9" xfId="28053" xr:uid="{00000000-0005-0000-0000-0000C3300000}"/>
    <cellStyle name="Heading 3 2 2 9 2" xfId="32689" xr:uid="{00000000-0005-0000-0000-0000C4300000}"/>
    <cellStyle name="Heading 3 2 2 9 3" xfId="34275" xr:uid="{00000000-0005-0000-0000-0000C5300000}"/>
    <cellStyle name="Heading 3 2 3" xfId="189" xr:uid="{00000000-0005-0000-0000-0000C6300000}"/>
    <cellStyle name="Heading 3 2 3 10" xfId="38043" xr:uid="{00000000-0005-0000-0000-0000C7300000}"/>
    <cellStyle name="Heading 3 2 3 11" xfId="38164" xr:uid="{00000000-0005-0000-0000-0000C8300000}"/>
    <cellStyle name="Heading 3 2 3 12" xfId="9747" xr:uid="{00000000-0005-0000-0000-0000C9300000}"/>
    <cellStyle name="Heading 3 2 3 2" xfId="203" xr:uid="{00000000-0005-0000-0000-0000CA300000}"/>
    <cellStyle name="Heading 3 2 3 2 10" xfId="9748" xr:uid="{00000000-0005-0000-0000-0000CB300000}"/>
    <cellStyle name="Heading 3 2 3 2 2" xfId="285" xr:uid="{00000000-0005-0000-0000-0000CC300000}"/>
    <cellStyle name="Heading 3 2 3 2 2 2" xfId="9750" xr:uid="{00000000-0005-0000-0000-0000CD300000}"/>
    <cellStyle name="Heading 3 2 3 2 2 2 2" xfId="9751" xr:uid="{00000000-0005-0000-0000-0000CE300000}"/>
    <cellStyle name="Heading 3 2 3 2 2 2 2 2" xfId="26628" xr:uid="{00000000-0005-0000-0000-0000CF300000}"/>
    <cellStyle name="Heading 3 2 3 2 2 2 2 2 2" xfId="31267" xr:uid="{00000000-0005-0000-0000-0000D0300000}"/>
    <cellStyle name="Heading 3 2 3 2 2 2 2 2 3" xfId="32853" xr:uid="{00000000-0005-0000-0000-0000D1300000}"/>
    <cellStyle name="Heading 3 2 3 2 2 2 2 3" xfId="28973" xr:uid="{00000000-0005-0000-0000-0000D2300000}"/>
    <cellStyle name="Heading 3 2 3 2 2 2 2 4" xfId="30300" xr:uid="{00000000-0005-0000-0000-0000D3300000}"/>
    <cellStyle name="Heading 3 2 3 2 2 2 3" xfId="26627" xr:uid="{00000000-0005-0000-0000-0000D4300000}"/>
    <cellStyle name="Heading 3 2 3 2 2 2 3 2" xfId="31266" xr:uid="{00000000-0005-0000-0000-0000D5300000}"/>
    <cellStyle name="Heading 3 2 3 2 2 2 3 3" xfId="32852" xr:uid="{00000000-0005-0000-0000-0000D6300000}"/>
    <cellStyle name="Heading 3 2 3 2 2 2 4" xfId="28972" xr:uid="{00000000-0005-0000-0000-0000D7300000}"/>
    <cellStyle name="Heading 3 2 3 2 2 2 5" xfId="30301" xr:uid="{00000000-0005-0000-0000-0000D8300000}"/>
    <cellStyle name="Heading 3 2 3 2 2 3" xfId="9752" xr:uid="{00000000-0005-0000-0000-0000D9300000}"/>
    <cellStyle name="Heading 3 2 3 2 2 3 2" xfId="26629" xr:uid="{00000000-0005-0000-0000-0000DA300000}"/>
    <cellStyle name="Heading 3 2 3 2 2 3 2 2" xfId="31268" xr:uid="{00000000-0005-0000-0000-0000DB300000}"/>
    <cellStyle name="Heading 3 2 3 2 2 3 2 3" xfId="32854" xr:uid="{00000000-0005-0000-0000-0000DC300000}"/>
    <cellStyle name="Heading 3 2 3 2 2 3 3" xfId="28974" xr:uid="{00000000-0005-0000-0000-0000DD300000}"/>
    <cellStyle name="Heading 3 2 3 2 2 3 4" xfId="30299" xr:uid="{00000000-0005-0000-0000-0000DE300000}"/>
    <cellStyle name="Heading 3 2 3 2 2 4" xfId="26626" xr:uid="{00000000-0005-0000-0000-0000DF300000}"/>
    <cellStyle name="Heading 3 2 3 2 2 4 2" xfId="31265" xr:uid="{00000000-0005-0000-0000-0000E0300000}"/>
    <cellStyle name="Heading 3 2 3 2 2 4 3" xfId="32851" xr:uid="{00000000-0005-0000-0000-0000E1300000}"/>
    <cellStyle name="Heading 3 2 3 2 2 5" xfId="28971" xr:uid="{00000000-0005-0000-0000-0000E2300000}"/>
    <cellStyle name="Heading 3 2 3 2 2 6" xfId="30302" xr:uid="{00000000-0005-0000-0000-0000E3300000}"/>
    <cellStyle name="Heading 3 2 3 2 2 7" xfId="9749" xr:uid="{00000000-0005-0000-0000-0000E4300000}"/>
    <cellStyle name="Heading 3 2 3 2 3" xfId="9753" xr:uid="{00000000-0005-0000-0000-0000E5300000}"/>
    <cellStyle name="Heading 3 2 3 2 3 2" xfId="9754" xr:uid="{00000000-0005-0000-0000-0000E6300000}"/>
    <cellStyle name="Heading 3 2 3 2 3 2 2" xfId="26631" xr:uid="{00000000-0005-0000-0000-0000E7300000}"/>
    <cellStyle name="Heading 3 2 3 2 3 2 2 2" xfId="31270" xr:uid="{00000000-0005-0000-0000-0000E8300000}"/>
    <cellStyle name="Heading 3 2 3 2 3 2 2 3" xfId="32856" xr:uid="{00000000-0005-0000-0000-0000E9300000}"/>
    <cellStyle name="Heading 3 2 3 2 3 2 3" xfId="28976" xr:uid="{00000000-0005-0000-0000-0000EA300000}"/>
    <cellStyle name="Heading 3 2 3 2 3 2 4" xfId="30297" xr:uid="{00000000-0005-0000-0000-0000EB300000}"/>
    <cellStyle name="Heading 3 2 3 2 3 3" xfId="26630" xr:uid="{00000000-0005-0000-0000-0000EC300000}"/>
    <cellStyle name="Heading 3 2 3 2 3 3 2" xfId="31269" xr:uid="{00000000-0005-0000-0000-0000ED300000}"/>
    <cellStyle name="Heading 3 2 3 2 3 3 3" xfId="32855" xr:uid="{00000000-0005-0000-0000-0000EE300000}"/>
    <cellStyle name="Heading 3 2 3 2 3 4" xfId="28975" xr:uid="{00000000-0005-0000-0000-0000EF300000}"/>
    <cellStyle name="Heading 3 2 3 2 3 5" xfId="30298" xr:uid="{00000000-0005-0000-0000-0000F0300000}"/>
    <cellStyle name="Heading 3 2 3 2 4" xfId="9755" xr:uid="{00000000-0005-0000-0000-0000F1300000}"/>
    <cellStyle name="Heading 3 2 3 2 4 2" xfId="26632" xr:uid="{00000000-0005-0000-0000-0000F2300000}"/>
    <cellStyle name="Heading 3 2 3 2 4 2 2" xfId="31271" xr:uid="{00000000-0005-0000-0000-0000F3300000}"/>
    <cellStyle name="Heading 3 2 3 2 4 2 3" xfId="32857" xr:uid="{00000000-0005-0000-0000-0000F4300000}"/>
    <cellStyle name="Heading 3 2 3 2 4 3" xfId="28977" xr:uid="{00000000-0005-0000-0000-0000F5300000}"/>
    <cellStyle name="Heading 3 2 3 2 4 4" xfId="30296" xr:uid="{00000000-0005-0000-0000-0000F6300000}"/>
    <cellStyle name="Heading 3 2 3 2 5" xfId="26625" xr:uid="{00000000-0005-0000-0000-0000F7300000}"/>
    <cellStyle name="Heading 3 2 3 2 5 2" xfId="31264" xr:uid="{00000000-0005-0000-0000-0000F8300000}"/>
    <cellStyle name="Heading 3 2 3 2 5 3" xfId="32850" xr:uid="{00000000-0005-0000-0000-0000F9300000}"/>
    <cellStyle name="Heading 3 2 3 2 6" xfId="28970" xr:uid="{00000000-0005-0000-0000-0000FA300000}"/>
    <cellStyle name="Heading 3 2 3 2 7" xfId="30303" xr:uid="{00000000-0005-0000-0000-0000FB300000}"/>
    <cellStyle name="Heading 3 2 3 2 8" xfId="38183" xr:uid="{00000000-0005-0000-0000-0000FC300000}"/>
    <cellStyle name="Heading 3 2 3 2 9" xfId="38236" xr:uid="{00000000-0005-0000-0000-0000FD300000}"/>
    <cellStyle name="Heading 3 2 3 3" xfId="272" xr:uid="{00000000-0005-0000-0000-0000FE300000}"/>
    <cellStyle name="Heading 3 2 3 3 2" xfId="9757" xr:uid="{00000000-0005-0000-0000-0000FF300000}"/>
    <cellStyle name="Heading 3 2 3 3 2 2" xfId="9758" xr:uid="{00000000-0005-0000-0000-000000310000}"/>
    <cellStyle name="Heading 3 2 3 3 2 2 2" xfId="26635" xr:uid="{00000000-0005-0000-0000-000001310000}"/>
    <cellStyle name="Heading 3 2 3 3 2 2 2 2" xfId="31274" xr:uid="{00000000-0005-0000-0000-000002310000}"/>
    <cellStyle name="Heading 3 2 3 3 2 2 2 3" xfId="32860" xr:uid="{00000000-0005-0000-0000-000003310000}"/>
    <cellStyle name="Heading 3 2 3 3 2 2 3" xfId="28980" xr:uid="{00000000-0005-0000-0000-000004310000}"/>
    <cellStyle name="Heading 3 2 3 3 2 2 4" xfId="30293" xr:uid="{00000000-0005-0000-0000-000005310000}"/>
    <cellStyle name="Heading 3 2 3 3 2 3" xfId="26634" xr:uid="{00000000-0005-0000-0000-000006310000}"/>
    <cellStyle name="Heading 3 2 3 3 2 3 2" xfId="31273" xr:uid="{00000000-0005-0000-0000-000007310000}"/>
    <cellStyle name="Heading 3 2 3 3 2 3 3" xfId="32859" xr:uid="{00000000-0005-0000-0000-000008310000}"/>
    <cellStyle name="Heading 3 2 3 3 2 4" xfId="28979" xr:uid="{00000000-0005-0000-0000-000009310000}"/>
    <cellStyle name="Heading 3 2 3 3 2 5" xfId="30294" xr:uid="{00000000-0005-0000-0000-00000A310000}"/>
    <cellStyle name="Heading 3 2 3 3 3" xfId="9759" xr:uid="{00000000-0005-0000-0000-00000B310000}"/>
    <cellStyle name="Heading 3 2 3 3 3 2" xfId="26636" xr:uid="{00000000-0005-0000-0000-00000C310000}"/>
    <cellStyle name="Heading 3 2 3 3 3 2 2" xfId="31275" xr:uid="{00000000-0005-0000-0000-00000D310000}"/>
    <cellStyle name="Heading 3 2 3 3 3 2 3" xfId="32861" xr:uid="{00000000-0005-0000-0000-00000E310000}"/>
    <cellStyle name="Heading 3 2 3 3 3 3" xfId="28981" xr:uid="{00000000-0005-0000-0000-00000F310000}"/>
    <cellStyle name="Heading 3 2 3 3 3 4" xfId="30292" xr:uid="{00000000-0005-0000-0000-000010310000}"/>
    <cellStyle name="Heading 3 2 3 3 4" xfId="26633" xr:uid="{00000000-0005-0000-0000-000011310000}"/>
    <cellStyle name="Heading 3 2 3 3 4 2" xfId="31272" xr:uid="{00000000-0005-0000-0000-000012310000}"/>
    <cellStyle name="Heading 3 2 3 3 4 3" xfId="32858" xr:uid="{00000000-0005-0000-0000-000013310000}"/>
    <cellStyle name="Heading 3 2 3 3 5" xfId="28978" xr:uid="{00000000-0005-0000-0000-000014310000}"/>
    <cellStyle name="Heading 3 2 3 3 6" xfId="30295" xr:uid="{00000000-0005-0000-0000-000015310000}"/>
    <cellStyle name="Heading 3 2 3 3 7" xfId="9756" xr:uid="{00000000-0005-0000-0000-000016310000}"/>
    <cellStyle name="Heading 3 2 3 4" xfId="9760" xr:uid="{00000000-0005-0000-0000-000017310000}"/>
    <cellStyle name="Heading 3 2 3 4 2" xfId="9761" xr:uid="{00000000-0005-0000-0000-000018310000}"/>
    <cellStyle name="Heading 3 2 3 4 2 2" xfId="26638" xr:uid="{00000000-0005-0000-0000-000019310000}"/>
    <cellStyle name="Heading 3 2 3 4 2 2 2" xfId="31277" xr:uid="{00000000-0005-0000-0000-00001A310000}"/>
    <cellStyle name="Heading 3 2 3 4 2 2 3" xfId="32863" xr:uid="{00000000-0005-0000-0000-00001B310000}"/>
    <cellStyle name="Heading 3 2 3 4 2 3" xfId="28983" xr:uid="{00000000-0005-0000-0000-00001C310000}"/>
    <cellStyle name="Heading 3 2 3 4 2 4" xfId="30290" xr:uid="{00000000-0005-0000-0000-00001D310000}"/>
    <cellStyle name="Heading 3 2 3 4 3" xfId="26637" xr:uid="{00000000-0005-0000-0000-00001E310000}"/>
    <cellStyle name="Heading 3 2 3 4 3 2" xfId="31276" xr:uid="{00000000-0005-0000-0000-00001F310000}"/>
    <cellStyle name="Heading 3 2 3 4 3 3" xfId="32862" xr:uid="{00000000-0005-0000-0000-000020310000}"/>
    <cellStyle name="Heading 3 2 3 4 4" xfId="28982" xr:uid="{00000000-0005-0000-0000-000021310000}"/>
    <cellStyle name="Heading 3 2 3 4 5" xfId="30291" xr:uid="{00000000-0005-0000-0000-000022310000}"/>
    <cellStyle name="Heading 3 2 3 5" xfId="9762" xr:uid="{00000000-0005-0000-0000-000023310000}"/>
    <cellStyle name="Heading 3 2 3 5 2" xfId="26639" xr:uid="{00000000-0005-0000-0000-000024310000}"/>
    <cellStyle name="Heading 3 2 3 5 2 2" xfId="31278" xr:uid="{00000000-0005-0000-0000-000025310000}"/>
    <cellStyle name="Heading 3 2 3 5 2 3" xfId="32864" xr:uid="{00000000-0005-0000-0000-000026310000}"/>
    <cellStyle name="Heading 3 2 3 5 3" xfId="28984" xr:uid="{00000000-0005-0000-0000-000027310000}"/>
    <cellStyle name="Heading 3 2 3 5 4" xfId="30289" xr:uid="{00000000-0005-0000-0000-000028310000}"/>
    <cellStyle name="Heading 3 2 3 6" xfId="26624" xr:uid="{00000000-0005-0000-0000-000029310000}"/>
    <cellStyle name="Heading 3 2 3 6 2" xfId="31263" xr:uid="{00000000-0005-0000-0000-00002A310000}"/>
    <cellStyle name="Heading 3 2 3 6 3" xfId="32849" xr:uid="{00000000-0005-0000-0000-00002B310000}"/>
    <cellStyle name="Heading 3 2 3 7" xfId="28054" xr:uid="{00000000-0005-0000-0000-00002C310000}"/>
    <cellStyle name="Heading 3 2 3 7 2" xfId="32690" xr:uid="{00000000-0005-0000-0000-00002D310000}"/>
    <cellStyle name="Heading 3 2 3 7 3" xfId="34276" xr:uid="{00000000-0005-0000-0000-00002E310000}"/>
    <cellStyle name="Heading 3 2 3 8" xfId="28969" xr:uid="{00000000-0005-0000-0000-00002F310000}"/>
    <cellStyle name="Heading 3 2 3 9" xfId="30304" xr:uid="{00000000-0005-0000-0000-000030310000}"/>
    <cellStyle name="Heading 3 2 4" xfId="196" xr:uid="{00000000-0005-0000-0000-000031310000}"/>
    <cellStyle name="Heading 3 2 4 10" xfId="38050" xr:uid="{00000000-0005-0000-0000-000032310000}"/>
    <cellStyle name="Heading 3 2 4 11" xfId="38182" xr:uid="{00000000-0005-0000-0000-000033310000}"/>
    <cellStyle name="Heading 3 2 4 12" xfId="38234" xr:uid="{00000000-0005-0000-0000-000034310000}"/>
    <cellStyle name="Heading 3 2 4 13" xfId="9763" xr:uid="{00000000-0005-0000-0000-000035310000}"/>
    <cellStyle name="Heading 3 2 4 2" xfId="279" xr:uid="{00000000-0005-0000-0000-000036310000}"/>
    <cellStyle name="Heading 3 2 4 2 2" xfId="9765" xr:uid="{00000000-0005-0000-0000-000037310000}"/>
    <cellStyle name="Heading 3 2 4 2 2 2" xfId="9766" xr:uid="{00000000-0005-0000-0000-000038310000}"/>
    <cellStyle name="Heading 3 2 4 2 2 2 2" xfId="9767" xr:uid="{00000000-0005-0000-0000-000039310000}"/>
    <cellStyle name="Heading 3 2 4 2 2 2 2 2" xfId="26644" xr:uid="{00000000-0005-0000-0000-00003A310000}"/>
    <cellStyle name="Heading 3 2 4 2 2 2 2 2 2" xfId="31283" xr:uid="{00000000-0005-0000-0000-00003B310000}"/>
    <cellStyle name="Heading 3 2 4 2 2 2 2 2 3" xfId="32869" xr:uid="{00000000-0005-0000-0000-00003C310000}"/>
    <cellStyle name="Heading 3 2 4 2 2 2 2 3" xfId="28989" xr:uid="{00000000-0005-0000-0000-00003D310000}"/>
    <cellStyle name="Heading 3 2 4 2 2 2 2 4" xfId="30284" xr:uid="{00000000-0005-0000-0000-00003E310000}"/>
    <cellStyle name="Heading 3 2 4 2 2 2 3" xfId="26643" xr:uid="{00000000-0005-0000-0000-00003F310000}"/>
    <cellStyle name="Heading 3 2 4 2 2 2 3 2" xfId="31282" xr:uid="{00000000-0005-0000-0000-000040310000}"/>
    <cellStyle name="Heading 3 2 4 2 2 2 3 3" xfId="32868" xr:uid="{00000000-0005-0000-0000-000041310000}"/>
    <cellStyle name="Heading 3 2 4 2 2 2 4" xfId="28988" xr:uid="{00000000-0005-0000-0000-000042310000}"/>
    <cellStyle name="Heading 3 2 4 2 2 2 5" xfId="30285" xr:uid="{00000000-0005-0000-0000-000043310000}"/>
    <cellStyle name="Heading 3 2 4 2 2 3" xfId="9768" xr:uid="{00000000-0005-0000-0000-000044310000}"/>
    <cellStyle name="Heading 3 2 4 2 2 3 2" xfId="26645" xr:uid="{00000000-0005-0000-0000-000045310000}"/>
    <cellStyle name="Heading 3 2 4 2 2 3 2 2" xfId="31284" xr:uid="{00000000-0005-0000-0000-000046310000}"/>
    <cellStyle name="Heading 3 2 4 2 2 3 2 3" xfId="32870" xr:uid="{00000000-0005-0000-0000-000047310000}"/>
    <cellStyle name="Heading 3 2 4 2 2 3 3" xfId="28990" xr:uid="{00000000-0005-0000-0000-000048310000}"/>
    <cellStyle name="Heading 3 2 4 2 2 3 4" xfId="30283" xr:uid="{00000000-0005-0000-0000-000049310000}"/>
    <cellStyle name="Heading 3 2 4 2 2 4" xfId="26642" xr:uid="{00000000-0005-0000-0000-00004A310000}"/>
    <cellStyle name="Heading 3 2 4 2 2 4 2" xfId="31281" xr:uid="{00000000-0005-0000-0000-00004B310000}"/>
    <cellStyle name="Heading 3 2 4 2 2 4 3" xfId="32867" xr:uid="{00000000-0005-0000-0000-00004C310000}"/>
    <cellStyle name="Heading 3 2 4 2 2 5" xfId="28987" xr:uid="{00000000-0005-0000-0000-00004D310000}"/>
    <cellStyle name="Heading 3 2 4 2 2 6" xfId="30286" xr:uid="{00000000-0005-0000-0000-00004E310000}"/>
    <cellStyle name="Heading 3 2 4 2 3" xfId="9769" xr:uid="{00000000-0005-0000-0000-00004F310000}"/>
    <cellStyle name="Heading 3 2 4 2 3 2" xfId="9770" xr:uid="{00000000-0005-0000-0000-000050310000}"/>
    <cellStyle name="Heading 3 2 4 2 3 2 2" xfId="26647" xr:uid="{00000000-0005-0000-0000-000051310000}"/>
    <cellStyle name="Heading 3 2 4 2 3 2 2 2" xfId="31286" xr:uid="{00000000-0005-0000-0000-000052310000}"/>
    <cellStyle name="Heading 3 2 4 2 3 2 2 3" xfId="32872" xr:uid="{00000000-0005-0000-0000-000053310000}"/>
    <cellStyle name="Heading 3 2 4 2 3 2 3" xfId="28992" xr:uid="{00000000-0005-0000-0000-000054310000}"/>
    <cellStyle name="Heading 3 2 4 2 3 2 4" xfId="30281" xr:uid="{00000000-0005-0000-0000-000055310000}"/>
    <cellStyle name="Heading 3 2 4 2 3 3" xfId="26646" xr:uid="{00000000-0005-0000-0000-000056310000}"/>
    <cellStyle name="Heading 3 2 4 2 3 3 2" xfId="31285" xr:uid="{00000000-0005-0000-0000-000057310000}"/>
    <cellStyle name="Heading 3 2 4 2 3 3 3" xfId="32871" xr:uid="{00000000-0005-0000-0000-000058310000}"/>
    <cellStyle name="Heading 3 2 4 2 3 4" xfId="28991" xr:uid="{00000000-0005-0000-0000-000059310000}"/>
    <cellStyle name="Heading 3 2 4 2 3 5" xfId="30282" xr:uid="{00000000-0005-0000-0000-00005A310000}"/>
    <cellStyle name="Heading 3 2 4 2 4" xfId="9771" xr:uid="{00000000-0005-0000-0000-00005B310000}"/>
    <cellStyle name="Heading 3 2 4 2 4 2" xfId="26648" xr:uid="{00000000-0005-0000-0000-00005C310000}"/>
    <cellStyle name="Heading 3 2 4 2 4 2 2" xfId="31287" xr:uid="{00000000-0005-0000-0000-00005D310000}"/>
    <cellStyle name="Heading 3 2 4 2 4 2 3" xfId="32873" xr:uid="{00000000-0005-0000-0000-00005E310000}"/>
    <cellStyle name="Heading 3 2 4 2 4 3" xfId="28993" xr:uid="{00000000-0005-0000-0000-00005F310000}"/>
    <cellStyle name="Heading 3 2 4 2 4 4" xfId="30280" xr:uid="{00000000-0005-0000-0000-000060310000}"/>
    <cellStyle name="Heading 3 2 4 2 5" xfId="26641" xr:uid="{00000000-0005-0000-0000-000061310000}"/>
    <cellStyle name="Heading 3 2 4 2 5 2" xfId="31280" xr:uid="{00000000-0005-0000-0000-000062310000}"/>
    <cellStyle name="Heading 3 2 4 2 5 3" xfId="32866" xr:uid="{00000000-0005-0000-0000-000063310000}"/>
    <cellStyle name="Heading 3 2 4 2 6" xfId="28986" xr:uid="{00000000-0005-0000-0000-000064310000}"/>
    <cellStyle name="Heading 3 2 4 2 7" xfId="30287" xr:uid="{00000000-0005-0000-0000-000065310000}"/>
    <cellStyle name="Heading 3 2 4 2 8" xfId="9764" xr:uid="{00000000-0005-0000-0000-000066310000}"/>
    <cellStyle name="Heading 3 2 4 3" xfId="9772" xr:uid="{00000000-0005-0000-0000-000067310000}"/>
    <cellStyle name="Heading 3 2 4 3 2" xfId="9773" xr:uid="{00000000-0005-0000-0000-000068310000}"/>
    <cellStyle name="Heading 3 2 4 3 2 2" xfId="9774" xr:uid="{00000000-0005-0000-0000-000069310000}"/>
    <cellStyle name="Heading 3 2 4 3 2 2 2" xfId="26651" xr:uid="{00000000-0005-0000-0000-00006A310000}"/>
    <cellStyle name="Heading 3 2 4 3 2 2 2 2" xfId="31290" xr:uid="{00000000-0005-0000-0000-00006B310000}"/>
    <cellStyle name="Heading 3 2 4 3 2 2 2 3" xfId="32876" xr:uid="{00000000-0005-0000-0000-00006C310000}"/>
    <cellStyle name="Heading 3 2 4 3 2 2 3" xfId="28996" xr:uid="{00000000-0005-0000-0000-00006D310000}"/>
    <cellStyle name="Heading 3 2 4 3 2 2 4" xfId="30277" xr:uid="{00000000-0005-0000-0000-00006E310000}"/>
    <cellStyle name="Heading 3 2 4 3 2 3" xfId="26650" xr:uid="{00000000-0005-0000-0000-00006F310000}"/>
    <cellStyle name="Heading 3 2 4 3 2 3 2" xfId="31289" xr:uid="{00000000-0005-0000-0000-000070310000}"/>
    <cellStyle name="Heading 3 2 4 3 2 3 3" xfId="32875" xr:uid="{00000000-0005-0000-0000-000071310000}"/>
    <cellStyle name="Heading 3 2 4 3 2 4" xfId="28995" xr:uid="{00000000-0005-0000-0000-000072310000}"/>
    <cellStyle name="Heading 3 2 4 3 2 5" xfId="30278" xr:uid="{00000000-0005-0000-0000-000073310000}"/>
    <cellStyle name="Heading 3 2 4 3 3" xfId="9775" xr:uid="{00000000-0005-0000-0000-000074310000}"/>
    <cellStyle name="Heading 3 2 4 3 3 2" xfId="26652" xr:uid="{00000000-0005-0000-0000-000075310000}"/>
    <cellStyle name="Heading 3 2 4 3 3 2 2" xfId="31291" xr:uid="{00000000-0005-0000-0000-000076310000}"/>
    <cellStyle name="Heading 3 2 4 3 3 2 3" xfId="32877" xr:uid="{00000000-0005-0000-0000-000077310000}"/>
    <cellStyle name="Heading 3 2 4 3 3 3" xfId="28997" xr:uid="{00000000-0005-0000-0000-000078310000}"/>
    <cellStyle name="Heading 3 2 4 3 3 4" xfId="30276" xr:uid="{00000000-0005-0000-0000-000079310000}"/>
    <cellStyle name="Heading 3 2 4 3 4" xfId="26649" xr:uid="{00000000-0005-0000-0000-00007A310000}"/>
    <cellStyle name="Heading 3 2 4 3 4 2" xfId="31288" xr:uid="{00000000-0005-0000-0000-00007B310000}"/>
    <cellStyle name="Heading 3 2 4 3 4 3" xfId="32874" xr:uid="{00000000-0005-0000-0000-00007C310000}"/>
    <cellStyle name="Heading 3 2 4 3 5" xfId="28994" xr:uid="{00000000-0005-0000-0000-00007D310000}"/>
    <cellStyle name="Heading 3 2 4 3 6" xfId="30279" xr:uid="{00000000-0005-0000-0000-00007E310000}"/>
    <cellStyle name="Heading 3 2 4 4" xfId="9776" xr:uid="{00000000-0005-0000-0000-00007F310000}"/>
    <cellStyle name="Heading 3 2 4 4 2" xfId="9777" xr:uid="{00000000-0005-0000-0000-000080310000}"/>
    <cellStyle name="Heading 3 2 4 4 2 2" xfId="26654" xr:uid="{00000000-0005-0000-0000-000081310000}"/>
    <cellStyle name="Heading 3 2 4 4 2 2 2" xfId="31293" xr:uid="{00000000-0005-0000-0000-000082310000}"/>
    <cellStyle name="Heading 3 2 4 4 2 2 3" xfId="32879" xr:uid="{00000000-0005-0000-0000-000083310000}"/>
    <cellStyle name="Heading 3 2 4 4 2 3" xfId="28999" xr:uid="{00000000-0005-0000-0000-000084310000}"/>
    <cellStyle name="Heading 3 2 4 4 2 4" xfId="30274" xr:uid="{00000000-0005-0000-0000-000085310000}"/>
    <cellStyle name="Heading 3 2 4 4 3" xfId="26653" xr:uid="{00000000-0005-0000-0000-000086310000}"/>
    <cellStyle name="Heading 3 2 4 4 3 2" xfId="31292" xr:uid="{00000000-0005-0000-0000-000087310000}"/>
    <cellStyle name="Heading 3 2 4 4 3 3" xfId="32878" xr:uid="{00000000-0005-0000-0000-000088310000}"/>
    <cellStyle name="Heading 3 2 4 4 4" xfId="28998" xr:uid="{00000000-0005-0000-0000-000089310000}"/>
    <cellStyle name="Heading 3 2 4 4 5" xfId="30275" xr:uid="{00000000-0005-0000-0000-00008A310000}"/>
    <cellStyle name="Heading 3 2 4 5" xfId="9778" xr:uid="{00000000-0005-0000-0000-00008B310000}"/>
    <cellStyle name="Heading 3 2 4 5 2" xfId="26655" xr:uid="{00000000-0005-0000-0000-00008C310000}"/>
    <cellStyle name="Heading 3 2 4 5 2 2" xfId="31294" xr:uid="{00000000-0005-0000-0000-00008D310000}"/>
    <cellStyle name="Heading 3 2 4 5 2 3" xfId="32880" xr:uid="{00000000-0005-0000-0000-00008E310000}"/>
    <cellStyle name="Heading 3 2 4 5 3" xfId="29000" xr:uid="{00000000-0005-0000-0000-00008F310000}"/>
    <cellStyle name="Heading 3 2 4 5 4" xfId="30273" xr:uid="{00000000-0005-0000-0000-000090310000}"/>
    <cellStyle name="Heading 3 2 4 6" xfId="26640" xr:uid="{00000000-0005-0000-0000-000091310000}"/>
    <cellStyle name="Heading 3 2 4 6 2" xfId="31279" xr:uid="{00000000-0005-0000-0000-000092310000}"/>
    <cellStyle name="Heading 3 2 4 6 3" xfId="32865" xr:uid="{00000000-0005-0000-0000-000093310000}"/>
    <cellStyle name="Heading 3 2 4 7" xfId="28055" xr:uid="{00000000-0005-0000-0000-000094310000}"/>
    <cellStyle name="Heading 3 2 4 7 2" xfId="32691" xr:uid="{00000000-0005-0000-0000-000095310000}"/>
    <cellStyle name="Heading 3 2 4 7 3" xfId="34277" xr:uid="{00000000-0005-0000-0000-000096310000}"/>
    <cellStyle name="Heading 3 2 4 8" xfId="28985" xr:uid="{00000000-0005-0000-0000-000097310000}"/>
    <cellStyle name="Heading 3 2 4 9" xfId="30288" xr:uid="{00000000-0005-0000-0000-000098310000}"/>
    <cellStyle name="Heading 3 2 5" xfId="260" xr:uid="{00000000-0005-0000-0000-000099310000}"/>
    <cellStyle name="Heading 3 2 5 10" xfId="9779" xr:uid="{00000000-0005-0000-0000-00009A310000}"/>
    <cellStyle name="Heading 3 2 5 2" xfId="9780" xr:uid="{00000000-0005-0000-0000-00009B310000}"/>
    <cellStyle name="Heading 3 2 5 2 2" xfId="9781" xr:uid="{00000000-0005-0000-0000-00009C310000}"/>
    <cellStyle name="Heading 3 2 5 2 2 2" xfId="9782" xr:uid="{00000000-0005-0000-0000-00009D310000}"/>
    <cellStyle name="Heading 3 2 5 2 2 2 2" xfId="9783" xr:uid="{00000000-0005-0000-0000-00009E310000}"/>
    <cellStyle name="Heading 3 2 5 2 2 2 2 2" xfId="26660" xr:uid="{00000000-0005-0000-0000-00009F310000}"/>
    <cellStyle name="Heading 3 2 5 2 2 2 2 2 2" xfId="31299" xr:uid="{00000000-0005-0000-0000-0000A0310000}"/>
    <cellStyle name="Heading 3 2 5 2 2 2 2 2 3" xfId="32885" xr:uid="{00000000-0005-0000-0000-0000A1310000}"/>
    <cellStyle name="Heading 3 2 5 2 2 2 2 3" xfId="29005" xr:uid="{00000000-0005-0000-0000-0000A2310000}"/>
    <cellStyle name="Heading 3 2 5 2 2 2 2 4" xfId="30268" xr:uid="{00000000-0005-0000-0000-0000A3310000}"/>
    <cellStyle name="Heading 3 2 5 2 2 2 3" xfId="26659" xr:uid="{00000000-0005-0000-0000-0000A4310000}"/>
    <cellStyle name="Heading 3 2 5 2 2 2 3 2" xfId="31298" xr:uid="{00000000-0005-0000-0000-0000A5310000}"/>
    <cellStyle name="Heading 3 2 5 2 2 2 3 3" xfId="32884" xr:uid="{00000000-0005-0000-0000-0000A6310000}"/>
    <cellStyle name="Heading 3 2 5 2 2 2 4" xfId="29004" xr:uid="{00000000-0005-0000-0000-0000A7310000}"/>
    <cellStyle name="Heading 3 2 5 2 2 2 5" xfId="30269" xr:uid="{00000000-0005-0000-0000-0000A8310000}"/>
    <cellStyle name="Heading 3 2 5 2 2 3" xfId="9784" xr:uid="{00000000-0005-0000-0000-0000A9310000}"/>
    <cellStyle name="Heading 3 2 5 2 2 3 2" xfId="26661" xr:uid="{00000000-0005-0000-0000-0000AA310000}"/>
    <cellStyle name="Heading 3 2 5 2 2 3 2 2" xfId="31300" xr:uid="{00000000-0005-0000-0000-0000AB310000}"/>
    <cellStyle name="Heading 3 2 5 2 2 3 2 3" xfId="32886" xr:uid="{00000000-0005-0000-0000-0000AC310000}"/>
    <cellStyle name="Heading 3 2 5 2 2 3 3" xfId="29006" xr:uid="{00000000-0005-0000-0000-0000AD310000}"/>
    <cellStyle name="Heading 3 2 5 2 2 3 4" xfId="30267" xr:uid="{00000000-0005-0000-0000-0000AE310000}"/>
    <cellStyle name="Heading 3 2 5 2 2 4" xfId="26658" xr:uid="{00000000-0005-0000-0000-0000AF310000}"/>
    <cellStyle name="Heading 3 2 5 2 2 4 2" xfId="31297" xr:uid="{00000000-0005-0000-0000-0000B0310000}"/>
    <cellStyle name="Heading 3 2 5 2 2 4 3" xfId="32883" xr:uid="{00000000-0005-0000-0000-0000B1310000}"/>
    <cellStyle name="Heading 3 2 5 2 2 5" xfId="29003" xr:uid="{00000000-0005-0000-0000-0000B2310000}"/>
    <cellStyle name="Heading 3 2 5 2 2 6" xfId="30270" xr:uid="{00000000-0005-0000-0000-0000B3310000}"/>
    <cellStyle name="Heading 3 2 5 2 3" xfId="9785" xr:uid="{00000000-0005-0000-0000-0000B4310000}"/>
    <cellStyle name="Heading 3 2 5 2 3 2" xfId="9786" xr:uid="{00000000-0005-0000-0000-0000B5310000}"/>
    <cellStyle name="Heading 3 2 5 2 3 2 2" xfId="26663" xr:uid="{00000000-0005-0000-0000-0000B6310000}"/>
    <cellStyle name="Heading 3 2 5 2 3 2 2 2" xfId="31302" xr:uid="{00000000-0005-0000-0000-0000B7310000}"/>
    <cellStyle name="Heading 3 2 5 2 3 2 2 3" xfId="32888" xr:uid="{00000000-0005-0000-0000-0000B8310000}"/>
    <cellStyle name="Heading 3 2 5 2 3 2 3" xfId="29008" xr:uid="{00000000-0005-0000-0000-0000B9310000}"/>
    <cellStyle name="Heading 3 2 5 2 3 2 4" xfId="30265" xr:uid="{00000000-0005-0000-0000-0000BA310000}"/>
    <cellStyle name="Heading 3 2 5 2 3 3" xfId="26662" xr:uid="{00000000-0005-0000-0000-0000BB310000}"/>
    <cellStyle name="Heading 3 2 5 2 3 3 2" xfId="31301" xr:uid="{00000000-0005-0000-0000-0000BC310000}"/>
    <cellStyle name="Heading 3 2 5 2 3 3 3" xfId="32887" xr:uid="{00000000-0005-0000-0000-0000BD310000}"/>
    <cellStyle name="Heading 3 2 5 2 3 4" xfId="29007" xr:uid="{00000000-0005-0000-0000-0000BE310000}"/>
    <cellStyle name="Heading 3 2 5 2 3 5" xfId="30266" xr:uid="{00000000-0005-0000-0000-0000BF310000}"/>
    <cellStyle name="Heading 3 2 5 2 4" xfId="9787" xr:uid="{00000000-0005-0000-0000-0000C0310000}"/>
    <cellStyle name="Heading 3 2 5 2 4 2" xfId="26664" xr:uid="{00000000-0005-0000-0000-0000C1310000}"/>
    <cellStyle name="Heading 3 2 5 2 4 2 2" xfId="31303" xr:uid="{00000000-0005-0000-0000-0000C2310000}"/>
    <cellStyle name="Heading 3 2 5 2 4 2 3" xfId="32889" xr:uid="{00000000-0005-0000-0000-0000C3310000}"/>
    <cellStyle name="Heading 3 2 5 2 4 3" xfId="29009" xr:uid="{00000000-0005-0000-0000-0000C4310000}"/>
    <cellStyle name="Heading 3 2 5 2 4 4" xfId="30264" xr:uid="{00000000-0005-0000-0000-0000C5310000}"/>
    <cellStyle name="Heading 3 2 5 2 5" xfId="26657" xr:uid="{00000000-0005-0000-0000-0000C6310000}"/>
    <cellStyle name="Heading 3 2 5 2 5 2" xfId="31296" xr:uid="{00000000-0005-0000-0000-0000C7310000}"/>
    <cellStyle name="Heading 3 2 5 2 5 3" xfId="32882" xr:uid="{00000000-0005-0000-0000-0000C8310000}"/>
    <cellStyle name="Heading 3 2 5 2 6" xfId="29002" xr:uid="{00000000-0005-0000-0000-0000C9310000}"/>
    <cellStyle name="Heading 3 2 5 2 7" xfId="30271" xr:uid="{00000000-0005-0000-0000-0000CA310000}"/>
    <cellStyle name="Heading 3 2 5 3" xfId="9788" xr:uid="{00000000-0005-0000-0000-0000CB310000}"/>
    <cellStyle name="Heading 3 2 5 3 2" xfId="9789" xr:uid="{00000000-0005-0000-0000-0000CC310000}"/>
    <cellStyle name="Heading 3 2 5 3 2 2" xfId="9790" xr:uid="{00000000-0005-0000-0000-0000CD310000}"/>
    <cellStyle name="Heading 3 2 5 3 2 2 2" xfId="26667" xr:uid="{00000000-0005-0000-0000-0000CE310000}"/>
    <cellStyle name="Heading 3 2 5 3 2 2 2 2" xfId="31306" xr:uid="{00000000-0005-0000-0000-0000CF310000}"/>
    <cellStyle name="Heading 3 2 5 3 2 2 2 3" xfId="32892" xr:uid="{00000000-0005-0000-0000-0000D0310000}"/>
    <cellStyle name="Heading 3 2 5 3 2 2 3" xfId="29012" xr:uid="{00000000-0005-0000-0000-0000D1310000}"/>
    <cellStyle name="Heading 3 2 5 3 2 2 4" xfId="30261" xr:uid="{00000000-0005-0000-0000-0000D2310000}"/>
    <cellStyle name="Heading 3 2 5 3 2 3" xfId="26666" xr:uid="{00000000-0005-0000-0000-0000D3310000}"/>
    <cellStyle name="Heading 3 2 5 3 2 3 2" xfId="31305" xr:uid="{00000000-0005-0000-0000-0000D4310000}"/>
    <cellStyle name="Heading 3 2 5 3 2 3 3" xfId="32891" xr:uid="{00000000-0005-0000-0000-0000D5310000}"/>
    <cellStyle name="Heading 3 2 5 3 2 4" xfId="29011" xr:uid="{00000000-0005-0000-0000-0000D6310000}"/>
    <cellStyle name="Heading 3 2 5 3 2 5" xfId="30262" xr:uid="{00000000-0005-0000-0000-0000D7310000}"/>
    <cellStyle name="Heading 3 2 5 3 3" xfId="9791" xr:uid="{00000000-0005-0000-0000-0000D8310000}"/>
    <cellStyle name="Heading 3 2 5 3 3 2" xfId="26668" xr:uid="{00000000-0005-0000-0000-0000D9310000}"/>
    <cellStyle name="Heading 3 2 5 3 3 2 2" xfId="31307" xr:uid="{00000000-0005-0000-0000-0000DA310000}"/>
    <cellStyle name="Heading 3 2 5 3 3 2 3" xfId="32893" xr:uid="{00000000-0005-0000-0000-0000DB310000}"/>
    <cellStyle name="Heading 3 2 5 3 3 3" xfId="29013" xr:uid="{00000000-0005-0000-0000-0000DC310000}"/>
    <cellStyle name="Heading 3 2 5 3 3 4" xfId="30260" xr:uid="{00000000-0005-0000-0000-0000DD310000}"/>
    <cellStyle name="Heading 3 2 5 3 4" xfId="26665" xr:uid="{00000000-0005-0000-0000-0000DE310000}"/>
    <cellStyle name="Heading 3 2 5 3 4 2" xfId="31304" xr:uid="{00000000-0005-0000-0000-0000DF310000}"/>
    <cellStyle name="Heading 3 2 5 3 4 3" xfId="32890" xr:uid="{00000000-0005-0000-0000-0000E0310000}"/>
    <cellStyle name="Heading 3 2 5 3 5" xfId="29010" xr:uid="{00000000-0005-0000-0000-0000E1310000}"/>
    <cellStyle name="Heading 3 2 5 3 6" xfId="30263" xr:uid="{00000000-0005-0000-0000-0000E2310000}"/>
    <cellStyle name="Heading 3 2 5 4" xfId="9792" xr:uid="{00000000-0005-0000-0000-0000E3310000}"/>
    <cellStyle name="Heading 3 2 5 4 2" xfId="9793" xr:uid="{00000000-0005-0000-0000-0000E4310000}"/>
    <cellStyle name="Heading 3 2 5 4 2 2" xfId="26670" xr:uid="{00000000-0005-0000-0000-0000E5310000}"/>
    <cellStyle name="Heading 3 2 5 4 2 2 2" xfId="31309" xr:uid="{00000000-0005-0000-0000-0000E6310000}"/>
    <cellStyle name="Heading 3 2 5 4 2 2 3" xfId="32895" xr:uid="{00000000-0005-0000-0000-0000E7310000}"/>
    <cellStyle name="Heading 3 2 5 4 2 3" xfId="29015" xr:uid="{00000000-0005-0000-0000-0000E8310000}"/>
    <cellStyle name="Heading 3 2 5 4 2 4" xfId="30258" xr:uid="{00000000-0005-0000-0000-0000E9310000}"/>
    <cellStyle name="Heading 3 2 5 4 3" xfId="26669" xr:uid="{00000000-0005-0000-0000-0000EA310000}"/>
    <cellStyle name="Heading 3 2 5 4 3 2" xfId="31308" xr:uid="{00000000-0005-0000-0000-0000EB310000}"/>
    <cellStyle name="Heading 3 2 5 4 3 3" xfId="32894" xr:uid="{00000000-0005-0000-0000-0000EC310000}"/>
    <cellStyle name="Heading 3 2 5 4 4" xfId="29014" xr:uid="{00000000-0005-0000-0000-0000ED310000}"/>
    <cellStyle name="Heading 3 2 5 4 5" xfId="30259" xr:uid="{00000000-0005-0000-0000-0000EE310000}"/>
    <cellStyle name="Heading 3 2 5 5" xfId="9794" xr:uid="{00000000-0005-0000-0000-0000EF310000}"/>
    <cellStyle name="Heading 3 2 5 5 2" xfId="26671" xr:uid="{00000000-0005-0000-0000-0000F0310000}"/>
    <cellStyle name="Heading 3 2 5 5 2 2" xfId="31310" xr:uid="{00000000-0005-0000-0000-0000F1310000}"/>
    <cellStyle name="Heading 3 2 5 5 2 3" xfId="32896" xr:uid="{00000000-0005-0000-0000-0000F2310000}"/>
    <cellStyle name="Heading 3 2 5 5 3" xfId="29016" xr:uid="{00000000-0005-0000-0000-0000F3310000}"/>
    <cellStyle name="Heading 3 2 5 5 4" xfId="30257" xr:uid="{00000000-0005-0000-0000-0000F4310000}"/>
    <cellStyle name="Heading 3 2 5 6" xfId="26656" xr:uid="{00000000-0005-0000-0000-0000F5310000}"/>
    <cellStyle name="Heading 3 2 5 6 2" xfId="31295" xr:uid="{00000000-0005-0000-0000-0000F6310000}"/>
    <cellStyle name="Heading 3 2 5 6 3" xfId="32881" xr:uid="{00000000-0005-0000-0000-0000F7310000}"/>
    <cellStyle name="Heading 3 2 5 7" xfId="29001" xr:uid="{00000000-0005-0000-0000-0000F8310000}"/>
    <cellStyle name="Heading 3 2 5 8" xfId="30272" xr:uid="{00000000-0005-0000-0000-0000F9310000}"/>
    <cellStyle name="Heading 3 2 5 9" xfId="35013" xr:uid="{00000000-0005-0000-0000-0000FA310000}"/>
    <cellStyle name="Heading 3 2 6" xfId="9795" xr:uid="{00000000-0005-0000-0000-0000FB310000}"/>
    <cellStyle name="Heading 3 2 6 2" xfId="9796" xr:uid="{00000000-0005-0000-0000-0000FC310000}"/>
    <cellStyle name="Heading 3 2 6 2 2" xfId="9797" xr:uid="{00000000-0005-0000-0000-0000FD310000}"/>
    <cellStyle name="Heading 3 2 6 2 2 2" xfId="9798" xr:uid="{00000000-0005-0000-0000-0000FE310000}"/>
    <cellStyle name="Heading 3 2 6 2 2 2 2" xfId="9799" xr:uid="{00000000-0005-0000-0000-0000FF310000}"/>
    <cellStyle name="Heading 3 2 6 2 2 2 2 2" xfId="26676" xr:uid="{00000000-0005-0000-0000-000000320000}"/>
    <cellStyle name="Heading 3 2 6 2 2 2 2 2 2" xfId="31315" xr:uid="{00000000-0005-0000-0000-000001320000}"/>
    <cellStyle name="Heading 3 2 6 2 2 2 2 2 3" xfId="32901" xr:uid="{00000000-0005-0000-0000-000002320000}"/>
    <cellStyle name="Heading 3 2 6 2 2 2 2 3" xfId="29021" xr:uid="{00000000-0005-0000-0000-000003320000}"/>
    <cellStyle name="Heading 3 2 6 2 2 2 2 4" xfId="30252" xr:uid="{00000000-0005-0000-0000-000004320000}"/>
    <cellStyle name="Heading 3 2 6 2 2 2 3" xfId="26675" xr:uid="{00000000-0005-0000-0000-000005320000}"/>
    <cellStyle name="Heading 3 2 6 2 2 2 3 2" xfId="31314" xr:uid="{00000000-0005-0000-0000-000006320000}"/>
    <cellStyle name="Heading 3 2 6 2 2 2 3 3" xfId="32900" xr:uid="{00000000-0005-0000-0000-000007320000}"/>
    <cellStyle name="Heading 3 2 6 2 2 2 4" xfId="29020" xr:uid="{00000000-0005-0000-0000-000008320000}"/>
    <cellStyle name="Heading 3 2 6 2 2 2 5" xfId="30253" xr:uid="{00000000-0005-0000-0000-000009320000}"/>
    <cellStyle name="Heading 3 2 6 2 2 3" xfId="9800" xr:uid="{00000000-0005-0000-0000-00000A320000}"/>
    <cellStyle name="Heading 3 2 6 2 2 3 2" xfId="26677" xr:uid="{00000000-0005-0000-0000-00000B320000}"/>
    <cellStyle name="Heading 3 2 6 2 2 3 2 2" xfId="31316" xr:uid="{00000000-0005-0000-0000-00000C320000}"/>
    <cellStyle name="Heading 3 2 6 2 2 3 2 3" xfId="32902" xr:uid="{00000000-0005-0000-0000-00000D320000}"/>
    <cellStyle name="Heading 3 2 6 2 2 3 3" xfId="29022" xr:uid="{00000000-0005-0000-0000-00000E320000}"/>
    <cellStyle name="Heading 3 2 6 2 2 3 4" xfId="30251" xr:uid="{00000000-0005-0000-0000-00000F320000}"/>
    <cellStyle name="Heading 3 2 6 2 2 4" xfId="26674" xr:uid="{00000000-0005-0000-0000-000010320000}"/>
    <cellStyle name="Heading 3 2 6 2 2 4 2" xfId="31313" xr:uid="{00000000-0005-0000-0000-000011320000}"/>
    <cellStyle name="Heading 3 2 6 2 2 4 3" xfId="32899" xr:uid="{00000000-0005-0000-0000-000012320000}"/>
    <cellStyle name="Heading 3 2 6 2 2 5" xfId="29019" xr:uid="{00000000-0005-0000-0000-000013320000}"/>
    <cellStyle name="Heading 3 2 6 2 2 6" xfId="30254" xr:uid="{00000000-0005-0000-0000-000014320000}"/>
    <cellStyle name="Heading 3 2 6 2 3" xfId="9801" xr:uid="{00000000-0005-0000-0000-000015320000}"/>
    <cellStyle name="Heading 3 2 6 2 3 2" xfId="9802" xr:uid="{00000000-0005-0000-0000-000016320000}"/>
    <cellStyle name="Heading 3 2 6 2 3 2 2" xfId="26679" xr:uid="{00000000-0005-0000-0000-000017320000}"/>
    <cellStyle name="Heading 3 2 6 2 3 2 2 2" xfId="31318" xr:uid="{00000000-0005-0000-0000-000018320000}"/>
    <cellStyle name="Heading 3 2 6 2 3 2 2 3" xfId="32904" xr:uid="{00000000-0005-0000-0000-000019320000}"/>
    <cellStyle name="Heading 3 2 6 2 3 2 3" xfId="29024" xr:uid="{00000000-0005-0000-0000-00001A320000}"/>
    <cellStyle name="Heading 3 2 6 2 3 2 4" xfId="30249" xr:uid="{00000000-0005-0000-0000-00001B320000}"/>
    <cellStyle name="Heading 3 2 6 2 3 3" xfId="26678" xr:uid="{00000000-0005-0000-0000-00001C320000}"/>
    <cellStyle name="Heading 3 2 6 2 3 3 2" xfId="31317" xr:uid="{00000000-0005-0000-0000-00001D320000}"/>
    <cellStyle name="Heading 3 2 6 2 3 3 3" xfId="32903" xr:uid="{00000000-0005-0000-0000-00001E320000}"/>
    <cellStyle name="Heading 3 2 6 2 3 4" xfId="29023" xr:uid="{00000000-0005-0000-0000-00001F320000}"/>
    <cellStyle name="Heading 3 2 6 2 3 5" xfId="30250" xr:uid="{00000000-0005-0000-0000-000020320000}"/>
    <cellStyle name="Heading 3 2 6 2 4" xfId="9803" xr:uid="{00000000-0005-0000-0000-000021320000}"/>
    <cellStyle name="Heading 3 2 6 2 4 2" xfId="26680" xr:uid="{00000000-0005-0000-0000-000022320000}"/>
    <cellStyle name="Heading 3 2 6 2 4 2 2" xfId="31319" xr:uid="{00000000-0005-0000-0000-000023320000}"/>
    <cellStyle name="Heading 3 2 6 2 4 2 3" xfId="32905" xr:uid="{00000000-0005-0000-0000-000024320000}"/>
    <cellStyle name="Heading 3 2 6 2 4 3" xfId="29025" xr:uid="{00000000-0005-0000-0000-000025320000}"/>
    <cellStyle name="Heading 3 2 6 2 4 4" xfId="30248" xr:uid="{00000000-0005-0000-0000-000026320000}"/>
    <cellStyle name="Heading 3 2 6 2 5" xfId="26673" xr:uid="{00000000-0005-0000-0000-000027320000}"/>
    <cellStyle name="Heading 3 2 6 2 5 2" xfId="31312" xr:uid="{00000000-0005-0000-0000-000028320000}"/>
    <cellStyle name="Heading 3 2 6 2 5 3" xfId="32898" xr:uid="{00000000-0005-0000-0000-000029320000}"/>
    <cellStyle name="Heading 3 2 6 2 6" xfId="29018" xr:uid="{00000000-0005-0000-0000-00002A320000}"/>
    <cellStyle name="Heading 3 2 6 2 7" xfId="30255" xr:uid="{00000000-0005-0000-0000-00002B320000}"/>
    <cellStyle name="Heading 3 2 6 3" xfId="9804" xr:uid="{00000000-0005-0000-0000-00002C320000}"/>
    <cellStyle name="Heading 3 2 6 3 2" xfId="9805" xr:uid="{00000000-0005-0000-0000-00002D320000}"/>
    <cellStyle name="Heading 3 2 6 3 2 2" xfId="9806" xr:uid="{00000000-0005-0000-0000-00002E320000}"/>
    <cellStyle name="Heading 3 2 6 3 2 2 2" xfId="26683" xr:uid="{00000000-0005-0000-0000-00002F320000}"/>
    <cellStyle name="Heading 3 2 6 3 2 2 2 2" xfId="31322" xr:uid="{00000000-0005-0000-0000-000030320000}"/>
    <cellStyle name="Heading 3 2 6 3 2 2 2 3" xfId="32908" xr:uid="{00000000-0005-0000-0000-000031320000}"/>
    <cellStyle name="Heading 3 2 6 3 2 2 3" xfId="29028" xr:uid="{00000000-0005-0000-0000-000032320000}"/>
    <cellStyle name="Heading 3 2 6 3 2 2 4" xfId="30245" xr:uid="{00000000-0005-0000-0000-000033320000}"/>
    <cellStyle name="Heading 3 2 6 3 2 3" xfId="26682" xr:uid="{00000000-0005-0000-0000-000034320000}"/>
    <cellStyle name="Heading 3 2 6 3 2 3 2" xfId="31321" xr:uid="{00000000-0005-0000-0000-000035320000}"/>
    <cellStyle name="Heading 3 2 6 3 2 3 3" xfId="32907" xr:uid="{00000000-0005-0000-0000-000036320000}"/>
    <cellStyle name="Heading 3 2 6 3 2 4" xfId="29027" xr:uid="{00000000-0005-0000-0000-000037320000}"/>
    <cellStyle name="Heading 3 2 6 3 2 5" xfId="30246" xr:uid="{00000000-0005-0000-0000-000038320000}"/>
    <cellStyle name="Heading 3 2 6 3 3" xfId="9807" xr:uid="{00000000-0005-0000-0000-000039320000}"/>
    <cellStyle name="Heading 3 2 6 3 3 2" xfId="26684" xr:uid="{00000000-0005-0000-0000-00003A320000}"/>
    <cellStyle name="Heading 3 2 6 3 3 2 2" xfId="31323" xr:uid="{00000000-0005-0000-0000-00003B320000}"/>
    <cellStyle name="Heading 3 2 6 3 3 2 3" xfId="32909" xr:uid="{00000000-0005-0000-0000-00003C320000}"/>
    <cellStyle name="Heading 3 2 6 3 3 3" xfId="29029" xr:uid="{00000000-0005-0000-0000-00003D320000}"/>
    <cellStyle name="Heading 3 2 6 3 3 4" xfId="30244" xr:uid="{00000000-0005-0000-0000-00003E320000}"/>
    <cellStyle name="Heading 3 2 6 3 4" xfId="26681" xr:uid="{00000000-0005-0000-0000-00003F320000}"/>
    <cellStyle name="Heading 3 2 6 3 4 2" xfId="31320" xr:uid="{00000000-0005-0000-0000-000040320000}"/>
    <cellStyle name="Heading 3 2 6 3 4 3" xfId="32906" xr:uid="{00000000-0005-0000-0000-000041320000}"/>
    <cellStyle name="Heading 3 2 6 3 5" xfId="29026" xr:uid="{00000000-0005-0000-0000-000042320000}"/>
    <cellStyle name="Heading 3 2 6 3 6" xfId="30247" xr:uid="{00000000-0005-0000-0000-000043320000}"/>
    <cellStyle name="Heading 3 2 6 4" xfId="9808" xr:uid="{00000000-0005-0000-0000-000044320000}"/>
    <cellStyle name="Heading 3 2 6 4 2" xfId="9809" xr:uid="{00000000-0005-0000-0000-000045320000}"/>
    <cellStyle name="Heading 3 2 6 4 2 2" xfId="26686" xr:uid="{00000000-0005-0000-0000-000046320000}"/>
    <cellStyle name="Heading 3 2 6 4 2 2 2" xfId="31325" xr:uid="{00000000-0005-0000-0000-000047320000}"/>
    <cellStyle name="Heading 3 2 6 4 2 2 3" xfId="32911" xr:uid="{00000000-0005-0000-0000-000048320000}"/>
    <cellStyle name="Heading 3 2 6 4 2 3" xfId="29031" xr:uid="{00000000-0005-0000-0000-000049320000}"/>
    <cellStyle name="Heading 3 2 6 4 2 4" xfId="30242" xr:uid="{00000000-0005-0000-0000-00004A320000}"/>
    <cellStyle name="Heading 3 2 6 4 3" xfId="26685" xr:uid="{00000000-0005-0000-0000-00004B320000}"/>
    <cellStyle name="Heading 3 2 6 4 3 2" xfId="31324" xr:uid="{00000000-0005-0000-0000-00004C320000}"/>
    <cellStyle name="Heading 3 2 6 4 3 3" xfId="32910" xr:uid="{00000000-0005-0000-0000-00004D320000}"/>
    <cellStyle name="Heading 3 2 6 4 4" xfId="29030" xr:uid="{00000000-0005-0000-0000-00004E320000}"/>
    <cellStyle name="Heading 3 2 6 4 5" xfId="30243" xr:uid="{00000000-0005-0000-0000-00004F320000}"/>
    <cellStyle name="Heading 3 2 6 5" xfId="9810" xr:uid="{00000000-0005-0000-0000-000050320000}"/>
    <cellStyle name="Heading 3 2 6 5 2" xfId="26687" xr:uid="{00000000-0005-0000-0000-000051320000}"/>
    <cellStyle name="Heading 3 2 6 5 2 2" xfId="31326" xr:uid="{00000000-0005-0000-0000-000052320000}"/>
    <cellStyle name="Heading 3 2 6 5 2 3" xfId="32912" xr:uid="{00000000-0005-0000-0000-000053320000}"/>
    <cellStyle name="Heading 3 2 6 5 3" xfId="29032" xr:uid="{00000000-0005-0000-0000-000054320000}"/>
    <cellStyle name="Heading 3 2 6 5 4" xfId="30241" xr:uid="{00000000-0005-0000-0000-000055320000}"/>
    <cellStyle name="Heading 3 2 6 6" xfId="26672" xr:uid="{00000000-0005-0000-0000-000056320000}"/>
    <cellStyle name="Heading 3 2 6 6 2" xfId="31311" xr:uid="{00000000-0005-0000-0000-000057320000}"/>
    <cellStyle name="Heading 3 2 6 6 3" xfId="32897" xr:uid="{00000000-0005-0000-0000-000058320000}"/>
    <cellStyle name="Heading 3 2 6 7" xfId="29017" xr:uid="{00000000-0005-0000-0000-000059320000}"/>
    <cellStyle name="Heading 3 2 6 8" xfId="30256" xr:uid="{00000000-0005-0000-0000-00005A320000}"/>
    <cellStyle name="Heading 3 2 7" xfId="9811" xr:uid="{00000000-0005-0000-0000-00005B320000}"/>
    <cellStyle name="Heading 3 2 7 2" xfId="9812" xr:uid="{00000000-0005-0000-0000-00005C320000}"/>
    <cellStyle name="Heading 3 2 7 2 2" xfId="9813" xr:uid="{00000000-0005-0000-0000-00005D320000}"/>
    <cellStyle name="Heading 3 2 7 2 2 2" xfId="26690" xr:uid="{00000000-0005-0000-0000-00005E320000}"/>
    <cellStyle name="Heading 3 2 7 2 2 2 2" xfId="31329" xr:uid="{00000000-0005-0000-0000-00005F320000}"/>
    <cellStyle name="Heading 3 2 7 2 2 2 3" xfId="32915" xr:uid="{00000000-0005-0000-0000-000060320000}"/>
    <cellStyle name="Heading 3 2 7 2 2 3" xfId="29035" xr:uid="{00000000-0005-0000-0000-000061320000}"/>
    <cellStyle name="Heading 3 2 7 2 2 4" xfId="30238" xr:uid="{00000000-0005-0000-0000-000062320000}"/>
    <cellStyle name="Heading 3 2 7 2 3" xfId="26689" xr:uid="{00000000-0005-0000-0000-000063320000}"/>
    <cellStyle name="Heading 3 2 7 2 3 2" xfId="31328" xr:uid="{00000000-0005-0000-0000-000064320000}"/>
    <cellStyle name="Heading 3 2 7 2 3 3" xfId="32914" xr:uid="{00000000-0005-0000-0000-000065320000}"/>
    <cellStyle name="Heading 3 2 7 2 4" xfId="29034" xr:uid="{00000000-0005-0000-0000-000066320000}"/>
    <cellStyle name="Heading 3 2 7 2 5" xfId="30239" xr:uid="{00000000-0005-0000-0000-000067320000}"/>
    <cellStyle name="Heading 3 2 7 3" xfId="9814" xr:uid="{00000000-0005-0000-0000-000068320000}"/>
    <cellStyle name="Heading 3 2 7 3 2" xfId="26691" xr:uid="{00000000-0005-0000-0000-000069320000}"/>
    <cellStyle name="Heading 3 2 7 3 2 2" xfId="31330" xr:uid="{00000000-0005-0000-0000-00006A320000}"/>
    <cellStyle name="Heading 3 2 7 3 2 3" xfId="32916" xr:uid="{00000000-0005-0000-0000-00006B320000}"/>
    <cellStyle name="Heading 3 2 7 3 3" xfId="29036" xr:uid="{00000000-0005-0000-0000-00006C320000}"/>
    <cellStyle name="Heading 3 2 7 3 4" xfId="30237" xr:uid="{00000000-0005-0000-0000-00006D320000}"/>
    <cellStyle name="Heading 3 2 7 4" xfId="26688" xr:uid="{00000000-0005-0000-0000-00006E320000}"/>
    <cellStyle name="Heading 3 2 7 4 2" xfId="31327" xr:uid="{00000000-0005-0000-0000-00006F320000}"/>
    <cellStyle name="Heading 3 2 7 4 3" xfId="32913" xr:uid="{00000000-0005-0000-0000-000070320000}"/>
    <cellStyle name="Heading 3 2 7 5" xfId="29033" xr:uid="{00000000-0005-0000-0000-000071320000}"/>
    <cellStyle name="Heading 3 2 7 6" xfId="30240" xr:uid="{00000000-0005-0000-0000-000072320000}"/>
    <cellStyle name="Heading 3 2 8" xfId="9815" xr:uid="{00000000-0005-0000-0000-000073320000}"/>
    <cellStyle name="Heading 3 2 8 2" xfId="9816" xr:uid="{00000000-0005-0000-0000-000074320000}"/>
    <cellStyle name="Heading 3 2 8 2 2" xfId="26693" xr:uid="{00000000-0005-0000-0000-000075320000}"/>
    <cellStyle name="Heading 3 2 8 2 2 2" xfId="31332" xr:uid="{00000000-0005-0000-0000-000076320000}"/>
    <cellStyle name="Heading 3 2 8 2 2 3" xfId="32918" xr:uid="{00000000-0005-0000-0000-000077320000}"/>
    <cellStyle name="Heading 3 2 8 2 3" xfId="29038" xr:uid="{00000000-0005-0000-0000-000078320000}"/>
    <cellStyle name="Heading 3 2 8 2 4" xfId="30235" xr:uid="{00000000-0005-0000-0000-000079320000}"/>
    <cellStyle name="Heading 3 2 8 3" xfId="26692" xr:uid="{00000000-0005-0000-0000-00007A320000}"/>
    <cellStyle name="Heading 3 2 8 3 2" xfId="31331" xr:uid="{00000000-0005-0000-0000-00007B320000}"/>
    <cellStyle name="Heading 3 2 8 3 3" xfId="32917" xr:uid="{00000000-0005-0000-0000-00007C320000}"/>
    <cellStyle name="Heading 3 2 8 4" xfId="29037" xr:uid="{00000000-0005-0000-0000-00007D320000}"/>
    <cellStyle name="Heading 3 2 8 5" xfId="30236" xr:uid="{00000000-0005-0000-0000-00007E320000}"/>
    <cellStyle name="Heading 3 2 9" xfId="9817" xr:uid="{00000000-0005-0000-0000-00007F320000}"/>
    <cellStyle name="Heading 3 2 9 2" xfId="9818" xr:uid="{00000000-0005-0000-0000-000080320000}"/>
    <cellStyle name="Heading 3 2 9 2 2" xfId="26695" xr:uid="{00000000-0005-0000-0000-000081320000}"/>
    <cellStyle name="Heading 3 2 9 2 2 2" xfId="31334" xr:uid="{00000000-0005-0000-0000-000082320000}"/>
    <cellStyle name="Heading 3 2 9 2 2 3" xfId="32920" xr:uid="{00000000-0005-0000-0000-000083320000}"/>
    <cellStyle name="Heading 3 2 9 2 3" xfId="29040" xr:uid="{00000000-0005-0000-0000-000084320000}"/>
    <cellStyle name="Heading 3 2 9 2 4" xfId="30233" xr:uid="{00000000-0005-0000-0000-000085320000}"/>
    <cellStyle name="Heading 3 2 9 3" xfId="26694" xr:uid="{00000000-0005-0000-0000-000086320000}"/>
    <cellStyle name="Heading 3 2 9 3 2" xfId="31333" xr:uid="{00000000-0005-0000-0000-000087320000}"/>
    <cellStyle name="Heading 3 2 9 3 3" xfId="32919" xr:uid="{00000000-0005-0000-0000-000088320000}"/>
    <cellStyle name="Heading 3 2 9 4" xfId="29039" xr:uid="{00000000-0005-0000-0000-000089320000}"/>
    <cellStyle name="Heading 3 2 9 5" xfId="30234" xr:uid="{00000000-0005-0000-0000-00008A320000}"/>
    <cellStyle name="Heading 3 2_Client_Report_SSFD_286_UI_15May14_06h00" xfId="37047" xr:uid="{00000000-0005-0000-0000-00008B320000}"/>
    <cellStyle name="Heading 3 3" xfId="53" xr:uid="{00000000-0005-0000-0000-00008C320000}"/>
    <cellStyle name="Heading 3 3 10" xfId="26696" xr:uid="{00000000-0005-0000-0000-00008D320000}"/>
    <cellStyle name="Heading 3 3 10 2" xfId="31335" xr:uid="{00000000-0005-0000-0000-00008E320000}"/>
    <cellStyle name="Heading 3 3 10 3" xfId="32921" xr:uid="{00000000-0005-0000-0000-00008F320000}"/>
    <cellStyle name="Heading 3 3 11" xfId="28056" xr:uid="{00000000-0005-0000-0000-000090320000}"/>
    <cellStyle name="Heading 3 3 11 2" xfId="32692" xr:uid="{00000000-0005-0000-0000-000091320000}"/>
    <cellStyle name="Heading 3 3 11 3" xfId="34278" xr:uid="{00000000-0005-0000-0000-000092320000}"/>
    <cellStyle name="Heading 3 3 12" xfId="29041" xr:uid="{00000000-0005-0000-0000-000093320000}"/>
    <cellStyle name="Heading 3 3 13" xfId="30232" xr:uid="{00000000-0005-0000-0000-000094320000}"/>
    <cellStyle name="Heading 3 3 14" xfId="37932" xr:uid="{00000000-0005-0000-0000-000095320000}"/>
    <cellStyle name="Heading 3 3 15" xfId="38170" xr:uid="{00000000-0005-0000-0000-000096320000}"/>
    <cellStyle name="Heading 3 3 16" xfId="9819" xr:uid="{00000000-0005-0000-0000-000097320000}"/>
    <cellStyle name="Heading 3 3 2" xfId="192" xr:uid="{00000000-0005-0000-0000-000098320000}"/>
    <cellStyle name="Heading 3 3 2 10" xfId="29042" xr:uid="{00000000-0005-0000-0000-000099320000}"/>
    <cellStyle name="Heading 3 3 2 11" xfId="30231" xr:uid="{00000000-0005-0000-0000-00009A320000}"/>
    <cellStyle name="Heading 3 3 2 12" xfId="38046" xr:uid="{00000000-0005-0000-0000-00009B320000}"/>
    <cellStyle name="Heading 3 3 2 13" xfId="38230" xr:uid="{00000000-0005-0000-0000-00009C320000}"/>
    <cellStyle name="Heading 3 3 2 14" xfId="9820" xr:uid="{00000000-0005-0000-0000-00009D320000}"/>
    <cellStyle name="Heading 3 3 2 2" xfId="206" xr:uid="{00000000-0005-0000-0000-00009E320000}"/>
    <cellStyle name="Heading 3 3 2 2 10" xfId="38239" xr:uid="{00000000-0005-0000-0000-00009F320000}"/>
    <cellStyle name="Heading 3 3 2 2 11" xfId="9821" xr:uid="{00000000-0005-0000-0000-0000A0320000}"/>
    <cellStyle name="Heading 3 3 2 2 2" xfId="288" xr:uid="{00000000-0005-0000-0000-0000A1320000}"/>
    <cellStyle name="Heading 3 3 2 2 2 2" xfId="9823" xr:uid="{00000000-0005-0000-0000-0000A2320000}"/>
    <cellStyle name="Heading 3 3 2 2 2 2 2" xfId="9824" xr:uid="{00000000-0005-0000-0000-0000A3320000}"/>
    <cellStyle name="Heading 3 3 2 2 2 2 2 2" xfId="9825" xr:uid="{00000000-0005-0000-0000-0000A4320000}"/>
    <cellStyle name="Heading 3 3 2 2 2 2 2 2 2" xfId="26702" xr:uid="{00000000-0005-0000-0000-0000A5320000}"/>
    <cellStyle name="Heading 3 3 2 2 2 2 2 2 2 2" xfId="31341" xr:uid="{00000000-0005-0000-0000-0000A6320000}"/>
    <cellStyle name="Heading 3 3 2 2 2 2 2 2 2 3" xfId="32927" xr:uid="{00000000-0005-0000-0000-0000A7320000}"/>
    <cellStyle name="Heading 3 3 2 2 2 2 2 2 3" xfId="29047" xr:uid="{00000000-0005-0000-0000-0000A8320000}"/>
    <cellStyle name="Heading 3 3 2 2 2 2 2 2 4" xfId="30226" xr:uid="{00000000-0005-0000-0000-0000A9320000}"/>
    <cellStyle name="Heading 3 3 2 2 2 2 2 3" xfId="26701" xr:uid="{00000000-0005-0000-0000-0000AA320000}"/>
    <cellStyle name="Heading 3 3 2 2 2 2 2 3 2" xfId="31340" xr:uid="{00000000-0005-0000-0000-0000AB320000}"/>
    <cellStyle name="Heading 3 3 2 2 2 2 2 3 3" xfId="32926" xr:uid="{00000000-0005-0000-0000-0000AC320000}"/>
    <cellStyle name="Heading 3 3 2 2 2 2 2 4" xfId="29046" xr:uid="{00000000-0005-0000-0000-0000AD320000}"/>
    <cellStyle name="Heading 3 3 2 2 2 2 2 5" xfId="30227" xr:uid="{00000000-0005-0000-0000-0000AE320000}"/>
    <cellStyle name="Heading 3 3 2 2 2 2 3" xfId="9826" xr:uid="{00000000-0005-0000-0000-0000AF320000}"/>
    <cellStyle name="Heading 3 3 2 2 2 2 3 2" xfId="26703" xr:uid="{00000000-0005-0000-0000-0000B0320000}"/>
    <cellStyle name="Heading 3 3 2 2 2 2 3 2 2" xfId="31342" xr:uid="{00000000-0005-0000-0000-0000B1320000}"/>
    <cellStyle name="Heading 3 3 2 2 2 2 3 2 3" xfId="32928" xr:uid="{00000000-0005-0000-0000-0000B2320000}"/>
    <cellStyle name="Heading 3 3 2 2 2 2 3 3" xfId="29048" xr:uid="{00000000-0005-0000-0000-0000B3320000}"/>
    <cellStyle name="Heading 3 3 2 2 2 2 3 4" xfId="30225" xr:uid="{00000000-0005-0000-0000-0000B4320000}"/>
    <cellStyle name="Heading 3 3 2 2 2 2 4" xfId="26700" xr:uid="{00000000-0005-0000-0000-0000B5320000}"/>
    <cellStyle name="Heading 3 3 2 2 2 2 4 2" xfId="31339" xr:uid="{00000000-0005-0000-0000-0000B6320000}"/>
    <cellStyle name="Heading 3 3 2 2 2 2 4 3" xfId="32925" xr:uid="{00000000-0005-0000-0000-0000B7320000}"/>
    <cellStyle name="Heading 3 3 2 2 2 2 5" xfId="29045" xr:uid="{00000000-0005-0000-0000-0000B8320000}"/>
    <cellStyle name="Heading 3 3 2 2 2 2 6" xfId="30228" xr:uid="{00000000-0005-0000-0000-0000B9320000}"/>
    <cellStyle name="Heading 3 3 2 2 2 3" xfId="9827" xr:uid="{00000000-0005-0000-0000-0000BA320000}"/>
    <cellStyle name="Heading 3 3 2 2 2 3 2" xfId="9828" xr:uid="{00000000-0005-0000-0000-0000BB320000}"/>
    <cellStyle name="Heading 3 3 2 2 2 3 2 2" xfId="26705" xr:uid="{00000000-0005-0000-0000-0000BC320000}"/>
    <cellStyle name="Heading 3 3 2 2 2 3 2 2 2" xfId="31344" xr:uid="{00000000-0005-0000-0000-0000BD320000}"/>
    <cellStyle name="Heading 3 3 2 2 2 3 2 2 3" xfId="32930" xr:uid="{00000000-0005-0000-0000-0000BE320000}"/>
    <cellStyle name="Heading 3 3 2 2 2 3 2 3" xfId="29050" xr:uid="{00000000-0005-0000-0000-0000BF320000}"/>
    <cellStyle name="Heading 3 3 2 2 2 3 2 4" xfId="30223" xr:uid="{00000000-0005-0000-0000-0000C0320000}"/>
    <cellStyle name="Heading 3 3 2 2 2 3 3" xfId="26704" xr:uid="{00000000-0005-0000-0000-0000C1320000}"/>
    <cellStyle name="Heading 3 3 2 2 2 3 3 2" xfId="31343" xr:uid="{00000000-0005-0000-0000-0000C2320000}"/>
    <cellStyle name="Heading 3 3 2 2 2 3 3 3" xfId="32929" xr:uid="{00000000-0005-0000-0000-0000C3320000}"/>
    <cellStyle name="Heading 3 3 2 2 2 3 4" xfId="29049" xr:uid="{00000000-0005-0000-0000-0000C4320000}"/>
    <cellStyle name="Heading 3 3 2 2 2 3 5" xfId="30224" xr:uid="{00000000-0005-0000-0000-0000C5320000}"/>
    <cellStyle name="Heading 3 3 2 2 2 4" xfId="9829" xr:uid="{00000000-0005-0000-0000-0000C6320000}"/>
    <cellStyle name="Heading 3 3 2 2 2 4 2" xfId="26706" xr:uid="{00000000-0005-0000-0000-0000C7320000}"/>
    <cellStyle name="Heading 3 3 2 2 2 4 2 2" xfId="31345" xr:uid="{00000000-0005-0000-0000-0000C8320000}"/>
    <cellStyle name="Heading 3 3 2 2 2 4 2 3" xfId="32931" xr:uid="{00000000-0005-0000-0000-0000C9320000}"/>
    <cellStyle name="Heading 3 3 2 2 2 4 3" xfId="29051" xr:uid="{00000000-0005-0000-0000-0000CA320000}"/>
    <cellStyle name="Heading 3 3 2 2 2 4 4" xfId="30222" xr:uid="{00000000-0005-0000-0000-0000CB320000}"/>
    <cellStyle name="Heading 3 3 2 2 2 5" xfId="26699" xr:uid="{00000000-0005-0000-0000-0000CC320000}"/>
    <cellStyle name="Heading 3 3 2 2 2 5 2" xfId="31338" xr:uid="{00000000-0005-0000-0000-0000CD320000}"/>
    <cellStyle name="Heading 3 3 2 2 2 5 3" xfId="32924" xr:uid="{00000000-0005-0000-0000-0000CE320000}"/>
    <cellStyle name="Heading 3 3 2 2 2 6" xfId="29044" xr:uid="{00000000-0005-0000-0000-0000CF320000}"/>
    <cellStyle name="Heading 3 3 2 2 2 7" xfId="30229" xr:uid="{00000000-0005-0000-0000-0000D0320000}"/>
    <cellStyle name="Heading 3 3 2 2 2 8" xfId="9822" xr:uid="{00000000-0005-0000-0000-0000D1320000}"/>
    <cellStyle name="Heading 3 3 2 2 3" xfId="9830" xr:uid="{00000000-0005-0000-0000-0000D2320000}"/>
    <cellStyle name="Heading 3 3 2 2 3 2" xfId="9831" xr:uid="{00000000-0005-0000-0000-0000D3320000}"/>
    <cellStyle name="Heading 3 3 2 2 3 2 2" xfId="9832" xr:uid="{00000000-0005-0000-0000-0000D4320000}"/>
    <cellStyle name="Heading 3 3 2 2 3 2 2 2" xfId="26709" xr:uid="{00000000-0005-0000-0000-0000D5320000}"/>
    <cellStyle name="Heading 3 3 2 2 3 2 2 2 2" xfId="31348" xr:uid="{00000000-0005-0000-0000-0000D6320000}"/>
    <cellStyle name="Heading 3 3 2 2 3 2 2 2 3" xfId="32934" xr:uid="{00000000-0005-0000-0000-0000D7320000}"/>
    <cellStyle name="Heading 3 3 2 2 3 2 2 3" xfId="29054" xr:uid="{00000000-0005-0000-0000-0000D8320000}"/>
    <cellStyle name="Heading 3 3 2 2 3 2 2 4" xfId="30219" xr:uid="{00000000-0005-0000-0000-0000D9320000}"/>
    <cellStyle name="Heading 3 3 2 2 3 2 3" xfId="26708" xr:uid="{00000000-0005-0000-0000-0000DA320000}"/>
    <cellStyle name="Heading 3 3 2 2 3 2 3 2" xfId="31347" xr:uid="{00000000-0005-0000-0000-0000DB320000}"/>
    <cellStyle name="Heading 3 3 2 2 3 2 3 3" xfId="32933" xr:uid="{00000000-0005-0000-0000-0000DC320000}"/>
    <cellStyle name="Heading 3 3 2 2 3 2 4" xfId="29053" xr:uid="{00000000-0005-0000-0000-0000DD320000}"/>
    <cellStyle name="Heading 3 3 2 2 3 2 5" xfId="30220" xr:uid="{00000000-0005-0000-0000-0000DE320000}"/>
    <cellStyle name="Heading 3 3 2 2 3 3" xfId="9833" xr:uid="{00000000-0005-0000-0000-0000DF320000}"/>
    <cellStyle name="Heading 3 3 2 2 3 3 2" xfId="26710" xr:uid="{00000000-0005-0000-0000-0000E0320000}"/>
    <cellStyle name="Heading 3 3 2 2 3 3 2 2" xfId="31349" xr:uid="{00000000-0005-0000-0000-0000E1320000}"/>
    <cellStyle name="Heading 3 3 2 2 3 3 2 3" xfId="32935" xr:uid="{00000000-0005-0000-0000-0000E2320000}"/>
    <cellStyle name="Heading 3 3 2 2 3 3 3" xfId="29055" xr:uid="{00000000-0005-0000-0000-0000E3320000}"/>
    <cellStyle name="Heading 3 3 2 2 3 3 4" xfId="30218" xr:uid="{00000000-0005-0000-0000-0000E4320000}"/>
    <cellStyle name="Heading 3 3 2 2 3 4" xfId="26707" xr:uid="{00000000-0005-0000-0000-0000E5320000}"/>
    <cellStyle name="Heading 3 3 2 2 3 4 2" xfId="31346" xr:uid="{00000000-0005-0000-0000-0000E6320000}"/>
    <cellStyle name="Heading 3 3 2 2 3 4 3" xfId="32932" xr:uid="{00000000-0005-0000-0000-0000E7320000}"/>
    <cellStyle name="Heading 3 3 2 2 3 5" xfId="29052" xr:uid="{00000000-0005-0000-0000-0000E8320000}"/>
    <cellStyle name="Heading 3 3 2 2 3 6" xfId="30221" xr:uid="{00000000-0005-0000-0000-0000E9320000}"/>
    <cellStyle name="Heading 3 3 2 2 4" xfId="9834" xr:uid="{00000000-0005-0000-0000-0000EA320000}"/>
    <cellStyle name="Heading 3 3 2 2 4 2" xfId="9835" xr:uid="{00000000-0005-0000-0000-0000EB320000}"/>
    <cellStyle name="Heading 3 3 2 2 4 2 2" xfId="26712" xr:uid="{00000000-0005-0000-0000-0000EC320000}"/>
    <cellStyle name="Heading 3 3 2 2 4 2 2 2" xfId="31351" xr:uid="{00000000-0005-0000-0000-0000ED320000}"/>
    <cellStyle name="Heading 3 3 2 2 4 2 2 3" xfId="32937" xr:uid="{00000000-0005-0000-0000-0000EE320000}"/>
    <cellStyle name="Heading 3 3 2 2 4 2 3" xfId="29057" xr:uid="{00000000-0005-0000-0000-0000EF320000}"/>
    <cellStyle name="Heading 3 3 2 2 4 2 4" xfId="30216" xr:uid="{00000000-0005-0000-0000-0000F0320000}"/>
    <cellStyle name="Heading 3 3 2 2 4 3" xfId="26711" xr:uid="{00000000-0005-0000-0000-0000F1320000}"/>
    <cellStyle name="Heading 3 3 2 2 4 3 2" xfId="31350" xr:uid="{00000000-0005-0000-0000-0000F2320000}"/>
    <cellStyle name="Heading 3 3 2 2 4 3 3" xfId="32936" xr:uid="{00000000-0005-0000-0000-0000F3320000}"/>
    <cellStyle name="Heading 3 3 2 2 4 4" xfId="29056" xr:uid="{00000000-0005-0000-0000-0000F4320000}"/>
    <cellStyle name="Heading 3 3 2 2 4 5" xfId="30217" xr:uid="{00000000-0005-0000-0000-0000F5320000}"/>
    <cellStyle name="Heading 3 3 2 2 5" xfId="9836" xr:uid="{00000000-0005-0000-0000-0000F6320000}"/>
    <cellStyle name="Heading 3 3 2 2 5 2" xfId="26713" xr:uid="{00000000-0005-0000-0000-0000F7320000}"/>
    <cellStyle name="Heading 3 3 2 2 5 2 2" xfId="31352" xr:uid="{00000000-0005-0000-0000-0000F8320000}"/>
    <cellStyle name="Heading 3 3 2 2 5 2 3" xfId="32938" xr:uid="{00000000-0005-0000-0000-0000F9320000}"/>
    <cellStyle name="Heading 3 3 2 2 5 3" xfId="29058" xr:uid="{00000000-0005-0000-0000-0000FA320000}"/>
    <cellStyle name="Heading 3 3 2 2 5 4" xfId="30215" xr:uid="{00000000-0005-0000-0000-0000FB320000}"/>
    <cellStyle name="Heading 3 3 2 2 6" xfId="26698" xr:uid="{00000000-0005-0000-0000-0000FC320000}"/>
    <cellStyle name="Heading 3 3 2 2 6 2" xfId="31337" xr:uid="{00000000-0005-0000-0000-0000FD320000}"/>
    <cellStyle name="Heading 3 3 2 2 6 3" xfId="32923" xr:uid="{00000000-0005-0000-0000-0000FE320000}"/>
    <cellStyle name="Heading 3 3 2 2 7" xfId="29043" xr:uid="{00000000-0005-0000-0000-0000FF320000}"/>
    <cellStyle name="Heading 3 3 2 2 8" xfId="30230" xr:uid="{00000000-0005-0000-0000-000000330000}"/>
    <cellStyle name="Heading 3 3 2 2 9" xfId="38186" xr:uid="{00000000-0005-0000-0000-000001330000}"/>
    <cellStyle name="Heading 3 3 2 3" xfId="275" xr:uid="{00000000-0005-0000-0000-000002330000}"/>
    <cellStyle name="Heading 3 3 2 3 2" xfId="9838" xr:uid="{00000000-0005-0000-0000-000003330000}"/>
    <cellStyle name="Heading 3 3 2 3 2 2" xfId="9839" xr:uid="{00000000-0005-0000-0000-000004330000}"/>
    <cellStyle name="Heading 3 3 2 3 2 2 2" xfId="9840" xr:uid="{00000000-0005-0000-0000-000005330000}"/>
    <cellStyle name="Heading 3 3 2 3 2 2 2 2" xfId="26717" xr:uid="{00000000-0005-0000-0000-000006330000}"/>
    <cellStyle name="Heading 3 3 2 3 2 2 2 2 2" xfId="31356" xr:uid="{00000000-0005-0000-0000-000007330000}"/>
    <cellStyle name="Heading 3 3 2 3 2 2 2 2 3" xfId="32942" xr:uid="{00000000-0005-0000-0000-000008330000}"/>
    <cellStyle name="Heading 3 3 2 3 2 2 2 3" xfId="29062" xr:uid="{00000000-0005-0000-0000-000009330000}"/>
    <cellStyle name="Heading 3 3 2 3 2 2 2 4" xfId="30211" xr:uid="{00000000-0005-0000-0000-00000A330000}"/>
    <cellStyle name="Heading 3 3 2 3 2 2 3" xfId="26716" xr:uid="{00000000-0005-0000-0000-00000B330000}"/>
    <cellStyle name="Heading 3 3 2 3 2 2 3 2" xfId="31355" xr:uid="{00000000-0005-0000-0000-00000C330000}"/>
    <cellStyle name="Heading 3 3 2 3 2 2 3 3" xfId="32941" xr:uid="{00000000-0005-0000-0000-00000D330000}"/>
    <cellStyle name="Heading 3 3 2 3 2 2 4" xfId="29061" xr:uid="{00000000-0005-0000-0000-00000E330000}"/>
    <cellStyle name="Heading 3 3 2 3 2 2 5" xfId="30212" xr:uid="{00000000-0005-0000-0000-00000F330000}"/>
    <cellStyle name="Heading 3 3 2 3 2 3" xfId="9841" xr:uid="{00000000-0005-0000-0000-000010330000}"/>
    <cellStyle name="Heading 3 3 2 3 2 3 2" xfId="26718" xr:uid="{00000000-0005-0000-0000-000011330000}"/>
    <cellStyle name="Heading 3 3 2 3 2 3 2 2" xfId="31357" xr:uid="{00000000-0005-0000-0000-000012330000}"/>
    <cellStyle name="Heading 3 3 2 3 2 3 2 3" xfId="32943" xr:uid="{00000000-0005-0000-0000-000013330000}"/>
    <cellStyle name="Heading 3 3 2 3 2 3 3" xfId="29063" xr:uid="{00000000-0005-0000-0000-000014330000}"/>
    <cellStyle name="Heading 3 3 2 3 2 3 4" xfId="30210" xr:uid="{00000000-0005-0000-0000-000015330000}"/>
    <cellStyle name="Heading 3 3 2 3 2 4" xfId="26715" xr:uid="{00000000-0005-0000-0000-000016330000}"/>
    <cellStyle name="Heading 3 3 2 3 2 4 2" xfId="31354" xr:uid="{00000000-0005-0000-0000-000017330000}"/>
    <cellStyle name="Heading 3 3 2 3 2 4 3" xfId="32940" xr:uid="{00000000-0005-0000-0000-000018330000}"/>
    <cellStyle name="Heading 3 3 2 3 2 5" xfId="29060" xr:uid="{00000000-0005-0000-0000-000019330000}"/>
    <cellStyle name="Heading 3 3 2 3 2 6" xfId="30213" xr:uid="{00000000-0005-0000-0000-00001A330000}"/>
    <cellStyle name="Heading 3 3 2 3 3" xfId="9842" xr:uid="{00000000-0005-0000-0000-00001B330000}"/>
    <cellStyle name="Heading 3 3 2 3 3 2" xfId="9843" xr:uid="{00000000-0005-0000-0000-00001C330000}"/>
    <cellStyle name="Heading 3 3 2 3 3 2 2" xfId="26720" xr:uid="{00000000-0005-0000-0000-00001D330000}"/>
    <cellStyle name="Heading 3 3 2 3 3 2 2 2" xfId="31359" xr:uid="{00000000-0005-0000-0000-00001E330000}"/>
    <cellStyle name="Heading 3 3 2 3 3 2 2 3" xfId="32945" xr:uid="{00000000-0005-0000-0000-00001F330000}"/>
    <cellStyle name="Heading 3 3 2 3 3 2 3" xfId="29065" xr:uid="{00000000-0005-0000-0000-000020330000}"/>
    <cellStyle name="Heading 3 3 2 3 3 2 4" xfId="30208" xr:uid="{00000000-0005-0000-0000-000021330000}"/>
    <cellStyle name="Heading 3 3 2 3 3 3" xfId="26719" xr:uid="{00000000-0005-0000-0000-000022330000}"/>
    <cellStyle name="Heading 3 3 2 3 3 3 2" xfId="31358" xr:uid="{00000000-0005-0000-0000-000023330000}"/>
    <cellStyle name="Heading 3 3 2 3 3 3 3" xfId="32944" xr:uid="{00000000-0005-0000-0000-000024330000}"/>
    <cellStyle name="Heading 3 3 2 3 3 4" xfId="29064" xr:uid="{00000000-0005-0000-0000-000025330000}"/>
    <cellStyle name="Heading 3 3 2 3 3 5" xfId="30209" xr:uid="{00000000-0005-0000-0000-000026330000}"/>
    <cellStyle name="Heading 3 3 2 3 4" xfId="9844" xr:uid="{00000000-0005-0000-0000-000027330000}"/>
    <cellStyle name="Heading 3 3 2 3 4 2" xfId="26721" xr:uid="{00000000-0005-0000-0000-000028330000}"/>
    <cellStyle name="Heading 3 3 2 3 4 2 2" xfId="31360" xr:uid="{00000000-0005-0000-0000-000029330000}"/>
    <cellStyle name="Heading 3 3 2 3 4 2 3" xfId="32946" xr:uid="{00000000-0005-0000-0000-00002A330000}"/>
    <cellStyle name="Heading 3 3 2 3 4 3" xfId="29066" xr:uid="{00000000-0005-0000-0000-00002B330000}"/>
    <cellStyle name="Heading 3 3 2 3 4 4" xfId="30207" xr:uid="{00000000-0005-0000-0000-00002C330000}"/>
    <cellStyle name="Heading 3 3 2 3 5" xfId="26714" xr:uid="{00000000-0005-0000-0000-00002D330000}"/>
    <cellStyle name="Heading 3 3 2 3 5 2" xfId="31353" xr:uid="{00000000-0005-0000-0000-00002E330000}"/>
    <cellStyle name="Heading 3 3 2 3 5 3" xfId="32939" xr:uid="{00000000-0005-0000-0000-00002F330000}"/>
    <cellStyle name="Heading 3 3 2 3 6" xfId="29059" xr:uid="{00000000-0005-0000-0000-000030330000}"/>
    <cellStyle name="Heading 3 3 2 3 7" xfId="30214" xr:uid="{00000000-0005-0000-0000-000031330000}"/>
    <cellStyle name="Heading 3 3 2 3 8" xfId="9837" xr:uid="{00000000-0005-0000-0000-000032330000}"/>
    <cellStyle name="Heading 3 3 2 4" xfId="9845" xr:uid="{00000000-0005-0000-0000-000033330000}"/>
    <cellStyle name="Heading 3 3 2 4 2" xfId="9846" xr:uid="{00000000-0005-0000-0000-000034330000}"/>
    <cellStyle name="Heading 3 3 2 4 2 2" xfId="9847" xr:uid="{00000000-0005-0000-0000-000035330000}"/>
    <cellStyle name="Heading 3 3 2 4 2 2 2" xfId="26724" xr:uid="{00000000-0005-0000-0000-000036330000}"/>
    <cellStyle name="Heading 3 3 2 4 2 2 2 2" xfId="31363" xr:uid="{00000000-0005-0000-0000-000037330000}"/>
    <cellStyle name="Heading 3 3 2 4 2 2 2 3" xfId="32949" xr:uid="{00000000-0005-0000-0000-000038330000}"/>
    <cellStyle name="Heading 3 3 2 4 2 2 3" xfId="29069" xr:uid="{00000000-0005-0000-0000-000039330000}"/>
    <cellStyle name="Heading 3 3 2 4 2 2 4" xfId="30204" xr:uid="{00000000-0005-0000-0000-00003A330000}"/>
    <cellStyle name="Heading 3 3 2 4 2 3" xfId="26723" xr:uid="{00000000-0005-0000-0000-00003B330000}"/>
    <cellStyle name="Heading 3 3 2 4 2 3 2" xfId="31362" xr:uid="{00000000-0005-0000-0000-00003C330000}"/>
    <cellStyle name="Heading 3 3 2 4 2 3 3" xfId="32948" xr:uid="{00000000-0005-0000-0000-00003D330000}"/>
    <cellStyle name="Heading 3 3 2 4 2 4" xfId="29068" xr:uid="{00000000-0005-0000-0000-00003E330000}"/>
    <cellStyle name="Heading 3 3 2 4 2 5" xfId="30205" xr:uid="{00000000-0005-0000-0000-00003F330000}"/>
    <cellStyle name="Heading 3 3 2 4 3" xfId="9848" xr:uid="{00000000-0005-0000-0000-000040330000}"/>
    <cellStyle name="Heading 3 3 2 4 3 2" xfId="26725" xr:uid="{00000000-0005-0000-0000-000041330000}"/>
    <cellStyle name="Heading 3 3 2 4 3 2 2" xfId="31364" xr:uid="{00000000-0005-0000-0000-000042330000}"/>
    <cellStyle name="Heading 3 3 2 4 3 2 3" xfId="32950" xr:uid="{00000000-0005-0000-0000-000043330000}"/>
    <cellStyle name="Heading 3 3 2 4 3 3" xfId="29070" xr:uid="{00000000-0005-0000-0000-000044330000}"/>
    <cellStyle name="Heading 3 3 2 4 3 4" xfId="30203" xr:uid="{00000000-0005-0000-0000-000045330000}"/>
    <cellStyle name="Heading 3 3 2 4 4" xfId="26722" xr:uid="{00000000-0005-0000-0000-000046330000}"/>
    <cellStyle name="Heading 3 3 2 4 4 2" xfId="31361" xr:uid="{00000000-0005-0000-0000-000047330000}"/>
    <cellStyle name="Heading 3 3 2 4 4 3" xfId="32947" xr:uid="{00000000-0005-0000-0000-000048330000}"/>
    <cellStyle name="Heading 3 3 2 4 5" xfId="29067" xr:uid="{00000000-0005-0000-0000-000049330000}"/>
    <cellStyle name="Heading 3 3 2 4 6" xfId="30206" xr:uid="{00000000-0005-0000-0000-00004A330000}"/>
    <cellStyle name="Heading 3 3 2 5" xfId="9849" xr:uid="{00000000-0005-0000-0000-00004B330000}"/>
    <cellStyle name="Heading 3 3 2 5 2" xfId="9850" xr:uid="{00000000-0005-0000-0000-00004C330000}"/>
    <cellStyle name="Heading 3 3 2 5 2 2" xfId="26727" xr:uid="{00000000-0005-0000-0000-00004D330000}"/>
    <cellStyle name="Heading 3 3 2 5 2 2 2" xfId="31366" xr:uid="{00000000-0005-0000-0000-00004E330000}"/>
    <cellStyle name="Heading 3 3 2 5 2 2 3" xfId="32952" xr:uid="{00000000-0005-0000-0000-00004F330000}"/>
    <cellStyle name="Heading 3 3 2 5 2 3" xfId="29072" xr:uid="{00000000-0005-0000-0000-000050330000}"/>
    <cellStyle name="Heading 3 3 2 5 2 4" xfId="30201" xr:uid="{00000000-0005-0000-0000-000051330000}"/>
    <cellStyle name="Heading 3 3 2 5 3" xfId="26726" xr:uid="{00000000-0005-0000-0000-000052330000}"/>
    <cellStyle name="Heading 3 3 2 5 3 2" xfId="31365" xr:uid="{00000000-0005-0000-0000-000053330000}"/>
    <cellStyle name="Heading 3 3 2 5 3 3" xfId="32951" xr:uid="{00000000-0005-0000-0000-000054330000}"/>
    <cellStyle name="Heading 3 3 2 5 4" xfId="29071" xr:uid="{00000000-0005-0000-0000-000055330000}"/>
    <cellStyle name="Heading 3 3 2 5 5" xfId="30202" xr:uid="{00000000-0005-0000-0000-000056330000}"/>
    <cellStyle name="Heading 3 3 2 6" xfId="9851" xr:uid="{00000000-0005-0000-0000-000057330000}"/>
    <cellStyle name="Heading 3 3 2 6 2" xfId="9852" xr:uid="{00000000-0005-0000-0000-000058330000}"/>
    <cellStyle name="Heading 3 3 2 6 2 2" xfId="26729" xr:uid="{00000000-0005-0000-0000-000059330000}"/>
    <cellStyle name="Heading 3 3 2 6 2 2 2" xfId="31368" xr:uid="{00000000-0005-0000-0000-00005A330000}"/>
    <cellStyle name="Heading 3 3 2 6 2 2 3" xfId="32954" xr:uid="{00000000-0005-0000-0000-00005B330000}"/>
    <cellStyle name="Heading 3 3 2 6 2 3" xfId="29074" xr:uid="{00000000-0005-0000-0000-00005C330000}"/>
    <cellStyle name="Heading 3 3 2 6 2 4" xfId="30199" xr:uid="{00000000-0005-0000-0000-00005D330000}"/>
    <cellStyle name="Heading 3 3 2 6 3" xfId="26728" xr:uid="{00000000-0005-0000-0000-00005E330000}"/>
    <cellStyle name="Heading 3 3 2 6 3 2" xfId="31367" xr:uid="{00000000-0005-0000-0000-00005F330000}"/>
    <cellStyle name="Heading 3 3 2 6 3 3" xfId="32953" xr:uid="{00000000-0005-0000-0000-000060330000}"/>
    <cellStyle name="Heading 3 3 2 6 4" xfId="29073" xr:uid="{00000000-0005-0000-0000-000061330000}"/>
    <cellStyle name="Heading 3 3 2 6 5" xfId="30200" xr:uid="{00000000-0005-0000-0000-000062330000}"/>
    <cellStyle name="Heading 3 3 2 7" xfId="9853" xr:uid="{00000000-0005-0000-0000-000063330000}"/>
    <cellStyle name="Heading 3 3 2 7 2" xfId="26730" xr:uid="{00000000-0005-0000-0000-000064330000}"/>
    <cellStyle name="Heading 3 3 2 7 2 2" xfId="31369" xr:uid="{00000000-0005-0000-0000-000065330000}"/>
    <cellStyle name="Heading 3 3 2 7 2 3" xfId="32955" xr:uid="{00000000-0005-0000-0000-000066330000}"/>
    <cellStyle name="Heading 3 3 2 7 3" xfId="29075" xr:uid="{00000000-0005-0000-0000-000067330000}"/>
    <cellStyle name="Heading 3 3 2 7 4" xfId="30198" xr:uid="{00000000-0005-0000-0000-000068330000}"/>
    <cellStyle name="Heading 3 3 2 8" xfId="26697" xr:uid="{00000000-0005-0000-0000-000069330000}"/>
    <cellStyle name="Heading 3 3 2 8 2" xfId="31336" xr:uid="{00000000-0005-0000-0000-00006A330000}"/>
    <cellStyle name="Heading 3 3 2 8 3" xfId="32922" xr:uid="{00000000-0005-0000-0000-00006B330000}"/>
    <cellStyle name="Heading 3 3 2 9" xfId="28057" xr:uid="{00000000-0005-0000-0000-00006C330000}"/>
    <cellStyle name="Heading 3 3 2 9 2" xfId="32693" xr:uid="{00000000-0005-0000-0000-00006D330000}"/>
    <cellStyle name="Heading 3 3 2 9 3" xfId="34279" xr:uid="{00000000-0005-0000-0000-00006E330000}"/>
    <cellStyle name="Heading 3 3 3" xfId="193" xr:uid="{00000000-0005-0000-0000-00006F330000}"/>
    <cellStyle name="Heading 3 3 3 10" xfId="38047" xr:uid="{00000000-0005-0000-0000-000070330000}"/>
    <cellStyle name="Heading 3 3 3 11" xfId="38179" xr:uid="{00000000-0005-0000-0000-000071330000}"/>
    <cellStyle name="Heading 3 3 3 12" xfId="38231" xr:uid="{00000000-0005-0000-0000-000072330000}"/>
    <cellStyle name="Heading 3 3 3 13" xfId="9854" xr:uid="{00000000-0005-0000-0000-000073330000}"/>
    <cellStyle name="Heading 3 3 3 2" xfId="276" xr:uid="{00000000-0005-0000-0000-000074330000}"/>
    <cellStyle name="Heading 3 3 3 2 2" xfId="9856" xr:uid="{00000000-0005-0000-0000-000075330000}"/>
    <cellStyle name="Heading 3 3 3 2 2 2" xfId="9857" xr:uid="{00000000-0005-0000-0000-000076330000}"/>
    <cellStyle name="Heading 3 3 3 2 2 2 2" xfId="9858" xr:uid="{00000000-0005-0000-0000-000077330000}"/>
    <cellStyle name="Heading 3 3 3 2 2 2 2 2" xfId="26735" xr:uid="{00000000-0005-0000-0000-000078330000}"/>
    <cellStyle name="Heading 3 3 3 2 2 2 2 2 2" xfId="31374" xr:uid="{00000000-0005-0000-0000-000079330000}"/>
    <cellStyle name="Heading 3 3 3 2 2 2 2 2 3" xfId="32960" xr:uid="{00000000-0005-0000-0000-00007A330000}"/>
    <cellStyle name="Heading 3 3 3 2 2 2 2 3" xfId="29080" xr:uid="{00000000-0005-0000-0000-00007B330000}"/>
    <cellStyle name="Heading 3 3 3 2 2 2 2 4" xfId="30193" xr:uid="{00000000-0005-0000-0000-00007C330000}"/>
    <cellStyle name="Heading 3 3 3 2 2 2 3" xfId="26734" xr:uid="{00000000-0005-0000-0000-00007D330000}"/>
    <cellStyle name="Heading 3 3 3 2 2 2 3 2" xfId="31373" xr:uid="{00000000-0005-0000-0000-00007E330000}"/>
    <cellStyle name="Heading 3 3 3 2 2 2 3 3" xfId="32959" xr:uid="{00000000-0005-0000-0000-00007F330000}"/>
    <cellStyle name="Heading 3 3 3 2 2 2 4" xfId="29079" xr:uid="{00000000-0005-0000-0000-000080330000}"/>
    <cellStyle name="Heading 3 3 3 2 2 2 5" xfId="30194" xr:uid="{00000000-0005-0000-0000-000081330000}"/>
    <cellStyle name="Heading 3 3 3 2 2 3" xfId="9859" xr:uid="{00000000-0005-0000-0000-000082330000}"/>
    <cellStyle name="Heading 3 3 3 2 2 3 2" xfId="26736" xr:uid="{00000000-0005-0000-0000-000083330000}"/>
    <cellStyle name="Heading 3 3 3 2 2 3 2 2" xfId="31375" xr:uid="{00000000-0005-0000-0000-000084330000}"/>
    <cellStyle name="Heading 3 3 3 2 2 3 2 3" xfId="32961" xr:uid="{00000000-0005-0000-0000-000085330000}"/>
    <cellStyle name="Heading 3 3 3 2 2 3 3" xfId="29081" xr:uid="{00000000-0005-0000-0000-000086330000}"/>
    <cellStyle name="Heading 3 3 3 2 2 3 4" xfId="30192" xr:uid="{00000000-0005-0000-0000-000087330000}"/>
    <cellStyle name="Heading 3 3 3 2 2 4" xfId="26733" xr:uid="{00000000-0005-0000-0000-000088330000}"/>
    <cellStyle name="Heading 3 3 3 2 2 4 2" xfId="31372" xr:uid="{00000000-0005-0000-0000-000089330000}"/>
    <cellStyle name="Heading 3 3 3 2 2 4 3" xfId="32958" xr:uid="{00000000-0005-0000-0000-00008A330000}"/>
    <cellStyle name="Heading 3 3 3 2 2 5" xfId="29078" xr:uid="{00000000-0005-0000-0000-00008B330000}"/>
    <cellStyle name="Heading 3 3 3 2 2 6" xfId="30195" xr:uid="{00000000-0005-0000-0000-00008C330000}"/>
    <cellStyle name="Heading 3 3 3 2 3" xfId="9860" xr:uid="{00000000-0005-0000-0000-00008D330000}"/>
    <cellStyle name="Heading 3 3 3 2 3 2" xfId="9861" xr:uid="{00000000-0005-0000-0000-00008E330000}"/>
    <cellStyle name="Heading 3 3 3 2 3 2 2" xfId="26738" xr:uid="{00000000-0005-0000-0000-00008F330000}"/>
    <cellStyle name="Heading 3 3 3 2 3 2 2 2" xfId="31377" xr:uid="{00000000-0005-0000-0000-000090330000}"/>
    <cellStyle name="Heading 3 3 3 2 3 2 2 3" xfId="32963" xr:uid="{00000000-0005-0000-0000-000091330000}"/>
    <cellStyle name="Heading 3 3 3 2 3 2 3" xfId="29083" xr:uid="{00000000-0005-0000-0000-000092330000}"/>
    <cellStyle name="Heading 3 3 3 2 3 2 4" xfId="30190" xr:uid="{00000000-0005-0000-0000-000093330000}"/>
    <cellStyle name="Heading 3 3 3 2 3 3" xfId="26737" xr:uid="{00000000-0005-0000-0000-000094330000}"/>
    <cellStyle name="Heading 3 3 3 2 3 3 2" xfId="31376" xr:uid="{00000000-0005-0000-0000-000095330000}"/>
    <cellStyle name="Heading 3 3 3 2 3 3 3" xfId="32962" xr:uid="{00000000-0005-0000-0000-000096330000}"/>
    <cellStyle name="Heading 3 3 3 2 3 4" xfId="29082" xr:uid="{00000000-0005-0000-0000-000097330000}"/>
    <cellStyle name="Heading 3 3 3 2 3 5" xfId="30191" xr:uid="{00000000-0005-0000-0000-000098330000}"/>
    <cellStyle name="Heading 3 3 3 2 4" xfId="9862" xr:uid="{00000000-0005-0000-0000-000099330000}"/>
    <cellStyle name="Heading 3 3 3 2 4 2" xfId="26739" xr:uid="{00000000-0005-0000-0000-00009A330000}"/>
    <cellStyle name="Heading 3 3 3 2 4 2 2" xfId="31378" xr:uid="{00000000-0005-0000-0000-00009B330000}"/>
    <cellStyle name="Heading 3 3 3 2 4 2 3" xfId="32964" xr:uid="{00000000-0005-0000-0000-00009C330000}"/>
    <cellStyle name="Heading 3 3 3 2 4 3" xfId="29084" xr:uid="{00000000-0005-0000-0000-00009D330000}"/>
    <cellStyle name="Heading 3 3 3 2 4 4" xfId="30189" xr:uid="{00000000-0005-0000-0000-00009E330000}"/>
    <cellStyle name="Heading 3 3 3 2 5" xfId="26732" xr:uid="{00000000-0005-0000-0000-00009F330000}"/>
    <cellStyle name="Heading 3 3 3 2 5 2" xfId="31371" xr:uid="{00000000-0005-0000-0000-0000A0330000}"/>
    <cellStyle name="Heading 3 3 3 2 5 3" xfId="32957" xr:uid="{00000000-0005-0000-0000-0000A1330000}"/>
    <cellStyle name="Heading 3 3 3 2 6" xfId="29077" xr:uid="{00000000-0005-0000-0000-0000A2330000}"/>
    <cellStyle name="Heading 3 3 3 2 7" xfId="30196" xr:uid="{00000000-0005-0000-0000-0000A3330000}"/>
    <cellStyle name="Heading 3 3 3 2 8" xfId="9855" xr:uid="{00000000-0005-0000-0000-0000A4330000}"/>
    <cellStyle name="Heading 3 3 3 3" xfId="9863" xr:uid="{00000000-0005-0000-0000-0000A5330000}"/>
    <cellStyle name="Heading 3 3 3 3 2" xfId="9864" xr:uid="{00000000-0005-0000-0000-0000A6330000}"/>
    <cellStyle name="Heading 3 3 3 3 2 2" xfId="9865" xr:uid="{00000000-0005-0000-0000-0000A7330000}"/>
    <cellStyle name="Heading 3 3 3 3 2 2 2" xfId="26742" xr:uid="{00000000-0005-0000-0000-0000A8330000}"/>
    <cellStyle name="Heading 3 3 3 3 2 2 2 2" xfId="31381" xr:uid="{00000000-0005-0000-0000-0000A9330000}"/>
    <cellStyle name="Heading 3 3 3 3 2 2 2 3" xfId="32967" xr:uid="{00000000-0005-0000-0000-0000AA330000}"/>
    <cellStyle name="Heading 3 3 3 3 2 2 3" xfId="29087" xr:uid="{00000000-0005-0000-0000-0000AB330000}"/>
    <cellStyle name="Heading 3 3 3 3 2 2 4" xfId="30186" xr:uid="{00000000-0005-0000-0000-0000AC330000}"/>
    <cellStyle name="Heading 3 3 3 3 2 3" xfId="26741" xr:uid="{00000000-0005-0000-0000-0000AD330000}"/>
    <cellStyle name="Heading 3 3 3 3 2 3 2" xfId="31380" xr:uid="{00000000-0005-0000-0000-0000AE330000}"/>
    <cellStyle name="Heading 3 3 3 3 2 3 3" xfId="32966" xr:uid="{00000000-0005-0000-0000-0000AF330000}"/>
    <cellStyle name="Heading 3 3 3 3 2 4" xfId="29086" xr:uid="{00000000-0005-0000-0000-0000B0330000}"/>
    <cellStyle name="Heading 3 3 3 3 2 5" xfId="30187" xr:uid="{00000000-0005-0000-0000-0000B1330000}"/>
    <cellStyle name="Heading 3 3 3 3 3" xfId="9866" xr:uid="{00000000-0005-0000-0000-0000B2330000}"/>
    <cellStyle name="Heading 3 3 3 3 3 2" xfId="26743" xr:uid="{00000000-0005-0000-0000-0000B3330000}"/>
    <cellStyle name="Heading 3 3 3 3 3 2 2" xfId="31382" xr:uid="{00000000-0005-0000-0000-0000B4330000}"/>
    <cellStyle name="Heading 3 3 3 3 3 2 3" xfId="32968" xr:uid="{00000000-0005-0000-0000-0000B5330000}"/>
    <cellStyle name="Heading 3 3 3 3 3 3" xfId="29088" xr:uid="{00000000-0005-0000-0000-0000B6330000}"/>
    <cellStyle name="Heading 3 3 3 3 3 4" xfId="30185" xr:uid="{00000000-0005-0000-0000-0000B7330000}"/>
    <cellStyle name="Heading 3 3 3 3 4" xfId="26740" xr:uid="{00000000-0005-0000-0000-0000B8330000}"/>
    <cellStyle name="Heading 3 3 3 3 4 2" xfId="31379" xr:uid="{00000000-0005-0000-0000-0000B9330000}"/>
    <cellStyle name="Heading 3 3 3 3 4 3" xfId="32965" xr:uid="{00000000-0005-0000-0000-0000BA330000}"/>
    <cellStyle name="Heading 3 3 3 3 5" xfId="29085" xr:uid="{00000000-0005-0000-0000-0000BB330000}"/>
    <cellStyle name="Heading 3 3 3 3 6" xfId="30188" xr:uid="{00000000-0005-0000-0000-0000BC330000}"/>
    <cellStyle name="Heading 3 3 3 4" xfId="9867" xr:uid="{00000000-0005-0000-0000-0000BD330000}"/>
    <cellStyle name="Heading 3 3 3 4 2" xfId="9868" xr:uid="{00000000-0005-0000-0000-0000BE330000}"/>
    <cellStyle name="Heading 3 3 3 4 2 2" xfId="26745" xr:uid="{00000000-0005-0000-0000-0000BF330000}"/>
    <cellStyle name="Heading 3 3 3 4 2 2 2" xfId="31384" xr:uid="{00000000-0005-0000-0000-0000C0330000}"/>
    <cellStyle name="Heading 3 3 3 4 2 2 3" xfId="32970" xr:uid="{00000000-0005-0000-0000-0000C1330000}"/>
    <cellStyle name="Heading 3 3 3 4 2 3" xfId="29090" xr:uid="{00000000-0005-0000-0000-0000C2330000}"/>
    <cellStyle name="Heading 3 3 3 4 2 4" xfId="30183" xr:uid="{00000000-0005-0000-0000-0000C3330000}"/>
    <cellStyle name="Heading 3 3 3 4 3" xfId="26744" xr:uid="{00000000-0005-0000-0000-0000C4330000}"/>
    <cellStyle name="Heading 3 3 3 4 3 2" xfId="31383" xr:uid="{00000000-0005-0000-0000-0000C5330000}"/>
    <cellStyle name="Heading 3 3 3 4 3 3" xfId="32969" xr:uid="{00000000-0005-0000-0000-0000C6330000}"/>
    <cellStyle name="Heading 3 3 3 4 4" xfId="29089" xr:uid="{00000000-0005-0000-0000-0000C7330000}"/>
    <cellStyle name="Heading 3 3 3 4 5" xfId="30184" xr:uid="{00000000-0005-0000-0000-0000C8330000}"/>
    <cellStyle name="Heading 3 3 3 5" xfId="9869" xr:uid="{00000000-0005-0000-0000-0000C9330000}"/>
    <cellStyle name="Heading 3 3 3 5 2" xfId="26746" xr:uid="{00000000-0005-0000-0000-0000CA330000}"/>
    <cellStyle name="Heading 3 3 3 5 2 2" xfId="31385" xr:uid="{00000000-0005-0000-0000-0000CB330000}"/>
    <cellStyle name="Heading 3 3 3 5 2 3" xfId="32971" xr:uid="{00000000-0005-0000-0000-0000CC330000}"/>
    <cellStyle name="Heading 3 3 3 5 3" xfId="29091" xr:uid="{00000000-0005-0000-0000-0000CD330000}"/>
    <cellStyle name="Heading 3 3 3 5 4" xfId="30182" xr:uid="{00000000-0005-0000-0000-0000CE330000}"/>
    <cellStyle name="Heading 3 3 3 6" xfId="26731" xr:uid="{00000000-0005-0000-0000-0000CF330000}"/>
    <cellStyle name="Heading 3 3 3 6 2" xfId="31370" xr:uid="{00000000-0005-0000-0000-0000D0330000}"/>
    <cellStyle name="Heading 3 3 3 6 3" xfId="32956" xr:uid="{00000000-0005-0000-0000-0000D1330000}"/>
    <cellStyle name="Heading 3 3 3 7" xfId="28058" xr:uid="{00000000-0005-0000-0000-0000D2330000}"/>
    <cellStyle name="Heading 3 3 3 7 2" xfId="32694" xr:uid="{00000000-0005-0000-0000-0000D3330000}"/>
    <cellStyle name="Heading 3 3 3 7 3" xfId="34280" xr:uid="{00000000-0005-0000-0000-0000D4330000}"/>
    <cellStyle name="Heading 3 3 3 8" xfId="29076" xr:uid="{00000000-0005-0000-0000-0000D5330000}"/>
    <cellStyle name="Heading 3 3 3 9" xfId="30197" xr:uid="{00000000-0005-0000-0000-0000D6330000}"/>
    <cellStyle name="Heading 3 3 4" xfId="263" xr:uid="{00000000-0005-0000-0000-0000D7330000}"/>
    <cellStyle name="Heading 3 3 4 10" xfId="9870" xr:uid="{00000000-0005-0000-0000-0000D8330000}"/>
    <cellStyle name="Heading 3 3 4 2" xfId="9871" xr:uid="{00000000-0005-0000-0000-0000D9330000}"/>
    <cellStyle name="Heading 3 3 4 2 2" xfId="9872" xr:uid="{00000000-0005-0000-0000-0000DA330000}"/>
    <cellStyle name="Heading 3 3 4 2 2 2" xfId="9873" xr:uid="{00000000-0005-0000-0000-0000DB330000}"/>
    <cellStyle name="Heading 3 3 4 2 2 2 2" xfId="9874" xr:uid="{00000000-0005-0000-0000-0000DC330000}"/>
    <cellStyle name="Heading 3 3 4 2 2 2 2 2" xfId="26751" xr:uid="{00000000-0005-0000-0000-0000DD330000}"/>
    <cellStyle name="Heading 3 3 4 2 2 2 2 2 2" xfId="31390" xr:uid="{00000000-0005-0000-0000-0000DE330000}"/>
    <cellStyle name="Heading 3 3 4 2 2 2 2 2 3" xfId="32976" xr:uid="{00000000-0005-0000-0000-0000DF330000}"/>
    <cellStyle name="Heading 3 3 4 2 2 2 2 3" xfId="29096" xr:uid="{00000000-0005-0000-0000-0000E0330000}"/>
    <cellStyle name="Heading 3 3 4 2 2 2 2 4" xfId="30177" xr:uid="{00000000-0005-0000-0000-0000E1330000}"/>
    <cellStyle name="Heading 3 3 4 2 2 2 3" xfId="26750" xr:uid="{00000000-0005-0000-0000-0000E2330000}"/>
    <cellStyle name="Heading 3 3 4 2 2 2 3 2" xfId="31389" xr:uid="{00000000-0005-0000-0000-0000E3330000}"/>
    <cellStyle name="Heading 3 3 4 2 2 2 3 3" xfId="32975" xr:uid="{00000000-0005-0000-0000-0000E4330000}"/>
    <cellStyle name="Heading 3 3 4 2 2 2 4" xfId="29095" xr:uid="{00000000-0005-0000-0000-0000E5330000}"/>
    <cellStyle name="Heading 3 3 4 2 2 2 5" xfId="30178" xr:uid="{00000000-0005-0000-0000-0000E6330000}"/>
    <cellStyle name="Heading 3 3 4 2 2 3" xfId="9875" xr:uid="{00000000-0005-0000-0000-0000E7330000}"/>
    <cellStyle name="Heading 3 3 4 2 2 3 2" xfId="26752" xr:uid="{00000000-0005-0000-0000-0000E8330000}"/>
    <cellStyle name="Heading 3 3 4 2 2 3 2 2" xfId="31391" xr:uid="{00000000-0005-0000-0000-0000E9330000}"/>
    <cellStyle name="Heading 3 3 4 2 2 3 2 3" xfId="32977" xr:uid="{00000000-0005-0000-0000-0000EA330000}"/>
    <cellStyle name="Heading 3 3 4 2 2 3 3" xfId="29097" xr:uid="{00000000-0005-0000-0000-0000EB330000}"/>
    <cellStyle name="Heading 3 3 4 2 2 3 4" xfId="30176" xr:uid="{00000000-0005-0000-0000-0000EC330000}"/>
    <cellStyle name="Heading 3 3 4 2 2 4" xfId="26749" xr:uid="{00000000-0005-0000-0000-0000ED330000}"/>
    <cellStyle name="Heading 3 3 4 2 2 4 2" xfId="31388" xr:uid="{00000000-0005-0000-0000-0000EE330000}"/>
    <cellStyle name="Heading 3 3 4 2 2 4 3" xfId="32974" xr:uid="{00000000-0005-0000-0000-0000EF330000}"/>
    <cellStyle name="Heading 3 3 4 2 2 5" xfId="29094" xr:uid="{00000000-0005-0000-0000-0000F0330000}"/>
    <cellStyle name="Heading 3 3 4 2 2 6" xfId="30179" xr:uid="{00000000-0005-0000-0000-0000F1330000}"/>
    <cellStyle name="Heading 3 3 4 2 3" xfId="9876" xr:uid="{00000000-0005-0000-0000-0000F2330000}"/>
    <cellStyle name="Heading 3 3 4 2 3 2" xfId="9877" xr:uid="{00000000-0005-0000-0000-0000F3330000}"/>
    <cellStyle name="Heading 3 3 4 2 3 2 2" xfId="26754" xr:uid="{00000000-0005-0000-0000-0000F4330000}"/>
    <cellStyle name="Heading 3 3 4 2 3 2 2 2" xfId="31393" xr:uid="{00000000-0005-0000-0000-0000F5330000}"/>
    <cellStyle name="Heading 3 3 4 2 3 2 2 3" xfId="32979" xr:uid="{00000000-0005-0000-0000-0000F6330000}"/>
    <cellStyle name="Heading 3 3 4 2 3 2 3" xfId="29099" xr:uid="{00000000-0005-0000-0000-0000F7330000}"/>
    <cellStyle name="Heading 3 3 4 2 3 2 4" xfId="30174" xr:uid="{00000000-0005-0000-0000-0000F8330000}"/>
    <cellStyle name="Heading 3 3 4 2 3 3" xfId="26753" xr:uid="{00000000-0005-0000-0000-0000F9330000}"/>
    <cellStyle name="Heading 3 3 4 2 3 3 2" xfId="31392" xr:uid="{00000000-0005-0000-0000-0000FA330000}"/>
    <cellStyle name="Heading 3 3 4 2 3 3 3" xfId="32978" xr:uid="{00000000-0005-0000-0000-0000FB330000}"/>
    <cellStyle name="Heading 3 3 4 2 3 4" xfId="29098" xr:uid="{00000000-0005-0000-0000-0000FC330000}"/>
    <cellStyle name="Heading 3 3 4 2 3 5" xfId="30175" xr:uid="{00000000-0005-0000-0000-0000FD330000}"/>
    <cellStyle name="Heading 3 3 4 2 4" xfId="9878" xr:uid="{00000000-0005-0000-0000-0000FE330000}"/>
    <cellStyle name="Heading 3 3 4 2 4 2" xfId="26755" xr:uid="{00000000-0005-0000-0000-0000FF330000}"/>
    <cellStyle name="Heading 3 3 4 2 4 2 2" xfId="31394" xr:uid="{00000000-0005-0000-0000-000000340000}"/>
    <cellStyle name="Heading 3 3 4 2 4 2 3" xfId="32980" xr:uid="{00000000-0005-0000-0000-000001340000}"/>
    <cellStyle name="Heading 3 3 4 2 4 3" xfId="29100" xr:uid="{00000000-0005-0000-0000-000002340000}"/>
    <cellStyle name="Heading 3 3 4 2 4 4" xfId="30173" xr:uid="{00000000-0005-0000-0000-000003340000}"/>
    <cellStyle name="Heading 3 3 4 2 5" xfId="26748" xr:uid="{00000000-0005-0000-0000-000004340000}"/>
    <cellStyle name="Heading 3 3 4 2 5 2" xfId="31387" xr:uid="{00000000-0005-0000-0000-000005340000}"/>
    <cellStyle name="Heading 3 3 4 2 5 3" xfId="32973" xr:uid="{00000000-0005-0000-0000-000006340000}"/>
    <cellStyle name="Heading 3 3 4 2 6" xfId="29093" xr:uid="{00000000-0005-0000-0000-000007340000}"/>
    <cellStyle name="Heading 3 3 4 2 7" xfId="30180" xr:uid="{00000000-0005-0000-0000-000008340000}"/>
    <cellStyle name="Heading 3 3 4 3" xfId="9879" xr:uid="{00000000-0005-0000-0000-000009340000}"/>
    <cellStyle name="Heading 3 3 4 3 2" xfId="9880" xr:uid="{00000000-0005-0000-0000-00000A340000}"/>
    <cellStyle name="Heading 3 3 4 3 2 2" xfId="9881" xr:uid="{00000000-0005-0000-0000-00000B340000}"/>
    <cellStyle name="Heading 3 3 4 3 2 2 2" xfId="26758" xr:uid="{00000000-0005-0000-0000-00000C340000}"/>
    <cellStyle name="Heading 3 3 4 3 2 2 2 2" xfId="31397" xr:uid="{00000000-0005-0000-0000-00000D340000}"/>
    <cellStyle name="Heading 3 3 4 3 2 2 2 3" xfId="32983" xr:uid="{00000000-0005-0000-0000-00000E340000}"/>
    <cellStyle name="Heading 3 3 4 3 2 2 3" xfId="29103" xr:uid="{00000000-0005-0000-0000-00000F340000}"/>
    <cellStyle name="Heading 3 3 4 3 2 2 4" xfId="30170" xr:uid="{00000000-0005-0000-0000-000010340000}"/>
    <cellStyle name="Heading 3 3 4 3 2 3" xfId="26757" xr:uid="{00000000-0005-0000-0000-000011340000}"/>
    <cellStyle name="Heading 3 3 4 3 2 3 2" xfId="31396" xr:uid="{00000000-0005-0000-0000-000012340000}"/>
    <cellStyle name="Heading 3 3 4 3 2 3 3" xfId="32982" xr:uid="{00000000-0005-0000-0000-000013340000}"/>
    <cellStyle name="Heading 3 3 4 3 2 4" xfId="29102" xr:uid="{00000000-0005-0000-0000-000014340000}"/>
    <cellStyle name="Heading 3 3 4 3 2 5" xfId="30171" xr:uid="{00000000-0005-0000-0000-000015340000}"/>
    <cellStyle name="Heading 3 3 4 3 3" xfId="9882" xr:uid="{00000000-0005-0000-0000-000016340000}"/>
    <cellStyle name="Heading 3 3 4 3 3 2" xfId="26759" xr:uid="{00000000-0005-0000-0000-000017340000}"/>
    <cellStyle name="Heading 3 3 4 3 3 2 2" xfId="31398" xr:uid="{00000000-0005-0000-0000-000018340000}"/>
    <cellStyle name="Heading 3 3 4 3 3 2 3" xfId="32984" xr:uid="{00000000-0005-0000-0000-000019340000}"/>
    <cellStyle name="Heading 3 3 4 3 3 3" xfId="29104" xr:uid="{00000000-0005-0000-0000-00001A340000}"/>
    <cellStyle name="Heading 3 3 4 3 3 4" xfId="30169" xr:uid="{00000000-0005-0000-0000-00001B340000}"/>
    <cellStyle name="Heading 3 3 4 3 4" xfId="26756" xr:uid="{00000000-0005-0000-0000-00001C340000}"/>
    <cellStyle name="Heading 3 3 4 3 4 2" xfId="31395" xr:uid="{00000000-0005-0000-0000-00001D340000}"/>
    <cellStyle name="Heading 3 3 4 3 4 3" xfId="32981" xr:uid="{00000000-0005-0000-0000-00001E340000}"/>
    <cellStyle name="Heading 3 3 4 3 5" xfId="29101" xr:uid="{00000000-0005-0000-0000-00001F340000}"/>
    <cellStyle name="Heading 3 3 4 3 6" xfId="30172" xr:uid="{00000000-0005-0000-0000-000020340000}"/>
    <cellStyle name="Heading 3 3 4 4" xfId="9883" xr:uid="{00000000-0005-0000-0000-000021340000}"/>
    <cellStyle name="Heading 3 3 4 4 2" xfId="9884" xr:uid="{00000000-0005-0000-0000-000022340000}"/>
    <cellStyle name="Heading 3 3 4 4 2 2" xfId="26761" xr:uid="{00000000-0005-0000-0000-000023340000}"/>
    <cellStyle name="Heading 3 3 4 4 2 2 2" xfId="31400" xr:uid="{00000000-0005-0000-0000-000024340000}"/>
    <cellStyle name="Heading 3 3 4 4 2 2 3" xfId="32986" xr:uid="{00000000-0005-0000-0000-000025340000}"/>
    <cellStyle name="Heading 3 3 4 4 2 3" xfId="29106" xr:uid="{00000000-0005-0000-0000-000026340000}"/>
    <cellStyle name="Heading 3 3 4 4 2 4" xfId="30167" xr:uid="{00000000-0005-0000-0000-000027340000}"/>
    <cellStyle name="Heading 3 3 4 4 3" xfId="26760" xr:uid="{00000000-0005-0000-0000-000028340000}"/>
    <cellStyle name="Heading 3 3 4 4 3 2" xfId="31399" xr:uid="{00000000-0005-0000-0000-000029340000}"/>
    <cellStyle name="Heading 3 3 4 4 3 3" xfId="32985" xr:uid="{00000000-0005-0000-0000-00002A340000}"/>
    <cellStyle name="Heading 3 3 4 4 4" xfId="29105" xr:uid="{00000000-0005-0000-0000-00002B340000}"/>
    <cellStyle name="Heading 3 3 4 4 5" xfId="30168" xr:uid="{00000000-0005-0000-0000-00002C340000}"/>
    <cellStyle name="Heading 3 3 4 5" xfId="9885" xr:uid="{00000000-0005-0000-0000-00002D340000}"/>
    <cellStyle name="Heading 3 3 4 5 2" xfId="26762" xr:uid="{00000000-0005-0000-0000-00002E340000}"/>
    <cellStyle name="Heading 3 3 4 5 2 2" xfId="31401" xr:uid="{00000000-0005-0000-0000-00002F340000}"/>
    <cellStyle name="Heading 3 3 4 5 2 3" xfId="32987" xr:uid="{00000000-0005-0000-0000-000030340000}"/>
    <cellStyle name="Heading 3 3 4 5 3" xfId="29107" xr:uid="{00000000-0005-0000-0000-000031340000}"/>
    <cellStyle name="Heading 3 3 4 5 4" xfId="30166" xr:uid="{00000000-0005-0000-0000-000032340000}"/>
    <cellStyle name="Heading 3 3 4 6" xfId="26747" xr:uid="{00000000-0005-0000-0000-000033340000}"/>
    <cellStyle name="Heading 3 3 4 6 2" xfId="31386" xr:uid="{00000000-0005-0000-0000-000034340000}"/>
    <cellStyle name="Heading 3 3 4 6 3" xfId="32972" xr:uid="{00000000-0005-0000-0000-000035340000}"/>
    <cellStyle name="Heading 3 3 4 7" xfId="28059" xr:uid="{00000000-0005-0000-0000-000036340000}"/>
    <cellStyle name="Heading 3 3 4 7 2" xfId="32695" xr:uid="{00000000-0005-0000-0000-000037340000}"/>
    <cellStyle name="Heading 3 3 4 7 3" xfId="34281" xr:uid="{00000000-0005-0000-0000-000038340000}"/>
    <cellStyle name="Heading 3 3 4 8" xfId="29092" xr:uid="{00000000-0005-0000-0000-000039340000}"/>
    <cellStyle name="Heading 3 3 4 9" xfId="30181" xr:uid="{00000000-0005-0000-0000-00003A340000}"/>
    <cellStyle name="Heading 3 3 5" xfId="9886" xr:uid="{00000000-0005-0000-0000-00003B340000}"/>
    <cellStyle name="Heading 3 3 5 2" xfId="9887" xr:uid="{00000000-0005-0000-0000-00003C340000}"/>
    <cellStyle name="Heading 3 3 5 2 2" xfId="9888" xr:uid="{00000000-0005-0000-0000-00003D340000}"/>
    <cellStyle name="Heading 3 3 5 2 2 2" xfId="9889" xr:uid="{00000000-0005-0000-0000-00003E340000}"/>
    <cellStyle name="Heading 3 3 5 2 2 2 2" xfId="9890" xr:uid="{00000000-0005-0000-0000-00003F340000}"/>
    <cellStyle name="Heading 3 3 5 2 2 2 2 2" xfId="26767" xr:uid="{00000000-0005-0000-0000-000040340000}"/>
    <cellStyle name="Heading 3 3 5 2 2 2 2 2 2" xfId="31406" xr:uid="{00000000-0005-0000-0000-000041340000}"/>
    <cellStyle name="Heading 3 3 5 2 2 2 2 2 3" xfId="32992" xr:uid="{00000000-0005-0000-0000-000042340000}"/>
    <cellStyle name="Heading 3 3 5 2 2 2 2 3" xfId="29112" xr:uid="{00000000-0005-0000-0000-000043340000}"/>
    <cellStyle name="Heading 3 3 5 2 2 2 2 4" xfId="30161" xr:uid="{00000000-0005-0000-0000-000044340000}"/>
    <cellStyle name="Heading 3 3 5 2 2 2 3" xfId="26766" xr:uid="{00000000-0005-0000-0000-000045340000}"/>
    <cellStyle name="Heading 3 3 5 2 2 2 3 2" xfId="31405" xr:uid="{00000000-0005-0000-0000-000046340000}"/>
    <cellStyle name="Heading 3 3 5 2 2 2 3 3" xfId="32991" xr:uid="{00000000-0005-0000-0000-000047340000}"/>
    <cellStyle name="Heading 3 3 5 2 2 2 4" xfId="29111" xr:uid="{00000000-0005-0000-0000-000048340000}"/>
    <cellStyle name="Heading 3 3 5 2 2 2 5" xfId="30162" xr:uid="{00000000-0005-0000-0000-000049340000}"/>
    <cellStyle name="Heading 3 3 5 2 2 3" xfId="9891" xr:uid="{00000000-0005-0000-0000-00004A340000}"/>
    <cellStyle name="Heading 3 3 5 2 2 3 2" xfId="26768" xr:uid="{00000000-0005-0000-0000-00004B340000}"/>
    <cellStyle name="Heading 3 3 5 2 2 3 2 2" xfId="31407" xr:uid="{00000000-0005-0000-0000-00004C340000}"/>
    <cellStyle name="Heading 3 3 5 2 2 3 2 3" xfId="32993" xr:uid="{00000000-0005-0000-0000-00004D340000}"/>
    <cellStyle name="Heading 3 3 5 2 2 3 3" xfId="29113" xr:uid="{00000000-0005-0000-0000-00004E340000}"/>
    <cellStyle name="Heading 3 3 5 2 2 3 4" xfId="30160" xr:uid="{00000000-0005-0000-0000-00004F340000}"/>
    <cellStyle name="Heading 3 3 5 2 2 4" xfId="26765" xr:uid="{00000000-0005-0000-0000-000050340000}"/>
    <cellStyle name="Heading 3 3 5 2 2 4 2" xfId="31404" xr:uid="{00000000-0005-0000-0000-000051340000}"/>
    <cellStyle name="Heading 3 3 5 2 2 4 3" xfId="32990" xr:uid="{00000000-0005-0000-0000-000052340000}"/>
    <cellStyle name="Heading 3 3 5 2 2 5" xfId="29110" xr:uid="{00000000-0005-0000-0000-000053340000}"/>
    <cellStyle name="Heading 3 3 5 2 2 6" xfId="30163" xr:uid="{00000000-0005-0000-0000-000054340000}"/>
    <cellStyle name="Heading 3 3 5 2 3" xfId="9892" xr:uid="{00000000-0005-0000-0000-000055340000}"/>
    <cellStyle name="Heading 3 3 5 2 3 2" xfId="9893" xr:uid="{00000000-0005-0000-0000-000056340000}"/>
    <cellStyle name="Heading 3 3 5 2 3 2 2" xfId="26770" xr:uid="{00000000-0005-0000-0000-000057340000}"/>
    <cellStyle name="Heading 3 3 5 2 3 2 2 2" xfId="31409" xr:uid="{00000000-0005-0000-0000-000058340000}"/>
    <cellStyle name="Heading 3 3 5 2 3 2 2 3" xfId="32995" xr:uid="{00000000-0005-0000-0000-000059340000}"/>
    <cellStyle name="Heading 3 3 5 2 3 2 3" xfId="29115" xr:uid="{00000000-0005-0000-0000-00005A340000}"/>
    <cellStyle name="Heading 3 3 5 2 3 2 4" xfId="30158" xr:uid="{00000000-0005-0000-0000-00005B340000}"/>
    <cellStyle name="Heading 3 3 5 2 3 3" xfId="26769" xr:uid="{00000000-0005-0000-0000-00005C340000}"/>
    <cellStyle name="Heading 3 3 5 2 3 3 2" xfId="31408" xr:uid="{00000000-0005-0000-0000-00005D340000}"/>
    <cellStyle name="Heading 3 3 5 2 3 3 3" xfId="32994" xr:uid="{00000000-0005-0000-0000-00005E340000}"/>
    <cellStyle name="Heading 3 3 5 2 3 4" xfId="29114" xr:uid="{00000000-0005-0000-0000-00005F340000}"/>
    <cellStyle name="Heading 3 3 5 2 3 5" xfId="30159" xr:uid="{00000000-0005-0000-0000-000060340000}"/>
    <cellStyle name="Heading 3 3 5 2 4" xfId="9894" xr:uid="{00000000-0005-0000-0000-000061340000}"/>
    <cellStyle name="Heading 3 3 5 2 4 2" xfId="26771" xr:uid="{00000000-0005-0000-0000-000062340000}"/>
    <cellStyle name="Heading 3 3 5 2 4 2 2" xfId="31410" xr:uid="{00000000-0005-0000-0000-000063340000}"/>
    <cellStyle name="Heading 3 3 5 2 4 2 3" xfId="32996" xr:uid="{00000000-0005-0000-0000-000064340000}"/>
    <cellStyle name="Heading 3 3 5 2 4 3" xfId="29116" xr:uid="{00000000-0005-0000-0000-000065340000}"/>
    <cellStyle name="Heading 3 3 5 2 4 4" xfId="30157" xr:uid="{00000000-0005-0000-0000-000066340000}"/>
    <cellStyle name="Heading 3 3 5 2 5" xfId="26764" xr:uid="{00000000-0005-0000-0000-000067340000}"/>
    <cellStyle name="Heading 3 3 5 2 5 2" xfId="31403" xr:uid="{00000000-0005-0000-0000-000068340000}"/>
    <cellStyle name="Heading 3 3 5 2 5 3" xfId="32989" xr:uid="{00000000-0005-0000-0000-000069340000}"/>
    <cellStyle name="Heading 3 3 5 2 6" xfId="29109" xr:uid="{00000000-0005-0000-0000-00006A340000}"/>
    <cellStyle name="Heading 3 3 5 2 7" xfId="30164" xr:uid="{00000000-0005-0000-0000-00006B340000}"/>
    <cellStyle name="Heading 3 3 5 3" xfId="9895" xr:uid="{00000000-0005-0000-0000-00006C340000}"/>
    <cellStyle name="Heading 3 3 5 3 2" xfId="9896" xr:uid="{00000000-0005-0000-0000-00006D340000}"/>
    <cellStyle name="Heading 3 3 5 3 2 2" xfId="9897" xr:uid="{00000000-0005-0000-0000-00006E340000}"/>
    <cellStyle name="Heading 3 3 5 3 2 2 2" xfId="26774" xr:uid="{00000000-0005-0000-0000-00006F340000}"/>
    <cellStyle name="Heading 3 3 5 3 2 2 2 2" xfId="31413" xr:uid="{00000000-0005-0000-0000-000070340000}"/>
    <cellStyle name="Heading 3 3 5 3 2 2 2 3" xfId="32999" xr:uid="{00000000-0005-0000-0000-000071340000}"/>
    <cellStyle name="Heading 3 3 5 3 2 2 3" xfId="29119" xr:uid="{00000000-0005-0000-0000-000072340000}"/>
    <cellStyle name="Heading 3 3 5 3 2 2 4" xfId="30154" xr:uid="{00000000-0005-0000-0000-000073340000}"/>
    <cellStyle name="Heading 3 3 5 3 2 3" xfId="26773" xr:uid="{00000000-0005-0000-0000-000074340000}"/>
    <cellStyle name="Heading 3 3 5 3 2 3 2" xfId="31412" xr:uid="{00000000-0005-0000-0000-000075340000}"/>
    <cellStyle name="Heading 3 3 5 3 2 3 3" xfId="32998" xr:uid="{00000000-0005-0000-0000-000076340000}"/>
    <cellStyle name="Heading 3 3 5 3 2 4" xfId="29118" xr:uid="{00000000-0005-0000-0000-000077340000}"/>
    <cellStyle name="Heading 3 3 5 3 2 5" xfId="30155" xr:uid="{00000000-0005-0000-0000-000078340000}"/>
    <cellStyle name="Heading 3 3 5 3 3" xfId="9898" xr:uid="{00000000-0005-0000-0000-000079340000}"/>
    <cellStyle name="Heading 3 3 5 3 3 2" xfId="26775" xr:uid="{00000000-0005-0000-0000-00007A340000}"/>
    <cellStyle name="Heading 3 3 5 3 3 2 2" xfId="31414" xr:uid="{00000000-0005-0000-0000-00007B340000}"/>
    <cellStyle name="Heading 3 3 5 3 3 2 3" xfId="33000" xr:uid="{00000000-0005-0000-0000-00007C340000}"/>
    <cellStyle name="Heading 3 3 5 3 3 3" xfId="29120" xr:uid="{00000000-0005-0000-0000-00007D340000}"/>
    <cellStyle name="Heading 3 3 5 3 3 4" xfId="30153" xr:uid="{00000000-0005-0000-0000-00007E340000}"/>
    <cellStyle name="Heading 3 3 5 3 4" xfId="26772" xr:uid="{00000000-0005-0000-0000-00007F340000}"/>
    <cellStyle name="Heading 3 3 5 3 4 2" xfId="31411" xr:uid="{00000000-0005-0000-0000-000080340000}"/>
    <cellStyle name="Heading 3 3 5 3 4 3" xfId="32997" xr:uid="{00000000-0005-0000-0000-000081340000}"/>
    <cellStyle name="Heading 3 3 5 3 5" xfId="29117" xr:uid="{00000000-0005-0000-0000-000082340000}"/>
    <cellStyle name="Heading 3 3 5 3 6" xfId="30156" xr:uid="{00000000-0005-0000-0000-000083340000}"/>
    <cellStyle name="Heading 3 3 5 4" xfId="9899" xr:uid="{00000000-0005-0000-0000-000084340000}"/>
    <cellStyle name="Heading 3 3 5 4 2" xfId="9900" xr:uid="{00000000-0005-0000-0000-000085340000}"/>
    <cellStyle name="Heading 3 3 5 4 2 2" xfId="26777" xr:uid="{00000000-0005-0000-0000-000086340000}"/>
    <cellStyle name="Heading 3 3 5 4 2 2 2" xfId="31416" xr:uid="{00000000-0005-0000-0000-000087340000}"/>
    <cellStyle name="Heading 3 3 5 4 2 2 3" xfId="33002" xr:uid="{00000000-0005-0000-0000-000088340000}"/>
    <cellStyle name="Heading 3 3 5 4 2 3" xfId="29122" xr:uid="{00000000-0005-0000-0000-000089340000}"/>
    <cellStyle name="Heading 3 3 5 4 2 4" xfId="30151" xr:uid="{00000000-0005-0000-0000-00008A340000}"/>
    <cellStyle name="Heading 3 3 5 4 3" xfId="26776" xr:uid="{00000000-0005-0000-0000-00008B340000}"/>
    <cellStyle name="Heading 3 3 5 4 3 2" xfId="31415" xr:uid="{00000000-0005-0000-0000-00008C340000}"/>
    <cellStyle name="Heading 3 3 5 4 3 3" xfId="33001" xr:uid="{00000000-0005-0000-0000-00008D340000}"/>
    <cellStyle name="Heading 3 3 5 4 4" xfId="29121" xr:uid="{00000000-0005-0000-0000-00008E340000}"/>
    <cellStyle name="Heading 3 3 5 4 5" xfId="30152" xr:uid="{00000000-0005-0000-0000-00008F340000}"/>
    <cellStyle name="Heading 3 3 5 5" xfId="9901" xr:uid="{00000000-0005-0000-0000-000090340000}"/>
    <cellStyle name="Heading 3 3 5 5 2" xfId="26778" xr:uid="{00000000-0005-0000-0000-000091340000}"/>
    <cellStyle name="Heading 3 3 5 5 2 2" xfId="31417" xr:uid="{00000000-0005-0000-0000-000092340000}"/>
    <cellStyle name="Heading 3 3 5 5 2 3" xfId="33003" xr:uid="{00000000-0005-0000-0000-000093340000}"/>
    <cellStyle name="Heading 3 3 5 5 3" xfId="29123" xr:uid="{00000000-0005-0000-0000-000094340000}"/>
    <cellStyle name="Heading 3 3 5 5 4" xfId="30150" xr:uid="{00000000-0005-0000-0000-000095340000}"/>
    <cellStyle name="Heading 3 3 5 6" xfId="26763" xr:uid="{00000000-0005-0000-0000-000096340000}"/>
    <cellStyle name="Heading 3 3 5 6 2" xfId="31402" xr:uid="{00000000-0005-0000-0000-000097340000}"/>
    <cellStyle name="Heading 3 3 5 6 3" xfId="32988" xr:uid="{00000000-0005-0000-0000-000098340000}"/>
    <cellStyle name="Heading 3 3 5 7" xfId="29108" xr:uid="{00000000-0005-0000-0000-000099340000}"/>
    <cellStyle name="Heading 3 3 5 8" xfId="30165" xr:uid="{00000000-0005-0000-0000-00009A340000}"/>
    <cellStyle name="Heading 3 3 5 9" xfId="34503" xr:uid="{00000000-0005-0000-0000-00009B340000}"/>
    <cellStyle name="Heading 3 3 6" xfId="9902" xr:uid="{00000000-0005-0000-0000-00009C340000}"/>
    <cellStyle name="Heading 3 3 6 2" xfId="9903" xr:uid="{00000000-0005-0000-0000-00009D340000}"/>
    <cellStyle name="Heading 3 3 6 2 2" xfId="9904" xr:uid="{00000000-0005-0000-0000-00009E340000}"/>
    <cellStyle name="Heading 3 3 6 2 2 2" xfId="26781" xr:uid="{00000000-0005-0000-0000-00009F340000}"/>
    <cellStyle name="Heading 3 3 6 2 2 2 2" xfId="31420" xr:uid="{00000000-0005-0000-0000-0000A0340000}"/>
    <cellStyle name="Heading 3 3 6 2 2 2 3" xfId="33006" xr:uid="{00000000-0005-0000-0000-0000A1340000}"/>
    <cellStyle name="Heading 3 3 6 2 2 3" xfId="29126" xr:uid="{00000000-0005-0000-0000-0000A2340000}"/>
    <cellStyle name="Heading 3 3 6 2 2 4" xfId="30147" xr:uid="{00000000-0005-0000-0000-0000A3340000}"/>
    <cellStyle name="Heading 3 3 6 2 3" xfId="26780" xr:uid="{00000000-0005-0000-0000-0000A4340000}"/>
    <cellStyle name="Heading 3 3 6 2 3 2" xfId="31419" xr:uid="{00000000-0005-0000-0000-0000A5340000}"/>
    <cellStyle name="Heading 3 3 6 2 3 3" xfId="33005" xr:uid="{00000000-0005-0000-0000-0000A6340000}"/>
    <cellStyle name="Heading 3 3 6 2 4" xfId="29125" xr:uid="{00000000-0005-0000-0000-0000A7340000}"/>
    <cellStyle name="Heading 3 3 6 2 5" xfId="30148" xr:uid="{00000000-0005-0000-0000-0000A8340000}"/>
    <cellStyle name="Heading 3 3 6 3" xfId="9905" xr:uid="{00000000-0005-0000-0000-0000A9340000}"/>
    <cellStyle name="Heading 3 3 6 3 2" xfId="26782" xr:uid="{00000000-0005-0000-0000-0000AA340000}"/>
    <cellStyle name="Heading 3 3 6 3 2 2" xfId="31421" xr:uid="{00000000-0005-0000-0000-0000AB340000}"/>
    <cellStyle name="Heading 3 3 6 3 2 3" xfId="33007" xr:uid="{00000000-0005-0000-0000-0000AC340000}"/>
    <cellStyle name="Heading 3 3 6 3 3" xfId="29127" xr:uid="{00000000-0005-0000-0000-0000AD340000}"/>
    <cellStyle name="Heading 3 3 6 3 4" xfId="30146" xr:uid="{00000000-0005-0000-0000-0000AE340000}"/>
    <cellStyle name="Heading 3 3 6 4" xfId="26779" xr:uid="{00000000-0005-0000-0000-0000AF340000}"/>
    <cellStyle name="Heading 3 3 6 4 2" xfId="31418" xr:uid="{00000000-0005-0000-0000-0000B0340000}"/>
    <cellStyle name="Heading 3 3 6 4 3" xfId="33004" xr:uid="{00000000-0005-0000-0000-0000B1340000}"/>
    <cellStyle name="Heading 3 3 6 5" xfId="29124" xr:uid="{00000000-0005-0000-0000-0000B2340000}"/>
    <cellStyle name="Heading 3 3 6 6" xfId="30149" xr:uid="{00000000-0005-0000-0000-0000B3340000}"/>
    <cellStyle name="Heading 3 3 7" xfId="9906" xr:uid="{00000000-0005-0000-0000-0000B4340000}"/>
    <cellStyle name="Heading 3 3 7 2" xfId="9907" xr:uid="{00000000-0005-0000-0000-0000B5340000}"/>
    <cellStyle name="Heading 3 3 7 2 2" xfId="26784" xr:uid="{00000000-0005-0000-0000-0000B6340000}"/>
    <cellStyle name="Heading 3 3 7 2 2 2" xfId="31423" xr:uid="{00000000-0005-0000-0000-0000B7340000}"/>
    <cellStyle name="Heading 3 3 7 2 2 3" xfId="33009" xr:uid="{00000000-0005-0000-0000-0000B8340000}"/>
    <cellStyle name="Heading 3 3 7 2 3" xfId="29129" xr:uid="{00000000-0005-0000-0000-0000B9340000}"/>
    <cellStyle name="Heading 3 3 7 2 4" xfId="30144" xr:uid="{00000000-0005-0000-0000-0000BA340000}"/>
    <cellStyle name="Heading 3 3 7 3" xfId="26783" xr:uid="{00000000-0005-0000-0000-0000BB340000}"/>
    <cellStyle name="Heading 3 3 7 3 2" xfId="31422" xr:uid="{00000000-0005-0000-0000-0000BC340000}"/>
    <cellStyle name="Heading 3 3 7 3 3" xfId="33008" xr:uid="{00000000-0005-0000-0000-0000BD340000}"/>
    <cellStyle name="Heading 3 3 7 4" xfId="29128" xr:uid="{00000000-0005-0000-0000-0000BE340000}"/>
    <cellStyle name="Heading 3 3 7 5" xfId="30145" xr:uid="{00000000-0005-0000-0000-0000BF340000}"/>
    <cellStyle name="Heading 3 3 8" xfId="9908" xr:uid="{00000000-0005-0000-0000-0000C0340000}"/>
    <cellStyle name="Heading 3 3 8 2" xfId="9909" xr:uid="{00000000-0005-0000-0000-0000C1340000}"/>
    <cellStyle name="Heading 3 3 8 2 2" xfId="26786" xr:uid="{00000000-0005-0000-0000-0000C2340000}"/>
    <cellStyle name="Heading 3 3 8 2 2 2" xfId="31425" xr:uid="{00000000-0005-0000-0000-0000C3340000}"/>
    <cellStyle name="Heading 3 3 8 2 2 3" xfId="33011" xr:uid="{00000000-0005-0000-0000-0000C4340000}"/>
    <cellStyle name="Heading 3 3 8 2 3" xfId="29131" xr:uid="{00000000-0005-0000-0000-0000C5340000}"/>
    <cellStyle name="Heading 3 3 8 2 4" xfId="30142" xr:uid="{00000000-0005-0000-0000-0000C6340000}"/>
    <cellStyle name="Heading 3 3 8 3" xfId="26785" xr:uid="{00000000-0005-0000-0000-0000C7340000}"/>
    <cellStyle name="Heading 3 3 8 3 2" xfId="31424" xr:uid="{00000000-0005-0000-0000-0000C8340000}"/>
    <cellStyle name="Heading 3 3 8 3 3" xfId="33010" xr:uid="{00000000-0005-0000-0000-0000C9340000}"/>
    <cellStyle name="Heading 3 3 8 4" xfId="29130" xr:uid="{00000000-0005-0000-0000-0000CA340000}"/>
    <cellStyle name="Heading 3 3 8 5" xfId="30143" xr:uid="{00000000-0005-0000-0000-0000CB340000}"/>
    <cellStyle name="Heading 3 3 9" xfId="9910" xr:uid="{00000000-0005-0000-0000-0000CC340000}"/>
    <cellStyle name="Heading 3 3 9 2" xfId="26787" xr:uid="{00000000-0005-0000-0000-0000CD340000}"/>
    <cellStyle name="Heading 3 3 9 2 2" xfId="31426" xr:uid="{00000000-0005-0000-0000-0000CE340000}"/>
    <cellStyle name="Heading 3 3 9 2 3" xfId="33012" xr:uid="{00000000-0005-0000-0000-0000CF340000}"/>
    <cellStyle name="Heading 3 3 9 3" xfId="29132" xr:uid="{00000000-0005-0000-0000-0000D0340000}"/>
    <cellStyle name="Heading 3 3 9 4" xfId="30141" xr:uid="{00000000-0005-0000-0000-0000D1340000}"/>
    <cellStyle name="Heading 3 3_Client_Field_Report_SSFD_293_UI_17May14@6h00" xfId="34777" xr:uid="{00000000-0005-0000-0000-0000D2340000}"/>
    <cellStyle name="Heading 3 4" xfId="9911" xr:uid="{00000000-0005-0000-0000-0000D3340000}"/>
    <cellStyle name="Heading 3 4 10" xfId="26788" xr:uid="{00000000-0005-0000-0000-0000D4340000}"/>
    <cellStyle name="Heading 3 4 10 2" xfId="31427" xr:uid="{00000000-0005-0000-0000-0000D5340000}"/>
    <cellStyle name="Heading 3 4 10 3" xfId="33013" xr:uid="{00000000-0005-0000-0000-0000D6340000}"/>
    <cellStyle name="Heading 3 4 11" xfId="28060" xr:uid="{00000000-0005-0000-0000-0000D7340000}"/>
    <cellStyle name="Heading 3 4 11 2" xfId="32696" xr:uid="{00000000-0005-0000-0000-0000D8340000}"/>
    <cellStyle name="Heading 3 4 11 3" xfId="34282" xr:uid="{00000000-0005-0000-0000-0000D9340000}"/>
    <cellStyle name="Heading 3 4 12" xfId="29133" xr:uid="{00000000-0005-0000-0000-0000DA340000}"/>
    <cellStyle name="Heading 3 4 13" xfId="30140" xr:uid="{00000000-0005-0000-0000-0000DB340000}"/>
    <cellStyle name="Heading 3 4 2" xfId="9912" xr:uid="{00000000-0005-0000-0000-0000DC340000}"/>
    <cellStyle name="Heading 3 4 2 10" xfId="29134" xr:uid="{00000000-0005-0000-0000-0000DD340000}"/>
    <cellStyle name="Heading 3 4 2 11" xfId="30139" xr:uid="{00000000-0005-0000-0000-0000DE340000}"/>
    <cellStyle name="Heading 3 4 2 2" xfId="9913" xr:uid="{00000000-0005-0000-0000-0000DF340000}"/>
    <cellStyle name="Heading 3 4 2 2 2" xfId="9914" xr:uid="{00000000-0005-0000-0000-0000E0340000}"/>
    <cellStyle name="Heading 3 4 2 2 2 2" xfId="9915" xr:uid="{00000000-0005-0000-0000-0000E1340000}"/>
    <cellStyle name="Heading 3 4 2 2 2 2 2" xfId="9916" xr:uid="{00000000-0005-0000-0000-0000E2340000}"/>
    <cellStyle name="Heading 3 4 2 2 2 2 2 2" xfId="9917" xr:uid="{00000000-0005-0000-0000-0000E3340000}"/>
    <cellStyle name="Heading 3 4 2 2 2 2 2 2 2" xfId="26794" xr:uid="{00000000-0005-0000-0000-0000E4340000}"/>
    <cellStyle name="Heading 3 4 2 2 2 2 2 2 2 2" xfId="31433" xr:uid="{00000000-0005-0000-0000-0000E5340000}"/>
    <cellStyle name="Heading 3 4 2 2 2 2 2 2 2 3" xfId="33019" xr:uid="{00000000-0005-0000-0000-0000E6340000}"/>
    <cellStyle name="Heading 3 4 2 2 2 2 2 2 3" xfId="29139" xr:uid="{00000000-0005-0000-0000-0000E7340000}"/>
    <cellStyle name="Heading 3 4 2 2 2 2 2 2 4" xfId="30134" xr:uid="{00000000-0005-0000-0000-0000E8340000}"/>
    <cellStyle name="Heading 3 4 2 2 2 2 2 3" xfId="26793" xr:uid="{00000000-0005-0000-0000-0000E9340000}"/>
    <cellStyle name="Heading 3 4 2 2 2 2 2 3 2" xfId="31432" xr:uid="{00000000-0005-0000-0000-0000EA340000}"/>
    <cellStyle name="Heading 3 4 2 2 2 2 2 3 3" xfId="33018" xr:uid="{00000000-0005-0000-0000-0000EB340000}"/>
    <cellStyle name="Heading 3 4 2 2 2 2 2 4" xfId="29138" xr:uid="{00000000-0005-0000-0000-0000EC340000}"/>
    <cellStyle name="Heading 3 4 2 2 2 2 2 5" xfId="30135" xr:uid="{00000000-0005-0000-0000-0000ED340000}"/>
    <cellStyle name="Heading 3 4 2 2 2 2 3" xfId="9918" xr:uid="{00000000-0005-0000-0000-0000EE340000}"/>
    <cellStyle name="Heading 3 4 2 2 2 2 3 2" xfId="26795" xr:uid="{00000000-0005-0000-0000-0000EF340000}"/>
    <cellStyle name="Heading 3 4 2 2 2 2 3 2 2" xfId="31434" xr:uid="{00000000-0005-0000-0000-0000F0340000}"/>
    <cellStyle name="Heading 3 4 2 2 2 2 3 2 3" xfId="33020" xr:uid="{00000000-0005-0000-0000-0000F1340000}"/>
    <cellStyle name="Heading 3 4 2 2 2 2 3 3" xfId="29140" xr:uid="{00000000-0005-0000-0000-0000F2340000}"/>
    <cellStyle name="Heading 3 4 2 2 2 2 3 4" xfId="30133" xr:uid="{00000000-0005-0000-0000-0000F3340000}"/>
    <cellStyle name="Heading 3 4 2 2 2 2 4" xfId="26792" xr:uid="{00000000-0005-0000-0000-0000F4340000}"/>
    <cellStyle name="Heading 3 4 2 2 2 2 4 2" xfId="31431" xr:uid="{00000000-0005-0000-0000-0000F5340000}"/>
    <cellStyle name="Heading 3 4 2 2 2 2 4 3" xfId="33017" xr:uid="{00000000-0005-0000-0000-0000F6340000}"/>
    <cellStyle name="Heading 3 4 2 2 2 2 5" xfId="29137" xr:uid="{00000000-0005-0000-0000-0000F7340000}"/>
    <cellStyle name="Heading 3 4 2 2 2 2 6" xfId="30136" xr:uid="{00000000-0005-0000-0000-0000F8340000}"/>
    <cellStyle name="Heading 3 4 2 2 2 3" xfId="9919" xr:uid="{00000000-0005-0000-0000-0000F9340000}"/>
    <cellStyle name="Heading 3 4 2 2 2 3 2" xfId="9920" xr:uid="{00000000-0005-0000-0000-0000FA340000}"/>
    <cellStyle name="Heading 3 4 2 2 2 3 2 2" xfId="26797" xr:uid="{00000000-0005-0000-0000-0000FB340000}"/>
    <cellStyle name="Heading 3 4 2 2 2 3 2 2 2" xfId="31436" xr:uid="{00000000-0005-0000-0000-0000FC340000}"/>
    <cellStyle name="Heading 3 4 2 2 2 3 2 2 3" xfId="33022" xr:uid="{00000000-0005-0000-0000-0000FD340000}"/>
    <cellStyle name="Heading 3 4 2 2 2 3 2 3" xfId="29142" xr:uid="{00000000-0005-0000-0000-0000FE340000}"/>
    <cellStyle name="Heading 3 4 2 2 2 3 2 4" xfId="30131" xr:uid="{00000000-0005-0000-0000-0000FF340000}"/>
    <cellStyle name="Heading 3 4 2 2 2 3 3" xfId="26796" xr:uid="{00000000-0005-0000-0000-000000350000}"/>
    <cellStyle name="Heading 3 4 2 2 2 3 3 2" xfId="31435" xr:uid="{00000000-0005-0000-0000-000001350000}"/>
    <cellStyle name="Heading 3 4 2 2 2 3 3 3" xfId="33021" xr:uid="{00000000-0005-0000-0000-000002350000}"/>
    <cellStyle name="Heading 3 4 2 2 2 3 4" xfId="29141" xr:uid="{00000000-0005-0000-0000-000003350000}"/>
    <cellStyle name="Heading 3 4 2 2 2 3 5" xfId="30132" xr:uid="{00000000-0005-0000-0000-000004350000}"/>
    <cellStyle name="Heading 3 4 2 2 2 4" xfId="9921" xr:uid="{00000000-0005-0000-0000-000005350000}"/>
    <cellStyle name="Heading 3 4 2 2 2 4 2" xfId="26798" xr:uid="{00000000-0005-0000-0000-000006350000}"/>
    <cellStyle name="Heading 3 4 2 2 2 4 2 2" xfId="31437" xr:uid="{00000000-0005-0000-0000-000007350000}"/>
    <cellStyle name="Heading 3 4 2 2 2 4 2 3" xfId="33023" xr:uid="{00000000-0005-0000-0000-000008350000}"/>
    <cellStyle name="Heading 3 4 2 2 2 4 3" xfId="29143" xr:uid="{00000000-0005-0000-0000-000009350000}"/>
    <cellStyle name="Heading 3 4 2 2 2 4 4" xfId="30130" xr:uid="{00000000-0005-0000-0000-00000A350000}"/>
    <cellStyle name="Heading 3 4 2 2 2 5" xfId="26791" xr:uid="{00000000-0005-0000-0000-00000B350000}"/>
    <cellStyle name="Heading 3 4 2 2 2 5 2" xfId="31430" xr:uid="{00000000-0005-0000-0000-00000C350000}"/>
    <cellStyle name="Heading 3 4 2 2 2 5 3" xfId="33016" xr:uid="{00000000-0005-0000-0000-00000D350000}"/>
    <cellStyle name="Heading 3 4 2 2 2 6" xfId="29136" xr:uid="{00000000-0005-0000-0000-00000E350000}"/>
    <cellStyle name="Heading 3 4 2 2 2 7" xfId="30137" xr:uid="{00000000-0005-0000-0000-00000F350000}"/>
    <cellStyle name="Heading 3 4 2 2 3" xfId="9922" xr:uid="{00000000-0005-0000-0000-000010350000}"/>
    <cellStyle name="Heading 3 4 2 2 3 2" xfId="9923" xr:uid="{00000000-0005-0000-0000-000011350000}"/>
    <cellStyle name="Heading 3 4 2 2 3 2 2" xfId="9924" xr:uid="{00000000-0005-0000-0000-000012350000}"/>
    <cellStyle name="Heading 3 4 2 2 3 2 2 2" xfId="26801" xr:uid="{00000000-0005-0000-0000-000013350000}"/>
    <cellStyle name="Heading 3 4 2 2 3 2 2 2 2" xfId="31440" xr:uid="{00000000-0005-0000-0000-000014350000}"/>
    <cellStyle name="Heading 3 4 2 2 3 2 2 2 3" xfId="33026" xr:uid="{00000000-0005-0000-0000-000015350000}"/>
    <cellStyle name="Heading 3 4 2 2 3 2 2 3" xfId="29146" xr:uid="{00000000-0005-0000-0000-000016350000}"/>
    <cellStyle name="Heading 3 4 2 2 3 2 2 4" xfId="30127" xr:uid="{00000000-0005-0000-0000-000017350000}"/>
    <cellStyle name="Heading 3 4 2 2 3 2 3" xfId="26800" xr:uid="{00000000-0005-0000-0000-000018350000}"/>
    <cellStyle name="Heading 3 4 2 2 3 2 3 2" xfId="31439" xr:uid="{00000000-0005-0000-0000-000019350000}"/>
    <cellStyle name="Heading 3 4 2 2 3 2 3 3" xfId="33025" xr:uid="{00000000-0005-0000-0000-00001A350000}"/>
    <cellStyle name="Heading 3 4 2 2 3 2 4" xfId="29145" xr:uid="{00000000-0005-0000-0000-00001B350000}"/>
    <cellStyle name="Heading 3 4 2 2 3 2 5" xfId="30128" xr:uid="{00000000-0005-0000-0000-00001C350000}"/>
    <cellStyle name="Heading 3 4 2 2 3 3" xfId="9925" xr:uid="{00000000-0005-0000-0000-00001D350000}"/>
    <cellStyle name="Heading 3 4 2 2 3 3 2" xfId="26802" xr:uid="{00000000-0005-0000-0000-00001E350000}"/>
    <cellStyle name="Heading 3 4 2 2 3 3 2 2" xfId="31441" xr:uid="{00000000-0005-0000-0000-00001F350000}"/>
    <cellStyle name="Heading 3 4 2 2 3 3 2 3" xfId="33027" xr:uid="{00000000-0005-0000-0000-000020350000}"/>
    <cellStyle name="Heading 3 4 2 2 3 3 3" xfId="29147" xr:uid="{00000000-0005-0000-0000-000021350000}"/>
    <cellStyle name="Heading 3 4 2 2 3 3 4" xfId="30126" xr:uid="{00000000-0005-0000-0000-000022350000}"/>
    <cellStyle name="Heading 3 4 2 2 3 4" xfId="26799" xr:uid="{00000000-0005-0000-0000-000023350000}"/>
    <cellStyle name="Heading 3 4 2 2 3 4 2" xfId="31438" xr:uid="{00000000-0005-0000-0000-000024350000}"/>
    <cellStyle name="Heading 3 4 2 2 3 4 3" xfId="33024" xr:uid="{00000000-0005-0000-0000-000025350000}"/>
    <cellStyle name="Heading 3 4 2 2 3 5" xfId="29144" xr:uid="{00000000-0005-0000-0000-000026350000}"/>
    <cellStyle name="Heading 3 4 2 2 3 6" xfId="30129" xr:uid="{00000000-0005-0000-0000-000027350000}"/>
    <cellStyle name="Heading 3 4 2 2 4" xfId="9926" xr:uid="{00000000-0005-0000-0000-000028350000}"/>
    <cellStyle name="Heading 3 4 2 2 4 2" xfId="9927" xr:uid="{00000000-0005-0000-0000-000029350000}"/>
    <cellStyle name="Heading 3 4 2 2 4 2 2" xfId="26804" xr:uid="{00000000-0005-0000-0000-00002A350000}"/>
    <cellStyle name="Heading 3 4 2 2 4 2 2 2" xfId="31443" xr:uid="{00000000-0005-0000-0000-00002B350000}"/>
    <cellStyle name="Heading 3 4 2 2 4 2 2 3" xfId="33029" xr:uid="{00000000-0005-0000-0000-00002C350000}"/>
    <cellStyle name="Heading 3 4 2 2 4 2 3" xfId="29149" xr:uid="{00000000-0005-0000-0000-00002D350000}"/>
    <cellStyle name="Heading 3 4 2 2 4 2 4" xfId="30124" xr:uid="{00000000-0005-0000-0000-00002E350000}"/>
    <cellStyle name="Heading 3 4 2 2 4 3" xfId="26803" xr:uid="{00000000-0005-0000-0000-00002F350000}"/>
    <cellStyle name="Heading 3 4 2 2 4 3 2" xfId="31442" xr:uid="{00000000-0005-0000-0000-000030350000}"/>
    <cellStyle name="Heading 3 4 2 2 4 3 3" xfId="33028" xr:uid="{00000000-0005-0000-0000-000031350000}"/>
    <cellStyle name="Heading 3 4 2 2 4 4" xfId="29148" xr:uid="{00000000-0005-0000-0000-000032350000}"/>
    <cellStyle name="Heading 3 4 2 2 4 5" xfId="30125" xr:uid="{00000000-0005-0000-0000-000033350000}"/>
    <cellStyle name="Heading 3 4 2 2 5" xfId="9928" xr:uid="{00000000-0005-0000-0000-000034350000}"/>
    <cellStyle name="Heading 3 4 2 2 5 2" xfId="26805" xr:uid="{00000000-0005-0000-0000-000035350000}"/>
    <cellStyle name="Heading 3 4 2 2 5 2 2" xfId="31444" xr:uid="{00000000-0005-0000-0000-000036350000}"/>
    <cellStyle name="Heading 3 4 2 2 5 2 3" xfId="33030" xr:uid="{00000000-0005-0000-0000-000037350000}"/>
    <cellStyle name="Heading 3 4 2 2 5 3" xfId="29150" xr:uid="{00000000-0005-0000-0000-000038350000}"/>
    <cellStyle name="Heading 3 4 2 2 5 4" xfId="30123" xr:uid="{00000000-0005-0000-0000-000039350000}"/>
    <cellStyle name="Heading 3 4 2 2 6" xfId="26790" xr:uid="{00000000-0005-0000-0000-00003A350000}"/>
    <cellStyle name="Heading 3 4 2 2 6 2" xfId="31429" xr:uid="{00000000-0005-0000-0000-00003B350000}"/>
    <cellStyle name="Heading 3 4 2 2 6 3" xfId="33015" xr:uid="{00000000-0005-0000-0000-00003C350000}"/>
    <cellStyle name="Heading 3 4 2 2 7" xfId="29135" xr:uid="{00000000-0005-0000-0000-00003D350000}"/>
    <cellStyle name="Heading 3 4 2 2 8" xfId="30138" xr:uid="{00000000-0005-0000-0000-00003E350000}"/>
    <cellStyle name="Heading 3 4 2 3" xfId="9929" xr:uid="{00000000-0005-0000-0000-00003F350000}"/>
    <cellStyle name="Heading 3 4 2 3 2" xfId="9930" xr:uid="{00000000-0005-0000-0000-000040350000}"/>
    <cellStyle name="Heading 3 4 2 3 2 2" xfId="9931" xr:uid="{00000000-0005-0000-0000-000041350000}"/>
    <cellStyle name="Heading 3 4 2 3 2 2 2" xfId="9932" xr:uid="{00000000-0005-0000-0000-000042350000}"/>
    <cellStyle name="Heading 3 4 2 3 2 2 2 2" xfId="26809" xr:uid="{00000000-0005-0000-0000-000043350000}"/>
    <cellStyle name="Heading 3 4 2 3 2 2 2 2 2" xfId="31448" xr:uid="{00000000-0005-0000-0000-000044350000}"/>
    <cellStyle name="Heading 3 4 2 3 2 2 2 2 3" xfId="33034" xr:uid="{00000000-0005-0000-0000-000045350000}"/>
    <cellStyle name="Heading 3 4 2 3 2 2 2 3" xfId="29154" xr:uid="{00000000-0005-0000-0000-000046350000}"/>
    <cellStyle name="Heading 3 4 2 3 2 2 2 4" xfId="30119" xr:uid="{00000000-0005-0000-0000-000047350000}"/>
    <cellStyle name="Heading 3 4 2 3 2 2 3" xfId="26808" xr:uid="{00000000-0005-0000-0000-000048350000}"/>
    <cellStyle name="Heading 3 4 2 3 2 2 3 2" xfId="31447" xr:uid="{00000000-0005-0000-0000-000049350000}"/>
    <cellStyle name="Heading 3 4 2 3 2 2 3 3" xfId="33033" xr:uid="{00000000-0005-0000-0000-00004A350000}"/>
    <cellStyle name="Heading 3 4 2 3 2 2 4" xfId="29153" xr:uid="{00000000-0005-0000-0000-00004B350000}"/>
    <cellStyle name="Heading 3 4 2 3 2 2 5" xfId="30120" xr:uid="{00000000-0005-0000-0000-00004C350000}"/>
    <cellStyle name="Heading 3 4 2 3 2 3" xfId="9933" xr:uid="{00000000-0005-0000-0000-00004D350000}"/>
    <cellStyle name="Heading 3 4 2 3 2 3 2" xfId="26810" xr:uid="{00000000-0005-0000-0000-00004E350000}"/>
    <cellStyle name="Heading 3 4 2 3 2 3 2 2" xfId="31449" xr:uid="{00000000-0005-0000-0000-00004F350000}"/>
    <cellStyle name="Heading 3 4 2 3 2 3 2 3" xfId="33035" xr:uid="{00000000-0005-0000-0000-000050350000}"/>
    <cellStyle name="Heading 3 4 2 3 2 3 3" xfId="29155" xr:uid="{00000000-0005-0000-0000-000051350000}"/>
    <cellStyle name="Heading 3 4 2 3 2 3 4" xfId="30118" xr:uid="{00000000-0005-0000-0000-000052350000}"/>
    <cellStyle name="Heading 3 4 2 3 2 4" xfId="26807" xr:uid="{00000000-0005-0000-0000-000053350000}"/>
    <cellStyle name="Heading 3 4 2 3 2 4 2" xfId="31446" xr:uid="{00000000-0005-0000-0000-000054350000}"/>
    <cellStyle name="Heading 3 4 2 3 2 4 3" xfId="33032" xr:uid="{00000000-0005-0000-0000-000055350000}"/>
    <cellStyle name="Heading 3 4 2 3 2 5" xfId="29152" xr:uid="{00000000-0005-0000-0000-000056350000}"/>
    <cellStyle name="Heading 3 4 2 3 2 6" xfId="30121" xr:uid="{00000000-0005-0000-0000-000057350000}"/>
    <cellStyle name="Heading 3 4 2 3 3" xfId="9934" xr:uid="{00000000-0005-0000-0000-000058350000}"/>
    <cellStyle name="Heading 3 4 2 3 3 2" xfId="9935" xr:uid="{00000000-0005-0000-0000-000059350000}"/>
    <cellStyle name="Heading 3 4 2 3 3 2 2" xfId="26812" xr:uid="{00000000-0005-0000-0000-00005A350000}"/>
    <cellStyle name="Heading 3 4 2 3 3 2 2 2" xfId="31451" xr:uid="{00000000-0005-0000-0000-00005B350000}"/>
    <cellStyle name="Heading 3 4 2 3 3 2 2 3" xfId="33037" xr:uid="{00000000-0005-0000-0000-00005C350000}"/>
    <cellStyle name="Heading 3 4 2 3 3 2 3" xfId="29157" xr:uid="{00000000-0005-0000-0000-00005D350000}"/>
    <cellStyle name="Heading 3 4 2 3 3 2 4" xfId="30116" xr:uid="{00000000-0005-0000-0000-00005E350000}"/>
    <cellStyle name="Heading 3 4 2 3 3 3" xfId="26811" xr:uid="{00000000-0005-0000-0000-00005F350000}"/>
    <cellStyle name="Heading 3 4 2 3 3 3 2" xfId="31450" xr:uid="{00000000-0005-0000-0000-000060350000}"/>
    <cellStyle name="Heading 3 4 2 3 3 3 3" xfId="33036" xr:uid="{00000000-0005-0000-0000-000061350000}"/>
    <cellStyle name="Heading 3 4 2 3 3 4" xfId="29156" xr:uid="{00000000-0005-0000-0000-000062350000}"/>
    <cellStyle name="Heading 3 4 2 3 3 5" xfId="30117" xr:uid="{00000000-0005-0000-0000-000063350000}"/>
    <cellStyle name="Heading 3 4 2 3 4" xfId="9936" xr:uid="{00000000-0005-0000-0000-000064350000}"/>
    <cellStyle name="Heading 3 4 2 3 4 2" xfId="26813" xr:uid="{00000000-0005-0000-0000-000065350000}"/>
    <cellStyle name="Heading 3 4 2 3 4 2 2" xfId="31452" xr:uid="{00000000-0005-0000-0000-000066350000}"/>
    <cellStyle name="Heading 3 4 2 3 4 2 3" xfId="33038" xr:uid="{00000000-0005-0000-0000-000067350000}"/>
    <cellStyle name="Heading 3 4 2 3 4 3" xfId="29158" xr:uid="{00000000-0005-0000-0000-000068350000}"/>
    <cellStyle name="Heading 3 4 2 3 4 4" xfId="30115" xr:uid="{00000000-0005-0000-0000-000069350000}"/>
    <cellStyle name="Heading 3 4 2 3 5" xfId="26806" xr:uid="{00000000-0005-0000-0000-00006A350000}"/>
    <cellStyle name="Heading 3 4 2 3 5 2" xfId="31445" xr:uid="{00000000-0005-0000-0000-00006B350000}"/>
    <cellStyle name="Heading 3 4 2 3 5 3" xfId="33031" xr:uid="{00000000-0005-0000-0000-00006C350000}"/>
    <cellStyle name="Heading 3 4 2 3 6" xfId="29151" xr:uid="{00000000-0005-0000-0000-00006D350000}"/>
    <cellStyle name="Heading 3 4 2 3 7" xfId="30122" xr:uid="{00000000-0005-0000-0000-00006E350000}"/>
    <cellStyle name="Heading 3 4 2 4" xfId="9937" xr:uid="{00000000-0005-0000-0000-00006F350000}"/>
    <cellStyle name="Heading 3 4 2 4 2" xfId="9938" xr:uid="{00000000-0005-0000-0000-000070350000}"/>
    <cellStyle name="Heading 3 4 2 4 2 2" xfId="9939" xr:uid="{00000000-0005-0000-0000-000071350000}"/>
    <cellStyle name="Heading 3 4 2 4 2 2 2" xfId="26816" xr:uid="{00000000-0005-0000-0000-000072350000}"/>
    <cellStyle name="Heading 3 4 2 4 2 2 2 2" xfId="31455" xr:uid="{00000000-0005-0000-0000-000073350000}"/>
    <cellStyle name="Heading 3 4 2 4 2 2 2 3" xfId="33041" xr:uid="{00000000-0005-0000-0000-000074350000}"/>
    <cellStyle name="Heading 3 4 2 4 2 2 3" xfId="29161" xr:uid="{00000000-0005-0000-0000-000075350000}"/>
    <cellStyle name="Heading 3 4 2 4 2 2 4" xfId="30112" xr:uid="{00000000-0005-0000-0000-000076350000}"/>
    <cellStyle name="Heading 3 4 2 4 2 3" xfId="26815" xr:uid="{00000000-0005-0000-0000-000077350000}"/>
    <cellStyle name="Heading 3 4 2 4 2 3 2" xfId="31454" xr:uid="{00000000-0005-0000-0000-000078350000}"/>
    <cellStyle name="Heading 3 4 2 4 2 3 3" xfId="33040" xr:uid="{00000000-0005-0000-0000-000079350000}"/>
    <cellStyle name="Heading 3 4 2 4 2 4" xfId="29160" xr:uid="{00000000-0005-0000-0000-00007A350000}"/>
    <cellStyle name="Heading 3 4 2 4 2 5" xfId="30113" xr:uid="{00000000-0005-0000-0000-00007B350000}"/>
    <cellStyle name="Heading 3 4 2 4 3" xfId="9940" xr:uid="{00000000-0005-0000-0000-00007C350000}"/>
    <cellStyle name="Heading 3 4 2 4 3 2" xfId="26817" xr:uid="{00000000-0005-0000-0000-00007D350000}"/>
    <cellStyle name="Heading 3 4 2 4 3 2 2" xfId="31456" xr:uid="{00000000-0005-0000-0000-00007E350000}"/>
    <cellStyle name="Heading 3 4 2 4 3 2 3" xfId="33042" xr:uid="{00000000-0005-0000-0000-00007F350000}"/>
    <cellStyle name="Heading 3 4 2 4 3 3" xfId="29162" xr:uid="{00000000-0005-0000-0000-000080350000}"/>
    <cellStyle name="Heading 3 4 2 4 3 4" xfId="30111" xr:uid="{00000000-0005-0000-0000-000081350000}"/>
    <cellStyle name="Heading 3 4 2 4 4" xfId="26814" xr:uid="{00000000-0005-0000-0000-000082350000}"/>
    <cellStyle name="Heading 3 4 2 4 4 2" xfId="31453" xr:uid="{00000000-0005-0000-0000-000083350000}"/>
    <cellStyle name="Heading 3 4 2 4 4 3" xfId="33039" xr:uid="{00000000-0005-0000-0000-000084350000}"/>
    <cellStyle name="Heading 3 4 2 4 5" xfId="29159" xr:uid="{00000000-0005-0000-0000-000085350000}"/>
    <cellStyle name="Heading 3 4 2 4 6" xfId="30114" xr:uid="{00000000-0005-0000-0000-000086350000}"/>
    <cellStyle name="Heading 3 4 2 5" xfId="9941" xr:uid="{00000000-0005-0000-0000-000087350000}"/>
    <cellStyle name="Heading 3 4 2 5 2" xfId="9942" xr:uid="{00000000-0005-0000-0000-000088350000}"/>
    <cellStyle name="Heading 3 4 2 5 2 2" xfId="26819" xr:uid="{00000000-0005-0000-0000-000089350000}"/>
    <cellStyle name="Heading 3 4 2 5 2 2 2" xfId="31458" xr:uid="{00000000-0005-0000-0000-00008A350000}"/>
    <cellStyle name="Heading 3 4 2 5 2 2 3" xfId="33044" xr:uid="{00000000-0005-0000-0000-00008B350000}"/>
    <cellStyle name="Heading 3 4 2 5 2 3" xfId="29164" xr:uid="{00000000-0005-0000-0000-00008C350000}"/>
    <cellStyle name="Heading 3 4 2 5 2 4" xfId="30109" xr:uid="{00000000-0005-0000-0000-00008D350000}"/>
    <cellStyle name="Heading 3 4 2 5 3" xfId="26818" xr:uid="{00000000-0005-0000-0000-00008E350000}"/>
    <cellStyle name="Heading 3 4 2 5 3 2" xfId="31457" xr:uid="{00000000-0005-0000-0000-00008F350000}"/>
    <cellStyle name="Heading 3 4 2 5 3 3" xfId="33043" xr:uid="{00000000-0005-0000-0000-000090350000}"/>
    <cellStyle name="Heading 3 4 2 5 4" xfId="29163" xr:uid="{00000000-0005-0000-0000-000091350000}"/>
    <cellStyle name="Heading 3 4 2 5 5" xfId="30110" xr:uid="{00000000-0005-0000-0000-000092350000}"/>
    <cellStyle name="Heading 3 4 2 6" xfId="9943" xr:uid="{00000000-0005-0000-0000-000093350000}"/>
    <cellStyle name="Heading 3 4 2 6 2" xfId="9944" xr:uid="{00000000-0005-0000-0000-000094350000}"/>
    <cellStyle name="Heading 3 4 2 6 2 2" xfId="26821" xr:uid="{00000000-0005-0000-0000-000095350000}"/>
    <cellStyle name="Heading 3 4 2 6 2 2 2" xfId="31460" xr:uid="{00000000-0005-0000-0000-000096350000}"/>
    <cellStyle name="Heading 3 4 2 6 2 2 3" xfId="33046" xr:uid="{00000000-0005-0000-0000-000097350000}"/>
    <cellStyle name="Heading 3 4 2 6 2 3" xfId="29166" xr:uid="{00000000-0005-0000-0000-000098350000}"/>
    <cellStyle name="Heading 3 4 2 6 2 4" xfId="30107" xr:uid="{00000000-0005-0000-0000-000099350000}"/>
    <cellStyle name="Heading 3 4 2 6 3" xfId="26820" xr:uid="{00000000-0005-0000-0000-00009A350000}"/>
    <cellStyle name="Heading 3 4 2 6 3 2" xfId="31459" xr:uid="{00000000-0005-0000-0000-00009B350000}"/>
    <cellStyle name="Heading 3 4 2 6 3 3" xfId="33045" xr:uid="{00000000-0005-0000-0000-00009C350000}"/>
    <cellStyle name="Heading 3 4 2 6 4" xfId="29165" xr:uid="{00000000-0005-0000-0000-00009D350000}"/>
    <cellStyle name="Heading 3 4 2 6 5" xfId="30108" xr:uid="{00000000-0005-0000-0000-00009E350000}"/>
    <cellStyle name="Heading 3 4 2 7" xfId="9945" xr:uid="{00000000-0005-0000-0000-00009F350000}"/>
    <cellStyle name="Heading 3 4 2 7 2" xfId="26822" xr:uid="{00000000-0005-0000-0000-0000A0350000}"/>
    <cellStyle name="Heading 3 4 2 7 2 2" xfId="31461" xr:uid="{00000000-0005-0000-0000-0000A1350000}"/>
    <cellStyle name="Heading 3 4 2 7 2 3" xfId="33047" xr:uid="{00000000-0005-0000-0000-0000A2350000}"/>
    <cellStyle name="Heading 3 4 2 7 3" xfId="29167" xr:uid="{00000000-0005-0000-0000-0000A3350000}"/>
    <cellStyle name="Heading 3 4 2 7 4" xfId="30106" xr:uid="{00000000-0005-0000-0000-0000A4350000}"/>
    <cellStyle name="Heading 3 4 2 8" xfId="26789" xr:uid="{00000000-0005-0000-0000-0000A5350000}"/>
    <cellStyle name="Heading 3 4 2 8 2" xfId="31428" xr:uid="{00000000-0005-0000-0000-0000A6350000}"/>
    <cellStyle name="Heading 3 4 2 8 3" xfId="33014" xr:uid="{00000000-0005-0000-0000-0000A7350000}"/>
    <cellStyle name="Heading 3 4 2 9" xfId="28061" xr:uid="{00000000-0005-0000-0000-0000A8350000}"/>
    <cellStyle name="Heading 3 4 2 9 2" xfId="32697" xr:uid="{00000000-0005-0000-0000-0000A9350000}"/>
    <cellStyle name="Heading 3 4 2 9 3" xfId="34283" xr:uid="{00000000-0005-0000-0000-0000AA350000}"/>
    <cellStyle name="Heading 3 4 3" xfId="9946" xr:uid="{00000000-0005-0000-0000-0000AB350000}"/>
    <cellStyle name="Heading 3 4 3 2" xfId="9947" xr:uid="{00000000-0005-0000-0000-0000AC350000}"/>
    <cellStyle name="Heading 3 4 3 2 2" xfId="9948" xr:uid="{00000000-0005-0000-0000-0000AD350000}"/>
    <cellStyle name="Heading 3 4 3 2 2 2" xfId="9949" xr:uid="{00000000-0005-0000-0000-0000AE350000}"/>
    <cellStyle name="Heading 3 4 3 2 2 2 2" xfId="9950" xr:uid="{00000000-0005-0000-0000-0000AF350000}"/>
    <cellStyle name="Heading 3 4 3 2 2 2 2 2" xfId="26827" xr:uid="{00000000-0005-0000-0000-0000B0350000}"/>
    <cellStyle name="Heading 3 4 3 2 2 2 2 2 2" xfId="31466" xr:uid="{00000000-0005-0000-0000-0000B1350000}"/>
    <cellStyle name="Heading 3 4 3 2 2 2 2 2 3" xfId="33052" xr:uid="{00000000-0005-0000-0000-0000B2350000}"/>
    <cellStyle name="Heading 3 4 3 2 2 2 2 3" xfId="29172" xr:uid="{00000000-0005-0000-0000-0000B3350000}"/>
    <cellStyle name="Heading 3 4 3 2 2 2 2 4" xfId="30101" xr:uid="{00000000-0005-0000-0000-0000B4350000}"/>
    <cellStyle name="Heading 3 4 3 2 2 2 3" xfId="26826" xr:uid="{00000000-0005-0000-0000-0000B5350000}"/>
    <cellStyle name="Heading 3 4 3 2 2 2 3 2" xfId="31465" xr:uid="{00000000-0005-0000-0000-0000B6350000}"/>
    <cellStyle name="Heading 3 4 3 2 2 2 3 3" xfId="33051" xr:uid="{00000000-0005-0000-0000-0000B7350000}"/>
    <cellStyle name="Heading 3 4 3 2 2 2 4" xfId="29171" xr:uid="{00000000-0005-0000-0000-0000B8350000}"/>
    <cellStyle name="Heading 3 4 3 2 2 2 5" xfId="30102" xr:uid="{00000000-0005-0000-0000-0000B9350000}"/>
    <cellStyle name="Heading 3 4 3 2 2 3" xfId="9951" xr:uid="{00000000-0005-0000-0000-0000BA350000}"/>
    <cellStyle name="Heading 3 4 3 2 2 3 2" xfId="26828" xr:uid="{00000000-0005-0000-0000-0000BB350000}"/>
    <cellStyle name="Heading 3 4 3 2 2 3 2 2" xfId="31467" xr:uid="{00000000-0005-0000-0000-0000BC350000}"/>
    <cellStyle name="Heading 3 4 3 2 2 3 2 3" xfId="33053" xr:uid="{00000000-0005-0000-0000-0000BD350000}"/>
    <cellStyle name="Heading 3 4 3 2 2 3 3" xfId="29173" xr:uid="{00000000-0005-0000-0000-0000BE350000}"/>
    <cellStyle name="Heading 3 4 3 2 2 3 4" xfId="30100" xr:uid="{00000000-0005-0000-0000-0000BF350000}"/>
    <cellStyle name="Heading 3 4 3 2 2 4" xfId="26825" xr:uid="{00000000-0005-0000-0000-0000C0350000}"/>
    <cellStyle name="Heading 3 4 3 2 2 4 2" xfId="31464" xr:uid="{00000000-0005-0000-0000-0000C1350000}"/>
    <cellStyle name="Heading 3 4 3 2 2 4 3" xfId="33050" xr:uid="{00000000-0005-0000-0000-0000C2350000}"/>
    <cellStyle name="Heading 3 4 3 2 2 5" xfId="29170" xr:uid="{00000000-0005-0000-0000-0000C3350000}"/>
    <cellStyle name="Heading 3 4 3 2 2 6" xfId="30103" xr:uid="{00000000-0005-0000-0000-0000C4350000}"/>
    <cellStyle name="Heading 3 4 3 2 3" xfId="9952" xr:uid="{00000000-0005-0000-0000-0000C5350000}"/>
    <cellStyle name="Heading 3 4 3 2 3 2" xfId="9953" xr:uid="{00000000-0005-0000-0000-0000C6350000}"/>
    <cellStyle name="Heading 3 4 3 2 3 2 2" xfId="26830" xr:uid="{00000000-0005-0000-0000-0000C7350000}"/>
    <cellStyle name="Heading 3 4 3 2 3 2 2 2" xfId="31469" xr:uid="{00000000-0005-0000-0000-0000C8350000}"/>
    <cellStyle name="Heading 3 4 3 2 3 2 2 3" xfId="33055" xr:uid="{00000000-0005-0000-0000-0000C9350000}"/>
    <cellStyle name="Heading 3 4 3 2 3 2 3" xfId="29175" xr:uid="{00000000-0005-0000-0000-0000CA350000}"/>
    <cellStyle name="Heading 3 4 3 2 3 2 4" xfId="30098" xr:uid="{00000000-0005-0000-0000-0000CB350000}"/>
    <cellStyle name="Heading 3 4 3 2 3 3" xfId="26829" xr:uid="{00000000-0005-0000-0000-0000CC350000}"/>
    <cellStyle name="Heading 3 4 3 2 3 3 2" xfId="31468" xr:uid="{00000000-0005-0000-0000-0000CD350000}"/>
    <cellStyle name="Heading 3 4 3 2 3 3 3" xfId="33054" xr:uid="{00000000-0005-0000-0000-0000CE350000}"/>
    <cellStyle name="Heading 3 4 3 2 3 4" xfId="29174" xr:uid="{00000000-0005-0000-0000-0000CF350000}"/>
    <cellStyle name="Heading 3 4 3 2 3 5" xfId="30099" xr:uid="{00000000-0005-0000-0000-0000D0350000}"/>
    <cellStyle name="Heading 3 4 3 2 4" xfId="9954" xr:uid="{00000000-0005-0000-0000-0000D1350000}"/>
    <cellStyle name="Heading 3 4 3 2 4 2" xfId="26831" xr:uid="{00000000-0005-0000-0000-0000D2350000}"/>
    <cellStyle name="Heading 3 4 3 2 4 2 2" xfId="31470" xr:uid="{00000000-0005-0000-0000-0000D3350000}"/>
    <cellStyle name="Heading 3 4 3 2 4 2 3" xfId="33056" xr:uid="{00000000-0005-0000-0000-0000D4350000}"/>
    <cellStyle name="Heading 3 4 3 2 4 3" xfId="29176" xr:uid="{00000000-0005-0000-0000-0000D5350000}"/>
    <cellStyle name="Heading 3 4 3 2 4 4" xfId="30097" xr:uid="{00000000-0005-0000-0000-0000D6350000}"/>
    <cellStyle name="Heading 3 4 3 2 5" xfId="26824" xr:uid="{00000000-0005-0000-0000-0000D7350000}"/>
    <cellStyle name="Heading 3 4 3 2 5 2" xfId="31463" xr:uid="{00000000-0005-0000-0000-0000D8350000}"/>
    <cellStyle name="Heading 3 4 3 2 5 3" xfId="33049" xr:uid="{00000000-0005-0000-0000-0000D9350000}"/>
    <cellStyle name="Heading 3 4 3 2 6" xfId="29169" xr:uid="{00000000-0005-0000-0000-0000DA350000}"/>
    <cellStyle name="Heading 3 4 3 2 7" xfId="30104" xr:uid="{00000000-0005-0000-0000-0000DB350000}"/>
    <cellStyle name="Heading 3 4 3 3" xfId="9955" xr:uid="{00000000-0005-0000-0000-0000DC350000}"/>
    <cellStyle name="Heading 3 4 3 3 2" xfId="9956" xr:uid="{00000000-0005-0000-0000-0000DD350000}"/>
    <cellStyle name="Heading 3 4 3 3 2 2" xfId="9957" xr:uid="{00000000-0005-0000-0000-0000DE350000}"/>
    <cellStyle name="Heading 3 4 3 3 2 2 2" xfId="26834" xr:uid="{00000000-0005-0000-0000-0000DF350000}"/>
    <cellStyle name="Heading 3 4 3 3 2 2 2 2" xfId="31473" xr:uid="{00000000-0005-0000-0000-0000E0350000}"/>
    <cellStyle name="Heading 3 4 3 3 2 2 2 3" xfId="33059" xr:uid="{00000000-0005-0000-0000-0000E1350000}"/>
    <cellStyle name="Heading 3 4 3 3 2 2 3" xfId="29179" xr:uid="{00000000-0005-0000-0000-0000E2350000}"/>
    <cellStyle name="Heading 3 4 3 3 2 2 4" xfId="30094" xr:uid="{00000000-0005-0000-0000-0000E3350000}"/>
    <cellStyle name="Heading 3 4 3 3 2 3" xfId="26833" xr:uid="{00000000-0005-0000-0000-0000E4350000}"/>
    <cellStyle name="Heading 3 4 3 3 2 3 2" xfId="31472" xr:uid="{00000000-0005-0000-0000-0000E5350000}"/>
    <cellStyle name="Heading 3 4 3 3 2 3 3" xfId="33058" xr:uid="{00000000-0005-0000-0000-0000E6350000}"/>
    <cellStyle name="Heading 3 4 3 3 2 4" xfId="29178" xr:uid="{00000000-0005-0000-0000-0000E7350000}"/>
    <cellStyle name="Heading 3 4 3 3 2 5" xfId="30095" xr:uid="{00000000-0005-0000-0000-0000E8350000}"/>
    <cellStyle name="Heading 3 4 3 3 3" xfId="9958" xr:uid="{00000000-0005-0000-0000-0000E9350000}"/>
    <cellStyle name="Heading 3 4 3 3 3 2" xfId="26835" xr:uid="{00000000-0005-0000-0000-0000EA350000}"/>
    <cellStyle name="Heading 3 4 3 3 3 2 2" xfId="31474" xr:uid="{00000000-0005-0000-0000-0000EB350000}"/>
    <cellStyle name="Heading 3 4 3 3 3 2 3" xfId="33060" xr:uid="{00000000-0005-0000-0000-0000EC350000}"/>
    <cellStyle name="Heading 3 4 3 3 3 3" xfId="29180" xr:uid="{00000000-0005-0000-0000-0000ED350000}"/>
    <cellStyle name="Heading 3 4 3 3 3 4" xfId="30093" xr:uid="{00000000-0005-0000-0000-0000EE350000}"/>
    <cellStyle name="Heading 3 4 3 3 4" xfId="26832" xr:uid="{00000000-0005-0000-0000-0000EF350000}"/>
    <cellStyle name="Heading 3 4 3 3 4 2" xfId="31471" xr:uid="{00000000-0005-0000-0000-0000F0350000}"/>
    <cellStyle name="Heading 3 4 3 3 4 3" xfId="33057" xr:uid="{00000000-0005-0000-0000-0000F1350000}"/>
    <cellStyle name="Heading 3 4 3 3 5" xfId="29177" xr:uid="{00000000-0005-0000-0000-0000F2350000}"/>
    <cellStyle name="Heading 3 4 3 3 6" xfId="30096" xr:uid="{00000000-0005-0000-0000-0000F3350000}"/>
    <cellStyle name="Heading 3 4 3 4" xfId="9959" xr:uid="{00000000-0005-0000-0000-0000F4350000}"/>
    <cellStyle name="Heading 3 4 3 4 2" xfId="9960" xr:uid="{00000000-0005-0000-0000-0000F5350000}"/>
    <cellStyle name="Heading 3 4 3 4 2 2" xfId="26837" xr:uid="{00000000-0005-0000-0000-0000F6350000}"/>
    <cellStyle name="Heading 3 4 3 4 2 2 2" xfId="31476" xr:uid="{00000000-0005-0000-0000-0000F7350000}"/>
    <cellStyle name="Heading 3 4 3 4 2 2 3" xfId="33062" xr:uid="{00000000-0005-0000-0000-0000F8350000}"/>
    <cellStyle name="Heading 3 4 3 4 2 3" xfId="29182" xr:uid="{00000000-0005-0000-0000-0000F9350000}"/>
    <cellStyle name="Heading 3 4 3 4 2 4" xfId="30091" xr:uid="{00000000-0005-0000-0000-0000FA350000}"/>
    <cellStyle name="Heading 3 4 3 4 3" xfId="26836" xr:uid="{00000000-0005-0000-0000-0000FB350000}"/>
    <cellStyle name="Heading 3 4 3 4 3 2" xfId="31475" xr:uid="{00000000-0005-0000-0000-0000FC350000}"/>
    <cellStyle name="Heading 3 4 3 4 3 3" xfId="33061" xr:uid="{00000000-0005-0000-0000-0000FD350000}"/>
    <cellStyle name="Heading 3 4 3 4 4" xfId="29181" xr:uid="{00000000-0005-0000-0000-0000FE350000}"/>
    <cellStyle name="Heading 3 4 3 4 5" xfId="30092" xr:uid="{00000000-0005-0000-0000-0000FF350000}"/>
    <cellStyle name="Heading 3 4 3 5" xfId="9961" xr:uid="{00000000-0005-0000-0000-000000360000}"/>
    <cellStyle name="Heading 3 4 3 5 2" xfId="26838" xr:uid="{00000000-0005-0000-0000-000001360000}"/>
    <cellStyle name="Heading 3 4 3 5 2 2" xfId="31477" xr:uid="{00000000-0005-0000-0000-000002360000}"/>
    <cellStyle name="Heading 3 4 3 5 2 3" xfId="33063" xr:uid="{00000000-0005-0000-0000-000003360000}"/>
    <cellStyle name="Heading 3 4 3 5 3" xfId="29183" xr:uid="{00000000-0005-0000-0000-000004360000}"/>
    <cellStyle name="Heading 3 4 3 5 4" xfId="30090" xr:uid="{00000000-0005-0000-0000-000005360000}"/>
    <cellStyle name="Heading 3 4 3 6" xfId="26823" xr:uid="{00000000-0005-0000-0000-000006360000}"/>
    <cellStyle name="Heading 3 4 3 6 2" xfId="31462" xr:uid="{00000000-0005-0000-0000-000007360000}"/>
    <cellStyle name="Heading 3 4 3 6 3" xfId="33048" xr:uid="{00000000-0005-0000-0000-000008360000}"/>
    <cellStyle name="Heading 3 4 3 7" xfId="28062" xr:uid="{00000000-0005-0000-0000-000009360000}"/>
    <cellStyle name="Heading 3 4 3 7 2" xfId="32698" xr:uid="{00000000-0005-0000-0000-00000A360000}"/>
    <cellStyle name="Heading 3 4 3 7 3" xfId="34284" xr:uid="{00000000-0005-0000-0000-00000B360000}"/>
    <cellStyle name="Heading 3 4 3 8" xfId="29168" xr:uid="{00000000-0005-0000-0000-00000C360000}"/>
    <cellStyle name="Heading 3 4 3 9" xfId="30105" xr:uid="{00000000-0005-0000-0000-00000D360000}"/>
    <cellStyle name="Heading 3 4 4" xfId="9962" xr:uid="{00000000-0005-0000-0000-00000E360000}"/>
    <cellStyle name="Heading 3 4 4 2" xfId="9963" xr:uid="{00000000-0005-0000-0000-00000F360000}"/>
    <cellStyle name="Heading 3 4 4 2 2" xfId="9964" xr:uid="{00000000-0005-0000-0000-000010360000}"/>
    <cellStyle name="Heading 3 4 4 2 2 2" xfId="9965" xr:uid="{00000000-0005-0000-0000-000011360000}"/>
    <cellStyle name="Heading 3 4 4 2 2 2 2" xfId="9966" xr:uid="{00000000-0005-0000-0000-000012360000}"/>
    <cellStyle name="Heading 3 4 4 2 2 2 2 2" xfId="26843" xr:uid="{00000000-0005-0000-0000-000013360000}"/>
    <cellStyle name="Heading 3 4 4 2 2 2 2 2 2" xfId="31482" xr:uid="{00000000-0005-0000-0000-000014360000}"/>
    <cellStyle name="Heading 3 4 4 2 2 2 2 2 3" xfId="33068" xr:uid="{00000000-0005-0000-0000-000015360000}"/>
    <cellStyle name="Heading 3 4 4 2 2 2 2 3" xfId="29188" xr:uid="{00000000-0005-0000-0000-000016360000}"/>
    <cellStyle name="Heading 3 4 4 2 2 2 2 4" xfId="30085" xr:uid="{00000000-0005-0000-0000-000017360000}"/>
    <cellStyle name="Heading 3 4 4 2 2 2 3" xfId="26842" xr:uid="{00000000-0005-0000-0000-000018360000}"/>
    <cellStyle name="Heading 3 4 4 2 2 2 3 2" xfId="31481" xr:uid="{00000000-0005-0000-0000-000019360000}"/>
    <cellStyle name="Heading 3 4 4 2 2 2 3 3" xfId="33067" xr:uid="{00000000-0005-0000-0000-00001A360000}"/>
    <cellStyle name="Heading 3 4 4 2 2 2 4" xfId="29187" xr:uid="{00000000-0005-0000-0000-00001B360000}"/>
    <cellStyle name="Heading 3 4 4 2 2 2 5" xfId="30086" xr:uid="{00000000-0005-0000-0000-00001C360000}"/>
    <cellStyle name="Heading 3 4 4 2 2 3" xfId="9967" xr:uid="{00000000-0005-0000-0000-00001D360000}"/>
    <cellStyle name="Heading 3 4 4 2 2 3 2" xfId="26844" xr:uid="{00000000-0005-0000-0000-00001E360000}"/>
    <cellStyle name="Heading 3 4 4 2 2 3 2 2" xfId="31483" xr:uid="{00000000-0005-0000-0000-00001F360000}"/>
    <cellStyle name="Heading 3 4 4 2 2 3 2 3" xfId="33069" xr:uid="{00000000-0005-0000-0000-000020360000}"/>
    <cellStyle name="Heading 3 4 4 2 2 3 3" xfId="29189" xr:uid="{00000000-0005-0000-0000-000021360000}"/>
    <cellStyle name="Heading 3 4 4 2 2 3 4" xfId="30084" xr:uid="{00000000-0005-0000-0000-000022360000}"/>
    <cellStyle name="Heading 3 4 4 2 2 4" xfId="26841" xr:uid="{00000000-0005-0000-0000-000023360000}"/>
    <cellStyle name="Heading 3 4 4 2 2 4 2" xfId="31480" xr:uid="{00000000-0005-0000-0000-000024360000}"/>
    <cellStyle name="Heading 3 4 4 2 2 4 3" xfId="33066" xr:uid="{00000000-0005-0000-0000-000025360000}"/>
    <cellStyle name="Heading 3 4 4 2 2 5" xfId="29186" xr:uid="{00000000-0005-0000-0000-000026360000}"/>
    <cellStyle name="Heading 3 4 4 2 2 6" xfId="30087" xr:uid="{00000000-0005-0000-0000-000027360000}"/>
    <cellStyle name="Heading 3 4 4 2 3" xfId="9968" xr:uid="{00000000-0005-0000-0000-000028360000}"/>
    <cellStyle name="Heading 3 4 4 2 3 2" xfId="9969" xr:uid="{00000000-0005-0000-0000-000029360000}"/>
    <cellStyle name="Heading 3 4 4 2 3 2 2" xfId="26846" xr:uid="{00000000-0005-0000-0000-00002A360000}"/>
    <cellStyle name="Heading 3 4 4 2 3 2 2 2" xfId="31485" xr:uid="{00000000-0005-0000-0000-00002B360000}"/>
    <cellStyle name="Heading 3 4 4 2 3 2 2 3" xfId="33071" xr:uid="{00000000-0005-0000-0000-00002C360000}"/>
    <cellStyle name="Heading 3 4 4 2 3 2 3" xfId="29191" xr:uid="{00000000-0005-0000-0000-00002D360000}"/>
    <cellStyle name="Heading 3 4 4 2 3 2 4" xfId="30082" xr:uid="{00000000-0005-0000-0000-00002E360000}"/>
    <cellStyle name="Heading 3 4 4 2 3 3" xfId="26845" xr:uid="{00000000-0005-0000-0000-00002F360000}"/>
    <cellStyle name="Heading 3 4 4 2 3 3 2" xfId="31484" xr:uid="{00000000-0005-0000-0000-000030360000}"/>
    <cellStyle name="Heading 3 4 4 2 3 3 3" xfId="33070" xr:uid="{00000000-0005-0000-0000-000031360000}"/>
    <cellStyle name="Heading 3 4 4 2 3 4" xfId="29190" xr:uid="{00000000-0005-0000-0000-000032360000}"/>
    <cellStyle name="Heading 3 4 4 2 3 5" xfId="30083" xr:uid="{00000000-0005-0000-0000-000033360000}"/>
    <cellStyle name="Heading 3 4 4 2 4" xfId="9970" xr:uid="{00000000-0005-0000-0000-000034360000}"/>
    <cellStyle name="Heading 3 4 4 2 4 2" xfId="26847" xr:uid="{00000000-0005-0000-0000-000035360000}"/>
    <cellStyle name="Heading 3 4 4 2 4 2 2" xfId="31486" xr:uid="{00000000-0005-0000-0000-000036360000}"/>
    <cellStyle name="Heading 3 4 4 2 4 2 3" xfId="33072" xr:uid="{00000000-0005-0000-0000-000037360000}"/>
    <cellStyle name="Heading 3 4 4 2 4 3" xfId="29192" xr:uid="{00000000-0005-0000-0000-000038360000}"/>
    <cellStyle name="Heading 3 4 4 2 4 4" xfId="30081" xr:uid="{00000000-0005-0000-0000-000039360000}"/>
    <cellStyle name="Heading 3 4 4 2 5" xfId="26840" xr:uid="{00000000-0005-0000-0000-00003A360000}"/>
    <cellStyle name="Heading 3 4 4 2 5 2" xfId="31479" xr:uid="{00000000-0005-0000-0000-00003B360000}"/>
    <cellStyle name="Heading 3 4 4 2 5 3" xfId="33065" xr:uid="{00000000-0005-0000-0000-00003C360000}"/>
    <cellStyle name="Heading 3 4 4 2 6" xfId="29185" xr:uid="{00000000-0005-0000-0000-00003D360000}"/>
    <cellStyle name="Heading 3 4 4 2 7" xfId="30088" xr:uid="{00000000-0005-0000-0000-00003E360000}"/>
    <cellStyle name="Heading 3 4 4 3" xfId="9971" xr:uid="{00000000-0005-0000-0000-00003F360000}"/>
    <cellStyle name="Heading 3 4 4 3 2" xfId="9972" xr:uid="{00000000-0005-0000-0000-000040360000}"/>
    <cellStyle name="Heading 3 4 4 3 2 2" xfId="9973" xr:uid="{00000000-0005-0000-0000-000041360000}"/>
    <cellStyle name="Heading 3 4 4 3 2 2 2" xfId="26850" xr:uid="{00000000-0005-0000-0000-000042360000}"/>
    <cellStyle name="Heading 3 4 4 3 2 2 2 2" xfId="31489" xr:uid="{00000000-0005-0000-0000-000043360000}"/>
    <cellStyle name="Heading 3 4 4 3 2 2 2 3" xfId="33075" xr:uid="{00000000-0005-0000-0000-000044360000}"/>
    <cellStyle name="Heading 3 4 4 3 2 2 3" xfId="29195" xr:uid="{00000000-0005-0000-0000-000045360000}"/>
    <cellStyle name="Heading 3 4 4 3 2 2 4" xfId="30078" xr:uid="{00000000-0005-0000-0000-000046360000}"/>
    <cellStyle name="Heading 3 4 4 3 2 3" xfId="26849" xr:uid="{00000000-0005-0000-0000-000047360000}"/>
    <cellStyle name="Heading 3 4 4 3 2 3 2" xfId="31488" xr:uid="{00000000-0005-0000-0000-000048360000}"/>
    <cellStyle name="Heading 3 4 4 3 2 3 3" xfId="33074" xr:uid="{00000000-0005-0000-0000-000049360000}"/>
    <cellStyle name="Heading 3 4 4 3 2 4" xfId="29194" xr:uid="{00000000-0005-0000-0000-00004A360000}"/>
    <cellStyle name="Heading 3 4 4 3 2 5" xfId="30079" xr:uid="{00000000-0005-0000-0000-00004B360000}"/>
    <cellStyle name="Heading 3 4 4 3 3" xfId="9974" xr:uid="{00000000-0005-0000-0000-00004C360000}"/>
    <cellStyle name="Heading 3 4 4 3 3 2" xfId="26851" xr:uid="{00000000-0005-0000-0000-00004D360000}"/>
    <cellStyle name="Heading 3 4 4 3 3 2 2" xfId="31490" xr:uid="{00000000-0005-0000-0000-00004E360000}"/>
    <cellStyle name="Heading 3 4 4 3 3 2 3" xfId="33076" xr:uid="{00000000-0005-0000-0000-00004F360000}"/>
    <cellStyle name="Heading 3 4 4 3 3 3" xfId="29196" xr:uid="{00000000-0005-0000-0000-000050360000}"/>
    <cellStyle name="Heading 3 4 4 3 3 4" xfId="30077" xr:uid="{00000000-0005-0000-0000-000051360000}"/>
    <cellStyle name="Heading 3 4 4 3 4" xfId="26848" xr:uid="{00000000-0005-0000-0000-000052360000}"/>
    <cellStyle name="Heading 3 4 4 3 4 2" xfId="31487" xr:uid="{00000000-0005-0000-0000-000053360000}"/>
    <cellStyle name="Heading 3 4 4 3 4 3" xfId="33073" xr:uid="{00000000-0005-0000-0000-000054360000}"/>
    <cellStyle name="Heading 3 4 4 3 5" xfId="29193" xr:uid="{00000000-0005-0000-0000-000055360000}"/>
    <cellStyle name="Heading 3 4 4 3 6" xfId="30080" xr:uid="{00000000-0005-0000-0000-000056360000}"/>
    <cellStyle name="Heading 3 4 4 4" xfId="9975" xr:uid="{00000000-0005-0000-0000-000057360000}"/>
    <cellStyle name="Heading 3 4 4 4 2" xfId="9976" xr:uid="{00000000-0005-0000-0000-000058360000}"/>
    <cellStyle name="Heading 3 4 4 4 2 2" xfId="26853" xr:uid="{00000000-0005-0000-0000-000059360000}"/>
    <cellStyle name="Heading 3 4 4 4 2 2 2" xfId="31492" xr:uid="{00000000-0005-0000-0000-00005A360000}"/>
    <cellStyle name="Heading 3 4 4 4 2 2 3" xfId="33078" xr:uid="{00000000-0005-0000-0000-00005B360000}"/>
    <cellStyle name="Heading 3 4 4 4 2 3" xfId="29198" xr:uid="{00000000-0005-0000-0000-00005C360000}"/>
    <cellStyle name="Heading 3 4 4 4 2 4" xfId="30075" xr:uid="{00000000-0005-0000-0000-00005D360000}"/>
    <cellStyle name="Heading 3 4 4 4 3" xfId="26852" xr:uid="{00000000-0005-0000-0000-00005E360000}"/>
    <cellStyle name="Heading 3 4 4 4 3 2" xfId="31491" xr:uid="{00000000-0005-0000-0000-00005F360000}"/>
    <cellStyle name="Heading 3 4 4 4 3 3" xfId="33077" xr:uid="{00000000-0005-0000-0000-000060360000}"/>
    <cellStyle name="Heading 3 4 4 4 4" xfId="29197" xr:uid="{00000000-0005-0000-0000-000061360000}"/>
    <cellStyle name="Heading 3 4 4 4 5" xfId="30076" xr:uid="{00000000-0005-0000-0000-000062360000}"/>
    <cellStyle name="Heading 3 4 4 5" xfId="9977" xr:uid="{00000000-0005-0000-0000-000063360000}"/>
    <cellStyle name="Heading 3 4 4 5 2" xfId="26854" xr:uid="{00000000-0005-0000-0000-000064360000}"/>
    <cellStyle name="Heading 3 4 4 5 2 2" xfId="31493" xr:uid="{00000000-0005-0000-0000-000065360000}"/>
    <cellStyle name="Heading 3 4 4 5 2 3" xfId="33079" xr:uid="{00000000-0005-0000-0000-000066360000}"/>
    <cellStyle name="Heading 3 4 4 5 3" xfId="29199" xr:uid="{00000000-0005-0000-0000-000067360000}"/>
    <cellStyle name="Heading 3 4 4 5 4" xfId="30074" xr:uid="{00000000-0005-0000-0000-000068360000}"/>
    <cellStyle name="Heading 3 4 4 6" xfId="26839" xr:uid="{00000000-0005-0000-0000-000069360000}"/>
    <cellStyle name="Heading 3 4 4 6 2" xfId="31478" xr:uid="{00000000-0005-0000-0000-00006A360000}"/>
    <cellStyle name="Heading 3 4 4 6 3" xfId="33064" xr:uid="{00000000-0005-0000-0000-00006B360000}"/>
    <cellStyle name="Heading 3 4 4 7" xfId="28063" xr:uid="{00000000-0005-0000-0000-00006C360000}"/>
    <cellStyle name="Heading 3 4 4 7 2" xfId="32699" xr:uid="{00000000-0005-0000-0000-00006D360000}"/>
    <cellStyle name="Heading 3 4 4 7 3" xfId="34285" xr:uid="{00000000-0005-0000-0000-00006E360000}"/>
    <cellStyle name="Heading 3 4 4 8" xfId="29184" xr:uid="{00000000-0005-0000-0000-00006F360000}"/>
    <cellStyle name="Heading 3 4 4 9" xfId="30089" xr:uid="{00000000-0005-0000-0000-000070360000}"/>
    <cellStyle name="Heading 3 4 5" xfId="9978" xr:uid="{00000000-0005-0000-0000-000071360000}"/>
    <cellStyle name="Heading 3 4 5 2" xfId="9979" xr:uid="{00000000-0005-0000-0000-000072360000}"/>
    <cellStyle name="Heading 3 4 5 2 2" xfId="9980" xr:uid="{00000000-0005-0000-0000-000073360000}"/>
    <cellStyle name="Heading 3 4 5 2 2 2" xfId="9981" xr:uid="{00000000-0005-0000-0000-000074360000}"/>
    <cellStyle name="Heading 3 4 5 2 2 2 2" xfId="9982" xr:uid="{00000000-0005-0000-0000-000075360000}"/>
    <cellStyle name="Heading 3 4 5 2 2 2 2 2" xfId="26859" xr:uid="{00000000-0005-0000-0000-000076360000}"/>
    <cellStyle name="Heading 3 4 5 2 2 2 2 2 2" xfId="31498" xr:uid="{00000000-0005-0000-0000-000077360000}"/>
    <cellStyle name="Heading 3 4 5 2 2 2 2 2 3" xfId="33084" xr:uid="{00000000-0005-0000-0000-000078360000}"/>
    <cellStyle name="Heading 3 4 5 2 2 2 2 3" xfId="29204" xr:uid="{00000000-0005-0000-0000-000079360000}"/>
    <cellStyle name="Heading 3 4 5 2 2 2 2 4" xfId="30069" xr:uid="{00000000-0005-0000-0000-00007A360000}"/>
    <cellStyle name="Heading 3 4 5 2 2 2 3" xfId="26858" xr:uid="{00000000-0005-0000-0000-00007B360000}"/>
    <cellStyle name="Heading 3 4 5 2 2 2 3 2" xfId="31497" xr:uid="{00000000-0005-0000-0000-00007C360000}"/>
    <cellStyle name="Heading 3 4 5 2 2 2 3 3" xfId="33083" xr:uid="{00000000-0005-0000-0000-00007D360000}"/>
    <cellStyle name="Heading 3 4 5 2 2 2 4" xfId="29203" xr:uid="{00000000-0005-0000-0000-00007E360000}"/>
    <cellStyle name="Heading 3 4 5 2 2 2 5" xfId="30070" xr:uid="{00000000-0005-0000-0000-00007F360000}"/>
    <cellStyle name="Heading 3 4 5 2 2 3" xfId="9983" xr:uid="{00000000-0005-0000-0000-000080360000}"/>
    <cellStyle name="Heading 3 4 5 2 2 3 2" xfId="26860" xr:uid="{00000000-0005-0000-0000-000081360000}"/>
    <cellStyle name="Heading 3 4 5 2 2 3 2 2" xfId="31499" xr:uid="{00000000-0005-0000-0000-000082360000}"/>
    <cellStyle name="Heading 3 4 5 2 2 3 2 3" xfId="33085" xr:uid="{00000000-0005-0000-0000-000083360000}"/>
    <cellStyle name="Heading 3 4 5 2 2 3 3" xfId="29205" xr:uid="{00000000-0005-0000-0000-000084360000}"/>
    <cellStyle name="Heading 3 4 5 2 2 3 4" xfId="30068" xr:uid="{00000000-0005-0000-0000-000085360000}"/>
    <cellStyle name="Heading 3 4 5 2 2 4" xfId="26857" xr:uid="{00000000-0005-0000-0000-000086360000}"/>
    <cellStyle name="Heading 3 4 5 2 2 4 2" xfId="31496" xr:uid="{00000000-0005-0000-0000-000087360000}"/>
    <cellStyle name="Heading 3 4 5 2 2 4 3" xfId="33082" xr:uid="{00000000-0005-0000-0000-000088360000}"/>
    <cellStyle name="Heading 3 4 5 2 2 5" xfId="29202" xr:uid="{00000000-0005-0000-0000-000089360000}"/>
    <cellStyle name="Heading 3 4 5 2 2 6" xfId="30071" xr:uid="{00000000-0005-0000-0000-00008A360000}"/>
    <cellStyle name="Heading 3 4 5 2 3" xfId="9984" xr:uid="{00000000-0005-0000-0000-00008B360000}"/>
    <cellStyle name="Heading 3 4 5 2 3 2" xfId="9985" xr:uid="{00000000-0005-0000-0000-00008C360000}"/>
    <cellStyle name="Heading 3 4 5 2 3 2 2" xfId="26862" xr:uid="{00000000-0005-0000-0000-00008D360000}"/>
    <cellStyle name="Heading 3 4 5 2 3 2 2 2" xfId="31501" xr:uid="{00000000-0005-0000-0000-00008E360000}"/>
    <cellStyle name="Heading 3 4 5 2 3 2 2 3" xfId="33087" xr:uid="{00000000-0005-0000-0000-00008F360000}"/>
    <cellStyle name="Heading 3 4 5 2 3 2 3" xfId="29207" xr:uid="{00000000-0005-0000-0000-000090360000}"/>
    <cellStyle name="Heading 3 4 5 2 3 2 4" xfId="30066" xr:uid="{00000000-0005-0000-0000-000091360000}"/>
    <cellStyle name="Heading 3 4 5 2 3 3" xfId="26861" xr:uid="{00000000-0005-0000-0000-000092360000}"/>
    <cellStyle name="Heading 3 4 5 2 3 3 2" xfId="31500" xr:uid="{00000000-0005-0000-0000-000093360000}"/>
    <cellStyle name="Heading 3 4 5 2 3 3 3" xfId="33086" xr:uid="{00000000-0005-0000-0000-000094360000}"/>
    <cellStyle name="Heading 3 4 5 2 3 4" xfId="29206" xr:uid="{00000000-0005-0000-0000-000095360000}"/>
    <cellStyle name="Heading 3 4 5 2 3 5" xfId="30067" xr:uid="{00000000-0005-0000-0000-000096360000}"/>
    <cellStyle name="Heading 3 4 5 2 4" xfId="9986" xr:uid="{00000000-0005-0000-0000-000097360000}"/>
    <cellStyle name="Heading 3 4 5 2 4 2" xfId="26863" xr:uid="{00000000-0005-0000-0000-000098360000}"/>
    <cellStyle name="Heading 3 4 5 2 4 2 2" xfId="31502" xr:uid="{00000000-0005-0000-0000-000099360000}"/>
    <cellStyle name="Heading 3 4 5 2 4 2 3" xfId="33088" xr:uid="{00000000-0005-0000-0000-00009A360000}"/>
    <cellStyle name="Heading 3 4 5 2 4 3" xfId="29208" xr:uid="{00000000-0005-0000-0000-00009B360000}"/>
    <cellStyle name="Heading 3 4 5 2 4 4" xfId="30065" xr:uid="{00000000-0005-0000-0000-00009C360000}"/>
    <cellStyle name="Heading 3 4 5 2 5" xfId="26856" xr:uid="{00000000-0005-0000-0000-00009D360000}"/>
    <cellStyle name="Heading 3 4 5 2 5 2" xfId="31495" xr:uid="{00000000-0005-0000-0000-00009E360000}"/>
    <cellStyle name="Heading 3 4 5 2 5 3" xfId="33081" xr:uid="{00000000-0005-0000-0000-00009F360000}"/>
    <cellStyle name="Heading 3 4 5 2 6" xfId="29201" xr:uid="{00000000-0005-0000-0000-0000A0360000}"/>
    <cellStyle name="Heading 3 4 5 2 7" xfId="30072" xr:uid="{00000000-0005-0000-0000-0000A1360000}"/>
    <cellStyle name="Heading 3 4 5 3" xfId="9987" xr:uid="{00000000-0005-0000-0000-0000A2360000}"/>
    <cellStyle name="Heading 3 4 5 3 2" xfId="9988" xr:uid="{00000000-0005-0000-0000-0000A3360000}"/>
    <cellStyle name="Heading 3 4 5 3 2 2" xfId="9989" xr:uid="{00000000-0005-0000-0000-0000A4360000}"/>
    <cellStyle name="Heading 3 4 5 3 2 2 2" xfId="26866" xr:uid="{00000000-0005-0000-0000-0000A5360000}"/>
    <cellStyle name="Heading 3 4 5 3 2 2 2 2" xfId="31505" xr:uid="{00000000-0005-0000-0000-0000A6360000}"/>
    <cellStyle name="Heading 3 4 5 3 2 2 2 3" xfId="33091" xr:uid="{00000000-0005-0000-0000-0000A7360000}"/>
    <cellStyle name="Heading 3 4 5 3 2 2 3" xfId="29211" xr:uid="{00000000-0005-0000-0000-0000A8360000}"/>
    <cellStyle name="Heading 3 4 5 3 2 2 4" xfId="30062" xr:uid="{00000000-0005-0000-0000-0000A9360000}"/>
    <cellStyle name="Heading 3 4 5 3 2 3" xfId="26865" xr:uid="{00000000-0005-0000-0000-0000AA360000}"/>
    <cellStyle name="Heading 3 4 5 3 2 3 2" xfId="31504" xr:uid="{00000000-0005-0000-0000-0000AB360000}"/>
    <cellStyle name="Heading 3 4 5 3 2 3 3" xfId="33090" xr:uid="{00000000-0005-0000-0000-0000AC360000}"/>
    <cellStyle name="Heading 3 4 5 3 2 4" xfId="29210" xr:uid="{00000000-0005-0000-0000-0000AD360000}"/>
    <cellStyle name="Heading 3 4 5 3 2 5" xfId="30063" xr:uid="{00000000-0005-0000-0000-0000AE360000}"/>
    <cellStyle name="Heading 3 4 5 3 3" xfId="9990" xr:uid="{00000000-0005-0000-0000-0000AF360000}"/>
    <cellStyle name="Heading 3 4 5 3 3 2" xfId="26867" xr:uid="{00000000-0005-0000-0000-0000B0360000}"/>
    <cellStyle name="Heading 3 4 5 3 3 2 2" xfId="31506" xr:uid="{00000000-0005-0000-0000-0000B1360000}"/>
    <cellStyle name="Heading 3 4 5 3 3 2 3" xfId="33092" xr:uid="{00000000-0005-0000-0000-0000B2360000}"/>
    <cellStyle name="Heading 3 4 5 3 3 3" xfId="29212" xr:uid="{00000000-0005-0000-0000-0000B3360000}"/>
    <cellStyle name="Heading 3 4 5 3 3 4" xfId="30061" xr:uid="{00000000-0005-0000-0000-0000B4360000}"/>
    <cellStyle name="Heading 3 4 5 3 4" xfId="26864" xr:uid="{00000000-0005-0000-0000-0000B5360000}"/>
    <cellStyle name="Heading 3 4 5 3 4 2" xfId="31503" xr:uid="{00000000-0005-0000-0000-0000B6360000}"/>
    <cellStyle name="Heading 3 4 5 3 4 3" xfId="33089" xr:uid="{00000000-0005-0000-0000-0000B7360000}"/>
    <cellStyle name="Heading 3 4 5 3 5" xfId="29209" xr:uid="{00000000-0005-0000-0000-0000B8360000}"/>
    <cellStyle name="Heading 3 4 5 3 6" xfId="30064" xr:uid="{00000000-0005-0000-0000-0000B9360000}"/>
    <cellStyle name="Heading 3 4 5 4" xfId="9991" xr:uid="{00000000-0005-0000-0000-0000BA360000}"/>
    <cellStyle name="Heading 3 4 5 4 2" xfId="9992" xr:uid="{00000000-0005-0000-0000-0000BB360000}"/>
    <cellStyle name="Heading 3 4 5 4 2 2" xfId="26869" xr:uid="{00000000-0005-0000-0000-0000BC360000}"/>
    <cellStyle name="Heading 3 4 5 4 2 2 2" xfId="31508" xr:uid="{00000000-0005-0000-0000-0000BD360000}"/>
    <cellStyle name="Heading 3 4 5 4 2 2 3" xfId="33094" xr:uid="{00000000-0005-0000-0000-0000BE360000}"/>
    <cellStyle name="Heading 3 4 5 4 2 3" xfId="29214" xr:uid="{00000000-0005-0000-0000-0000BF360000}"/>
    <cellStyle name="Heading 3 4 5 4 2 4" xfId="30059" xr:uid="{00000000-0005-0000-0000-0000C0360000}"/>
    <cellStyle name="Heading 3 4 5 4 3" xfId="26868" xr:uid="{00000000-0005-0000-0000-0000C1360000}"/>
    <cellStyle name="Heading 3 4 5 4 3 2" xfId="31507" xr:uid="{00000000-0005-0000-0000-0000C2360000}"/>
    <cellStyle name="Heading 3 4 5 4 3 3" xfId="33093" xr:uid="{00000000-0005-0000-0000-0000C3360000}"/>
    <cellStyle name="Heading 3 4 5 4 4" xfId="29213" xr:uid="{00000000-0005-0000-0000-0000C4360000}"/>
    <cellStyle name="Heading 3 4 5 4 5" xfId="30060" xr:uid="{00000000-0005-0000-0000-0000C5360000}"/>
    <cellStyle name="Heading 3 4 5 5" xfId="9993" xr:uid="{00000000-0005-0000-0000-0000C6360000}"/>
    <cellStyle name="Heading 3 4 5 5 2" xfId="26870" xr:uid="{00000000-0005-0000-0000-0000C7360000}"/>
    <cellStyle name="Heading 3 4 5 5 2 2" xfId="31509" xr:uid="{00000000-0005-0000-0000-0000C8360000}"/>
    <cellStyle name="Heading 3 4 5 5 2 3" xfId="33095" xr:uid="{00000000-0005-0000-0000-0000C9360000}"/>
    <cellStyle name="Heading 3 4 5 5 3" xfId="29215" xr:uid="{00000000-0005-0000-0000-0000CA360000}"/>
    <cellStyle name="Heading 3 4 5 5 4" xfId="30058" xr:uid="{00000000-0005-0000-0000-0000CB360000}"/>
    <cellStyle name="Heading 3 4 5 6" xfId="26855" xr:uid="{00000000-0005-0000-0000-0000CC360000}"/>
    <cellStyle name="Heading 3 4 5 6 2" xfId="31494" xr:uid="{00000000-0005-0000-0000-0000CD360000}"/>
    <cellStyle name="Heading 3 4 5 6 3" xfId="33080" xr:uid="{00000000-0005-0000-0000-0000CE360000}"/>
    <cellStyle name="Heading 3 4 5 7" xfId="29200" xr:uid="{00000000-0005-0000-0000-0000CF360000}"/>
    <cellStyle name="Heading 3 4 5 8" xfId="30073" xr:uid="{00000000-0005-0000-0000-0000D0360000}"/>
    <cellStyle name="Heading 3 4 6" xfId="9994" xr:uid="{00000000-0005-0000-0000-0000D1360000}"/>
    <cellStyle name="Heading 3 4 6 2" xfId="9995" xr:uid="{00000000-0005-0000-0000-0000D2360000}"/>
    <cellStyle name="Heading 3 4 6 2 2" xfId="9996" xr:uid="{00000000-0005-0000-0000-0000D3360000}"/>
    <cellStyle name="Heading 3 4 6 2 2 2" xfId="26873" xr:uid="{00000000-0005-0000-0000-0000D4360000}"/>
    <cellStyle name="Heading 3 4 6 2 2 2 2" xfId="31512" xr:uid="{00000000-0005-0000-0000-0000D5360000}"/>
    <cellStyle name="Heading 3 4 6 2 2 2 3" xfId="33098" xr:uid="{00000000-0005-0000-0000-0000D6360000}"/>
    <cellStyle name="Heading 3 4 6 2 2 3" xfId="29218" xr:uid="{00000000-0005-0000-0000-0000D7360000}"/>
    <cellStyle name="Heading 3 4 6 2 2 4" xfId="30055" xr:uid="{00000000-0005-0000-0000-0000D8360000}"/>
    <cellStyle name="Heading 3 4 6 2 3" xfId="26872" xr:uid="{00000000-0005-0000-0000-0000D9360000}"/>
    <cellStyle name="Heading 3 4 6 2 3 2" xfId="31511" xr:uid="{00000000-0005-0000-0000-0000DA360000}"/>
    <cellStyle name="Heading 3 4 6 2 3 3" xfId="33097" xr:uid="{00000000-0005-0000-0000-0000DB360000}"/>
    <cellStyle name="Heading 3 4 6 2 4" xfId="29217" xr:uid="{00000000-0005-0000-0000-0000DC360000}"/>
    <cellStyle name="Heading 3 4 6 2 5" xfId="30056" xr:uid="{00000000-0005-0000-0000-0000DD360000}"/>
    <cellStyle name="Heading 3 4 6 3" xfId="9997" xr:uid="{00000000-0005-0000-0000-0000DE360000}"/>
    <cellStyle name="Heading 3 4 6 3 2" xfId="26874" xr:uid="{00000000-0005-0000-0000-0000DF360000}"/>
    <cellStyle name="Heading 3 4 6 3 2 2" xfId="31513" xr:uid="{00000000-0005-0000-0000-0000E0360000}"/>
    <cellStyle name="Heading 3 4 6 3 2 3" xfId="33099" xr:uid="{00000000-0005-0000-0000-0000E1360000}"/>
    <cellStyle name="Heading 3 4 6 3 3" xfId="29219" xr:uid="{00000000-0005-0000-0000-0000E2360000}"/>
    <cellStyle name="Heading 3 4 6 3 4" xfId="30054" xr:uid="{00000000-0005-0000-0000-0000E3360000}"/>
    <cellStyle name="Heading 3 4 6 4" xfId="26871" xr:uid="{00000000-0005-0000-0000-0000E4360000}"/>
    <cellStyle name="Heading 3 4 6 4 2" xfId="31510" xr:uid="{00000000-0005-0000-0000-0000E5360000}"/>
    <cellStyle name="Heading 3 4 6 4 3" xfId="33096" xr:uid="{00000000-0005-0000-0000-0000E6360000}"/>
    <cellStyle name="Heading 3 4 6 5" xfId="29216" xr:uid="{00000000-0005-0000-0000-0000E7360000}"/>
    <cellStyle name="Heading 3 4 6 6" xfId="30057" xr:uid="{00000000-0005-0000-0000-0000E8360000}"/>
    <cellStyle name="Heading 3 4 7" xfId="9998" xr:uid="{00000000-0005-0000-0000-0000E9360000}"/>
    <cellStyle name="Heading 3 4 7 2" xfId="9999" xr:uid="{00000000-0005-0000-0000-0000EA360000}"/>
    <cellStyle name="Heading 3 4 7 2 2" xfId="26876" xr:uid="{00000000-0005-0000-0000-0000EB360000}"/>
    <cellStyle name="Heading 3 4 7 2 2 2" xfId="31515" xr:uid="{00000000-0005-0000-0000-0000EC360000}"/>
    <cellStyle name="Heading 3 4 7 2 2 3" xfId="33101" xr:uid="{00000000-0005-0000-0000-0000ED360000}"/>
    <cellStyle name="Heading 3 4 7 2 3" xfId="29221" xr:uid="{00000000-0005-0000-0000-0000EE360000}"/>
    <cellStyle name="Heading 3 4 7 2 4" xfId="30052" xr:uid="{00000000-0005-0000-0000-0000EF360000}"/>
    <cellStyle name="Heading 3 4 7 3" xfId="26875" xr:uid="{00000000-0005-0000-0000-0000F0360000}"/>
    <cellStyle name="Heading 3 4 7 3 2" xfId="31514" xr:uid="{00000000-0005-0000-0000-0000F1360000}"/>
    <cellStyle name="Heading 3 4 7 3 3" xfId="33100" xr:uid="{00000000-0005-0000-0000-0000F2360000}"/>
    <cellStyle name="Heading 3 4 7 4" xfId="29220" xr:uid="{00000000-0005-0000-0000-0000F3360000}"/>
    <cellStyle name="Heading 3 4 7 5" xfId="30053" xr:uid="{00000000-0005-0000-0000-0000F4360000}"/>
    <cellStyle name="Heading 3 4 8" xfId="10000" xr:uid="{00000000-0005-0000-0000-0000F5360000}"/>
    <cellStyle name="Heading 3 4 8 2" xfId="10001" xr:uid="{00000000-0005-0000-0000-0000F6360000}"/>
    <cellStyle name="Heading 3 4 8 2 2" xfId="26878" xr:uid="{00000000-0005-0000-0000-0000F7360000}"/>
    <cellStyle name="Heading 3 4 8 2 2 2" xfId="31517" xr:uid="{00000000-0005-0000-0000-0000F8360000}"/>
    <cellStyle name="Heading 3 4 8 2 2 3" xfId="33103" xr:uid="{00000000-0005-0000-0000-0000F9360000}"/>
    <cellStyle name="Heading 3 4 8 2 3" xfId="29223" xr:uid="{00000000-0005-0000-0000-0000FA360000}"/>
    <cellStyle name="Heading 3 4 8 2 4" xfId="30050" xr:uid="{00000000-0005-0000-0000-0000FB360000}"/>
    <cellStyle name="Heading 3 4 8 3" xfId="26877" xr:uid="{00000000-0005-0000-0000-0000FC360000}"/>
    <cellStyle name="Heading 3 4 8 3 2" xfId="31516" xr:uid="{00000000-0005-0000-0000-0000FD360000}"/>
    <cellStyle name="Heading 3 4 8 3 3" xfId="33102" xr:uid="{00000000-0005-0000-0000-0000FE360000}"/>
    <cellStyle name="Heading 3 4 8 4" xfId="29222" xr:uid="{00000000-0005-0000-0000-0000FF360000}"/>
    <cellStyle name="Heading 3 4 8 5" xfId="30051" xr:uid="{00000000-0005-0000-0000-000000370000}"/>
    <cellStyle name="Heading 3 4 9" xfId="10002" xr:uid="{00000000-0005-0000-0000-000001370000}"/>
    <cellStyle name="Heading 3 4 9 2" xfId="26879" xr:uid="{00000000-0005-0000-0000-000002370000}"/>
    <cellStyle name="Heading 3 4 9 2 2" xfId="31518" xr:uid="{00000000-0005-0000-0000-000003370000}"/>
    <cellStyle name="Heading 3 4 9 2 3" xfId="33104" xr:uid="{00000000-0005-0000-0000-000004370000}"/>
    <cellStyle name="Heading 3 4 9 3" xfId="29224" xr:uid="{00000000-0005-0000-0000-000005370000}"/>
    <cellStyle name="Heading 3 4 9 4" xfId="30049" xr:uid="{00000000-0005-0000-0000-000006370000}"/>
    <cellStyle name="Heading 3 4_Client_Report_SSFD_286_UI_15May14_06h00" xfId="37048" xr:uid="{00000000-0005-0000-0000-000007370000}"/>
    <cellStyle name="Heading 3 5" xfId="10003" xr:uid="{00000000-0005-0000-0000-000008370000}"/>
    <cellStyle name="Heading 3 5 10" xfId="26880" xr:uid="{00000000-0005-0000-0000-000009370000}"/>
    <cellStyle name="Heading 3 5 10 2" xfId="31519" xr:uid="{00000000-0005-0000-0000-00000A370000}"/>
    <cellStyle name="Heading 3 5 10 3" xfId="33105" xr:uid="{00000000-0005-0000-0000-00000B370000}"/>
    <cellStyle name="Heading 3 5 11" xfId="28064" xr:uid="{00000000-0005-0000-0000-00000C370000}"/>
    <cellStyle name="Heading 3 5 11 2" xfId="32700" xr:uid="{00000000-0005-0000-0000-00000D370000}"/>
    <cellStyle name="Heading 3 5 11 3" xfId="34286" xr:uid="{00000000-0005-0000-0000-00000E370000}"/>
    <cellStyle name="Heading 3 5 12" xfId="29225" xr:uid="{00000000-0005-0000-0000-00000F370000}"/>
    <cellStyle name="Heading 3 5 13" xfId="30048" xr:uid="{00000000-0005-0000-0000-000010370000}"/>
    <cellStyle name="Heading 3 5 2" xfId="10004" xr:uid="{00000000-0005-0000-0000-000011370000}"/>
    <cellStyle name="Heading 3 5 2 10" xfId="29226" xr:uid="{00000000-0005-0000-0000-000012370000}"/>
    <cellStyle name="Heading 3 5 2 11" xfId="30047" xr:uid="{00000000-0005-0000-0000-000013370000}"/>
    <cellStyle name="Heading 3 5 2 2" xfId="10005" xr:uid="{00000000-0005-0000-0000-000014370000}"/>
    <cellStyle name="Heading 3 5 2 2 2" xfId="10006" xr:uid="{00000000-0005-0000-0000-000015370000}"/>
    <cellStyle name="Heading 3 5 2 2 2 2" xfId="10007" xr:uid="{00000000-0005-0000-0000-000016370000}"/>
    <cellStyle name="Heading 3 5 2 2 2 2 2" xfId="10008" xr:uid="{00000000-0005-0000-0000-000017370000}"/>
    <cellStyle name="Heading 3 5 2 2 2 2 2 2" xfId="10009" xr:uid="{00000000-0005-0000-0000-000018370000}"/>
    <cellStyle name="Heading 3 5 2 2 2 2 2 2 2" xfId="26886" xr:uid="{00000000-0005-0000-0000-000019370000}"/>
    <cellStyle name="Heading 3 5 2 2 2 2 2 2 2 2" xfId="31525" xr:uid="{00000000-0005-0000-0000-00001A370000}"/>
    <cellStyle name="Heading 3 5 2 2 2 2 2 2 2 3" xfId="33111" xr:uid="{00000000-0005-0000-0000-00001B370000}"/>
    <cellStyle name="Heading 3 5 2 2 2 2 2 2 3" xfId="29231" xr:uid="{00000000-0005-0000-0000-00001C370000}"/>
    <cellStyle name="Heading 3 5 2 2 2 2 2 2 4" xfId="30042" xr:uid="{00000000-0005-0000-0000-00001D370000}"/>
    <cellStyle name="Heading 3 5 2 2 2 2 2 3" xfId="26885" xr:uid="{00000000-0005-0000-0000-00001E370000}"/>
    <cellStyle name="Heading 3 5 2 2 2 2 2 3 2" xfId="31524" xr:uid="{00000000-0005-0000-0000-00001F370000}"/>
    <cellStyle name="Heading 3 5 2 2 2 2 2 3 3" xfId="33110" xr:uid="{00000000-0005-0000-0000-000020370000}"/>
    <cellStyle name="Heading 3 5 2 2 2 2 2 4" xfId="29230" xr:uid="{00000000-0005-0000-0000-000021370000}"/>
    <cellStyle name="Heading 3 5 2 2 2 2 2 5" xfId="30043" xr:uid="{00000000-0005-0000-0000-000022370000}"/>
    <cellStyle name="Heading 3 5 2 2 2 2 3" xfId="10010" xr:uid="{00000000-0005-0000-0000-000023370000}"/>
    <cellStyle name="Heading 3 5 2 2 2 2 3 2" xfId="26887" xr:uid="{00000000-0005-0000-0000-000024370000}"/>
    <cellStyle name="Heading 3 5 2 2 2 2 3 2 2" xfId="31526" xr:uid="{00000000-0005-0000-0000-000025370000}"/>
    <cellStyle name="Heading 3 5 2 2 2 2 3 2 3" xfId="33112" xr:uid="{00000000-0005-0000-0000-000026370000}"/>
    <cellStyle name="Heading 3 5 2 2 2 2 3 3" xfId="29232" xr:uid="{00000000-0005-0000-0000-000027370000}"/>
    <cellStyle name="Heading 3 5 2 2 2 2 3 4" xfId="30041" xr:uid="{00000000-0005-0000-0000-000028370000}"/>
    <cellStyle name="Heading 3 5 2 2 2 2 4" xfId="26884" xr:uid="{00000000-0005-0000-0000-000029370000}"/>
    <cellStyle name="Heading 3 5 2 2 2 2 4 2" xfId="31523" xr:uid="{00000000-0005-0000-0000-00002A370000}"/>
    <cellStyle name="Heading 3 5 2 2 2 2 4 3" xfId="33109" xr:uid="{00000000-0005-0000-0000-00002B370000}"/>
    <cellStyle name="Heading 3 5 2 2 2 2 5" xfId="29229" xr:uid="{00000000-0005-0000-0000-00002C370000}"/>
    <cellStyle name="Heading 3 5 2 2 2 2 6" xfId="30044" xr:uid="{00000000-0005-0000-0000-00002D370000}"/>
    <cellStyle name="Heading 3 5 2 2 2 3" xfId="10011" xr:uid="{00000000-0005-0000-0000-00002E370000}"/>
    <cellStyle name="Heading 3 5 2 2 2 3 2" xfId="10012" xr:uid="{00000000-0005-0000-0000-00002F370000}"/>
    <cellStyle name="Heading 3 5 2 2 2 3 2 2" xfId="26889" xr:uid="{00000000-0005-0000-0000-000030370000}"/>
    <cellStyle name="Heading 3 5 2 2 2 3 2 2 2" xfId="31528" xr:uid="{00000000-0005-0000-0000-000031370000}"/>
    <cellStyle name="Heading 3 5 2 2 2 3 2 2 3" xfId="33114" xr:uid="{00000000-0005-0000-0000-000032370000}"/>
    <cellStyle name="Heading 3 5 2 2 2 3 2 3" xfId="29234" xr:uid="{00000000-0005-0000-0000-000033370000}"/>
    <cellStyle name="Heading 3 5 2 2 2 3 2 4" xfId="30039" xr:uid="{00000000-0005-0000-0000-000034370000}"/>
    <cellStyle name="Heading 3 5 2 2 2 3 3" xfId="26888" xr:uid="{00000000-0005-0000-0000-000035370000}"/>
    <cellStyle name="Heading 3 5 2 2 2 3 3 2" xfId="31527" xr:uid="{00000000-0005-0000-0000-000036370000}"/>
    <cellStyle name="Heading 3 5 2 2 2 3 3 3" xfId="33113" xr:uid="{00000000-0005-0000-0000-000037370000}"/>
    <cellStyle name="Heading 3 5 2 2 2 3 4" xfId="29233" xr:uid="{00000000-0005-0000-0000-000038370000}"/>
    <cellStyle name="Heading 3 5 2 2 2 3 5" xfId="30040" xr:uid="{00000000-0005-0000-0000-000039370000}"/>
    <cellStyle name="Heading 3 5 2 2 2 4" xfId="10013" xr:uid="{00000000-0005-0000-0000-00003A370000}"/>
    <cellStyle name="Heading 3 5 2 2 2 4 2" xfId="26890" xr:uid="{00000000-0005-0000-0000-00003B370000}"/>
    <cellStyle name="Heading 3 5 2 2 2 4 2 2" xfId="31529" xr:uid="{00000000-0005-0000-0000-00003C370000}"/>
    <cellStyle name="Heading 3 5 2 2 2 4 2 3" xfId="33115" xr:uid="{00000000-0005-0000-0000-00003D370000}"/>
    <cellStyle name="Heading 3 5 2 2 2 4 3" xfId="29235" xr:uid="{00000000-0005-0000-0000-00003E370000}"/>
    <cellStyle name="Heading 3 5 2 2 2 4 4" xfId="30038" xr:uid="{00000000-0005-0000-0000-00003F370000}"/>
    <cellStyle name="Heading 3 5 2 2 2 5" xfId="26883" xr:uid="{00000000-0005-0000-0000-000040370000}"/>
    <cellStyle name="Heading 3 5 2 2 2 5 2" xfId="31522" xr:uid="{00000000-0005-0000-0000-000041370000}"/>
    <cellStyle name="Heading 3 5 2 2 2 5 3" xfId="33108" xr:uid="{00000000-0005-0000-0000-000042370000}"/>
    <cellStyle name="Heading 3 5 2 2 2 6" xfId="29228" xr:uid="{00000000-0005-0000-0000-000043370000}"/>
    <cellStyle name="Heading 3 5 2 2 2 7" xfId="30045" xr:uid="{00000000-0005-0000-0000-000044370000}"/>
    <cellStyle name="Heading 3 5 2 2 3" xfId="10014" xr:uid="{00000000-0005-0000-0000-000045370000}"/>
    <cellStyle name="Heading 3 5 2 2 3 2" xfId="10015" xr:uid="{00000000-0005-0000-0000-000046370000}"/>
    <cellStyle name="Heading 3 5 2 2 3 2 2" xfId="10016" xr:uid="{00000000-0005-0000-0000-000047370000}"/>
    <cellStyle name="Heading 3 5 2 2 3 2 2 2" xfId="26893" xr:uid="{00000000-0005-0000-0000-000048370000}"/>
    <cellStyle name="Heading 3 5 2 2 3 2 2 2 2" xfId="31532" xr:uid="{00000000-0005-0000-0000-000049370000}"/>
    <cellStyle name="Heading 3 5 2 2 3 2 2 2 3" xfId="33118" xr:uid="{00000000-0005-0000-0000-00004A370000}"/>
    <cellStyle name="Heading 3 5 2 2 3 2 2 3" xfId="29238" xr:uid="{00000000-0005-0000-0000-00004B370000}"/>
    <cellStyle name="Heading 3 5 2 2 3 2 2 4" xfId="30035" xr:uid="{00000000-0005-0000-0000-00004C370000}"/>
    <cellStyle name="Heading 3 5 2 2 3 2 3" xfId="26892" xr:uid="{00000000-0005-0000-0000-00004D370000}"/>
    <cellStyle name="Heading 3 5 2 2 3 2 3 2" xfId="31531" xr:uid="{00000000-0005-0000-0000-00004E370000}"/>
    <cellStyle name="Heading 3 5 2 2 3 2 3 3" xfId="33117" xr:uid="{00000000-0005-0000-0000-00004F370000}"/>
    <cellStyle name="Heading 3 5 2 2 3 2 4" xfId="29237" xr:uid="{00000000-0005-0000-0000-000050370000}"/>
    <cellStyle name="Heading 3 5 2 2 3 2 5" xfId="30036" xr:uid="{00000000-0005-0000-0000-000051370000}"/>
    <cellStyle name="Heading 3 5 2 2 3 3" xfId="10017" xr:uid="{00000000-0005-0000-0000-000052370000}"/>
    <cellStyle name="Heading 3 5 2 2 3 3 2" xfId="26894" xr:uid="{00000000-0005-0000-0000-000053370000}"/>
    <cellStyle name="Heading 3 5 2 2 3 3 2 2" xfId="31533" xr:uid="{00000000-0005-0000-0000-000054370000}"/>
    <cellStyle name="Heading 3 5 2 2 3 3 2 3" xfId="33119" xr:uid="{00000000-0005-0000-0000-000055370000}"/>
    <cellStyle name="Heading 3 5 2 2 3 3 3" xfId="29239" xr:uid="{00000000-0005-0000-0000-000056370000}"/>
    <cellStyle name="Heading 3 5 2 2 3 3 4" xfId="30034" xr:uid="{00000000-0005-0000-0000-000057370000}"/>
    <cellStyle name="Heading 3 5 2 2 3 4" xfId="26891" xr:uid="{00000000-0005-0000-0000-000058370000}"/>
    <cellStyle name="Heading 3 5 2 2 3 4 2" xfId="31530" xr:uid="{00000000-0005-0000-0000-000059370000}"/>
    <cellStyle name="Heading 3 5 2 2 3 4 3" xfId="33116" xr:uid="{00000000-0005-0000-0000-00005A370000}"/>
    <cellStyle name="Heading 3 5 2 2 3 5" xfId="29236" xr:uid="{00000000-0005-0000-0000-00005B370000}"/>
    <cellStyle name="Heading 3 5 2 2 3 6" xfId="30037" xr:uid="{00000000-0005-0000-0000-00005C370000}"/>
    <cellStyle name="Heading 3 5 2 2 4" xfId="10018" xr:uid="{00000000-0005-0000-0000-00005D370000}"/>
    <cellStyle name="Heading 3 5 2 2 4 2" xfId="10019" xr:uid="{00000000-0005-0000-0000-00005E370000}"/>
    <cellStyle name="Heading 3 5 2 2 4 2 2" xfId="26896" xr:uid="{00000000-0005-0000-0000-00005F370000}"/>
    <cellStyle name="Heading 3 5 2 2 4 2 2 2" xfId="31535" xr:uid="{00000000-0005-0000-0000-000060370000}"/>
    <cellStyle name="Heading 3 5 2 2 4 2 2 3" xfId="33121" xr:uid="{00000000-0005-0000-0000-000061370000}"/>
    <cellStyle name="Heading 3 5 2 2 4 2 3" xfId="29241" xr:uid="{00000000-0005-0000-0000-000062370000}"/>
    <cellStyle name="Heading 3 5 2 2 4 2 4" xfId="30032" xr:uid="{00000000-0005-0000-0000-000063370000}"/>
    <cellStyle name="Heading 3 5 2 2 4 3" xfId="26895" xr:uid="{00000000-0005-0000-0000-000064370000}"/>
    <cellStyle name="Heading 3 5 2 2 4 3 2" xfId="31534" xr:uid="{00000000-0005-0000-0000-000065370000}"/>
    <cellStyle name="Heading 3 5 2 2 4 3 3" xfId="33120" xr:uid="{00000000-0005-0000-0000-000066370000}"/>
    <cellStyle name="Heading 3 5 2 2 4 4" xfId="29240" xr:uid="{00000000-0005-0000-0000-000067370000}"/>
    <cellStyle name="Heading 3 5 2 2 4 5" xfId="30033" xr:uid="{00000000-0005-0000-0000-000068370000}"/>
    <cellStyle name="Heading 3 5 2 2 5" xfId="10020" xr:uid="{00000000-0005-0000-0000-000069370000}"/>
    <cellStyle name="Heading 3 5 2 2 5 2" xfId="26897" xr:uid="{00000000-0005-0000-0000-00006A370000}"/>
    <cellStyle name="Heading 3 5 2 2 5 2 2" xfId="31536" xr:uid="{00000000-0005-0000-0000-00006B370000}"/>
    <cellStyle name="Heading 3 5 2 2 5 2 3" xfId="33122" xr:uid="{00000000-0005-0000-0000-00006C370000}"/>
    <cellStyle name="Heading 3 5 2 2 5 3" xfId="29242" xr:uid="{00000000-0005-0000-0000-00006D370000}"/>
    <cellStyle name="Heading 3 5 2 2 5 4" xfId="30031" xr:uid="{00000000-0005-0000-0000-00006E370000}"/>
    <cellStyle name="Heading 3 5 2 2 6" xfId="26882" xr:uid="{00000000-0005-0000-0000-00006F370000}"/>
    <cellStyle name="Heading 3 5 2 2 6 2" xfId="31521" xr:uid="{00000000-0005-0000-0000-000070370000}"/>
    <cellStyle name="Heading 3 5 2 2 6 3" xfId="33107" xr:uid="{00000000-0005-0000-0000-000071370000}"/>
    <cellStyle name="Heading 3 5 2 2 7" xfId="29227" xr:uid="{00000000-0005-0000-0000-000072370000}"/>
    <cellStyle name="Heading 3 5 2 2 8" xfId="30046" xr:uid="{00000000-0005-0000-0000-000073370000}"/>
    <cellStyle name="Heading 3 5 2 3" xfId="10021" xr:uid="{00000000-0005-0000-0000-000074370000}"/>
    <cellStyle name="Heading 3 5 2 3 2" xfId="10022" xr:uid="{00000000-0005-0000-0000-000075370000}"/>
    <cellStyle name="Heading 3 5 2 3 2 2" xfId="10023" xr:uid="{00000000-0005-0000-0000-000076370000}"/>
    <cellStyle name="Heading 3 5 2 3 2 2 2" xfId="10024" xr:uid="{00000000-0005-0000-0000-000077370000}"/>
    <cellStyle name="Heading 3 5 2 3 2 2 2 2" xfId="26901" xr:uid="{00000000-0005-0000-0000-000078370000}"/>
    <cellStyle name="Heading 3 5 2 3 2 2 2 2 2" xfId="31540" xr:uid="{00000000-0005-0000-0000-000079370000}"/>
    <cellStyle name="Heading 3 5 2 3 2 2 2 2 3" xfId="33126" xr:uid="{00000000-0005-0000-0000-00007A370000}"/>
    <cellStyle name="Heading 3 5 2 3 2 2 2 3" xfId="29246" xr:uid="{00000000-0005-0000-0000-00007B370000}"/>
    <cellStyle name="Heading 3 5 2 3 2 2 2 4" xfId="30027" xr:uid="{00000000-0005-0000-0000-00007C370000}"/>
    <cellStyle name="Heading 3 5 2 3 2 2 3" xfId="26900" xr:uid="{00000000-0005-0000-0000-00007D370000}"/>
    <cellStyle name="Heading 3 5 2 3 2 2 3 2" xfId="31539" xr:uid="{00000000-0005-0000-0000-00007E370000}"/>
    <cellStyle name="Heading 3 5 2 3 2 2 3 3" xfId="33125" xr:uid="{00000000-0005-0000-0000-00007F370000}"/>
    <cellStyle name="Heading 3 5 2 3 2 2 4" xfId="29245" xr:uid="{00000000-0005-0000-0000-000080370000}"/>
    <cellStyle name="Heading 3 5 2 3 2 2 5" xfId="30028" xr:uid="{00000000-0005-0000-0000-000081370000}"/>
    <cellStyle name="Heading 3 5 2 3 2 3" xfId="10025" xr:uid="{00000000-0005-0000-0000-000082370000}"/>
    <cellStyle name="Heading 3 5 2 3 2 3 2" xfId="26902" xr:uid="{00000000-0005-0000-0000-000083370000}"/>
    <cellStyle name="Heading 3 5 2 3 2 3 2 2" xfId="31541" xr:uid="{00000000-0005-0000-0000-000084370000}"/>
    <cellStyle name="Heading 3 5 2 3 2 3 2 3" xfId="33127" xr:uid="{00000000-0005-0000-0000-000085370000}"/>
    <cellStyle name="Heading 3 5 2 3 2 3 3" xfId="29247" xr:uid="{00000000-0005-0000-0000-000086370000}"/>
    <cellStyle name="Heading 3 5 2 3 2 3 4" xfId="30026" xr:uid="{00000000-0005-0000-0000-000087370000}"/>
    <cellStyle name="Heading 3 5 2 3 2 4" xfId="26899" xr:uid="{00000000-0005-0000-0000-000088370000}"/>
    <cellStyle name="Heading 3 5 2 3 2 4 2" xfId="31538" xr:uid="{00000000-0005-0000-0000-000089370000}"/>
    <cellStyle name="Heading 3 5 2 3 2 4 3" xfId="33124" xr:uid="{00000000-0005-0000-0000-00008A370000}"/>
    <cellStyle name="Heading 3 5 2 3 2 5" xfId="29244" xr:uid="{00000000-0005-0000-0000-00008B370000}"/>
    <cellStyle name="Heading 3 5 2 3 2 6" xfId="30029" xr:uid="{00000000-0005-0000-0000-00008C370000}"/>
    <cellStyle name="Heading 3 5 2 3 3" xfId="10026" xr:uid="{00000000-0005-0000-0000-00008D370000}"/>
    <cellStyle name="Heading 3 5 2 3 3 2" xfId="10027" xr:uid="{00000000-0005-0000-0000-00008E370000}"/>
    <cellStyle name="Heading 3 5 2 3 3 2 2" xfId="26904" xr:uid="{00000000-0005-0000-0000-00008F370000}"/>
    <cellStyle name="Heading 3 5 2 3 3 2 2 2" xfId="31543" xr:uid="{00000000-0005-0000-0000-000090370000}"/>
    <cellStyle name="Heading 3 5 2 3 3 2 2 3" xfId="33129" xr:uid="{00000000-0005-0000-0000-000091370000}"/>
    <cellStyle name="Heading 3 5 2 3 3 2 3" xfId="29249" xr:uid="{00000000-0005-0000-0000-000092370000}"/>
    <cellStyle name="Heading 3 5 2 3 3 2 4" xfId="30024" xr:uid="{00000000-0005-0000-0000-000093370000}"/>
    <cellStyle name="Heading 3 5 2 3 3 3" xfId="26903" xr:uid="{00000000-0005-0000-0000-000094370000}"/>
    <cellStyle name="Heading 3 5 2 3 3 3 2" xfId="31542" xr:uid="{00000000-0005-0000-0000-000095370000}"/>
    <cellStyle name="Heading 3 5 2 3 3 3 3" xfId="33128" xr:uid="{00000000-0005-0000-0000-000096370000}"/>
    <cellStyle name="Heading 3 5 2 3 3 4" xfId="29248" xr:uid="{00000000-0005-0000-0000-000097370000}"/>
    <cellStyle name="Heading 3 5 2 3 3 5" xfId="30025" xr:uid="{00000000-0005-0000-0000-000098370000}"/>
    <cellStyle name="Heading 3 5 2 3 4" xfId="10028" xr:uid="{00000000-0005-0000-0000-000099370000}"/>
    <cellStyle name="Heading 3 5 2 3 4 2" xfId="26905" xr:uid="{00000000-0005-0000-0000-00009A370000}"/>
    <cellStyle name="Heading 3 5 2 3 4 2 2" xfId="31544" xr:uid="{00000000-0005-0000-0000-00009B370000}"/>
    <cellStyle name="Heading 3 5 2 3 4 2 3" xfId="33130" xr:uid="{00000000-0005-0000-0000-00009C370000}"/>
    <cellStyle name="Heading 3 5 2 3 4 3" xfId="29250" xr:uid="{00000000-0005-0000-0000-00009D370000}"/>
    <cellStyle name="Heading 3 5 2 3 4 4" xfId="30023" xr:uid="{00000000-0005-0000-0000-00009E370000}"/>
    <cellStyle name="Heading 3 5 2 3 5" xfId="26898" xr:uid="{00000000-0005-0000-0000-00009F370000}"/>
    <cellStyle name="Heading 3 5 2 3 5 2" xfId="31537" xr:uid="{00000000-0005-0000-0000-0000A0370000}"/>
    <cellStyle name="Heading 3 5 2 3 5 3" xfId="33123" xr:uid="{00000000-0005-0000-0000-0000A1370000}"/>
    <cellStyle name="Heading 3 5 2 3 6" xfId="29243" xr:uid="{00000000-0005-0000-0000-0000A2370000}"/>
    <cellStyle name="Heading 3 5 2 3 7" xfId="30030" xr:uid="{00000000-0005-0000-0000-0000A3370000}"/>
    <cellStyle name="Heading 3 5 2 4" xfId="10029" xr:uid="{00000000-0005-0000-0000-0000A4370000}"/>
    <cellStyle name="Heading 3 5 2 4 2" xfId="10030" xr:uid="{00000000-0005-0000-0000-0000A5370000}"/>
    <cellStyle name="Heading 3 5 2 4 2 2" xfId="10031" xr:uid="{00000000-0005-0000-0000-0000A6370000}"/>
    <cellStyle name="Heading 3 5 2 4 2 2 2" xfId="26908" xr:uid="{00000000-0005-0000-0000-0000A7370000}"/>
    <cellStyle name="Heading 3 5 2 4 2 2 2 2" xfId="31547" xr:uid="{00000000-0005-0000-0000-0000A8370000}"/>
    <cellStyle name="Heading 3 5 2 4 2 2 2 3" xfId="33133" xr:uid="{00000000-0005-0000-0000-0000A9370000}"/>
    <cellStyle name="Heading 3 5 2 4 2 2 3" xfId="29253" xr:uid="{00000000-0005-0000-0000-0000AA370000}"/>
    <cellStyle name="Heading 3 5 2 4 2 2 4" xfId="30020" xr:uid="{00000000-0005-0000-0000-0000AB370000}"/>
    <cellStyle name="Heading 3 5 2 4 2 3" xfId="26907" xr:uid="{00000000-0005-0000-0000-0000AC370000}"/>
    <cellStyle name="Heading 3 5 2 4 2 3 2" xfId="31546" xr:uid="{00000000-0005-0000-0000-0000AD370000}"/>
    <cellStyle name="Heading 3 5 2 4 2 3 3" xfId="33132" xr:uid="{00000000-0005-0000-0000-0000AE370000}"/>
    <cellStyle name="Heading 3 5 2 4 2 4" xfId="29252" xr:uid="{00000000-0005-0000-0000-0000AF370000}"/>
    <cellStyle name="Heading 3 5 2 4 2 5" xfId="30021" xr:uid="{00000000-0005-0000-0000-0000B0370000}"/>
    <cellStyle name="Heading 3 5 2 4 3" xfId="10032" xr:uid="{00000000-0005-0000-0000-0000B1370000}"/>
    <cellStyle name="Heading 3 5 2 4 3 2" xfId="26909" xr:uid="{00000000-0005-0000-0000-0000B2370000}"/>
    <cellStyle name="Heading 3 5 2 4 3 2 2" xfId="31548" xr:uid="{00000000-0005-0000-0000-0000B3370000}"/>
    <cellStyle name="Heading 3 5 2 4 3 2 3" xfId="33134" xr:uid="{00000000-0005-0000-0000-0000B4370000}"/>
    <cellStyle name="Heading 3 5 2 4 3 3" xfId="29254" xr:uid="{00000000-0005-0000-0000-0000B5370000}"/>
    <cellStyle name="Heading 3 5 2 4 3 4" xfId="30019" xr:uid="{00000000-0005-0000-0000-0000B6370000}"/>
    <cellStyle name="Heading 3 5 2 4 4" xfId="26906" xr:uid="{00000000-0005-0000-0000-0000B7370000}"/>
    <cellStyle name="Heading 3 5 2 4 4 2" xfId="31545" xr:uid="{00000000-0005-0000-0000-0000B8370000}"/>
    <cellStyle name="Heading 3 5 2 4 4 3" xfId="33131" xr:uid="{00000000-0005-0000-0000-0000B9370000}"/>
    <cellStyle name="Heading 3 5 2 4 5" xfId="29251" xr:uid="{00000000-0005-0000-0000-0000BA370000}"/>
    <cellStyle name="Heading 3 5 2 4 6" xfId="30022" xr:uid="{00000000-0005-0000-0000-0000BB370000}"/>
    <cellStyle name="Heading 3 5 2 5" xfId="10033" xr:uid="{00000000-0005-0000-0000-0000BC370000}"/>
    <cellStyle name="Heading 3 5 2 5 2" xfId="10034" xr:uid="{00000000-0005-0000-0000-0000BD370000}"/>
    <cellStyle name="Heading 3 5 2 5 2 2" xfId="26911" xr:uid="{00000000-0005-0000-0000-0000BE370000}"/>
    <cellStyle name="Heading 3 5 2 5 2 2 2" xfId="31550" xr:uid="{00000000-0005-0000-0000-0000BF370000}"/>
    <cellStyle name="Heading 3 5 2 5 2 2 3" xfId="33136" xr:uid="{00000000-0005-0000-0000-0000C0370000}"/>
    <cellStyle name="Heading 3 5 2 5 2 3" xfId="29256" xr:uid="{00000000-0005-0000-0000-0000C1370000}"/>
    <cellStyle name="Heading 3 5 2 5 2 4" xfId="30017" xr:uid="{00000000-0005-0000-0000-0000C2370000}"/>
    <cellStyle name="Heading 3 5 2 5 3" xfId="26910" xr:uid="{00000000-0005-0000-0000-0000C3370000}"/>
    <cellStyle name="Heading 3 5 2 5 3 2" xfId="31549" xr:uid="{00000000-0005-0000-0000-0000C4370000}"/>
    <cellStyle name="Heading 3 5 2 5 3 3" xfId="33135" xr:uid="{00000000-0005-0000-0000-0000C5370000}"/>
    <cellStyle name="Heading 3 5 2 5 4" xfId="29255" xr:uid="{00000000-0005-0000-0000-0000C6370000}"/>
    <cellStyle name="Heading 3 5 2 5 5" xfId="30018" xr:uid="{00000000-0005-0000-0000-0000C7370000}"/>
    <cellStyle name="Heading 3 5 2 6" xfId="10035" xr:uid="{00000000-0005-0000-0000-0000C8370000}"/>
    <cellStyle name="Heading 3 5 2 6 2" xfId="10036" xr:uid="{00000000-0005-0000-0000-0000C9370000}"/>
    <cellStyle name="Heading 3 5 2 6 2 2" xfId="26913" xr:uid="{00000000-0005-0000-0000-0000CA370000}"/>
    <cellStyle name="Heading 3 5 2 6 2 2 2" xfId="31552" xr:uid="{00000000-0005-0000-0000-0000CB370000}"/>
    <cellStyle name="Heading 3 5 2 6 2 2 3" xfId="33138" xr:uid="{00000000-0005-0000-0000-0000CC370000}"/>
    <cellStyle name="Heading 3 5 2 6 2 3" xfId="29258" xr:uid="{00000000-0005-0000-0000-0000CD370000}"/>
    <cellStyle name="Heading 3 5 2 6 2 4" xfId="30015" xr:uid="{00000000-0005-0000-0000-0000CE370000}"/>
    <cellStyle name="Heading 3 5 2 6 3" xfId="26912" xr:uid="{00000000-0005-0000-0000-0000CF370000}"/>
    <cellStyle name="Heading 3 5 2 6 3 2" xfId="31551" xr:uid="{00000000-0005-0000-0000-0000D0370000}"/>
    <cellStyle name="Heading 3 5 2 6 3 3" xfId="33137" xr:uid="{00000000-0005-0000-0000-0000D1370000}"/>
    <cellStyle name="Heading 3 5 2 6 4" xfId="29257" xr:uid="{00000000-0005-0000-0000-0000D2370000}"/>
    <cellStyle name="Heading 3 5 2 6 5" xfId="30016" xr:uid="{00000000-0005-0000-0000-0000D3370000}"/>
    <cellStyle name="Heading 3 5 2 7" xfId="10037" xr:uid="{00000000-0005-0000-0000-0000D4370000}"/>
    <cellStyle name="Heading 3 5 2 7 2" xfId="26914" xr:uid="{00000000-0005-0000-0000-0000D5370000}"/>
    <cellStyle name="Heading 3 5 2 7 2 2" xfId="31553" xr:uid="{00000000-0005-0000-0000-0000D6370000}"/>
    <cellStyle name="Heading 3 5 2 7 2 3" xfId="33139" xr:uid="{00000000-0005-0000-0000-0000D7370000}"/>
    <cellStyle name="Heading 3 5 2 7 3" xfId="29259" xr:uid="{00000000-0005-0000-0000-0000D8370000}"/>
    <cellStyle name="Heading 3 5 2 7 4" xfId="30014" xr:uid="{00000000-0005-0000-0000-0000D9370000}"/>
    <cellStyle name="Heading 3 5 2 8" xfId="26881" xr:uid="{00000000-0005-0000-0000-0000DA370000}"/>
    <cellStyle name="Heading 3 5 2 8 2" xfId="31520" xr:uid="{00000000-0005-0000-0000-0000DB370000}"/>
    <cellStyle name="Heading 3 5 2 8 3" xfId="33106" xr:uid="{00000000-0005-0000-0000-0000DC370000}"/>
    <cellStyle name="Heading 3 5 2 9" xfId="28065" xr:uid="{00000000-0005-0000-0000-0000DD370000}"/>
    <cellStyle name="Heading 3 5 2 9 2" xfId="32701" xr:uid="{00000000-0005-0000-0000-0000DE370000}"/>
    <cellStyle name="Heading 3 5 2 9 3" xfId="34287" xr:uid="{00000000-0005-0000-0000-0000DF370000}"/>
    <cellStyle name="Heading 3 5 3" xfId="10038" xr:uid="{00000000-0005-0000-0000-0000E0370000}"/>
    <cellStyle name="Heading 3 5 3 2" xfId="10039" xr:uid="{00000000-0005-0000-0000-0000E1370000}"/>
    <cellStyle name="Heading 3 5 3 2 2" xfId="10040" xr:uid="{00000000-0005-0000-0000-0000E2370000}"/>
    <cellStyle name="Heading 3 5 3 2 2 2" xfId="10041" xr:uid="{00000000-0005-0000-0000-0000E3370000}"/>
    <cellStyle name="Heading 3 5 3 2 2 2 2" xfId="10042" xr:uid="{00000000-0005-0000-0000-0000E4370000}"/>
    <cellStyle name="Heading 3 5 3 2 2 2 2 2" xfId="26919" xr:uid="{00000000-0005-0000-0000-0000E5370000}"/>
    <cellStyle name="Heading 3 5 3 2 2 2 2 2 2" xfId="31558" xr:uid="{00000000-0005-0000-0000-0000E6370000}"/>
    <cellStyle name="Heading 3 5 3 2 2 2 2 2 3" xfId="33144" xr:uid="{00000000-0005-0000-0000-0000E7370000}"/>
    <cellStyle name="Heading 3 5 3 2 2 2 2 3" xfId="29264" xr:uid="{00000000-0005-0000-0000-0000E8370000}"/>
    <cellStyle name="Heading 3 5 3 2 2 2 2 4" xfId="30009" xr:uid="{00000000-0005-0000-0000-0000E9370000}"/>
    <cellStyle name="Heading 3 5 3 2 2 2 3" xfId="26918" xr:uid="{00000000-0005-0000-0000-0000EA370000}"/>
    <cellStyle name="Heading 3 5 3 2 2 2 3 2" xfId="31557" xr:uid="{00000000-0005-0000-0000-0000EB370000}"/>
    <cellStyle name="Heading 3 5 3 2 2 2 3 3" xfId="33143" xr:uid="{00000000-0005-0000-0000-0000EC370000}"/>
    <cellStyle name="Heading 3 5 3 2 2 2 4" xfId="29263" xr:uid="{00000000-0005-0000-0000-0000ED370000}"/>
    <cellStyle name="Heading 3 5 3 2 2 2 5" xfId="30010" xr:uid="{00000000-0005-0000-0000-0000EE370000}"/>
    <cellStyle name="Heading 3 5 3 2 2 3" xfId="10043" xr:uid="{00000000-0005-0000-0000-0000EF370000}"/>
    <cellStyle name="Heading 3 5 3 2 2 3 2" xfId="26920" xr:uid="{00000000-0005-0000-0000-0000F0370000}"/>
    <cellStyle name="Heading 3 5 3 2 2 3 2 2" xfId="31559" xr:uid="{00000000-0005-0000-0000-0000F1370000}"/>
    <cellStyle name="Heading 3 5 3 2 2 3 2 3" xfId="33145" xr:uid="{00000000-0005-0000-0000-0000F2370000}"/>
    <cellStyle name="Heading 3 5 3 2 2 3 3" xfId="29265" xr:uid="{00000000-0005-0000-0000-0000F3370000}"/>
    <cellStyle name="Heading 3 5 3 2 2 3 4" xfId="30008" xr:uid="{00000000-0005-0000-0000-0000F4370000}"/>
    <cellStyle name="Heading 3 5 3 2 2 4" xfId="26917" xr:uid="{00000000-0005-0000-0000-0000F5370000}"/>
    <cellStyle name="Heading 3 5 3 2 2 4 2" xfId="31556" xr:uid="{00000000-0005-0000-0000-0000F6370000}"/>
    <cellStyle name="Heading 3 5 3 2 2 4 3" xfId="33142" xr:uid="{00000000-0005-0000-0000-0000F7370000}"/>
    <cellStyle name="Heading 3 5 3 2 2 5" xfId="29262" xr:uid="{00000000-0005-0000-0000-0000F8370000}"/>
    <cellStyle name="Heading 3 5 3 2 2 6" xfId="30011" xr:uid="{00000000-0005-0000-0000-0000F9370000}"/>
    <cellStyle name="Heading 3 5 3 2 3" xfId="10044" xr:uid="{00000000-0005-0000-0000-0000FA370000}"/>
    <cellStyle name="Heading 3 5 3 2 3 2" xfId="10045" xr:uid="{00000000-0005-0000-0000-0000FB370000}"/>
    <cellStyle name="Heading 3 5 3 2 3 2 2" xfId="26922" xr:uid="{00000000-0005-0000-0000-0000FC370000}"/>
    <cellStyle name="Heading 3 5 3 2 3 2 2 2" xfId="31561" xr:uid="{00000000-0005-0000-0000-0000FD370000}"/>
    <cellStyle name="Heading 3 5 3 2 3 2 2 3" xfId="33147" xr:uid="{00000000-0005-0000-0000-0000FE370000}"/>
    <cellStyle name="Heading 3 5 3 2 3 2 3" xfId="29267" xr:uid="{00000000-0005-0000-0000-0000FF370000}"/>
    <cellStyle name="Heading 3 5 3 2 3 2 4" xfId="30006" xr:uid="{00000000-0005-0000-0000-000000380000}"/>
    <cellStyle name="Heading 3 5 3 2 3 3" xfId="26921" xr:uid="{00000000-0005-0000-0000-000001380000}"/>
    <cellStyle name="Heading 3 5 3 2 3 3 2" xfId="31560" xr:uid="{00000000-0005-0000-0000-000002380000}"/>
    <cellStyle name="Heading 3 5 3 2 3 3 3" xfId="33146" xr:uid="{00000000-0005-0000-0000-000003380000}"/>
    <cellStyle name="Heading 3 5 3 2 3 4" xfId="29266" xr:uid="{00000000-0005-0000-0000-000004380000}"/>
    <cellStyle name="Heading 3 5 3 2 3 5" xfId="30007" xr:uid="{00000000-0005-0000-0000-000005380000}"/>
    <cellStyle name="Heading 3 5 3 2 4" xfId="10046" xr:uid="{00000000-0005-0000-0000-000006380000}"/>
    <cellStyle name="Heading 3 5 3 2 4 2" xfId="26923" xr:uid="{00000000-0005-0000-0000-000007380000}"/>
    <cellStyle name="Heading 3 5 3 2 4 2 2" xfId="31562" xr:uid="{00000000-0005-0000-0000-000008380000}"/>
    <cellStyle name="Heading 3 5 3 2 4 2 3" xfId="33148" xr:uid="{00000000-0005-0000-0000-000009380000}"/>
    <cellStyle name="Heading 3 5 3 2 4 3" xfId="29268" xr:uid="{00000000-0005-0000-0000-00000A380000}"/>
    <cellStyle name="Heading 3 5 3 2 4 4" xfId="30005" xr:uid="{00000000-0005-0000-0000-00000B380000}"/>
    <cellStyle name="Heading 3 5 3 2 5" xfId="26916" xr:uid="{00000000-0005-0000-0000-00000C380000}"/>
    <cellStyle name="Heading 3 5 3 2 5 2" xfId="31555" xr:uid="{00000000-0005-0000-0000-00000D380000}"/>
    <cellStyle name="Heading 3 5 3 2 5 3" xfId="33141" xr:uid="{00000000-0005-0000-0000-00000E380000}"/>
    <cellStyle name="Heading 3 5 3 2 6" xfId="29261" xr:uid="{00000000-0005-0000-0000-00000F380000}"/>
    <cellStyle name="Heading 3 5 3 2 7" xfId="30012" xr:uid="{00000000-0005-0000-0000-000010380000}"/>
    <cellStyle name="Heading 3 5 3 3" xfId="10047" xr:uid="{00000000-0005-0000-0000-000011380000}"/>
    <cellStyle name="Heading 3 5 3 3 2" xfId="10048" xr:uid="{00000000-0005-0000-0000-000012380000}"/>
    <cellStyle name="Heading 3 5 3 3 2 2" xfId="10049" xr:uid="{00000000-0005-0000-0000-000013380000}"/>
    <cellStyle name="Heading 3 5 3 3 2 2 2" xfId="26926" xr:uid="{00000000-0005-0000-0000-000014380000}"/>
    <cellStyle name="Heading 3 5 3 3 2 2 2 2" xfId="31565" xr:uid="{00000000-0005-0000-0000-000015380000}"/>
    <cellStyle name="Heading 3 5 3 3 2 2 2 3" xfId="33151" xr:uid="{00000000-0005-0000-0000-000016380000}"/>
    <cellStyle name="Heading 3 5 3 3 2 2 3" xfId="29271" xr:uid="{00000000-0005-0000-0000-000017380000}"/>
    <cellStyle name="Heading 3 5 3 3 2 2 4" xfId="30002" xr:uid="{00000000-0005-0000-0000-000018380000}"/>
    <cellStyle name="Heading 3 5 3 3 2 3" xfId="26925" xr:uid="{00000000-0005-0000-0000-000019380000}"/>
    <cellStyle name="Heading 3 5 3 3 2 3 2" xfId="31564" xr:uid="{00000000-0005-0000-0000-00001A380000}"/>
    <cellStyle name="Heading 3 5 3 3 2 3 3" xfId="33150" xr:uid="{00000000-0005-0000-0000-00001B380000}"/>
    <cellStyle name="Heading 3 5 3 3 2 4" xfId="29270" xr:uid="{00000000-0005-0000-0000-00001C380000}"/>
    <cellStyle name="Heading 3 5 3 3 2 5" xfId="30003" xr:uid="{00000000-0005-0000-0000-00001D380000}"/>
    <cellStyle name="Heading 3 5 3 3 3" xfId="10050" xr:uid="{00000000-0005-0000-0000-00001E380000}"/>
    <cellStyle name="Heading 3 5 3 3 3 2" xfId="26927" xr:uid="{00000000-0005-0000-0000-00001F380000}"/>
    <cellStyle name="Heading 3 5 3 3 3 2 2" xfId="31566" xr:uid="{00000000-0005-0000-0000-000020380000}"/>
    <cellStyle name="Heading 3 5 3 3 3 2 3" xfId="33152" xr:uid="{00000000-0005-0000-0000-000021380000}"/>
    <cellStyle name="Heading 3 5 3 3 3 3" xfId="29272" xr:uid="{00000000-0005-0000-0000-000022380000}"/>
    <cellStyle name="Heading 3 5 3 3 3 4" xfId="30001" xr:uid="{00000000-0005-0000-0000-000023380000}"/>
    <cellStyle name="Heading 3 5 3 3 4" xfId="26924" xr:uid="{00000000-0005-0000-0000-000024380000}"/>
    <cellStyle name="Heading 3 5 3 3 4 2" xfId="31563" xr:uid="{00000000-0005-0000-0000-000025380000}"/>
    <cellStyle name="Heading 3 5 3 3 4 3" xfId="33149" xr:uid="{00000000-0005-0000-0000-000026380000}"/>
    <cellStyle name="Heading 3 5 3 3 5" xfId="29269" xr:uid="{00000000-0005-0000-0000-000027380000}"/>
    <cellStyle name="Heading 3 5 3 3 6" xfId="30004" xr:uid="{00000000-0005-0000-0000-000028380000}"/>
    <cellStyle name="Heading 3 5 3 4" xfId="10051" xr:uid="{00000000-0005-0000-0000-000029380000}"/>
    <cellStyle name="Heading 3 5 3 4 2" xfId="10052" xr:uid="{00000000-0005-0000-0000-00002A380000}"/>
    <cellStyle name="Heading 3 5 3 4 2 2" xfId="26929" xr:uid="{00000000-0005-0000-0000-00002B380000}"/>
    <cellStyle name="Heading 3 5 3 4 2 2 2" xfId="31568" xr:uid="{00000000-0005-0000-0000-00002C380000}"/>
    <cellStyle name="Heading 3 5 3 4 2 2 3" xfId="33154" xr:uid="{00000000-0005-0000-0000-00002D380000}"/>
    <cellStyle name="Heading 3 5 3 4 2 3" xfId="29274" xr:uid="{00000000-0005-0000-0000-00002E380000}"/>
    <cellStyle name="Heading 3 5 3 4 2 4" xfId="29999" xr:uid="{00000000-0005-0000-0000-00002F380000}"/>
    <cellStyle name="Heading 3 5 3 4 3" xfId="26928" xr:uid="{00000000-0005-0000-0000-000030380000}"/>
    <cellStyle name="Heading 3 5 3 4 3 2" xfId="31567" xr:uid="{00000000-0005-0000-0000-000031380000}"/>
    <cellStyle name="Heading 3 5 3 4 3 3" xfId="33153" xr:uid="{00000000-0005-0000-0000-000032380000}"/>
    <cellStyle name="Heading 3 5 3 4 4" xfId="29273" xr:uid="{00000000-0005-0000-0000-000033380000}"/>
    <cellStyle name="Heading 3 5 3 4 5" xfId="30000" xr:uid="{00000000-0005-0000-0000-000034380000}"/>
    <cellStyle name="Heading 3 5 3 5" xfId="10053" xr:uid="{00000000-0005-0000-0000-000035380000}"/>
    <cellStyle name="Heading 3 5 3 5 2" xfId="26930" xr:uid="{00000000-0005-0000-0000-000036380000}"/>
    <cellStyle name="Heading 3 5 3 5 2 2" xfId="31569" xr:uid="{00000000-0005-0000-0000-000037380000}"/>
    <cellStyle name="Heading 3 5 3 5 2 3" xfId="33155" xr:uid="{00000000-0005-0000-0000-000038380000}"/>
    <cellStyle name="Heading 3 5 3 5 3" xfId="29275" xr:uid="{00000000-0005-0000-0000-000039380000}"/>
    <cellStyle name="Heading 3 5 3 5 4" xfId="29998" xr:uid="{00000000-0005-0000-0000-00003A380000}"/>
    <cellStyle name="Heading 3 5 3 6" xfId="26915" xr:uid="{00000000-0005-0000-0000-00003B380000}"/>
    <cellStyle name="Heading 3 5 3 6 2" xfId="31554" xr:uid="{00000000-0005-0000-0000-00003C380000}"/>
    <cellStyle name="Heading 3 5 3 6 3" xfId="33140" xr:uid="{00000000-0005-0000-0000-00003D380000}"/>
    <cellStyle name="Heading 3 5 3 7" xfId="28066" xr:uid="{00000000-0005-0000-0000-00003E380000}"/>
    <cellStyle name="Heading 3 5 3 7 2" xfId="32702" xr:uid="{00000000-0005-0000-0000-00003F380000}"/>
    <cellStyle name="Heading 3 5 3 7 3" xfId="34288" xr:uid="{00000000-0005-0000-0000-000040380000}"/>
    <cellStyle name="Heading 3 5 3 8" xfId="29260" xr:uid="{00000000-0005-0000-0000-000041380000}"/>
    <cellStyle name="Heading 3 5 3 9" xfId="30013" xr:uid="{00000000-0005-0000-0000-000042380000}"/>
    <cellStyle name="Heading 3 5 4" xfId="10054" xr:uid="{00000000-0005-0000-0000-000043380000}"/>
    <cellStyle name="Heading 3 5 4 2" xfId="10055" xr:uid="{00000000-0005-0000-0000-000044380000}"/>
    <cellStyle name="Heading 3 5 4 2 2" xfId="10056" xr:uid="{00000000-0005-0000-0000-000045380000}"/>
    <cellStyle name="Heading 3 5 4 2 2 2" xfId="10057" xr:uid="{00000000-0005-0000-0000-000046380000}"/>
    <cellStyle name="Heading 3 5 4 2 2 2 2" xfId="10058" xr:uid="{00000000-0005-0000-0000-000047380000}"/>
    <cellStyle name="Heading 3 5 4 2 2 2 2 2" xfId="26935" xr:uid="{00000000-0005-0000-0000-000048380000}"/>
    <cellStyle name="Heading 3 5 4 2 2 2 2 2 2" xfId="31574" xr:uid="{00000000-0005-0000-0000-000049380000}"/>
    <cellStyle name="Heading 3 5 4 2 2 2 2 2 3" xfId="33160" xr:uid="{00000000-0005-0000-0000-00004A380000}"/>
    <cellStyle name="Heading 3 5 4 2 2 2 2 3" xfId="29280" xr:uid="{00000000-0005-0000-0000-00004B380000}"/>
    <cellStyle name="Heading 3 5 4 2 2 2 2 4" xfId="29993" xr:uid="{00000000-0005-0000-0000-00004C380000}"/>
    <cellStyle name="Heading 3 5 4 2 2 2 3" xfId="26934" xr:uid="{00000000-0005-0000-0000-00004D380000}"/>
    <cellStyle name="Heading 3 5 4 2 2 2 3 2" xfId="31573" xr:uid="{00000000-0005-0000-0000-00004E380000}"/>
    <cellStyle name="Heading 3 5 4 2 2 2 3 3" xfId="33159" xr:uid="{00000000-0005-0000-0000-00004F380000}"/>
    <cellStyle name="Heading 3 5 4 2 2 2 4" xfId="29279" xr:uid="{00000000-0005-0000-0000-000050380000}"/>
    <cellStyle name="Heading 3 5 4 2 2 2 5" xfId="29994" xr:uid="{00000000-0005-0000-0000-000051380000}"/>
    <cellStyle name="Heading 3 5 4 2 2 3" xfId="10059" xr:uid="{00000000-0005-0000-0000-000052380000}"/>
    <cellStyle name="Heading 3 5 4 2 2 3 2" xfId="26936" xr:uid="{00000000-0005-0000-0000-000053380000}"/>
    <cellStyle name="Heading 3 5 4 2 2 3 2 2" xfId="31575" xr:uid="{00000000-0005-0000-0000-000054380000}"/>
    <cellStyle name="Heading 3 5 4 2 2 3 2 3" xfId="33161" xr:uid="{00000000-0005-0000-0000-000055380000}"/>
    <cellStyle name="Heading 3 5 4 2 2 3 3" xfId="29281" xr:uid="{00000000-0005-0000-0000-000056380000}"/>
    <cellStyle name="Heading 3 5 4 2 2 3 4" xfId="29992" xr:uid="{00000000-0005-0000-0000-000057380000}"/>
    <cellStyle name="Heading 3 5 4 2 2 4" xfId="26933" xr:uid="{00000000-0005-0000-0000-000058380000}"/>
    <cellStyle name="Heading 3 5 4 2 2 4 2" xfId="31572" xr:uid="{00000000-0005-0000-0000-000059380000}"/>
    <cellStyle name="Heading 3 5 4 2 2 4 3" xfId="33158" xr:uid="{00000000-0005-0000-0000-00005A380000}"/>
    <cellStyle name="Heading 3 5 4 2 2 5" xfId="29278" xr:uid="{00000000-0005-0000-0000-00005B380000}"/>
    <cellStyle name="Heading 3 5 4 2 2 6" xfId="29995" xr:uid="{00000000-0005-0000-0000-00005C380000}"/>
    <cellStyle name="Heading 3 5 4 2 3" xfId="10060" xr:uid="{00000000-0005-0000-0000-00005D380000}"/>
    <cellStyle name="Heading 3 5 4 2 3 2" xfId="10061" xr:uid="{00000000-0005-0000-0000-00005E380000}"/>
    <cellStyle name="Heading 3 5 4 2 3 2 2" xfId="26938" xr:uid="{00000000-0005-0000-0000-00005F380000}"/>
    <cellStyle name="Heading 3 5 4 2 3 2 2 2" xfId="31577" xr:uid="{00000000-0005-0000-0000-000060380000}"/>
    <cellStyle name="Heading 3 5 4 2 3 2 2 3" xfId="33163" xr:uid="{00000000-0005-0000-0000-000061380000}"/>
    <cellStyle name="Heading 3 5 4 2 3 2 3" xfId="29283" xr:uid="{00000000-0005-0000-0000-000062380000}"/>
    <cellStyle name="Heading 3 5 4 2 3 2 4" xfId="29990" xr:uid="{00000000-0005-0000-0000-000063380000}"/>
    <cellStyle name="Heading 3 5 4 2 3 3" xfId="26937" xr:uid="{00000000-0005-0000-0000-000064380000}"/>
    <cellStyle name="Heading 3 5 4 2 3 3 2" xfId="31576" xr:uid="{00000000-0005-0000-0000-000065380000}"/>
    <cellStyle name="Heading 3 5 4 2 3 3 3" xfId="33162" xr:uid="{00000000-0005-0000-0000-000066380000}"/>
    <cellStyle name="Heading 3 5 4 2 3 4" xfId="29282" xr:uid="{00000000-0005-0000-0000-000067380000}"/>
    <cellStyle name="Heading 3 5 4 2 3 5" xfId="29991" xr:uid="{00000000-0005-0000-0000-000068380000}"/>
    <cellStyle name="Heading 3 5 4 2 4" xfId="10062" xr:uid="{00000000-0005-0000-0000-000069380000}"/>
    <cellStyle name="Heading 3 5 4 2 4 2" xfId="26939" xr:uid="{00000000-0005-0000-0000-00006A380000}"/>
    <cellStyle name="Heading 3 5 4 2 4 2 2" xfId="31578" xr:uid="{00000000-0005-0000-0000-00006B380000}"/>
    <cellStyle name="Heading 3 5 4 2 4 2 3" xfId="33164" xr:uid="{00000000-0005-0000-0000-00006C380000}"/>
    <cellStyle name="Heading 3 5 4 2 4 3" xfId="29284" xr:uid="{00000000-0005-0000-0000-00006D380000}"/>
    <cellStyle name="Heading 3 5 4 2 4 4" xfId="29989" xr:uid="{00000000-0005-0000-0000-00006E380000}"/>
    <cellStyle name="Heading 3 5 4 2 5" xfId="26932" xr:uid="{00000000-0005-0000-0000-00006F380000}"/>
    <cellStyle name="Heading 3 5 4 2 5 2" xfId="31571" xr:uid="{00000000-0005-0000-0000-000070380000}"/>
    <cellStyle name="Heading 3 5 4 2 5 3" xfId="33157" xr:uid="{00000000-0005-0000-0000-000071380000}"/>
    <cellStyle name="Heading 3 5 4 2 6" xfId="29277" xr:uid="{00000000-0005-0000-0000-000072380000}"/>
    <cellStyle name="Heading 3 5 4 2 7" xfId="29996" xr:uid="{00000000-0005-0000-0000-000073380000}"/>
    <cellStyle name="Heading 3 5 4 3" xfId="10063" xr:uid="{00000000-0005-0000-0000-000074380000}"/>
    <cellStyle name="Heading 3 5 4 3 2" xfId="10064" xr:uid="{00000000-0005-0000-0000-000075380000}"/>
    <cellStyle name="Heading 3 5 4 3 2 2" xfId="10065" xr:uid="{00000000-0005-0000-0000-000076380000}"/>
    <cellStyle name="Heading 3 5 4 3 2 2 2" xfId="26942" xr:uid="{00000000-0005-0000-0000-000077380000}"/>
    <cellStyle name="Heading 3 5 4 3 2 2 2 2" xfId="31581" xr:uid="{00000000-0005-0000-0000-000078380000}"/>
    <cellStyle name="Heading 3 5 4 3 2 2 2 3" xfId="33167" xr:uid="{00000000-0005-0000-0000-000079380000}"/>
    <cellStyle name="Heading 3 5 4 3 2 2 3" xfId="29287" xr:uid="{00000000-0005-0000-0000-00007A380000}"/>
    <cellStyle name="Heading 3 5 4 3 2 2 4" xfId="29986" xr:uid="{00000000-0005-0000-0000-00007B380000}"/>
    <cellStyle name="Heading 3 5 4 3 2 3" xfId="26941" xr:uid="{00000000-0005-0000-0000-00007C380000}"/>
    <cellStyle name="Heading 3 5 4 3 2 3 2" xfId="31580" xr:uid="{00000000-0005-0000-0000-00007D380000}"/>
    <cellStyle name="Heading 3 5 4 3 2 3 3" xfId="33166" xr:uid="{00000000-0005-0000-0000-00007E380000}"/>
    <cellStyle name="Heading 3 5 4 3 2 4" xfId="29286" xr:uid="{00000000-0005-0000-0000-00007F380000}"/>
    <cellStyle name="Heading 3 5 4 3 2 5" xfId="29987" xr:uid="{00000000-0005-0000-0000-000080380000}"/>
    <cellStyle name="Heading 3 5 4 3 3" xfId="10066" xr:uid="{00000000-0005-0000-0000-000081380000}"/>
    <cellStyle name="Heading 3 5 4 3 3 2" xfId="26943" xr:uid="{00000000-0005-0000-0000-000082380000}"/>
    <cellStyle name="Heading 3 5 4 3 3 2 2" xfId="31582" xr:uid="{00000000-0005-0000-0000-000083380000}"/>
    <cellStyle name="Heading 3 5 4 3 3 2 3" xfId="33168" xr:uid="{00000000-0005-0000-0000-000084380000}"/>
    <cellStyle name="Heading 3 5 4 3 3 3" xfId="29288" xr:uid="{00000000-0005-0000-0000-000085380000}"/>
    <cellStyle name="Heading 3 5 4 3 3 4" xfId="29985" xr:uid="{00000000-0005-0000-0000-000086380000}"/>
    <cellStyle name="Heading 3 5 4 3 4" xfId="26940" xr:uid="{00000000-0005-0000-0000-000087380000}"/>
    <cellStyle name="Heading 3 5 4 3 4 2" xfId="31579" xr:uid="{00000000-0005-0000-0000-000088380000}"/>
    <cellStyle name="Heading 3 5 4 3 4 3" xfId="33165" xr:uid="{00000000-0005-0000-0000-000089380000}"/>
    <cellStyle name="Heading 3 5 4 3 5" xfId="29285" xr:uid="{00000000-0005-0000-0000-00008A380000}"/>
    <cellStyle name="Heading 3 5 4 3 6" xfId="29988" xr:uid="{00000000-0005-0000-0000-00008B380000}"/>
    <cellStyle name="Heading 3 5 4 4" xfId="10067" xr:uid="{00000000-0005-0000-0000-00008C380000}"/>
    <cellStyle name="Heading 3 5 4 4 2" xfId="10068" xr:uid="{00000000-0005-0000-0000-00008D380000}"/>
    <cellStyle name="Heading 3 5 4 4 2 2" xfId="26945" xr:uid="{00000000-0005-0000-0000-00008E380000}"/>
    <cellStyle name="Heading 3 5 4 4 2 2 2" xfId="31584" xr:uid="{00000000-0005-0000-0000-00008F380000}"/>
    <cellStyle name="Heading 3 5 4 4 2 2 3" xfId="33170" xr:uid="{00000000-0005-0000-0000-000090380000}"/>
    <cellStyle name="Heading 3 5 4 4 2 3" xfId="29290" xr:uid="{00000000-0005-0000-0000-000091380000}"/>
    <cellStyle name="Heading 3 5 4 4 2 4" xfId="29983" xr:uid="{00000000-0005-0000-0000-000092380000}"/>
    <cellStyle name="Heading 3 5 4 4 3" xfId="26944" xr:uid="{00000000-0005-0000-0000-000093380000}"/>
    <cellStyle name="Heading 3 5 4 4 3 2" xfId="31583" xr:uid="{00000000-0005-0000-0000-000094380000}"/>
    <cellStyle name="Heading 3 5 4 4 3 3" xfId="33169" xr:uid="{00000000-0005-0000-0000-000095380000}"/>
    <cellStyle name="Heading 3 5 4 4 4" xfId="29289" xr:uid="{00000000-0005-0000-0000-000096380000}"/>
    <cellStyle name="Heading 3 5 4 4 5" xfId="29984" xr:uid="{00000000-0005-0000-0000-000097380000}"/>
    <cellStyle name="Heading 3 5 4 5" xfId="10069" xr:uid="{00000000-0005-0000-0000-000098380000}"/>
    <cellStyle name="Heading 3 5 4 5 2" xfId="26946" xr:uid="{00000000-0005-0000-0000-000099380000}"/>
    <cellStyle name="Heading 3 5 4 5 2 2" xfId="31585" xr:uid="{00000000-0005-0000-0000-00009A380000}"/>
    <cellStyle name="Heading 3 5 4 5 2 3" xfId="33171" xr:uid="{00000000-0005-0000-0000-00009B380000}"/>
    <cellStyle name="Heading 3 5 4 5 3" xfId="29291" xr:uid="{00000000-0005-0000-0000-00009C380000}"/>
    <cellStyle name="Heading 3 5 4 5 4" xfId="29982" xr:uid="{00000000-0005-0000-0000-00009D380000}"/>
    <cellStyle name="Heading 3 5 4 6" xfId="26931" xr:uid="{00000000-0005-0000-0000-00009E380000}"/>
    <cellStyle name="Heading 3 5 4 6 2" xfId="31570" xr:uid="{00000000-0005-0000-0000-00009F380000}"/>
    <cellStyle name="Heading 3 5 4 6 3" xfId="33156" xr:uid="{00000000-0005-0000-0000-0000A0380000}"/>
    <cellStyle name="Heading 3 5 4 7" xfId="28067" xr:uid="{00000000-0005-0000-0000-0000A1380000}"/>
    <cellStyle name="Heading 3 5 4 7 2" xfId="32703" xr:uid="{00000000-0005-0000-0000-0000A2380000}"/>
    <cellStyle name="Heading 3 5 4 7 3" xfId="34289" xr:uid="{00000000-0005-0000-0000-0000A3380000}"/>
    <cellStyle name="Heading 3 5 4 8" xfId="29276" xr:uid="{00000000-0005-0000-0000-0000A4380000}"/>
    <cellStyle name="Heading 3 5 4 9" xfId="29997" xr:uid="{00000000-0005-0000-0000-0000A5380000}"/>
    <cellStyle name="Heading 3 5 5" xfId="10070" xr:uid="{00000000-0005-0000-0000-0000A6380000}"/>
    <cellStyle name="Heading 3 5 5 2" xfId="10071" xr:uid="{00000000-0005-0000-0000-0000A7380000}"/>
    <cellStyle name="Heading 3 5 5 2 2" xfId="10072" xr:uid="{00000000-0005-0000-0000-0000A8380000}"/>
    <cellStyle name="Heading 3 5 5 2 2 2" xfId="10073" xr:uid="{00000000-0005-0000-0000-0000A9380000}"/>
    <cellStyle name="Heading 3 5 5 2 2 2 2" xfId="10074" xr:uid="{00000000-0005-0000-0000-0000AA380000}"/>
    <cellStyle name="Heading 3 5 5 2 2 2 2 2" xfId="26951" xr:uid="{00000000-0005-0000-0000-0000AB380000}"/>
    <cellStyle name="Heading 3 5 5 2 2 2 2 2 2" xfId="31590" xr:uid="{00000000-0005-0000-0000-0000AC380000}"/>
    <cellStyle name="Heading 3 5 5 2 2 2 2 2 3" xfId="33176" xr:uid="{00000000-0005-0000-0000-0000AD380000}"/>
    <cellStyle name="Heading 3 5 5 2 2 2 2 3" xfId="29296" xr:uid="{00000000-0005-0000-0000-0000AE380000}"/>
    <cellStyle name="Heading 3 5 5 2 2 2 2 4" xfId="29977" xr:uid="{00000000-0005-0000-0000-0000AF380000}"/>
    <cellStyle name="Heading 3 5 5 2 2 2 3" xfId="26950" xr:uid="{00000000-0005-0000-0000-0000B0380000}"/>
    <cellStyle name="Heading 3 5 5 2 2 2 3 2" xfId="31589" xr:uid="{00000000-0005-0000-0000-0000B1380000}"/>
    <cellStyle name="Heading 3 5 5 2 2 2 3 3" xfId="33175" xr:uid="{00000000-0005-0000-0000-0000B2380000}"/>
    <cellStyle name="Heading 3 5 5 2 2 2 4" xfId="29295" xr:uid="{00000000-0005-0000-0000-0000B3380000}"/>
    <cellStyle name="Heading 3 5 5 2 2 2 5" xfId="29978" xr:uid="{00000000-0005-0000-0000-0000B4380000}"/>
    <cellStyle name="Heading 3 5 5 2 2 3" xfId="10075" xr:uid="{00000000-0005-0000-0000-0000B5380000}"/>
    <cellStyle name="Heading 3 5 5 2 2 3 2" xfId="26952" xr:uid="{00000000-0005-0000-0000-0000B6380000}"/>
    <cellStyle name="Heading 3 5 5 2 2 3 2 2" xfId="31591" xr:uid="{00000000-0005-0000-0000-0000B7380000}"/>
    <cellStyle name="Heading 3 5 5 2 2 3 2 3" xfId="33177" xr:uid="{00000000-0005-0000-0000-0000B8380000}"/>
    <cellStyle name="Heading 3 5 5 2 2 3 3" xfId="29297" xr:uid="{00000000-0005-0000-0000-0000B9380000}"/>
    <cellStyle name="Heading 3 5 5 2 2 3 4" xfId="29976" xr:uid="{00000000-0005-0000-0000-0000BA380000}"/>
    <cellStyle name="Heading 3 5 5 2 2 4" xfId="26949" xr:uid="{00000000-0005-0000-0000-0000BB380000}"/>
    <cellStyle name="Heading 3 5 5 2 2 4 2" xfId="31588" xr:uid="{00000000-0005-0000-0000-0000BC380000}"/>
    <cellStyle name="Heading 3 5 5 2 2 4 3" xfId="33174" xr:uid="{00000000-0005-0000-0000-0000BD380000}"/>
    <cellStyle name="Heading 3 5 5 2 2 5" xfId="29294" xr:uid="{00000000-0005-0000-0000-0000BE380000}"/>
    <cellStyle name="Heading 3 5 5 2 2 6" xfId="29979" xr:uid="{00000000-0005-0000-0000-0000BF380000}"/>
    <cellStyle name="Heading 3 5 5 2 3" xfId="10076" xr:uid="{00000000-0005-0000-0000-0000C0380000}"/>
    <cellStyle name="Heading 3 5 5 2 3 2" xfId="10077" xr:uid="{00000000-0005-0000-0000-0000C1380000}"/>
    <cellStyle name="Heading 3 5 5 2 3 2 2" xfId="26954" xr:uid="{00000000-0005-0000-0000-0000C2380000}"/>
    <cellStyle name="Heading 3 5 5 2 3 2 2 2" xfId="31593" xr:uid="{00000000-0005-0000-0000-0000C3380000}"/>
    <cellStyle name="Heading 3 5 5 2 3 2 2 3" xfId="33179" xr:uid="{00000000-0005-0000-0000-0000C4380000}"/>
    <cellStyle name="Heading 3 5 5 2 3 2 3" xfId="29299" xr:uid="{00000000-0005-0000-0000-0000C5380000}"/>
    <cellStyle name="Heading 3 5 5 2 3 2 4" xfId="29974" xr:uid="{00000000-0005-0000-0000-0000C6380000}"/>
    <cellStyle name="Heading 3 5 5 2 3 3" xfId="26953" xr:uid="{00000000-0005-0000-0000-0000C7380000}"/>
    <cellStyle name="Heading 3 5 5 2 3 3 2" xfId="31592" xr:uid="{00000000-0005-0000-0000-0000C8380000}"/>
    <cellStyle name="Heading 3 5 5 2 3 3 3" xfId="33178" xr:uid="{00000000-0005-0000-0000-0000C9380000}"/>
    <cellStyle name="Heading 3 5 5 2 3 4" xfId="29298" xr:uid="{00000000-0005-0000-0000-0000CA380000}"/>
    <cellStyle name="Heading 3 5 5 2 3 5" xfId="29975" xr:uid="{00000000-0005-0000-0000-0000CB380000}"/>
    <cellStyle name="Heading 3 5 5 2 4" xfId="10078" xr:uid="{00000000-0005-0000-0000-0000CC380000}"/>
    <cellStyle name="Heading 3 5 5 2 4 2" xfId="26955" xr:uid="{00000000-0005-0000-0000-0000CD380000}"/>
    <cellStyle name="Heading 3 5 5 2 4 2 2" xfId="31594" xr:uid="{00000000-0005-0000-0000-0000CE380000}"/>
    <cellStyle name="Heading 3 5 5 2 4 2 3" xfId="33180" xr:uid="{00000000-0005-0000-0000-0000CF380000}"/>
    <cellStyle name="Heading 3 5 5 2 4 3" xfId="29300" xr:uid="{00000000-0005-0000-0000-0000D0380000}"/>
    <cellStyle name="Heading 3 5 5 2 4 4" xfId="29973" xr:uid="{00000000-0005-0000-0000-0000D1380000}"/>
    <cellStyle name="Heading 3 5 5 2 5" xfId="26948" xr:uid="{00000000-0005-0000-0000-0000D2380000}"/>
    <cellStyle name="Heading 3 5 5 2 5 2" xfId="31587" xr:uid="{00000000-0005-0000-0000-0000D3380000}"/>
    <cellStyle name="Heading 3 5 5 2 5 3" xfId="33173" xr:uid="{00000000-0005-0000-0000-0000D4380000}"/>
    <cellStyle name="Heading 3 5 5 2 6" xfId="29293" xr:uid="{00000000-0005-0000-0000-0000D5380000}"/>
    <cellStyle name="Heading 3 5 5 2 7" xfId="29980" xr:uid="{00000000-0005-0000-0000-0000D6380000}"/>
    <cellStyle name="Heading 3 5 5 3" xfId="10079" xr:uid="{00000000-0005-0000-0000-0000D7380000}"/>
    <cellStyle name="Heading 3 5 5 3 2" xfId="10080" xr:uid="{00000000-0005-0000-0000-0000D8380000}"/>
    <cellStyle name="Heading 3 5 5 3 2 2" xfId="10081" xr:uid="{00000000-0005-0000-0000-0000D9380000}"/>
    <cellStyle name="Heading 3 5 5 3 2 2 2" xfId="26958" xr:uid="{00000000-0005-0000-0000-0000DA380000}"/>
    <cellStyle name="Heading 3 5 5 3 2 2 2 2" xfId="31597" xr:uid="{00000000-0005-0000-0000-0000DB380000}"/>
    <cellStyle name="Heading 3 5 5 3 2 2 2 3" xfId="33183" xr:uid="{00000000-0005-0000-0000-0000DC380000}"/>
    <cellStyle name="Heading 3 5 5 3 2 2 3" xfId="29303" xr:uid="{00000000-0005-0000-0000-0000DD380000}"/>
    <cellStyle name="Heading 3 5 5 3 2 2 4" xfId="29970" xr:uid="{00000000-0005-0000-0000-0000DE380000}"/>
    <cellStyle name="Heading 3 5 5 3 2 3" xfId="26957" xr:uid="{00000000-0005-0000-0000-0000DF380000}"/>
    <cellStyle name="Heading 3 5 5 3 2 3 2" xfId="31596" xr:uid="{00000000-0005-0000-0000-0000E0380000}"/>
    <cellStyle name="Heading 3 5 5 3 2 3 3" xfId="33182" xr:uid="{00000000-0005-0000-0000-0000E1380000}"/>
    <cellStyle name="Heading 3 5 5 3 2 4" xfId="29302" xr:uid="{00000000-0005-0000-0000-0000E2380000}"/>
    <cellStyle name="Heading 3 5 5 3 2 5" xfId="29971" xr:uid="{00000000-0005-0000-0000-0000E3380000}"/>
    <cellStyle name="Heading 3 5 5 3 3" xfId="10082" xr:uid="{00000000-0005-0000-0000-0000E4380000}"/>
    <cellStyle name="Heading 3 5 5 3 3 2" xfId="26959" xr:uid="{00000000-0005-0000-0000-0000E5380000}"/>
    <cellStyle name="Heading 3 5 5 3 3 2 2" xfId="31598" xr:uid="{00000000-0005-0000-0000-0000E6380000}"/>
    <cellStyle name="Heading 3 5 5 3 3 2 3" xfId="33184" xr:uid="{00000000-0005-0000-0000-0000E7380000}"/>
    <cellStyle name="Heading 3 5 5 3 3 3" xfId="29304" xr:uid="{00000000-0005-0000-0000-0000E8380000}"/>
    <cellStyle name="Heading 3 5 5 3 3 4" xfId="29969" xr:uid="{00000000-0005-0000-0000-0000E9380000}"/>
    <cellStyle name="Heading 3 5 5 3 4" xfId="26956" xr:uid="{00000000-0005-0000-0000-0000EA380000}"/>
    <cellStyle name="Heading 3 5 5 3 4 2" xfId="31595" xr:uid="{00000000-0005-0000-0000-0000EB380000}"/>
    <cellStyle name="Heading 3 5 5 3 4 3" xfId="33181" xr:uid="{00000000-0005-0000-0000-0000EC380000}"/>
    <cellStyle name="Heading 3 5 5 3 5" xfId="29301" xr:uid="{00000000-0005-0000-0000-0000ED380000}"/>
    <cellStyle name="Heading 3 5 5 3 6" xfId="29972" xr:uid="{00000000-0005-0000-0000-0000EE380000}"/>
    <cellStyle name="Heading 3 5 5 4" xfId="10083" xr:uid="{00000000-0005-0000-0000-0000EF380000}"/>
    <cellStyle name="Heading 3 5 5 4 2" xfId="10084" xr:uid="{00000000-0005-0000-0000-0000F0380000}"/>
    <cellStyle name="Heading 3 5 5 4 2 2" xfId="26961" xr:uid="{00000000-0005-0000-0000-0000F1380000}"/>
    <cellStyle name="Heading 3 5 5 4 2 2 2" xfId="31600" xr:uid="{00000000-0005-0000-0000-0000F2380000}"/>
    <cellStyle name="Heading 3 5 5 4 2 2 3" xfId="33186" xr:uid="{00000000-0005-0000-0000-0000F3380000}"/>
    <cellStyle name="Heading 3 5 5 4 2 3" xfId="29306" xr:uid="{00000000-0005-0000-0000-0000F4380000}"/>
    <cellStyle name="Heading 3 5 5 4 2 4" xfId="29967" xr:uid="{00000000-0005-0000-0000-0000F5380000}"/>
    <cellStyle name="Heading 3 5 5 4 3" xfId="26960" xr:uid="{00000000-0005-0000-0000-0000F6380000}"/>
    <cellStyle name="Heading 3 5 5 4 3 2" xfId="31599" xr:uid="{00000000-0005-0000-0000-0000F7380000}"/>
    <cellStyle name="Heading 3 5 5 4 3 3" xfId="33185" xr:uid="{00000000-0005-0000-0000-0000F8380000}"/>
    <cellStyle name="Heading 3 5 5 4 4" xfId="29305" xr:uid="{00000000-0005-0000-0000-0000F9380000}"/>
    <cellStyle name="Heading 3 5 5 4 5" xfId="29968" xr:uid="{00000000-0005-0000-0000-0000FA380000}"/>
    <cellStyle name="Heading 3 5 5 5" xfId="10085" xr:uid="{00000000-0005-0000-0000-0000FB380000}"/>
    <cellStyle name="Heading 3 5 5 5 2" xfId="26962" xr:uid="{00000000-0005-0000-0000-0000FC380000}"/>
    <cellStyle name="Heading 3 5 5 5 2 2" xfId="31601" xr:uid="{00000000-0005-0000-0000-0000FD380000}"/>
    <cellStyle name="Heading 3 5 5 5 2 3" xfId="33187" xr:uid="{00000000-0005-0000-0000-0000FE380000}"/>
    <cellStyle name="Heading 3 5 5 5 3" xfId="29307" xr:uid="{00000000-0005-0000-0000-0000FF380000}"/>
    <cellStyle name="Heading 3 5 5 5 4" xfId="29966" xr:uid="{00000000-0005-0000-0000-000000390000}"/>
    <cellStyle name="Heading 3 5 5 6" xfId="26947" xr:uid="{00000000-0005-0000-0000-000001390000}"/>
    <cellStyle name="Heading 3 5 5 6 2" xfId="31586" xr:uid="{00000000-0005-0000-0000-000002390000}"/>
    <cellStyle name="Heading 3 5 5 6 3" xfId="33172" xr:uid="{00000000-0005-0000-0000-000003390000}"/>
    <cellStyle name="Heading 3 5 5 7" xfId="29292" xr:uid="{00000000-0005-0000-0000-000004390000}"/>
    <cellStyle name="Heading 3 5 5 8" xfId="29981" xr:uid="{00000000-0005-0000-0000-000005390000}"/>
    <cellStyle name="Heading 3 5 6" xfId="10086" xr:uid="{00000000-0005-0000-0000-000006390000}"/>
    <cellStyle name="Heading 3 5 6 2" xfId="10087" xr:uid="{00000000-0005-0000-0000-000007390000}"/>
    <cellStyle name="Heading 3 5 6 2 2" xfId="10088" xr:uid="{00000000-0005-0000-0000-000008390000}"/>
    <cellStyle name="Heading 3 5 6 2 2 2" xfId="26965" xr:uid="{00000000-0005-0000-0000-000009390000}"/>
    <cellStyle name="Heading 3 5 6 2 2 2 2" xfId="31604" xr:uid="{00000000-0005-0000-0000-00000A390000}"/>
    <cellStyle name="Heading 3 5 6 2 2 2 3" xfId="33190" xr:uid="{00000000-0005-0000-0000-00000B390000}"/>
    <cellStyle name="Heading 3 5 6 2 2 3" xfId="29310" xr:uid="{00000000-0005-0000-0000-00000C390000}"/>
    <cellStyle name="Heading 3 5 6 2 2 4" xfId="29963" xr:uid="{00000000-0005-0000-0000-00000D390000}"/>
    <cellStyle name="Heading 3 5 6 2 3" xfId="26964" xr:uid="{00000000-0005-0000-0000-00000E390000}"/>
    <cellStyle name="Heading 3 5 6 2 3 2" xfId="31603" xr:uid="{00000000-0005-0000-0000-00000F390000}"/>
    <cellStyle name="Heading 3 5 6 2 3 3" xfId="33189" xr:uid="{00000000-0005-0000-0000-000010390000}"/>
    <cellStyle name="Heading 3 5 6 2 4" xfId="29309" xr:uid="{00000000-0005-0000-0000-000011390000}"/>
    <cellStyle name="Heading 3 5 6 2 5" xfId="29964" xr:uid="{00000000-0005-0000-0000-000012390000}"/>
    <cellStyle name="Heading 3 5 6 3" xfId="10089" xr:uid="{00000000-0005-0000-0000-000013390000}"/>
    <cellStyle name="Heading 3 5 6 3 2" xfId="26966" xr:uid="{00000000-0005-0000-0000-000014390000}"/>
    <cellStyle name="Heading 3 5 6 3 2 2" xfId="31605" xr:uid="{00000000-0005-0000-0000-000015390000}"/>
    <cellStyle name="Heading 3 5 6 3 2 3" xfId="33191" xr:uid="{00000000-0005-0000-0000-000016390000}"/>
    <cellStyle name="Heading 3 5 6 3 3" xfId="29311" xr:uid="{00000000-0005-0000-0000-000017390000}"/>
    <cellStyle name="Heading 3 5 6 3 4" xfId="29962" xr:uid="{00000000-0005-0000-0000-000018390000}"/>
    <cellStyle name="Heading 3 5 6 4" xfId="26963" xr:uid="{00000000-0005-0000-0000-000019390000}"/>
    <cellStyle name="Heading 3 5 6 4 2" xfId="31602" xr:uid="{00000000-0005-0000-0000-00001A390000}"/>
    <cellStyle name="Heading 3 5 6 4 3" xfId="33188" xr:uid="{00000000-0005-0000-0000-00001B390000}"/>
    <cellStyle name="Heading 3 5 6 5" xfId="29308" xr:uid="{00000000-0005-0000-0000-00001C390000}"/>
    <cellStyle name="Heading 3 5 6 6" xfId="29965" xr:uid="{00000000-0005-0000-0000-00001D390000}"/>
    <cellStyle name="Heading 3 5 7" xfId="10090" xr:uid="{00000000-0005-0000-0000-00001E390000}"/>
    <cellStyle name="Heading 3 5 7 2" xfId="10091" xr:uid="{00000000-0005-0000-0000-00001F390000}"/>
    <cellStyle name="Heading 3 5 7 2 2" xfId="26968" xr:uid="{00000000-0005-0000-0000-000020390000}"/>
    <cellStyle name="Heading 3 5 7 2 2 2" xfId="31607" xr:uid="{00000000-0005-0000-0000-000021390000}"/>
    <cellStyle name="Heading 3 5 7 2 2 3" xfId="33193" xr:uid="{00000000-0005-0000-0000-000022390000}"/>
    <cellStyle name="Heading 3 5 7 2 3" xfId="29313" xr:uid="{00000000-0005-0000-0000-000023390000}"/>
    <cellStyle name="Heading 3 5 7 2 4" xfId="29960" xr:uid="{00000000-0005-0000-0000-000024390000}"/>
    <cellStyle name="Heading 3 5 7 3" xfId="26967" xr:uid="{00000000-0005-0000-0000-000025390000}"/>
    <cellStyle name="Heading 3 5 7 3 2" xfId="31606" xr:uid="{00000000-0005-0000-0000-000026390000}"/>
    <cellStyle name="Heading 3 5 7 3 3" xfId="33192" xr:uid="{00000000-0005-0000-0000-000027390000}"/>
    <cellStyle name="Heading 3 5 7 4" xfId="29312" xr:uid="{00000000-0005-0000-0000-000028390000}"/>
    <cellStyle name="Heading 3 5 7 5" xfId="29961" xr:uid="{00000000-0005-0000-0000-000029390000}"/>
    <cellStyle name="Heading 3 5 8" xfId="10092" xr:uid="{00000000-0005-0000-0000-00002A390000}"/>
    <cellStyle name="Heading 3 5 8 2" xfId="10093" xr:uid="{00000000-0005-0000-0000-00002B390000}"/>
    <cellStyle name="Heading 3 5 8 2 2" xfId="26970" xr:uid="{00000000-0005-0000-0000-00002C390000}"/>
    <cellStyle name="Heading 3 5 8 2 2 2" xfId="31609" xr:uid="{00000000-0005-0000-0000-00002D390000}"/>
    <cellStyle name="Heading 3 5 8 2 2 3" xfId="33195" xr:uid="{00000000-0005-0000-0000-00002E390000}"/>
    <cellStyle name="Heading 3 5 8 2 3" xfId="29315" xr:uid="{00000000-0005-0000-0000-00002F390000}"/>
    <cellStyle name="Heading 3 5 8 2 4" xfId="29958" xr:uid="{00000000-0005-0000-0000-000030390000}"/>
    <cellStyle name="Heading 3 5 8 3" xfId="26969" xr:uid="{00000000-0005-0000-0000-000031390000}"/>
    <cellStyle name="Heading 3 5 8 3 2" xfId="31608" xr:uid="{00000000-0005-0000-0000-000032390000}"/>
    <cellStyle name="Heading 3 5 8 3 3" xfId="33194" xr:uid="{00000000-0005-0000-0000-000033390000}"/>
    <cellStyle name="Heading 3 5 8 4" xfId="29314" xr:uid="{00000000-0005-0000-0000-000034390000}"/>
    <cellStyle name="Heading 3 5 8 5" xfId="29959" xr:uid="{00000000-0005-0000-0000-000035390000}"/>
    <cellStyle name="Heading 3 5 9" xfId="10094" xr:uid="{00000000-0005-0000-0000-000036390000}"/>
    <cellStyle name="Heading 3 5 9 2" xfId="26971" xr:uid="{00000000-0005-0000-0000-000037390000}"/>
    <cellStyle name="Heading 3 5 9 2 2" xfId="31610" xr:uid="{00000000-0005-0000-0000-000038390000}"/>
    <cellStyle name="Heading 3 5 9 2 3" xfId="33196" xr:uid="{00000000-0005-0000-0000-000039390000}"/>
    <cellStyle name="Heading 3 5 9 3" xfId="29316" xr:uid="{00000000-0005-0000-0000-00003A390000}"/>
    <cellStyle name="Heading 3 5 9 4" xfId="29957" xr:uid="{00000000-0005-0000-0000-00003B390000}"/>
    <cellStyle name="Heading 3 5_Client_Report_SSFD_286_UI_15May14_06h00" xfId="37049" xr:uid="{00000000-0005-0000-0000-00003C390000}"/>
    <cellStyle name="Heading 3 6" xfId="10095" xr:uid="{00000000-0005-0000-0000-00003D390000}"/>
    <cellStyle name="Heading 3 6 10" xfId="26972" xr:uid="{00000000-0005-0000-0000-00003E390000}"/>
    <cellStyle name="Heading 3 6 10 2" xfId="31611" xr:uid="{00000000-0005-0000-0000-00003F390000}"/>
    <cellStyle name="Heading 3 6 10 3" xfId="33197" xr:uid="{00000000-0005-0000-0000-000040390000}"/>
    <cellStyle name="Heading 3 6 11" xfId="28068" xr:uid="{00000000-0005-0000-0000-000041390000}"/>
    <cellStyle name="Heading 3 6 11 2" xfId="32704" xr:uid="{00000000-0005-0000-0000-000042390000}"/>
    <cellStyle name="Heading 3 6 11 3" xfId="34290" xr:uid="{00000000-0005-0000-0000-000043390000}"/>
    <cellStyle name="Heading 3 6 12" xfId="29317" xr:uid="{00000000-0005-0000-0000-000044390000}"/>
    <cellStyle name="Heading 3 6 13" xfId="29956" xr:uid="{00000000-0005-0000-0000-000045390000}"/>
    <cellStyle name="Heading 3 6 2" xfId="10096" xr:uid="{00000000-0005-0000-0000-000046390000}"/>
    <cellStyle name="Heading 3 6 2 10" xfId="29318" xr:uid="{00000000-0005-0000-0000-000047390000}"/>
    <cellStyle name="Heading 3 6 2 11" xfId="29955" xr:uid="{00000000-0005-0000-0000-000048390000}"/>
    <cellStyle name="Heading 3 6 2 2" xfId="10097" xr:uid="{00000000-0005-0000-0000-000049390000}"/>
    <cellStyle name="Heading 3 6 2 2 2" xfId="10098" xr:uid="{00000000-0005-0000-0000-00004A390000}"/>
    <cellStyle name="Heading 3 6 2 2 2 2" xfId="10099" xr:uid="{00000000-0005-0000-0000-00004B390000}"/>
    <cellStyle name="Heading 3 6 2 2 2 2 2" xfId="10100" xr:uid="{00000000-0005-0000-0000-00004C390000}"/>
    <cellStyle name="Heading 3 6 2 2 2 2 2 2" xfId="10101" xr:uid="{00000000-0005-0000-0000-00004D390000}"/>
    <cellStyle name="Heading 3 6 2 2 2 2 2 2 2" xfId="26978" xr:uid="{00000000-0005-0000-0000-00004E390000}"/>
    <cellStyle name="Heading 3 6 2 2 2 2 2 2 2 2" xfId="31617" xr:uid="{00000000-0005-0000-0000-00004F390000}"/>
    <cellStyle name="Heading 3 6 2 2 2 2 2 2 2 3" xfId="33203" xr:uid="{00000000-0005-0000-0000-000050390000}"/>
    <cellStyle name="Heading 3 6 2 2 2 2 2 2 3" xfId="29323" xr:uid="{00000000-0005-0000-0000-000051390000}"/>
    <cellStyle name="Heading 3 6 2 2 2 2 2 2 4" xfId="29950" xr:uid="{00000000-0005-0000-0000-000052390000}"/>
    <cellStyle name="Heading 3 6 2 2 2 2 2 3" xfId="26977" xr:uid="{00000000-0005-0000-0000-000053390000}"/>
    <cellStyle name="Heading 3 6 2 2 2 2 2 3 2" xfId="31616" xr:uid="{00000000-0005-0000-0000-000054390000}"/>
    <cellStyle name="Heading 3 6 2 2 2 2 2 3 3" xfId="33202" xr:uid="{00000000-0005-0000-0000-000055390000}"/>
    <cellStyle name="Heading 3 6 2 2 2 2 2 4" xfId="29322" xr:uid="{00000000-0005-0000-0000-000056390000}"/>
    <cellStyle name="Heading 3 6 2 2 2 2 2 5" xfId="29951" xr:uid="{00000000-0005-0000-0000-000057390000}"/>
    <cellStyle name="Heading 3 6 2 2 2 2 3" xfId="10102" xr:uid="{00000000-0005-0000-0000-000058390000}"/>
    <cellStyle name="Heading 3 6 2 2 2 2 3 2" xfId="26979" xr:uid="{00000000-0005-0000-0000-000059390000}"/>
    <cellStyle name="Heading 3 6 2 2 2 2 3 2 2" xfId="31618" xr:uid="{00000000-0005-0000-0000-00005A390000}"/>
    <cellStyle name="Heading 3 6 2 2 2 2 3 2 3" xfId="33204" xr:uid="{00000000-0005-0000-0000-00005B390000}"/>
    <cellStyle name="Heading 3 6 2 2 2 2 3 3" xfId="29324" xr:uid="{00000000-0005-0000-0000-00005C390000}"/>
    <cellStyle name="Heading 3 6 2 2 2 2 3 4" xfId="29949" xr:uid="{00000000-0005-0000-0000-00005D390000}"/>
    <cellStyle name="Heading 3 6 2 2 2 2 4" xfId="26976" xr:uid="{00000000-0005-0000-0000-00005E390000}"/>
    <cellStyle name="Heading 3 6 2 2 2 2 4 2" xfId="31615" xr:uid="{00000000-0005-0000-0000-00005F390000}"/>
    <cellStyle name="Heading 3 6 2 2 2 2 4 3" xfId="33201" xr:uid="{00000000-0005-0000-0000-000060390000}"/>
    <cellStyle name="Heading 3 6 2 2 2 2 5" xfId="29321" xr:uid="{00000000-0005-0000-0000-000061390000}"/>
    <cellStyle name="Heading 3 6 2 2 2 2 6" xfId="29952" xr:uid="{00000000-0005-0000-0000-000062390000}"/>
    <cellStyle name="Heading 3 6 2 2 2 3" xfId="10103" xr:uid="{00000000-0005-0000-0000-000063390000}"/>
    <cellStyle name="Heading 3 6 2 2 2 3 2" xfId="10104" xr:uid="{00000000-0005-0000-0000-000064390000}"/>
    <cellStyle name="Heading 3 6 2 2 2 3 2 2" xfId="26981" xr:uid="{00000000-0005-0000-0000-000065390000}"/>
    <cellStyle name="Heading 3 6 2 2 2 3 2 2 2" xfId="31620" xr:uid="{00000000-0005-0000-0000-000066390000}"/>
    <cellStyle name="Heading 3 6 2 2 2 3 2 2 3" xfId="33206" xr:uid="{00000000-0005-0000-0000-000067390000}"/>
    <cellStyle name="Heading 3 6 2 2 2 3 2 3" xfId="29326" xr:uid="{00000000-0005-0000-0000-000068390000}"/>
    <cellStyle name="Heading 3 6 2 2 2 3 2 4" xfId="29947" xr:uid="{00000000-0005-0000-0000-000069390000}"/>
    <cellStyle name="Heading 3 6 2 2 2 3 3" xfId="26980" xr:uid="{00000000-0005-0000-0000-00006A390000}"/>
    <cellStyle name="Heading 3 6 2 2 2 3 3 2" xfId="31619" xr:uid="{00000000-0005-0000-0000-00006B390000}"/>
    <cellStyle name="Heading 3 6 2 2 2 3 3 3" xfId="33205" xr:uid="{00000000-0005-0000-0000-00006C390000}"/>
    <cellStyle name="Heading 3 6 2 2 2 3 4" xfId="29325" xr:uid="{00000000-0005-0000-0000-00006D390000}"/>
    <cellStyle name="Heading 3 6 2 2 2 3 5" xfId="29948" xr:uid="{00000000-0005-0000-0000-00006E390000}"/>
    <cellStyle name="Heading 3 6 2 2 2 4" xfId="10105" xr:uid="{00000000-0005-0000-0000-00006F390000}"/>
    <cellStyle name="Heading 3 6 2 2 2 4 2" xfId="26982" xr:uid="{00000000-0005-0000-0000-000070390000}"/>
    <cellStyle name="Heading 3 6 2 2 2 4 2 2" xfId="31621" xr:uid="{00000000-0005-0000-0000-000071390000}"/>
    <cellStyle name="Heading 3 6 2 2 2 4 2 3" xfId="33207" xr:uid="{00000000-0005-0000-0000-000072390000}"/>
    <cellStyle name="Heading 3 6 2 2 2 4 3" xfId="29327" xr:uid="{00000000-0005-0000-0000-000073390000}"/>
    <cellStyle name="Heading 3 6 2 2 2 4 4" xfId="29946" xr:uid="{00000000-0005-0000-0000-000074390000}"/>
    <cellStyle name="Heading 3 6 2 2 2 5" xfId="26975" xr:uid="{00000000-0005-0000-0000-000075390000}"/>
    <cellStyle name="Heading 3 6 2 2 2 5 2" xfId="31614" xr:uid="{00000000-0005-0000-0000-000076390000}"/>
    <cellStyle name="Heading 3 6 2 2 2 5 3" xfId="33200" xr:uid="{00000000-0005-0000-0000-000077390000}"/>
    <cellStyle name="Heading 3 6 2 2 2 6" xfId="29320" xr:uid="{00000000-0005-0000-0000-000078390000}"/>
    <cellStyle name="Heading 3 6 2 2 2 7" xfId="29953" xr:uid="{00000000-0005-0000-0000-000079390000}"/>
    <cellStyle name="Heading 3 6 2 2 3" xfId="10106" xr:uid="{00000000-0005-0000-0000-00007A390000}"/>
    <cellStyle name="Heading 3 6 2 2 3 2" xfId="10107" xr:uid="{00000000-0005-0000-0000-00007B390000}"/>
    <cellStyle name="Heading 3 6 2 2 3 2 2" xfId="10108" xr:uid="{00000000-0005-0000-0000-00007C390000}"/>
    <cellStyle name="Heading 3 6 2 2 3 2 2 2" xfId="26985" xr:uid="{00000000-0005-0000-0000-00007D390000}"/>
    <cellStyle name="Heading 3 6 2 2 3 2 2 2 2" xfId="31624" xr:uid="{00000000-0005-0000-0000-00007E390000}"/>
    <cellStyle name="Heading 3 6 2 2 3 2 2 2 3" xfId="33210" xr:uid="{00000000-0005-0000-0000-00007F390000}"/>
    <cellStyle name="Heading 3 6 2 2 3 2 2 3" xfId="29330" xr:uid="{00000000-0005-0000-0000-000080390000}"/>
    <cellStyle name="Heading 3 6 2 2 3 2 2 4" xfId="29943" xr:uid="{00000000-0005-0000-0000-000081390000}"/>
    <cellStyle name="Heading 3 6 2 2 3 2 3" xfId="26984" xr:uid="{00000000-0005-0000-0000-000082390000}"/>
    <cellStyle name="Heading 3 6 2 2 3 2 3 2" xfId="31623" xr:uid="{00000000-0005-0000-0000-000083390000}"/>
    <cellStyle name="Heading 3 6 2 2 3 2 3 3" xfId="33209" xr:uid="{00000000-0005-0000-0000-000084390000}"/>
    <cellStyle name="Heading 3 6 2 2 3 2 4" xfId="29329" xr:uid="{00000000-0005-0000-0000-000085390000}"/>
    <cellStyle name="Heading 3 6 2 2 3 2 5" xfId="29944" xr:uid="{00000000-0005-0000-0000-000086390000}"/>
    <cellStyle name="Heading 3 6 2 2 3 3" xfId="10109" xr:uid="{00000000-0005-0000-0000-000087390000}"/>
    <cellStyle name="Heading 3 6 2 2 3 3 2" xfId="26986" xr:uid="{00000000-0005-0000-0000-000088390000}"/>
    <cellStyle name="Heading 3 6 2 2 3 3 2 2" xfId="31625" xr:uid="{00000000-0005-0000-0000-000089390000}"/>
    <cellStyle name="Heading 3 6 2 2 3 3 2 3" xfId="33211" xr:uid="{00000000-0005-0000-0000-00008A390000}"/>
    <cellStyle name="Heading 3 6 2 2 3 3 3" xfId="29331" xr:uid="{00000000-0005-0000-0000-00008B390000}"/>
    <cellStyle name="Heading 3 6 2 2 3 3 4" xfId="29942" xr:uid="{00000000-0005-0000-0000-00008C390000}"/>
    <cellStyle name="Heading 3 6 2 2 3 4" xfId="26983" xr:uid="{00000000-0005-0000-0000-00008D390000}"/>
    <cellStyle name="Heading 3 6 2 2 3 4 2" xfId="31622" xr:uid="{00000000-0005-0000-0000-00008E390000}"/>
    <cellStyle name="Heading 3 6 2 2 3 4 3" xfId="33208" xr:uid="{00000000-0005-0000-0000-00008F390000}"/>
    <cellStyle name="Heading 3 6 2 2 3 5" xfId="29328" xr:uid="{00000000-0005-0000-0000-000090390000}"/>
    <cellStyle name="Heading 3 6 2 2 3 6" xfId="29945" xr:uid="{00000000-0005-0000-0000-000091390000}"/>
    <cellStyle name="Heading 3 6 2 2 4" xfId="10110" xr:uid="{00000000-0005-0000-0000-000092390000}"/>
    <cellStyle name="Heading 3 6 2 2 4 2" xfId="10111" xr:uid="{00000000-0005-0000-0000-000093390000}"/>
    <cellStyle name="Heading 3 6 2 2 4 2 2" xfId="26988" xr:uid="{00000000-0005-0000-0000-000094390000}"/>
    <cellStyle name="Heading 3 6 2 2 4 2 2 2" xfId="31627" xr:uid="{00000000-0005-0000-0000-000095390000}"/>
    <cellStyle name="Heading 3 6 2 2 4 2 2 3" xfId="33213" xr:uid="{00000000-0005-0000-0000-000096390000}"/>
    <cellStyle name="Heading 3 6 2 2 4 2 3" xfId="29333" xr:uid="{00000000-0005-0000-0000-000097390000}"/>
    <cellStyle name="Heading 3 6 2 2 4 2 4" xfId="29940" xr:uid="{00000000-0005-0000-0000-000098390000}"/>
    <cellStyle name="Heading 3 6 2 2 4 3" xfId="26987" xr:uid="{00000000-0005-0000-0000-000099390000}"/>
    <cellStyle name="Heading 3 6 2 2 4 3 2" xfId="31626" xr:uid="{00000000-0005-0000-0000-00009A390000}"/>
    <cellStyle name="Heading 3 6 2 2 4 3 3" xfId="33212" xr:uid="{00000000-0005-0000-0000-00009B390000}"/>
    <cellStyle name="Heading 3 6 2 2 4 4" xfId="29332" xr:uid="{00000000-0005-0000-0000-00009C390000}"/>
    <cellStyle name="Heading 3 6 2 2 4 5" xfId="29941" xr:uid="{00000000-0005-0000-0000-00009D390000}"/>
    <cellStyle name="Heading 3 6 2 2 5" xfId="10112" xr:uid="{00000000-0005-0000-0000-00009E390000}"/>
    <cellStyle name="Heading 3 6 2 2 5 2" xfId="26989" xr:uid="{00000000-0005-0000-0000-00009F390000}"/>
    <cellStyle name="Heading 3 6 2 2 5 2 2" xfId="31628" xr:uid="{00000000-0005-0000-0000-0000A0390000}"/>
    <cellStyle name="Heading 3 6 2 2 5 2 3" xfId="33214" xr:uid="{00000000-0005-0000-0000-0000A1390000}"/>
    <cellStyle name="Heading 3 6 2 2 5 3" xfId="29334" xr:uid="{00000000-0005-0000-0000-0000A2390000}"/>
    <cellStyle name="Heading 3 6 2 2 5 4" xfId="29939" xr:uid="{00000000-0005-0000-0000-0000A3390000}"/>
    <cellStyle name="Heading 3 6 2 2 6" xfId="26974" xr:uid="{00000000-0005-0000-0000-0000A4390000}"/>
    <cellStyle name="Heading 3 6 2 2 6 2" xfId="31613" xr:uid="{00000000-0005-0000-0000-0000A5390000}"/>
    <cellStyle name="Heading 3 6 2 2 6 3" xfId="33199" xr:uid="{00000000-0005-0000-0000-0000A6390000}"/>
    <cellStyle name="Heading 3 6 2 2 7" xfId="29319" xr:uid="{00000000-0005-0000-0000-0000A7390000}"/>
    <cellStyle name="Heading 3 6 2 2 8" xfId="29954" xr:uid="{00000000-0005-0000-0000-0000A8390000}"/>
    <cellStyle name="Heading 3 6 2 3" xfId="10113" xr:uid="{00000000-0005-0000-0000-0000A9390000}"/>
    <cellStyle name="Heading 3 6 2 3 2" xfId="10114" xr:uid="{00000000-0005-0000-0000-0000AA390000}"/>
    <cellStyle name="Heading 3 6 2 3 2 2" xfId="10115" xr:uid="{00000000-0005-0000-0000-0000AB390000}"/>
    <cellStyle name="Heading 3 6 2 3 2 2 2" xfId="10116" xr:uid="{00000000-0005-0000-0000-0000AC390000}"/>
    <cellStyle name="Heading 3 6 2 3 2 2 2 2" xfId="26993" xr:uid="{00000000-0005-0000-0000-0000AD390000}"/>
    <cellStyle name="Heading 3 6 2 3 2 2 2 2 2" xfId="31632" xr:uid="{00000000-0005-0000-0000-0000AE390000}"/>
    <cellStyle name="Heading 3 6 2 3 2 2 2 2 3" xfId="33218" xr:uid="{00000000-0005-0000-0000-0000AF390000}"/>
    <cellStyle name="Heading 3 6 2 3 2 2 2 3" xfId="29338" xr:uid="{00000000-0005-0000-0000-0000B0390000}"/>
    <cellStyle name="Heading 3 6 2 3 2 2 2 4" xfId="29935" xr:uid="{00000000-0005-0000-0000-0000B1390000}"/>
    <cellStyle name="Heading 3 6 2 3 2 2 3" xfId="26992" xr:uid="{00000000-0005-0000-0000-0000B2390000}"/>
    <cellStyle name="Heading 3 6 2 3 2 2 3 2" xfId="31631" xr:uid="{00000000-0005-0000-0000-0000B3390000}"/>
    <cellStyle name="Heading 3 6 2 3 2 2 3 3" xfId="33217" xr:uid="{00000000-0005-0000-0000-0000B4390000}"/>
    <cellStyle name="Heading 3 6 2 3 2 2 4" xfId="29337" xr:uid="{00000000-0005-0000-0000-0000B5390000}"/>
    <cellStyle name="Heading 3 6 2 3 2 2 5" xfId="29936" xr:uid="{00000000-0005-0000-0000-0000B6390000}"/>
    <cellStyle name="Heading 3 6 2 3 2 3" xfId="10117" xr:uid="{00000000-0005-0000-0000-0000B7390000}"/>
    <cellStyle name="Heading 3 6 2 3 2 3 2" xfId="26994" xr:uid="{00000000-0005-0000-0000-0000B8390000}"/>
    <cellStyle name="Heading 3 6 2 3 2 3 2 2" xfId="31633" xr:uid="{00000000-0005-0000-0000-0000B9390000}"/>
    <cellStyle name="Heading 3 6 2 3 2 3 2 3" xfId="33219" xr:uid="{00000000-0005-0000-0000-0000BA390000}"/>
    <cellStyle name="Heading 3 6 2 3 2 3 3" xfId="29339" xr:uid="{00000000-0005-0000-0000-0000BB390000}"/>
    <cellStyle name="Heading 3 6 2 3 2 3 4" xfId="29934" xr:uid="{00000000-0005-0000-0000-0000BC390000}"/>
    <cellStyle name="Heading 3 6 2 3 2 4" xfId="26991" xr:uid="{00000000-0005-0000-0000-0000BD390000}"/>
    <cellStyle name="Heading 3 6 2 3 2 4 2" xfId="31630" xr:uid="{00000000-0005-0000-0000-0000BE390000}"/>
    <cellStyle name="Heading 3 6 2 3 2 4 3" xfId="33216" xr:uid="{00000000-0005-0000-0000-0000BF390000}"/>
    <cellStyle name="Heading 3 6 2 3 2 5" xfId="29336" xr:uid="{00000000-0005-0000-0000-0000C0390000}"/>
    <cellStyle name="Heading 3 6 2 3 2 6" xfId="29937" xr:uid="{00000000-0005-0000-0000-0000C1390000}"/>
    <cellStyle name="Heading 3 6 2 3 3" xfId="10118" xr:uid="{00000000-0005-0000-0000-0000C2390000}"/>
    <cellStyle name="Heading 3 6 2 3 3 2" xfId="10119" xr:uid="{00000000-0005-0000-0000-0000C3390000}"/>
    <cellStyle name="Heading 3 6 2 3 3 2 2" xfId="26996" xr:uid="{00000000-0005-0000-0000-0000C4390000}"/>
    <cellStyle name="Heading 3 6 2 3 3 2 2 2" xfId="31635" xr:uid="{00000000-0005-0000-0000-0000C5390000}"/>
    <cellStyle name="Heading 3 6 2 3 3 2 2 3" xfId="33221" xr:uid="{00000000-0005-0000-0000-0000C6390000}"/>
    <cellStyle name="Heading 3 6 2 3 3 2 3" xfId="29341" xr:uid="{00000000-0005-0000-0000-0000C7390000}"/>
    <cellStyle name="Heading 3 6 2 3 3 2 4" xfId="29932" xr:uid="{00000000-0005-0000-0000-0000C8390000}"/>
    <cellStyle name="Heading 3 6 2 3 3 3" xfId="26995" xr:uid="{00000000-0005-0000-0000-0000C9390000}"/>
    <cellStyle name="Heading 3 6 2 3 3 3 2" xfId="31634" xr:uid="{00000000-0005-0000-0000-0000CA390000}"/>
    <cellStyle name="Heading 3 6 2 3 3 3 3" xfId="33220" xr:uid="{00000000-0005-0000-0000-0000CB390000}"/>
    <cellStyle name="Heading 3 6 2 3 3 4" xfId="29340" xr:uid="{00000000-0005-0000-0000-0000CC390000}"/>
    <cellStyle name="Heading 3 6 2 3 3 5" xfId="29933" xr:uid="{00000000-0005-0000-0000-0000CD390000}"/>
    <cellStyle name="Heading 3 6 2 3 4" xfId="10120" xr:uid="{00000000-0005-0000-0000-0000CE390000}"/>
    <cellStyle name="Heading 3 6 2 3 4 2" xfId="26997" xr:uid="{00000000-0005-0000-0000-0000CF390000}"/>
    <cellStyle name="Heading 3 6 2 3 4 2 2" xfId="31636" xr:uid="{00000000-0005-0000-0000-0000D0390000}"/>
    <cellStyle name="Heading 3 6 2 3 4 2 3" xfId="33222" xr:uid="{00000000-0005-0000-0000-0000D1390000}"/>
    <cellStyle name="Heading 3 6 2 3 4 3" xfId="29342" xr:uid="{00000000-0005-0000-0000-0000D2390000}"/>
    <cellStyle name="Heading 3 6 2 3 4 4" xfId="29931" xr:uid="{00000000-0005-0000-0000-0000D3390000}"/>
    <cellStyle name="Heading 3 6 2 3 5" xfId="26990" xr:uid="{00000000-0005-0000-0000-0000D4390000}"/>
    <cellStyle name="Heading 3 6 2 3 5 2" xfId="31629" xr:uid="{00000000-0005-0000-0000-0000D5390000}"/>
    <cellStyle name="Heading 3 6 2 3 5 3" xfId="33215" xr:uid="{00000000-0005-0000-0000-0000D6390000}"/>
    <cellStyle name="Heading 3 6 2 3 6" xfId="29335" xr:uid="{00000000-0005-0000-0000-0000D7390000}"/>
    <cellStyle name="Heading 3 6 2 3 7" xfId="29938" xr:uid="{00000000-0005-0000-0000-0000D8390000}"/>
    <cellStyle name="Heading 3 6 2 4" xfId="10121" xr:uid="{00000000-0005-0000-0000-0000D9390000}"/>
    <cellStyle name="Heading 3 6 2 4 2" xfId="10122" xr:uid="{00000000-0005-0000-0000-0000DA390000}"/>
    <cellStyle name="Heading 3 6 2 4 2 2" xfId="10123" xr:uid="{00000000-0005-0000-0000-0000DB390000}"/>
    <cellStyle name="Heading 3 6 2 4 2 2 2" xfId="27000" xr:uid="{00000000-0005-0000-0000-0000DC390000}"/>
    <cellStyle name="Heading 3 6 2 4 2 2 2 2" xfId="31639" xr:uid="{00000000-0005-0000-0000-0000DD390000}"/>
    <cellStyle name="Heading 3 6 2 4 2 2 2 3" xfId="33225" xr:uid="{00000000-0005-0000-0000-0000DE390000}"/>
    <cellStyle name="Heading 3 6 2 4 2 2 3" xfId="29345" xr:uid="{00000000-0005-0000-0000-0000DF390000}"/>
    <cellStyle name="Heading 3 6 2 4 2 2 4" xfId="29928" xr:uid="{00000000-0005-0000-0000-0000E0390000}"/>
    <cellStyle name="Heading 3 6 2 4 2 3" xfId="26999" xr:uid="{00000000-0005-0000-0000-0000E1390000}"/>
    <cellStyle name="Heading 3 6 2 4 2 3 2" xfId="31638" xr:uid="{00000000-0005-0000-0000-0000E2390000}"/>
    <cellStyle name="Heading 3 6 2 4 2 3 3" xfId="33224" xr:uid="{00000000-0005-0000-0000-0000E3390000}"/>
    <cellStyle name="Heading 3 6 2 4 2 4" xfId="29344" xr:uid="{00000000-0005-0000-0000-0000E4390000}"/>
    <cellStyle name="Heading 3 6 2 4 2 5" xfId="29929" xr:uid="{00000000-0005-0000-0000-0000E5390000}"/>
    <cellStyle name="Heading 3 6 2 4 3" xfId="10124" xr:uid="{00000000-0005-0000-0000-0000E6390000}"/>
    <cellStyle name="Heading 3 6 2 4 3 2" xfId="27001" xr:uid="{00000000-0005-0000-0000-0000E7390000}"/>
    <cellStyle name="Heading 3 6 2 4 3 2 2" xfId="31640" xr:uid="{00000000-0005-0000-0000-0000E8390000}"/>
    <cellStyle name="Heading 3 6 2 4 3 2 3" xfId="33226" xr:uid="{00000000-0005-0000-0000-0000E9390000}"/>
    <cellStyle name="Heading 3 6 2 4 3 3" xfId="29346" xr:uid="{00000000-0005-0000-0000-0000EA390000}"/>
    <cellStyle name="Heading 3 6 2 4 3 4" xfId="29927" xr:uid="{00000000-0005-0000-0000-0000EB390000}"/>
    <cellStyle name="Heading 3 6 2 4 4" xfId="26998" xr:uid="{00000000-0005-0000-0000-0000EC390000}"/>
    <cellStyle name="Heading 3 6 2 4 4 2" xfId="31637" xr:uid="{00000000-0005-0000-0000-0000ED390000}"/>
    <cellStyle name="Heading 3 6 2 4 4 3" xfId="33223" xr:uid="{00000000-0005-0000-0000-0000EE390000}"/>
    <cellStyle name="Heading 3 6 2 4 5" xfId="29343" xr:uid="{00000000-0005-0000-0000-0000EF390000}"/>
    <cellStyle name="Heading 3 6 2 4 6" xfId="29930" xr:uid="{00000000-0005-0000-0000-0000F0390000}"/>
    <cellStyle name="Heading 3 6 2 5" xfId="10125" xr:uid="{00000000-0005-0000-0000-0000F1390000}"/>
    <cellStyle name="Heading 3 6 2 5 2" xfId="10126" xr:uid="{00000000-0005-0000-0000-0000F2390000}"/>
    <cellStyle name="Heading 3 6 2 5 2 2" xfId="27003" xr:uid="{00000000-0005-0000-0000-0000F3390000}"/>
    <cellStyle name="Heading 3 6 2 5 2 2 2" xfId="31642" xr:uid="{00000000-0005-0000-0000-0000F4390000}"/>
    <cellStyle name="Heading 3 6 2 5 2 2 3" xfId="33228" xr:uid="{00000000-0005-0000-0000-0000F5390000}"/>
    <cellStyle name="Heading 3 6 2 5 2 3" xfId="29348" xr:uid="{00000000-0005-0000-0000-0000F6390000}"/>
    <cellStyle name="Heading 3 6 2 5 2 4" xfId="29925" xr:uid="{00000000-0005-0000-0000-0000F7390000}"/>
    <cellStyle name="Heading 3 6 2 5 3" xfId="27002" xr:uid="{00000000-0005-0000-0000-0000F8390000}"/>
    <cellStyle name="Heading 3 6 2 5 3 2" xfId="31641" xr:uid="{00000000-0005-0000-0000-0000F9390000}"/>
    <cellStyle name="Heading 3 6 2 5 3 3" xfId="33227" xr:uid="{00000000-0005-0000-0000-0000FA390000}"/>
    <cellStyle name="Heading 3 6 2 5 4" xfId="29347" xr:uid="{00000000-0005-0000-0000-0000FB390000}"/>
    <cellStyle name="Heading 3 6 2 5 5" xfId="29926" xr:uid="{00000000-0005-0000-0000-0000FC390000}"/>
    <cellStyle name="Heading 3 6 2 6" xfId="10127" xr:uid="{00000000-0005-0000-0000-0000FD390000}"/>
    <cellStyle name="Heading 3 6 2 6 2" xfId="10128" xr:uid="{00000000-0005-0000-0000-0000FE390000}"/>
    <cellStyle name="Heading 3 6 2 6 2 2" xfId="27005" xr:uid="{00000000-0005-0000-0000-0000FF390000}"/>
    <cellStyle name="Heading 3 6 2 6 2 2 2" xfId="31644" xr:uid="{00000000-0005-0000-0000-0000003A0000}"/>
    <cellStyle name="Heading 3 6 2 6 2 2 3" xfId="33230" xr:uid="{00000000-0005-0000-0000-0000013A0000}"/>
    <cellStyle name="Heading 3 6 2 6 2 3" xfId="29350" xr:uid="{00000000-0005-0000-0000-0000023A0000}"/>
    <cellStyle name="Heading 3 6 2 6 2 4" xfId="29923" xr:uid="{00000000-0005-0000-0000-0000033A0000}"/>
    <cellStyle name="Heading 3 6 2 6 3" xfId="27004" xr:uid="{00000000-0005-0000-0000-0000043A0000}"/>
    <cellStyle name="Heading 3 6 2 6 3 2" xfId="31643" xr:uid="{00000000-0005-0000-0000-0000053A0000}"/>
    <cellStyle name="Heading 3 6 2 6 3 3" xfId="33229" xr:uid="{00000000-0005-0000-0000-0000063A0000}"/>
    <cellStyle name="Heading 3 6 2 6 4" xfId="29349" xr:uid="{00000000-0005-0000-0000-0000073A0000}"/>
    <cellStyle name="Heading 3 6 2 6 5" xfId="29924" xr:uid="{00000000-0005-0000-0000-0000083A0000}"/>
    <cellStyle name="Heading 3 6 2 7" xfId="10129" xr:uid="{00000000-0005-0000-0000-0000093A0000}"/>
    <cellStyle name="Heading 3 6 2 7 2" xfId="27006" xr:uid="{00000000-0005-0000-0000-00000A3A0000}"/>
    <cellStyle name="Heading 3 6 2 7 2 2" xfId="31645" xr:uid="{00000000-0005-0000-0000-00000B3A0000}"/>
    <cellStyle name="Heading 3 6 2 7 2 3" xfId="33231" xr:uid="{00000000-0005-0000-0000-00000C3A0000}"/>
    <cellStyle name="Heading 3 6 2 7 3" xfId="29351" xr:uid="{00000000-0005-0000-0000-00000D3A0000}"/>
    <cellStyle name="Heading 3 6 2 7 4" xfId="29922" xr:uid="{00000000-0005-0000-0000-00000E3A0000}"/>
    <cellStyle name="Heading 3 6 2 8" xfId="26973" xr:uid="{00000000-0005-0000-0000-00000F3A0000}"/>
    <cellStyle name="Heading 3 6 2 8 2" xfId="31612" xr:uid="{00000000-0005-0000-0000-0000103A0000}"/>
    <cellStyle name="Heading 3 6 2 8 3" xfId="33198" xr:uid="{00000000-0005-0000-0000-0000113A0000}"/>
    <cellStyle name="Heading 3 6 2 9" xfId="28069" xr:uid="{00000000-0005-0000-0000-0000123A0000}"/>
    <cellStyle name="Heading 3 6 2 9 2" xfId="32705" xr:uid="{00000000-0005-0000-0000-0000133A0000}"/>
    <cellStyle name="Heading 3 6 2 9 3" xfId="34291" xr:uid="{00000000-0005-0000-0000-0000143A0000}"/>
    <cellStyle name="Heading 3 6 3" xfId="10130" xr:uid="{00000000-0005-0000-0000-0000153A0000}"/>
    <cellStyle name="Heading 3 6 3 2" xfId="10131" xr:uid="{00000000-0005-0000-0000-0000163A0000}"/>
    <cellStyle name="Heading 3 6 3 2 2" xfId="10132" xr:uid="{00000000-0005-0000-0000-0000173A0000}"/>
    <cellStyle name="Heading 3 6 3 2 2 2" xfId="10133" xr:uid="{00000000-0005-0000-0000-0000183A0000}"/>
    <cellStyle name="Heading 3 6 3 2 2 2 2" xfId="10134" xr:uid="{00000000-0005-0000-0000-0000193A0000}"/>
    <cellStyle name="Heading 3 6 3 2 2 2 2 2" xfId="27011" xr:uid="{00000000-0005-0000-0000-00001A3A0000}"/>
    <cellStyle name="Heading 3 6 3 2 2 2 2 2 2" xfId="31650" xr:uid="{00000000-0005-0000-0000-00001B3A0000}"/>
    <cellStyle name="Heading 3 6 3 2 2 2 2 2 3" xfId="33236" xr:uid="{00000000-0005-0000-0000-00001C3A0000}"/>
    <cellStyle name="Heading 3 6 3 2 2 2 2 3" xfId="29356" xr:uid="{00000000-0005-0000-0000-00001D3A0000}"/>
    <cellStyle name="Heading 3 6 3 2 2 2 2 4" xfId="29917" xr:uid="{00000000-0005-0000-0000-00001E3A0000}"/>
    <cellStyle name="Heading 3 6 3 2 2 2 3" xfId="27010" xr:uid="{00000000-0005-0000-0000-00001F3A0000}"/>
    <cellStyle name="Heading 3 6 3 2 2 2 3 2" xfId="31649" xr:uid="{00000000-0005-0000-0000-0000203A0000}"/>
    <cellStyle name="Heading 3 6 3 2 2 2 3 3" xfId="33235" xr:uid="{00000000-0005-0000-0000-0000213A0000}"/>
    <cellStyle name="Heading 3 6 3 2 2 2 4" xfId="29355" xr:uid="{00000000-0005-0000-0000-0000223A0000}"/>
    <cellStyle name="Heading 3 6 3 2 2 2 5" xfId="29918" xr:uid="{00000000-0005-0000-0000-0000233A0000}"/>
    <cellStyle name="Heading 3 6 3 2 2 3" xfId="10135" xr:uid="{00000000-0005-0000-0000-0000243A0000}"/>
    <cellStyle name="Heading 3 6 3 2 2 3 2" xfId="27012" xr:uid="{00000000-0005-0000-0000-0000253A0000}"/>
    <cellStyle name="Heading 3 6 3 2 2 3 2 2" xfId="31651" xr:uid="{00000000-0005-0000-0000-0000263A0000}"/>
    <cellStyle name="Heading 3 6 3 2 2 3 2 3" xfId="33237" xr:uid="{00000000-0005-0000-0000-0000273A0000}"/>
    <cellStyle name="Heading 3 6 3 2 2 3 3" xfId="29357" xr:uid="{00000000-0005-0000-0000-0000283A0000}"/>
    <cellStyle name="Heading 3 6 3 2 2 3 4" xfId="29916" xr:uid="{00000000-0005-0000-0000-0000293A0000}"/>
    <cellStyle name="Heading 3 6 3 2 2 4" xfId="27009" xr:uid="{00000000-0005-0000-0000-00002A3A0000}"/>
    <cellStyle name="Heading 3 6 3 2 2 4 2" xfId="31648" xr:uid="{00000000-0005-0000-0000-00002B3A0000}"/>
    <cellStyle name="Heading 3 6 3 2 2 4 3" xfId="33234" xr:uid="{00000000-0005-0000-0000-00002C3A0000}"/>
    <cellStyle name="Heading 3 6 3 2 2 5" xfId="29354" xr:uid="{00000000-0005-0000-0000-00002D3A0000}"/>
    <cellStyle name="Heading 3 6 3 2 2 6" xfId="29919" xr:uid="{00000000-0005-0000-0000-00002E3A0000}"/>
    <cellStyle name="Heading 3 6 3 2 3" xfId="10136" xr:uid="{00000000-0005-0000-0000-00002F3A0000}"/>
    <cellStyle name="Heading 3 6 3 2 3 2" xfId="10137" xr:uid="{00000000-0005-0000-0000-0000303A0000}"/>
    <cellStyle name="Heading 3 6 3 2 3 2 2" xfId="27014" xr:uid="{00000000-0005-0000-0000-0000313A0000}"/>
    <cellStyle name="Heading 3 6 3 2 3 2 2 2" xfId="31653" xr:uid="{00000000-0005-0000-0000-0000323A0000}"/>
    <cellStyle name="Heading 3 6 3 2 3 2 2 3" xfId="33239" xr:uid="{00000000-0005-0000-0000-0000333A0000}"/>
    <cellStyle name="Heading 3 6 3 2 3 2 3" xfId="29359" xr:uid="{00000000-0005-0000-0000-0000343A0000}"/>
    <cellStyle name="Heading 3 6 3 2 3 2 4" xfId="29914" xr:uid="{00000000-0005-0000-0000-0000353A0000}"/>
    <cellStyle name="Heading 3 6 3 2 3 3" xfId="27013" xr:uid="{00000000-0005-0000-0000-0000363A0000}"/>
    <cellStyle name="Heading 3 6 3 2 3 3 2" xfId="31652" xr:uid="{00000000-0005-0000-0000-0000373A0000}"/>
    <cellStyle name="Heading 3 6 3 2 3 3 3" xfId="33238" xr:uid="{00000000-0005-0000-0000-0000383A0000}"/>
    <cellStyle name="Heading 3 6 3 2 3 4" xfId="29358" xr:uid="{00000000-0005-0000-0000-0000393A0000}"/>
    <cellStyle name="Heading 3 6 3 2 3 5" xfId="29915" xr:uid="{00000000-0005-0000-0000-00003A3A0000}"/>
    <cellStyle name="Heading 3 6 3 2 4" xfId="10138" xr:uid="{00000000-0005-0000-0000-00003B3A0000}"/>
    <cellStyle name="Heading 3 6 3 2 4 2" xfId="27015" xr:uid="{00000000-0005-0000-0000-00003C3A0000}"/>
    <cellStyle name="Heading 3 6 3 2 4 2 2" xfId="31654" xr:uid="{00000000-0005-0000-0000-00003D3A0000}"/>
    <cellStyle name="Heading 3 6 3 2 4 2 3" xfId="33240" xr:uid="{00000000-0005-0000-0000-00003E3A0000}"/>
    <cellStyle name="Heading 3 6 3 2 4 3" xfId="29360" xr:uid="{00000000-0005-0000-0000-00003F3A0000}"/>
    <cellStyle name="Heading 3 6 3 2 4 4" xfId="29913" xr:uid="{00000000-0005-0000-0000-0000403A0000}"/>
    <cellStyle name="Heading 3 6 3 2 5" xfId="27008" xr:uid="{00000000-0005-0000-0000-0000413A0000}"/>
    <cellStyle name="Heading 3 6 3 2 5 2" xfId="31647" xr:uid="{00000000-0005-0000-0000-0000423A0000}"/>
    <cellStyle name="Heading 3 6 3 2 5 3" xfId="33233" xr:uid="{00000000-0005-0000-0000-0000433A0000}"/>
    <cellStyle name="Heading 3 6 3 2 6" xfId="29353" xr:uid="{00000000-0005-0000-0000-0000443A0000}"/>
    <cellStyle name="Heading 3 6 3 2 7" xfId="29920" xr:uid="{00000000-0005-0000-0000-0000453A0000}"/>
    <cellStyle name="Heading 3 6 3 3" xfId="10139" xr:uid="{00000000-0005-0000-0000-0000463A0000}"/>
    <cellStyle name="Heading 3 6 3 3 2" xfId="10140" xr:uid="{00000000-0005-0000-0000-0000473A0000}"/>
    <cellStyle name="Heading 3 6 3 3 2 2" xfId="10141" xr:uid="{00000000-0005-0000-0000-0000483A0000}"/>
    <cellStyle name="Heading 3 6 3 3 2 2 2" xfId="27018" xr:uid="{00000000-0005-0000-0000-0000493A0000}"/>
    <cellStyle name="Heading 3 6 3 3 2 2 2 2" xfId="31657" xr:uid="{00000000-0005-0000-0000-00004A3A0000}"/>
    <cellStyle name="Heading 3 6 3 3 2 2 2 3" xfId="33243" xr:uid="{00000000-0005-0000-0000-00004B3A0000}"/>
    <cellStyle name="Heading 3 6 3 3 2 2 3" xfId="29363" xr:uid="{00000000-0005-0000-0000-00004C3A0000}"/>
    <cellStyle name="Heading 3 6 3 3 2 2 4" xfId="29910" xr:uid="{00000000-0005-0000-0000-00004D3A0000}"/>
    <cellStyle name="Heading 3 6 3 3 2 3" xfId="27017" xr:uid="{00000000-0005-0000-0000-00004E3A0000}"/>
    <cellStyle name="Heading 3 6 3 3 2 3 2" xfId="31656" xr:uid="{00000000-0005-0000-0000-00004F3A0000}"/>
    <cellStyle name="Heading 3 6 3 3 2 3 3" xfId="33242" xr:uid="{00000000-0005-0000-0000-0000503A0000}"/>
    <cellStyle name="Heading 3 6 3 3 2 4" xfId="29362" xr:uid="{00000000-0005-0000-0000-0000513A0000}"/>
    <cellStyle name="Heading 3 6 3 3 2 5" xfId="29911" xr:uid="{00000000-0005-0000-0000-0000523A0000}"/>
    <cellStyle name="Heading 3 6 3 3 3" xfId="10142" xr:uid="{00000000-0005-0000-0000-0000533A0000}"/>
    <cellStyle name="Heading 3 6 3 3 3 2" xfId="27019" xr:uid="{00000000-0005-0000-0000-0000543A0000}"/>
    <cellStyle name="Heading 3 6 3 3 3 2 2" xfId="31658" xr:uid="{00000000-0005-0000-0000-0000553A0000}"/>
    <cellStyle name="Heading 3 6 3 3 3 2 3" xfId="33244" xr:uid="{00000000-0005-0000-0000-0000563A0000}"/>
    <cellStyle name="Heading 3 6 3 3 3 3" xfId="29364" xr:uid="{00000000-0005-0000-0000-0000573A0000}"/>
    <cellStyle name="Heading 3 6 3 3 3 4" xfId="29909" xr:uid="{00000000-0005-0000-0000-0000583A0000}"/>
    <cellStyle name="Heading 3 6 3 3 4" xfId="27016" xr:uid="{00000000-0005-0000-0000-0000593A0000}"/>
    <cellStyle name="Heading 3 6 3 3 4 2" xfId="31655" xr:uid="{00000000-0005-0000-0000-00005A3A0000}"/>
    <cellStyle name="Heading 3 6 3 3 4 3" xfId="33241" xr:uid="{00000000-0005-0000-0000-00005B3A0000}"/>
    <cellStyle name="Heading 3 6 3 3 5" xfId="29361" xr:uid="{00000000-0005-0000-0000-00005C3A0000}"/>
    <cellStyle name="Heading 3 6 3 3 6" xfId="29912" xr:uid="{00000000-0005-0000-0000-00005D3A0000}"/>
    <cellStyle name="Heading 3 6 3 4" xfId="10143" xr:uid="{00000000-0005-0000-0000-00005E3A0000}"/>
    <cellStyle name="Heading 3 6 3 4 2" xfId="10144" xr:uid="{00000000-0005-0000-0000-00005F3A0000}"/>
    <cellStyle name="Heading 3 6 3 4 2 2" xfId="27021" xr:uid="{00000000-0005-0000-0000-0000603A0000}"/>
    <cellStyle name="Heading 3 6 3 4 2 2 2" xfId="31660" xr:uid="{00000000-0005-0000-0000-0000613A0000}"/>
    <cellStyle name="Heading 3 6 3 4 2 2 3" xfId="33246" xr:uid="{00000000-0005-0000-0000-0000623A0000}"/>
    <cellStyle name="Heading 3 6 3 4 2 3" xfId="29366" xr:uid="{00000000-0005-0000-0000-0000633A0000}"/>
    <cellStyle name="Heading 3 6 3 4 2 4" xfId="29907" xr:uid="{00000000-0005-0000-0000-0000643A0000}"/>
    <cellStyle name="Heading 3 6 3 4 3" xfId="27020" xr:uid="{00000000-0005-0000-0000-0000653A0000}"/>
    <cellStyle name="Heading 3 6 3 4 3 2" xfId="31659" xr:uid="{00000000-0005-0000-0000-0000663A0000}"/>
    <cellStyle name="Heading 3 6 3 4 3 3" xfId="33245" xr:uid="{00000000-0005-0000-0000-0000673A0000}"/>
    <cellStyle name="Heading 3 6 3 4 4" xfId="29365" xr:uid="{00000000-0005-0000-0000-0000683A0000}"/>
    <cellStyle name="Heading 3 6 3 4 5" xfId="29908" xr:uid="{00000000-0005-0000-0000-0000693A0000}"/>
    <cellStyle name="Heading 3 6 3 5" xfId="10145" xr:uid="{00000000-0005-0000-0000-00006A3A0000}"/>
    <cellStyle name="Heading 3 6 3 5 2" xfId="27022" xr:uid="{00000000-0005-0000-0000-00006B3A0000}"/>
    <cellStyle name="Heading 3 6 3 5 2 2" xfId="31661" xr:uid="{00000000-0005-0000-0000-00006C3A0000}"/>
    <cellStyle name="Heading 3 6 3 5 2 3" xfId="33247" xr:uid="{00000000-0005-0000-0000-00006D3A0000}"/>
    <cellStyle name="Heading 3 6 3 5 3" xfId="29367" xr:uid="{00000000-0005-0000-0000-00006E3A0000}"/>
    <cellStyle name="Heading 3 6 3 5 4" xfId="29906" xr:uid="{00000000-0005-0000-0000-00006F3A0000}"/>
    <cellStyle name="Heading 3 6 3 6" xfId="27007" xr:uid="{00000000-0005-0000-0000-0000703A0000}"/>
    <cellStyle name="Heading 3 6 3 6 2" xfId="31646" xr:uid="{00000000-0005-0000-0000-0000713A0000}"/>
    <cellStyle name="Heading 3 6 3 6 3" xfId="33232" xr:uid="{00000000-0005-0000-0000-0000723A0000}"/>
    <cellStyle name="Heading 3 6 3 7" xfId="28070" xr:uid="{00000000-0005-0000-0000-0000733A0000}"/>
    <cellStyle name="Heading 3 6 3 7 2" xfId="32706" xr:uid="{00000000-0005-0000-0000-0000743A0000}"/>
    <cellStyle name="Heading 3 6 3 7 3" xfId="34292" xr:uid="{00000000-0005-0000-0000-0000753A0000}"/>
    <cellStyle name="Heading 3 6 3 8" xfId="29352" xr:uid="{00000000-0005-0000-0000-0000763A0000}"/>
    <cellStyle name="Heading 3 6 3 9" xfId="29921" xr:uid="{00000000-0005-0000-0000-0000773A0000}"/>
    <cellStyle name="Heading 3 6 4" xfId="10146" xr:uid="{00000000-0005-0000-0000-0000783A0000}"/>
    <cellStyle name="Heading 3 6 4 2" xfId="10147" xr:uid="{00000000-0005-0000-0000-0000793A0000}"/>
    <cellStyle name="Heading 3 6 4 2 2" xfId="10148" xr:uid="{00000000-0005-0000-0000-00007A3A0000}"/>
    <cellStyle name="Heading 3 6 4 2 2 2" xfId="10149" xr:uid="{00000000-0005-0000-0000-00007B3A0000}"/>
    <cellStyle name="Heading 3 6 4 2 2 2 2" xfId="10150" xr:uid="{00000000-0005-0000-0000-00007C3A0000}"/>
    <cellStyle name="Heading 3 6 4 2 2 2 2 2" xfId="27027" xr:uid="{00000000-0005-0000-0000-00007D3A0000}"/>
    <cellStyle name="Heading 3 6 4 2 2 2 2 2 2" xfId="31666" xr:uid="{00000000-0005-0000-0000-00007E3A0000}"/>
    <cellStyle name="Heading 3 6 4 2 2 2 2 2 3" xfId="33252" xr:uid="{00000000-0005-0000-0000-00007F3A0000}"/>
    <cellStyle name="Heading 3 6 4 2 2 2 2 3" xfId="29372" xr:uid="{00000000-0005-0000-0000-0000803A0000}"/>
    <cellStyle name="Heading 3 6 4 2 2 2 2 4" xfId="29901" xr:uid="{00000000-0005-0000-0000-0000813A0000}"/>
    <cellStyle name="Heading 3 6 4 2 2 2 3" xfId="27026" xr:uid="{00000000-0005-0000-0000-0000823A0000}"/>
    <cellStyle name="Heading 3 6 4 2 2 2 3 2" xfId="31665" xr:uid="{00000000-0005-0000-0000-0000833A0000}"/>
    <cellStyle name="Heading 3 6 4 2 2 2 3 3" xfId="33251" xr:uid="{00000000-0005-0000-0000-0000843A0000}"/>
    <cellStyle name="Heading 3 6 4 2 2 2 4" xfId="29371" xr:uid="{00000000-0005-0000-0000-0000853A0000}"/>
    <cellStyle name="Heading 3 6 4 2 2 2 5" xfId="29902" xr:uid="{00000000-0005-0000-0000-0000863A0000}"/>
    <cellStyle name="Heading 3 6 4 2 2 3" xfId="10151" xr:uid="{00000000-0005-0000-0000-0000873A0000}"/>
    <cellStyle name="Heading 3 6 4 2 2 3 2" xfId="27028" xr:uid="{00000000-0005-0000-0000-0000883A0000}"/>
    <cellStyle name="Heading 3 6 4 2 2 3 2 2" xfId="31667" xr:uid="{00000000-0005-0000-0000-0000893A0000}"/>
    <cellStyle name="Heading 3 6 4 2 2 3 2 3" xfId="33253" xr:uid="{00000000-0005-0000-0000-00008A3A0000}"/>
    <cellStyle name="Heading 3 6 4 2 2 3 3" xfId="29373" xr:uid="{00000000-0005-0000-0000-00008B3A0000}"/>
    <cellStyle name="Heading 3 6 4 2 2 3 4" xfId="29900" xr:uid="{00000000-0005-0000-0000-00008C3A0000}"/>
    <cellStyle name="Heading 3 6 4 2 2 4" xfId="27025" xr:uid="{00000000-0005-0000-0000-00008D3A0000}"/>
    <cellStyle name="Heading 3 6 4 2 2 4 2" xfId="31664" xr:uid="{00000000-0005-0000-0000-00008E3A0000}"/>
    <cellStyle name="Heading 3 6 4 2 2 4 3" xfId="33250" xr:uid="{00000000-0005-0000-0000-00008F3A0000}"/>
    <cellStyle name="Heading 3 6 4 2 2 5" xfId="29370" xr:uid="{00000000-0005-0000-0000-0000903A0000}"/>
    <cellStyle name="Heading 3 6 4 2 2 6" xfId="29903" xr:uid="{00000000-0005-0000-0000-0000913A0000}"/>
    <cellStyle name="Heading 3 6 4 2 3" xfId="10152" xr:uid="{00000000-0005-0000-0000-0000923A0000}"/>
    <cellStyle name="Heading 3 6 4 2 3 2" xfId="10153" xr:uid="{00000000-0005-0000-0000-0000933A0000}"/>
    <cellStyle name="Heading 3 6 4 2 3 2 2" xfId="27030" xr:uid="{00000000-0005-0000-0000-0000943A0000}"/>
    <cellStyle name="Heading 3 6 4 2 3 2 2 2" xfId="31669" xr:uid="{00000000-0005-0000-0000-0000953A0000}"/>
    <cellStyle name="Heading 3 6 4 2 3 2 2 3" xfId="33255" xr:uid="{00000000-0005-0000-0000-0000963A0000}"/>
    <cellStyle name="Heading 3 6 4 2 3 2 3" xfId="29375" xr:uid="{00000000-0005-0000-0000-0000973A0000}"/>
    <cellStyle name="Heading 3 6 4 2 3 2 4" xfId="29898" xr:uid="{00000000-0005-0000-0000-0000983A0000}"/>
    <cellStyle name="Heading 3 6 4 2 3 3" xfId="27029" xr:uid="{00000000-0005-0000-0000-0000993A0000}"/>
    <cellStyle name="Heading 3 6 4 2 3 3 2" xfId="31668" xr:uid="{00000000-0005-0000-0000-00009A3A0000}"/>
    <cellStyle name="Heading 3 6 4 2 3 3 3" xfId="33254" xr:uid="{00000000-0005-0000-0000-00009B3A0000}"/>
    <cellStyle name="Heading 3 6 4 2 3 4" xfId="29374" xr:uid="{00000000-0005-0000-0000-00009C3A0000}"/>
    <cellStyle name="Heading 3 6 4 2 3 5" xfId="29899" xr:uid="{00000000-0005-0000-0000-00009D3A0000}"/>
    <cellStyle name="Heading 3 6 4 2 4" xfId="10154" xr:uid="{00000000-0005-0000-0000-00009E3A0000}"/>
    <cellStyle name="Heading 3 6 4 2 4 2" xfId="27031" xr:uid="{00000000-0005-0000-0000-00009F3A0000}"/>
    <cellStyle name="Heading 3 6 4 2 4 2 2" xfId="31670" xr:uid="{00000000-0005-0000-0000-0000A03A0000}"/>
    <cellStyle name="Heading 3 6 4 2 4 2 3" xfId="33256" xr:uid="{00000000-0005-0000-0000-0000A13A0000}"/>
    <cellStyle name="Heading 3 6 4 2 4 3" xfId="29376" xr:uid="{00000000-0005-0000-0000-0000A23A0000}"/>
    <cellStyle name="Heading 3 6 4 2 4 4" xfId="29897" xr:uid="{00000000-0005-0000-0000-0000A33A0000}"/>
    <cellStyle name="Heading 3 6 4 2 5" xfId="27024" xr:uid="{00000000-0005-0000-0000-0000A43A0000}"/>
    <cellStyle name="Heading 3 6 4 2 5 2" xfId="31663" xr:uid="{00000000-0005-0000-0000-0000A53A0000}"/>
    <cellStyle name="Heading 3 6 4 2 5 3" xfId="33249" xr:uid="{00000000-0005-0000-0000-0000A63A0000}"/>
    <cellStyle name="Heading 3 6 4 2 6" xfId="29369" xr:uid="{00000000-0005-0000-0000-0000A73A0000}"/>
    <cellStyle name="Heading 3 6 4 2 7" xfId="29904" xr:uid="{00000000-0005-0000-0000-0000A83A0000}"/>
    <cellStyle name="Heading 3 6 4 3" xfId="10155" xr:uid="{00000000-0005-0000-0000-0000A93A0000}"/>
    <cellStyle name="Heading 3 6 4 3 2" xfId="10156" xr:uid="{00000000-0005-0000-0000-0000AA3A0000}"/>
    <cellStyle name="Heading 3 6 4 3 2 2" xfId="10157" xr:uid="{00000000-0005-0000-0000-0000AB3A0000}"/>
    <cellStyle name="Heading 3 6 4 3 2 2 2" xfId="27034" xr:uid="{00000000-0005-0000-0000-0000AC3A0000}"/>
    <cellStyle name="Heading 3 6 4 3 2 2 2 2" xfId="31673" xr:uid="{00000000-0005-0000-0000-0000AD3A0000}"/>
    <cellStyle name="Heading 3 6 4 3 2 2 2 3" xfId="33259" xr:uid="{00000000-0005-0000-0000-0000AE3A0000}"/>
    <cellStyle name="Heading 3 6 4 3 2 2 3" xfId="29379" xr:uid="{00000000-0005-0000-0000-0000AF3A0000}"/>
    <cellStyle name="Heading 3 6 4 3 2 2 4" xfId="29894" xr:uid="{00000000-0005-0000-0000-0000B03A0000}"/>
    <cellStyle name="Heading 3 6 4 3 2 3" xfId="27033" xr:uid="{00000000-0005-0000-0000-0000B13A0000}"/>
    <cellStyle name="Heading 3 6 4 3 2 3 2" xfId="31672" xr:uid="{00000000-0005-0000-0000-0000B23A0000}"/>
    <cellStyle name="Heading 3 6 4 3 2 3 3" xfId="33258" xr:uid="{00000000-0005-0000-0000-0000B33A0000}"/>
    <cellStyle name="Heading 3 6 4 3 2 4" xfId="29378" xr:uid="{00000000-0005-0000-0000-0000B43A0000}"/>
    <cellStyle name="Heading 3 6 4 3 2 5" xfId="29895" xr:uid="{00000000-0005-0000-0000-0000B53A0000}"/>
    <cellStyle name="Heading 3 6 4 3 3" xfId="10158" xr:uid="{00000000-0005-0000-0000-0000B63A0000}"/>
    <cellStyle name="Heading 3 6 4 3 3 2" xfId="27035" xr:uid="{00000000-0005-0000-0000-0000B73A0000}"/>
    <cellStyle name="Heading 3 6 4 3 3 2 2" xfId="31674" xr:uid="{00000000-0005-0000-0000-0000B83A0000}"/>
    <cellStyle name="Heading 3 6 4 3 3 2 3" xfId="33260" xr:uid="{00000000-0005-0000-0000-0000B93A0000}"/>
    <cellStyle name="Heading 3 6 4 3 3 3" xfId="29380" xr:uid="{00000000-0005-0000-0000-0000BA3A0000}"/>
    <cellStyle name="Heading 3 6 4 3 3 4" xfId="29893" xr:uid="{00000000-0005-0000-0000-0000BB3A0000}"/>
    <cellStyle name="Heading 3 6 4 3 4" xfId="27032" xr:uid="{00000000-0005-0000-0000-0000BC3A0000}"/>
    <cellStyle name="Heading 3 6 4 3 4 2" xfId="31671" xr:uid="{00000000-0005-0000-0000-0000BD3A0000}"/>
    <cellStyle name="Heading 3 6 4 3 4 3" xfId="33257" xr:uid="{00000000-0005-0000-0000-0000BE3A0000}"/>
    <cellStyle name="Heading 3 6 4 3 5" xfId="29377" xr:uid="{00000000-0005-0000-0000-0000BF3A0000}"/>
    <cellStyle name="Heading 3 6 4 3 6" xfId="29896" xr:uid="{00000000-0005-0000-0000-0000C03A0000}"/>
    <cellStyle name="Heading 3 6 4 4" xfId="10159" xr:uid="{00000000-0005-0000-0000-0000C13A0000}"/>
    <cellStyle name="Heading 3 6 4 4 2" xfId="10160" xr:uid="{00000000-0005-0000-0000-0000C23A0000}"/>
    <cellStyle name="Heading 3 6 4 4 2 2" xfId="27037" xr:uid="{00000000-0005-0000-0000-0000C33A0000}"/>
    <cellStyle name="Heading 3 6 4 4 2 2 2" xfId="31676" xr:uid="{00000000-0005-0000-0000-0000C43A0000}"/>
    <cellStyle name="Heading 3 6 4 4 2 2 3" xfId="33262" xr:uid="{00000000-0005-0000-0000-0000C53A0000}"/>
    <cellStyle name="Heading 3 6 4 4 2 3" xfId="29382" xr:uid="{00000000-0005-0000-0000-0000C63A0000}"/>
    <cellStyle name="Heading 3 6 4 4 2 4" xfId="29891" xr:uid="{00000000-0005-0000-0000-0000C73A0000}"/>
    <cellStyle name="Heading 3 6 4 4 3" xfId="27036" xr:uid="{00000000-0005-0000-0000-0000C83A0000}"/>
    <cellStyle name="Heading 3 6 4 4 3 2" xfId="31675" xr:uid="{00000000-0005-0000-0000-0000C93A0000}"/>
    <cellStyle name="Heading 3 6 4 4 3 3" xfId="33261" xr:uid="{00000000-0005-0000-0000-0000CA3A0000}"/>
    <cellStyle name="Heading 3 6 4 4 4" xfId="29381" xr:uid="{00000000-0005-0000-0000-0000CB3A0000}"/>
    <cellStyle name="Heading 3 6 4 4 5" xfId="29892" xr:uid="{00000000-0005-0000-0000-0000CC3A0000}"/>
    <cellStyle name="Heading 3 6 4 5" xfId="10161" xr:uid="{00000000-0005-0000-0000-0000CD3A0000}"/>
    <cellStyle name="Heading 3 6 4 5 2" xfId="27038" xr:uid="{00000000-0005-0000-0000-0000CE3A0000}"/>
    <cellStyle name="Heading 3 6 4 5 2 2" xfId="31677" xr:uid="{00000000-0005-0000-0000-0000CF3A0000}"/>
    <cellStyle name="Heading 3 6 4 5 2 3" xfId="33263" xr:uid="{00000000-0005-0000-0000-0000D03A0000}"/>
    <cellStyle name="Heading 3 6 4 5 3" xfId="29383" xr:uid="{00000000-0005-0000-0000-0000D13A0000}"/>
    <cellStyle name="Heading 3 6 4 5 4" xfId="29890" xr:uid="{00000000-0005-0000-0000-0000D23A0000}"/>
    <cellStyle name="Heading 3 6 4 6" xfId="27023" xr:uid="{00000000-0005-0000-0000-0000D33A0000}"/>
    <cellStyle name="Heading 3 6 4 6 2" xfId="31662" xr:uid="{00000000-0005-0000-0000-0000D43A0000}"/>
    <cellStyle name="Heading 3 6 4 6 3" xfId="33248" xr:uid="{00000000-0005-0000-0000-0000D53A0000}"/>
    <cellStyle name="Heading 3 6 4 7" xfId="28071" xr:uid="{00000000-0005-0000-0000-0000D63A0000}"/>
    <cellStyle name="Heading 3 6 4 7 2" xfId="32707" xr:uid="{00000000-0005-0000-0000-0000D73A0000}"/>
    <cellStyle name="Heading 3 6 4 7 3" xfId="34293" xr:uid="{00000000-0005-0000-0000-0000D83A0000}"/>
    <cellStyle name="Heading 3 6 4 8" xfId="29368" xr:uid="{00000000-0005-0000-0000-0000D93A0000}"/>
    <cellStyle name="Heading 3 6 4 9" xfId="29905" xr:uid="{00000000-0005-0000-0000-0000DA3A0000}"/>
    <cellStyle name="Heading 3 6 5" xfId="10162" xr:uid="{00000000-0005-0000-0000-0000DB3A0000}"/>
    <cellStyle name="Heading 3 6 5 2" xfId="10163" xr:uid="{00000000-0005-0000-0000-0000DC3A0000}"/>
    <cellStyle name="Heading 3 6 5 2 2" xfId="10164" xr:uid="{00000000-0005-0000-0000-0000DD3A0000}"/>
    <cellStyle name="Heading 3 6 5 2 2 2" xfId="10165" xr:uid="{00000000-0005-0000-0000-0000DE3A0000}"/>
    <cellStyle name="Heading 3 6 5 2 2 2 2" xfId="10166" xr:uid="{00000000-0005-0000-0000-0000DF3A0000}"/>
    <cellStyle name="Heading 3 6 5 2 2 2 2 2" xfId="27043" xr:uid="{00000000-0005-0000-0000-0000E03A0000}"/>
    <cellStyle name="Heading 3 6 5 2 2 2 2 2 2" xfId="31682" xr:uid="{00000000-0005-0000-0000-0000E13A0000}"/>
    <cellStyle name="Heading 3 6 5 2 2 2 2 2 3" xfId="33268" xr:uid="{00000000-0005-0000-0000-0000E23A0000}"/>
    <cellStyle name="Heading 3 6 5 2 2 2 2 3" xfId="29388" xr:uid="{00000000-0005-0000-0000-0000E33A0000}"/>
    <cellStyle name="Heading 3 6 5 2 2 2 2 4" xfId="29885" xr:uid="{00000000-0005-0000-0000-0000E43A0000}"/>
    <cellStyle name="Heading 3 6 5 2 2 2 3" xfId="27042" xr:uid="{00000000-0005-0000-0000-0000E53A0000}"/>
    <cellStyle name="Heading 3 6 5 2 2 2 3 2" xfId="31681" xr:uid="{00000000-0005-0000-0000-0000E63A0000}"/>
    <cellStyle name="Heading 3 6 5 2 2 2 3 3" xfId="33267" xr:uid="{00000000-0005-0000-0000-0000E73A0000}"/>
    <cellStyle name="Heading 3 6 5 2 2 2 4" xfId="29387" xr:uid="{00000000-0005-0000-0000-0000E83A0000}"/>
    <cellStyle name="Heading 3 6 5 2 2 2 5" xfId="29886" xr:uid="{00000000-0005-0000-0000-0000E93A0000}"/>
    <cellStyle name="Heading 3 6 5 2 2 3" xfId="10167" xr:uid="{00000000-0005-0000-0000-0000EA3A0000}"/>
    <cellStyle name="Heading 3 6 5 2 2 3 2" xfId="27044" xr:uid="{00000000-0005-0000-0000-0000EB3A0000}"/>
    <cellStyle name="Heading 3 6 5 2 2 3 2 2" xfId="31683" xr:uid="{00000000-0005-0000-0000-0000EC3A0000}"/>
    <cellStyle name="Heading 3 6 5 2 2 3 2 3" xfId="33269" xr:uid="{00000000-0005-0000-0000-0000ED3A0000}"/>
    <cellStyle name="Heading 3 6 5 2 2 3 3" xfId="29389" xr:uid="{00000000-0005-0000-0000-0000EE3A0000}"/>
    <cellStyle name="Heading 3 6 5 2 2 3 4" xfId="29884" xr:uid="{00000000-0005-0000-0000-0000EF3A0000}"/>
    <cellStyle name="Heading 3 6 5 2 2 4" xfId="27041" xr:uid="{00000000-0005-0000-0000-0000F03A0000}"/>
    <cellStyle name="Heading 3 6 5 2 2 4 2" xfId="31680" xr:uid="{00000000-0005-0000-0000-0000F13A0000}"/>
    <cellStyle name="Heading 3 6 5 2 2 4 3" xfId="33266" xr:uid="{00000000-0005-0000-0000-0000F23A0000}"/>
    <cellStyle name="Heading 3 6 5 2 2 5" xfId="29386" xr:uid="{00000000-0005-0000-0000-0000F33A0000}"/>
    <cellStyle name="Heading 3 6 5 2 2 6" xfId="29887" xr:uid="{00000000-0005-0000-0000-0000F43A0000}"/>
    <cellStyle name="Heading 3 6 5 2 3" xfId="10168" xr:uid="{00000000-0005-0000-0000-0000F53A0000}"/>
    <cellStyle name="Heading 3 6 5 2 3 2" xfId="10169" xr:uid="{00000000-0005-0000-0000-0000F63A0000}"/>
    <cellStyle name="Heading 3 6 5 2 3 2 2" xfId="27046" xr:uid="{00000000-0005-0000-0000-0000F73A0000}"/>
    <cellStyle name="Heading 3 6 5 2 3 2 2 2" xfId="31685" xr:uid="{00000000-0005-0000-0000-0000F83A0000}"/>
    <cellStyle name="Heading 3 6 5 2 3 2 2 3" xfId="33271" xr:uid="{00000000-0005-0000-0000-0000F93A0000}"/>
    <cellStyle name="Heading 3 6 5 2 3 2 3" xfId="29391" xr:uid="{00000000-0005-0000-0000-0000FA3A0000}"/>
    <cellStyle name="Heading 3 6 5 2 3 2 4" xfId="29882" xr:uid="{00000000-0005-0000-0000-0000FB3A0000}"/>
    <cellStyle name="Heading 3 6 5 2 3 3" xfId="27045" xr:uid="{00000000-0005-0000-0000-0000FC3A0000}"/>
    <cellStyle name="Heading 3 6 5 2 3 3 2" xfId="31684" xr:uid="{00000000-0005-0000-0000-0000FD3A0000}"/>
    <cellStyle name="Heading 3 6 5 2 3 3 3" xfId="33270" xr:uid="{00000000-0005-0000-0000-0000FE3A0000}"/>
    <cellStyle name="Heading 3 6 5 2 3 4" xfId="29390" xr:uid="{00000000-0005-0000-0000-0000FF3A0000}"/>
    <cellStyle name="Heading 3 6 5 2 3 5" xfId="29883" xr:uid="{00000000-0005-0000-0000-0000003B0000}"/>
    <cellStyle name="Heading 3 6 5 2 4" xfId="10170" xr:uid="{00000000-0005-0000-0000-0000013B0000}"/>
    <cellStyle name="Heading 3 6 5 2 4 2" xfId="27047" xr:uid="{00000000-0005-0000-0000-0000023B0000}"/>
    <cellStyle name="Heading 3 6 5 2 4 2 2" xfId="31686" xr:uid="{00000000-0005-0000-0000-0000033B0000}"/>
    <cellStyle name="Heading 3 6 5 2 4 2 3" xfId="33272" xr:uid="{00000000-0005-0000-0000-0000043B0000}"/>
    <cellStyle name="Heading 3 6 5 2 4 3" xfId="29392" xr:uid="{00000000-0005-0000-0000-0000053B0000}"/>
    <cellStyle name="Heading 3 6 5 2 4 4" xfId="29881" xr:uid="{00000000-0005-0000-0000-0000063B0000}"/>
    <cellStyle name="Heading 3 6 5 2 5" xfId="27040" xr:uid="{00000000-0005-0000-0000-0000073B0000}"/>
    <cellStyle name="Heading 3 6 5 2 5 2" xfId="31679" xr:uid="{00000000-0005-0000-0000-0000083B0000}"/>
    <cellStyle name="Heading 3 6 5 2 5 3" xfId="33265" xr:uid="{00000000-0005-0000-0000-0000093B0000}"/>
    <cellStyle name="Heading 3 6 5 2 6" xfId="29385" xr:uid="{00000000-0005-0000-0000-00000A3B0000}"/>
    <cellStyle name="Heading 3 6 5 2 7" xfId="29888" xr:uid="{00000000-0005-0000-0000-00000B3B0000}"/>
    <cellStyle name="Heading 3 6 5 3" xfId="10171" xr:uid="{00000000-0005-0000-0000-00000C3B0000}"/>
    <cellStyle name="Heading 3 6 5 3 2" xfId="10172" xr:uid="{00000000-0005-0000-0000-00000D3B0000}"/>
    <cellStyle name="Heading 3 6 5 3 2 2" xfId="10173" xr:uid="{00000000-0005-0000-0000-00000E3B0000}"/>
    <cellStyle name="Heading 3 6 5 3 2 2 2" xfId="27050" xr:uid="{00000000-0005-0000-0000-00000F3B0000}"/>
    <cellStyle name="Heading 3 6 5 3 2 2 2 2" xfId="31689" xr:uid="{00000000-0005-0000-0000-0000103B0000}"/>
    <cellStyle name="Heading 3 6 5 3 2 2 2 3" xfId="33275" xr:uid="{00000000-0005-0000-0000-0000113B0000}"/>
    <cellStyle name="Heading 3 6 5 3 2 2 3" xfId="29395" xr:uid="{00000000-0005-0000-0000-0000123B0000}"/>
    <cellStyle name="Heading 3 6 5 3 2 2 4" xfId="29878" xr:uid="{00000000-0005-0000-0000-0000133B0000}"/>
    <cellStyle name="Heading 3 6 5 3 2 3" xfId="27049" xr:uid="{00000000-0005-0000-0000-0000143B0000}"/>
    <cellStyle name="Heading 3 6 5 3 2 3 2" xfId="31688" xr:uid="{00000000-0005-0000-0000-0000153B0000}"/>
    <cellStyle name="Heading 3 6 5 3 2 3 3" xfId="33274" xr:uid="{00000000-0005-0000-0000-0000163B0000}"/>
    <cellStyle name="Heading 3 6 5 3 2 4" xfId="29394" xr:uid="{00000000-0005-0000-0000-0000173B0000}"/>
    <cellStyle name="Heading 3 6 5 3 2 5" xfId="29879" xr:uid="{00000000-0005-0000-0000-0000183B0000}"/>
    <cellStyle name="Heading 3 6 5 3 3" xfId="10174" xr:uid="{00000000-0005-0000-0000-0000193B0000}"/>
    <cellStyle name="Heading 3 6 5 3 3 2" xfId="27051" xr:uid="{00000000-0005-0000-0000-00001A3B0000}"/>
    <cellStyle name="Heading 3 6 5 3 3 2 2" xfId="31690" xr:uid="{00000000-0005-0000-0000-00001B3B0000}"/>
    <cellStyle name="Heading 3 6 5 3 3 2 3" xfId="33276" xr:uid="{00000000-0005-0000-0000-00001C3B0000}"/>
    <cellStyle name="Heading 3 6 5 3 3 3" xfId="29396" xr:uid="{00000000-0005-0000-0000-00001D3B0000}"/>
    <cellStyle name="Heading 3 6 5 3 3 4" xfId="29877" xr:uid="{00000000-0005-0000-0000-00001E3B0000}"/>
    <cellStyle name="Heading 3 6 5 3 4" xfId="27048" xr:uid="{00000000-0005-0000-0000-00001F3B0000}"/>
    <cellStyle name="Heading 3 6 5 3 4 2" xfId="31687" xr:uid="{00000000-0005-0000-0000-0000203B0000}"/>
    <cellStyle name="Heading 3 6 5 3 4 3" xfId="33273" xr:uid="{00000000-0005-0000-0000-0000213B0000}"/>
    <cellStyle name="Heading 3 6 5 3 5" xfId="29393" xr:uid="{00000000-0005-0000-0000-0000223B0000}"/>
    <cellStyle name="Heading 3 6 5 3 6" xfId="29880" xr:uid="{00000000-0005-0000-0000-0000233B0000}"/>
    <cellStyle name="Heading 3 6 5 4" xfId="10175" xr:uid="{00000000-0005-0000-0000-0000243B0000}"/>
    <cellStyle name="Heading 3 6 5 4 2" xfId="10176" xr:uid="{00000000-0005-0000-0000-0000253B0000}"/>
    <cellStyle name="Heading 3 6 5 4 2 2" xfId="27053" xr:uid="{00000000-0005-0000-0000-0000263B0000}"/>
    <cellStyle name="Heading 3 6 5 4 2 2 2" xfId="31692" xr:uid="{00000000-0005-0000-0000-0000273B0000}"/>
    <cellStyle name="Heading 3 6 5 4 2 2 3" xfId="33278" xr:uid="{00000000-0005-0000-0000-0000283B0000}"/>
    <cellStyle name="Heading 3 6 5 4 2 3" xfId="29398" xr:uid="{00000000-0005-0000-0000-0000293B0000}"/>
    <cellStyle name="Heading 3 6 5 4 2 4" xfId="29875" xr:uid="{00000000-0005-0000-0000-00002A3B0000}"/>
    <cellStyle name="Heading 3 6 5 4 3" xfId="27052" xr:uid="{00000000-0005-0000-0000-00002B3B0000}"/>
    <cellStyle name="Heading 3 6 5 4 3 2" xfId="31691" xr:uid="{00000000-0005-0000-0000-00002C3B0000}"/>
    <cellStyle name="Heading 3 6 5 4 3 3" xfId="33277" xr:uid="{00000000-0005-0000-0000-00002D3B0000}"/>
    <cellStyle name="Heading 3 6 5 4 4" xfId="29397" xr:uid="{00000000-0005-0000-0000-00002E3B0000}"/>
    <cellStyle name="Heading 3 6 5 4 5" xfId="29876" xr:uid="{00000000-0005-0000-0000-00002F3B0000}"/>
    <cellStyle name="Heading 3 6 5 5" xfId="10177" xr:uid="{00000000-0005-0000-0000-0000303B0000}"/>
    <cellStyle name="Heading 3 6 5 5 2" xfId="27054" xr:uid="{00000000-0005-0000-0000-0000313B0000}"/>
    <cellStyle name="Heading 3 6 5 5 2 2" xfId="31693" xr:uid="{00000000-0005-0000-0000-0000323B0000}"/>
    <cellStyle name="Heading 3 6 5 5 2 3" xfId="33279" xr:uid="{00000000-0005-0000-0000-0000333B0000}"/>
    <cellStyle name="Heading 3 6 5 5 3" xfId="29399" xr:uid="{00000000-0005-0000-0000-0000343B0000}"/>
    <cellStyle name="Heading 3 6 5 5 4" xfId="29874" xr:uid="{00000000-0005-0000-0000-0000353B0000}"/>
    <cellStyle name="Heading 3 6 5 6" xfId="27039" xr:uid="{00000000-0005-0000-0000-0000363B0000}"/>
    <cellStyle name="Heading 3 6 5 6 2" xfId="31678" xr:uid="{00000000-0005-0000-0000-0000373B0000}"/>
    <cellStyle name="Heading 3 6 5 6 3" xfId="33264" xr:uid="{00000000-0005-0000-0000-0000383B0000}"/>
    <cellStyle name="Heading 3 6 5 7" xfId="29384" xr:uid="{00000000-0005-0000-0000-0000393B0000}"/>
    <cellStyle name="Heading 3 6 5 8" xfId="29889" xr:uid="{00000000-0005-0000-0000-00003A3B0000}"/>
    <cellStyle name="Heading 3 6 6" xfId="10178" xr:uid="{00000000-0005-0000-0000-00003B3B0000}"/>
    <cellStyle name="Heading 3 6 6 2" xfId="10179" xr:uid="{00000000-0005-0000-0000-00003C3B0000}"/>
    <cellStyle name="Heading 3 6 6 2 2" xfId="10180" xr:uid="{00000000-0005-0000-0000-00003D3B0000}"/>
    <cellStyle name="Heading 3 6 6 2 2 2" xfId="27057" xr:uid="{00000000-0005-0000-0000-00003E3B0000}"/>
    <cellStyle name="Heading 3 6 6 2 2 2 2" xfId="31696" xr:uid="{00000000-0005-0000-0000-00003F3B0000}"/>
    <cellStyle name="Heading 3 6 6 2 2 2 3" xfId="33282" xr:uid="{00000000-0005-0000-0000-0000403B0000}"/>
    <cellStyle name="Heading 3 6 6 2 2 3" xfId="29402" xr:uid="{00000000-0005-0000-0000-0000413B0000}"/>
    <cellStyle name="Heading 3 6 6 2 2 4" xfId="29871" xr:uid="{00000000-0005-0000-0000-0000423B0000}"/>
    <cellStyle name="Heading 3 6 6 2 3" xfId="27056" xr:uid="{00000000-0005-0000-0000-0000433B0000}"/>
    <cellStyle name="Heading 3 6 6 2 3 2" xfId="31695" xr:uid="{00000000-0005-0000-0000-0000443B0000}"/>
    <cellStyle name="Heading 3 6 6 2 3 3" xfId="33281" xr:uid="{00000000-0005-0000-0000-0000453B0000}"/>
    <cellStyle name="Heading 3 6 6 2 4" xfId="29401" xr:uid="{00000000-0005-0000-0000-0000463B0000}"/>
    <cellStyle name="Heading 3 6 6 2 5" xfId="29872" xr:uid="{00000000-0005-0000-0000-0000473B0000}"/>
    <cellStyle name="Heading 3 6 6 3" xfId="10181" xr:uid="{00000000-0005-0000-0000-0000483B0000}"/>
    <cellStyle name="Heading 3 6 6 3 2" xfId="27058" xr:uid="{00000000-0005-0000-0000-0000493B0000}"/>
    <cellStyle name="Heading 3 6 6 3 2 2" xfId="31697" xr:uid="{00000000-0005-0000-0000-00004A3B0000}"/>
    <cellStyle name="Heading 3 6 6 3 2 3" xfId="33283" xr:uid="{00000000-0005-0000-0000-00004B3B0000}"/>
    <cellStyle name="Heading 3 6 6 3 3" xfId="29403" xr:uid="{00000000-0005-0000-0000-00004C3B0000}"/>
    <cellStyle name="Heading 3 6 6 3 4" xfId="29870" xr:uid="{00000000-0005-0000-0000-00004D3B0000}"/>
    <cellStyle name="Heading 3 6 6 4" xfId="27055" xr:uid="{00000000-0005-0000-0000-00004E3B0000}"/>
    <cellStyle name="Heading 3 6 6 4 2" xfId="31694" xr:uid="{00000000-0005-0000-0000-00004F3B0000}"/>
    <cellStyle name="Heading 3 6 6 4 3" xfId="33280" xr:uid="{00000000-0005-0000-0000-0000503B0000}"/>
    <cellStyle name="Heading 3 6 6 5" xfId="29400" xr:uid="{00000000-0005-0000-0000-0000513B0000}"/>
    <cellStyle name="Heading 3 6 6 6" xfId="29873" xr:uid="{00000000-0005-0000-0000-0000523B0000}"/>
    <cellStyle name="Heading 3 6 7" xfId="10182" xr:uid="{00000000-0005-0000-0000-0000533B0000}"/>
    <cellStyle name="Heading 3 6 7 2" xfId="10183" xr:uid="{00000000-0005-0000-0000-0000543B0000}"/>
    <cellStyle name="Heading 3 6 7 2 2" xfId="27060" xr:uid="{00000000-0005-0000-0000-0000553B0000}"/>
    <cellStyle name="Heading 3 6 7 2 2 2" xfId="31699" xr:uid="{00000000-0005-0000-0000-0000563B0000}"/>
    <cellStyle name="Heading 3 6 7 2 2 3" xfId="33285" xr:uid="{00000000-0005-0000-0000-0000573B0000}"/>
    <cellStyle name="Heading 3 6 7 2 3" xfId="29405" xr:uid="{00000000-0005-0000-0000-0000583B0000}"/>
    <cellStyle name="Heading 3 6 7 2 4" xfId="29868" xr:uid="{00000000-0005-0000-0000-0000593B0000}"/>
    <cellStyle name="Heading 3 6 7 3" xfId="27059" xr:uid="{00000000-0005-0000-0000-00005A3B0000}"/>
    <cellStyle name="Heading 3 6 7 3 2" xfId="31698" xr:uid="{00000000-0005-0000-0000-00005B3B0000}"/>
    <cellStyle name="Heading 3 6 7 3 3" xfId="33284" xr:uid="{00000000-0005-0000-0000-00005C3B0000}"/>
    <cellStyle name="Heading 3 6 7 4" xfId="29404" xr:uid="{00000000-0005-0000-0000-00005D3B0000}"/>
    <cellStyle name="Heading 3 6 7 5" xfId="29869" xr:uid="{00000000-0005-0000-0000-00005E3B0000}"/>
    <cellStyle name="Heading 3 6 8" xfId="10184" xr:uid="{00000000-0005-0000-0000-00005F3B0000}"/>
    <cellStyle name="Heading 3 6 8 2" xfId="10185" xr:uid="{00000000-0005-0000-0000-0000603B0000}"/>
    <cellStyle name="Heading 3 6 8 2 2" xfId="27062" xr:uid="{00000000-0005-0000-0000-0000613B0000}"/>
    <cellStyle name="Heading 3 6 8 2 2 2" xfId="31701" xr:uid="{00000000-0005-0000-0000-0000623B0000}"/>
    <cellStyle name="Heading 3 6 8 2 2 3" xfId="33287" xr:uid="{00000000-0005-0000-0000-0000633B0000}"/>
    <cellStyle name="Heading 3 6 8 2 3" xfId="29407" xr:uid="{00000000-0005-0000-0000-0000643B0000}"/>
    <cellStyle name="Heading 3 6 8 2 4" xfId="29866" xr:uid="{00000000-0005-0000-0000-0000653B0000}"/>
    <cellStyle name="Heading 3 6 8 3" xfId="27061" xr:uid="{00000000-0005-0000-0000-0000663B0000}"/>
    <cellStyle name="Heading 3 6 8 3 2" xfId="31700" xr:uid="{00000000-0005-0000-0000-0000673B0000}"/>
    <cellStyle name="Heading 3 6 8 3 3" xfId="33286" xr:uid="{00000000-0005-0000-0000-0000683B0000}"/>
    <cellStyle name="Heading 3 6 8 4" xfId="29406" xr:uid="{00000000-0005-0000-0000-0000693B0000}"/>
    <cellStyle name="Heading 3 6 8 5" xfId="29867" xr:uid="{00000000-0005-0000-0000-00006A3B0000}"/>
    <cellStyle name="Heading 3 6 9" xfId="10186" xr:uid="{00000000-0005-0000-0000-00006B3B0000}"/>
    <cellStyle name="Heading 3 6 9 2" xfId="27063" xr:uid="{00000000-0005-0000-0000-00006C3B0000}"/>
    <cellStyle name="Heading 3 6 9 2 2" xfId="31702" xr:uid="{00000000-0005-0000-0000-00006D3B0000}"/>
    <cellStyle name="Heading 3 6 9 2 3" xfId="33288" xr:uid="{00000000-0005-0000-0000-00006E3B0000}"/>
    <cellStyle name="Heading 3 6 9 3" xfId="29408" xr:uid="{00000000-0005-0000-0000-00006F3B0000}"/>
    <cellStyle name="Heading 3 6 9 4" xfId="29865" xr:uid="{00000000-0005-0000-0000-0000703B0000}"/>
    <cellStyle name="Heading 3 6_Client_Report_SSFD_286_UI_15May14_06h00" xfId="37050" xr:uid="{00000000-0005-0000-0000-0000713B0000}"/>
    <cellStyle name="Heading 3 7" xfId="10187" xr:uid="{00000000-0005-0000-0000-0000723B0000}"/>
    <cellStyle name="Heading 3 7 10" xfId="27064" xr:uid="{00000000-0005-0000-0000-0000733B0000}"/>
    <cellStyle name="Heading 3 7 10 2" xfId="31703" xr:uid="{00000000-0005-0000-0000-0000743B0000}"/>
    <cellStyle name="Heading 3 7 10 3" xfId="33289" xr:uid="{00000000-0005-0000-0000-0000753B0000}"/>
    <cellStyle name="Heading 3 7 11" xfId="28072" xr:uid="{00000000-0005-0000-0000-0000763B0000}"/>
    <cellStyle name="Heading 3 7 11 2" xfId="32708" xr:uid="{00000000-0005-0000-0000-0000773B0000}"/>
    <cellStyle name="Heading 3 7 11 3" xfId="34294" xr:uid="{00000000-0005-0000-0000-0000783B0000}"/>
    <cellStyle name="Heading 3 7 12" xfId="29409" xr:uid="{00000000-0005-0000-0000-0000793B0000}"/>
    <cellStyle name="Heading 3 7 13" xfId="29864" xr:uid="{00000000-0005-0000-0000-00007A3B0000}"/>
    <cellStyle name="Heading 3 7 2" xfId="10188" xr:uid="{00000000-0005-0000-0000-00007B3B0000}"/>
    <cellStyle name="Heading 3 7 2 10" xfId="29410" xr:uid="{00000000-0005-0000-0000-00007C3B0000}"/>
    <cellStyle name="Heading 3 7 2 11" xfId="29863" xr:uid="{00000000-0005-0000-0000-00007D3B0000}"/>
    <cellStyle name="Heading 3 7 2 2" xfId="10189" xr:uid="{00000000-0005-0000-0000-00007E3B0000}"/>
    <cellStyle name="Heading 3 7 2 2 2" xfId="10190" xr:uid="{00000000-0005-0000-0000-00007F3B0000}"/>
    <cellStyle name="Heading 3 7 2 2 2 2" xfId="10191" xr:uid="{00000000-0005-0000-0000-0000803B0000}"/>
    <cellStyle name="Heading 3 7 2 2 2 2 2" xfId="10192" xr:uid="{00000000-0005-0000-0000-0000813B0000}"/>
    <cellStyle name="Heading 3 7 2 2 2 2 2 2" xfId="10193" xr:uid="{00000000-0005-0000-0000-0000823B0000}"/>
    <cellStyle name="Heading 3 7 2 2 2 2 2 2 2" xfId="27070" xr:uid="{00000000-0005-0000-0000-0000833B0000}"/>
    <cellStyle name="Heading 3 7 2 2 2 2 2 2 2 2" xfId="31709" xr:uid="{00000000-0005-0000-0000-0000843B0000}"/>
    <cellStyle name="Heading 3 7 2 2 2 2 2 2 2 3" xfId="33295" xr:uid="{00000000-0005-0000-0000-0000853B0000}"/>
    <cellStyle name="Heading 3 7 2 2 2 2 2 2 3" xfId="29415" xr:uid="{00000000-0005-0000-0000-0000863B0000}"/>
    <cellStyle name="Heading 3 7 2 2 2 2 2 2 4" xfId="29858" xr:uid="{00000000-0005-0000-0000-0000873B0000}"/>
    <cellStyle name="Heading 3 7 2 2 2 2 2 3" xfId="27069" xr:uid="{00000000-0005-0000-0000-0000883B0000}"/>
    <cellStyle name="Heading 3 7 2 2 2 2 2 3 2" xfId="31708" xr:uid="{00000000-0005-0000-0000-0000893B0000}"/>
    <cellStyle name="Heading 3 7 2 2 2 2 2 3 3" xfId="33294" xr:uid="{00000000-0005-0000-0000-00008A3B0000}"/>
    <cellStyle name="Heading 3 7 2 2 2 2 2 4" xfId="29414" xr:uid="{00000000-0005-0000-0000-00008B3B0000}"/>
    <cellStyle name="Heading 3 7 2 2 2 2 2 5" xfId="29859" xr:uid="{00000000-0005-0000-0000-00008C3B0000}"/>
    <cellStyle name="Heading 3 7 2 2 2 2 3" xfId="10194" xr:uid="{00000000-0005-0000-0000-00008D3B0000}"/>
    <cellStyle name="Heading 3 7 2 2 2 2 3 2" xfId="27071" xr:uid="{00000000-0005-0000-0000-00008E3B0000}"/>
    <cellStyle name="Heading 3 7 2 2 2 2 3 2 2" xfId="31710" xr:uid="{00000000-0005-0000-0000-00008F3B0000}"/>
    <cellStyle name="Heading 3 7 2 2 2 2 3 2 3" xfId="33296" xr:uid="{00000000-0005-0000-0000-0000903B0000}"/>
    <cellStyle name="Heading 3 7 2 2 2 2 3 3" xfId="29416" xr:uid="{00000000-0005-0000-0000-0000913B0000}"/>
    <cellStyle name="Heading 3 7 2 2 2 2 3 4" xfId="29857" xr:uid="{00000000-0005-0000-0000-0000923B0000}"/>
    <cellStyle name="Heading 3 7 2 2 2 2 4" xfId="27068" xr:uid="{00000000-0005-0000-0000-0000933B0000}"/>
    <cellStyle name="Heading 3 7 2 2 2 2 4 2" xfId="31707" xr:uid="{00000000-0005-0000-0000-0000943B0000}"/>
    <cellStyle name="Heading 3 7 2 2 2 2 4 3" xfId="33293" xr:uid="{00000000-0005-0000-0000-0000953B0000}"/>
    <cellStyle name="Heading 3 7 2 2 2 2 5" xfId="29413" xr:uid="{00000000-0005-0000-0000-0000963B0000}"/>
    <cellStyle name="Heading 3 7 2 2 2 2 6" xfId="29860" xr:uid="{00000000-0005-0000-0000-0000973B0000}"/>
    <cellStyle name="Heading 3 7 2 2 2 3" xfId="10195" xr:uid="{00000000-0005-0000-0000-0000983B0000}"/>
    <cellStyle name="Heading 3 7 2 2 2 3 2" xfId="10196" xr:uid="{00000000-0005-0000-0000-0000993B0000}"/>
    <cellStyle name="Heading 3 7 2 2 2 3 2 2" xfId="27073" xr:uid="{00000000-0005-0000-0000-00009A3B0000}"/>
    <cellStyle name="Heading 3 7 2 2 2 3 2 2 2" xfId="31712" xr:uid="{00000000-0005-0000-0000-00009B3B0000}"/>
    <cellStyle name="Heading 3 7 2 2 2 3 2 2 3" xfId="33298" xr:uid="{00000000-0005-0000-0000-00009C3B0000}"/>
    <cellStyle name="Heading 3 7 2 2 2 3 2 3" xfId="29418" xr:uid="{00000000-0005-0000-0000-00009D3B0000}"/>
    <cellStyle name="Heading 3 7 2 2 2 3 2 4" xfId="29855" xr:uid="{00000000-0005-0000-0000-00009E3B0000}"/>
    <cellStyle name="Heading 3 7 2 2 2 3 3" xfId="27072" xr:uid="{00000000-0005-0000-0000-00009F3B0000}"/>
    <cellStyle name="Heading 3 7 2 2 2 3 3 2" xfId="31711" xr:uid="{00000000-0005-0000-0000-0000A03B0000}"/>
    <cellStyle name="Heading 3 7 2 2 2 3 3 3" xfId="33297" xr:uid="{00000000-0005-0000-0000-0000A13B0000}"/>
    <cellStyle name="Heading 3 7 2 2 2 3 4" xfId="29417" xr:uid="{00000000-0005-0000-0000-0000A23B0000}"/>
    <cellStyle name="Heading 3 7 2 2 2 3 5" xfId="29856" xr:uid="{00000000-0005-0000-0000-0000A33B0000}"/>
    <cellStyle name="Heading 3 7 2 2 2 4" xfId="10197" xr:uid="{00000000-0005-0000-0000-0000A43B0000}"/>
    <cellStyle name="Heading 3 7 2 2 2 4 2" xfId="27074" xr:uid="{00000000-0005-0000-0000-0000A53B0000}"/>
    <cellStyle name="Heading 3 7 2 2 2 4 2 2" xfId="31713" xr:uid="{00000000-0005-0000-0000-0000A63B0000}"/>
    <cellStyle name="Heading 3 7 2 2 2 4 2 3" xfId="33299" xr:uid="{00000000-0005-0000-0000-0000A73B0000}"/>
    <cellStyle name="Heading 3 7 2 2 2 4 3" xfId="29419" xr:uid="{00000000-0005-0000-0000-0000A83B0000}"/>
    <cellStyle name="Heading 3 7 2 2 2 4 4" xfId="29854" xr:uid="{00000000-0005-0000-0000-0000A93B0000}"/>
    <cellStyle name="Heading 3 7 2 2 2 5" xfId="27067" xr:uid="{00000000-0005-0000-0000-0000AA3B0000}"/>
    <cellStyle name="Heading 3 7 2 2 2 5 2" xfId="31706" xr:uid="{00000000-0005-0000-0000-0000AB3B0000}"/>
    <cellStyle name="Heading 3 7 2 2 2 5 3" xfId="33292" xr:uid="{00000000-0005-0000-0000-0000AC3B0000}"/>
    <cellStyle name="Heading 3 7 2 2 2 6" xfId="29412" xr:uid="{00000000-0005-0000-0000-0000AD3B0000}"/>
    <cellStyle name="Heading 3 7 2 2 2 7" xfId="29861" xr:uid="{00000000-0005-0000-0000-0000AE3B0000}"/>
    <cellStyle name="Heading 3 7 2 2 3" xfId="10198" xr:uid="{00000000-0005-0000-0000-0000AF3B0000}"/>
    <cellStyle name="Heading 3 7 2 2 3 2" xfId="10199" xr:uid="{00000000-0005-0000-0000-0000B03B0000}"/>
    <cellStyle name="Heading 3 7 2 2 3 2 2" xfId="10200" xr:uid="{00000000-0005-0000-0000-0000B13B0000}"/>
    <cellStyle name="Heading 3 7 2 2 3 2 2 2" xfId="27077" xr:uid="{00000000-0005-0000-0000-0000B23B0000}"/>
    <cellStyle name="Heading 3 7 2 2 3 2 2 2 2" xfId="31716" xr:uid="{00000000-0005-0000-0000-0000B33B0000}"/>
    <cellStyle name="Heading 3 7 2 2 3 2 2 2 3" xfId="33302" xr:uid="{00000000-0005-0000-0000-0000B43B0000}"/>
    <cellStyle name="Heading 3 7 2 2 3 2 2 3" xfId="29422" xr:uid="{00000000-0005-0000-0000-0000B53B0000}"/>
    <cellStyle name="Heading 3 7 2 2 3 2 2 4" xfId="29851" xr:uid="{00000000-0005-0000-0000-0000B63B0000}"/>
    <cellStyle name="Heading 3 7 2 2 3 2 3" xfId="27076" xr:uid="{00000000-0005-0000-0000-0000B73B0000}"/>
    <cellStyle name="Heading 3 7 2 2 3 2 3 2" xfId="31715" xr:uid="{00000000-0005-0000-0000-0000B83B0000}"/>
    <cellStyle name="Heading 3 7 2 2 3 2 3 3" xfId="33301" xr:uid="{00000000-0005-0000-0000-0000B93B0000}"/>
    <cellStyle name="Heading 3 7 2 2 3 2 4" xfId="29421" xr:uid="{00000000-0005-0000-0000-0000BA3B0000}"/>
    <cellStyle name="Heading 3 7 2 2 3 2 5" xfId="29852" xr:uid="{00000000-0005-0000-0000-0000BB3B0000}"/>
    <cellStyle name="Heading 3 7 2 2 3 3" xfId="10201" xr:uid="{00000000-0005-0000-0000-0000BC3B0000}"/>
    <cellStyle name="Heading 3 7 2 2 3 3 2" xfId="27078" xr:uid="{00000000-0005-0000-0000-0000BD3B0000}"/>
    <cellStyle name="Heading 3 7 2 2 3 3 2 2" xfId="31717" xr:uid="{00000000-0005-0000-0000-0000BE3B0000}"/>
    <cellStyle name="Heading 3 7 2 2 3 3 2 3" xfId="33303" xr:uid="{00000000-0005-0000-0000-0000BF3B0000}"/>
    <cellStyle name="Heading 3 7 2 2 3 3 3" xfId="29423" xr:uid="{00000000-0005-0000-0000-0000C03B0000}"/>
    <cellStyle name="Heading 3 7 2 2 3 3 4" xfId="29850" xr:uid="{00000000-0005-0000-0000-0000C13B0000}"/>
    <cellStyle name="Heading 3 7 2 2 3 4" xfId="27075" xr:uid="{00000000-0005-0000-0000-0000C23B0000}"/>
    <cellStyle name="Heading 3 7 2 2 3 4 2" xfId="31714" xr:uid="{00000000-0005-0000-0000-0000C33B0000}"/>
    <cellStyle name="Heading 3 7 2 2 3 4 3" xfId="33300" xr:uid="{00000000-0005-0000-0000-0000C43B0000}"/>
    <cellStyle name="Heading 3 7 2 2 3 5" xfId="29420" xr:uid="{00000000-0005-0000-0000-0000C53B0000}"/>
    <cellStyle name="Heading 3 7 2 2 3 6" xfId="29853" xr:uid="{00000000-0005-0000-0000-0000C63B0000}"/>
    <cellStyle name="Heading 3 7 2 2 4" xfId="10202" xr:uid="{00000000-0005-0000-0000-0000C73B0000}"/>
    <cellStyle name="Heading 3 7 2 2 4 2" xfId="10203" xr:uid="{00000000-0005-0000-0000-0000C83B0000}"/>
    <cellStyle name="Heading 3 7 2 2 4 2 2" xfId="27080" xr:uid="{00000000-0005-0000-0000-0000C93B0000}"/>
    <cellStyle name="Heading 3 7 2 2 4 2 2 2" xfId="31719" xr:uid="{00000000-0005-0000-0000-0000CA3B0000}"/>
    <cellStyle name="Heading 3 7 2 2 4 2 2 3" xfId="33305" xr:uid="{00000000-0005-0000-0000-0000CB3B0000}"/>
    <cellStyle name="Heading 3 7 2 2 4 2 3" xfId="29425" xr:uid="{00000000-0005-0000-0000-0000CC3B0000}"/>
    <cellStyle name="Heading 3 7 2 2 4 2 4" xfId="29848" xr:uid="{00000000-0005-0000-0000-0000CD3B0000}"/>
    <cellStyle name="Heading 3 7 2 2 4 3" xfId="27079" xr:uid="{00000000-0005-0000-0000-0000CE3B0000}"/>
    <cellStyle name="Heading 3 7 2 2 4 3 2" xfId="31718" xr:uid="{00000000-0005-0000-0000-0000CF3B0000}"/>
    <cellStyle name="Heading 3 7 2 2 4 3 3" xfId="33304" xr:uid="{00000000-0005-0000-0000-0000D03B0000}"/>
    <cellStyle name="Heading 3 7 2 2 4 4" xfId="29424" xr:uid="{00000000-0005-0000-0000-0000D13B0000}"/>
    <cellStyle name="Heading 3 7 2 2 4 5" xfId="29849" xr:uid="{00000000-0005-0000-0000-0000D23B0000}"/>
    <cellStyle name="Heading 3 7 2 2 5" xfId="10204" xr:uid="{00000000-0005-0000-0000-0000D33B0000}"/>
    <cellStyle name="Heading 3 7 2 2 5 2" xfId="27081" xr:uid="{00000000-0005-0000-0000-0000D43B0000}"/>
    <cellStyle name="Heading 3 7 2 2 5 2 2" xfId="31720" xr:uid="{00000000-0005-0000-0000-0000D53B0000}"/>
    <cellStyle name="Heading 3 7 2 2 5 2 3" xfId="33306" xr:uid="{00000000-0005-0000-0000-0000D63B0000}"/>
    <cellStyle name="Heading 3 7 2 2 5 3" xfId="29426" xr:uid="{00000000-0005-0000-0000-0000D73B0000}"/>
    <cellStyle name="Heading 3 7 2 2 5 4" xfId="29847" xr:uid="{00000000-0005-0000-0000-0000D83B0000}"/>
    <cellStyle name="Heading 3 7 2 2 6" xfId="27066" xr:uid="{00000000-0005-0000-0000-0000D93B0000}"/>
    <cellStyle name="Heading 3 7 2 2 6 2" xfId="31705" xr:uid="{00000000-0005-0000-0000-0000DA3B0000}"/>
    <cellStyle name="Heading 3 7 2 2 6 3" xfId="33291" xr:uid="{00000000-0005-0000-0000-0000DB3B0000}"/>
    <cellStyle name="Heading 3 7 2 2 7" xfId="29411" xr:uid="{00000000-0005-0000-0000-0000DC3B0000}"/>
    <cellStyle name="Heading 3 7 2 2 8" xfId="29862" xr:uid="{00000000-0005-0000-0000-0000DD3B0000}"/>
    <cellStyle name="Heading 3 7 2 3" xfId="10205" xr:uid="{00000000-0005-0000-0000-0000DE3B0000}"/>
    <cellStyle name="Heading 3 7 2 3 2" xfId="10206" xr:uid="{00000000-0005-0000-0000-0000DF3B0000}"/>
    <cellStyle name="Heading 3 7 2 3 2 2" xfId="10207" xr:uid="{00000000-0005-0000-0000-0000E03B0000}"/>
    <cellStyle name="Heading 3 7 2 3 2 2 2" xfId="10208" xr:uid="{00000000-0005-0000-0000-0000E13B0000}"/>
    <cellStyle name="Heading 3 7 2 3 2 2 2 2" xfId="27085" xr:uid="{00000000-0005-0000-0000-0000E23B0000}"/>
    <cellStyle name="Heading 3 7 2 3 2 2 2 2 2" xfId="31724" xr:uid="{00000000-0005-0000-0000-0000E33B0000}"/>
    <cellStyle name="Heading 3 7 2 3 2 2 2 2 3" xfId="33310" xr:uid="{00000000-0005-0000-0000-0000E43B0000}"/>
    <cellStyle name="Heading 3 7 2 3 2 2 2 3" xfId="29430" xr:uid="{00000000-0005-0000-0000-0000E53B0000}"/>
    <cellStyle name="Heading 3 7 2 3 2 2 2 4" xfId="29843" xr:uid="{00000000-0005-0000-0000-0000E63B0000}"/>
    <cellStyle name="Heading 3 7 2 3 2 2 3" xfId="27084" xr:uid="{00000000-0005-0000-0000-0000E73B0000}"/>
    <cellStyle name="Heading 3 7 2 3 2 2 3 2" xfId="31723" xr:uid="{00000000-0005-0000-0000-0000E83B0000}"/>
    <cellStyle name="Heading 3 7 2 3 2 2 3 3" xfId="33309" xr:uid="{00000000-0005-0000-0000-0000E93B0000}"/>
    <cellStyle name="Heading 3 7 2 3 2 2 4" xfId="29429" xr:uid="{00000000-0005-0000-0000-0000EA3B0000}"/>
    <cellStyle name="Heading 3 7 2 3 2 2 5" xfId="29844" xr:uid="{00000000-0005-0000-0000-0000EB3B0000}"/>
    <cellStyle name="Heading 3 7 2 3 2 3" xfId="10209" xr:uid="{00000000-0005-0000-0000-0000EC3B0000}"/>
    <cellStyle name="Heading 3 7 2 3 2 3 2" xfId="27086" xr:uid="{00000000-0005-0000-0000-0000ED3B0000}"/>
    <cellStyle name="Heading 3 7 2 3 2 3 2 2" xfId="31725" xr:uid="{00000000-0005-0000-0000-0000EE3B0000}"/>
    <cellStyle name="Heading 3 7 2 3 2 3 2 3" xfId="33311" xr:uid="{00000000-0005-0000-0000-0000EF3B0000}"/>
    <cellStyle name="Heading 3 7 2 3 2 3 3" xfId="29431" xr:uid="{00000000-0005-0000-0000-0000F03B0000}"/>
    <cellStyle name="Heading 3 7 2 3 2 3 4" xfId="29842" xr:uid="{00000000-0005-0000-0000-0000F13B0000}"/>
    <cellStyle name="Heading 3 7 2 3 2 4" xfId="27083" xr:uid="{00000000-0005-0000-0000-0000F23B0000}"/>
    <cellStyle name="Heading 3 7 2 3 2 4 2" xfId="31722" xr:uid="{00000000-0005-0000-0000-0000F33B0000}"/>
    <cellStyle name="Heading 3 7 2 3 2 4 3" xfId="33308" xr:uid="{00000000-0005-0000-0000-0000F43B0000}"/>
    <cellStyle name="Heading 3 7 2 3 2 5" xfId="29428" xr:uid="{00000000-0005-0000-0000-0000F53B0000}"/>
    <cellStyle name="Heading 3 7 2 3 2 6" xfId="29845" xr:uid="{00000000-0005-0000-0000-0000F63B0000}"/>
    <cellStyle name="Heading 3 7 2 3 3" xfId="10210" xr:uid="{00000000-0005-0000-0000-0000F73B0000}"/>
    <cellStyle name="Heading 3 7 2 3 3 2" xfId="10211" xr:uid="{00000000-0005-0000-0000-0000F83B0000}"/>
    <cellStyle name="Heading 3 7 2 3 3 2 2" xfId="27088" xr:uid="{00000000-0005-0000-0000-0000F93B0000}"/>
    <cellStyle name="Heading 3 7 2 3 3 2 2 2" xfId="31727" xr:uid="{00000000-0005-0000-0000-0000FA3B0000}"/>
    <cellStyle name="Heading 3 7 2 3 3 2 2 3" xfId="33313" xr:uid="{00000000-0005-0000-0000-0000FB3B0000}"/>
    <cellStyle name="Heading 3 7 2 3 3 2 3" xfId="29433" xr:uid="{00000000-0005-0000-0000-0000FC3B0000}"/>
    <cellStyle name="Heading 3 7 2 3 3 2 4" xfId="29840" xr:uid="{00000000-0005-0000-0000-0000FD3B0000}"/>
    <cellStyle name="Heading 3 7 2 3 3 3" xfId="27087" xr:uid="{00000000-0005-0000-0000-0000FE3B0000}"/>
    <cellStyle name="Heading 3 7 2 3 3 3 2" xfId="31726" xr:uid="{00000000-0005-0000-0000-0000FF3B0000}"/>
    <cellStyle name="Heading 3 7 2 3 3 3 3" xfId="33312" xr:uid="{00000000-0005-0000-0000-0000003C0000}"/>
    <cellStyle name="Heading 3 7 2 3 3 4" xfId="29432" xr:uid="{00000000-0005-0000-0000-0000013C0000}"/>
    <cellStyle name="Heading 3 7 2 3 3 5" xfId="29841" xr:uid="{00000000-0005-0000-0000-0000023C0000}"/>
    <cellStyle name="Heading 3 7 2 3 4" xfId="10212" xr:uid="{00000000-0005-0000-0000-0000033C0000}"/>
    <cellStyle name="Heading 3 7 2 3 4 2" xfId="27089" xr:uid="{00000000-0005-0000-0000-0000043C0000}"/>
    <cellStyle name="Heading 3 7 2 3 4 2 2" xfId="31728" xr:uid="{00000000-0005-0000-0000-0000053C0000}"/>
    <cellStyle name="Heading 3 7 2 3 4 2 3" xfId="33314" xr:uid="{00000000-0005-0000-0000-0000063C0000}"/>
    <cellStyle name="Heading 3 7 2 3 4 3" xfId="29434" xr:uid="{00000000-0005-0000-0000-0000073C0000}"/>
    <cellStyle name="Heading 3 7 2 3 4 4" xfId="29839" xr:uid="{00000000-0005-0000-0000-0000083C0000}"/>
    <cellStyle name="Heading 3 7 2 3 5" xfId="27082" xr:uid="{00000000-0005-0000-0000-0000093C0000}"/>
    <cellStyle name="Heading 3 7 2 3 5 2" xfId="31721" xr:uid="{00000000-0005-0000-0000-00000A3C0000}"/>
    <cellStyle name="Heading 3 7 2 3 5 3" xfId="33307" xr:uid="{00000000-0005-0000-0000-00000B3C0000}"/>
    <cellStyle name="Heading 3 7 2 3 6" xfId="29427" xr:uid="{00000000-0005-0000-0000-00000C3C0000}"/>
    <cellStyle name="Heading 3 7 2 3 7" xfId="29846" xr:uid="{00000000-0005-0000-0000-00000D3C0000}"/>
    <cellStyle name="Heading 3 7 2 4" xfId="10213" xr:uid="{00000000-0005-0000-0000-00000E3C0000}"/>
    <cellStyle name="Heading 3 7 2 4 2" xfId="10214" xr:uid="{00000000-0005-0000-0000-00000F3C0000}"/>
    <cellStyle name="Heading 3 7 2 4 2 2" xfId="10215" xr:uid="{00000000-0005-0000-0000-0000103C0000}"/>
    <cellStyle name="Heading 3 7 2 4 2 2 2" xfId="27092" xr:uid="{00000000-0005-0000-0000-0000113C0000}"/>
    <cellStyle name="Heading 3 7 2 4 2 2 2 2" xfId="31731" xr:uid="{00000000-0005-0000-0000-0000123C0000}"/>
    <cellStyle name="Heading 3 7 2 4 2 2 2 3" xfId="33317" xr:uid="{00000000-0005-0000-0000-0000133C0000}"/>
    <cellStyle name="Heading 3 7 2 4 2 2 3" xfId="29437" xr:uid="{00000000-0005-0000-0000-0000143C0000}"/>
    <cellStyle name="Heading 3 7 2 4 2 2 4" xfId="29836" xr:uid="{00000000-0005-0000-0000-0000153C0000}"/>
    <cellStyle name="Heading 3 7 2 4 2 3" xfId="27091" xr:uid="{00000000-0005-0000-0000-0000163C0000}"/>
    <cellStyle name="Heading 3 7 2 4 2 3 2" xfId="31730" xr:uid="{00000000-0005-0000-0000-0000173C0000}"/>
    <cellStyle name="Heading 3 7 2 4 2 3 3" xfId="33316" xr:uid="{00000000-0005-0000-0000-0000183C0000}"/>
    <cellStyle name="Heading 3 7 2 4 2 4" xfId="29436" xr:uid="{00000000-0005-0000-0000-0000193C0000}"/>
    <cellStyle name="Heading 3 7 2 4 2 5" xfId="29837" xr:uid="{00000000-0005-0000-0000-00001A3C0000}"/>
    <cellStyle name="Heading 3 7 2 4 3" xfId="10216" xr:uid="{00000000-0005-0000-0000-00001B3C0000}"/>
    <cellStyle name="Heading 3 7 2 4 3 2" xfId="27093" xr:uid="{00000000-0005-0000-0000-00001C3C0000}"/>
    <cellStyle name="Heading 3 7 2 4 3 2 2" xfId="31732" xr:uid="{00000000-0005-0000-0000-00001D3C0000}"/>
    <cellStyle name="Heading 3 7 2 4 3 2 3" xfId="33318" xr:uid="{00000000-0005-0000-0000-00001E3C0000}"/>
    <cellStyle name="Heading 3 7 2 4 3 3" xfId="29438" xr:uid="{00000000-0005-0000-0000-00001F3C0000}"/>
    <cellStyle name="Heading 3 7 2 4 3 4" xfId="29835" xr:uid="{00000000-0005-0000-0000-0000203C0000}"/>
    <cellStyle name="Heading 3 7 2 4 4" xfId="27090" xr:uid="{00000000-0005-0000-0000-0000213C0000}"/>
    <cellStyle name="Heading 3 7 2 4 4 2" xfId="31729" xr:uid="{00000000-0005-0000-0000-0000223C0000}"/>
    <cellStyle name="Heading 3 7 2 4 4 3" xfId="33315" xr:uid="{00000000-0005-0000-0000-0000233C0000}"/>
    <cellStyle name="Heading 3 7 2 4 5" xfId="29435" xr:uid="{00000000-0005-0000-0000-0000243C0000}"/>
    <cellStyle name="Heading 3 7 2 4 6" xfId="29838" xr:uid="{00000000-0005-0000-0000-0000253C0000}"/>
    <cellStyle name="Heading 3 7 2 5" xfId="10217" xr:uid="{00000000-0005-0000-0000-0000263C0000}"/>
    <cellStyle name="Heading 3 7 2 5 2" xfId="10218" xr:uid="{00000000-0005-0000-0000-0000273C0000}"/>
    <cellStyle name="Heading 3 7 2 5 2 2" xfId="27095" xr:uid="{00000000-0005-0000-0000-0000283C0000}"/>
    <cellStyle name="Heading 3 7 2 5 2 2 2" xfId="31734" xr:uid="{00000000-0005-0000-0000-0000293C0000}"/>
    <cellStyle name="Heading 3 7 2 5 2 2 3" xfId="33320" xr:uid="{00000000-0005-0000-0000-00002A3C0000}"/>
    <cellStyle name="Heading 3 7 2 5 2 3" xfId="29440" xr:uid="{00000000-0005-0000-0000-00002B3C0000}"/>
    <cellStyle name="Heading 3 7 2 5 2 4" xfId="29833" xr:uid="{00000000-0005-0000-0000-00002C3C0000}"/>
    <cellStyle name="Heading 3 7 2 5 3" xfId="27094" xr:uid="{00000000-0005-0000-0000-00002D3C0000}"/>
    <cellStyle name="Heading 3 7 2 5 3 2" xfId="31733" xr:uid="{00000000-0005-0000-0000-00002E3C0000}"/>
    <cellStyle name="Heading 3 7 2 5 3 3" xfId="33319" xr:uid="{00000000-0005-0000-0000-00002F3C0000}"/>
    <cellStyle name="Heading 3 7 2 5 4" xfId="29439" xr:uid="{00000000-0005-0000-0000-0000303C0000}"/>
    <cellStyle name="Heading 3 7 2 5 5" xfId="29834" xr:uid="{00000000-0005-0000-0000-0000313C0000}"/>
    <cellStyle name="Heading 3 7 2 6" xfId="10219" xr:uid="{00000000-0005-0000-0000-0000323C0000}"/>
    <cellStyle name="Heading 3 7 2 6 2" xfId="10220" xr:uid="{00000000-0005-0000-0000-0000333C0000}"/>
    <cellStyle name="Heading 3 7 2 6 2 2" xfId="27097" xr:uid="{00000000-0005-0000-0000-0000343C0000}"/>
    <cellStyle name="Heading 3 7 2 6 2 2 2" xfId="31736" xr:uid="{00000000-0005-0000-0000-0000353C0000}"/>
    <cellStyle name="Heading 3 7 2 6 2 2 3" xfId="33322" xr:uid="{00000000-0005-0000-0000-0000363C0000}"/>
    <cellStyle name="Heading 3 7 2 6 2 3" xfId="29442" xr:uid="{00000000-0005-0000-0000-0000373C0000}"/>
    <cellStyle name="Heading 3 7 2 6 2 4" xfId="29831" xr:uid="{00000000-0005-0000-0000-0000383C0000}"/>
    <cellStyle name="Heading 3 7 2 6 3" xfId="27096" xr:uid="{00000000-0005-0000-0000-0000393C0000}"/>
    <cellStyle name="Heading 3 7 2 6 3 2" xfId="31735" xr:uid="{00000000-0005-0000-0000-00003A3C0000}"/>
    <cellStyle name="Heading 3 7 2 6 3 3" xfId="33321" xr:uid="{00000000-0005-0000-0000-00003B3C0000}"/>
    <cellStyle name="Heading 3 7 2 6 4" xfId="29441" xr:uid="{00000000-0005-0000-0000-00003C3C0000}"/>
    <cellStyle name="Heading 3 7 2 6 5" xfId="29832" xr:uid="{00000000-0005-0000-0000-00003D3C0000}"/>
    <cellStyle name="Heading 3 7 2 7" xfId="10221" xr:uid="{00000000-0005-0000-0000-00003E3C0000}"/>
    <cellStyle name="Heading 3 7 2 7 2" xfId="27098" xr:uid="{00000000-0005-0000-0000-00003F3C0000}"/>
    <cellStyle name="Heading 3 7 2 7 2 2" xfId="31737" xr:uid="{00000000-0005-0000-0000-0000403C0000}"/>
    <cellStyle name="Heading 3 7 2 7 2 3" xfId="33323" xr:uid="{00000000-0005-0000-0000-0000413C0000}"/>
    <cellStyle name="Heading 3 7 2 7 3" xfId="29443" xr:uid="{00000000-0005-0000-0000-0000423C0000}"/>
    <cellStyle name="Heading 3 7 2 7 4" xfId="29830" xr:uid="{00000000-0005-0000-0000-0000433C0000}"/>
    <cellStyle name="Heading 3 7 2 8" xfId="27065" xr:uid="{00000000-0005-0000-0000-0000443C0000}"/>
    <cellStyle name="Heading 3 7 2 8 2" xfId="31704" xr:uid="{00000000-0005-0000-0000-0000453C0000}"/>
    <cellStyle name="Heading 3 7 2 8 3" xfId="33290" xr:uid="{00000000-0005-0000-0000-0000463C0000}"/>
    <cellStyle name="Heading 3 7 2 9" xfId="28073" xr:uid="{00000000-0005-0000-0000-0000473C0000}"/>
    <cellStyle name="Heading 3 7 2 9 2" xfId="32709" xr:uid="{00000000-0005-0000-0000-0000483C0000}"/>
    <cellStyle name="Heading 3 7 2 9 3" xfId="34295" xr:uid="{00000000-0005-0000-0000-0000493C0000}"/>
    <cellStyle name="Heading 3 7 3" xfId="10222" xr:uid="{00000000-0005-0000-0000-00004A3C0000}"/>
    <cellStyle name="Heading 3 7 3 2" xfId="10223" xr:uid="{00000000-0005-0000-0000-00004B3C0000}"/>
    <cellStyle name="Heading 3 7 3 2 2" xfId="10224" xr:uid="{00000000-0005-0000-0000-00004C3C0000}"/>
    <cellStyle name="Heading 3 7 3 2 2 2" xfId="10225" xr:uid="{00000000-0005-0000-0000-00004D3C0000}"/>
    <cellStyle name="Heading 3 7 3 2 2 2 2" xfId="10226" xr:uid="{00000000-0005-0000-0000-00004E3C0000}"/>
    <cellStyle name="Heading 3 7 3 2 2 2 2 2" xfId="27103" xr:uid="{00000000-0005-0000-0000-00004F3C0000}"/>
    <cellStyle name="Heading 3 7 3 2 2 2 2 2 2" xfId="31742" xr:uid="{00000000-0005-0000-0000-0000503C0000}"/>
    <cellStyle name="Heading 3 7 3 2 2 2 2 2 3" xfId="33328" xr:uid="{00000000-0005-0000-0000-0000513C0000}"/>
    <cellStyle name="Heading 3 7 3 2 2 2 2 3" xfId="29448" xr:uid="{00000000-0005-0000-0000-0000523C0000}"/>
    <cellStyle name="Heading 3 7 3 2 2 2 2 4" xfId="29825" xr:uid="{00000000-0005-0000-0000-0000533C0000}"/>
    <cellStyle name="Heading 3 7 3 2 2 2 3" xfId="27102" xr:uid="{00000000-0005-0000-0000-0000543C0000}"/>
    <cellStyle name="Heading 3 7 3 2 2 2 3 2" xfId="31741" xr:uid="{00000000-0005-0000-0000-0000553C0000}"/>
    <cellStyle name="Heading 3 7 3 2 2 2 3 3" xfId="33327" xr:uid="{00000000-0005-0000-0000-0000563C0000}"/>
    <cellStyle name="Heading 3 7 3 2 2 2 4" xfId="29447" xr:uid="{00000000-0005-0000-0000-0000573C0000}"/>
    <cellStyle name="Heading 3 7 3 2 2 2 5" xfId="29826" xr:uid="{00000000-0005-0000-0000-0000583C0000}"/>
    <cellStyle name="Heading 3 7 3 2 2 3" xfId="10227" xr:uid="{00000000-0005-0000-0000-0000593C0000}"/>
    <cellStyle name="Heading 3 7 3 2 2 3 2" xfId="27104" xr:uid="{00000000-0005-0000-0000-00005A3C0000}"/>
    <cellStyle name="Heading 3 7 3 2 2 3 2 2" xfId="31743" xr:uid="{00000000-0005-0000-0000-00005B3C0000}"/>
    <cellStyle name="Heading 3 7 3 2 2 3 2 3" xfId="33329" xr:uid="{00000000-0005-0000-0000-00005C3C0000}"/>
    <cellStyle name="Heading 3 7 3 2 2 3 3" xfId="29449" xr:uid="{00000000-0005-0000-0000-00005D3C0000}"/>
    <cellStyle name="Heading 3 7 3 2 2 3 4" xfId="29824" xr:uid="{00000000-0005-0000-0000-00005E3C0000}"/>
    <cellStyle name="Heading 3 7 3 2 2 4" xfId="27101" xr:uid="{00000000-0005-0000-0000-00005F3C0000}"/>
    <cellStyle name="Heading 3 7 3 2 2 4 2" xfId="31740" xr:uid="{00000000-0005-0000-0000-0000603C0000}"/>
    <cellStyle name="Heading 3 7 3 2 2 4 3" xfId="33326" xr:uid="{00000000-0005-0000-0000-0000613C0000}"/>
    <cellStyle name="Heading 3 7 3 2 2 5" xfId="29446" xr:uid="{00000000-0005-0000-0000-0000623C0000}"/>
    <cellStyle name="Heading 3 7 3 2 2 6" xfId="29827" xr:uid="{00000000-0005-0000-0000-0000633C0000}"/>
    <cellStyle name="Heading 3 7 3 2 3" xfId="10228" xr:uid="{00000000-0005-0000-0000-0000643C0000}"/>
    <cellStyle name="Heading 3 7 3 2 3 2" xfId="10229" xr:uid="{00000000-0005-0000-0000-0000653C0000}"/>
    <cellStyle name="Heading 3 7 3 2 3 2 2" xfId="27106" xr:uid="{00000000-0005-0000-0000-0000663C0000}"/>
    <cellStyle name="Heading 3 7 3 2 3 2 2 2" xfId="31745" xr:uid="{00000000-0005-0000-0000-0000673C0000}"/>
    <cellStyle name="Heading 3 7 3 2 3 2 2 3" xfId="33331" xr:uid="{00000000-0005-0000-0000-0000683C0000}"/>
    <cellStyle name="Heading 3 7 3 2 3 2 3" xfId="29451" xr:uid="{00000000-0005-0000-0000-0000693C0000}"/>
    <cellStyle name="Heading 3 7 3 2 3 2 4" xfId="29822" xr:uid="{00000000-0005-0000-0000-00006A3C0000}"/>
    <cellStyle name="Heading 3 7 3 2 3 3" xfId="27105" xr:uid="{00000000-0005-0000-0000-00006B3C0000}"/>
    <cellStyle name="Heading 3 7 3 2 3 3 2" xfId="31744" xr:uid="{00000000-0005-0000-0000-00006C3C0000}"/>
    <cellStyle name="Heading 3 7 3 2 3 3 3" xfId="33330" xr:uid="{00000000-0005-0000-0000-00006D3C0000}"/>
    <cellStyle name="Heading 3 7 3 2 3 4" xfId="29450" xr:uid="{00000000-0005-0000-0000-00006E3C0000}"/>
    <cellStyle name="Heading 3 7 3 2 3 5" xfId="29823" xr:uid="{00000000-0005-0000-0000-00006F3C0000}"/>
    <cellStyle name="Heading 3 7 3 2 4" xfId="10230" xr:uid="{00000000-0005-0000-0000-0000703C0000}"/>
    <cellStyle name="Heading 3 7 3 2 4 2" xfId="27107" xr:uid="{00000000-0005-0000-0000-0000713C0000}"/>
    <cellStyle name="Heading 3 7 3 2 4 2 2" xfId="31746" xr:uid="{00000000-0005-0000-0000-0000723C0000}"/>
    <cellStyle name="Heading 3 7 3 2 4 2 3" xfId="33332" xr:uid="{00000000-0005-0000-0000-0000733C0000}"/>
    <cellStyle name="Heading 3 7 3 2 4 3" xfId="29452" xr:uid="{00000000-0005-0000-0000-0000743C0000}"/>
    <cellStyle name="Heading 3 7 3 2 4 4" xfId="29821" xr:uid="{00000000-0005-0000-0000-0000753C0000}"/>
    <cellStyle name="Heading 3 7 3 2 5" xfId="27100" xr:uid="{00000000-0005-0000-0000-0000763C0000}"/>
    <cellStyle name="Heading 3 7 3 2 5 2" xfId="31739" xr:uid="{00000000-0005-0000-0000-0000773C0000}"/>
    <cellStyle name="Heading 3 7 3 2 5 3" xfId="33325" xr:uid="{00000000-0005-0000-0000-0000783C0000}"/>
    <cellStyle name="Heading 3 7 3 2 6" xfId="29445" xr:uid="{00000000-0005-0000-0000-0000793C0000}"/>
    <cellStyle name="Heading 3 7 3 2 7" xfId="29828" xr:uid="{00000000-0005-0000-0000-00007A3C0000}"/>
    <cellStyle name="Heading 3 7 3 3" xfId="10231" xr:uid="{00000000-0005-0000-0000-00007B3C0000}"/>
    <cellStyle name="Heading 3 7 3 3 2" xfId="10232" xr:uid="{00000000-0005-0000-0000-00007C3C0000}"/>
    <cellStyle name="Heading 3 7 3 3 2 2" xfId="10233" xr:uid="{00000000-0005-0000-0000-00007D3C0000}"/>
    <cellStyle name="Heading 3 7 3 3 2 2 2" xfId="27110" xr:uid="{00000000-0005-0000-0000-00007E3C0000}"/>
    <cellStyle name="Heading 3 7 3 3 2 2 2 2" xfId="31749" xr:uid="{00000000-0005-0000-0000-00007F3C0000}"/>
    <cellStyle name="Heading 3 7 3 3 2 2 2 3" xfId="33335" xr:uid="{00000000-0005-0000-0000-0000803C0000}"/>
    <cellStyle name="Heading 3 7 3 3 2 2 3" xfId="29455" xr:uid="{00000000-0005-0000-0000-0000813C0000}"/>
    <cellStyle name="Heading 3 7 3 3 2 2 4" xfId="29818" xr:uid="{00000000-0005-0000-0000-0000823C0000}"/>
    <cellStyle name="Heading 3 7 3 3 2 3" xfId="27109" xr:uid="{00000000-0005-0000-0000-0000833C0000}"/>
    <cellStyle name="Heading 3 7 3 3 2 3 2" xfId="31748" xr:uid="{00000000-0005-0000-0000-0000843C0000}"/>
    <cellStyle name="Heading 3 7 3 3 2 3 3" xfId="33334" xr:uid="{00000000-0005-0000-0000-0000853C0000}"/>
    <cellStyle name="Heading 3 7 3 3 2 4" xfId="29454" xr:uid="{00000000-0005-0000-0000-0000863C0000}"/>
    <cellStyle name="Heading 3 7 3 3 2 5" xfId="29819" xr:uid="{00000000-0005-0000-0000-0000873C0000}"/>
    <cellStyle name="Heading 3 7 3 3 3" xfId="10234" xr:uid="{00000000-0005-0000-0000-0000883C0000}"/>
    <cellStyle name="Heading 3 7 3 3 3 2" xfId="27111" xr:uid="{00000000-0005-0000-0000-0000893C0000}"/>
    <cellStyle name="Heading 3 7 3 3 3 2 2" xfId="31750" xr:uid="{00000000-0005-0000-0000-00008A3C0000}"/>
    <cellStyle name="Heading 3 7 3 3 3 2 3" xfId="33336" xr:uid="{00000000-0005-0000-0000-00008B3C0000}"/>
    <cellStyle name="Heading 3 7 3 3 3 3" xfId="29456" xr:uid="{00000000-0005-0000-0000-00008C3C0000}"/>
    <cellStyle name="Heading 3 7 3 3 3 4" xfId="29817" xr:uid="{00000000-0005-0000-0000-00008D3C0000}"/>
    <cellStyle name="Heading 3 7 3 3 4" xfId="27108" xr:uid="{00000000-0005-0000-0000-00008E3C0000}"/>
    <cellStyle name="Heading 3 7 3 3 4 2" xfId="31747" xr:uid="{00000000-0005-0000-0000-00008F3C0000}"/>
    <cellStyle name="Heading 3 7 3 3 4 3" xfId="33333" xr:uid="{00000000-0005-0000-0000-0000903C0000}"/>
    <cellStyle name="Heading 3 7 3 3 5" xfId="29453" xr:uid="{00000000-0005-0000-0000-0000913C0000}"/>
    <cellStyle name="Heading 3 7 3 3 6" xfId="29820" xr:uid="{00000000-0005-0000-0000-0000923C0000}"/>
    <cellStyle name="Heading 3 7 3 4" xfId="10235" xr:uid="{00000000-0005-0000-0000-0000933C0000}"/>
    <cellStyle name="Heading 3 7 3 4 2" xfId="10236" xr:uid="{00000000-0005-0000-0000-0000943C0000}"/>
    <cellStyle name="Heading 3 7 3 4 2 2" xfId="27113" xr:uid="{00000000-0005-0000-0000-0000953C0000}"/>
    <cellStyle name="Heading 3 7 3 4 2 2 2" xfId="31752" xr:uid="{00000000-0005-0000-0000-0000963C0000}"/>
    <cellStyle name="Heading 3 7 3 4 2 2 3" xfId="33338" xr:uid="{00000000-0005-0000-0000-0000973C0000}"/>
    <cellStyle name="Heading 3 7 3 4 2 3" xfId="29458" xr:uid="{00000000-0005-0000-0000-0000983C0000}"/>
    <cellStyle name="Heading 3 7 3 4 2 4" xfId="29815" xr:uid="{00000000-0005-0000-0000-0000993C0000}"/>
    <cellStyle name="Heading 3 7 3 4 3" xfId="27112" xr:uid="{00000000-0005-0000-0000-00009A3C0000}"/>
    <cellStyle name="Heading 3 7 3 4 3 2" xfId="31751" xr:uid="{00000000-0005-0000-0000-00009B3C0000}"/>
    <cellStyle name="Heading 3 7 3 4 3 3" xfId="33337" xr:uid="{00000000-0005-0000-0000-00009C3C0000}"/>
    <cellStyle name="Heading 3 7 3 4 4" xfId="29457" xr:uid="{00000000-0005-0000-0000-00009D3C0000}"/>
    <cellStyle name="Heading 3 7 3 4 5" xfId="29816" xr:uid="{00000000-0005-0000-0000-00009E3C0000}"/>
    <cellStyle name="Heading 3 7 3 5" xfId="10237" xr:uid="{00000000-0005-0000-0000-00009F3C0000}"/>
    <cellStyle name="Heading 3 7 3 5 2" xfId="27114" xr:uid="{00000000-0005-0000-0000-0000A03C0000}"/>
    <cellStyle name="Heading 3 7 3 5 2 2" xfId="31753" xr:uid="{00000000-0005-0000-0000-0000A13C0000}"/>
    <cellStyle name="Heading 3 7 3 5 2 3" xfId="33339" xr:uid="{00000000-0005-0000-0000-0000A23C0000}"/>
    <cellStyle name="Heading 3 7 3 5 3" xfId="29459" xr:uid="{00000000-0005-0000-0000-0000A33C0000}"/>
    <cellStyle name="Heading 3 7 3 5 4" xfId="29814" xr:uid="{00000000-0005-0000-0000-0000A43C0000}"/>
    <cellStyle name="Heading 3 7 3 6" xfId="27099" xr:uid="{00000000-0005-0000-0000-0000A53C0000}"/>
    <cellStyle name="Heading 3 7 3 6 2" xfId="31738" xr:uid="{00000000-0005-0000-0000-0000A63C0000}"/>
    <cellStyle name="Heading 3 7 3 6 3" xfId="33324" xr:uid="{00000000-0005-0000-0000-0000A73C0000}"/>
    <cellStyle name="Heading 3 7 3 7" xfId="28074" xr:uid="{00000000-0005-0000-0000-0000A83C0000}"/>
    <cellStyle name="Heading 3 7 3 7 2" xfId="32710" xr:uid="{00000000-0005-0000-0000-0000A93C0000}"/>
    <cellStyle name="Heading 3 7 3 7 3" xfId="34296" xr:uid="{00000000-0005-0000-0000-0000AA3C0000}"/>
    <cellStyle name="Heading 3 7 3 8" xfId="29444" xr:uid="{00000000-0005-0000-0000-0000AB3C0000}"/>
    <cellStyle name="Heading 3 7 3 9" xfId="29829" xr:uid="{00000000-0005-0000-0000-0000AC3C0000}"/>
    <cellStyle name="Heading 3 7 4" xfId="10238" xr:uid="{00000000-0005-0000-0000-0000AD3C0000}"/>
    <cellStyle name="Heading 3 7 4 2" xfId="10239" xr:uid="{00000000-0005-0000-0000-0000AE3C0000}"/>
    <cellStyle name="Heading 3 7 4 2 2" xfId="10240" xr:uid="{00000000-0005-0000-0000-0000AF3C0000}"/>
    <cellStyle name="Heading 3 7 4 2 2 2" xfId="10241" xr:uid="{00000000-0005-0000-0000-0000B03C0000}"/>
    <cellStyle name="Heading 3 7 4 2 2 2 2" xfId="10242" xr:uid="{00000000-0005-0000-0000-0000B13C0000}"/>
    <cellStyle name="Heading 3 7 4 2 2 2 2 2" xfId="27119" xr:uid="{00000000-0005-0000-0000-0000B23C0000}"/>
    <cellStyle name="Heading 3 7 4 2 2 2 2 2 2" xfId="31758" xr:uid="{00000000-0005-0000-0000-0000B33C0000}"/>
    <cellStyle name="Heading 3 7 4 2 2 2 2 2 3" xfId="33344" xr:uid="{00000000-0005-0000-0000-0000B43C0000}"/>
    <cellStyle name="Heading 3 7 4 2 2 2 2 3" xfId="29464" xr:uid="{00000000-0005-0000-0000-0000B53C0000}"/>
    <cellStyle name="Heading 3 7 4 2 2 2 2 4" xfId="29809" xr:uid="{00000000-0005-0000-0000-0000B63C0000}"/>
    <cellStyle name="Heading 3 7 4 2 2 2 3" xfId="27118" xr:uid="{00000000-0005-0000-0000-0000B73C0000}"/>
    <cellStyle name="Heading 3 7 4 2 2 2 3 2" xfId="31757" xr:uid="{00000000-0005-0000-0000-0000B83C0000}"/>
    <cellStyle name="Heading 3 7 4 2 2 2 3 3" xfId="33343" xr:uid="{00000000-0005-0000-0000-0000B93C0000}"/>
    <cellStyle name="Heading 3 7 4 2 2 2 4" xfId="29463" xr:uid="{00000000-0005-0000-0000-0000BA3C0000}"/>
    <cellStyle name="Heading 3 7 4 2 2 2 5" xfId="29810" xr:uid="{00000000-0005-0000-0000-0000BB3C0000}"/>
    <cellStyle name="Heading 3 7 4 2 2 3" xfId="10243" xr:uid="{00000000-0005-0000-0000-0000BC3C0000}"/>
    <cellStyle name="Heading 3 7 4 2 2 3 2" xfId="27120" xr:uid="{00000000-0005-0000-0000-0000BD3C0000}"/>
    <cellStyle name="Heading 3 7 4 2 2 3 2 2" xfId="31759" xr:uid="{00000000-0005-0000-0000-0000BE3C0000}"/>
    <cellStyle name="Heading 3 7 4 2 2 3 2 3" xfId="33345" xr:uid="{00000000-0005-0000-0000-0000BF3C0000}"/>
    <cellStyle name="Heading 3 7 4 2 2 3 3" xfId="29465" xr:uid="{00000000-0005-0000-0000-0000C03C0000}"/>
    <cellStyle name="Heading 3 7 4 2 2 3 4" xfId="29808" xr:uid="{00000000-0005-0000-0000-0000C13C0000}"/>
    <cellStyle name="Heading 3 7 4 2 2 4" xfId="27117" xr:uid="{00000000-0005-0000-0000-0000C23C0000}"/>
    <cellStyle name="Heading 3 7 4 2 2 4 2" xfId="31756" xr:uid="{00000000-0005-0000-0000-0000C33C0000}"/>
    <cellStyle name="Heading 3 7 4 2 2 4 3" xfId="33342" xr:uid="{00000000-0005-0000-0000-0000C43C0000}"/>
    <cellStyle name="Heading 3 7 4 2 2 5" xfId="29462" xr:uid="{00000000-0005-0000-0000-0000C53C0000}"/>
    <cellStyle name="Heading 3 7 4 2 2 6" xfId="29811" xr:uid="{00000000-0005-0000-0000-0000C63C0000}"/>
    <cellStyle name="Heading 3 7 4 2 3" xfId="10244" xr:uid="{00000000-0005-0000-0000-0000C73C0000}"/>
    <cellStyle name="Heading 3 7 4 2 3 2" xfId="10245" xr:uid="{00000000-0005-0000-0000-0000C83C0000}"/>
    <cellStyle name="Heading 3 7 4 2 3 2 2" xfId="27122" xr:uid="{00000000-0005-0000-0000-0000C93C0000}"/>
    <cellStyle name="Heading 3 7 4 2 3 2 2 2" xfId="31761" xr:uid="{00000000-0005-0000-0000-0000CA3C0000}"/>
    <cellStyle name="Heading 3 7 4 2 3 2 2 3" xfId="33347" xr:uid="{00000000-0005-0000-0000-0000CB3C0000}"/>
    <cellStyle name="Heading 3 7 4 2 3 2 3" xfId="29467" xr:uid="{00000000-0005-0000-0000-0000CC3C0000}"/>
    <cellStyle name="Heading 3 7 4 2 3 2 4" xfId="29806" xr:uid="{00000000-0005-0000-0000-0000CD3C0000}"/>
    <cellStyle name="Heading 3 7 4 2 3 3" xfId="27121" xr:uid="{00000000-0005-0000-0000-0000CE3C0000}"/>
    <cellStyle name="Heading 3 7 4 2 3 3 2" xfId="31760" xr:uid="{00000000-0005-0000-0000-0000CF3C0000}"/>
    <cellStyle name="Heading 3 7 4 2 3 3 3" xfId="33346" xr:uid="{00000000-0005-0000-0000-0000D03C0000}"/>
    <cellStyle name="Heading 3 7 4 2 3 4" xfId="29466" xr:uid="{00000000-0005-0000-0000-0000D13C0000}"/>
    <cellStyle name="Heading 3 7 4 2 3 5" xfId="29807" xr:uid="{00000000-0005-0000-0000-0000D23C0000}"/>
    <cellStyle name="Heading 3 7 4 2 4" xfId="10246" xr:uid="{00000000-0005-0000-0000-0000D33C0000}"/>
    <cellStyle name="Heading 3 7 4 2 4 2" xfId="27123" xr:uid="{00000000-0005-0000-0000-0000D43C0000}"/>
    <cellStyle name="Heading 3 7 4 2 4 2 2" xfId="31762" xr:uid="{00000000-0005-0000-0000-0000D53C0000}"/>
    <cellStyle name="Heading 3 7 4 2 4 2 3" xfId="33348" xr:uid="{00000000-0005-0000-0000-0000D63C0000}"/>
    <cellStyle name="Heading 3 7 4 2 4 3" xfId="29468" xr:uid="{00000000-0005-0000-0000-0000D73C0000}"/>
    <cellStyle name="Heading 3 7 4 2 4 4" xfId="29805" xr:uid="{00000000-0005-0000-0000-0000D83C0000}"/>
    <cellStyle name="Heading 3 7 4 2 5" xfId="27116" xr:uid="{00000000-0005-0000-0000-0000D93C0000}"/>
    <cellStyle name="Heading 3 7 4 2 5 2" xfId="31755" xr:uid="{00000000-0005-0000-0000-0000DA3C0000}"/>
    <cellStyle name="Heading 3 7 4 2 5 3" xfId="33341" xr:uid="{00000000-0005-0000-0000-0000DB3C0000}"/>
    <cellStyle name="Heading 3 7 4 2 6" xfId="29461" xr:uid="{00000000-0005-0000-0000-0000DC3C0000}"/>
    <cellStyle name="Heading 3 7 4 2 7" xfId="29812" xr:uid="{00000000-0005-0000-0000-0000DD3C0000}"/>
    <cellStyle name="Heading 3 7 4 3" xfId="10247" xr:uid="{00000000-0005-0000-0000-0000DE3C0000}"/>
    <cellStyle name="Heading 3 7 4 3 2" xfId="10248" xr:uid="{00000000-0005-0000-0000-0000DF3C0000}"/>
    <cellStyle name="Heading 3 7 4 3 2 2" xfId="10249" xr:uid="{00000000-0005-0000-0000-0000E03C0000}"/>
    <cellStyle name="Heading 3 7 4 3 2 2 2" xfId="27126" xr:uid="{00000000-0005-0000-0000-0000E13C0000}"/>
    <cellStyle name="Heading 3 7 4 3 2 2 2 2" xfId="31765" xr:uid="{00000000-0005-0000-0000-0000E23C0000}"/>
    <cellStyle name="Heading 3 7 4 3 2 2 2 3" xfId="33351" xr:uid="{00000000-0005-0000-0000-0000E33C0000}"/>
    <cellStyle name="Heading 3 7 4 3 2 2 3" xfId="29471" xr:uid="{00000000-0005-0000-0000-0000E43C0000}"/>
    <cellStyle name="Heading 3 7 4 3 2 2 4" xfId="29802" xr:uid="{00000000-0005-0000-0000-0000E53C0000}"/>
    <cellStyle name="Heading 3 7 4 3 2 3" xfId="27125" xr:uid="{00000000-0005-0000-0000-0000E63C0000}"/>
    <cellStyle name="Heading 3 7 4 3 2 3 2" xfId="31764" xr:uid="{00000000-0005-0000-0000-0000E73C0000}"/>
    <cellStyle name="Heading 3 7 4 3 2 3 3" xfId="33350" xr:uid="{00000000-0005-0000-0000-0000E83C0000}"/>
    <cellStyle name="Heading 3 7 4 3 2 4" xfId="29470" xr:uid="{00000000-0005-0000-0000-0000E93C0000}"/>
    <cellStyle name="Heading 3 7 4 3 2 5" xfId="29803" xr:uid="{00000000-0005-0000-0000-0000EA3C0000}"/>
    <cellStyle name="Heading 3 7 4 3 3" xfId="10250" xr:uid="{00000000-0005-0000-0000-0000EB3C0000}"/>
    <cellStyle name="Heading 3 7 4 3 3 2" xfId="27127" xr:uid="{00000000-0005-0000-0000-0000EC3C0000}"/>
    <cellStyle name="Heading 3 7 4 3 3 2 2" xfId="31766" xr:uid="{00000000-0005-0000-0000-0000ED3C0000}"/>
    <cellStyle name="Heading 3 7 4 3 3 2 3" xfId="33352" xr:uid="{00000000-0005-0000-0000-0000EE3C0000}"/>
    <cellStyle name="Heading 3 7 4 3 3 3" xfId="29472" xr:uid="{00000000-0005-0000-0000-0000EF3C0000}"/>
    <cellStyle name="Heading 3 7 4 3 3 4" xfId="29801" xr:uid="{00000000-0005-0000-0000-0000F03C0000}"/>
    <cellStyle name="Heading 3 7 4 3 4" xfId="27124" xr:uid="{00000000-0005-0000-0000-0000F13C0000}"/>
    <cellStyle name="Heading 3 7 4 3 4 2" xfId="31763" xr:uid="{00000000-0005-0000-0000-0000F23C0000}"/>
    <cellStyle name="Heading 3 7 4 3 4 3" xfId="33349" xr:uid="{00000000-0005-0000-0000-0000F33C0000}"/>
    <cellStyle name="Heading 3 7 4 3 5" xfId="29469" xr:uid="{00000000-0005-0000-0000-0000F43C0000}"/>
    <cellStyle name="Heading 3 7 4 3 6" xfId="29804" xr:uid="{00000000-0005-0000-0000-0000F53C0000}"/>
    <cellStyle name="Heading 3 7 4 4" xfId="10251" xr:uid="{00000000-0005-0000-0000-0000F63C0000}"/>
    <cellStyle name="Heading 3 7 4 4 2" xfId="10252" xr:uid="{00000000-0005-0000-0000-0000F73C0000}"/>
    <cellStyle name="Heading 3 7 4 4 2 2" xfId="27129" xr:uid="{00000000-0005-0000-0000-0000F83C0000}"/>
    <cellStyle name="Heading 3 7 4 4 2 2 2" xfId="31768" xr:uid="{00000000-0005-0000-0000-0000F93C0000}"/>
    <cellStyle name="Heading 3 7 4 4 2 2 3" xfId="33354" xr:uid="{00000000-0005-0000-0000-0000FA3C0000}"/>
    <cellStyle name="Heading 3 7 4 4 2 3" xfId="29474" xr:uid="{00000000-0005-0000-0000-0000FB3C0000}"/>
    <cellStyle name="Heading 3 7 4 4 2 4" xfId="29799" xr:uid="{00000000-0005-0000-0000-0000FC3C0000}"/>
    <cellStyle name="Heading 3 7 4 4 3" xfId="27128" xr:uid="{00000000-0005-0000-0000-0000FD3C0000}"/>
    <cellStyle name="Heading 3 7 4 4 3 2" xfId="31767" xr:uid="{00000000-0005-0000-0000-0000FE3C0000}"/>
    <cellStyle name="Heading 3 7 4 4 3 3" xfId="33353" xr:uid="{00000000-0005-0000-0000-0000FF3C0000}"/>
    <cellStyle name="Heading 3 7 4 4 4" xfId="29473" xr:uid="{00000000-0005-0000-0000-0000003D0000}"/>
    <cellStyle name="Heading 3 7 4 4 5" xfId="29800" xr:uid="{00000000-0005-0000-0000-0000013D0000}"/>
    <cellStyle name="Heading 3 7 4 5" xfId="10253" xr:uid="{00000000-0005-0000-0000-0000023D0000}"/>
    <cellStyle name="Heading 3 7 4 5 2" xfId="27130" xr:uid="{00000000-0005-0000-0000-0000033D0000}"/>
    <cellStyle name="Heading 3 7 4 5 2 2" xfId="31769" xr:uid="{00000000-0005-0000-0000-0000043D0000}"/>
    <cellStyle name="Heading 3 7 4 5 2 3" xfId="33355" xr:uid="{00000000-0005-0000-0000-0000053D0000}"/>
    <cellStyle name="Heading 3 7 4 5 3" xfId="29475" xr:uid="{00000000-0005-0000-0000-0000063D0000}"/>
    <cellStyle name="Heading 3 7 4 5 4" xfId="29798" xr:uid="{00000000-0005-0000-0000-0000073D0000}"/>
    <cellStyle name="Heading 3 7 4 6" xfId="27115" xr:uid="{00000000-0005-0000-0000-0000083D0000}"/>
    <cellStyle name="Heading 3 7 4 6 2" xfId="31754" xr:uid="{00000000-0005-0000-0000-0000093D0000}"/>
    <cellStyle name="Heading 3 7 4 6 3" xfId="33340" xr:uid="{00000000-0005-0000-0000-00000A3D0000}"/>
    <cellStyle name="Heading 3 7 4 7" xfId="28075" xr:uid="{00000000-0005-0000-0000-00000B3D0000}"/>
    <cellStyle name="Heading 3 7 4 7 2" xfId="32711" xr:uid="{00000000-0005-0000-0000-00000C3D0000}"/>
    <cellStyle name="Heading 3 7 4 7 3" xfId="34297" xr:uid="{00000000-0005-0000-0000-00000D3D0000}"/>
    <cellStyle name="Heading 3 7 4 8" xfId="29460" xr:uid="{00000000-0005-0000-0000-00000E3D0000}"/>
    <cellStyle name="Heading 3 7 4 9" xfId="29813" xr:uid="{00000000-0005-0000-0000-00000F3D0000}"/>
    <cellStyle name="Heading 3 7 5" xfId="10254" xr:uid="{00000000-0005-0000-0000-0000103D0000}"/>
    <cellStyle name="Heading 3 7 5 2" xfId="10255" xr:uid="{00000000-0005-0000-0000-0000113D0000}"/>
    <cellStyle name="Heading 3 7 5 2 2" xfId="10256" xr:uid="{00000000-0005-0000-0000-0000123D0000}"/>
    <cellStyle name="Heading 3 7 5 2 2 2" xfId="10257" xr:uid="{00000000-0005-0000-0000-0000133D0000}"/>
    <cellStyle name="Heading 3 7 5 2 2 2 2" xfId="10258" xr:uid="{00000000-0005-0000-0000-0000143D0000}"/>
    <cellStyle name="Heading 3 7 5 2 2 2 2 2" xfId="27135" xr:uid="{00000000-0005-0000-0000-0000153D0000}"/>
    <cellStyle name="Heading 3 7 5 2 2 2 2 2 2" xfId="31774" xr:uid="{00000000-0005-0000-0000-0000163D0000}"/>
    <cellStyle name="Heading 3 7 5 2 2 2 2 2 3" xfId="33360" xr:uid="{00000000-0005-0000-0000-0000173D0000}"/>
    <cellStyle name="Heading 3 7 5 2 2 2 2 3" xfId="29480" xr:uid="{00000000-0005-0000-0000-0000183D0000}"/>
    <cellStyle name="Heading 3 7 5 2 2 2 2 4" xfId="29793" xr:uid="{00000000-0005-0000-0000-0000193D0000}"/>
    <cellStyle name="Heading 3 7 5 2 2 2 3" xfId="27134" xr:uid="{00000000-0005-0000-0000-00001A3D0000}"/>
    <cellStyle name="Heading 3 7 5 2 2 2 3 2" xfId="31773" xr:uid="{00000000-0005-0000-0000-00001B3D0000}"/>
    <cellStyle name="Heading 3 7 5 2 2 2 3 3" xfId="33359" xr:uid="{00000000-0005-0000-0000-00001C3D0000}"/>
    <cellStyle name="Heading 3 7 5 2 2 2 4" xfId="29479" xr:uid="{00000000-0005-0000-0000-00001D3D0000}"/>
    <cellStyle name="Heading 3 7 5 2 2 2 5" xfId="29794" xr:uid="{00000000-0005-0000-0000-00001E3D0000}"/>
    <cellStyle name="Heading 3 7 5 2 2 3" xfId="10259" xr:uid="{00000000-0005-0000-0000-00001F3D0000}"/>
    <cellStyle name="Heading 3 7 5 2 2 3 2" xfId="27136" xr:uid="{00000000-0005-0000-0000-0000203D0000}"/>
    <cellStyle name="Heading 3 7 5 2 2 3 2 2" xfId="31775" xr:uid="{00000000-0005-0000-0000-0000213D0000}"/>
    <cellStyle name="Heading 3 7 5 2 2 3 2 3" xfId="33361" xr:uid="{00000000-0005-0000-0000-0000223D0000}"/>
    <cellStyle name="Heading 3 7 5 2 2 3 3" xfId="29481" xr:uid="{00000000-0005-0000-0000-0000233D0000}"/>
    <cellStyle name="Heading 3 7 5 2 2 3 4" xfId="29792" xr:uid="{00000000-0005-0000-0000-0000243D0000}"/>
    <cellStyle name="Heading 3 7 5 2 2 4" xfId="27133" xr:uid="{00000000-0005-0000-0000-0000253D0000}"/>
    <cellStyle name="Heading 3 7 5 2 2 4 2" xfId="31772" xr:uid="{00000000-0005-0000-0000-0000263D0000}"/>
    <cellStyle name="Heading 3 7 5 2 2 4 3" xfId="33358" xr:uid="{00000000-0005-0000-0000-0000273D0000}"/>
    <cellStyle name="Heading 3 7 5 2 2 5" xfId="29478" xr:uid="{00000000-0005-0000-0000-0000283D0000}"/>
    <cellStyle name="Heading 3 7 5 2 2 6" xfId="29795" xr:uid="{00000000-0005-0000-0000-0000293D0000}"/>
    <cellStyle name="Heading 3 7 5 2 3" xfId="10260" xr:uid="{00000000-0005-0000-0000-00002A3D0000}"/>
    <cellStyle name="Heading 3 7 5 2 3 2" xfId="10261" xr:uid="{00000000-0005-0000-0000-00002B3D0000}"/>
    <cellStyle name="Heading 3 7 5 2 3 2 2" xfId="27138" xr:uid="{00000000-0005-0000-0000-00002C3D0000}"/>
    <cellStyle name="Heading 3 7 5 2 3 2 2 2" xfId="31777" xr:uid="{00000000-0005-0000-0000-00002D3D0000}"/>
    <cellStyle name="Heading 3 7 5 2 3 2 2 3" xfId="33363" xr:uid="{00000000-0005-0000-0000-00002E3D0000}"/>
    <cellStyle name="Heading 3 7 5 2 3 2 3" xfId="29483" xr:uid="{00000000-0005-0000-0000-00002F3D0000}"/>
    <cellStyle name="Heading 3 7 5 2 3 2 4" xfId="29790" xr:uid="{00000000-0005-0000-0000-0000303D0000}"/>
    <cellStyle name="Heading 3 7 5 2 3 3" xfId="27137" xr:uid="{00000000-0005-0000-0000-0000313D0000}"/>
    <cellStyle name="Heading 3 7 5 2 3 3 2" xfId="31776" xr:uid="{00000000-0005-0000-0000-0000323D0000}"/>
    <cellStyle name="Heading 3 7 5 2 3 3 3" xfId="33362" xr:uid="{00000000-0005-0000-0000-0000333D0000}"/>
    <cellStyle name="Heading 3 7 5 2 3 4" xfId="29482" xr:uid="{00000000-0005-0000-0000-0000343D0000}"/>
    <cellStyle name="Heading 3 7 5 2 3 5" xfId="29791" xr:uid="{00000000-0005-0000-0000-0000353D0000}"/>
    <cellStyle name="Heading 3 7 5 2 4" xfId="10262" xr:uid="{00000000-0005-0000-0000-0000363D0000}"/>
    <cellStyle name="Heading 3 7 5 2 4 2" xfId="27139" xr:uid="{00000000-0005-0000-0000-0000373D0000}"/>
    <cellStyle name="Heading 3 7 5 2 4 2 2" xfId="31778" xr:uid="{00000000-0005-0000-0000-0000383D0000}"/>
    <cellStyle name="Heading 3 7 5 2 4 2 3" xfId="33364" xr:uid="{00000000-0005-0000-0000-0000393D0000}"/>
    <cellStyle name="Heading 3 7 5 2 4 3" xfId="29484" xr:uid="{00000000-0005-0000-0000-00003A3D0000}"/>
    <cellStyle name="Heading 3 7 5 2 4 4" xfId="29789" xr:uid="{00000000-0005-0000-0000-00003B3D0000}"/>
    <cellStyle name="Heading 3 7 5 2 5" xfId="27132" xr:uid="{00000000-0005-0000-0000-00003C3D0000}"/>
    <cellStyle name="Heading 3 7 5 2 5 2" xfId="31771" xr:uid="{00000000-0005-0000-0000-00003D3D0000}"/>
    <cellStyle name="Heading 3 7 5 2 5 3" xfId="33357" xr:uid="{00000000-0005-0000-0000-00003E3D0000}"/>
    <cellStyle name="Heading 3 7 5 2 6" xfId="29477" xr:uid="{00000000-0005-0000-0000-00003F3D0000}"/>
    <cellStyle name="Heading 3 7 5 2 7" xfId="29796" xr:uid="{00000000-0005-0000-0000-0000403D0000}"/>
    <cellStyle name="Heading 3 7 5 3" xfId="10263" xr:uid="{00000000-0005-0000-0000-0000413D0000}"/>
    <cellStyle name="Heading 3 7 5 3 2" xfId="10264" xr:uid="{00000000-0005-0000-0000-0000423D0000}"/>
    <cellStyle name="Heading 3 7 5 3 2 2" xfId="10265" xr:uid="{00000000-0005-0000-0000-0000433D0000}"/>
    <cellStyle name="Heading 3 7 5 3 2 2 2" xfId="27142" xr:uid="{00000000-0005-0000-0000-0000443D0000}"/>
    <cellStyle name="Heading 3 7 5 3 2 2 2 2" xfId="31781" xr:uid="{00000000-0005-0000-0000-0000453D0000}"/>
    <cellStyle name="Heading 3 7 5 3 2 2 2 3" xfId="33367" xr:uid="{00000000-0005-0000-0000-0000463D0000}"/>
    <cellStyle name="Heading 3 7 5 3 2 2 3" xfId="29487" xr:uid="{00000000-0005-0000-0000-0000473D0000}"/>
    <cellStyle name="Heading 3 7 5 3 2 2 4" xfId="29786" xr:uid="{00000000-0005-0000-0000-0000483D0000}"/>
    <cellStyle name="Heading 3 7 5 3 2 3" xfId="27141" xr:uid="{00000000-0005-0000-0000-0000493D0000}"/>
    <cellStyle name="Heading 3 7 5 3 2 3 2" xfId="31780" xr:uid="{00000000-0005-0000-0000-00004A3D0000}"/>
    <cellStyle name="Heading 3 7 5 3 2 3 3" xfId="33366" xr:uid="{00000000-0005-0000-0000-00004B3D0000}"/>
    <cellStyle name="Heading 3 7 5 3 2 4" xfId="29486" xr:uid="{00000000-0005-0000-0000-00004C3D0000}"/>
    <cellStyle name="Heading 3 7 5 3 2 5" xfId="29787" xr:uid="{00000000-0005-0000-0000-00004D3D0000}"/>
    <cellStyle name="Heading 3 7 5 3 3" xfId="10266" xr:uid="{00000000-0005-0000-0000-00004E3D0000}"/>
    <cellStyle name="Heading 3 7 5 3 3 2" xfId="27143" xr:uid="{00000000-0005-0000-0000-00004F3D0000}"/>
    <cellStyle name="Heading 3 7 5 3 3 2 2" xfId="31782" xr:uid="{00000000-0005-0000-0000-0000503D0000}"/>
    <cellStyle name="Heading 3 7 5 3 3 2 3" xfId="33368" xr:uid="{00000000-0005-0000-0000-0000513D0000}"/>
    <cellStyle name="Heading 3 7 5 3 3 3" xfId="29488" xr:uid="{00000000-0005-0000-0000-0000523D0000}"/>
    <cellStyle name="Heading 3 7 5 3 3 4" xfId="29785" xr:uid="{00000000-0005-0000-0000-0000533D0000}"/>
    <cellStyle name="Heading 3 7 5 3 4" xfId="27140" xr:uid="{00000000-0005-0000-0000-0000543D0000}"/>
    <cellStyle name="Heading 3 7 5 3 4 2" xfId="31779" xr:uid="{00000000-0005-0000-0000-0000553D0000}"/>
    <cellStyle name="Heading 3 7 5 3 4 3" xfId="33365" xr:uid="{00000000-0005-0000-0000-0000563D0000}"/>
    <cellStyle name="Heading 3 7 5 3 5" xfId="29485" xr:uid="{00000000-0005-0000-0000-0000573D0000}"/>
    <cellStyle name="Heading 3 7 5 3 6" xfId="29788" xr:uid="{00000000-0005-0000-0000-0000583D0000}"/>
    <cellStyle name="Heading 3 7 5 4" xfId="10267" xr:uid="{00000000-0005-0000-0000-0000593D0000}"/>
    <cellStyle name="Heading 3 7 5 4 2" xfId="10268" xr:uid="{00000000-0005-0000-0000-00005A3D0000}"/>
    <cellStyle name="Heading 3 7 5 4 2 2" xfId="27145" xr:uid="{00000000-0005-0000-0000-00005B3D0000}"/>
    <cellStyle name="Heading 3 7 5 4 2 2 2" xfId="31784" xr:uid="{00000000-0005-0000-0000-00005C3D0000}"/>
    <cellStyle name="Heading 3 7 5 4 2 2 3" xfId="33370" xr:uid="{00000000-0005-0000-0000-00005D3D0000}"/>
    <cellStyle name="Heading 3 7 5 4 2 3" xfId="29490" xr:uid="{00000000-0005-0000-0000-00005E3D0000}"/>
    <cellStyle name="Heading 3 7 5 4 2 4" xfId="29783" xr:uid="{00000000-0005-0000-0000-00005F3D0000}"/>
    <cellStyle name="Heading 3 7 5 4 3" xfId="27144" xr:uid="{00000000-0005-0000-0000-0000603D0000}"/>
    <cellStyle name="Heading 3 7 5 4 3 2" xfId="31783" xr:uid="{00000000-0005-0000-0000-0000613D0000}"/>
    <cellStyle name="Heading 3 7 5 4 3 3" xfId="33369" xr:uid="{00000000-0005-0000-0000-0000623D0000}"/>
    <cellStyle name="Heading 3 7 5 4 4" xfId="29489" xr:uid="{00000000-0005-0000-0000-0000633D0000}"/>
    <cellStyle name="Heading 3 7 5 4 5" xfId="29784" xr:uid="{00000000-0005-0000-0000-0000643D0000}"/>
    <cellStyle name="Heading 3 7 5 5" xfId="10269" xr:uid="{00000000-0005-0000-0000-0000653D0000}"/>
    <cellStyle name="Heading 3 7 5 5 2" xfId="27146" xr:uid="{00000000-0005-0000-0000-0000663D0000}"/>
    <cellStyle name="Heading 3 7 5 5 2 2" xfId="31785" xr:uid="{00000000-0005-0000-0000-0000673D0000}"/>
    <cellStyle name="Heading 3 7 5 5 2 3" xfId="33371" xr:uid="{00000000-0005-0000-0000-0000683D0000}"/>
    <cellStyle name="Heading 3 7 5 5 3" xfId="29491" xr:uid="{00000000-0005-0000-0000-0000693D0000}"/>
    <cellStyle name="Heading 3 7 5 5 4" xfId="29782" xr:uid="{00000000-0005-0000-0000-00006A3D0000}"/>
    <cellStyle name="Heading 3 7 5 6" xfId="27131" xr:uid="{00000000-0005-0000-0000-00006B3D0000}"/>
    <cellStyle name="Heading 3 7 5 6 2" xfId="31770" xr:uid="{00000000-0005-0000-0000-00006C3D0000}"/>
    <cellStyle name="Heading 3 7 5 6 3" xfId="33356" xr:uid="{00000000-0005-0000-0000-00006D3D0000}"/>
    <cellStyle name="Heading 3 7 5 7" xfId="29476" xr:uid="{00000000-0005-0000-0000-00006E3D0000}"/>
    <cellStyle name="Heading 3 7 5 8" xfId="29797" xr:uid="{00000000-0005-0000-0000-00006F3D0000}"/>
    <cellStyle name="Heading 3 7 6" xfId="10270" xr:uid="{00000000-0005-0000-0000-0000703D0000}"/>
    <cellStyle name="Heading 3 7 6 2" xfId="10271" xr:uid="{00000000-0005-0000-0000-0000713D0000}"/>
    <cellStyle name="Heading 3 7 6 2 2" xfId="10272" xr:uid="{00000000-0005-0000-0000-0000723D0000}"/>
    <cellStyle name="Heading 3 7 6 2 2 2" xfId="27149" xr:uid="{00000000-0005-0000-0000-0000733D0000}"/>
    <cellStyle name="Heading 3 7 6 2 2 2 2" xfId="31788" xr:uid="{00000000-0005-0000-0000-0000743D0000}"/>
    <cellStyle name="Heading 3 7 6 2 2 2 3" xfId="33374" xr:uid="{00000000-0005-0000-0000-0000753D0000}"/>
    <cellStyle name="Heading 3 7 6 2 2 3" xfId="29494" xr:uid="{00000000-0005-0000-0000-0000763D0000}"/>
    <cellStyle name="Heading 3 7 6 2 2 4" xfId="29779" xr:uid="{00000000-0005-0000-0000-0000773D0000}"/>
    <cellStyle name="Heading 3 7 6 2 3" xfId="27148" xr:uid="{00000000-0005-0000-0000-0000783D0000}"/>
    <cellStyle name="Heading 3 7 6 2 3 2" xfId="31787" xr:uid="{00000000-0005-0000-0000-0000793D0000}"/>
    <cellStyle name="Heading 3 7 6 2 3 3" xfId="33373" xr:uid="{00000000-0005-0000-0000-00007A3D0000}"/>
    <cellStyle name="Heading 3 7 6 2 4" xfId="29493" xr:uid="{00000000-0005-0000-0000-00007B3D0000}"/>
    <cellStyle name="Heading 3 7 6 2 5" xfId="29780" xr:uid="{00000000-0005-0000-0000-00007C3D0000}"/>
    <cellStyle name="Heading 3 7 6 3" xfId="10273" xr:uid="{00000000-0005-0000-0000-00007D3D0000}"/>
    <cellStyle name="Heading 3 7 6 3 2" xfId="27150" xr:uid="{00000000-0005-0000-0000-00007E3D0000}"/>
    <cellStyle name="Heading 3 7 6 3 2 2" xfId="31789" xr:uid="{00000000-0005-0000-0000-00007F3D0000}"/>
    <cellStyle name="Heading 3 7 6 3 2 3" xfId="33375" xr:uid="{00000000-0005-0000-0000-0000803D0000}"/>
    <cellStyle name="Heading 3 7 6 3 3" xfId="29495" xr:uid="{00000000-0005-0000-0000-0000813D0000}"/>
    <cellStyle name="Heading 3 7 6 3 4" xfId="29778" xr:uid="{00000000-0005-0000-0000-0000823D0000}"/>
    <cellStyle name="Heading 3 7 6 4" xfId="27147" xr:uid="{00000000-0005-0000-0000-0000833D0000}"/>
    <cellStyle name="Heading 3 7 6 4 2" xfId="31786" xr:uid="{00000000-0005-0000-0000-0000843D0000}"/>
    <cellStyle name="Heading 3 7 6 4 3" xfId="33372" xr:uid="{00000000-0005-0000-0000-0000853D0000}"/>
    <cellStyle name="Heading 3 7 6 5" xfId="29492" xr:uid="{00000000-0005-0000-0000-0000863D0000}"/>
    <cellStyle name="Heading 3 7 6 6" xfId="29781" xr:uid="{00000000-0005-0000-0000-0000873D0000}"/>
    <cellStyle name="Heading 3 7 7" xfId="10274" xr:uid="{00000000-0005-0000-0000-0000883D0000}"/>
    <cellStyle name="Heading 3 7 7 2" xfId="10275" xr:uid="{00000000-0005-0000-0000-0000893D0000}"/>
    <cellStyle name="Heading 3 7 7 2 2" xfId="27152" xr:uid="{00000000-0005-0000-0000-00008A3D0000}"/>
    <cellStyle name="Heading 3 7 7 2 2 2" xfId="31791" xr:uid="{00000000-0005-0000-0000-00008B3D0000}"/>
    <cellStyle name="Heading 3 7 7 2 2 3" xfId="33377" xr:uid="{00000000-0005-0000-0000-00008C3D0000}"/>
    <cellStyle name="Heading 3 7 7 2 3" xfId="29497" xr:uid="{00000000-0005-0000-0000-00008D3D0000}"/>
    <cellStyle name="Heading 3 7 7 2 4" xfId="29776" xr:uid="{00000000-0005-0000-0000-00008E3D0000}"/>
    <cellStyle name="Heading 3 7 7 3" xfId="27151" xr:uid="{00000000-0005-0000-0000-00008F3D0000}"/>
    <cellStyle name="Heading 3 7 7 3 2" xfId="31790" xr:uid="{00000000-0005-0000-0000-0000903D0000}"/>
    <cellStyle name="Heading 3 7 7 3 3" xfId="33376" xr:uid="{00000000-0005-0000-0000-0000913D0000}"/>
    <cellStyle name="Heading 3 7 7 4" xfId="29496" xr:uid="{00000000-0005-0000-0000-0000923D0000}"/>
    <cellStyle name="Heading 3 7 7 5" xfId="29777" xr:uid="{00000000-0005-0000-0000-0000933D0000}"/>
    <cellStyle name="Heading 3 7 8" xfId="10276" xr:uid="{00000000-0005-0000-0000-0000943D0000}"/>
    <cellStyle name="Heading 3 7 8 2" xfId="10277" xr:uid="{00000000-0005-0000-0000-0000953D0000}"/>
    <cellStyle name="Heading 3 7 8 2 2" xfId="27154" xr:uid="{00000000-0005-0000-0000-0000963D0000}"/>
    <cellStyle name="Heading 3 7 8 2 2 2" xfId="31793" xr:uid="{00000000-0005-0000-0000-0000973D0000}"/>
    <cellStyle name="Heading 3 7 8 2 2 3" xfId="33379" xr:uid="{00000000-0005-0000-0000-0000983D0000}"/>
    <cellStyle name="Heading 3 7 8 2 3" xfId="29499" xr:uid="{00000000-0005-0000-0000-0000993D0000}"/>
    <cellStyle name="Heading 3 7 8 2 4" xfId="29774" xr:uid="{00000000-0005-0000-0000-00009A3D0000}"/>
    <cellStyle name="Heading 3 7 8 3" xfId="27153" xr:uid="{00000000-0005-0000-0000-00009B3D0000}"/>
    <cellStyle name="Heading 3 7 8 3 2" xfId="31792" xr:uid="{00000000-0005-0000-0000-00009C3D0000}"/>
    <cellStyle name="Heading 3 7 8 3 3" xfId="33378" xr:uid="{00000000-0005-0000-0000-00009D3D0000}"/>
    <cellStyle name="Heading 3 7 8 4" xfId="29498" xr:uid="{00000000-0005-0000-0000-00009E3D0000}"/>
    <cellStyle name="Heading 3 7 8 5" xfId="29775" xr:uid="{00000000-0005-0000-0000-00009F3D0000}"/>
    <cellStyle name="Heading 3 7 9" xfId="10278" xr:uid="{00000000-0005-0000-0000-0000A03D0000}"/>
    <cellStyle name="Heading 3 7 9 2" xfId="27155" xr:uid="{00000000-0005-0000-0000-0000A13D0000}"/>
    <cellStyle name="Heading 3 7 9 2 2" xfId="31794" xr:uid="{00000000-0005-0000-0000-0000A23D0000}"/>
    <cellStyle name="Heading 3 7 9 2 3" xfId="33380" xr:uid="{00000000-0005-0000-0000-0000A33D0000}"/>
    <cellStyle name="Heading 3 7 9 3" xfId="29500" xr:uid="{00000000-0005-0000-0000-0000A43D0000}"/>
    <cellStyle name="Heading 3 7 9 4" xfId="29773" xr:uid="{00000000-0005-0000-0000-0000A53D0000}"/>
    <cellStyle name="Heading 3 7_Client_Report_SSFD_286_UI_15May14_06h00" xfId="37051" xr:uid="{00000000-0005-0000-0000-0000A63D0000}"/>
    <cellStyle name="Heading 3 8" xfId="10279" xr:uid="{00000000-0005-0000-0000-0000A73D0000}"/>
    <cellStyle name="Heading 3 8 10" xfId="28076" xr:uid="{00000000-0005-0000-0000-0000A83D0000}"/>
    <cellStyle name="Heading 3 8 10 2" xfId="32712" xr:uid="{00000000-0005-0000-0000-0000A93D0000}"/>
    <cellStyle name="Heading 3 8 10 3" xfId="34298" xr:uid="{00000000-0005-0000-0000-0000AA3D0000}"/>
    <cellStyle name="Heading 3 8 11" xfId="29501" xr:uid="{00000000-0005-0000-0000-0000AB3D0000}"/>
    <cellStyle name="Heading 3 8 12" xfId="29772" xr:uid="{00000000-0005-0000-0000-0000AC3D0000}"/>
    <cellStyle name="Heading 3 8 2" xfId="10280" xr:uid="{00000000-0005-0000-0000-0000AD3D0000}"/>
    <cellStyle name="Heading 3 8 2 10" xfId="29502" xr:uid="{00000000-0005-0000-0000-0000AE3D0000}"/>
    <cellStyle name="Heading 3 8 2 11" xfId="29771" xr:uid="{00000000-0005-0000-0000-0000AF3D0000}"/>
    <cellStyle name="Heading 3 8 2 2" xfId="10281" xr:uid="{00000000-0005-0000-0000-0000B03D0000}"/>
    <cellStyle name="Heading 3 8 2 2 2" xfId="10282" xr:uid="{00000000-0005-0000-0000-0000B13D0000}"/>
    <cellStyle name="Heading 3 8 2 2 2 2" xfId="10283" xr:uid="{00000000-0005-0000-0000-0000B23D0000}"/>
    <cellStyle name="Heading 3 8 2 2 2 2 2" xfId="10284" xr:uid="{00000000-0005-0000-0000-0000B33D0000}"/>
    <cellStyle name="Heading 3 8 2 2 2 2 2 2" xfId="10285" xr:uid="{00000000-0005-0000-0000-0000B43D0000}"/>
    <cellStyle name="Heading 3 8 2 2 2 2 2 2 2" xfId="27162" xr:uid="{00000000-0005-0000-0000-0000B53D0000}"/>
    <cellStyle name="Heading 3 8 2 2 2 2 2 2 2 2" xfId="31801" xr:uid="{00000000-0005-0000-0000-0000B63D0000}"/>
    <cellStyle name="Heading 3 8 2 2 2 2 2 2 2 3" xfId="33387" xr:uid="{00000000-0005-0000-0000-0000B73D0000}"/>
    <cellStyle name="Heading 3 8 2 2 2 2 2 2 3" xfId="29507" xr:uid="{00000000-0005-0000-0000-0000B83D0000}"/>
    <cellStyle name="Heading 3 8 2 2 2 2 2 2 4" xfId="29766" xr:uid="{00000000-0005-0000-0000-0000B93D0000}"/>
    <cellStyle name="Heading 3 8 2 2 2 2 2 3" xfId="27161" xr:uid="{00000000-0005-0000-0000-0000BA3D0000}"/>
    <cellStyle name="Heading 3 8 2 2 2 2 2 3 2" xfId="31800" xr:uid="{00000000-0005-0000-0000-0000BB3D0000}"/>
    <cellStyle name="Heading 3 8 2 2 2 2 2 3 3" xfId="33386" xr:uid="{00000000-0005-0000-0000-0000BC3D0000}"/>
    <cellStyle name="Heading 3 8 2 2 2 2 2 4" xfId="29506" xr:uid="{00000000-0005-0000-0000-0000BD3D0000}"/>
    <cellStyle name="Heading 3 8 2 2 2 2 2 5" xfId="29767" xr:uid="{00000000-0005-0000-0000-0000BE3D0000}"/>
    <cellStyle name="Heading 3 8 2 2 2 2 3" xfId="10286" xr:uid="{00000000-0005-0000-0000-0000BF3D0000}"/>
    <cellStyle name="Heading 3 8 2 2 2 2 3 2" xfId="27163" xr:uid="{00000000-0005-0000-0000-0000C03D0000}"/>
    <cellStyle name="Heading 3 8 2 2 2 2 3 2 2" xfId="31802" xr:uid="{00000000-0005-0000-0000-0000C13D0000}"/>
    <cellStyle name="Heading 3 8 2 2 2 2 3 2 3" xfId="33388" xr:uid="{00000000-0005-0000-0000-0000C23D0000}"/>
    <cellStyle name="Heading 3 8 2 2 2 2 3 3" xfId="29508" xr:uid="{00000000-0005-0000-0000-0000C33D0000}"/>
    <cellStyle name="Heading 3 8 2 2 2 2 3 4" xfId="29765" xr:uid="{00000000-0005-0000-0000-0000C43D0000}"/>
    <cellStyle name="Heading 3 8 2 2 2 2 4" xfId="27160" xr:uid="{00000000-0005-0000-0000-0000C53D0000}"/>
    <cellStyle name="Heading 3 8 2 2 2 2 4 2" xfId="31799" xr:uid="{00000000-0005-0000-0000-0000C63D0000}"/>
    <cellStyle name="Heading 3 8 2 2 2 2 4 3" xfId="33385" xr:uid="{00000000-0005-0000-0000-0000C73D0000}"/>
    <cellStyle name="Heading 3 8 2 2 2 2 5" xfId="29505" xr:uid="{00000000-0005-0000-0000-0000C83D0000}"/>
    <cellStyle name="Heading 3 8 2 2 2 2 6" xfId="29768" xr:uid="{00000000-0005-0000-0000-0000C93D0000}"/>
    <cellStyle name="Heading 3 8 2 2 2 3" xfId="10287" xr:uid="{00000000-0005-0000-0000-0000CA3D0000}"/>
    <cellStyle name="Heading 3 8 2 2 2 3 2" xfId="10288" xr:uid="{00000000-0005-0000-0000-0000CB3D0000}"/>
    <cellStyle name="Heading 3 8 2 2 2 3 2 2" xfId="27165" xr:uid="{00000000-0005-0000-0000-0000CC3D0000}"/>
    <cellStyle name="Heading 3 8 2 2 2 3 2 2 2" xfId="31804" xr:uid="{00000000-0005-0000-0000-0000CD3D0000}"/>
    <cellStyle name="Heading 3 8 2 2 2 3 2 2 3" xfId="33390" xr:uid="{00000000-0005-0000-0000-0000CE3D0000}"/>
    <cellStyle name="Heading 3 8 2 2 2 3 2 3" xfId="29510" xr:uid="{00000000-0005-0000-0000-0000CF3D0000}"/>
    <cellStyle name="Heading 3 8 2 2 2 3 2 4" xfId="29763" xr:uid="{00000000-0005-0000-0000-0000D03D0000}"/>
    <cellStyle name="Heading 3 8 2 2 2 3 3" xfId="27164" xr:uid="{00000000-0005-0000-0000-0000D13D0000}"/>
    <cellStyle name="Heading 3 8 2 2 2 3 3 2" xfId="31803" xr:uid="{00000000-0005-0000-0000-0000D23D0000}"/>
    <cellStyle name="Heading 3 8 2 2 2 3 3 3" xfId="33389" xr:uid="{00000000-0005-0000-0000-0000D33D0000}"/>
    <cellStyle name="Heading 3 8 2 2 2 3 4" xfId="29509" xr:uid="{00000000-0005-0000-0000-0000D43D0000}"/>
    <cellStyle name="Heading 3 8 2 2 2 3 5" xfId="29764" xr:uid="{00000000-0005-0000-0000-0000D53D0000}"/>
    <cellStyle name="Heading 3 8 2 2 2 4" xfId="10289" xr:uid="{00000000-0005-0000-0000-0000D63D0000}"/>
    <cellStyle name="Heading 3 8 2 2 2 4 2" xfId="27166" xr:uid="{00000000-0005-0000-0000-0000D73D0000}"/>
    <cellStyle name="Heading 3 8 2 2 2 4 2 2" xfId="31805" xr:uid="{00000000-0005-0000-0000-0000D83D0000}"/>
    <cellStyle name="Heading 3 8 2 2 2 4 2 3" xfId="33391" xr:uid="{00000000-0005-0000-0000-0000D93D0000}"/>
    <cellStyle name="Heading 3 8 2 2 2 4 3" xfId="29511" xr:uid="{00000000-0005-0000-0000-0000DA3D0000}"/>
    <cellStyle name="Heading 3 8 2 2 2 4 4" xfId="29762" xr:uid="{00000000-0005-0000-0000-0000DB3D0000}"/>
    <cellStyle name="Heading 3 8 2 2 2 5" xfId="27159" xr:uid="{00000000-0005-0000-0000-0000DC3D0000}"/>
    <cellStyle name="Heading 3 8 2 2 2 5 2" xfId="31798" xr:uid="{00000000-0005-0000-0000-0000DD3D0000}"/>
    <cellStyle name="Heading 3 8 2 2 2 5 3" xfId="33384" xr:uid="{00000000-0005-0000-0000-0000DE3D0000}"/>
    <cellStyle name="Heading 3 8 2 2 2 6" xfId="29504" xr:uid="{00000000-0005-0000-0000-0000DF3D0000}"/>
    <cellStyle name="Heading 3 8 2 2 2 7" xfId="29769" xr:uid="{00000000-0005-0000-0000-0000E03D0000}"/>
    <cellStyle name="Heading 3 8 2 2 3" xfId="10290" xr:uid="{00000000-0005-0000-0000-0000E13D0000}"/>
    <cellStyle name="Heading 3 8 2 2 3 2" xfId="10291" xr:uid="{00000000-0005-0000-0000-0000E23D0000}"/>
    <cellStyle name="Heading 3 8 2 2 3 2 2" xfId="10292" xr:uid="{00000000-0005-0000-0000-0000E33D0000}"/>
    <cellStyle name="Heading 3 8 2 2 3 2 2 2" xfId="27169" xr:uid="{00000000-0005-0000-0000-0000E43D0000}"/>
    <cellStyle name="Heading 3 8 2 2 3 2 2 2 2" xfId="31808" xr:uid="{00000000-0005-0000-0000-0000E53D0000}"/>
    <cellStyle name="Heading 3 8 2 2 3 2 2 2 3" xfId="33394" xr:uid="{00000000-0005-0000-0000-0000E63D0000}"/>
    <cellStyle name="Heading 3 8 2 2 3 2 2 3" xfId="29514" xr:uid="{00000000-0005-0000-0000-0000E73D0000}"/>
    <cellStyle name="Heading 3 8 2 2 3 2 2 4" xfId="29759" xr:uid="{00000000-0005-0000-0000-0000E83D0000}"/>
    <cellStyle name="Heading 3 8 2 2 3 2 3" xfId="27168" xr:uid="{00000000-0005-0000-0000-0000E93D0000}"/>
    <cellStyle name="Heading 3 8 2 2 3 2 3 2" xfId="31807" xr:uid="{00000000-0005-0000-0000-0000EA3D0000}"/>
    <cellStyle name="Heading 3 8 2 2 3 2 3 3" xfId="33393" xr:uid="{00000000-0005-0000-0000-0000EB3D0000}"/>
    <cellStyle name="Heading 3 8 2 2 3 2 4" xfId="29513" xr:uid="{00000000-0005-0000-0000-0000EC3D0000}"/>
    <cellStyle name="Heading 3 8 2 2 3 2 5" xfId="29760" xr:uid="{00000000-0005-0000-0000-0000ED3D0000}"/>
    <cellStyle name="Heading 3 8 2 2 3 3" xfId="10293" xr:uid="{00000000-0005-0000-0000-0000EE3D0000}"/>
    <cellStyle name="Heading 3 8 2 2 3 3 2" xfId="27170" xr:uid="{00000000-0005-0000-0000-0000EF3D0000}"/>
    <cellStyle name="Heading 3 8 2 2 3 3 2 2" xfId="31809" xr:uid="{00000000-0005-0000-0000-0000F03D0000}"/>
    <cellStyle name="Heading 3 8 2 2 3 3 2 3" xfId="33395" xr:uid="{00000000-0005-0000-0000-0000F13D0000}"/>
    <cellStyle name="Heading 3 8 2 2 3 3 3" xfId="29515" xr:uid="{00000000-0005-0000-0000-0000F23D0000}"/>
    <cellStyle name="Heading 3 8 2 2 3 3 4" xfId="29758" xr:uid="{00000000-0005-0000-0000-0000F33D0000}"/>
    <cellStyle name="Heading 3 8 2 2 3 4" xfId="27167" xr:uid="{00000000-0005-0000-0000-0000F43D0000}"/>
    <cellStyle name="Heading 3 8 2 2 3 4 2" xfId="31806" xr:uid="{00000000-0005-0000-0000-0000F53D0000}"/>
    <cellStyle name="Heading 3 8 2 2 3 4 3" xfId="33392" xr:uid="{00000000-0005-0000-0000-0000F63D0000}"/>
    <cellStyle name="Heading 3 8 2 2 3 5" xfId="29512" xr:uid="{00000000-0005-0000-0000-0000F73D0000}"/>
    <cellStyle name="Heading 3 8 2 2 3 6" xfId="29761" xr:uid="{00000000-0005-0000-0000-0000F83D0000}"/>
    <cellStyle name="Heading 3 8 2 2 4" xfId="10294" xr:uid="{00000000-0005-0000-0000-0000F93D0000}"/>
    <cellStyle name="Heading 3 8 2 2 4 2" xfId="10295" xr:uid="{00000000-0005-0000-0000-0000FA3D0000}"/>
    <cellStyle name="Heading 3 8 2 2 4 2 2" xfId="27172" xr:uid="{00000000-0005-0000-0000-0000FB3D0000}"/>
    <cellStyle name="Heading 3 8 2 2 4 2 2 2" xfId="31811" xr:uid="{00000000-0005-0000-0000-0000FC3D0000}"/>
    <cellStyle name="Heading 3 8 2 2 4 2 2 3" xfId="33397" xr:uid="{00000000-0005-0000-0000-0000FD3D0000}"/>
    <cellStyle name="Heading 3 8 2 2 4 2 3" xfId="29517" xr:uid="{00000000-0005-0000-0000-0000FE3D0000}"/>
    <cellStyle name="Heading 3 8 2 2 4 2 4" xfId="29756" xr:uid="{00000000-0005-0000-0000-0000FF3D0000}"/>
    <cellStyle name="Heading 3 8 2 2 4 3" xfId="27171" xr:uid="{00000000-0005-0000-0000-0000003E0000}"/>
    <cellStyle name="Heading 3 8 2 2 4 3 2" xfId="31810" xr:uid="{00000000-0005-0000-0000-0000013E0000}"/>
    <cellStyle name="Heading 3 8 2 2 4 3 3" xfId="33396" xr:uid="{00000000-0005-0000-0000-0000023E0000}"/>
    <cellStyle name="Heading 3 8 2 2 4 4" xfId="29516" xr:uid="{00000000-0005-0000-0000-0000033E0000}"/>
    <cellStyle name="Heading 3 8 2 2 4 5" xfId="29757" xr:uid="{00000000-0005-0000-0000-0000043E0000}"/>
    <cellStyle name="Heading 3 8 2 2 5" xfId="10296" xr:uid="{00000000-0005-0000-0000-0000053E0000}"/>
    <cellStyle name="Heading 3 8 2 2 5 2" xfId="27173" xr:uid="{00000000-0005-0000-0000-0000063E0000}"/>
    <cellStyle name="Heading 3 8 2 2 5 2 2" xfId="31812" xr:uid="{00000000-0005-0000-0000-0000073E0000}"/>
    <cellStyle name="Heading 3 8 2 2 5 2 3" xfId="33398" xr:uid="{00000000-0005-0000-0000-0000083E0000}"/>
    <cellStyle name="Heading 3 8 2 2 5 3" xfId="29518" xr:uid="{00000000-0005-0000-0000-0000093E0000}"/>
    <cellStyle name="Heading 3 8 2 2 5 4" xfId="29755" xr:uid="{00000000-0005-0000-0000-00000A3E0000}"/>
    <cellStyle name="Heading 3 8 2 2 6" xfId="27158" xr:uid="{00000000-0005-0000-0000-00000B3E0000}"/>
    <cellStyle name="Heading 3 8 2 2 6 2" xfId="31797" xr:uid="{00000000-0005-0000-0000-00000C3E0000}"/>
    <cellStyle name="Heading 3 8 2 2 6 3" xfId="33383" xr:uid="{00000000-0005-0000-0000-00000D3E0000}"/>
    <cellStyle name="Heading 3 8 2 2 7" xfId="29503" xr:uid="{00000000-0005-0000-0000-00000E3E0000}"/>
    <cellStyle name="Heading 3 8 2 2 8" xfId="29770" xr:uid="{00000000-0005-0000-0000-00000F3E0000}"/>
    <cellStyle name="Heading 3 8 2 3" xfId="10297" xr:uid="{00000000-0005-0000-0000-0000103E0000}"/>
    <cellStyle name="Heading 3 8 2 3 2" xfId="10298" xr:uid="{00000000-0005-0000-0000-0000113E0000}"/>
    <cellStyle name="Heading 3 8 2 3 2 2" xfId="10299" xr:uid="{00000000-0005-0000-0000-0000123E0000}"/>
    <cellStyle name="Heading 3 8 2 3 2 2 2" xfId="10300" xr:uid="{00000000-0005-0000-0000-0000133E0000}"/>
    <cellStyle name="Heading 3 8 2 3 2 2 2 2" xfId="27177" xr:uid="{00000000-0005-0000-0000-0000143E0000}"/>
    <cellStyle name="Heading 3 8 2 3 2 2 2 2 2" xfId="31816" xr:uid="{00000000-0005-0000-0000-0000153E0000}"/>
    <cellStyle name="Heading 3 8 2 3 2 2 2 2 3" xfId="33402" xr:uid="{00000000-0005-0000-0000-0000163E0000}"/>
    <cellStyle name="Heading 3 8 2 3 2 2 2 3" xfId="29522" xr:uid="{00000000-0005-0000-0000-0000173E0000}"/>
    <cellStyle name="Heading 3 8 2 3 2 2 2 4" xfId="29751" xr:uid="{00000000-0005-0000-0000-0000183E0000}"/>
    <cellStyle name="Heading 3 8 2 3 2 2 3" xfId="27176" xr:uid="{00000000-0005-0000-0000-0000193E0000}"/>
    <cellStyle name="Heading 3 8 2 3 2 2 3 2" xfId="31815" xr:uid="{00000000-0005-0000-0000-00001A3E0000}"/>
    <cellStyle name="Heading 3 8 2 3 2 2 3 3" xfId="33401" xr:uid="{00000000-0005-0000-0000-00001B3E0000}"/>
    <cellStyle name="Heading 3 8 2 3 2 2 4" xfId="29521" xr:uid="{00000000-0005-0000-0000-00001C3E0000}"/>
    <cellStyle name="Heading 3 8 2 3 2 2 5" xfId="29752" xr:uid="{00000000-0005-0000-0000-00001D3E0000}"/>
    <cellStyle name="Heading 3 8 2 3 2 3" xfId="10301" xr:uid="{00000000-0005-0000-0000-00001E3E0000}"/>
    <cellStyle name="Heading 3 8 2 3 2 3 2" xfId="27178" xr:uid="{00000000-0005-0000-0000-00001F3E0000}"/>
    <cellStyle name="Heading 3 8 2 3 2 3 2 2" xfId="31817" xr:uid="{00000000-0005-0000-0000-0000203E0000}"/>
    <cellStyle name="Heading 3 8 2 3 2 3 2 3" xfId="33403" xr:uid="{00000000-0005-0000-0000-0000213E0000}"/>
    <cellStyle name="Heading 3 8 2 3 2 3 3" xfId="29523" xr:uid="{00000000-0005-0000-0000-0000223E0000}"/>
    <cellStyle name="Heading 3 8 2 3 2 3 4" xfId="29750" xr:uid="{00000000-0005-0000-0000-0000233E0000}"/>
    <cellStyle name="Heading 3 8 2 3 2 4" xfId="27175" xr:uid="{00000000-0005-0000-0000-0000243E0000}"/>
    <cellStyle name="Heading 3 8 2 3 2 4 2" xfId="31814" xr:uid="{00000000-0005-0000-0000-0000253E0000}"/>
    <cellStyle name="Heading 3 8 2 3 2 4 3" xfId="33400" xr:uid="{00000000-0005-0000-0000-0000263E0000}"/>
    <cellStyle name="Heading 3 8 2 3 2 5" xfId="29520" xr:uid="{00000000-0005-0000-0000-0000273E0000}"/>
    <cellStyle name="Heading 3 8 2 3 2 6" xfId="29753" xr:uid="{00000000-0005-0000-0000-0000283E0000}"/>
    <cellStyle name="Heading 3 8 2 3 3" xfId="10302" xr:uid="{00000000-0005-0000-0000-0000293E0000}"/>
    <cellStyle name="Heading 3 8 2 3 3 2" xfId="10303" xr:uid="{00000000-0005-0000-0000-00002A3E0000}"/>
    <cellStyle name="Heading 3 8 2 3 3 2 2" xfId="27180" xr:uid="{00000000-0005-0000-0000-00002B3E0000}"/>
    <cellStyle name="Heading 3 8 2 3 3 2 2 2" xfId="31819" xr:uid="{00000000-0005-0000-0000-00002C3E0000}"/>
    <cellStyle name="Heading 3 8 2 3 3 2 2 3" xfId="33405" xr:uid="{00000000-0005-0000-0000-00002D3E0000}"/>
    <cellStyle name="Heading 3 8 2 3 3 2 3" xfId="29525" xr:uid="{00000000-0005-0000-0000-00002E3E0000}"/>
    <cellStyle name="Heading 3 8 2 3 3 2 4" xfId="29748" xr:uid="{00000000-0005-0000-0000-00002F3E0000}"/>
    <cellStyle name="Heading 3 8 2 3 3 3" xfId="27179" xr:uid="{00000000-0005-0000-0000-0000303E0000}"/>
    <cellStyle name="Heading 3 8 2 3 3 3 2" xfId="31818" xr:uid="{00000000-0005-0000-0000-0000313E0000}"/>
    <cellStyle name="Heading 3 8 2 3 3 3 3" xfId="33404" xr:uid="{00000000-0005-0000-0000-0000323E0000}"/>
    <cellStyle name="Heading 3 8 2 3 3 4" xfId="29524" xr:uid="{00000000-0005-0000-0000-0000333E0000}"/>
    <cellStyle name="Heading 3 8 2 3 3 5" xfId="29749" xr:uid="{00000000-0005-0000-0000-0000343E0000}"/>
    <cellStyle name="Heading 3 8 2 3 4" xfId="10304" xr:uid="{00000000-0005-0000-0000-0000353E0000}"/>
    <cellStyle name="Heading 3 8 2 3 4 2" xfId="27181" xr:uid="{00000000-0005-0000-0000-0000363E0000}"/>
    <cellStyle name="Heading 3 8 2 3 4 2 2" xfId="31820" xr:uid="{00000000-0005-0000-0000-0000373E0000}"/>
    <cellStyle name="Heading 3 8 2 3 4 2 3" xfId="33406" xr:uid="{00000000-0005-0000-0000-0000383E0000}"/>
    <cellStyle name="Heading 3 8 2 3 4 3" xfId="29526" xr:uid="{00000000-0005-0000-0000-0000393E0000}"/>
    <cellStyle name="Heading 3 8 2 3 4 4" xfId="29747" xr:uid="{00000000-0005-0000-0000-00003A3E0000}"/>
    <cellStyle name="Heading 3 8 2 3 5" xfId="27174" xr:uid="{00000000-0005-0000-0000-00003B3E0000}"/>
    <cellStyle name="Heading 3 8 2 3 5 2" xfId="31813" xr:uid="{00000000-0005-0000-0000-00003C3E0000}"/>
    <cellStyle name="Heading 3 8 2 3 5 3" xfId="33399" xr:uid="{00000000-0005-0000-0000-00003D3E0000}"/>
    <cellStyle name="Heading 3 8 2 3 6" xfId="29519" xr:uid="{00000000-0005-0000-0000-00003E3E0000}"/>
    <cellStyle name="Heading 3 8 2 3 7" xfId="29754" xr:uid="{00000000-0005-0000-0000-00003F3E0000}"/>
    <cellStyle name="Heading 3 8 2 4" xfId="10305" xr:uid="{00000000-0005-0000-0000-0000403E0000}"/>
    <cellStyle name="Heading 3 8 2 4 2" xfId="10306" xr:uid="{00000000-0005-0000-0000-0000413E0000}"/>
    <cellStyle name="Heading 3 8 2 4 2 2" xfId="10307" xr:uid="{00000000-0005-0000-0000-0000423E0000}"/>
    <cellStyle name="Heading 3 8 2 4 2 2 2" xfId="27184" xr:uid="{00000000-0005-0000-0000-0000433E0000}"/>
    <cellStyle name="Heading 3 8 2 4 2 2 2 2" xfId="31823" xr:uid="{00000000-0005-0000-0000-0000443E0000}"/>
    <cellStyle name="Heading 3 8 2 4 2 2 2 3" xfId="33409" xr:uid="{00000000-0005-0000-0000-0000453E0000}"/>
    <cellStyle name="Heading 3 8 2 4 2 2 3" xfId="29529" xr:uid="{00000000-0005-0000-0000-0000463E0000}"/>
    <cellStyle name="Heading 3 8 2 4 2 2 4" xfId="29744" xr:uid="{00000000-0005-0000-0000-0000473E0000}"/>
    <cellStyle name="Heading 3 8 2 4 2 3" xfId="27183" xr:uid="{00000000-0005-0000-0000-0000483E0000}"/>
    <cellStyle name="Heading 3 8 2 4 2 3 2" xfId="31822" xr:uid="{00000000-0005-0000-0000-0000493E0000}"/>
    <cellStyle name="Heading 3 8 2 4 2 3 3" xfId="33408" xr:uid="{00000000-0005-0000-0000-00004A3E0000}"/>
    <cellStyle name="Heading 3 8 2 4 2 4" xfId="29528" xr:uid="{00000000-0005-0000-0000-00004B3E0000}"/>
    <cellStyle name="Heading 3 8 2 4 2 5" xfId="29745" xr:uid="{00000000-0005-0000-0000-00004C3E0000}"/>
    <cellStyle name="Heading 3 8 2 4 3" xfId="10308" xr:uid="{00000000-0005-0000-0000-00004D3E0000}"/>
    <cellStyle name="Heading 3 8 2 4 3 2" xfId="27185" xr:uid="{00000000-0005-0000-0000-00004E3E0000}"/>
    <cellStyle name="Heading 3 8 2 4 3 2 2" xfId="31824" xr:uid="{00000000-0005-0000-0000-00004F3E0000}"/>
    <cellStyle name="Heading 3 8 2 4 3 2 3" xfId="33410" xr:uid="{00000000-0005-0000-0000-0000503E0000}"/>
    <cellStyle name="Heading 3 8 2 4 3 3" xfId="29530" xr:uid="{00000000-0005-0000-0000-0000513E0000}"/>
    <cellStyle name="Heading 3 8 2 4 3 4" xfId="29743" xr:uid="{00000000-0005-0000-0000-0000523E0000}"/>
    <cellStyle name="Heading 3 8 2 4 4" xfId="27182" xr:uid="{00000000-0005-0000-0000-0000533E0000}"/>
    <cellStyle name="Heading 3 8 2 4 4 2" xfId="31821" xr:uid="{00000000-0005-0000-0000-0000543E0000}"/>
    <cellStyle name="Heading 3 8 2 4 4 3" xfId="33407" xr:uid="{00000000-0005-0000-0000-0000553E0000}"/>
    <cellStyle name="Heading 3 8 2 4 5" xfId="29527" xr:uid="{00000000-0005-0000-0000-0000563E0000}"/>
    <cellStyle name="Heading 3 8 2 4 6" xfId="29746" xr:uid="{00000000-0005-0000-0000-0000573E0000}"/>
    <cellStyle name="Heading 3 8 2 5" xfId="10309" xr:uid="{00000000-0005-0000-0000-0000583E0000}"/>
    <cellStyle name="Heading 3 8 2 5 2" xfId="10310" xr:uid="{00000000-0005-0000-0000-0000593E0000}"/>
    <cellStyle name="Heading 3 8 2 5 2 2" xfId="27187" xr:uid="{00000000-0005-0000-0000-00005A3E0000}"/>
    <cellStyle name="Heading 3 8 2 5 2 2 2" xfId="31826" xr:uid="{00000000-0005-0000-0000-00005B3E0000}"/>
    <cellStyle name="Heading 3 8 2 5 2 2 3" xfId="33412" xr:uid="{00000000-0005-0000-0000-00005C3E0000}"/>
    <cellStyle name="Heading 3 8 2 5 2 3" xfId="29532" xr:uid="{00000000-0005-0000-0000-00005D3E0000}"/>
    <cellStyle name="Heading 3 8 2 5 2 4" xfId="29741" xr:uid="{00000000-0005-0000-0000-00005E3E0000}"/>
    <cellStyle name="Heading 3 8 2 5 3" xfId="27186" xr:uid="{00000000-0005-0000-0000-00005F3E0000}"/>
    <cellStyle name="Heading 3 8 2 5 3 2" xfId="31825" xr:uid="{00000000-0005-0000-0000-0000603E0000}"/>
    <cellStyle name="Heading 3 8 2 5 3 3" xfId="33411" xr:uid="{00000000-0005-0000-0000-0000613E0000}"/>
    <cellStyle name="Heading 3 8 2 5 4" xfId="29531" xr:uid="{00000000-0005-0000-0000-0000623E0000}"/>
    <cellStyle name="Heading 3 8 2 5 5" xfId="29742" xr:uid="{00000000-0005-0000-0000-0000633E0000}"/>
    <cellStyle name="Heading 3 8 2 6" xfId="10311" xr:uid="{00000000-0005-0000-0000-0000643E0000}"/>
    <cellStyle name="Heading 3 8 2 6 2" xfId="10312" xr:uid="{00000000-0005-0000-0000-0000653E0000}"/>
    <cellStyle name="Heading 3 8 2 6 2 2" xfId="27189" xr:uid="{00000000-0005-0000-0000-0000663E0000}"/>
    <cellStyle name="Heading 3 8 2 6 2 2 2" xfId="31828" xr:uid="{00000000-0005-0000-0000-0000673E0000}"/>
    <cellStyle name="Heading 3 8 2 6 2 2 3" xfId="33414" xr:uid="{00000000-0005-0000-0000-0000683E0000}"/>
    <cellStyle name="Heading 3 8 2 6 2 3" xfId="29534" xr:uid="{00000000-0005-0000-0000-0000693E0000}"/>
    <cellStyle name="Heading 3 8 2 6 2 4" xfId="29739" xr:uid="{00000000-0005-0000-0000-00006A3E0000}"/>
    <cellStyle name="Heading 3 8 2 6 3" xfId="27188" xr:uid="{00000000-0005-0000-0000-00006B3E0000}"/>
    <cellStyle name="Heading 3 8 2 6 3 2" xfId="31827" xr:uid="{00000000-0005-0000-0000-00006C3E0000}"/>
    <cellStyle name="Heading 3 8 2 6 3 3" xfId="33413" xr:uid="{00000000-0005-0000-0000-00006D3E0000}"/>
    <cellStyle name="Heading 3 8 2 6 4" xfId="29533" xr:uid="{00000000-0005-0000-0000-00006E3E0000}"/>
    <cellStyle name="Heading 3 8 2 6 5" xfId="29740" xr:uid="{00000000-0005-0000-0000-00006F3E0000}"/>
    <cellStyle name="Heading 3 8 2 7" xfId="10313" xr:uid="{00000000-0005-0000-0000-0000703E0000}"/>
    <cellStyle name="Heading 3 8 2 7 2" xfId="27190" xr:uid="{00000000-0005-0000-0000-0000713E0000}"/>
    <cellStyle name="Heading 3 8 2 7 2 2" xfId="31829" xr:uid="{00000000-0005-0000-0000-0000723E0000}"/>
    <cellStyle name="Heading 3 8 2 7 2 3" xfId="33415" xr:uid="{00000000-0005-0000-0000-0000733E0000}"/>
    <cellStyle name="Heading 3 8 2 7 3" xfId="29535" xr:uid="{00000000-0005-0000-0000-0000743E0000}"/>
    <cellStyle name="Heading 3 8 2 7 4" xfId="29738" xr:uid="{00000000-0005-0000-0000-0000753E0000}"/>
    <cellStyle name="Heading 3 8 2 8" xfId="27157" xr:uid="{00000000-0005-0000-0000-0000763E0000}"/>
    <cellStyle name="Heading 3 8 2 8 2" xfId="31796" xr:uid="{00000000-0005-0000-0000-0000773E0000}"/>
    <cellStyle name="Heading 3 8 2 8 3" xfId="33382" xr:uid="{00000000-0005-0000-0000-0000783E0000}"/>
    <cellStyle name="Heading 3 8 2 9" xfId="28077" xr:uid="{00000000-0005-0000-0000-0000793E0000}"/>
    <cellStyle name="Heading 3 8 2 9 2" xfId="32713" xr:uid="{00000000-0005-0000-0000-00007A3E0000}"/>
    <cellStyle name="Heading 3 8 2 9 3" xfId="34299" xr:uid="{00000000-0005-0000-0000-00007B3E0000}"/>
    <cellStyle name="Heading 3 8 3" xfId="10314" xr:uid="{00000000-0005-0000-0000-00007C3E0000}"/>
    <cellStyle name="Heading 3 8 3 2" xfId="10315" xr:uid="{00000000-0005-0000-0000-00007D3E0000}"/>
    <cellStyle name="Heading 3 8 3 2 2" xfId="10316" xr:uid="{00000000-0005-0000-0000-00007E3E0000}"/>
    <cellStyle name="Heading 3 8 3 2 2 2" xfId="10317" xr:uid="{00000000-0005-0000-0000-00007F3E0000}"/>
    <cellStyle name="Heading 3 8 3 2 2 2 2" xfId="10318" xr:uid="{00000000-0005-0000-0000-0000803E0000}"/>
    <cellStyle name="Heading 3 8 3 2 2 2 2 2" xfId="27195" xr:uid="{00000000-0005-0000-0000-0000813E0000}"/>
    <cellStyle name="Heading 3 8 3 2 2 2 2 2 2" xfId="31834" xr:uid="{00000000-0005-0000-0000-0000823E0000}"/>
    <cellStyle name="Heading 3 8 3 2 2 2 2 2 3" xfId="33420" xr:uid="{00000000-0005-0000-0000-0000833E0000}"/>
    <cellStyle name="Heading 3 8 3 2 2 2 2 3" xfId="29540" xr:uid="{00000000-0005-0000-0000-0000843E0000}"/>
    <cellStyle name="Heading 3 8 3 2 2 2 2 4" xfId="29733" xr:uid="{00000000-0005-0000-0000-0000853E0000}"/>
    <cellStyle name="Heading 3 8 3 2 2 2 3" xfId="27194" xr:uid="{00000000-0005-0000-0000-0000863E0000}"/>
    <cellStyle name="Heading 3 8 3 2 2 2 3 2" xfId="31833" xr:uid="{00000000-0005-0000-0000-0000873E0000}"/>
    <cellStyle name="Heading 3 8 3 2 2 2 3 3" xfId="33419" xr:uid="{00000000-0005-0000-0000-0000883E0000}"/>
    <cellStyle name="Heading 3 8 3 2 2 2 4" xfId="29539" xr:uid="{00000000-0005-0000-0000-0000893E0000}"/>
    <cellStyle name="Heading 3 8 3 2 2 2 5" xfId="29734" xr:uid="{00000000-0005-0000-0000-00008A3E0000}"/>
    <cellStyle name="Heading 3 8 3 2 2 3" xfId="10319" xr:uid="{00000000-0005-0000-0000-00008B3E0000}"/>
    <cellStyle name="Heading 3 8 3 2 2 3 2" xfId="27196" xr:uid="{00000000-0005-0000-0000-00008C3E0000}"/>
    <cellStyle name="Heading 3 8 3 2 2 3 2 2" xfId="31835" xr:uid="{00000000-0005-0000-0000-00008D3E0000}"/>
    <cellStyle name="Heading 3 8 3 2 2 3 2 3" xfId="33421" xr:uid="{00000000-0005-0000-0000-00008E3E0000}"/>
    <cellStyle name="Heading 3 8 3 2 2 3 3" xfId="29541" xr:uid="{00000000-0005-0000-0000-00008F3E0000}"/>
    <cellStyle name="Heading 3 8 3 2 2 3 4" xfId="29732" xr:uid="{00000000-0005-0000-0000-0000903E0000}"/>
    <cellStyle name="Heading 3 8 3 2 2 4" xfId="27193" xr:uid="{00000000-0005-0000-0000-0000913E0000}"/>
    <cellStyle name="Heading 3 8 3 2 2 4 2" xfId="31832" xr:uid="{00000000-0005-0000-0000-0000923E0000}"/>
    <cellStyle name="Heading 3 8 3 2 2 4 3" xfId="33418" xr:uid="{00000000-0005-0000-0000-0000933E0000}"/>
    <cellStyle name="Heading 3 8 3 2 2 5" xfId="29538" xr:uid="{00000000-0005-0000-0000-0000943E0000}"/>
    <cellStyle name="Heading 3 8 3 2 2 6" xfId="29735" xr:uid="{00000000-0005-0000-0000-0000953E0000}"/>
    <cellStyle name="Heading 3 8 3 2 3" xfId="10320" xr:uid="{00000000-0005-0000-0000-0000963E0000}"/>
    <cellStyle name="Heading 3 8 3 2 3 2" xfId="10321" xr:uid="{00000000-0005-0000-0000-0000973E0000}"/>
    <cellStyle name="Heading 3 8 3 2 3 2 2" xfId="27198" xr:uid="{00000000-0005-0000-0000-0000983E0000}"/>
    <cellStyle name="Heading 3 8 3 2 3 2 2 2" xfId="31837" xr:uid="{00000000-0005-0000-0000-0000993E0000}"/>
    <cellStyle name="Heading 3 8 3 2 3 2 2 3" xfId="33423" xr:uid="{00000000-0005-0000-0000-00009A3E0000}"/>
    <cellStyle name="Heading 3 8 3 2 3 2 3" xfId="29543" xr:uid="{00000000-0005-0000-0000-00009B3E0000}"/>
    <cellStyle name="Heading 3 8 3 2 3 2 4" xfId="29730" xr:uid="{00000000-0005-0000-0000-00009C3E0000}"/>
    <cellStyle name="Heading 3 8 3 2 3 3" xfId="27197" xr:uid="{00000000-0005-0000-0000-00009D3E0000}"/>
    <cellStyle name="Heading 3 8 3 2 3 3 2" xfId="31836" xr:uid="{00000000-0005-0000-0000-00009E3E0000}"/>
    <cellStyle name="Heading 3 8 3 2 3 3 3" xfId="33422" xr:uid="{00000000-0005-0000-0000-00009F3E0000}"/>
    <cellStyle name="Heading 3 8 3 2 3 4" xfId="29542" xr:uid="{00000000-0005-0000-0000-0000A03E0000}"/>
    <cellStyle name="Heading 3 8 3 2 3 5" xfId="29731" xr:uid="{00000000-0005-0000-0000-0000A13E0000}"/>
    <cellStyle name="Heading 3 8 3 2 4" xfId="10322" xr:uid="{00000000-0005-0000-0000-0000A23E0000}"/>
    <cellStyle name="Heading 3 8 3 2 4 2" xfId="27199" xr:uid="{00000000-0005-0000-0000-0000A33E0000}"/>
    <cellStyle name="Heading 3 8 3 2 4 2 2" xfId="31838" xr:uid="{00000000-0005-0000-0000-0000A43E0000}"/>
    <cellStyle name="Heading 3 8 3 2 4 2 3" xfId="33424" xr:uid="{00000000-0005-0000-0000-0000A53E0000}"/>
    <cellStyle name="Heading 3 8 3 2 4 3" xfId="29544" xr:uid="{00000000-0005-0000-0000-0000A63E0000}"/>
    <cellStyle name="Heading 3 8 3 2 4 4" xfId="29729" xr:uid="{00000000-0005-0000-0000-0000A73E0000}"/>
    <cellStyle name="Heading 3 8 3 2 5" xfId="27192" xr:uid="{00000000-0005-0000-0000-0000A83E0000}"/>
    <cellStyle name="Heading 3 8 3 2 5 2" xfId="31831" xr:uid="{00000000-0005-0000-0000-0000A93E0000}"/>
    <cellStyle name="Heading 3 8 3 2 5 3" xfId="33417" xr:uid="{00000000-0005-0000-0000-0000AA3E0000}"/>
    <cellStyle name="Heading 3 8 3 2 6" xfId="29537" xr:uid="{00000000-0005-0000-0000-0000AB3E0000}"/>
    <cellStyle name="Heading 3 8 3 2 7" xfId="29736" xr:uid="{00000000-0005-0000-0000-0000AC3E0000}"/>
    <cellStyle name="Heading 3 8 3 3" xfId="10323" xr:uid="{00000000-0005-0000-0000-0000AD3E0000}"/>
    <cellStyle name="Heading 3 8 3 3 2" xfId="10324" xr:uid="{00000000-0005-0000-0000-0000AE3E0000}"/>
    <cellStyle name="Heading 3 8 3 3 2 2" xfId="10325" xr:uid="{00000000-0005-0000-0000-0000AF3E0000}"/>
    <cellStyle name="Heading 3 8 3 3 2 2 2" xfId="27202" xr:uid="{00000000-0005-0000-0000-0000B03E0000}"/>
    <cellStyle name="Heading 3 8 3 3 2 2 2 2" xfId="31841" xr:uid="{00000000-0005-0000-0000-0000B13E0000}"/>
    <cellStyle name="Heading 3 8 3 3 2 2 2 3" xfId="33427" xr:uid="{00000000-0005-0000-0000-0000B23E0000}"/>
    <cellStyle name="Heading 3 8 3 3 2 2 3" xfId="29547" xr:uid="{00000000-0005-0000-0000-0000B33E0000}"/>
    <cellStyle name="Heading 3 8 3 3 2 2 4" xfId="29726" xr:uid="{00000000-0005-0000-0000-0000B43E0000}"/>
    <cellStyle name="Heading 3 8 3 3 2 3" xfId="27201" xr:uid="{00000000-0005-0000-0000-0000B53E0000}"/>
    <cellStyle name="Heading 3 8 3 3 2 3 2" xfId="31840" xr:uid="{00000000-0005-0000-0000-0000B63E0000}"/>
    <cellStyle name="Heading 3 8 3 3 2 3 3" xfId="33426" xr:uid="{00000000-0005-0000-0000-0000B73E0000}"/>
    <cellStyle name="Heading 3 8 3 3 2 4" xfId="29546" xr:uid="{00000000-0005-0000-0000-0000B83E0000}"/>
    <cellStyle name="Heading 3 8 3 3 2 5" xfId="29727" xr:uid="{00000000-0005-0000-0000-0000B93E0000}"/>
    <cellStyle name="Heading 3 8 3 3 3" xfId="10326" xr:uid="{00000000-0005-0000-0000-0000BA3E0000}"/>
    <cellStyle name="Heading 3 8 3 3 3 2" xfId="27203" xr:uid="{00000000-0005-0000-0000-0000BB3E0000}"/>
    <cellStyle name="Heading 3 8 3 3 3 2 2" xfId="31842" xr:uid="{00000000-0005-0000-0000-0000BC3E0000}"/>
    <cellStyle name="Heading 3 8 3 3 3 2 3" xfId="33428" xr:uid="{00000000-0005-0000-0000-0000BD3E0000}"/>
    <cellStyle name="Heading 3 8 3 3 3 3" xfId="29548" xr:uid="{00000000-0005-0000-0000-0000BE3E0000}"/>
    <cellStyle name="Heading 3 8 3 3 3 4" xfId="29725" xr:uid="{00000000-0005-0000-0000-0000BF3E0000}"/>
    <cellStyle name="Heading 3 8 3 3 4" xfId="27200" xr:uid="{00000000-0005-0000-0000-0000C03E0000}"/>
    <cellStyle name="Heading 3 8 3 3 4 2" xfId="31839" xr:uid="{00000000-0005-0000-0000-0000C13E0000}"/>
    <cellStyle name="Heading 3 8 3 3 4 3" xfId="33425" xr:uid="{00000000-0005-0000-0000-0000C23E0000}"/>
    <cellStyle name="Heading 3 8 3 3 5" xfId="29545" xr:uid="{00000000-0005-0000-0000-0000C33E0000}"/>
    <cellStyle name="Heading 3 8 3 3 6" xfId="29728" xr:uid="{00000000-0005-0000-0000-0000C43E0000}"/>
    <cellStyle name="Heading 3 8 3 4" xfId="10327" xr:uid="{00000000-0005-0000-0000-0000C53E0000}"/>
    <cellStyle name="Heading 3 8 3 4 2" xfId="10328" xr:uid="{00000000-0005-0000-0000-0000C63E0000}"/>
    <cellStyle name="Heading 3 8 3 4 2 2" xfId="27205" xr:uid="{00000000-0005-0000-0000-0000C73E0000}"/>
    <cellStyle name="Heading 3 8 3 4 2 2 2" xfId="31844" xr:uid="{00000000-0005-0000-0000-0000C83E0000}"/>
    <cellStyle name="Heading 3 8 3 4 2 2 3" xfId="33430" xr:uid="{00000000-0005-0000-0000-0000C93E0000}"/>
    <cellStyle name="Heading 3 8 3 4 2 3" xfId="29550" xr:uid="{00000000-0005-0000-0000-0000CA3E0000}"/>
    <cellStyle name="Heading 3 8 3 4 2 4" xfId="29723" xr:uid="{00000000-0005-0000-0000-0000CB3E0000}"/>
    <cellStyle name="Heading 3 8 3 4 3" xfId="27204" xr:uid="{00000000-0005-0000-0000-0000CC3E0000}"/>
    <cellStyle name="Heading 3 8 3 4 3 2" xfId="31843" xr:uid="{00000000-0005-0000-0000-0000CD3E0000}"/>
    <cellStyle name="Heading 3 8 3 4 3 3" xfId="33429" xr:uid="{00000000-0005-0000-0000-0000CE3E0000}"/>
    <cellStyle name="Heading 3 8 3 4 4" xfId="29549" xr:uid="{00000000-0005-0000-0000-0000CF3E0000}"/>
    <cellStyle name="Heading 3 8 3 4 5" xfId="29724" xr:uid="{00000000-0005-0000-0000-0000D03E0000}"/>
    <cellStyle name="Heading 3 8 3 5" xfId="10329" xr:uid="{00000000-0005-0000-0000-0000D13E0000}"/>
    <cellStyle name="Heading 3 8 3 5 2" xfId="27206" xr:uid="{00000000-0005-0000-0000-0000D23E0000}"/>
    <cellStyle name="Heading 3 8 3 5 2 2" xfId="31845" xr:uid="{00000000-0005-0000-0000-0000D33E0000}"/>
    <cellStyle name="Heading 3 8 3 5 2 3" xfId="33431" xr:uid="{00000000-0005-0000-0000-0000D43E0000}"/>
    <cellStyle name="Heading 3 8 3 5 3" xfId="29551" xr:uid="{00000000-0005-0000-0000-0000D53E0000}"/>
    <cellStyle name="Heading 3 8 3 5 4" xfId="29722" xr:uid="{00000000-0005-0000-0000-0000D63E0000}"/>
    <cellStyle name="Heading 3 8 3 6" xfId="27191" xr:uid="{00000000-0005-0000-0000-0000D73E0000}"/>
    <cellStyle name="Heading 3 8 3 6 2" xfId="31830" xr:uid="{00000000-0005-0000-0000-0000D83E0000}"/>
    <cellStyle name="Heading 3 8 3 6 3" xfId="33416" xr:uid="{00000000-0005-0000-0000-0000D93E0000}"/>
    <cellStyle name="Heading 3 8 3 7" xfId="29536" xr:uid="{00000000-0005-0000-0000-0000DA3E0000}"/>
    <cellStyle name="Heading 3 8 3 8" xfId="29737" xr:uid="{00000000-0005-0000-0000-0000DB3E0000}"/>
    <cellStyle name="Heading 3 8 4" xfId="10330" xr:uid="{00000000-0005-0000-0000-0000DC3E0000}"/>
    <cellStyle name="Heading 3 8 4 2" xfId="10331" xr:uid="{00000000-0005-0000-0000-0000DD3E0000}"/>
    <cellStyle name="Heading 3 8 4 2 2" xfId="10332" xr:uid="{00000000-0005-0000-0000-0000DE3E0000}"/>
    <cellStyle name="Heading 3 8 4 2 2 2" xfId="10333" xr:uid="{00000000-0005-0000-0000-0000DF3E0000}"/>
    <cellStyle name="Heading 3 8 4 2 2 2 2" xfId="27210" xr:uid="{00000000-0005-0000-0000-0000E03E0000}"/>
    <cellStyle name="Heading 3 8 4 2 2 2 2 2" xfId="31849" xr:uid="{00000000-0005-0000-0000-0000E13E0000}"/>
    <cellStyle name="Heading 3 8 4 2 2 2 2 3" xfId="33435" xr:uid="{00000000-0005-0000-0000-0000E23E0000}"/>
    <cellStyle name="Heading 3 8 4 2 2 2 3" xfId="29555" xr:uid="{00000000-0005-0000-0000-0000E33E0000}"/>
    <cellStyle name="Heading 3 8 4 2 2 2 4" xfId="29718" xr:uid="{00000000-0005-0000-0000-0000E43E0000}"/>
    <cellStyle name="Heading 3 8 4 2 2 3" xfId="27209" xr:uid="{00000000-0005-0000-0000-0000E53E0000}"/>
    <cellStyle name="Heading 3 8 4 2 2 3 2" xfId="31848" xr:uid="{00000000-0005-0000-0000-0000E63E0000}"/>
    <cellStyle name="Heading 3 8 4 2 2 3 3" xfId="33434" xr:uid="{00000000-0005-0000-0000-0000E73E0000}"/>
    <cellStyle name="Heading 3 8 4 2 2 4" xfId="29554" xr:uid="{00000000-0005-0000-0000-0000E83E0000}"/>
    <cellStyle name="Heading 3 8 4 2 2 5" xfId="29719" xr:uid="{00000000-0005-0000-0000-0000E93E0000}"/>
    <cellStyle name="Heading 3 8 4 2 3" xfId="10334" xr:uid="{00000000-0005-0000-0000-0000EA3E0000}"/>
    <cellStyle name="Heading 3 8 4 2 3 2" xfId="27211" xr:uid="{00000000-0005-0000-0000-0000EB3E0000}"/>
    <cellStyle name="Heading 3 8 4 2 3 2 2" xfId="31850" xr:uid="{00000000-0005-0000-0000-0000EC3E0000}"/>
    <cellStyle name="Heading 3 8 4 2 3 2 3" xfId="33436" xr:uid="{00000000-0005-0000-0000-0000ED3E0000}"/>
    <cellStyle name="Heading 3 8 4 2 3 3" xfId="29556" xr:uid="{00000000-0005-0000-0000-0000EE3E0000}"/>
    <cellStyle name="Heading 3 8 4 2 3 4" xfId="29717" xr:uid="{00000000-0005-0000-0000-0000EF3E0000}"/>
    <cellStyle name="Heading 3 8 4 2 4" xfId="27208" xr:uid="{00000000-0005-0000-0000-0000F03E0000}"/>
    <cellStyle name="Heading 3 8 4 2 4 2" xfId="31847" xr:uid="{00000000-0005-0000-0000-0000F13E0000}"/>
    <cellStyle name="Heading 3 8 4 2 4 3" xfId="33433" xr:uid="{00000000-0005-0000-0000-0000F23E0000}"/>
    <cellStyle name="Heading 3 8 4 2 5" xfId="29553" xr:uid="{00000000-0005-0000-0000-0000F33E0000}"/>
    <cellStyle name="Heading 3 8 4 2 6" xfId="29720" xr:uid="{00000000-0005-0000-0000-0000F43E0000}"/>
    <cellStyle name="Heading 3 8 4 3" xfId="10335" xr:uid="{00000000-0005-0000-0000-0000F53E0000}"/>
    <cellStyle name="Heading 3 8 4 3 2" xfId="10336" xr:uid="{00000000-0005-0000-0000-0000F63E0000}"/>
    <cellStyle name="Heading 3 8 4 3 2 2" xfId="27213" xr:uid="{00000000-0005-0000-0000-0000F73E0000}"/>
    <cellStyle name="Heading 3 8 4 3 2 2 2" xfId="31852" xr:uid="{00000000-0005-0000-0000-0000F83E0000}"/>
    <cellStyle name="Heading 3 8 4 3 2 2 3" xfId="33438" xr:uid="{00000000-0005-0000-0000-0000F93E0000}"/>
    <cellStyle name="Heading 3 8 4 3 2 3" xfId="29558" xr:uid="{00000000-0005-0000-0000-0000FA3E0000}"/>
    <cellStyle name="Heading 3 8 4 3 2 4" xfId="29715" xr:uid="{00000000-0005-0000-0000-0000FB3E0000}"/>
    <cellStyle name="Heading 3 8 4 3 3" xfId="27212" xr:uid="{00000000-0005-0000-0000-0000FC3E0000}"/>
    <cellStyle name="Heading 3 8 4 3 3 2" xfId="31851" xr:uid="{00000000-0005-0000-0000-0000FD3E0000}"/>
    <cellStyle name="Heading 3 8 4 3 3 3" xfId="33437" xr:uid="{00000000-0005-0000-0000-0000FE3E0000}"/>
    <cellStyle name="Heading 3 8 4 3 4" xfId="29557" xr:uid="{00000000-0005-0000-0000-0000FF3E0000}"/>
    <cellStyle name="Heading 3 8 4 3 5" xfId="29716" xr:uid="{00000000-0005-0000-0000-0000003F0000}"/>
    <cellStyle name="Heading 3 8 4 4" xfId="10337" xr:uid="{00000000-0005-0000-0000-0000013F0000}"/>
    <cellStyle name="Heading 3 8 4 4 2" xfId="27214" xr:uid="{00000000-0005-0000-0000-0000023F0000}"/>
    <cellStyle name="Heading 3 8 4 4 2 2" xfId="31853" xr:uid="{00000000-0005-0000-0000-0000033F0000}"/>
    <cellStyle name="Heading 3 8 4 4 2 3" xfId="33439" xr:uid="{00000000-0005-0000-0000-0000043F0000}"/>
    <cellStyle name="Heading 3 8 4 4 3" xfId="29559" xr:uid="{00000000-0005-0000-0000-0000053F0000}"/>
    <cellStyle name="Heading 3 8 4 4 4" xfId="29714" xr:uid="{00000000-0005-0000-0000-0000063F0000}"/>
    <cellStyle name="Heading 3 8 4 5" xfId="27207" xr:uid="{00000000-0005-0000-0000-0000073F0000}"/>
    <cellStyle name="Heading 3 8 4 5 2" xfId="31846" xr:uid="{00000000-0005-0000-0000-0000083F0000}"/>
    <cellStyle name="Heading 3 8 4 5 3" xfId="33432" xr:uid="{00000000-0005-0000-0000-0000093F0000}"/>
    <cellStyle name="Heading 3 8 4 6" xfId="29552" xr:uid="{00000000-0005-0000-0000-00000A3F0000}"/>
    <cellStyle name="Heading 3 8 4 7" xfId="29721" xr:uid="{00000000-0005-0000-0000-00000B3F0000}"/>
    <cellStyle name="Heading 3 8 5" xfId="10338" xr:uid="{00000000-0005-0000-0000-00000C3F0000}"/>
    <cellStyle name="Heading 3 8 5 2" xfId="10339" xr:uid="{00000000-0005-0000-0000-00000D3F0000}"/>
    <cellStyle name="Heading 3 8 5 2 2" xfId="10340" xr:uid="{00000000-0005-0000-0000-00000E3F0000}"/>
    <cellStyle name="Heading 3 8 5 2 2 2" xfId="27217" xr:uid="{00000000-0005-0000-0000-00000F3F0000}"/>
    <cellStyle name="Heading 3 8 5 2 2 2 2" xfId="31856" xr:uid="{00000000-0005-0000-0000-0000103F0000}"/>
    <cellStyle name="Heading 3 8 5 2 2 2 3" xfId="33442" xr:uid="{00000000-0005-0000-0000-0000113F0000}"/>
    <cellStyle name="Heading 3 8 5 2 2 3" xfId="29562" xr:uid="{00000000-0005-0000-0000-0000123F0000}"/>
    <cellStyle name="Heading 3 8 5 2 2 4" xfId="29711" xr:uid="{00000000-0005-0000-0000-0000133F0000}"/>
    <cellStyle name="Heading 3 8 5 2 3" xfId="27216" xr:uid="{00000000-0005-0000-0000-0000143F0000}"/>
    <cellStyle name="Heading 3 8 5 2 3 2" xfId="31855" xr:uid="{00000000-0005-0000-0000-0000153F0000}"/>
    <cellStyle name="Heading 3 8 5 2 3 3" xfId="33441" xr:uid="{00000000-0005-0000-0000-0000163F0000}"/>
    <cellStyle name="Heading 3 8 5 2 4" xfId="29561" xr:uid="{00000000-0005-0000-0000-0000173F0000}"/>
    <cellStyle name="Heading 3 8 5 2 5" xfId="29712" xr:uid="{00000000-0005-0000-0000-0000183F0000}"/>
    <cellStyle name="Heading 3 8 5 3" xfId="10341" xr:uid="{00000000-0005-0000-0000-0000193F0000}"/>
    <cellStyle name="Heading 3 8 5 3 2" xfId="27218" xr:uid="{00000000-0005-0000-0000-00001A3F0000}"/>
    <cellStyle name="Heading 3 8 5 3 2 2" xfId="31857" xr:uid="{00000000-0005-0000-0000-00001B3F0000}"/>
    <cellStyle name="Heading 3 8 5 3 2 3" xfId="33443" xr:uid="{00000000-0005-0000-0000-00001C3F0000}"/>
    <cellStyle name="Heading 3 8 5 3 3" xfId="29563" xr:uid="{00000000-0005-0000-0000-00001D3F0000}"/>
    <cellStyle name="Heading 3 8 5 3 4" xfId="29710" xr:uid="{00000000-0005-0000-0000-00001E3F0000}"/>
    <cellStyle name="Heading 3 8 5 4" xfId="27215" xr:uid="{00000000-0005-0000-0000-00001F3F0000}"/>
    <cellStyle name="Heading 3 8 5 4 2" xfId="31854" xr:uid="{00000000-0005-0000-0000-0000203F0000}"/>
    <cellStyle name="Heading 3 8 5 4 3" xfId="33440" xr:uid="{00000000-0005-0000-0000-0000213F0000}"/>
    <cellStyle name="Heading 3 8 5 5" xfId="29560" xr:uid="{00000000-0005-0000-0000-0000223F0000}"/>
    <cellStyle name="Heading 3 8 5 6" xfId="29713" xr:uid="{00000000-0005-0000-0000-0000233F0000}"/>
    <cellStyle name="Heading 3 8 6" xfId="10342" xr:uid="{00000000-0005-0000-0000-0000243F0000}"/>
    <cellStyle name="Heading 3 8 6 2" xfId="10343" xr:uid="{00000000-0005-0000-0000-0000253F0000}"/>
    <cellStyle name="Heading 3 8 6 2 2" xfId="27220" xr:uid="{00000000-0005-0000-0000-0000263F0000}"/>
    <cellStyle name="Heading 3 8 6 2 2 2" xfId="31859" xr:uid="{00000000-0005-0000-0000-0000273F0000}"/>
    <cellStyle name="Heading 3 8 6 2 2 3" xfId="33445" xr:uid="{00000000-0005-0000-0000-0000283F0000}"/>
    <cellStyle name="Heading 3 8 6 2 3" xfId="29565" xr:uid="{00000000-0005-0000-0000-0000293F0000}"/>
    <cellStyle name="Heading 3 8 6 2 4" xfId="29708" xr:uid="{00000000-0005-0000-0000-00002A3F0000}"/>
    <cellStyle name="Heading 3 8 6 3" xfId="27219" xr:uid="{00000000-0005-0000-0000-00002B3F0000}"/>
    <cellStyle name="Heading 3 8 6 3 2" xfId="31858" xr:uid="{00000000-0005-0000-0000-00002C3F0000}"/>
    <cellStyle name="Heading 3 8 6 3 3" xfId="33444" xr:uid="{00000000-0005-0000-0000-00002D3F0000}"/>
    <cellStyle name="Heading 3 8 6 4" xfId="29564" xr:uid="{00000000-0005-0000-0000-00002E3F0000}"/>
    <cellStyle name="Heading 3 8 6 5" xfId="29709" xr:uid="{00000000-0005-0000-0000-00002F3F0000}"/>
    <cellStyle name="Heading 3 8 7" xfId="10344" xr:uid="{00000000-0005-0000-0000-0000303F0000}"/>
    <cellStyle name="Heading 3 8 7 2" xfId="10345" xr:uid="{00000000-0005-0000-0000-0000313F0000}"/>
    <cellStyle name="Heading 3 8 7 2 2" xfId="27222" xr:uid="{00000000-0005-0000-0000-0000323F0000}"/>
    <cellStyle name="Heading 3 8 7 2 2 2" xfId="31861" xr:uid="{00000000-0005-0000-0000-0000333F0000}"/>
    <cellStyle name="Heading 3 8 7 2 2 3" xfId="33447" xr:uid="{00000000-0005-0000-0000-0000343F0000}"/>
    <cellStyle name="Heading 3 8 7 2 3" xfId="29567" xr:uid="{00000000-0005-0000-0000-0000353F0000}"/>
    <cellStyle name="Heading 3 8 7 2 4" xfId="29706" xr:uid="{00000000-0005-0000-0000-0000363F0000}"/>
    <cellStyle name="Heading 3 8 7 3" xfId="27221" xr:uid="{00000000-0005-0000-0000-0000373F0000}"/>
    <cellStyle name="Heading 3 8 7 3 2" xfId="31860" xr:uid="{00000000-0005-0000-0000-0000383F0000}"/>
    <cellStyle name="Heading 3 8 7 3 3" xfId="33446" xr:uid="{00000000-0005-0000-0000-0000393F0000}"/>
    <cellStyle name="Heading 3 8 7 4" xfId="29566" xr:uid="{00000000-0005-0000-0000-00003A3F0000}"/>
    <cellStyle name="Heading 3 8 7 5" xfId="29707" xr:uid="{00000000-0005-0000-0000-00003B3F0000}"/>
    <cellStyle name="Heading 3 8 8" xfId="10346" xr:uid="{00000000-0005-0000-0000-00003C3F0000}"/>
    <cellStyle name="Heading 3 8 8 2" xfId="27223" xr:uid="{00000000-0005-0000-0000-00003D3F0000}"/>
    <cellStyle name="Heading 3 8 8 2 2" xfId="31862" xr:uid="{00000000-0005-0000-0000-00003E3F0000}"/>
    <cellStyle name="Heading 3 8 8 2 3" xfId="33448" xr:uid="{00000000-0005-0000-0000-00003F3F0000}"/>
    <cellStyle name="Heading 3 8 8 3" xfId="29568" xr:uid="{00000000-0005-0000-0000-0000403F0000}"/>
    <cellStyle name="Heading 3 8 8 4" xfId="29705" xr:uid="{00000000-0005-0000-0000-0000413F0000}"/>
    <cellStyle name="Heading 3 8 9" xfId="27156" xr:uid="{00000000-0005-0000-0000-0000423F0000}"/>
    <cellStyle name="Heading 3 8 9 2" xfId="31795" xr:uid="{00000000-0005-0000-0000-0000433F0000}"/>
    <cellStyle name="Heading 3 8 9 3" xfId="33381" xr:uid="{00000000-0005-0000-0000-0000443F0000}"/>
    <cellStyle name="Heading 3 8_Client_Report_SSFD_286_UI_15May14_06h00" xfId="37052" xr:uid="{00000000-0005-0000-0000-0000453F0000}"/>
    <cellStyle name="Heading 3 9" xfId="10347" xr:uid="{00000000-0005-0000-0000-0000463F0000}"/>
    <cellStyle name="Heading 3 9 10" xfId="28078" xr:uid="{00000000-0005-0000-0000-0000473F0000}"/>
    <cellStyle name="Heading 3 9 10 2" xfId="32714" xr:uid="{00000000-0005-0000-0000-0000483F0000}"/>
    <cellStyle name="Heading 3 9 10 3" xfId="34300" xr:uid="{00000000-0005-0000-0000-0000493F0000}"/>
    <cellStyle name="Heading 3 9 11" xfId="29569" xr:uid="{00000000-0005-0000-0000-00004A3F0000}"/>
    <cellStyle name="Heading 3 9 12" xfId="29704" xr:uid="{00000000-0005-0000-0000-00004B3F0000}"/>
    <cellStyle name="Heading 3 9 2" xfId="10348" xr:uid="{00000000-0005-0000-0000-00004C3F0000}"/>
    <cellStyle name="Heading 3 9 2 10" xfId="29570" xr:uid="{00000000-0005-0000-0000-00004D3F0000}"/>
    <cellStyle name="Heading 3 9 2 11" xfId="29703" xr:uid="{00000000-0005-0000-0000-00004E3F0000}"/>
    <cellStyle name="Heading 3 9 2 2" xfId="10349" xr:uid="{00000000-0005-0000-0000-00004F3F0000}"/>
    <cellStyle name="Heading 3 9 2 2 2" xfId="10350" xr:uid="{00000000-0005-0000-0000-0000503F0000}"/>
    <cellStyle name="Heading 3 9 2 2 2 2" xfId="10351" xr:uid="{00000000-0005-0000-0000-0000513F0000}"/>
    <cellStyle name="Heading 3 9 2 2 2 2 2" xfId="10352" xr:uid="{00000000-0005-0000-0000-0000523F0000}"/>
    <cellStyle name="Heading 3 9 2 2 2 2 2 2" xfId="10353" xr:uid="{00000000-0005-0000-0000-0000533F0000}"/>
    <cellStyle name="Heading 3 9 2 2 2 2 2 2 2" xfId="27230" xr:uid="{00000000-0005-0000-0000-0000543F0000}"/>
    <cellStyle name="Heading 3 9 2 2 2 2 2 2 2 2" xfId="31869" xr:uid="{00000000-0005-0000-0000-0000553F0000}"/>
    <cellStyle name="Heading 3 9 2 2 2 2 2 2 2 3" xfId="33455" xr:uid="{00000000-0005-0000-0000-0000563F0000}"/>
    <cellStyle name="Heading 3 9 2 2 2 2 2 2 3" xfId="29575" xr:uid="{00000000-0005-0000-0000-0000573F0000}"/>
    <cellStyle name="Heading 3 9 2 2 2 2 2 2 4" xfId="29698" xr:uid="{00000000-0005-0000-0000-0000583F0000}"/>
    <cellStyle name="Heading 3 9 2 2 2 2 2 3" xfId="27229" xr:uid="{00000000-0005-0000-0000-0000593F0000}"/>
    <cellStyle name="Heading 3 9 2 2 2 2 2 3 2" xfId="31868" xr:uid="{00000000-0005-0000-0000-00005A3F0000}"/>
    <cellStyle name="Heading 3 9 2 2 2 2 2 3 3" xfId="33454" xr:uid="{00000000-0005-0000-0000-00005B3F0000}"/>
    <cellStyle name="Heading 3 9 2 2 2 2 2 4" xfId="29574" xr:uid="{00000000-0005-0000-0000-00005C3F0000}"/>
    <cellStyle name="Heading 3 9 2 2 2 2 2 5" xfId="29699" xr:uid="{00000000-0005-0000-0000-00005D3F0000}"/>
    <cellStyle name="Heading 3 9 2 2 2 2 3" xfId="10354" xr:uid="{00000000-0005-0000-0000-00005E3F0000}"/>
    <cellStyle name="Heading 3 9 2 2 2 2 3 2" xfId="27231" xr:uid="{00000000-0005-0000-0000-00005F3F0000}"/>
    <cellStyle name="Heading 3 9 2 2 2 2 3 2 2" xfId="31870" xr:uid="{00000000-0005-0000-0000-0000603F0000}"/>
    <cellStyle name="Heading 3 9 2 2 2 2 3 2 3" xfId="33456" xr:uid="{00000000-0005-0000-0000-0000613F0000}"/>
    <cellStyle name="Heading 3 9 2 2 2 2 3 3" xfId="29576" xr:uid="{00000000-0005-0000-0000-0000623F0000}"/>
    <cellStyle name="Heading 3 9 2 2 2 2 3 4" xfId="29697" xr:uid="{00000000-0005-0000-0000-0000633F0000}"/>
    <cellStyle name="Heading 3 9 2 2 2 2 4" xfId="27228" xr:uid="{00000000-0005-0000-0000-0000643F0000}"/>
    <cellStyle name="Heading 3 9 2 2 2 2 4 2" xfId="31867" xr:uid="{00000000-0005-0000-0000-0000653F0000}"/>
    <cellStyle name="Heading 3 9 2 2 2 2 4 3" xfId="33453" xr:uid="{00000000-0005-0000-0000-0000663F0000}"/>
    <cellStyle name="Heading 3 9 2 2 2 2 5" xfId="29573" xr:uid="{00000000-0005-0000-0000-0000673F0000}"/>
    <cellStyle name="Heading 3 9 2 2 2 2 6" xfId="29700" xr:uid="{00000000-0005-0000-0000-0000683F0000}"/>
    <cellStyle name="Heading 3 9 2 2 2 3" xfId="10355" xr:uid="{00000000-0005-0000-0000-0000693F0000}"/>
    <cellStyle name="Heading 3 9 2 2 2 3 2" xfId="10356" xr:uid="{00000000-0005-0000-0000-00006A3F0000}"/>
    <cellStyle name="Heading 3 9 2 2 2 3 2 2" xfId="27233" xr:uid="{00000000-0005-0000-0000-00006B3F0000}"/>
    <cellStyle name="Heading 3 9 2 2 2 3 2 2 2" xfId="31872" xr:uid="{00000000-0005-0000-0000-00006C3F0000}"/>
    <cellStyle name="Heading 3 9 2 2 2 3 2 2 3" xfId="33458" xr:uid="{00000000-0005-0000-0000-00006D3F0000}"/>
    <cellStyle name="Heading 3 9 2 2 2 3 2 3" xfId="29578" xr:uid="{00000000-0005-0000-0000-00006E3F0000}"/>
    <cellStyle name="Heading 3 9 2 2 2 3 2 4" xfId="29695" xr:uid="{00000000-0005-0000-0000-00006F3F0000}"/>
    <cellStyle name="Heading 3 9 2 2 2 3 3" xfId="27232" xr:uid="{00000000-0005-0000-0000-0000703F0000}"/>
    <cellStyle name="Heading 3 9 2 2 2 3 3 2" xfId="31871" xr:uid="{00000000-0005-0000-0000-0000713F0000}"/>
    <cellStyle name="Heading 3 9 2 2 2 3 3 3" xfId="33457" xr:uid="{00000000-0005-0000-0000-0000723F0000}"/>
    <cellStyle name="Heading 3 9 2 2 2 3 4" xfId="29577" xr:uid="{00000000-0005-0000-0000-0000733F0000}"/>
    <cellStyle name="Heading 3 9 2 2 2 3 5" xfId="29696" xr:uid="{00000000-0005-0000-0000-0000743F0000}"/>
    <cellStyle name="Heading 3 9 2 2 2 4" xfId="10357" xr:uid="{00000000-0005-0000-0000-0000753F0000}"/>
    <cellStyle name="Heading 3 9 2 2 2 4 2" xfId="27234" xr:uid="{00000000-0005-0000-0000-0000763F0000}"/>
    <cellStyle name="Heading 3 9 2 2 2 4 2 2" xfId="31873" xr:uid="{00000000-0005-0000-0000-0000773F0000}"/>
    <cellStyle name="Heading 3 9 2 2 2 4 2 3" xfId="33459" xr:uid="{00000000-0005-0000-0000-0000783F0000}"/>
    <cellStyle name="Heading 3 9 2 2 2 4 3" xfId="29579" xr:uid="{00000000-0005-0000-0000-0000793F0000}"/>
    <cellStyle name="Heading 3 9 2 2 2 4 4" xfId="29694" xr:uid="{00000000-0005-0000-0000-00007A3F0000}"/>
    <cellStyle name="Heading 3 9 2 2 2 5" xfId="27227" xr:uid="{00000000-0005-0000-0000-00007B3F0000}"/>
    <cellStyle name="Heading 3 9 2 2 2 5 2" xfId="31866" xr:uid="{00000000-0005-0000-0000-00007C3F0000}"/>
    <cellStyle name="Heading 3 9 2 2 2 5 3" xfId="33452" xr:uid="{00000000-0005-0000-0000-00007D3F0000}"/>
    <cellStyle name="Heading 3 9 2 2 2 6" xfId="29572" xr:uid="{00000000-0005-0000-0000-00007E3F0000}"/>
    <cellStyle name="Heading 3 9 2 2 2 7" xfId="29701" xr:uid="{00000000-0005-0000-0000-00007F3F0000}"/>
    <cellStyle name="Heading 3 9 2 2 3" xfId="10358" xr:uid="{00000000-0005-0000-0000-0000803F0000}"/>
    <cellStyle name="Heading 3 9 2 2 3 2" xfId="10359" xr:uid="{00000000-0005-0000-0000-0000813F0000}"/>
    <cellStyle name="Heading 3 9 2 2 3 2 2" xfId="10360" xr:uid="{00000000-0005-0000-0000-0000823F0000}"/>
    <cellStyle name="Heading 3 9 2 2 3 2 2 2" xfId="27237" xr:uid="{00000000-0005-0000-0000-0000833F0000}"/>
    <cellStyle name="Heading 3 9 2 2 3 2 2 2 2" xfId="31876" xr:uid="{00000000-0005-0000-0000-0000843F0000}"/>
    <cellStyle name="Heading 3 9 2 2 3 2 2 2 3" xfId="33462" xr:uid="{00000000-0005-0000-0000-0000853F0000}"/>
    <cellStyle name="Heading 3 9 2 2 3 2 2 3" xfId="29582" xr:uid="{00000000-0005-0000-0000-0000863F0000}"/>
    <cellStyle name="Heading 3 9 2 2 3 2 2 4" xfId="29691" xr:uid="{00000000-0005-0000-0000-0000873F0000}"/>
    <cellStyle name="Heading 3 9 2 2 3 2 3" xfId="27236" xr:uid="{00000000-0005-0000-0000-0000883F0000}"/>
    <cellStyle name="Heading 3 9 2 2 3 2 3 2" xfId="31875" xr:uid="{00000000-0005-0000-0000-0000893F0000}"/>
    <cellStyle name="Heading 3 9 2 2 3 2 3 3" xfId="33461" xr:uid="{00000000-0005-0000-0000-00008A3F0000}"/>
    <cellStyle name="Heading 3 9 2 2 3 2 4" xfId="29581" xr:uid="{00000000-0005-0000-0000-00008B3F0000}"/>
    <cellStyle name="Heading 3 9 2 2 3 2 5" xfId="29692" xr:uid="{00000000-0005-0000-0000-00008C3F0000}"/>
    <cellStyle name="Heading 3 9 2 2 3 3" xfId="10361" xr:uid="{00000000-0005-0000-0000-00008D3F0000}"/>
    <cellStyle name="Heading 3 9 2 2 3 3 2" xfId="27238" xr:uid="{00000000-0005-0000-0000-00008E3F0000}"/>
    <cellStyle name="Heading 3 9 2 2 3 3 2 2" xfId="31877" xr:uid="{00000000-0005-0000-0000-00008F3F0000}"/>
    <cellStyle name="Heading 3 9 2 2 3 3 2 3" xfId="33463" xr:uid="{00000000-0005-0000-0000-0000903F0000}"/>
    <cellStyle name="Heading 3 9 2 2 3 3 3" xfId="29583" xr:uid="{00000000-0005-0000-0000-0000913F0000}"/>
    <cellStyle name="Heading 3 9 2 2 3 3 4" xfId="29690" xr:uid="{00000000-0005-0000-0000-0000923F0000}"/>
    <cellStyle name="Heading 3 9 2 2 3 4" xfId="27235" xr:uid="{00000000-0005-0000-0000-0000933F0000}"/>
    <cellStyle name="Heading 3 9 2 2 3 4 2" xfId="31874" xr:uid="{00000000-0005-0000-0000-0000943F0000}"/>
    <cellStyle name="Heading 3 9 2 2 3 4 3" xfId="33460" xr:uid="{00000000-0005-0000-0000-0000953F0000}"/>
    <cellStyle name="Heading 3 9 2 2 3 5" xfId="29580" xr:uid="{00000000-0005-0000-0000-0000963F0000}"/>
    <cellStyle name="Heading 3 9 2 2 3 6" xfId="29693" xr:uid="{00000000-0005-0000-0000-0000973F0000}"/>
    <cellStyle name="Heading 3 9 2 2 4" xfId="10362" xr:uid="{00000000-0005-0000-0000-0000983F0000}"/>
    <cellStyle name="Heading 3 9 2 2 4 2" xfId="10363" xr:uid="{00000000-0005-0000-0000-0000993F0000}"/>
    <cellStyle name="Heading 3 9 2 2 4 2 2" xfId="27240" xr:uid="{00000000-0005-0000-0000-00009A3F0000}"/>
    <cellStyle name="Heading 3 9 2 2 4 2 2 2" xfId="31879" xr:uid="{00000000-0005-0000-0000-00009B3F0000}"/>
    <cellStyle name="Heading 3 9 2 2 4 2 2 3" xfId="33465" xr:uid="{00000000-0005-0000-0000-00009C3F0000}"/>
    <cellStyle name="Heading 3 9 2 2 4 2 3" xfId="29585" xr:uid="{00000000-0005-0000-0000-00009D3F0000}"/>
    <cellStyle name="Heading 3 9 2 2 4 2 4" xfId="29688" xr:uid="{00000000-0005-0000-0000-00009E3F0000}"/>
    <cellStyle name="Heading 3 9 2 2 4 3" xfId="27239" xr:uid="{00000000-0005-0000-0000-00009F3F0000}"/>
    <cellStyle name="Heading 3 9 2 2 4 3 2" xfId="31878" xr:uid="{00000000-0005-0000-0000-0000A03F0000}"/>
    <cellStyle name="Heading 3 9 2 2 4 3 3" xfId="33464" xr:uid="{00000000-0005-0000-0000-0000A13F0000}"/>
    <cellStyle name="Heading 3 9 2 2 4 4" xfId="29584" xr:uid="{00000000-0005-0000-0000-0000A23F0000}"/>
    <cellStyle name="Heading 3 9 2 2 4 5" xfId="29689" xr:uid="{00000000-0005-0000-0000-0000A33F0000}"/>
    <cellStyle name="Heading 3 9 2 2 5" xfId="10364" xr:uid="{00000000-0005-0000-0000-0000A43F0000}"/>
    <cellStyle name="Heading 3 9 2 2 5 2" xfId="27241" xr:uid="{00000000-0005-0000-0000-0000A53F0000}"/>
    <cellStyle name="Heading 3 9 2 2 5 2 2" xfId="31880" xr:uid="{00000000-0005-0000-0000-0000A63F0000}"/>
    <cellStyle name="Heading 3 9 2 2 5 2 3" xfId="33466" xr:uid="{00000000-0005-0000-0000-0000A73F0000}"/>
    <cellStyle name="Heading 3 9 2 2 5 3" xfId="29586" xr:uid="{00000000-0005-0000-0000-0000A83F0000}"/>
    <cellStyle name="Heading 3 9 2 2 5 4" xfId="29687" xr:uid="{00000000-0005-0000-0000-0000A93F0000}"/>
    <cellStyle name="Heading 3 9 2 2 6" xfId="27226" xr:uid="{00000000-0005-0000-0000-0000AA3F0000}"/>
    <cellStyle name="Heading 3 9 2 2 6 2" xfId="31865" xr:uid="{00000000-0005-0000-0000-0000AB3F0000}"/>
    <cellStyle name="Heading 3 9 2 2 6 3" xfId="33451" xr:uid="{00000000-0005-0000-0000-0000AC3F0000}"/>
    <cellStyle name="Heading 3 9 2 2 7" xfId="29571" xr:uid="{00000000-0005-0000-0000-0000AD3F0000}"/>
    <cellStyle name="Heading 3 9 2 2 8" xfId="29702" xr:uid="{00000000-0005-0000-0000-0000AE3F0000}"/>
    <cellStyle name="Heading 3 9 2 3" xfId="10365" xr:uid="{00000000-0005-0000-0000-0000AF3F0000}"/>
    <cellStyle name="Heading 3 9 2 3 2" xfId="10366" xr:uid="{00000000-0005-0000-0000-0000B03F0000}"/>
    <cellStyle name="Heading 3 9 2 3 2 2" xfId="10367" xr:uid="{00000000-0005-0000-0000-0000B13F0000}"/>
    <cellStyle name="Heading 3 9 2 3 2 2 2" xfId="10368" xr:uid="{00000000-0005-0000-0000-0000B23F0000}"/>
    <cellStyle name="Heading 3 9 2 3 2 2 2 2" xfId="27245" xr:uid="{00000000-0005-0000-0000-0000B33F0000}"/>
    <cellStyle name="Heading 3 9 2 3 2 2 2 2 2" xfId="31884" xr:uid="{00000000-0005-0000-0000-0000B43F0000}"/>
    <cellStyle name="Heading 3 9 2 3 2 2 2 2 3" xfId="33470" xr:uid="{00000000-0005-0000-0000-0000B53F0000}"/>
    <cellStyle name="Heading 3 9 2 3 2 2 2 3" xfId="29590" xr:uid="{00000000-0005-0000-0000-0000B63F0000}"/>
    <cellStyle name="Heading 3 9 2 3 2 2 2 4" xfId="29683" xr:uid="{00000000-0005-0000-0000-0000B73F0000}"/>
    <cellStyle name="Heading 3 9 2 3 2 2 3" xfId="27244" xr:uid="{00000000-0005-0000-0000-0000B83F0000}"/>
    <cellStyle name="Heading 3 9 2 3 2 2 3 2" xfId="31883" xr:uid="{00000000-0005-0000-0000-0000B93F0000}"/>
    <cellStyle name="Heading 3 9 2 3 2 2 3 3" xfId="33469" xr:uid="{00000000-0005-0000-0000-0000BA3F0000}"/>
    <cellStyle name="Heading 3 9 2 3 2 2 4" xfId="29589" xr:uid="{00000000-0005-0000-0000-0000BB3F0000}"/>
    <cellStyle name="Heading 3 9 2 3 2 2 5" xfId="29684" xr:uid="{00000000-0005-0000-0000-0000BC3F0000}"/>
    <cellStyle name="Heading 3 9 2 3 2 3" xfId="10369" xr:uid="{00000000-0005-0000-0000-0000BD3F0000}"/>
    <cellStyle name="Heading 3 9 2 3 2 3 2" xfId="27246" xr:uid="{00000000-0005-0000-0000-0000BE3F0000}"/>
    <cellStyle name="Heading 3 9 2 3 2 3 2 2" xfId="31885" xr:uid="{00000000-0005-0000-0000-0000BF3F0000}"/>
    <cellStyle name="Heading 3 9 2 3 2 3 2 3" xfId="33471" xr:uid="{00000000-0005-0000-0000-0000C03F0000}"/>
    <cellStyle name="Heading 3 9 2 3 2 3 3" xfId="29591" xr:uid="{00000000-0005-0000-0000-0000C13F0000}"/>
    <cellStyle name="Heading 3 9 2 3 2 3 4" xfId="29682" xr:uid="{00000000-0005-0000-0000-0000C23F0000}"/>
    <cellStyle name="Heading 3 9 2 3 2 4" xfId="27243" xr:uid="{00000000-0005-0000-0000-0000C33F0000}"/>
    <cellStyle name="Heading 3 9 2 3 2 4 2" xfId="31882" xr:uid="{00000000-0005-0000-0000-0000C43F0000}"/>
    <cellStyle name="Heading 3 9 2 3 2 4 3" xfId="33468" xr:uid="{00000000-0005-0000-0000-0000C53F0000}"/>
    <cellStyle name="Heading 3 9 2 3 2 5" xfId="29588" xr:uid="{00000000-0005-0000-0000-0000C63F0000}"/>
    <cellStyle name="Heading 3 9 2 3 2 6" xfId="29685" xr:uid="{00000000-0005-0000-0000-0000C73F0000}"/>
    <cellStyle name="Heading 3 9 2 3 3" xfId="10370" xr:uid="{00000000-0005-0000-0000-0000C83F0000}"/>
    <cellStyle name="Heading 3 9 2 3 3 2" xfId="10371" xr:uid="{00000000-0005-0000-0000-0000C93F0000}"/>
    <cellStyle name="Heading 3 9 2 3 3 2 2" xfId="27248" xr:uid="{00000000-0005-0000-0000-0000CA3F0000}"/>
    <cellStyle name="Heading 3 9 2 3 3 2 2 2" xfId="31887" xr:uid="{00000000-0005-0000-0000-0000CB3F0000}"/>
    <cellStyle name="Heading 3 9 2 3 3 2 2 3" xfId="33473" xr:uid="{00000000-0005-0000-0000-0000CC3F0000}"/>
    <cellStyle name="Heading 3 9 2 3 3 2 3" xfId="29593" xr:uid="{00000000-0005-0000-0000-0000CD3F0000}"/>
    <cellStyle name="Heading 3 9 2 3 3 2 4" xfId="29680" xr:uid="{00000000-0005-0000-0000-0000CE3F0000}"/>
    <cellStyle name="Heading 3 9 2 3 3 3" xfId="27247" xr:uid="{00000000-0005-0000-0000-0000CF3F0000}"/>
    <cellStyle name="Heading 3 9 2 3 3 3 2" xfId="31886" xr:uid="{00000000-0005-0000-0000-0000D03F0000}"/>
    <cellStyle name="Heading 3 9 2 3 3 3 3" xfId="33472" xr:uid="{00000000-0005-0000-0000-0000D13F0000}"/>
    <cellStyle name="Heading 3 9 2 3 3 4" xfId="29592" xr:uid="{00000000-0005-0000-0000-0000D23F0000}"/>
    <cellStyle name="Heading 3 9 2 3 3 5" xfId="29681" xr:uid="{00000000-0005-0000-0000-0000D33F0000}"/>
    <cellStyle name="Heading 3 9 2 3 4" xfId="10372" xr:uid="{00000000-0005-0000-0000-0000D43F0000}"/>
    <cellStyle name="Heading 3 9 2 3 4 2" xfId="27249" xr:uid="{00000000-0005-0000-0000-0000D53F0000}"/>
    <cellStyle name="Heading 3 9 2 3 4 2 2" xfId="31888" xr:uid="{00000000-0005-0000-0000-0000D63F0000}"/>
    <cellStyle name="Heading 3 9 2 3 4 2 3" xfId="33474" xr:uid="{00000000-0005-0000-0000-0000D73F0000}"/>
    <cellStyle name="Heading 3 9 2 3 4 3" xfId="29594" xr:uid="{00000000-0005-0000-0000-0000D83F0000}"/>
    <cellStyle name="Heading 3 9 2 3 4 4" xfId="29679" xr:uid="{00000000-0005-0000-0000-0000D93F0000}"/>
    <cellStyle name="Heading 3 9 2 3 5" xfId="27242" xr:uid="{00000000-0005-0000-0000-0000DA3F0000}"/>
    <cellStyle name="Heading 3 9 2 3 5 2" xfId="31881" xr:uid="{00000000-0005-0000-0000-0000DB3F0000}"/>
    <cellStyle name="Heading 3 9 2 3 5 3" xfId="33467" xr:uid="{00000000-0005-0000-0000-0000DC3F0000}"/>
    <cellStyle name="Heading 3 9 2 3 6" xfId="29587" xr:uid="{00000000-0005-0000-0000-0000DD3F0000}"/>
    <cellStyle name="Heading 3 9 2 3 7" xfId="29686" xr:uid="{00000000-0005-0000-0000-0000DE3F0000}"/>
    <cellStyle name="Heading 3 9 2 4" xfId="10373" xr:uid="{00000000-0005-0000-0000-0000DF3F0000}"/>
    <cellStyle name="Heading 3 9 2 4 2" xfId="10374" xr:uid="{00000000-0005-0000-0000-0000E03F0000}"/>
    <cellStyle name="Heading 3 9 2 4 2 2" xfId="10375" xr:uid="{00000000-0005-0000-0000-0000E13F0000}"/>
    <cellStyle name="Heading 3 9 2 4 2 2 2" xfId="27252" xr:uid="{00000000-0005-0000-0000-0000E23F0000}"/>
    <cellStyle name="Heading 3 9 2 4 2 2 2 2" xfId="31891" xr:uid="{00000000-0005-0000-0000-0000E33F0000}"/>
    <cellStyle name="Heading 3 9 2 4 2 2 2 3" xfId="33477" xr:uid="{00000000-0005-0000-0000-0000E43F0000}"/>
    <cellStyle name="Heading 3 9 2 4 2 2 3" xfId="29597" xr:uid="{00000000-0005-0000-0000-0000E53F0000}"/>
    <cellStyle name="Heading 3 9 2 4 2 2 4" xfId="29676" xr:uid="{00000000-0005-0000-0000-0000E63F0000}"/>
    <cellStyle name="Heading 3 9 2 4 2 3" xfId="27251" xr:uid="{00000000-0005-0000-0000-0000E73F0000}"/>
    <cellStyle name="Heading 3 9 2 4 2 3 2" xfId="31890" xr:uid="{00000000-0005-0000-0000-0000E83F0000}"/>
    <cellStyle name="Heading 3 9 2 4 2 3 3" xfId="33476" xr:uid="{00000000-0005-0000-0000-0000E93F0000}"/>
    <cellStyle name="Heading 3 9 2 4 2 4" xfId="29596" xr:uid="{00000000-0005-0000-0000-0000EA3F0000}"/>
    <cellStyle name="Heading 3 9 2 4 2 5" xfId="29677" xr:uid="{00000000-0005-0000-0000-0000EB3F0000}"/>
    <cellStyle name="Heading 3 9 2 4 3" xfId="10376" xr:uid="{00000000-0005-0000-0000-0000EC3F0000}"/>
    <cellStyle name="Heading 3 9 2 4 3 2" xfId="27253" xr:uid="{00000000-0005-0000-0000-0000ED3F0000}"/>
    <cellStyle name="Heading 3 9 2 4 3 2 2" xfId="31892" xr:uid="{00000000-0005-0000-0000-0000EE3F0000}"/>
    <cellStyle name="Heading 3 9 2 4 3 2 3" xfId="33478" xr:uid="{00000000-0005-0000-0000-0000EF3F0000}"/>
    <cellStyle name="Heading 3 9 2 4 3 3" xfId="29598" xr:uid="{00000000-0005-0000-0000-0000F03F0000}"/>
    <cellStyle name="Heading 3 9 2 4 3 4" xfId="29675" xr:uid="{00000000-0005-0000-0000-0000F13F0000}"/>
    <cellStyle name="Heading 3 9 2 4 4" xfId="27250" xr:uid="{00000000-0005-0000-0000-0000F23F0000}"/>
    <cellStyle name="Heading 3 9 2 4 4 2" xfId="31889" xr:uid="{00000000-0005-0000-0000-0000F33F0000}"/>
    <cellStyle name="Heading 3 9 2 4 4 3" xfId="33475" xr:uid="{00000000-0005-0000-0000-0000F43F0000}"/>
    <cellStyle name="Heading 3 9 2 4 5" xfId="29595" xr:uid="{00000000-0005-0000-0000-0000F53F0000}"/>
    <cellStyle name="Heading 3 9 2 4 6" xfId="29678" xr:uid="{00000000-0005-0000-0000-0000F63F0000}"/>
    <cellStyle name="Heading 3 9 2 5" xfId="10377" xr:uid="{00000000-0005-0000-0000-0000F73F0000}"/>
    <cellStyle name="Heading 3 9 2 5 2" xfId="10378" xr:uid="{00000000-0005-0000-0000-0000F83F0000}"/>
    <cellStyle name="Heading 3 9 2 5 2 2" xfId="27255" xr:uid="{00000000-0005-0000-0000-0000F93F0000}"/>
    <cellStyle name="Heading 3 9 2 5 2 2 2" xfId="31894" xr:uid="{00000000-0005-0000-0000-0000FA3F0000}"/>
    <cellStyle name="Heading 3 9 2 5 2 2 3" xfId="33480" xr:uid="{00000000-0005-0000-0000-0000FB3F0000}"/>
    <cellStyle name="Heading 3 9 2 5 2 3" xfId="29600" xr:uid="{00000000-0005-0000-0000-0000FC3F0000}"/>
    <cellStyle name="Heading 3 9 2 5 2 4" xfId="29673" xr:uid="{00000000-0005-0000-0000-0000FD3F0000}"/>
    <cellStyle name="Heading 3 9 2 5 3" xfId="27254" xr:uid="{00000000-0005-0000-0000-0000FE3F0000}"/>
    <cellStyle name="Heading 3 9 2 5 3 2" xfId="31893" xr:uid="{00000000-0005-0000-0000-0000FF3F0000}"/>
    <cellStyle name="Heading 3 9 2 5 3 3" xfId="33479" xr:uid="{00000000-0005-0000-0000-000000400000}"/>
    <cellStyle name="Heading 3 9 2 5 4" xfId="29599" xr:uid="{00000000-0005-0000-0000-000001400000}"/>
    <cellStyle name="Heading 3 9 2 5 5" xfId="29674" xr:uid="{00000000-0005-0000-0000-000002400000}"/>
    <cellStyle name="Heading 3 9 2 6" xfId="10379" xr:uid="{00000000-0005-0000-0000-000003400000}"/>
    <cellStyle name="Heading 3 9 2 6 2" xfId="10380" xr:uid="{00000000-0005-0000-0000-000004400000}"/>
    <cellStyle name="Heading 3 9 2 6 2 2" xfId="27257" xr:uid="{00000000-0005-0000-0000-000005400000}"/>
    <cellStyle name="Heading 3 9 2 6 2 2 2" xfId="31896" xr:uid="{00000000-0005-0000-0000-000006400000}"/>
    <cellStyle name="Heading 3 9 2 6 2 2 3" xfId="33482" xr:uid="{00000000-0005-0000-0000-000007400000}"/>
    <cellStyle name="Heading 3 9 2 6 2 3" xfId="29602" xr:uid="{00000000-0005-0000-0000-000008400000}"/>
    <cellStyle name="Heading 3 9 2 6 2 4" xfId="29671" xr:uid="{00000000-0005-0000-0000-000009400000}"/>
    <cellStyle name="Heading 3 9 2 6 3" xfId="27256" xr:uid="{00000000-0005-0000-0000-00000A400000}"/>
    <cellStyle name="Heading 3 9 2 6 3 2" xfId="31895" xr:uid="{00000000-0005-0000-0000-00000B400000}"/>
    <cellStyle name="Heading 3 9 2 6 3 3" xfId="33481" xr:uid="{00000000-0005-0000-0000-00000C400000}"/>
    <cellStyle name="Heading 3 9 2 6 4" xfId="29601" xr:uid="{00000000-0005-0000-0000-00000D400000}"/>
    <cellStyle name="Heading 3 9 2 6 5" xfId="29672" xr:uid="{00000000-0005-0000-0000-00000E400000}"/>
    <cellStyle name="Heading 3 9 2 7" xfId="10381" xr:uid="{00000000-0005-0000-0000-00000F400000}"/>
    <cellStyle name="Heading 3 9 2 7 2" xfId="27258" xr:uid="{00000000-0005-0000-0000-000010400000}"/>
    <cellStyle name="Heading 3 9 2 7 2 2" xfId="31897" xr:uid="{00000000-0005-0000-0000-000011400000}"/>
    <cellStyle name="Heading 3 9 2 7 2 3" xfId="33483" xr:uid="{00000000-0005-0000-0000-000012400000}"/>
    <cellStyle name="Heading 3 9 2 7 3" xfId="29603" xr:uid="{00000000-0005-0000-0000-000013400000}"/>
    <cellStyle name="Heading 3 9 2 7 4" xfId="29670" xr:uid="{00000000-0005-0000-0000-000014400000}"/>
    <cellStyle name="Heading 3 9 2 8" xfId="27225" xr:uid="{00000000-0005-0000-0000-000015400000}"/>
    <cellStyle name="Heading 3 9 2 8 2" xfId="31864" xr:uid="{00000000-0005-0000-0000-000016400000}"/>
    <cellStyle name="Heading 3 9 2 8 3" xfId="33450" xr:uid="{00000000-0005-0000-0000-000017400000}"/>
    <cellStyle name="Heading 3 9 2 9" xfId="28079" xr:uid="{00000000-0005-0000-0000-000018400000}"/>
    <cellStyle name="Heading 3 9 2 9 2" xfId="32715" xr:uid="{00000000-0005-0000-0000-000019400000}"/>
    <cellStyle name="Heading 3 9 2 9 3" xfId="34301" xr:uid="{00000000-0005-0000-0000-00001A400000}"/>
    <cellStyle name="Heading 3 9 3" xfId="10382" xr:uid="{00000000-0005-0000-0000-00001B400000}"/>
    <cellStyle name="Heading 3 9 3 2" xfId="10383" xr:uid="{00000000-0005-0000-0000-00001C400000}"/>
    <cellStyle name="Heading 3 9 3 2 2" xfId="10384" xr:uid="{00000000-0005-0000-0000-00001D400000}"/>
    <cellStyle name="Heading 3 9 3 2 2 2" xfId="10385" xr:uid="{00000000-0005-0000-0000-00001E400000}"/>
    <cellStyle name="Heading 3 9 3 2 2 2 2" xfId="10386" xr:uid="{00000000-0005-0000-0000-00001F400000}"/>
    <cellStyle name="Heading 3 9 3 2 2 2 2 2" xfId="27263" xr:uid="{00000000-0005-0000-0000-000020400000}"/>
    <cellStyle name="Heading 3 9 3 2 2 2 2 2 2" xfId="31902" xr:uid="{00000000-0005-0000-0000-000021400000}"/>
    <cellStyle name="Heading 3 9 3 2 2 2 2 2 3" xfId="33488" xr:uid="{00000000-0005-0000-0000-000022400000}"/>
    <cellStyle name="Heading 3 9 3 2 2 2 2 3" xfId="29608" xr:uid="{00000000-0005-0000-0000-000023400000}"/>
    <cellStyle name="Heading 3 9 3 2 2 2 2 4" xfId="29665" xr:uid="{00000000-0005-0000-0000-000024400000}"/>
    <cellStyle name="Heading 3 9 3 2 2 2 3" xfId="27262" xr:uid="{00000000-0005-0000-0000-000025400000}"/>
    <cellStyle name="Heading 3 9 3 2 2 2 3 2" xfId="31901" xr:uid="{00000000-0005-0000-0000-000026400000}"/>
    <cellStyle name="Heading 3 9 3 2 2 2 3 3" xfId="33487" xr:uid="{00000000-0005-0000-0000-000027400000}"/>
    <cellStyle name="Heading 3 9 3 2 2 2 4" xfId="29607" xr:uid="{00000000-0005-0000-0000-000028400000}"/>
    <cellStyle name="Heading 3 9 3 2 2 2 5" xfId="29666" xr:uid="{00000000-0005-0000-0000-000029400000}"/>
    <cellStyle name="Heading 3 9 3 2 2 3" xfId="10387" xr:uid="{00000000-0005-0000-0000-00002A400000}"/>
    <cellStyle name="Heading 3 9 3 2 2 3 2" xfId="27264" xr:uid="{00000000-0005-0000-0000-00002B400000}"/>
    <cellStyle name="Heading 3 9 3 2 2 3 2 2" xfId="31903" xr:uid="{00000000-0005-0000-0000-00002C400000}"/>
    <cellStyle name="Heading 3 9 3 2 2 3 2 3" xfId="33489" xr:uid="{00000000-0005-0000-0000-00002D400000}"/>
    <cellStyle name="Heading 3 9 3 2 2 3 3" xfId="29609" xr:uid="{00000000-0005-0000-0000-00002E400000}"/>
    <cellStyle name="Heading 3 9 3 2 2 3 4" xfId="29664" xr:uid="{00000000-0005-0000-0000-00002F400000}"/>
    <cellStyle name="Heading 3 9 3 2 2 4" xfId="27261" xr:uid="{00000000-0005-0000-0000-000030400000}"/>
    <cellStyle name="Heading 3 9 3 2 2 4 2" xfId="31900" xr:uid="{00000000-0005-0000-0000-000031400000}"/>
    <cellStyle name="Heading 3 9 3 2 2 4 3" xfId="33486" xr:uid="{00000000-0005-0000-0000-000032400000}"/>
    <cellStyle name="Heading 3 9 3 2 2 5" xfId="29606" xr:uid="{00000000-0005-0000-0000-000033400000}"/>
    <cellStyle name="Heading 3 9 3 2 2 6" xfId="29667" xr:uid="{00000000-0005-0000-0000-000034400000}"/>
    <cellStyle name="Heading 3 9 3 2 3" xfId="10388" xr:uid="{00000000-0005-0000-0000-000035400000}"/>
    <cellStyle name="Heading 3 9 3 2 3 2" xfId="10389" xr:uid="{00000000-0005-0000-0000-000036400000}"/>
    <cellStyle name="Heading 3 9 3 2 3 2 2" xfId="27266" xr:uid="{00000000-0005-0000-0000-000037400000}"/>
    <cellStyle name="Heading 3 9 3 2 3 2 2 2" xfId="31905" xr:uid="{00000000-0005-0000-0000-000038400000}"/>
    <cellStyle name="Heading 3 9 3 2 3 2 2 3" xfId="33491" xr:uid="{00000000-0005-0000-0000-000039400000}"/>
    <cellStyle name="Heading 3 9 3 2 3 2 3" xfId="29611" xr:uid="{00000000-0005-0000-0000-00003A400000}"/>
    <cellStyle name="Heading 3 9 3 2 3 2 4" xfId="29662" xr:uid="{00000000-0005-0000-0000-00003B400000}"/>
    <cellStyle name="Heading 3 9 3 2 3 3" xfId="27265" xr:uid="{00000000-0005-0000-0000-00003C400000}"/>
    <cellStyle name="Heading 3 9 3 2 3 3 2" xfId="31904" xr:uid="{00000000-0005-0000-0000-00003D400000}"/>
    <cellStyle name="Heading 3 9 3 2 3 3 3" xfId="33490" xr:uid="{00000000-0005-0000-0000-00003E400000}"/>
    <cellStyle name="Heading 3 9 3 2 3 4" xfId="29610" xr:uid="{00000000-0005-0000-0000-00003F400000}"/>
    <cellStyle name="Heading 3 9 3 2 3 5" xfId="29663" xr:uid="{00000000-0005-0000-0000-000040400000}"/>
    <cellStyle name="Heading 3 9 3 2 4" xfId="10390" xr:uid="{00000000-0005-0000-0000-000041400000}"/>
    <cellStyle name="Heading 3 9 3 2 4 2" xfId="27267" xr:uid="{00000000-0005-0000-0000-000042400000}"/>
    <cellStyle name="Heading 3 9 3 2 4 2 2" xfId="31906" xr:uid="{00000000-0005-0000-0000-000043400000}"/>
    <cellStyle name="Heading 3 9 3 2 4 2 3" xfId="33492" xr:uid="{00000000-0005-0000-0000-000044400000}"/>
    <cellStyle name="Heading 3 9 3 2 4 3" xfId="29612" xr:uid="{00000000-0005-0000-0000-000045400000}"/>
    <cellStyle name="Heading 3 9 3 2 4 4" xfId="29661" xr:uid="{00000000-0005-0000-0000-000046400000}"/>
    <cellStyle name="Heading 3 9 3 2 5" xfId="27260" xr:uid="{00000000-0005-0000-0000-000047400000}"/>
    <cellStyle name="Heading 3 9 3 2 5 2" xfId="31899" xr:uid="{00000000-0005-0000-0000-000048400000}"/>
    <cellStyle name="Heading 3 9 3 2 5 3" xfId="33485" xr:uid="{00000000-0005-0000-0000-000049400000}"/>
    <cellStyle name="Heading 3 9 3 2 6" xfId="29605" xr:uid="{00000000-0005-0000-0000-00004A400000}"/>
    <cellStyle name="Heading 3 9 3 2 7" xfId="29668" xr:uid="{00000000-0005-0000-0000-00004B400000}"/>
    <cellStyle name="Heading 3 9 3 3" xfId="10391" xr:uid="{00000000-0005-0000-0000-00004C400000}"/>
    <cellStyle name="Heading 3 9 3 3 2" xfId="10392" xr:uid="{00000000-0005-0000-0000-00004D400000}"/>
    <cellStyle name="Heading 3 9 3 3 2 2" xfId="10393" xr:uid="{00000000-0005-0000-0000-00004E400000}"/>
    <cellStyle name="Heading 3 9 3 3 2 2 2" xfId="27270" xr:uid="{00000000-0005-0000-0000-00004F400000}"/>
    <cellStyle name="Heading 3 9 3 3 2 2 2 2" xfId="31909" xr:uid="{00000000-0005-0000-0000-000050400000}"/>
    <cellStyle name="Heading 3 9 3 3 2 2 2 3" xfId="33495" xr:uid="{00000000-0005-0000-0000-000051400000}"/>
    <cellStyle name="Heading 3 9 3 3 2 2 3" xfId="29615" xr:uid="{00000000-0005-0000-0000-000052400000}"/>
    <cellStyle name="Heading 3 9 3 3 2 2 4" xfId="29658" xr:uid="{00000000-0005-0000-0000-000053400000}"/>
    <cellStyle name="Heading 3 9 3 3 2 3" xfId="27269" xr:uid="{00000000-0005-0000-0000-000054400000}"/>
    <cellStyle name="Heading 3 9 3 3 2 3 2" xfId="31908" xr:uid="{00000000-0005-0000-0000-000055400000}"/>
    <cellStyle name="Heading 3 9 3 3 2 3 3" xfId="33494" xr:uid="{00000000-0005-0000-0000-000056400000}"/>
    <cellStyle name="Heading 3 9 3 3 2 4" xfId="29614" xr:uid="{00000000-0005-0000-0000-000057400000}"/>
    <cellStyle name="Heading 3 9 3 3 2 5" xfId="29659" xr:uid="{00000000-0005-0000-0000-000058400000}"/>
    <cellStyle name="Heading 3 9 3 3 3" xfId="10394" xr:uid="{00000000-0005-0000-0000-000059400000}"/>
    <cellStyle name="Heading 3 9 3 3 3 2" xfId="27271" xr:uid="{00000000-0005-0000-0000-00005A400000}"/>
    <cellStyle name="Heading 3 9 3 3 3 2 2" xfId="31910" xr:uid="{00000000-0005-0000-0000-00005B400000}"/>
    <cellStyle name="Heading 3 9 3 3 3 2 3" xfId="33496" xr:uid="{00000000-0005-0000-0000-00005C400000}"/>
    <cellStyle name="Heading 3 9 3 3 3 3" xfId="29616" xr:uid="{00000000-0005-0000-0000-00005D400000}"/>
    <cellStyle name="Heading 3 9 3 3 3 4" xfId="29657" xr:uid="{00000000-0005-0000-0000-00005E400000}"/>
    <cellStyle name="Heading 3 9 3 3 4" xfId="27268" xr:uid="{00000000-0005-0000-0000-00005F400000}"/>
    <cellStyle name="Heading 3 9 3 3 4 2" xfId="31907" xr:uid="{00000000-0005-0000-0000-000060400000}"/>
    <cellStyle name="Heading 3 9 3 3 4 3" xfId="33493" xr:uid="{00000000-0005-0000-0000-000061400000}"/>
    <cellStyle name="Heading 3 9 3 3 5" xfId="29613" xr:uid="{00000000-0005-0000-0000-000062400000}"/>
    <cellStyle name="Heading 3 9 3 3 6" xfId="29660" xr:uid="{00000000-0005-0000-0000-000063400000}"/>
    <cellStyle name="Heading 3 9 3 4" xfId="10395" xr:uid="{00000000-0005-0000-0000-000064400000}"/>
    <cellStyle name="Heading 3 9 3 4 2" xfId="10396" xr:uid="{00000000-0005-0000-0000-000065400000}"/>
    <cellStyle name="Heading 3 9 3 4 2 2" xfId="27273" xr:uid="{00000000-0005-0000-0000-000066400000}"/>
    <cellStyle name="Heading 3 9 3 4 2 2 2" xfId="31912" xr:uid="{00000000-0005-0000-0000-000067400000}"/>
    <cellStyle name="Heading 3 9 3 4 2 2 3" xfId="33498" xr:uid="{00000000-0005-0000-0000-000068400000}"/>
    <cellStyle name="Heading 3 9 3 4 2 3" xfId="29618" xr:uid="{00000000-0005-0000-0000-000069400000}"/>
    <cellStyle name="Heading 3 9 3 4 2 4" xfId="29655" xr:uid="{00000000-0005-0000-0000-00006A400000}"/>
    <cellStyle name="Heading 3 9 3 4 3" xfId="27272" xr:uid="{00000000-0005-0000-0000-00006B400000}"/>
    <cellStyle name="Heading 3 9 3 4 3 2" xfId="31911" xr:uid="{00000000-0005-0000-0000-00006C400000}"/>
    <cellStyle name="Heading 3 9 3 4 3 3" xfId="33497" xr:uid="{00000000-0005-0000-0000-00006D400000}"/>
    <cellStyle name="Heading 3 9 3 4 4" xfId="29617" xr:uid="{00000000-0005-0000-0000-00006E400000}"/>
    <cellStyle name="Heading 3 9 3 4 5" xfId="29656" xr:uid="{00000000-0005-0000-0000-00006F400000}"/>
    <cellStyle name="Heading 3 9 3 5" xfId="10397" xr:uid="{00000000-0005-0000-0000-000070400000}"/>
    <cellStyle name="Heading 3 9 3 5 2" xfId="27274" xr:uid="{00000000-0005-0000-0000-000071400000}"/>
    <cellStyle name="Heading 3 9 3 5 2 2" xfId="31913" xr:uid="{00000000-0005-0000-0000-000072400000}"/>
    <cellStyle name="Heading 3 9 3 5 2 3" xfId="33499" xr:uid="{00000000-0005-0000-0000-000073400000}"/>
    <cellStyle name="Heading 3 9 3 5 3" xfId="29619" xr:uid="{00000000-0005-0000-0000-000074400000}"/>
    <cellStyle name="Heading 3 9 3 5 4" xfId="29654" xr:uid="{00000000-0005-0000-0000-000075400000}"/>
    <cellStyle name="Heading 3 9 3 6" xfId="27259" xr:uid="{00000000-0005-0000-0000-000076400000}"/>
    <cellStyle name="Heading 3 9 3 6 2" xfId="31898" xr:uid="{00000000-0005-0000-0000-000077400000}"/>
    <cellStyle name="Heading 3 9 3 6 3" xfId="33484" xr:uid="{00000000-0005-0000-0000-000078400000}"/>
    <cellStyle name="Heading 3 9 3 7" xfId="29604" xr:uid="{00000000-0005-0000-0000-000079400000}"/>
    <cellStyle name="Heading 3 9 3 8" xfId="29669" xr:uid="{00000000-0005-0000-0000-00007A400000}"/>
    <cellStyle name="Heading 3 9 4" xfId="10398" xr:uid="{00000000-0005-0000-0000-00007B400000}"/>
    <cellStyle name="Heading 3 9 4 2" xfId="10399" xr:uid="{00000000-0005-0000-0000-00007C400000}"/>
    <cellStyle name="Heading 3 9 4 2 2" xfId="10400" xr:uid="{00000000-0005-0000-0000-00007D400000}"/>
    <cellStyle name="Heading 3 9 4 2 2 2" xfId="10401" xr:uid="{00000000-0005-0000-0000-00007E400000}"/>
    <cellStyle name="Heading 3 9 4 2 2 2 2" xfId="27278" xr:uid="{00000000-0005-0000-0000-00007F400000}"/>
    <cellStyle name="Heading 3 9 4 2 2 2 2 2" xfId="31917" xr:uid="{00000000-0005-0000-0000-000080400000}"/>
    <cellStyle name="Heading 3 9 4 2 2 2 2 3" xfId="33503" xr:uid="{00000000-0005-0000-0000-000081400000}"/>
    <cellStyle name="Heading 3 9 4 2 2 2 3" xfId="29623" xr:uid="{00000000-0005-0000-0000-000082400000}"/>
    <cellStyle name="Heading 3 9 4 2 2 2 4" xfId="29650" xr:uid="{00000000-0005-0000-0000-000083400000}"/>
    <cellStyle name="Heading 3 9 4 2 2 3" xfId="27277" xr:uid="{00000000-0005-0000-0000-000084400000}"/>
    <cellStyle name="Heading 3 9 4 2 2 3 2" xfId="31916" xr:uid="{00000000-0005-0000-0000-000085400000}"/>
    <cellStyle name="Heading 3 9 4 2 2 3 3" xfId="33502" xr:uid="{00000000-0005-0000-0000-000086400000}"/>
    <cellStyle name="Heading 3 9 4 2 2 4" xfId="29622" xr:uid="{00000000-0005-0000-0000-000087400000}"/>
    <cellStyle name="Heading 3 9 4 2 2 5" xfId="29651" xr:uid="{00000000-0005-0000-0000-000088400000}"/>
    <cellStyle name="Heading 3 9 4 2 3" xfId="10402" xr:uid="{00000000-0005-0000-0000-000089400000}"/>
    <cellStyle name="Heading 3 9 4 2 3 2" xfId="27279" xr:uid="{00000000-0005-0000-0000-00008A400000}"/>
    <cellStyle name="Heading 3 9 4 2 3 2 2" xfId="31918" xr:uid="{00000000-0005-0000-0000-00008B400000}"/>
    <cellStyle name="Heading 3 9 4 2 3 2 3" xfId="33504" xr:uid="{00000000-0005-0000-0000-00008C400000}"/>
    <cellStyle name="Heading 3 9 4 2 3 3" xfId="29624" xr:uid="{00000000-0005-0000-0000-00008D400000}"/>
    <cellStyle name="Heading 3 9 4 2 3 4" xfId="29649" xr:uid="{00000000-0005-0000-0000-00008E400000}"/>
    <cellStyle name="Heading 3 9 4 2 4" xfId="27276" xr:uid="{00000000-0005-0000-0000-00008F400000}"/>
    <cellStyle name="Heading 3 9 4 2 4 2" xfId="31915" xr:uid="{00000000-0005-0000-0000-000090400000}"/>
    <cellStyle name="Heading 3 9 4 2 4 3" xfId="33501" xr:uid="{00000000-0005-0000-0000-000091400000}"/>
    <cellStyle name="Heading 3 9 4 2 5" xfId="29621" xr:uid="{00000000-0005-0000-0000-000092400000}"/>
    <cellStyle name="Heading 3 9 4 2 6" xfId="29652" xr:uid="{00000000-0005-0000-0000-000093400000}"/>
    <cellStyle name="Heading 3 9 4 3" xfId="10403" xr:uid="{00000000-0005-0000-0000-000094400000}"/>
    <cellStyle name="Heading 3 9 4 3 2" xfId="10404" xr:uid="{00000000-0005-0000-0000-000095400000}"/>
    <cellStyle name="Heading 3 9 4 3 2 2" xfId="27281" xr:uid="{00000000-0005-0000-0000-000096400000}"/>
    <cellStyle name="Heading 3 9 4 3 2 2 2" xfId="31920" xr:uid="{00000000-0005-0000-0000-000097400000}"/>
    <cellStyle name="Heading 3 9 4 3 2 2 3" xfId="33506" xr:uid="{00000000-0005-0000-0000-000098400000}"/>
    <cellStyle name="Heading 3 9 4 3 2 3" xfId="29626" xr:uid="{00000000-0005-0000-0000-000099400000}"/>
    <cellStyle name="Heading 3 9 4 3 2 4" xfId="29647" xr:uid="{00000000-0005-0000-0000-00009A400000}"/>
    <cellStyle name="Heading 3 9 4 3 3" xfId="27280" xr:uid="{00000000-0005-0000-0000-00009B400000}"/>
    <cellStyle name="Heading 3 9 4 3 3 2" xfId="31919" xr:uid="{00000000-0005-0000-0000-00009C400000}"/>
    <cellStyle name="Heading 3 9 4 3 3 3" xfId="33505" xr:uid="{00000000-0005-0000-0000-00009D400000}"/>
    <cellStyle name="Heading 3 9 4 3 4" xfId="29625" xr:uid="{00000000-0005-0000-0000-00009E400000}"/>
    <cellStyle name="Heading 3 9 4 3 5" xfId="29648" xr:uid="{00000000-0005-0000-0000-00009F400000}"/>
    <cellStyle name="Heading 3 9 4 4" xfId="10405" xr:uid="{00000000-0005-0000-0000-0000A0400000}"/>
    <cellStyle name="Heading 3 9 4 4 2" xfId="27282" xr:uid="{00000000-0005-0000-0000-0000A1400000}"/>
    <cellStyle name="Heading 3 9 4 4 2 2" xfId="31921" xr:uid="{00000000-0005-0000-0000-0000A2400000}"/>
    <cellStyle name="Heading 3 9 4 4 2 3" xfId="33507" xr:uid="{00000000-0005-0000-0000-0000A3400000}"/>
    <cellStyle name="Heading 3 9 4 4 3" xfId="29627" xr:uid="{00000000-0005-0000-0000-0000A4400000}"/>
    <cellStyle name="Heading 3 9 4 4 4" xfId="29646" xr:uid="{00000000-0005-0000-0000-0000A5400000}"/>
    <cellStyle name="Heading 3 9 4 5" xfId="27275" xr:uid="{00000000-0005-0000-0000-0000A6400000}"/>
    <cellStyle name="Heading 3 9 4 5 2" xfId="31914" xr:uid="{00000000-0005-0000-0000-0000A7400000}"/>
    <cellStyle name="Heading 3 9 4 5 3" xfId="33500" xr:uid="{00000000-0005-0000-0000-0000A8400000}"/>
    <cellStyle name="Heading 3 9 4 6" xfId="29620" xr:uid="{00000000-0005-0000-0000-0000A9400000}"/>
    <cellStyle name="Heading 3 9 4 7" xfId="29653" xr:uid="{00000000-0005-0000-0000-0000AA400000}"/>
    <cellStyle name="Heading 3 9 5" xfId="10406" xr:uid="{00000000-0005-0000-0000-0000AB400000}"/>
    <cellStyle name="Heading 3 9 5 2" xfId="10407" xr:uid="{00000000-0005-0000-0000-0000AC400000}"/>
    <cellStyle name="Heading 3 9 5 2 2" xfId="10408" xr:uid="{00000000-0005-0000-0000-0000AD400000}"/>
    <cellStyle name="Heading 3 9 5 2 2 2" xfId="27285" xr:uid="{00000000-0005-0000-0000-0000AE400000}"/>
    <cellStyle name="Heading 3 9 5 2 2 2 2" xfId="31924" xr:uid="{00000000-0005-0000-0000-0000AF400000}"/>
    <cellStyle name="Heading 3 9 5 2 2 2 3" xfId="33510" xr:uid="{00000000-0005-0000-0000-0000B0400000}"/>
    <cellStyle name="Heading 3 9 5 2 2 3" xfId="29630" xr:uid="{00000000-0005-0000-0000-0000B1400000}"/>
    <cellStyle name="Heading 3 9 5 2 2 4" xfId="29643" xr:uid="{00000000-0005-0000-0000-0000B2400000}"/>
    <cellStyle name="Heading 3 9 5 2 3" xfId="27284" xr:uid="{00000000-0005-0000-0000-0000B3400000}"/>
    <cellStyle name="Heading 3 9 5 2 3 2" xfId="31923" xr:uid="{00000000-0005-0000-0000-0000B4400000}"/>
    <cellStyle name="Heading 3 9 5 2 3 3" xfId="33509" xr:uid="{00000000-0005-0000-0000-0000B5400000}"/>
    <cellStyle name="Heading 3 9 5 2 4" xfId="29629" xr:uid="{00000000-0005-0000-0000-0000B6400000}"/>
    <cellStyle name="Heading 3 9 5 2 5" xfId="29644" xr:uid="{00000000-0005-0000-0000-0000B7400000}"/>
    <cellStyle name="Heading 3 9 5 3" xfId="10409" xr:uid="{00000000-0005-0000-0000-0000B8400000}"/>
    <cellStyle name="Heading 3 9 5 3 2" xfId="27286" xr:uid="{00000000-0005-0000-0000-0000B9400000}"/>
    <cellStyle name="Heading 3 9 5 3 2 2" xfId="31925" xr:uid="{00000000-0005-0000-0000-0000BA400000}"/>
    <cellStyle name="Heading 3 9 5 3 2 3" xfId="33511" xr:uid="{00000000-0005-0000-0000-0000BB400000}"/>
    <cellStyle name="Heading 3 9 5 3 3" xfId="29631" xr:uid="{00000000-0005-0000-0000-0000BC400000}"/>
    <cellStyle name="Heading 3 9 5 3 4" xfId="29642" xr:uid="{00000000-0005-0000-0000-0000BD400000}"/>
    <cellStyle name="Heading 3 9 5 4" xfId="27283" xr:uid="{00000000-0005-0000-0000-0000BE400000}"/>
    <cellStyle name="Heading 3 9 5 4 2" xfId="31922" xr:uid="{00000000-0005-0000-0000-0000BF400000}"/>
    <cellStyle name="Heading 3 9 5 4 3" xfId="33508" xr:uid="{00000000-0005-0000-0000-0000C0400000}"/>
    <cellStyle name="Heading 3 9 5 5" xfId="29628" xr:uid="{00000000-0005-0000-0000-0000C1400000}"/>
    <cellStyle name="Heading 3 9 5 6" xfId="29645" xr:uid="{00000000-0005-0000-0000-0000C2400000}"/>
    <cellStyle name="Heading 3 9 6" xfId="10410" xr:uid="{00000000-0005-0000-0000-0000C3400000}"/>
    <cellStyle name="Heading 3 9 6 2" xfId="10411" xr:uid="{00000000-0005-0000-0000-0000C4400000}"/>
    <cellStyle name="Heading 3 9 6 2 2" xfId="27288" xr:uid="{00000000-0005-0000-0000-0000C5400000}"/>
    <cellStyle name="Heading 3 9 6 2 2 2" xfId="31927" xr:uid="{00000000-0005-0000-0000-0000C6400000}"/>
    <cellStyle name="Heading 3 9 6 2 2 3" xfId="33513" xr:uid="{00000000-0005-0000-0000-0000C7400000}"/>
    <cellStyle name="Heading 3 9 6 2 3" xfId="29633" xr:uid="{00000000-0005-0000-0000-0000C8400000}"/>
    <cellStyle name="Heading 3 9 6 2 4" xfId="29640" xr:uid="{00000000-0005-0000-0000-0000C9400000}"/>
    <cellStyle name="Heading 3 9 6 3" xfId="27287" xr:uid="{00000000-0005-0000-0000-0000CA400000}"/>
    <cellStyle name="Heading 3 9 6 3 2" xfId="31926" xr:uid="{00000000-0005-0000-0000-0000CB400000}"/>
    <cellStyle name="Heading 3 9 6 3 3" xfId="33512" xr:uid="{00000000-0005-0000-0000-0000CC400000}"/>
    <cellStyle name="Heading 3 9 6 4" xfId="29632" xr:uid="{00000000-0005-0000-0000-0000CD400000}"/>
    <cellStyle name="Heading 3 9 6 5" xfId="29641" xr:uid="{00000000-0005-0000-0000-0000CE400000}"/>
    <cellStyle name="Heading 3 9 7" xfId="10412" xr:uid="{00000000-0005-0000-0000-0000CF400000}"/>
    <cellStyle name="Heading 3 9 7 2" xfId="10413" xr:uid="{00000000-0005-0000-0000-0000D0400000}"/>
    <cellStyle name="Heading 3 9 7 2 2" xfId="27290" xr:uid="{00000000-0005-0000-0000-0000D1400000}"/>
    <cellStyle name="Heading 3 9 7 2 2 2" xfId="31929" xr:uid="{00000000-0005-0000-0000-0000D2400000}"/>
    <cellStyle name="Heading 3 9 7 2 2 3" xfId="33515" xr:uid="{00000000-0005-0000-0000-0000D3400000}"/>
    <cellStyle name="Heading 3 9 7 2 3" xfId="29635" xr:uid="{00000000-0005-0000-0000-0000D4400000}"/>
    <cellStyle name="Heading 3 9 7 2 4" xfId="29638" xr:uid="{00000000-0005-0000-0000-0000D5400000}"/>
    <cellStyle name="Heading 3 9 7 3" xfId="27289" xr:uid="{00000000-0005-0000-0000-0000D6400000}"/>
    <cellStyle name="Heading 3 9 7 3 2" xfId="31928" xr:uid="{00000000-0005-0000-0000-0000D7400000}"/>
    <cellStyle name="Heading 3 9 7 3 3" xfId="33514" xr:uid="{00000000-0005-0000-0000-0000D8400000}"/>
    <cellStyle name="Heading 3 9 7 4" xfId="29634" xr:uid="{00000000-0005-0000-0000-0000D9400000}"/>
    <cellStyle name="Heading 3 9 7 5" xfId="29639" xr:uid="{00000000-0005-0000-0000-0000DA400000}"/>
    <cellStyle name="Heading 3 9 8" xfId="10414" xr:uid="{00000000-0005-0000-0000-0000DB400000}"/>
    <cellStyle name="Heading 3 9 8 2" xfId="27291" xr:uid="{00000000-0005-0000-0000-0000DC400000}"/>
    <cellStyle name="Heading 3 9 8 2 2" xfId="31930" xr:uid="{00000000-0005-0000-0000-0000DD400000}"/>
    <cellStyle name="Heading 3 9 8 2 3" xfId="33516" xr:uid="{00000000-0005-0000-0000-0000DE400000}"/>
    <cellStyle name="Heading 3 9 8 3" xfId="29636" xr:uid="{00000000-0005-0000-0000-0000DF400000}"/>
    <cellStyle name="Heading 3 9 8 4" xfId="29637" xr:uid="{00000000-0005-0000-0000-0000E0400000}"/>
    <cellStyle name="Heading 3 9 9" xfId="27224" xr:uid="{00000000-0005-0000-0000-0000E1400000}"/>
    <cellStyle name="Heading 3 9 9 2" xfId="31863" xr:uid="{00000000-0005-0000-0000-0000E2400000}"/>
    <cellStyle name="Heading 3 9 9 3" xfId="33449" xr:uid="{00000000-0005-0000-0000-0000E3400000}"/>
    <cellStyle name="Heading 3 9_Client_Report_SSFD_286_UI_15May14_06h00" xfId="37053" xr:uid="{00000000-0005-0000-0000-0000E4400000}"/>
    <cellStyle name="Heading 4 2" xfId="330" xr:uid="{00000000-0005-0000-0000-0000E5400000}"/>
    <cellStyle name="Heading 4 2 2" xfId="10416" xr:uid="{00000000-0005-0000-0000-0000E6400000}"/>
    <cellStyle name="Heading 4 2 3" xfId="34778" xr:uid="{00000000-0005-0000-0000-0000E7400000}"/>
    <cellStyle name="Heading 4 2 3 2" xfId="37370" xr:uid="{00000000-0005-0000-0000-0000E8400000}"/>
    <cellStyle name="Heading 4 2 3 3" xfId="35015" xr:uid="{00000000-0005-0000-0000-0000E9400000}"/>
    <cellStyle name="Heading 4 2 4" xfId="10415" xr:uid="{00000000-0005-0000-0000-0000EA400000}"/>
    <cellStyle name="Heading 4 2_Client_Report_SSFD_286_UI_15May14_06h00" xfId="37054" xr:uid="{00000000-0005-0000-0000-0000EB400000}"/>
    <cellStyle name="Heading 4 3" xfId="34504" xr:uid="{00000000-0005-0000-0000-0000EC400000}"/>
    <cellStyle name="Heading 4 3 2" xfId="34779" xr:uid="{00000000-0005-0000-0000-0000ED400000}"/>
    <cellStyle name="Heading 4 4" xfId="34505" xr:uid="{00000000-0005-0000-0000-0000EE400000}"/>
    <cellStyle name="Heading 4 5" xfId="35014" xr:uid="{00000000-0005-0000-0000-0000EF400000}"/>
    <cellStyle name="Heading 4 6" xfId="38084" xr:uid="{00000000-0005-0000-0000-0000F0400000}"/>
    <cellStyle name="Heading 4 7" xfId="38126" xr:uid="{00000000-0005-0000-0000-0000F1400000}"/>
    <cellStyle name="Heading 4 8" xfId="389" xr:uid="{00000000-0005-0000-0000-0000F2400000}"/>
    <cellStyle name="HEADING1" xfId="331" xr:uid="{00000000-0005-0000-0000-0000F3400000}"/>
    <cellStyle name="Heading1 2" xfId="10417" xr:uid="{00000000-0005-0000-0000-0000F4400000}"/>
    <cellStyle name="HEADING2" xfId="332" xr:uid="{00000000-0005-0000-0000-0000F5400000}"/>
    <cellStyle name="Heading2 2" xfId="10418" xr:uid="{00000000-0005-0000-0000-0000F6400000}"/>
    <cellStyle name="Hyperlink 2" xfId="10419" xr:uid="{00000000-0005-0000-0000-0000F7400000}"/>
    <cellStyle name="Hyperlink 2 2" xfId="10420" xr:uid="{00000000-0005-0000-0000-0000F8400000}"/>
    <cellStyle name="Hyperlink 2 3" xfId="10421" xr:uid="{00000000-0005-0000-0000-0000F9400000}"/>
    <cellStyle name="Hyperlink 3" xfId="34780" xr:uid="{00000000-0005-0000-0000-0000FA400000}"/>
    <cellStyle name="Incorrecto" xfId="370" xr:uid="{00000000-0005-0000-0000-0000FB400000}"/>
    <cellStyle name="Incorrecto 2" xfId="10422" xr:uid="{00000000-0005-0000-0000-0000FC400000}"/>
    <cellStyle name="Incorrecto 2 2" xfId="10423" xr:uid="{00000000-0005-0000-0000-0000FD400000}"/>
    <cellStyle name="Incorrecto 2_Client_Report_SSFD_286_UI_15May14_06h00" xfId="37055" xr:uid="{00000000-0005-0000-0000-0000FE400000}"/>
    <cellStyle name="Input 10" xfId="10424" xr:uid="{00000000-0005-0000-0000-0000FF400000}"/>
    <cellStyle name="Input 10 2" xfId="10425" xr:uid="{00000000-0005-0000-0000-000000410000}"/>
    <cellStyle name="Input 10 2 2" xfId="10426" xr:uid="{00000000-0005-0000-0000-000001410000}"/>
    <cellStyle name="Input 10 2 2 2" xfId="10427" xr:uid="{00000000-0005-0000-0000-000002410000}"/>
    <cellStyle name="Input 10 2 2 2 2" xfId="10428" xr:uid="{00000000-0005-0000-0000-000003410000}"/>
    <cellStyle name="Input 10 2 2 2 3" xfId="10429" xr:uid="{00000000-0005-0000-0000-000004410000}"/>
    <cellStyle name="Input 10 2 2 2 4" xfId="10430" xr:uid="{00000000-0005-0000-0000-000005410000}"/>
    <cellStyle name="Input 10 2 2 2 5" xfId="10431" xr:uid="{00000000-0005-0000-0000-000006410000}"/>
    <cellStyle name="Input 10 2 2 2 6" xfId="10432" xr:uid="{00000000-0005-0000-0000-000007410000}"/>
    <cellStyle name="Input 10 2 2 3" xfId="10433" xr:uid="{00000000-0005-0000-0000-000008410000}"/>
    <cellStyle name="Input 10 2 2 3 2" xfId="10434" xr:uid="{00000000-0005-0000-0000-000009410000}"/>
    <cellStyle name="Input 10 2 2 3 3" xfId="10435" xr:uid="{00000000-0005-0000-0000-00000A410000}"/>
    <cellStyle name="Input 10 2 2 3 4" xfId="10436" xr:uid="{00000000-0005-0000-0000-00000B410000}"/>
    <cellStyle name="Input 10 2 2 3 5" xfId="10437" xr:uid="{00000000-0005-0000-0000-00000C410000}"/>
    <cellStyle name="Input 10 2 2 3 6" xfId="10438" xr:uid="{00000000-0005-0000-0000-00000D410000}"/>
    <cellStyle name="Input 10 2 2 4" xfId="10439" xr:uid="{00000000-0005-0000-0000-00000E410000}"/>
    <cellStyle name="Input 10 2 3" xfId="10440" xr:uid="{00000000-0005-0000-0000-00000F410000}"/>
    <cellStyle name="Input 10 2 3 2" xfId="10441" xr:uid="{00000000-0005-0000-0000-000010410000}"/>
    <cellStyle name="Input 10 2 3 3" xfId="10442" xr:uid="{00000000-0005-0000-0000-000011410000}"/>
    <cellStyle name="Input 10 2 3 4" xfId="10443" xr:uid="{00000000-0005-0000-0000-000012410000}"/>
    <cellStyle name="Input 10 2 3 5" xfId="10444" xr:uid="{00000000-0005-0000-0000-000013410000}"/>
    <cellStyle name="Input 10 2 3 6" xfId="10445" xr:uid="{00000000-0005-0000-0000-000014410000}"/>
    <cellStyle name="Input 10 2 3 7" xfId="10446" xr:uid="{00000000-0005-0000-0000-000015410000}"/>
    <cellStyle name="Input 10 2 4" xfId="10447" xr:uid="{00000000-0005-0000-0000-000016410000}"/>
    <cellStyle name="Input 10 2 4 2" xfId="10448" xr:uid="{00000000-0005-0000-0000-000017410000}"/>
    <cellStyle name="Input 10 2 4 3" xfId="10449" xr:uid="{00000000-0005-0000-0000-000018410000}"/>
    <cellStyle name="Input 10 2 4 4" xfId="10450" xr:uid="{00000000-0005-0000-0000-000019410000}"/>
    <cellStyle name="Input 10 2 4 5" xfId="10451" xr:uid="{00000000-0005-0000-0000-00001A410000}"/>
    <cellStyle name="Input 10 2 4 6" xfId="10452" xr:uid="{00000000-0005-0000-0000-00001B410000}"/>
    <cellStyle name="Input 10 3" xfId="10453" xr:uid="{00000000-0005-0000-0000-00001C410000}"/>
    <cellStyle name="Input 10 3 2" xfId="10454" xr:uid="{00000000-0005-0000-0000-00001D410000}"/>
    <cellStyle name="Input 10 3 2 2" xfId="10455" xr:uid="{00000000-0005-0000-0000-00001E410000}"/>
    <cellStyle name="Input 10 3 2 3" xfId="10456" xr:uid="{00000000-0005-0000-0000-00001F410000}"/>
    <cellStyle name="Input 10 3 2 4" xfId="10457" xr:uid="{00000000-0005-0000-0000-000020410000}"/>
    <cellStyle name="Input 10 3 2 5" xfId="10458" xr:uid="{00000000-0005-0000-0000-000021410000}"/>
    <cellStyle name="Input 10 3 2 6" xfId="10459" xr:uid="{00000000-0005-0000-0000-000022410000}"/>
    <cellStyle name="Input 10 3 3" xfId="10460" xr:uid="{00000000-0005-0000-0000-000023410000}"/>
    <cellStyle name="Input 10 3 3 2" xfId="10461" xr:uid="{00000000-0005-0000-0000-000024410000}"/>
    <cellStyle name="Input 10 3 3 3" xfId="10462" xr:uid="{00000000-0005-0000-0000-000025410000}"/>
    <cellStyle name="Input 10 3 3 4" xfId="10463" xr:uid="{00000000-0005-0000-0000-000026410000}"/>
    <cellStyle name="Input 10 3 3 5" xfId="10464" xr:uid="{00000000-0005-0000-0000-000027410000}"/>
    <cellStyle name="Input 10 3 3 6" xfId="10465" xr:uid="{00000000-0005-0000-0000-000028410000}"/>
    <cellStyle name="Input 10 3 4" xfId="10466" xr:uid="{00000000-0005-0000-0000-000029410000}"/>
    <cellStyle name="Input 10 4" xfId="10467" xr:uid="{00000000-0005-0000-0000-00002A410000}"/>
    <cellStyle name="Input 10 4 2" xfId="10468" xr:uid="{00000000-0005-0000-0000-00002B410000}"/>
    <cellStyle name="Input 10 4 3" xfId="10469" xr:uid="{00000000-0005-0000-0000-00002C410000}"/>
    <cellStyle name="Input 10 4 4" xfId="10470" xr:uid="{00000000-0005-0000-0000-00002D410000}"/>
    <cellStyle name="Input 10 4 5" xfId="10471" xr:uid="{00000000-0005-0000-0000-00002E410000}"/>
    <cellStyle name="Input 10 4 6" xfId="10472" xr:uid="{00000000-0005-0000-0000-00002F410000}"/>
    <cellStyle name="Input 10 4 7" xfId="10473" xr:uid="{00000000-0005-0000-0000-000030410000}"/>
    <cellStyle name="Input 10 5" xfId="10474" xr:uid="{00000000-0005-0000-0000-000031410000}"/>
    <cellStyle name="Input 10 5 2" xfId="10475" xr:uid="{00000000-0005-0000-0000-000032410000}"/>
    <cellStyle name="Input 10 5 3" xfId="10476" xr:uid="{00000000-0005-0000-0000-000033410000}"/>
    <cellStyle name="Input 10 5 4" xfId="10477" xr:uid="{00000000-0005-0000-0000-000034410000}"/>
    <cellStyle name="Input 10 5 5" xfId="10478" xr:uid="{00000000-0005-0000-0000-000035410000}"/>
    <cellStyle name="Input 10 5 6" xfId="10479" xr:uid="{00000000-0005-0000-0000-000036410000}"/>
    <cellStyle name="Input 10_Client_Report_SSFD_286_UI_15May14_06h00" xfId="37056" xr:uid="{00000000-0005-0000-0000-000037410000}"/>
    <cellStyle name="Input 11" xfId="10480" xr:uid="{00000000-0005-0000-0000-000038410000}"/>
    <cellStyle name="Input 11 2" xfId="10481" xr:uid="{00000000-0005-0000-0000-000039410000}"/>
    <cellStyle name="Input 11 2 2" xfId="10482" xr:uid="{00000000-0005-0000-0000-00003A410000}"/>
    <cellStyle name="Input 11 2 2 2" xfId="10483" xr:uid="{00000000-0005-0000-0000-00003B410000}"/>
    <cellStyle name="Input 11 2 2 3" xfId="10484" xr:uid="{00000000-0005-0000-0000-00003C410000}"/>
    <cellStyle name="Input 11 2 2 4" xfId="10485" xr:uid="{00000000-0005-0000-0000-00003D410000}"/>
    <cellStyle name="Input 11 2 2 5" xfId="10486" xr:uid="{00000000-0005-0000-0000-00003E410000}"/>
    <cellStyle name="Input 11 2 2 6" xfId="10487" xr:uid="{00000000-0005-0000-0000-00003F410000}"/>
    <cellStyle name="Input 11 2 3" xfId="10488" xr:uid="{00000000-0005-0000-0000-000040410000}"/>
    <cellStyle name="Input 11 2 3 2" xfId="10489" xr:uid="{00000000-0005-0000-0000-000041410000}"/>
    <cellStyle name="Input 11 2 3 3" xfId="10490" xr:uid="{00000000-0005-0000-0000-000042410000}"/>
    <cellStyle name="Input 11 2 3 4" xfId="10491" xr:uid="{00000000-0005-0000-0000-000043410000}"/>
    <cellStyle name="Input 11 2 3 5" xfId="10492" xr:uid="{00000000-0005-0000-0000-000044410000}"/>
    <cellStyle name="Input 11 2 3 6" xfId="10493" xr:uid="{00000000-0005-0000-0000-000045410000}"/>
    <cellStyle name="Input 11 2 4" xfId="10494" xr:uid="{00000000-0005-0000-0000-000046410000}"/>
    <cellStyle name="Input 11 3" xfId="10495" xr:uid="{00000000-0005-0000-0000-000047410000}"/>
    <cellStyle name="Input 11 3 2" xfId="10496" xr:uid="{00000000-0005-0000-0000-000048410000}"/>
    <cellStyle name="Input 11 3 3" xfId="10497" xr:uid="{00000000-0005-0000-0000-000049410000}"/>
    <cellStyle name="Input 11 3 4" xfId="10498" xr:uid="{00000000-0005-0000-0000-00004A410000}"/>
    <cellStyle name="Input 11 3 5" xfId="10499" xr:uid="{00000000-0005-0000-0000-00004B410000}"/>
    <cellStyle name="Input 11 3 6" xfId="10500" xr:uid="{00000000-0005-0000-0000-00004C410000}"/>
    <cellStyle name="Input 11 3 7" xfId="10501" xr:uid="{00000000-0005-0000-0000-00004D410000}"/>
    <cellStyle name="Input 11 4" xfId="10502" xr:uid="{00000000-0005-0000-0000-00004E410000}"/>
    <cellStyle name="Input 11 4 2" xfId="10503" xr:uid="{00000000-0005-0000-0000-00004F410000}"/>
    <cellStyle name="Input 11 4 3" xfId="10504" xr:uid="{00000000-0005-0000-0000-000050410000}"/>
    <cellStyle name="Input 11 4 4" xfId="10505" xr:uid="{00000000-0005-0000-0000-000051410000}"/>
    <cellStyle name="Input 11 4 5" xfId="10506" xr:uid="{00000000-0005-0000-0000-000052410000}"/>
    <cellStyle name="Input 11 4 6" xfId="10507" xr:uid="{00000000-0005-0000-0000-000053410000}"/>
    <cellStyle name="Input 12" xfId="10508" xr:uid="{00000000-0005-0000-0000-000054410000}"/>
    <cellStyle name="Input 12 2" xfId="10509" xr:uid="{00000000-0005-0000-0000-000055410000}"/>
    <cellStyle name="Input 12 2 2" xfId="10510" xr:uid="{00000000-0005-0000-0000-000056410000}"/>
    <cellStyle name="Input 12 2 2 2" xfId="10511" xr:uid="{00000000-0005-0000-0000-000057410000}"/>
    <cellStyle name="Input 12 2 2 3" xfId="10512" xr:uid="{00000000-0005-0000-0000-000058410000}"/>
    <cellStyle name="Input 12 2 2 4" xfId="10513" xr:uid="{00000000-0005-0000-0000-000059410000}"/>
    <cellStyle name="Input 12 2 2 5" xfId="10514" xr:uid="{00000000-0005-0000-0000-00005A410000}"/>
    <cellStyle name="Input 12 2 2 6" xfId="10515" xr:uid="{00000000-0005-0000-0000-00005B410000}"/>
    <cellStyle name="Input 12 2 3" xfId="10516" xr:uid="{00000000-0005-0000-0000-00005C410000}"/>
    <cellStyle name="Input 12 2 3 2" xfId="10517" xr:uid="{00000000-0005-0000-0000-00005D410000}"/>
    <cellStyle name="Input 12 2 3 3" xfId="10518" xr:uid="{00000000-0005-0000-0000-00005E410000}"/>
    <cellStyle name="Input 12 2 3 4" xfId="10519" xr:uid="{00000000-0005-0000-0000-00005F410000}"/>
    <cellStyle name="Input 12 2 3 5" xfId="10520" xr:uid="{00000000-0005-0000-0000-000060410000}"/>
    <cellStyle name="Input 12 2 3 6" xfId="10521" xr:uid="{00000000-0005-0000-0000-000061410000}"/>
    <cellStyle name="Input 12 2 4" xfId="10522" xr:uid="{00000000-0005-0000-0000-000062410000}"/>
    <cellStyle name="Input 12 3" xfId="10523" xr:uid="{00000000-0005-0000-0000-000063410000}"/>
    <cellStyle name="Input 12 3 2" xfId="10524" xr:uid="{00000000-0005-0000-0000-000064410000}"/>
    <cellStyle name="Input 12 3 3" xfId="10525" xr:uid="{00000000-0005-0000-0000-000065410000}"/>
    <cellStyle name="Input 12 3 4" xfId="10526" xr:uid="{00000000-0005-0000-0000-000066410000}"/>
    <cellStyle name="Input 12 3 5" xfId="10527" xr:uid="{00000000-0005-0000-0000-000067410000}"/>
    <cellStyle name="Input 12 3 6" xfId="10528" xr:uid="{00000000-0005-0000-0000-000068410000}"/>
    <cellStyle name="Input 12 3 7" xfId="10529" xr:uid="{00000000-0005-0000-0000-000069410000}"/>
    <cellStyle name="Input 12 4" xfId="10530" xr:uid="{00000000-0005-0000-0000-00006A410000}"/>
    <cellStyle name="Input 12 4 2" xfId="10531" xr:uid="{00000000-0005-0000-0000-00006B410000}"/>
    <cellStyle name="Input 12 4 3" xfId="10532" xr:uid="{00000000-0005-0000-0000-00006C410000}"/>
    <cellStyle name="Input 12 4 4" xfId="10533" xr:uid="{00000000-0005-0000-0000-00006D410000}"/>
    <cellStyle name="Input 12 4 5" xfId="10534" xr:uid="{00000000-0005-0000-0000-00006E410000}"/>
    <cellStyle name="Input 12 4 6" xfId="10535" xr:uid="{00000000-0005-0000-0000-00006F410000}"/>
    <cellStyle name="Input 13" xfId="10536" xr:uid="{00000000-0005-0000-0000-000070410000}"/>
    <cellStyle name="Input 13 2" xfId="10537" xr:uid="{00000000-0005-0000-0000-000071410000}"/>
    <cellStyle name="Input 13 2 2" xfId="10538" xr:uid="{00000000-0005-0000-0000-000072410000}"/>
    <cellStyle name="Input 13 2 2 2" xfId="10539" xr:uid="{00000000-0005-0000-0000-000073410000}"/>
    <cellStyle name="Input 13 2 2 3" xfId="10540" xr:uid="{00000000-0005-0000-0000-000074410000}"/>
    <cellStyle name="Input 13 2 2 4" xfId="10541" xr:uid="{00000000-0005-0000-0000-000075410000}"/>
    <cellStyle name="Input 13 2 2 5" xfId="10542" xr:uid="{00000000-0005-0000-0000-000076410000}"/>
    <cellStyle name="Input 13 2 2 6" xfId="10543" xr:uid="{00000000-0005-0000-0000-000077410000}"/>
    <cellStyle name="Input 13 2 3" xfId="10544" xr:uid="{00000000-0005-0000-0000-000078410000}"/>
    <cellStyle name="Input 13 2 3 2" xfId="10545" xr:uid="{00000000-0005-0000-0000-000079410000}"/>
    <cellStyle name="Input 13 2 3 3" xfId="10546" xr:uid="{00000000-0005-0000-0000-00007A410000}"/>
    <cellStyle name="Input 13 2 3 4" xfId="10547" xr:uid="{00000000-0005-0000-0000-00007B410000}"/>
    <cellStyle name="Input 13 2 3 5" xfId="10548" xr:uid="{00000000-0005-0000-0000-00007C410000}"/>
    <cellStyle name="Input 13 2 3 6" xfId="10549" xr:uid="{00000000-0005-0000-0000-00007D410000}"/>
    <cellStyle name="Input 13 2 4" xfId="10550" xr:uid="{00000000-0005-0000-0000-00007E410000}"/>
    <cellStyle name="Input 13 3" xfId="10551" xr:uid="{00000000-0005-0000-0000-00007F410000}"/>
    <cellStyle name="Input 13 3 2" xfId="10552" xr:uid="{00000000-0005-0000-0000-000080410000}"/>
    <cellStyle name="Input 13 3 3" xfId="10553" xr:uid="{00000000-0005-0000-0000-000081410000}"/>
    <cellStyle name="Input 13 3 4" xfId="10554" xr:uid="{00000000-0005-0000-0000-000082410000}"/>
    <cellStyle name="Input 13 3 5" xfId="10555" xr:uid="{00000000-0005-0000-0000-000083410000}"/>
    <cellStyle name="Input 13 3 6" xfId="10556" xr:uid="{00000000-0005-0000-0000-000084410000}"/>
    <cellStyle name="Input 13 4" xfId="10557" xr:uid="{00000000-0005-0000-0000-000085410000}"/>
    <cellStyle name="Input 13 4 2" xfId="10558" xr:uid="{00000000-0005-0000-0000-000086410000}"/>
    <cellStyle name="Input 13 4 3" xfId="10559" xr:uid="{00000000-0005-0000-0000-000087410000}"/>
    <cellStyle name="Input 13 4 4" xfId="10560" xr:uid="{00000000-0005-0000-0000-000088410000}"/>
    <cellStyle name="Input 13 4 5" xfId="10561" xr:uid="{00000000-0005-0000-0000-000089410000}"/>
    <cellStyle name="Input 13 4 6" xfId="10562" xr:uid="{00000000-0005-0000-0000-00008A410000}"/>
    <cellStyle name="Input 13 5" xfId="10563" xr:uid="{00000000-0005-0000-0000-00008B410000}"/>
    <cellStyle name="Input 14" xfId="10564" xr:uid="{00000000-0005-0000-0000-00008C410000}"/>
    <cellStyle name="Input 14 2" xfId="10565" xr:uid="{00000000-0005-0000-0000-00008D410000}"/>
    <cellStyle name="Input 14 2 2" xfId="10566" xr:uid="{00000000-0005-0000-0000-00008E410000}"/>
    <cellStyle name="Input 14 2 2 2" xfId="10567" xr:uid="{00000000-0005-0000-0000-00008F410000}"/>
    <cellStyle name="Input 14 2 2 3" xfId="10568" xr:uid="{00000000-0005-0000-0000-000090410000}"/>
    <cellStyle name="Input 14 2 2 4" xfId="10569" xr:uid="{00000000-0005-0000-0000-000091410000}"/>
    <cellStyle name="Input 14 2 2 5" xfId="10570" xr:uid="{00000000-0005-0000-0000-000092410000}"/>
    <cellStyle name="Input 14 2 2 6" xfId="10571" xr:uid="{00000000-0005-0000-0000-000093410000}"/>
    <cellStyle name="Input 14 2 3" xfId="10572" xr:uid="{00000000-0005-0000-0000-000094410000}"/>
    <cellStyle name="Input 14 2 3 2" xfId="10573" xr:uid="{00000000-0005-0000-0000-000095410000}"/>
    <cellStyle name="Input 14 2 3 3" xfId="10574" xr:uid="{00000000-0005-0000-0000-000096410000}"/>
    <cellStyle name="Input 14 2 3 4" xfId="10575" xr:uid="{00000000-0005-0000-0000-000097410000}"/>
    <cellStyle name="Input 14 2 3 5" xfId="10576" xr:uid="{00000000-0005-0000-0000-000098410000}"/>
    <cellStyle name="Input 14 2 3 6" xfId="10577" xr:uid="{00000000-0005-0000-0000-000099410000}"/>
    <cellStyle name="Input 14 2 4" xfId="10578" xr:uid="{00000000-0005-0000-0000-00009A410000}"/>
    <cellStyle name="Input 14 3" xfId="10579" xr:uid="{00000000-0005-0000-0000-00009B410000}"/>
    <cellStyle name="Input 14 3 2" xfId="10580" xr:uid="{00000000-0005-0000-0000-00009C410000}"/>
    <cellStyle name="Input 14 3 3" xfId="10581" xr:uid="{00000000-0005-0000-0000-00009D410000}"/>
    <cellStyle name="Input 14 3 4" xfId="10582" xr:uid="{00000000-0005-0000-0000-00009E410000}"/>
    <cellStyle name="Input 14 3 5" xfId="10583" xr:uid="{00000000-0005-0000-0000-00009F410000}"/>
    <cellStyle name="Input 14 3 6" xfId="10584" xr:uid="{00000000-0005-0000-0000-0000A0410000}"/>
    <cellStyle name="Input 14 4" xfId="10585" xr:uid="{00000000-0005-0000-0000-0000A1410000}"/>
    <cellStyle name="Input 14 4 2" xfId="10586" xr:uid="{00000000-0005-0000-0000-0000A2410000}"/>
    <cellStyle name="Input 14 4 3" xfId="10587" xr:uid="{00000000-0005-0000-0000-0000A3410000}"/>
    <cellStyle name="Input 14 4 4" xfId="10588" xr:uid="{00000000-0005-0000-0000-0000A4410000}"/>
    <cellStyle name="Input 14 4 5" xfId="10589" xr:uid="{00000000-0005-0000-0000-0000A5410000}"/>
    <cellStyle name="Input 14 4 6" xfId="10590" xr:uid="{00000000-0005-0000-0000-0000A6410000}"/>
    <cellStyle name="Input 14 5" xfId="10591" xr:uid="{00000000-0005-0000-0000-0000A7410000}"/>
    <cellStyle name="Input 15" xfId="10592" xr:uid="{00000000-0005-0000-0000-0000A8410000}"/>
    <cellStyle name="Input 15 2" xfId="10593" xr:uid="{00000000-0005-0000-0000-0000A9410000}"/>
    <cellStyle name="Input 15 2 2" xfId="10594" xr:uid="{00000000-0005-0000-0000-0000AA410000}"/>
    <cellStyle name="Input 15 2 2 2" xfId="10595" xr:uid="{00000000-0005-0000-0000-0000AB410000}"/>
    <cellStyle name="Input 15 2 2 3" xfId="10596" xr:uid="{00000000-0005-0000-0000-0000AC410000}"/>
    <cellStyle name="Input 15 2 2 4" xfId="10597" xr:uid="{00000000-0005-0000-0000-0000AD410000}"/>
    <cellStyle name="Input 15 2 2 5" xfId="10598" xr:uid="{00000000-0005-0000-0000-0000AE410000}"/>
    <cellStyle name="Input 15 2 2 6" xfId="10599" xr:uid="{00000000-0005-0000-0000-0000AF410000}"/>
    <cellStyle name="Input 15 2 3" xfId="10600" xr:uid="{00000000-0005-0000-0000-0000B0410000}"/>
    <cellStyle name="Input 15 2 3 2" xfId="10601" xr:uid="{00000000-0005-0000-0000-0000B1410000}"/>
    <cellStyle name="Input 15 2 3 3" xfId="10602" xr:uid="{00000000-0005-0000-0000-0000B2410000}"/>
    <cellStyle name="Input 15 2 3 4" xfId="10603" xr:uid="{00000000-0005-0000-0000-0000B3410000}"/>
    <cellStyle name="Input 15 2 3 5" xfId="10604" xr:uid="{00000000-0005-0000-0000-0000B4410000}"/>
    <cellStyle name="Input 15 2 3 6" xfId="10605" xr:uid="{00000000-0005-0000-0000-0000B5410000}"/>
    <cellStyle name="Input 15 2 4" xfId="10606" xr:uid="{00000000-0005-0000-0000-0000B6410000}"/>
    <cellStyle name="Input 15 3" xfId="10607" xr:uid="{00000000-0005-0000-0000-0000B7410000}"/>
    <cellStyle name="Input 15 3 2" xfId="10608" xr:uid="{00000000-0005-0000-0000-0000B8410000}"/>
    <cellStyle name="Input 15 3 3" xfId="10609" xr:uid="{00000000-0005-0000-0000-0000B9410000}"/>
    <cellStyle name="Input 15 3 4" xfId="10610" xr:uid="{00000000-0005-0000-0000-0000BA410000}"/>
    <cellStyle name="Input 15 3 5" xfId="10611" xr:uid="{00000000-0005-0000-0000-0000BB410000}"/>
    <cellStyle name="Input 15 3 6" xfId="10612" xr:uid="{00000000-0005-0000-0000-0000BC410000}"/>
    <cellStyle name="Input 15 4" xfId="10613" xr:uid="{00000000-0005-0000-0000-0000BD410000}"/>
    <cellStyle name="Input 15 4 2" xfId="10614" xr:uid="{00000000-0005-0000-0000-0000BE410000}"/>
    <cellStyle name="Input 15 4 3" xfId="10615" xr:uid="{00000000-0005-0000-0000-0000BF410000}"/>
    <cellStyle name="Input 15 4 4" xfId="10616" xr:uid="{00000000-0005-0000-0000-0000C0410000}"/>
    <cellStyle name="Input 15 4 5" xfId="10617" xr:uid="{00000000-0005-0000-0000-0000C1410000}"/>
    <cellStyle name="Input 15 4 6" xfId="10618" xr:uid="{00000000-0005-0000-0000-0000C2410000}"/>
    <cellStyle name="Input 15 5" xfId="10619" xr:uid="{00000000-0005-0000-0000-0000C3410000}"/>
    <cellStyle name="Input 16" xfId="10620" xr:uid="{00000000-0005-0000-0000-0000C4410000}"/>
    <cellStyle name="Input 16 2" xfId="10621" xr:uid="{00000000-0005-0000-0000-0000C5410000}"/>
    <cellStyle name="Input 16 2 2" xfId="10622" xr:uid="{00000000-0005-0000-0000-0000C6410000}"/>
    <cellStyle name="Input 16 2 2 2" xfId="10623" xr:uid="{00000000-0005-0000-0000-0000C7410000}"/>
    <cellStyle name="Input 16 2 2 3" xfId="10624" xr:uid="{00000000-0005-0000-0000-0000C8410000}"/>
    <cellStyle name="Input 16 2 2 4" xfId="10625" xr:uid="{00000000-0005-0000-0000-0000C9410000}"/>
    <cellStyle name="Input 16 2 2 5" xfId="10626" xr:uid="{00000000-0005-0000-0000-0000CA410000}"/>
    <cellStyle name="Input 16 2 2 6" xfId="10627" xr:uid="{00000000-0005-0000-0000-0000CB410000}"/>
    <cellStyle name="Input 16 2 3" xfId="10628" xr:uid="{00000000-0005-0000-0000-0000CC410000}"/>
    <cellStyle name="Input 16 2 3 2" xfId="10629" xr:uid="{00000000-0005-0000-0000-0000CD410000}"/>
    <cellStyle name="Input 16 2 3 3" xfId="10630" xr:uid="{00000000-0005-0000-0000-0000CE410000}"/>
    <cellStyle name="Input 16 2 3 4" xfId="10631" xr:uid="{00000000-0005-0000-0000-0000CF410000}"/>
    <cellStyle name="Input 16 2 3 5" xfId="10632" xr:uid="{00000000-0005-0000-0000-0000D0410000}"/>
    <cellStyle name="Input 16 2 3 6" xfId="10633" xr:uid="{00000000-0005-0000-0000-0000D1410000}"/>
    <cellStyle name="Input 16 2 4" xfId="10634" xr:uid="{00000000-0005-0000-0000-0000D2410000}"/>
    <cellStyle name="Input 16 3" xfId="10635" xr:uid="{00000000-0005-0000-0000-0000D3410000}"/>
    <cellStyle name="Input 16 3 2" xfId="10636" xr:uid="{00000000-0005-0000-0000-0000D4410000}"/>
    <cellStyle name="Input 16 3 3" xfId="10637" xr:uid="{00000000-0005-0000-0000-0000D5410000}"/>
    <cellStyle name="Input 16 3 4" xfId="10638" xr:uid="{00000000-0005-0000-0000-0000D6410000}"/>
    <cellStyle name="Input 16 3 5" xfId="10639" xr:uid="{00000000-0005-0000-0000-0000D7410000}"/>
    <cellStyle name="Input 16 3 6" xfId="10640" xr:uid="{00000000-0005-0000-0000-0000D8410000}"/>
    <cellStyle name="Input 16 4" xfId="10641" xr:uid="{00000000-0005-0000-0000-0000D9410000}"/>
    <cellStyle name="Input 16 4 2" xfId="10642" xr:uid="{00000000-0005-0000-0000-0000DA410000}"/>
    <cellStyle name="Input 16 4 3" xfId="10643" xr:uid="{00000000-0005-0000-0000-0000DB410000}"/>
    <cellStyle name="Input 16 4 4" xfId="10644" xr:uid="{00000000-0005-0000-0000-0000DC410000}"/>
    <cellStyle name="Input 16 4 5" xfId="10645" xr:uid="{00000000-0005-0000-0000-0000DD410000}"/>
    <cellStyle name="Input 16 4 6" xfId="10646" xr:uid="{00000000-0005-0000-0000-0000DE410000}"/>
    <cellStyle name="Input 16 5" xfId="10647" xr:uid="{00000000-0005-0000-0000-0000DF410000}"/>
    <cellStyle name="Input 17" xfId="10648" xr:uid="{00000000-0005-0000-0000-0000E0410000}"/>
    <cellStyle name="Input 17 2" xfId="10649" xr:uid="{00000000-0005-0000-0000-0000E1410000}"/>
    <cellStyle name="Input 17 2 2" xfId="10650" xr:uid="{00000000-0005-0000-0000-0000E2410000}"/>
    <cellStyle name="Input 17 2 2 2" xfId="10651" xr:uid="{00000000-0005-0000-0000-0000E3410000}"/>
    <cellStyle name="Input 17 2 2 3" xfId="10652" xr:uid="{00000000-0005-0000-0000-0000E4410000}"/>
    <cellStyle name="Input 17 2 2 4" xfId="10653" xr:uid="{00000000-0005-0000-0000-0000E5410000}"/>
    <cellStyle name="Input 17 2 2 5" xfId="10654" xr:uid="{00000000-0005-0000-0000-0000E6410000}"/>
    <cellStyle name="Input 17 2 2 6" xfId="10655" xr:uid="{00000000-0005-0000-0000-0000E7410000}"/>
    <cellStyle name="Input 17 2 3" xfId="10656" xr:uid="{00000000-0005-0000-0000-0000E8410000}"/>
    <cellStyle name="Input 17 2 3 2" xfId="10657" xr:uid="{00000000-0005-0000-0000-0000E9410000}"/>
    <cellStyle name="Input 17 2 3 3" xfId="10658" xr:uid="{00000000-0005-0000-0000-0000EA410000}"/>
    <cellStyle name="Input 17 2 3 4" xfId="10659" xr:uid="{00000000-0005-0000-0000-0000EB410000}"/>
    <cellStyle name="Input 17 2 3 5" xfId="10660" xr:uid="{00000000-0005-0000-0000-0000EC410000}"/>
    <cellStyle name="Input 17 2 3 6" xfId="10661" xr:uid="{00000000-0005-0000-0000-0000ED410000}"/>
    <cellStyle name="Input 17 2 4" xfId="10662" xr:uid="{00000000-0005-0000-0000-0000EE410000}"/>
    <cellStyle name="Input 17 3" xfId="10663" xr:uid="{00000000-0005-0000-0000-0000EF410000}"/>
    <cellStyle name="Input 17 3 2" xfId="10664" xr:uid="{00000000-0005-0000-0000-0000F0410000}"/>
    <cellStyle name="Input 17 3 3" xfId="10665" xr:uid="{00000000-0005-0000-0000-0000F1410000}"/>
    <cellStyle name="Input 17 3 4" xfId="10666" xr:uid="{00000000-0005-0000-0000-0000F2410000}"/>
    <cellStyle name="Input 17 3 5" xfId="10667" xr:uid="{00000000-0005-0000-0000-0000F3410000}"/>
    <cellStyle name="Input 17 3 6" xfId="10668" xr:uid="{00000000-0005-0000-0000-0000F4410000}"/>
    <cellStyle name="Input 17 4" xfId="10669" xr:uid="{00000000-0005-0000-0000-0000F5410000}"/>
    <cellStyle name="Input 17 4 2" xfId="10670" xr:uid="{00000000-0005-0000-0000-0000F6410000}"/>
    <cellStyle name="Input 17 4 3" xfId="10671" xr:uid="{00000000-0005-0000-0000-0000F7410000}"/>
    <cellStyle name="Input 17 4 4" xfId="10672" xr:uid="{00000000-0005-0000-0000-0000F8410000}"/>
    <cellStyle name="Input 17 4 5" xfId="10673" xr:uid="{00000000-0005-0000-0000-0000F9410000}"/>
    <cellStyle name="Input 17 4 6" xfId="10674" xr:uid="{00000000-0005-0000-0000-0000FA410000}"/>
    <cellStyle name="Input 17 5" xfId="10675" xr:uid="{00000000-0005-0000-0000-0000FB410000}"/>
    <cellStyle name="Input 18" xfId="10676" xr:uid="{00000000-0005-0000-0000-0000FC410000}"/>
    <cellStyle name="Input 18 2" xfId="10677" xr:uid="{00000000-0005-0000-0000-0000FD410000}"/>
    <cellStyle name="Input 18 2 2" xfId="10678" xr:uid="{00000000-0005-0000-0000-0000FE410000}"/>
    <cellStyle name="Input 18 2 2 2" xfId="10679" xr:uid="{00000000-0005-0000-0000-0000FF410000}"/>
    <cellStyle name="Input 18 2 2 3" xfId="10680" xr:uid="{00000000-0005-0000-0000-000000420000}"/>
    <cellStyle name="Input 18 2 2 4" xfId="10681" xr:uid="{00000000-0005-0000-0000-000001420000}"/>
    <cellStyle name="Input 18 2 2 5" xfId="10682" xr:uid="{00000000-0005-0000-0000-000002420000}"/>
    <cellStyle name="Input 18 2 2 6" xfId="10683" xr:uid="{00000000-0005-0000-0000-000003420000}"/>
    <cellStyle name="Input 18 2 3" xfId="10684" xr:uid="{00000000-0005-0000-0000-000004420000}"/>
    <cellStyle name="Input 18 2 3 2" xfId="10685" xr:uid="{00000000-0005-0000-0000-000005420000}"/>
    <cellStyle name="Input 18 2 3 3" xfId="10686" xr:uid="{00000000-0005-0000-0000-000006420000}"/>
    <cellStyle name="Input 18 2 3 4" xfId="10687" xr:uid="{00000000-0005-0000-0000-000007420000}"/>
    <cellStyle name="Input 18 2 3 5" xfId="10688" xr:uid="{00000000-0005-0000-0000-000008420000}"/>
    <cellStyle name="Input 18 2 3 6" xfId="10689" xr:uid="{00000000-0005-0000-0000-000009420000}"/>
    <cellStyle name="Input 18 2 4" xfId="10690" xr:uid="{00000000-0005-0000-0000-00000A420000}"/>
    <cellStyle name="Input 18 3" xfId="10691" xr:uid="{00000000-0005-0000-0000-00000B420000}"/>
    <cellStyle name="Input 18 3 2" xfId="10692" xr:uid="{00000000-0005-0000-0000-00000C420000}"/>
    <cellStyle name="Input 18 3 3" xfId="10693" xr:uid="{00000000-0005-0000-0000-00000D420000}"/>
    <cellStyle name="Input 18 3 4" xfId="10694" xr:uid="{00000000-0005-0000-0000-00000E420000}"/>
    <cellStyle name="Input 18 3 5" xfId="10695" xr:uid="{00000000-0005-0000-0000-00000F420000}"/>
    <cellStyle name="Input 18 3 6" xfId="10696" xr:uid="{00000000-0005-0000-0000-000010420000}"/>
    <cellStyle name="Input 18 4" xfId="10697" xr:uid="{00000000-0005-0000-0000-000011420000}"/>
    <cellStyle name="Input 18 4 2" xfId="10698" xr:uid="{00000000-0005-0000-0000-000012420000}"/>
    <cellStyle name="Input 18 4 3" xfId="10699" xr:uid="{00000000-0005-0000-0000-000013420000}"/>
    <cellStyle name="Input 18 4 4" xfId="10700" xr:uid="{00000000-0005-0000-0000-000014420000}"/>
    <cellStyle name="Input 18 4 5" xfId="10701" xr:uid="{00000000-0005-0000-0000-000015420000}"/>
    <cellStyle name="Input 18 4 6" xfId="10702" xr:uid="{00000000-0005-0000-0000-000016420000}"/>
    <cellStyle name="Input 18 5" xfId="10703" xr:uid="{00000000-0005-0000-0000-000017420000}"/>
    <cellStyle name="Input 19" xfId="10704" xr:uid="{00000000-0005-0000-0000-000018420000}"/>
    <cellStyle name="Input 19 2" xfId="10705" xr:uid="{00000000-0005-0000-0000-000019420000}"/>
    <cellStyle name="Input 19 2 2" xfId="10706" xr:uid="{00000000-0005-0000-0000-00001A420000}"/>
    <cellStyle name="Input 19 2 3" xfId="10707" xr:uid="{00000000-0005-0000-0000-00001B420000}"/>
    <cellStyle name="Input 19 2 4" xfId="10708" xr:uid="{00000000-0005-0000-0000-00001C420000}"/>
    <cellStyle name="Input 19 2 5" xfId="10709" xr:uid="{00000000-0005-0000-0000-00001D420000}"/>
    <cellStyle name="Input 19 2 6" xfId="10710" xr:uid="{00000000-0005-0000-0000-00001E420000}"/>
    <cellStyle name="Input 19 3" xfId="10711" xr:uid="{00000000-0005-0000-0000-00001F420000}"/>
    <cellStyle name="Input 19 3 2" xfId="10712" xr:uid="{00000000-0005-0000-0000-000020420000}"/>
    <cellStyle name="Input 19 3 3" xfId="10713" xr:uid="{00000000-0005-0000-0000-000021420000}"/>
    <cellStyle name="Input 19 3 4" xfId="10714" xr:uid="{00000000-0005-0000-0000-000022420000}"/>
    <cellStyle name="Input 19 3 5" xfId="10715" xr:uid="{00000000-0005-0000-0000-000023420000}"/>
    <cellStyle name="Input 19 3 6" xfId="10716" xr:uid="{00000000-0005-0000-0000-000024420000}"/>
    <cellStyle name="Input 19 4" xfId="10717" xr:uid="{00000000-0005-0000-0000-000025420000}"/>
    <cellStyle name="Input 19 5" xfId="35017" xr:uid="{00000000-0005-0000-0000-000026420000}"/>
    <cellStyle name="Input 2" xfId="333" xr:uid="{00000000-0005-0000-0000-000027420000}"/>
    <cellStyle name="Input 2 10" xfId="10719" xr:uid="{00000000-0005-0000-0000-000028420000}"/>
    <cellStyle name="Input 2 10 2" xfId="10720" xr:uid="{00000000-0005-0000-0000-000029420000}"/>
    <cellStyle name="Input 2 10 2 2" xfId="10721" xr:uid="{00000000-0005-0000-0000-00002A420000}"/>
    <cellStyle name="Input 2 10 2 2 2" xfId="10722" xr:uid="{00000000-0005-0000-0000-00002B420000}"/>
    <cellStyle name="Input 2 10 2 2 2 2" xfId="10723" xr:uid="{00000000-0005-0000-0000-00002C420000}"/>
    <cellStyle name="Input 2 10 2 2 2 3" xfId="10724" xr:uid="{00000000-0005-0000-0000-00002D420000}"/>
    <cellStyle name="Input 2 10 2 2 2 4" xfId="10725" xr:uid="{00000000-0005-0000-0000-00002E420000}"/>
    <cellStyle name="Input 2 10 2 2 2 5" xfId="10726" xr:uid="{00000000-0005-0000-0000-00002F420000}"/>
    <cellStyle name="Input 2 10 2 2 2 6" xfId="10727" xr:uid="{00000000-0005-0000-0000-000030420000}"/>
    <cellStyle name="Input 2 10 2 2 3" xfId="10728" xr:uid="{00000000-0005-0000-0000-000031420000}"/>
    <cellStyle name="Input 2 10 2 2 3 2" xfId="10729" xr:uid="{00000000-0005-0000-0000-000032420000}"/>
    <cellStyle name="Input 2 10 2 2 3 3" xfId="10730" xr:uid="{00000000-0005-0000-0000-000033420000}"/>
    <cellStyle name="Input 2 10 2 2 3 4" xfId="10731" xr:uid="{00000000-0005-0000-0000-000034420000}"/>
    <cellStyle name="Input 2 10 2 2 3 5" xfId="10732" xr:uid="{00000000-0005-0000-0000-000035420000}"/>
    <cellStyle name="Input 2 10 2 2 3 6" xfId="10733" xr:uid="{00000000-0005-0000-0000-000036420000}"/>
    <cellStyle name="Input 2 10 2 2 4" xfId="10734" xr:uid="{00000000-0005-0000-0000-000037420000}"/>
    <cellStyle name="Input 2 10 2 3" xfId="10735" xr:uid="{00000000-0005-0000-0000-000038420000}"/>
    <cellStyle name="Input 2 10 2 3 2" xfId="10736" xr:uid="{00000000-0005-0000-0000-000039420000}"/>
    <cellStyle name="Input 2 10 2 3 3" xfId="10737" xr:uid="{00000000-0005-0000-0000-00003A420000}"/>
    <cellStyle name="Input 2 10 2 3 4" xfId="10738" xr:uid="{00000000-0005-0000-0000-00003B420000}"/>
    <cellStyle name="Input 2 10 2 3 5" xfId="10739" xr:uid="{00000000-0005-0000-0000-00003C420000}"/>
    <cellStyle name="Input 2 10 2 3 6" xfId="10740" xr:uid="{00000000-0005-0000-0000-00003D420000}"/>
    <cellStyle name="Input 2 10 2 3 7" xfId="10741" xr:uid="{00000000-0005-0000-0000-00003E420000}"/>
    <cellStyle name="Input 2 10 2 4" xfId="10742" xr:uid="{00000000-0005-0000-0000-00003F420000}"/>
    <cellStyle name="Input 2 10 2 4 2" xfId="10743" xr:uid="{00000000-0005-0000-0000-000040420000}"/>
    <cellStyle name="Input 2 10 2 4 3" xfId="10744" xr:uid="{00000000-0005-0000-0000-000041420000}"/>
    <cellStyle name="Input 2 10 2 4 4" xfId="10745" xr:uid="{00000000-0005-0000-0000-000042420000}"/>
    <cellStyle name="Input 2 10 2 4 5" xfId="10746" xr:uid="{00000000-0005-0000-0000-000043420000}"/>
    <cellStyle name="Input 2 10 2 4 6" xfId="10747" xr:uid="{00000000-0005-0000-0000-000044420000}"/>
    <cellStyle name="Input 2 10 3" xfId="10748" xr:uid="{00000000-0005-0000-0000-000045420000}"/>
    <cellStyle name="Input 2 10 3 2" xfId="10749" xr:uid="{00000000-0005-0000-0000-000046420000}"/>
    <cellStyle name="Input 2 10 3 2 2" xfId="10750" xr:uid="{00000000-0005-0000-0000-000047420000}"/>
    <cellStyle name="Input 2 10 3 2 3" xfId="10751" xr:uid="{00000000-0005-0000-0000-000048420000}"/>
    <cellStyle name="Input 2 10 3 2 4" xfId="10752" xr:uid="{00000000-0005-0000-0000-000049420000}"/>
    <cellStyle name="Input 2 10 3 2 5" xfId="10753" xr:uid="{00000000-0005-0000-0000-00004A420000}"/>
    <cellStyle name="Input 2 10 3 2 6" xfId="10754" xr:uid="{00000000-0005-0000-0000-00004B420000}"/>
    <cellStyle name="Input 2 10 3 3" xfId="10755" xr:uid="{00000000-0005-0000-0000-00004C420000}"/>
    <cellStyle name="Input 2 10 3 3 2" xfId="10756" xr:uid="{00000000-0005-0000-0000-00004D420000}"/>
    <cellStyle name="Input 2 10 3 3 3" xfId="10757" xr:uid="{00000000-0005-0000-0000-00004E420000}"/>
    <cellStyle name="Input 2 10 3 3 4" xfId="10758" xr:uid="{00000000-0005-0000-0000-00004F420000}"/>
    <cellStyle name="Input 2 10 3 3 5" xfId="10759" xr:uid="{00000000-0005-0000-0000-000050420000}"/>
    <cellStyle name="Input 2 10 3 3 6" xfId="10760" xr:uid="{00000000-0005-0000-0000-000051420000}"/>
    <cellStyle name="Input 2 10 3 4" xfId="10761" xr:uid="{00000000-0005-0000-0000-000052420000}"/>
    <cellStyle name="Input 2 10 4" xfId="10762" xr:uid="{00000000-0005-0000-0000-000053420000}"/>
    <cellStyle name="Input 2 10 4 2" xfId="10763" xr:uid="{00000000-0005-0000-0000-000054420000}"/>
    <cellStyle name="Input 2 10 4 3" xfId="10764" xr:uid="{00000000-0005-0000-0000-000055420000}"/>
    <cellStyle name="Input 2 10 4 4" xfId="10765" xr:uid="{00000000-0005-0000-0000-000056420000}"/>
    <cellStyle name="Input 2 10 4 5" xfId="10766" xr:uid="{00000000-0005-0000-0000-000057420000}"/>
    <cellStyle name="Input 2 10 4 6" xfId="10767" xr:uid="{00000000-0005-0000-0000-000058420000}"/>
    <cellStyle name="Input 2 10 4 7" xfId="10768" xr:uid="{00000000-0005-0000-0000-000059420000}"/>
    <cellStyle name="Input 2 10 5" xfId="10769" xr:uid="{00000000-0005-0000-0000-00005A420000}"/>
    <cellStyle name="Input 2 10 5 2" xfId="10770" xr:uid="{00000000-0005-0000-0000-00005B420000}"/>
    <cellStyle name="Input 2 10 5 3" xfId="10771" xr:uid="{00000000-0005-0000-0000-00005C420000}"/>
    <cellStyle name="Input 2 10 5 4" xfId="10772" xr:uid="{00000000-0005-0000-0000-00005D420000}"/>
    <cellStyle name="Input 2 10 5 5" xfId="10773" xr:uid="{00000000-0005-0000-0000-00005E420000}"/>
    <cellStyle name="Input 2 10 5 6" xfId="10774" xr:uid="{00000000-0005-0000-0000-00005F420000}"/>
    <cellStyle name="Input 2 10_Client_Report_SSFD_286_UI_15May14_06h00" xfId="37057" xr:uid="{00000000-0005-0000-0000-000060420000}"/>
    <cellStyle name="Input 2 11" xfId="10775" xr:uid="{00000000-0005-0000-0000-000061420000}"/>
    <cellStyle name="Input 2 11 2" xfId="10776" xr:uid="{00000000-0005-0000-0000-000062420000}"/>
    <cellStyle name="Input 2 11 2 2" xfId="10777" xr:uid="{00000000-0005-0000-0000-000063420000}"/>
    <cellStyle name="Input 2 11 2 2 2" xfId="10778" xr:uid="{00000000-0005-0000-0000-000064420000}"/>
    <cellStyle name="Input 2 11 2 2 2 2" xfId="10779" xr:uid="{00000000-0005-0000-0000-000065420000}"/>
    <cellStyle name="Input 2 11 2 2 2 3" xfId="10780" xr:uid="{00000000-0005-0000-0000-000066420000}"/>
    <cellStyle name="Input 2 11 2 2 2 4" xfId="10781" xr:uid="{00000000-0005-0000-0000-000067420000}"/>
    <cellStyle name="Input 2 11 2 2 2 5" xfId="10782" xr:uid="{00000000-0005-0000-0000-000068420000}"/>
    <cellStyle name="Input 2 11 2 2 2 6" xfId="10783" xr:uid="{00000000-0005-0000-0000-000069420000}"/>
    <cellStyle name="Input 2 11 2 2 3" xfId="10784" xr:uid="{00000000-0005-0000-0000-00006A420000}"/>
    <cellStyle name="Input 2 11 2 2 3 2" xfId="10785" xr:uid="{00000000-0005-0000-0000-00006B420000}"/>
    <cellStyle name="Input 2 11 2 2 3 3" xfId="10786" xr:uid="{00000000-0005-0000-0000-00006C420000}"/>
    <cellStyle name="Input 2 11 2 2 3 4" xfId="10787" xr:uid="{00000000-0005-0000-0000-00006D420000}"/>
    <cellStyle name="Input 2 11 2 2 3 5" xfId="10788" xr:uid="{00000000-0005-0000-0000-00006E420000}"/>
    <cellStyle name="Input 2 11 2 2 3 6" xfId="10789" xr:uid="{00000000-0005-0000-0000-00006F420000}"/>
    <cellStyle name="Input 2 11 2 2 4" xfId="10790" xr:uid="{00000000-0005-0000-0000-000070420000}"/>
    <cellStyle name="Input 2 11 2 3" xfId="10791" xr:uid="{00000000-0005-0000-0000-000071420000}"/>
    <cellStyle name="Input 2 11 2 3 2" xfId="10792" xr:uid="{00000000-0005-0000-0000-000072420000}"/>
    <cellStyle name="Input 2 11 2 3 3" xfId="10793" xr:uid="{00000000-0005-0000-0000-000073420000}"/>
    <cellStyle name="Input 2 11 2 3 4" xfId="10794" xr:uid="{00000000-0005-0000-0000-000074420000}"/>
    <cellStyle name="Input 2 11 2 3 5" xfId="10795" xr:uid="{00000000-0005-0000-0000-000075420000}"/>
    <cellStyle name="Input 2 11 2 3 6" xfId="10796" xr:uid="{00000000-0005-0000-0000-000076420000}"/>
    <cellStyle name="Input 2 11 2 3 7" xfId="10797" xr:uid="{00000000-0005-0000-0000-000077420000}"/>
    <cellStyle name="Input 2 11 2 4" xfId="10798" xr:uid="{00000000-0005-0000-0000-000078420000}"/>
    <cellStyle name="Input 2 11 2 4 2" xfId="10799" xr:uid="{00000000-0005-0000-0000-000079420000}"/>
    <cellStyle name="Input 2 11 2 4 3" xfId="10800" xr:uid="{00000000-0005-0000-0000-00007A420000}"/>
    <cellStyle name="Input 2 11 2 4 4" xfId="10801" xr:uid="{00000000-0005-0000-0000-00007B420000}"/>
    <cellStyle name="Input 2 11 2 4 5" xfId="10802" xr:uid="{00000000-0005-0000-0000-00007C420000}"/>
    <cellStyle name="Input 2 11 2 4 6" xfId="10803" xr:uid="{00000000-0005-0000-0000-00007D420000}"/>
    <cellStyle name="Input 2 11 3" xfId="10804" xr:uid="{00000000-0005-0000-0000-00007E420000}"/>
    <cellStyle name="Input 2 11 3 2" xfId="10805" xr:uid="{00000000-0005-0000-0000-00007F420000}"/>
    <cellStyle name="Input 2 11 3 2 2" xfId="10806" xr:uid="{00000000-0005-0000-0000-000080420000}"/>
    <cellStyle name="Input 2 11 3 2 3" xfId="10807" xr:uid="{00000000-0005-0000-0000-000081420000}"/>
    <cellStyle name="Input 2 11 3 2 4" xfId="10808" xr:uid="{00000000-0005-0000-0000-000082420000}"/>
    <cellStyle name="Input 2 11 3 2 5" xfId="10809" xr:uid="{00000000-0005-0000-0000-000083420000}"/>
    <cellStyle name="Input 2 11 3 2 6" xfId="10810" xr:uid="{00000000-0005-0000-0000-000084420000}"/>
    <cellStyle name="Input 2 11 3 3" xfId="10811" xr:uid="{00000000-0005-0000-0000-000085420000}"/>
    <cellStyle name="Input 2 11 3 3 2" xfId="10812" xr:uid="{00000000-0005-0000-0000-000086420000}"/>
    <cellStyle name="Input 2 11 3 3 3" xfId="10813" xr:uid="{00000000-0005-0000-0000-000087420000}"/>
    <cellStyle name="Input 2 11 3 3 4" xfId="10814" xr:uid="{00000000-0005-0000-0000-000088420000}"/>
    <cellStyle name="Input 2 11 3 3 5" xfId="10815" xr:uid="{00000000-0005-0000-0000-000089420000}"/>
    <cellStyle name="Input 2 11 3 3 6" xfId="10816" xr:uid="{00000000-0005-0000-0000-00008A420000}"/>
    <cellStyle name="Input 2 11 3 4" xfId="10817" xr:uid="{00000000-0005-0000-0000-00008B420000}"/>
    <cellStyle name="Input 2 11 4" xfId="10818" xr:uid="{00000000-0005-0000-0000-00008C420000}"/>
    <cellStyle name="Input 2 11 4 2" xfId="10819" xr:uid="{00000000-0005-0000-0000-00008D420000}"/>
    <cellStyle name="Input 2 11 4 3" xfId="10820" xr:uid="{00000000-0005-0000-0000-00008E420000}"/>
    <cellStyle name="Input 2 11 4 4" xfId="10821" xr:uid="{00000000-0005-0000-0000-00008F420000}"/>
    <cellStyle name="Input 2 11 4 5" xfId="10822" xr:uid="{00000000-0005-0000-0000-000090420000}"/>
    <cellStyle name="Input 2 11 4 6" xfId="10823" xr:uid="{00000000-0005-0000-0000-000091420000}"/>
    <cellStyle name="Input 2 11 4 7" xfId="10824" xr:uid="{00000000-0005-0000-0000-000092420000}"/>
    <cellStyle name="Input 2 11 5" xfId="10825" xr:uid="{00000000-0005-0000-0000-000093420000}"/>
    <cellStyle name="Input 2 11 5 2" xfId="10826" xr:uid="{00000000-0005-0000-0000-000094420000}"/>
    <cellStyle name="Input 2 11 5 3" xfId="10827" xr:uid="{00000000-0005-0000-0000-000095420000}"/>
    <cellStyle name="Input 2 11 5 4" xfId="10828" xr:uid="{00000000-0005-0000-0000-000096420000}"/>
    <cellStyle name="Input 2 11 5 5" xfId="10829" xr:uid="{00000000-0005-0000-0000-000097420000}"/>
    <cellStyle name="Input 2 11 5 6" xfId="10830" xr:uid="{00000000-0005-0000-0000-000098420000}"/>
    <cellStyle name="Input 2 11_Client_Report_SSFD_286_UI_15May14_06h00" xfId="37058" xr:uid="{00000000-0005-0000-0000-000099420000}"/>
    <cellStyle name="Input 2 12" xfId="10831" xr:uid="{00000000-0005-0000-0000-00009A420000}"/>
    <cellStyle name="Input 2 12 2" xfId="10832" xr:uid="{00000000-0005-0000-0000-00009B420000}"/>
    <cellStyle name="Input 2 12 2 2" xfId="10833" xr:uid="{00000000-0005-0000-0000-00009C420000}"/>
    <cellStyle name="Input 2 12 2 2 2" xfId="10834" xr:uid="{00000000-0005-0000-0000-00009D420000}"/>
    <cellStyle name="Input 2 12 2 2 3" xfId="10835" xr:uid="{00000000-0005-0000-0000-00009E420000}"/>
    <cellStyle name="Input 2 12 2 2 4" xfId="10836" xr:uid="{00000000-0005-0000-0000-00009F420000}"/>
    <cellStyle name="Input 2 12 2 2 5" xfId="10837" xr:uid="{00000000-0005-0000-0000-0000A0420000}"/>
    <cellStyle name="Input 2 12 2 2 6" xfId="10838" xr:uid="{00000000-0005-0000-0000-0000A1420000}"/>
    <cellStyle name="Input 2 12 2 3" xfId="10839" xr:uid="{00000000-0005-0000-0000-0000A2420000}"/>
    <cellStyle name="Input 2 12 2 3 2" xfId="10840" xr:uid="{00000000-0005-0000-0000-0000A3420000}"/>
    <cellStyle name="Input 2 12 2 3 3" xfId="10841" xr:uid="{00000000-0005-0000-0000-0000A4420000}"/>
    <cellStyle name="Input 2 12 2 3 4" xfId="10842" xr:uid="{00000000-0005-0000-0000-0000A5420000}"/>
    <cellStyle name="Input 2 12 2 3 5" xfId="10843" xr:uid="{00000000-0005-0000-0000-0000A6420000}"/>
    <cellStyle name="Input 2 12 2 3 6" xfId="10844" xr:uid="{00000000-0005-0000-0000-0000A7420000}"/>
    <cellStyle name="Input 2 12 2 4" xfId="10845" xr:uid="{00000000-0005-0000-0000-0000A8420000}"/>
    <cellStyle name="Input 2 12 3" xfId="10846" xr:uid="{00000000-0005-0000-0000-0000A9420000}"/>
    <cellStyle name="Input 2 12 3 2" xfId="10847" xr:uid="{00000000-0005-0000-0000-0000AA420000}"/>
    <cellStyle name="Input 2 12 3 3" xfId="10848" xr:uid="{00000000-0005-0000-0000-0000AB420000}"/>
    <cellStyle name="Input 2 12 3 4" xfId="10849" xr:uid="{00000000-0005-0000-0000-0000AC420000}"/>
    <cellStyle name="Input 2 12 3 5" xfId="10850" xr:uid="{00000000-0005-0000-0000-0000AD420000}"/>
    <cellStyle name="Input 2 12 3 6" xfId="10851" xr:uid="{00000000-0005-0000-0000-0000AE420000}"/>
    <cellStyle name="Input 2 12 3 7" xfId="10852" xr:uid="{00000000-0005-0000-0000-0000AF420000}"/>
    <cellStyle name="Input 2 12 4" xfId="10853" xr:uid="{00000000-0005-0000-0000-0000B0420000}"/>
    <cellStyle name="Input 2 12 4 2" xfId="10854" xr:uid="{00000000-0005-0000-0000-0000B1420000}"/>
    <cellStyle name="Input 2 12 4 3" xfId="10855" xr:uid="{00000000-0005-0000-0000-0000B2420000}"/>
    <cellStyle name="Input 2 12 4 4" xfId="10856" xr:uid="{00000000-0005-0000-0000-0000B3420000}"/>
    <cellStyle name="Input 2 12 4 5" xfId="10857" xr:uid="{00000000-0005-0000-0000-0000B4420000}"/>
    <cellStyle name="Input 2 12 4 6" xfId="10858" xr:uid="{00000000-0005-0000-0000-0000B5420000}"/>
    <cellStyle name="Input 2 13" xfId="10859" xr:uid="{00000000-0005-0000-0000-0000B6420000}"/>
    <cellStyle name="Input 2 13 2" xfId="10860" xr:uid="{00000000-0005-0000-0000-0000B7420000}"/>
    <cellStyle name="Input 2 13 2 2" xfId="10861" xr:uid="{00000000-0005-0000-0000-0000B8420000}"/>
    <cellStyle name="Input 2 13 2 2 2" xfId="10862" xr:uid="{00000000-0005-0000-0000-0000B9420000}"/>
    <cellStyle name="Input 2 13 2 2 3" xfId="10863" xr:uid="{00000000-0005-0000-0000-0000BA420000}"/>
    <cellStyle name="Input 2 13 2 2 4" xfId="10864" xr:uid="{00000000-0005-0000-0000-0000BB420000}"/>
    <cellStyle name="Input 2 13 2 2 5" xfId="10865" xr:uid="{00000000-0005-0000-0000-0000BC420000}"/>
    <cellStyle name="Input 2 13 2 2 6" xfId="10866" xr:uid="{00000000-0005-0000-0000-0000BD420000}"/>
    <cellStyle name="Input 2 13 2 3" xfId="10867" xr:uid="{00000000-0005-0000-0000-0000BE420000}"/>
    <cellStyle name="Input 2 13 2 3 2" xfId="10868" xr:uid="{00000000-0005-0000-0000-0000BF420000}"/>
    <cellStyle name="Input 2 13 2 3 3" xfId="10869" xr:uid="{00000000-0005-0000-0000-0000C0420000}"/>
    <cellStyle name="Input 2 13 2 3 4" xfId="10870" xr:uid="{00000000-0005-0000-0000-0000C1420000}"/>
    <cellStyle name="Input 2 13 2 3 5" xfId="10871" xr:uid="{00000000-0005-0000-0000-0000C2420000}"/>
    <cellStyle name="Input 2 13 2 3 6" xfId="10872" xr:uid="{00000000-0005-0000-0000-0000C3420000}"/>
    <cellStyle name="Input 2 13 2 4" xfId="10873" xr:uid="{00000000-0005-0000-0000-0000C4420000}"/>
    <cellStyle name="Input 2 13 3" xfId="10874" xr:uid="{00000000-0005-0000-0000-0000C5420000}"/>
    <cellStyle name="Input 2 13 3 2" xfId="10875" xr:uid="{00000000-0005-0000-0000-0000C6420000}"/>
    <cellStyle name="Input 2 13 3 3" xfId="10876" xr:uid="{00000000-0005-0000-0000-0000C7420000}"/>
    <cellStyle name="Input 2 13 3 4" xfId="10877" xr:uid="{00000000-0005-0000-0000-0000C8420000}"/>
    <cellStyle name="Input 2 13 3 5" xfId="10878" xr:uid="{00000000-0005-0000-0000-0000C9420000}"/>
    <cellStyle name="Input 2 13 3 6" xfId="10879" xr:uid="{00000000-0005-0000-0000-0000CA420000}"/>
    <cellStyle name="Input 2 13 3 7" xfId="10880" xr:uid="{00000000-0005-0000-0000-0000CB420000}"/>
    <cellStyle name="Input 2 13 4" xfId="10881" xr:uid="{00000000-0005-0000-0000-0000CC420000}"/>
    <cellStyle name="Input 2 13 4 2" xfId="10882" xr:uid="{00000000-0005-0000-0000-0000CD420000}"/>
    <cellStyle name="Input 2 13 4 3" xfId="10883" xr:uid="{00000000-0005-0000-0000-0000CE420000}"/>
    <cellStyle name="Input 2 13 4 4" xfId="10884" xr:uid="{00000000-0005-0000-0000-0000CF420000}"/>
    <cellStyle name="Input 2 13 4 5" xfId="10885" xr:uid="{00000000-0005-0000-0000-0000D0420000}"/>
    <cellStyle name="Input 2 13 4 6" xfId="10886" xr:uid="{00000000-0005-0000-0000-0000D1420000}"/>
    <cellStyle name="Input 2 14" xfId="10887" xr:uid="{00000000-0005-0000-0000-0000D2420000}"/>
    <cellStyle name="Input 2 14 2" xfId="10888" xr:uid="{00000000-0005-0000-0000-0000D3420000}"/>
    <cellStyle name="Input 2 14 2 2" xfId="10889" xr:uid="{00000000-0005-0000-0000-0000D4420000}"/>
    <cellStyle name="Input 2 14 2 2 2" xfId="10890" xr:uid="{00000000-0005-0000-0000-0000D5420000}"/>
    <cellStyle name="Input 2 14 2 2 3" xfId="10891" xr:uid="{00000000-0005-0000-0000-0000D6420000}"/>
    <cellStyle name="Input 2 14 2 2 4" xfId="10892" xr:uid="{00000000-0005-0000-0000-0000D7420000}"/>
    <cellStyle name="Input 2 14 2 2 5" xfId="10893" xr:uid="{00000000-0005-0000-0000-0000D8420000}"/>
    <cellStyle name="Input 2 14 2 2 6" xfId="10894" xr:uid="{00000000-0005-0000-0000-0000D9420000}"/>
    <cellStyle name="Input 2 14 2 3" xfId="10895" xr:uid="{00000000-0005-0000-0000-0000DA420000}"/>
    <cellStyle name="Input 2 14 2 3 2" xfId="10896" xr:uid="{00000000-0005-0000-0000-0000DB420000}"/>
    <cellStyle name="Input 2 14 2 3 3" xfId="10897" xr:uid="{00000000-0005-0000-0000-0000DC420000}"/>
    <cellStyle name="Input 2 14 2 3 4" xfId="10898" xr:uid="{00000000-0005-0000-0000-0000DD420000}"/>
    <cellStyle name="Input 2 14 2 3 5" xfId="10899" xr:uid="{00000000-0005-0000-0000-0000DE420000}"/>
    <cellStyle name="Input 2 14 2 3 6" xfId="10900" xr:uid="{00000000-0005-0000-0000-0000DF420000}"/>
    <cellStyle name="Input 2 14 2 4" xfId="10901" xr:uid="{00000000-0005-0000-0000-0000E0420000}"/>
    <cellStyle name="Input 2 14 3" xfId="10902" xr:uid="{00000000-0005-0000-0000-0000E1420000}"/>
    <cellStyle name="Input 2 14 3 2" xfId="10903" xr:uid="{00000000-0005-0000-0000-0000E2420000}"/>
    <cellStyle name="Input 2 14 3 3" xfId="10904" xr:uid="{00000000-0005-0000-0000-0000E3420000}"/>
    <cellStyle name="Input 2 14 3 4" xfId="10905" xr:uid="{00000000-0005-0000-0000-0000E4420000}"/>
    <cellStyle name="Input 2 14 3 5" xfId="10906" xr:uid="{00000000-0005-0000-0000-0000E5420000}"/>
    <cellStyle name="Input 2 14 3 6" xfId="10907" xr:uid="{00000000-0005-0000-0000-0000E6420000}"/>
    <cellStyle name="Input 2 14 3 7" xfId="10908" xr:uid="{00000000-0005-0000-0000-0000E7420000}"/>
    <cellStyle name="Input 2 14 4" xfId="10909" xr:uid="{00000000-0005-0000-0000-0000E8420000}"/>
    <cellStyle name="Input 2 14 4 2" xfId="10910" xr:uid="{00000000-0005-0000-0000-0000E9420000}"/>
    <cellStyle name="Input 2 14 4 3" xfId="10911" xr:uid="{00000000-0005-0000-0000-0000EA420000}"/>
    <cellStyle name="Input 2 14 4 4" xfId="10912" xr:uid="{00000000-0005-0000-0000-0000EB420000}"/>
    <cellStyle name="Input 2 14 4 5" xfId="10913" xr:uid="{00000000-0005-0000-0000-0000EC420000}"/>
    <cellStyle name="Input 2 14 4 6" xfId="10914" xr:uid="{00000000-0005-0000-0000-0000ED420000}"/>
    <cellStyle name="Input 2 15" xfId="10915" xr:uid="{00000000-0005-0000-0000-0000EE420000}"/>
    <cellStyle name="Input 2 15 2" xfId="10916" xr:uid="{00000000-0005-0000-0000-0000EF420000}"/>
    <cellStyle name="Input 2 15 2 2" xfId="10917" xr:uid="{00000000-0005-0000-0000-0000F0420000}"/>
    <cellStyle name="Input 2 15 2 2 2" xfId="10918" xr:uid="{00000000-0005-0000-0000-0000F1420000}"/>
    <cellStyle name="Input 2 15 2 2 3" xfId="10919" xr:uid="{00000000-0005-0000-0000-0000F2420000}"/>
    <cellStyle name="Input 2 15 2 2 4" xfId="10920" xr:uid="{00000000-0005-0000-0000-0000F3420000}"/>
    <cellStyle name="Input 2 15 2 2 5" xfId="10921" xr:uid="{00000000-0005-0000-0000-0000F4420000}"/>
    <cellStyle name="Input 2 15 2 2 6" xfId="10922" xr:uid="{00000000-0005-0000-0000-0000F5420000}"/>
    <cellStyle name="Input 2 15 2 3" xfId="10923" xr:uid="{00000000-0005-0000-0000-0000F6420000}"/>
    <cellStyle name="Input 2 15 2 3 2" xfId="10924" xr:uid="{00000000-0005-0000-0000-0000F7420000}"/>
    <cellStyle name="Input 2 15 2 3 3" xfId="10925" xr:uid="{00000000-0005-0000-0000-0000F8420000}"/>
    <cellStyle name="Input 2 15 2 3 4" xfId="10926" xr:uid="{00000000-0005-0000-0000-0000F9420000}"/>
    <cellStyle name="Input 2 15 2 3 5" xfId="10927" xr:uid="{00000000-0005-0000-0000-0000FA420000}"/>
    <cellStyle name="Input 2 15 2 3 6" xfId="10928" xr:uid="{00000000-0005-0000-0000-0000FB420000}"/>
    <cellStyle name="Input 2 15 2 4" xfId="10929" xr:uid="{00000000-0005-0000-0000-0000FC420000}"/>
    <cellStyle name="Input 2 15 3" xfId="10930" xr:uid="{00000000-0005-0000-0000-0000FD420000}"/>
    <cellStyle name="Input 2 15 3 2" xfId="10931" xr:uid="{00000000-0005-0000-0000-0000FE420000}"/>
    <cellStyle name="Input 2 15 3 3" xfId="10932" xr:uid="{00000000-0005-0000-0000-0000FF420000}"/>
    <cellStyle name="Input 2 15 3 4" xfId="10933" xr:uid="{00000000-0005-0000-0000-000000430000}"/>
    <cellStyle name="Input 2 15 3 5" xfId="10934" xr:uid="{00000000-0005-0000-0000-000001430000}"/>
    <cellStyle name="Input 2 15 3 6" xfId="10935" xr:uid="{00000000-0005-0000-0000-000002430000}"/>
    <cellStyle name="Input 2 15 3 7" xfId="10936" xr:uid="{00000000-0005-0000-0000-000003430000}"/>
    <cellStyle name="Input 2 15 4" xfId="10937" xr:uid="{00000000-0005-0000-0000-000004430000}"/>
    <cellStyle name="Input 2 15 4 2" xfId="10938" xr:uid="{00000000-0005-0000-0000-000005430000}"/>
    <cellStyle name="Input 2 15 4 3" xfId="10939" xr:uid="{00000000-0005-0000-0000-000006430000}"/>
    <cellStyle name="Input 2 15 4 4" xfId="10940" xr:uid="{00000000-0005-0000-0000-000007430000}"/>
    <cellStyle name="Input 2 15 4 5" xfId="10941" xr:uid="{00000000-0005-0000-0000-000008430000}"/>
    <cellStyle name="Input 2 15 4 6" xfId="10942" xr:uid="{00000000-0005-0000-0000-000009430000}"/>
    <cellStyle name="Input 2 16" xfId="10943" xr:uid="{00000000-0005-0000-0000-00000A430000}"/>
    <cellStyle name="Input 2 16 2" xfId="10944" xr:uid="{00000000-0005-0000-0000-00000B430000}"/>
    <cellStyle name="Input 2 16 2 2" xfId="10945" xr:uid="{00000000-0005-0000-0000-00000C430000}"/>
    <cellStyle name="Input 2 16 2 2 2" xfId="10946" xr:uid="{00000000-0005-0000-0000-00000D430000}"/>
    <cellStyle name="Input 2 16 2 2 3" xfId="10947" xr:uid="{00000000-0005-0000-0000-00000E430000}"/>
    <cellStyle name="Input 2 16 2 2 4" xfId="10948" xr:uid="{00000000-0005-0000-0000-00000F430000}"/>
    <cellStyle name="Input 2 16 2 2 5" xfId="10949" xr:uid="{00000000-0005-0000-0000-000010430000}"/>
    <cellStyle name="Input 2 16 2 2 6" xfId="10950" xr:uid="{00000000-0005-0000-0000-000011430000}"/>
    <cellStyle name="Input 2 16 2 3" xfId="10951" xr:uid="{00000000-0005-0000-0000-000012430000}"/>
    <cellStyle name="Input 2 16 2 3 2" xfId="10952" xr:uid="{00000000-0005-0000-0000-000013430000}"/>
    <cellStyle name="Input 2 16 2 3 3" xfId="10953" xr:uid="{00000000-0005-0000-0000-000014430000}"/>
    <cellStyle name="Input 2 16 2 3 4" xfId="10954" xr:uid="{00000000-0005-0000-0000-000015430000}"/>
    <cellStyle name="Input 2 16 2 3 5" xfId="10955" xr:uid="{00000000-0005-0000-0000-000016430000}"/>
    <cellStyle name="Input 2 16 2 3 6" xfId="10956" xr:uid="{00000000-0005-0000-0000-000017430000}"/>
    <cellStyle name="Input 2 16 2 4" xfId="10957" xr:uid="{00000000-0005-0000-0000-000018430000}"/>
    <cellStyle name="Input 2 16 3" xfId="10958" xr:uid="{00000000-0005-0000-0000-000019430000}"/>
    <cellStyle name="Input 2 16 3 2" xfId="10959" xr:uid="{00000000-0005-0000-0000-00001A430000}"/>
    <cellStyle name="Input 2 16 3 3" xfId="10960" xr:uid="{00000000-0005-0000-0000-00001B430000}"/>
    <cellStyle name="Input 2 16 3 4" xfId="10961" xr:uid="{00000000-0005-0000-0000-00001C430000}"/>
    <cellStyle name="Input 2 16 3 5" xfId="10962" xr:uid="{00000000-0005-0000-0000-00001D430000}"/>
    <cellStyle name="Input 2 16 3 6" xfId="10963" xr:uid="{00000000-0005-0000-0000-00001E430000}"/>
    <cellStyle name="Input 2 16 4" xfId="10964" xr:uid="{00000000-0005-0000-0000-00001F430000}"/>
    <cellStyle name="Input 2 16 4 2" xfId="10965" xr:uid="{00000000-0005-0000-0000-000020430000}"/>
    <cellStyle name="Input 2 16 4 3" xfId="10966" xr:uid="{00000000-0005-0000-0000-000021430000}"/>
    <cellStyle name="Input 2 16 4 4" xfId="10967" xr:uid="{00000000-0005-0000-0000-000022430000}"/>
    <cellStyle name="Input 2 16 4 5" xfId="10968" xr:uid="{00000000-0005-0000-0000-000023430000}"/>
    <cellStyle name="Input 2 16 4 6" xfId="10969" xr:uid="{00000000-0005-0000-0000-000024430000}"/>
    <cellStyle name="Input 2 16 5" xfId="10970" xr:uid="{00000000-0005-0000-0000-000025430000}"/>
    <cellStyle name="Input 2 17" xfId="10971" xr:uid="{00000000-0005-0000-0000-000026430000}"/>
    <cellStyle name="Input 2 17 2" xfId="10972" xr:uid="{00000000-0005-0000-0000-000027430000}"/>
    <cellStyle name="Input 2 17 2 2" xfId="10973" xr:uid="{00000000-0005-0000-0000-000028430000}"/>
    <cellStyle name="Input 2 17 2 2 2" xfId="10974" xr:uid="{00000000-0005-0000-0000-000029430000}"/>
    <cellStyle name="Input 2 17 2 2 3" xfId="10975" xr:uid="{00000000-0005-0000-0000-00002A430000}"/>
    <cellStyle name="Input 2 17 2 2 4" xfId="10976" xr:uid="{00000000-0005-0000-0000-00002B430000}"/>
    <cellStyle name="Input 2 17 2 2 5" xfId="10977" xr:uid="{00000000-0005-0000-0000-00002C430000}"/>
    <cellStyle name="Input 2 17 2 2 6" xfId="10978" xr:uid="{00000000-0005-0000-0000-00002D430000}"/>
    <cellStyle name="Input 2 17 2 3" xfId="10979" xr:uid="{00000000-0005-0000-0000-00002E430000}"/>
    <cellStyle name="Input 2 17 2 3 2" xfId="10980" xr:uid="{00000000-0005-0000-0000-00002F430000}"/>
    <cellStyle name="Input 2 17 2 3 3" xfId="10981" xr:uid="{00000000-0005-0000-0000-000030430000}"/>
    <cellStyle name="Input 2 17 2 3 4" xfId="10982" xr:uid="{00000000-0005-0000-0000-000031430000}"/>
    <cellStyle name="Input 2 17 2 3 5" xfId="10983" xr:uid="{00000000-0005-0000-0000-000032430000}"/>
    <cellStyle name="Input 2 17 2 3 6" xfId="10984" xr:uid="{00000000-0005-0000-0000-000033430000}"/>
    <cellStyle name="Input 2 17 2 4" xfId="10985" xr:uid="{00000000-0005-0000-0000-000034430000}"/>
    <cellStyle name="Input 2 17 3" xfId="10986" xr:uid="{00000000-0005-0000-0000-000035430000}"/>
    <cellStyle name="Input 2 17 3 2" xfId="10987" xr:uid="{00000000-0005-0000-0000-000036430000}"/>
    <cellStyle name="Input 2 17 3 3" xfId="10988" xr:uid="{00000000-0005-0000-0000-000037430000}"/>
    <cellStyle name="Input 2 17 3 4" xfId="10989" xr:uid="{00000000-0005-0000-0000-000038430000}"/>
    <cellStyle name="Input 2 17 3 5" xfId="10990" xr:uid="{00000000-0005-0000-0000-000039430000}"/>
    <cellStyle name="Input 2 17 3 6" xfId="10991" xr:uid="{00000000-0005-0000-0000-00003A430000}"/>
    <cellStyle name="Input 2 17 4" xfId="10992" xr:uid="{00000000-0005-0000-0000-00003B430000}"/>
    <cellStyle name="Input 2 17 4 2" xfId="10993" xr:uid="{00000000-0005-0000-0000-00003C430000}"/>
    <cellStyle name="Input 2 17 4 3" xfId="10994" xr:uid="{00000000-0005-0000-0000-00003D430000}"/>
    <cellStyle name="Input 2 17 4 4" xfId="10995" xr:uid="{00000000-0005-0000-0000-00003E430000}"/>
    <cellStyle name="Input 2 17 4 5" xfId="10996" xr:uid="{00000000-0005-0000-0000-00003F430000}"/>
    <cellStyle name="Input 2 17 4 6" xfId="10997" xr:uid="{00000000-0005-0000-0000-000040430000}"/>
    <cellStyle name="Input 2 17 5" xfId="10998" xr:uid="{00000000-0005-0000-0000-000041430000}"/>
    <cellStyle name="Input 2 18" xfId="10999" xr:uid="{00000000-0005-0000-0000-000042430000}"/>
    <cellStyle name="Input 2 18 2" xfId="11000" xr:uid="{00000000-0005-0000-0000-000043430000}"/>
    <cellStyle name="Input 2 18 2 2" xfId="11001" xr:uid="{00000000-0005-0000-0000-000044430000}"/>
    <cellStyle name="Input 2 18 2 2 2" xfId="11002" xr:uid="{00000000-0005-0000-0000-000045430000}"/>
    <cellStyle name="Input 2 18 2 2 3" xfId="11003" xr:uid="{00000000-0005-0000-0000-000046430000}"/>
    <cellStyle name="Input 2 18 2 2 4" xfId="11004" xr:uid="{00000000-0005-0000-0000-000047430000}"/>
    <cellStyle name="Input 2 18 2 2 5" xfId="11005" xr:uid="{00000000-0005-0000-0000-000048430000}"/>
    <cellStyle name="Input 2 18 2 2 6" xfId="11006" xr:uid="{00000000-0005-0000-0000-000049430000}"/>
    <cellStyle name="Input 2 18 2 3" xfId="11007" xr:uid="{00000000-0005-0000-0000-00004A430000}"/>
    <cellStyle name="Input 2 18 2 3 2" xfId="11008" xr:uid="{00000000-0005-0000-0000-00004B430000}"/>
    <cellStyle name="Input 2 18 2 3 3" xfId="11009" xr:uid="{00000000-0005-0000-0000-00004C430000}"/>
    <cellStyle name="Input 2 18 2 3 4" xfId="11010" xr:uid="{00000000-0005-0000-0000-00004D430000}"/>
    <cellStyle name="Input 2 18 2 3 5" xfId="11011" xr:uid="{00000000-0005-0000-0000-00004E430000}"/>
    <cellStyle name="Input 2 18 2 3 6" xfId="11012" xr:uid="{00000000-0005-0000-0000-00004F430000}"/>
    <cellStyle name="Input 2 18 2 4" xfId="11013" xr:uid="{00000000-0005-0000-0000-000050430000}"/>
    <cellStyle name="Input 2 18 3" xfId="11014" xr:uid="{00000000-0005-0000-0000-000051430000}"/>
    <cellStyle name="Input 2 18 3 2" xfId="11015" xr:uid="{00000000-0005-0000-0000-000052430000}"/>
    <cellStyle name="Input 2 18 3 3" xfId="11016" xr:uid="{00000000-0005-0000-0000-000053430000}"/>
    <cellStyle name="Input 2 18 3 4" xfId="11017" xr:uid="{00000000-0005-0000-0000-000054430000}"/>
    <cellStyle name="Input 2 18 3 5" xfId="11018" xr:uid="{00000000-0005-0000-0000-000055430000}"/>
    <cellStyle name="Input 2 18 3 6" xfId="11019" xr:uid="{00000000-0005-0000-0000-000056430000}"/>
    <cellStyle name="Input 2 18 4" xfId="11020" xr:uid="{00000000-0005-0000-0000-000057430000}"/>
    <cellStyle name="Input 2 18 4 2" xfId="11021" xr:uid="{00000000-0005-0000-0000-000058430000}"/>
    <cellStyle name="Input 2 18 4 3" xfId="11022" xr:uid="{00000000-0005-0000-0000-000059430000}"/>
    <cellStyle name="Input 2 18 4 4" xfId="11023" xr:uid="{00000000-0005-0000-0000-00005A430000}"/>
    <cellStyle name="Input 2 18 4 5" xfId="11024" xr:uid="{00000000-0005-0000-0000-00005B430000}"/>
    <cellStyle name="Input 2 18 4 6" xfId="11025" xr:uid="{00000000-0005-0000-0000-00005C430000}"/>
    <cellStyle name="Input 2 18 5" xfId="11026" xr:uid="{00000000-0005-0000-0000-00005D430000}"/>
    <cellStyle name="Input 2 19" xfId="11027" xr:uid="{00000000-0005-0000-0000-00005E430000}"/>
    <cellStyle name="Input 2 19 2" xfId="11028" xr:uid="{00000000-0005-0000-0000-00005F430000}"/>
    <cellStyle name="Input 2 19 2 2" xfId="11029" xr:uid="{00000000-0005-0000-0000-000060430000}"/>
    <cellStyle name="Input 2 19 2 2 2" xfId="11030" xr:uid="{00000000-0005-0000-0000-000061430000}"/>
    <cellStyle name="Input 2 19 2 2 3" xfId="11031" xr:uid="{00000000-0005-0000-0000-000062430000}"/>
    <cellStyle name="Input 2 19 2 2 4" xfId="11032" xr:uid="{00000000-0005-0000-0000-000063430000}"/>
    <cellStyle name="Input 2 19 2 2 5" xfId="11033" xr:uid="{00000000-0005-0000-0000-000064430000}"/>
    <cellStyle name="Input 2 19 2 2 6" xfId="11034" xr:uid="{00000000-0005-0000-0000-000065430000}"/>
    <cellStyle name="Input 2 19 2 3" xfId="11035" xr:uid="{00000000-0005-0000-0000-000066430000}"/>
    <cellStyle name="Input 2 19 2 3 2" xfId="11036" xr:uid="{00000000-0005-0000-0000-000067430000}"/>
    <cellStyle name="Input 2 19 2 3 3" xfId="11037" xr:uid="{00000000-0005-0000-0000-000068430000}"/>
    <cellStyle name="Input 2 19 2 3 4" xfId="11038" xr:uid="{00000000-0005-0000-0000-000069430000}"/>
    <cellStyle name="Input 2 19 2 3 5" xfId="11039" xr:uid="{00000000-0005-0000-0000-00006A430000}"/>
    <cellStyle name="Input 2 19 2 3 6" xfId="11040" xr:uid="{00000000-0005-0000-0000-00006B430000}"/>
    <cellStyle name="Input 2 19 2 4" xfId="11041" xr:uid="{00000000-0005-0000-0000-00006C430000}"/>
    <cellStyle name="Input 2 19 3" xfId="11042" xr:uid="{00000000-0005-0000-0000-00006D430000}"/>
    <cellStyle name="Input 2 19 3 2" xfId="11043" xr:uid="{00000000-0005-0000-0000-00006E430000}"/>
    <cellStyle name="Input 2 19 3 3" xfId="11044" xr:uid="{00000000-0005-0000-0000-00006F430000}"/>
    <cellStyle name="Input 2 19 3 4" xfId="11045" xr:uid="{00000000-0005-0000-0000-000070430000}"/>
    <cellStyle name="Input 2 19 3 5" xfId="11046" xr:uid="{00000000-0005-0000-0000-000071430000}"/>
    <cellStyle name="Input 2 19 3 6" xfId="11047" xr:uid="{00000000-0005-0000-0000-000072430000}"/>
    <cellStyle name="Input 2 19 4" xfId="11048" xr:uid="{00000000-0005-0000-0000-000073430000}"/>
    <cellStyle name="Input 2 19 4 2" xfId="11049" xr:uid="{00000000-0005-0000-0000-000074430000}"/>
    <cellStyle name="Input 2 19 4 3" xfId="11050" xr:uid="{00000000-0005-0000-0000-000075430000}"/>
    <cellStyle name="Input 2 19 4 4" xfId="11051" xr:uid="{00000000-0005-0000-0000-000076430000}"/>
    <cellStyle name="Input 2 19 4 5" xfId="11052" xr:uid="{00000000-0005-0000-0000-000077430000}"/>
    <cellStyle name="Input 2 19 4 6" xfId="11053" xr:uid="{00000000-0005-0000-0000-000078430000}"/>
    <cellStyle name="Input 2 19 5" xfId="11054" xr:uid="{00000000-0005-0000-0000-000079430000}"/>
    <cellStyle name="Input 2 2" xfId="11055" xr:uid="{00000000-0005-0000-0000-00007A430000}"/>
    <cellStyle name="Input 2 2 2" xfId="11056" xr:uid="{00000000-0005-0000-0000-00007B430000}"/>
    <cellStyle name="Input 2 2 2 2" xfId="11057" xr:uid="{00000000-0005-0000-0000-00007C430000}"/>
    <cellStyle name="Input 2 2 2 2 2" xfId="11058" xr:uid="{00000000-0005-0000-0000-00007D430000}"/>
    <cellStyle name="Input 2 2 2 2 2 2" xfId="11059" xr:uid="{00000000-0005-0000-0000-00007E430000}"/>
    <cellStyle name="Input 2 2 2 2 2 3" xfId="11060" xr:uid="{00000000-0005-0000-0000-00007F430000}"/>
    <cellStyle name="Input 2 2 2 2 2 4" xfId="11061" xr:uid="{00000000-0005-0000-0000-000080430000}"/>
    <cellStyle name="Input 2 2 2 2 2 5" xfId="11062" xr:uid="{00000000-0005-0000-0000-000081430000}"/>
    <cellStyle name="Input 2 2 2 2 2 6" xfId="11063" xr:uid="{00000000-0005-0000-0000-000082430000}"/>
    <cellStyle name="Input 2 2 2 2 3" xfId="11064" xr:uid="{00000000-0005-0000-0000-000083430000}"/>
    <cellStyle name="Input 2 2 2 2 3 2" xfId="11065" xr:uid="{00000000-0005-0000-0000-000084430000}"/>
    <cellStyle name="Input 2 2 2 2 3 3" xfId="11066" xr:uid="{00000000-0005-0000-0000-000085430000}"/>
    <cellStyle name="Input 2 2 2 2 3 4" xfId="11067" xr:uid="{00000000-0005-0000-0000-000086430000}"/>
    <cellStyle name="Input 2 2 2 2 3 5" xfId="11068" xr:uid="{00000000-0005-0000-0000-000087430000}"/>
    <cellStyle name="Input 2 2 2 2 3 6" xfId="11069" xr:uid="{00000000-0005-0000-0000-000088430000}"/>
    <cellStyle name="Input 2 2 2 2 4" xfId="11070" xr:uid="{00000000-0005-0000-0000-000089430000}"/>
    <cellStyle name="Input 2 2 2 3" xfId="11071" xr:uid="{00000000-0005-0000-0000-00008A430000}"/>
    <cellStyle name="Input 2 2 2 3 2" xfId="11072" xr:uid="{00000000-0005-0000-0000-00008B430000}"/>
    <cellStyle name="Input 2 2 2 3 3" xfId="11073" xr:uid="{00000000-0005-0000-0000-00008C430000}"/>
    <cellStyle name="Input 2 2 2 3 4" xfId="11074" xr:uid="{00000000-0005-0000-0000-00008D430000}"/>
    <cellStyle name="Input 2 2 2 3 5" xfId="11075" xr:uid="{00000000-0005-0000-0000-00008E430000}"/>
    <cellStyle name="Input 2 2 2 3 6" xfId="11076" xr:uid="{00000000-0005-0000-0000-00008F430000}"/>
    <cellStyle name="Input 2 2 2 3 7" xfId="11077" xr:uid="{00000000-0005-0000-0000-000090430000}"/>
    <cellStyle name="Input 2 2 2 4" xfId="11078" xr:uid="{00000000-0005-0000-0000-000091430000}"/>
    <cellStyle name="Input 2 2 2 4 2" xfId="11079" xr:uid="{00000000-0005-0000-0000-000092430000}"/>
    <cellStyle name="Input 2 2 2 4 3" xfId="11080" xr:uid="{00000000-0005-0000-0000-000093430000}"/>
    <cellStyle name="Input 2 2 2 4 4" xfId="11081" xr:uid="{00000000-0005-0000-0000-000094430000}"/>
    <cellStyle name="Input 2 2 2 4 5" xfId="11082" xr:uid="{00000000-0005-0000-0000-000095430000}"/>
    <cellStyle name="Input 2 2 2 4 6" xfId="11083" xr:uid="{00000000-0005-0000-0000-000096430000}"/>
    <cellStyle name="Input 2 2 3" xfId="11084" xr:uid="{00000000-0005-0000-0000-000097430000}"/>
    <cellStyle name="Input 2 2 3 2" xfId="11085" xr:uid="{00000000-0005-0000-0000-000098430000}"/>
    <cellStyle name="Input 2 2 3 2 2" xfId="11086" xr:uid="{00000000-0005-0000-0000-000099430000}"/>
    <cellStyle name="Input 2 2 3 2 2 2" xfId="11087" xr:uid="{00000000-0005-0000-0000-00009A430000}"/>
    <cellStyle name="Input 2 2 3 2 2 3" xfId="11088" xr:uid="{00000000-0005-0000-0000-00009B430000}"/>
    <cellStyle name="Input 2 2 3 2 2 4" xfId="11089" xr:uid="{00000000-0005-0000-0000-00009C430000}"/>
    <cellStyle name="Input 2 2 3 2 2 5" xfId="11090" xr:uid="{00000000-0005-0000-0000-00009D430000}"/>
    <cellStyle name="Input 2 2 3 2 2 6" xfId="11091" xr:uid="{00000000-0005-0000-0000-00009E430000}"/>
    <cellStyle name="Input 2 2 3 2 3" xfId="11092" xr:uid="{00000000-0005-0000-0000-00009F430000}"/>
    <cellStyle name="Input 2 2 3 2 3 2" xfId="11093" xr:uid="{00000000-0005-0000-0000-0000A0430000}"/>
    <cellStyle name="Input 2 2 3 2 3 3" xfId="11094" xr:uid="{00000000-0005-0000-0000-0000A1430000}"/>
    <cellStyle name="Input 2 2 3 2 3 4" xfId="11095" xr:uid="{00000000-0005-0000-0000-0000A2430000}"/>
    <cellStyle name="Input 2 2 3 2 3 5" xfId="11096" xr:uid="{00000000-0005-0000-0000-0000A3430000}"/>
    <cellStyle name="Input 2 2 3 2 3 6" xfId="11097" xr:uid="{00000000-0005-0000-0000-0000A4430000}"/>
    <cellStyle name="Input 2 2 3 2 4" xfId="11098" xr:uid="{00000000-0005-0000-0000-0000A5430000}"/>
    <cellStyle name="Input 2 2 3 3" xfId="11099" xr:uid="{00000000-0005-0000-0000-0000A6430000}"/>
    <cellStyle name="Input 2 2 3 3 2" xfId="11100" xr:uid="{00000000-0005-0000-0000-0000A7430000}"/>
    <cellStyle name="Input 2 2 3 3 3" xfId="11101" xr:uid="{00000000-0005-0000-0000-0000A8430000}"/>
    <cellStyle name="Input 2 2 3 3 4" xfId="11102" xr:uid="{00000000-0005-0000-0000-0000A9430000}"/>
    <cellStyle name="Input 2 2 3 3 5" xfId="11103" xr:uid="{00000000-0005-0000-0000-0000AA430000}"/>
    <cellStyle name="Input 2 2 3 3 6" xfId="11104" xr:uid="{00000000-0005-0000-0000-0000AB430000}"/>
    <cellStyle name="Input 2 2 3 4" xfId="11105" xr:uid="{00000000-0005-0000-0000-0000AC430000}"/>
    <cellStyle name="Input 2 2 3 4 2" xfId="11106" xr:uid="{00000000-0005-0000-0000-0000AD430000}"/>
    <cellStyle name="Input 2 2 3 4 3" xfId="11107" xr:uid="{00000000-0005-0000-0000-0000AE430000}"/>
    <cellStyle name="Input 2 2 3 4 4" xfId="11108" xr:uid="{00000000-0005-0000-0000-0000AF430000}"/>
    <cellStyle name="Input 2 2 3 4 5" xfId="11109" xr:uid="{00000000-0005-0000-0000-0000B0430000}"/>
    <cellStyle name="Input 2 2 3 4 6" xfId="11110" xr:uid="{00000000-0005-0000-0000-0000B1430000}"/>
    <cellStyle name="Input 2 2 3 5" xfId="11111" xr:uid="{00000000-0005-0000-0000-0000B2430000}"/>
    <cellStyle name="Input 2 2 4" xfId="11112" xr:uid="{00000000-0005-0000-0000-0000B3430000}"/>
    <cellStyle name="Input 2 2 4 2" xfId="11113" xr:uid="{00000000-0005-0000-0000-0000B4430000}"/>
    <cellStyle name="Input 2 2 4 2 2" xfId="11114" xr:uid="{00000000-0005-0000-0000-0000B5430000}"/>
    <cellStyle name="Input 2 2 4 2 2 2" xfId="11115" xr:uid="{00000000-0005-0000-0000-0000B6430000}"/>
    <cellStyle name="Input 2 2 4 2 2 3" xfId="11116" xr:uid="{00000000-0005-0000-0000-0000B7430000}"/>
    <cellStyle name="Input 2 2 4 2 2 4" xfId="11117" xr:uid="{00000000-0005-0000-0000-0000B8430000}"/>
    <cellStyle name="Input 2 2 4 2 2 5" xfId="11118" xr:uid="{00000000-0005-0000-0000-0000B9430000}"/>
    <cellStyle name="Input 2 2 4 2 2 6" xfId="11119" xr:uid="{00000000-0005-0000-0000-0000BA430000}"/>
    <cellStyle name="Input 2 2 4 2 3" xfId="11120" xr:uid="{00000000-0005-0000-0000-0000BB430000}"/>
    <cellStyle name="Input 2 2 4 2 3 2" xfId="11121" xr:uid="{00000000-0005-0000-0000-0000BC430000}"/>
    <cellStyle name="Input 2 2 4 2 3 3" xfId="11122" xr:uid="{00000000-0005-0000-0000-0000BD430000}"/>
    <cellStyle name="Input 2 2 4 2 3 4" xfId="11123" xr:uid="{00000000-0005-0000-0000-0000BE430000}"/>
    <cellStyle name="Input 2 2 4 2 3 5" xfId="11124" xr:uid="{00000000-0005-0000-0000-0000BF430000}"/>
    <cellStyle name="Input 2 2 4 2 3 6" xfId="11125" xr:uid="{00000000-0005-0000-0000-0000C0430000}"/>
    <cellStyle name="Input 2 2 4 2 4" xfId="11126" xr:uid="{00000000-0005-0000-0000-0000C1430000}"/>
    <cellStyle name="Input 2 2 4 3" xfId="11127" xr:uid="{00000000-0005-0000-0000-0000C2430000}"/>
    <cellStyle name="Input 2 2 4 3 2" xfId="11128" xr:uid="{00000000-0005-0000-0000-0000C3430000}"/>
    <cellStyle name="Input 2 2 4 3 3" xfId="11129" xr:uid="{00000000-0005-0000-0000-0000C4430000}"/>
    <cellStyle name="Input 2 2 4 3 4" xfId="11130" xr:uid="{00000000-0005-0000-0000-0000C5430000}"/>
    <cellStyle name="Input 2 2 4 3 5" xfId="11131" xr:uid="{00000000-0005-0000-0000-0000C6430000}"/>
    <cellStyle name="Input 2 2 4 3 6" xfId="11132" xr:uid="{00000000-0005-0000-0000-0000C7430000}"/>
    <cellStyle name="Input 2 2 4 4" xfId="11133" xr:uid="{00000000-0005-0000-0000-0000C8430000}"/>
    <cellStyle name="Input 2 2 4 4 2" xfId="11134" xr:uid="{00000000-0005-0000-0000-0000C9430000}"/>
    <cellStyle name="Input 2 2 4 4 3" xfId="11135" xr:uid="{00000000-0005-0000-0000-0000CA430000}"/>
    <cellStyle name="Input 2 2 4 4 4" xfId="11136" xr:uid="{00000000-0005-0000-0000-0000CB430000}"/>
    <cellStyle name="Input 2 2 4 4 5" xfId="11137" xr:uid="{00000000-0005-0000-0000-0000CC430000}"/>
    <cellStyle name="Input 2 2 4 4 6" xfId="11138" xr:uid="{00000000-0005-0000-0000-0000CD430000}"/>
    <cellStyle name="Input 2 2 4 5" xfId="11139" xr:uid="{00000000-0005-0000-0000-0000CE430000}"/>
    <cellStyle name="Input 2 2 5" xfId="11140" xr:uid="{00000000-0005-0000-0000-0000CF430000}"/>
    <cellStyle name="Input 2 2 5 2" xfId="11141" xr:uid="{00000000-0005-0000-0000-0000D0430000}"/>
    <cellStyle name="Input 2 2 5 2 2" xfId="11142" xr:uid="{00000000-0005-0000-0000-0000D1430000}"/>
    <cellStyle name="Input 2 2 5 2 2 2" xfId="11143" xr:uid="{00000000-0005-0000-0000-0000D2430000}"/>
    <cellStyle name="Input 2 2 5 2 2 3" xfId="11144" xr:uid="{00000000-0005-0000-0000-0000D3430000}"/>
    <cellStyle name="Input 2 2 5 2 2 4" xfId="11145" xr:uid="{00000000-0005-0000-0000-0000D4430000}"/>
    <cellStyle name="Input 2 2 5 2 2 5" xfId="11146" xr:uid="{00000000-0005-0000-0000-0000D5430000}"/>
    <cellStyle name="Input 2 2 5 2 2 6" xfId="11147" xr:uid="{00000000-0005-0000-0000-0000D6430000}"/>
    <cellStyle name="Input 2 2 5 2 3" xfId="11148" xr:uid="{00000000-0005-0000-0000-0000D7430000}"/>
    <cellStyle name="Input 2 2 5 2 3 2" xfId="11149" xr:uid="{00000000-0005-0000-0000-0000D8430000}"/>
    <cellStyle name="Input 2 2 5 2 3 3" xfId="11150" xr:uid="{00000000-0005-0000-0000-0000D9430000}"/>
    <cellStyle name="Input 2 2 5 2 3 4" xfId="11151" xr:uid="{00000000-0005-0000-0000-0000DA430000}"/>
    <cellStyle name="Input 2 2 5 2 3 5" xfId="11152" xr:uid="{00000000-0005-0000-0000-0000DB430000}"/>
    <cellStyle name="Input 2 2 5 2 3 6" xfId="11153" xr:uid="{00000000-0005-0000-0000-0000DC430000}"/>
    <cellStyle name="Input 2 2 5 2 4" xfId="11154" xr:uid="{00000000-0005-0000-0000-0000DD430000}"/>
    <cellStyle name="Input 2 2 5 3" xfId="11155" xr:uid="{00000000-0005-0000-0000-0000DE430000}"/>
    <cellStyle name="Input 2 2 5 3 2" xfId="11156" xr:uid="{00000000-0005-0000-0000-0000DF430000}"/>
    <cellStyle name="Input 2 2 5 3 3" xfId="11157" xr:uid="{00000000-0005-0000-0000-0000E0430000}"/>
    <cellStyle name="Input 2 2 5 3 4" xfId="11158" xr:uid="{00000000-0005-0000-0000-0000E1430000}"/>
    <cellStyle name="Input 2 2 5 3 5" xfId="11159" xr:uid="{00000000-0005-0000-0000-0000E2430000}"/>
    <cellStyle name="Input 2 2 5 3 6" xfId="11160" xr:uid="{00000000-0005-0000-0000-0000E3430000}"/>
    <cellStyle name="Input 2 2 5 4" xfId="11161" xr:uid="{00000000-0005-0000-0000-0000E4430000}"/>
    <cellStyle name="Input 2 2 5 4 2" xfId="11162" xr:uid="{00000000-0005-0000-0000-0000E5430000}"/>
    <cellStyle name="Input 2 2 5 4 3" xfId="11163" xr:uid="{00000000-0005-0000-0000-0000E6430000}"/>
    <cellStyle name="Input 2 2 5 4 4" xfId="11164" xr:uid="{00000000-0005-0000-0000-0000E7430000}"/>
    <cellStyle name="Input 2 2 5 4 5" xfId="11165" xr:uid="{00000000-0005-0000-0000-0000E8430000}"/>
    <cellStyle name="Input 2 2 5 4 6" xfId="11166" xr:uid="{00000000-0005-0000-0000-0000E9430000}"/>
    <cellStyle name="Input 2 2 5 5" xfId="11167" xr:uid="{00000000-0005-0000-0000-0000EA430000}"/>
    <cellStyle name="Input 2 2 6" xfId="11168" xr:uid="{00000000-0005-0000-0000-0000EB430000}"/>
    <cellStyle name="Input 2 2 6 2" xfId="11169" xr:uid="{00000000-0005-0000-0000-0000EC430000}"/>
    <cellStyle name="Input 2 2 6 2 2" xfId="11170" xr:uid="{00000000-0005-0000-0000-0000ED430000}"/>
    <cellStyle name="Input 2 2 6 2 3" xfId="11171" xr:uid="{00000000-0005-0000-0000-0000EE430000}"/>
    <cellStyle name="Input 2 2 6 2 4" xfId="11172" xr:uid="{00000000-0005-0000-0000-0000EF430000}"/>
    <cellStyle name="Input 2 2 6 2 5" xfId="11173" xr:uid="{00000000-0005-0000-0000-0000F0430000}"/>
    <cellStyle name="Input 2 2 6 2 6" xfId="11174" xr:uid="{00000000-0005-0000-0000-0000F1430000}"/>
    <cellStyle name="Input 2 2 6 3" xfId="11175" xr:uid="{00000000-0005-0000-0000-0000F2430000}"/>
    <cellStyle name="Input 2 2 6 3 2" xfId="11176" xr:uid="{00000000-0005-0000-0000-0000F3430000}"/>
    <cellStyle name="Input 2 2 6 3 3" xfId="11177" xr:uid="{00000000-0005-0000-0000-0000F4430000}"/>
    <cellStyle name="Input 2 2 6 3 4" xfId="11178" xr:uid="{00000000-0005-0000-0000-0000F5430000}"/>
    <cellStyle name="Input 2 2 6 3 5" xfId="11179" xr:uid="{00000000-0005-0000-0000-0000F6430000}"/>
    <cellStyle name="Input 2 2 6 3 6" xfId="11180" xr:uid="{00000000-0005-0000-0000-0000F7430000}"/>
    <cellStyle name="Input 2 2 6 4" xfId="11181" xr:uid="{00000000-0005-0000-0000-0000F8430000}"/>
    <cellStyle name="Input 2 2 7" xfId="11182" xr:uid="{00000000-0005-0000-0000-0000F9430000}"/>
    <cellStyle name="Input 2 2 7 2" xfId="11183" xr:uid="{00000000-0005-0000-0000-0000FA430000}"/>
    <cellStyle name="Input 2 2 7 3" xfId="11184" xr:uid="{00000000-0005-0000-0000-0000FB430000}"/>
    <cellStyle name="Input 2 2 7 4" xfId="11185" xr:uid="{00000000-0005-0000-0000-0000FC430000}"/>
    <cellStyle name="Input 2 2 7 5" xfId="11186" xr:uid="{00000000-0005-0000-0000-0000FD430000}"/>
    <cellStyle name="Input 2 2 7 6" xfId="11187" xr:uid="{00000000-0005-0000-0000-0000FE430000}"/>
    <cellStyle name="Input 2 2 7 7" xfId="11188" xr:uid="{00000000-0005-0000-0000-0000FF430000}"/>
    <cellStyle name="Input 2 2 8" xfId="11189" xr:uid="{00000000-0005-0000-0000-000000440000}"/>
    <cellStyle name="Input 2 2 8 2" xfId="11190" xr:uid="{00000000-0005-0000-0000-000001440000}"/>
    <cellStyle name="Input 2 2 8 3" xfId="11191" xr:uid="{00000000-0005-0000-0000-000002440000}"/>
    <cellStyle name="Input 2 2 8 4" xfId="11192" xr:uid="{00000000-0005-0000-0000-000003440000}"/>
    <cellStyle name="Input 2 2 8 5" xfId="11193" xr:uid="{00000000-0005-0000-0000-000004440000}"/>
    <cellStyle name="Input 2 2 8 6" xfId="11194" xr:uid="{00000000-0005-0000-0000-000005440000}"/>
    <cellStyle name="Input 2 2 9" xfId="37707" xr:uid="{00000000-0005-0000-0000-000006440000}"/>
    <cellStyle name="Input 2 2_Client_Report_SSFD_286_UI_15May14_06h00" xfId="37059" xr:uid="{00000000-0005-0000-0000-000007440000}"/>
    <cellStyle name="Input 2 20" xfId="11195" xr:uid="{00000000-0005-0000-0000-000008440000}"/>
    <cellStyle name="Input 2 20 2" xfId="11196" xr:uid="{00000000-0005-0000-0000-000009440000}"/>
    <cellStyle name="Input 2 20 2 2" xfId="11197" xr:uid="{00000000-0005-0000-0000-00000A440000}"/>
    <cellStyle name="Input 2 20 2 2 2" xfId="11198" xr:uid="{00000000-0005-0000-0000-00000B440000}"/>
    <cellStyle name="Input 2 20 2 2 3" xfId="11199" xr:uid="{00000000-0005-0000-0000-00000C440000}"/>
    <cellStyle name="Input 2 20 2 2 4" xfId="11200" xr:uid="{00000000-0005-0000-0000-00000D440000}"/>
    <cellStyle name="Input 2 20 2 2 5" xfId="11201" xr:uid="{00000000-0005-0000-0000-00000E440000}"/>
    <cellStyle name="Input 2 20 2 2 6" xfId="11202" xr:uid="{00000000-0005-0000-0000-00000F440000}"/>
    <cellStyle name="Input 2 20 2 3" xfId="11203" xr:uid="{00000000-0005-0000-0000-000010440000}"/>
    <cellStyle name="Input 2 20 2 3 2" xfId="11204" xr:uid="{00000000-0005-0000-0000-000011440000}"/>
    <cellStyle name="Input 2 20 2 3 3" xfId="11205" xr:uid="{00000000-0005-0000-0000-000012440000}"/>
    <cellStyle name="Input 2 20 2 3 4" xfId="11206" xr:uid="{00000000-0005-0000-0000-000013440000}"/>
    <cellStyle name="Input 2 20 2 3 5" xfId="11207" xr:uid="{00000000-0005-0000-0000-000014440000}"/>
    <cellStyle name="Input 2 20 2 3 6" xfId="11208" xr:uid="{00000000-0005-0000-0000-000015440000}"/>
    <cellStyle name="Input 2 20 2 4" xfId="11209" xr:uid="{00000000-0005-0000-0000-000016440000}"/>
    <cellStyle name="Input 2 20 3" xfId="11210" xr:uid="{00000000-0005-0000-0000-000017440000}"/>
    <cellStyle name="Input 2 20 3 2" xfId="11211" xr:uid="{00000000-0005-0000-0000-000018440000}"/>
    <cellStyle name="Input 2 20 3 3" xfId="11212" xr:uid="{00000000-0005-0000-0000-000019440000}"/>
    <cellStyle name="Input 2 20 3 4" xfId="11213" xr:uid="{00000000-0005-0000-0000-00001A440000}"/>
    <cellStyle name="Input 2 20 3 5" xfId="11214" xr:uid="{00000000-0005-0000-0000-00001B440000}"/>
    <cellStyle name="Input 2 20 3 6" xfId="11215" xr:uid="{00000000-0005-0000-0000-00001C440000}"/>
    <cellStyle name="Input 2 20 4" xfId="11216" xr:uid="{00000000-0005-0000-0000-00001D440000}"/>
    <cellStyle name="Input 2 20 4 2" xfId="11217" xr:uid="{00000000-0005-0000-0000-00001E440000}"/>
    <cellStyle name="Input 2 20 4 3" xfId="11218" xr:uid="{00000000-0005-0000-0000-00001F440000}"/>
    <cellStyle name="Input 2 20 4 4" xfId="11219" xr:uid="{00000000-0005-0000-0000-000020440000}"/>
    <cellStyle name="Input 2 20 4 5" xfId="11220" xr:uid="{00000000-0005-0000-0000-000021440000}"/>
    <cellStyle name="Input 2 20 4 6" xfId="11221" xr:uid="{00000000-0005-0000-0000-000022440000}"/>
    <cellStyle name="Input 2 20 5" xfId="11222" xr:uid="{00000000-0005-0000-0000-000023440000}"/>
    <cellStyle name="Input 2 21" xfId="11223" xr:uid="{00000000-0005-0000-0000-000024440000}"/>
    <cellStyle name="Input 2 21 2" xfId="11224" xr:uid="{00000000-0005-0000-0000-000025440000}"/>
    <cellStyle name="Input 2 21 2 2" xfId="11225" xr:uid="{00000000-0005-0000-0000-000026440000}"/>
    <cellStyle name="Input 2 21 2 2 2" xfId="11226" xr:uid="{00000000-0005-0000-0000-000027440000}"/>
    <cellStyle name="Input 2 21 2 2 3" xfId="11227" xr:uid="{00000000-0005-0000-0000-000028440000}"/>
    <cellStyle name="Input 2 21 2 2 4" xfId="11228" xr:uid="{00000000-0005-0000-0000-000029440000}"/>
    <cellStyle name="Input 2 21 2 2 5" xfId="11229" xr:uid="{00000000-0005-0000-0000-00002A440000}"/>
    <cellStyle name="Input 2 21 2 2 6" xfId="11230" xr:uid="{00000000-0005-0000-0000-00002B440000}"/>
    <cellStyle name="Input 2 21 2 3" xfId="11231" xr:uid="{00000000-0005-0000-0000-00002C440000}"/>
    <cellStyle name="Input 2 21 2 3 2" xfId="11232" xr:uid="{00000000-0005-0000-0000-00002D440000}"/>
    <cellStyle name="Input 2 21 2 3 3" xfId="11233" xr:uid="{00000000-0005-0000-0000-00002E440000}"/>
    <cellStyle name="Input 2 21 2 3 4" xfId="11234" xr:uid="{00000000-0005-0000-0000-00002F440000}"/>
    <cellStyle name="Input 2 21 2 3 5" xfId="11235" xr:uid="{00000000-0005-0000-0000-000030440000}"/>
    <cellStyle name="Input 2 21 2 3 6" xfId="11236" xr:uid="{00000000-0005-0000-0000-000031440000}"/>
    <cellStyle name="Input 2 21 2 4" xfId="11237" xr:uid="{00000000-0005-0000-0000-000032440000}"/>
    <cellStyle name="Input 2 21 3" xfId="11238" xr:uid="{00000000-0005-0000-0000-000033440000}"/>
    <cellStyle name="Input 2 21 3 2" xfId="11239" xr:uid="{00000000-0005-0000-0000-000034440000}"/>
    <cellStyle name="Input 2 21 3 3" xfId="11240" xr:uid="{00000000-0005-0000-0000-000035440000}"/>
    <cellStyle name="Input 2 21 3 4" xfId="11241" xr:uid="{00000000-0005-0000-0000-000036440000}"/>
    <cellStyle name="Input 2 21 3 5" xfId="11242" xr:uid="{00000000-0005-0000-0000-000037440000}"/>
    <cellStyle name="Input 2 21 3 6" xfId="11243" xr:uid="{00000000-0005-0000-0000-000038440000}"/>
    <cellStyle name="Input 2 21 4" xfId="11244" xr:uid="{00000000-0005-0000-0000-000039440000}"/>
    <cellStyle name="Input 2 21 4 2" xfId="11245" xr:uid="{00000000-0005-0000-0000-00003A440000}"/>
    <cellStyle name="Input 2 21 4 3" xfId="11246" xr:uid="{00000000-0005-0000-0000-00003B440000}"/>
    <cellStyle name="Input 2 21 4 4" xfId="11247" xr:uid="{00000000-0005-0000-0000-00003C440000}"/>
    <cellStyle name="Input 2 21 4 5" xfId="11248" xr:uid="{00000000-0005-0000-0000-00003D440000}"/>
    <cellStyle name="Input 2 21 4 6" xfId="11249" xr:uid="{00000000-0005-0000-0000-00003E440000}"/>
    <cellStyle name="Input 2 21 5" xfId="11250" xr:uid="{00000000-0005-0000-0000-00003F440000}"/>
    <cellStyle name="Input 2 22" xfId="11251" xr:uid="{00000000-0005-0000-0000-000040440000}"/>
    <cellStyle name="Input 2 22 2" xfId="11252" xr:uid="{00000000-0005-0000-0000-000041440000}"/>
    <cellStyle name="Input 2 22 2 2" xfId="11253" xr:uid="{00000000-0005-0000-0000-000042440000}"/>
    <cellStyle name="Input 2 22 2 2 2" xfId="11254" xr:uid="{00000000-0005-0000-0000-000043440000}"/>
    <cellStyle name="Input 2 22 2 2 3" xfId="11255" xr:uid="{00000000-0005-0000-0000-000044440000}"/>
    <cellStyle name="Input 2 22 2 2 4" xfId="11256" xr:uid="{00000000-0005-0000-0000-000045440000}"/>
    <cellStyle name="Input 2 22 2 2 5" xfId="11257" xr:uid="{00000000-0005-0000-0000-000046440000}"/>
    <cellStyle name="Input 2 22 2 2 6" xfId="11258" xr:uid="{00000000-0005-0000-0000-000047440000}"/>
    <cellStyle name="Input 2 22 2 3" xfId="11259" xr:uid="{00000000-0005-0000-0000-000048440000}"/>
    <cellStyle name="Input 2 22 2 3 2" xfId="11260" xr:uid="{00000000-0005-0000-0000-000049440000}"/>
    <cellStyle name="Input 2 22 2 3 3" xfId="11261" xr:uid="{00000000-0005-0000-0000-00004A440000}"/>
    <cellStyle name="Input 2 22 2 3 4" xfId="11262" xr:uid="{00000000-0005-0000-0000-00004B440000}"/>
    <cellStyle name="Input 2 22 2 3 5" xfId="11263" xr:uid="{00000000-0005-0000-0000-00004C440000}"/>
    <cellStyle name="Input 2 22 2 3 6" xfId="11264" xr:uid="{00000000-0005-0000-0000-00004D440000}"/>
    <cellStyle name="Input 2 22 2 4" xfId="11265" xr:uid="{00000000-0005-0000-0000-00004E440000}"/>
    <cellStyle name="Input 2 22 3" xfId="11266" xr:uid="{00000000-0005-0000-0000-00004F440000}"/>
    <cellStyle name="Input 2 22 3 2" xfId="11267" xr:uid="{00000000-0005-0000-0000-000050440000}"/>
    <cellStyle name="Input 2 22 3 3" xfId="11268" xr:uid="{00000000-0005-0000-0000-000051440000}"/>
    <cellStyle name="Input 2 22 3 4" xfId="11269" xr:uid="{00000000-0005-0000-0000-000052440000}"/>
    <cellStyle name="Input 2 22 3 5" xfId="11270" xr:uid="{00000000-0005-0000-0000-000053440000}"/>
    <cellStyle name="Input 2 22 3 6" xfId="11271" xr:uid="{00000000-0005-0000-0000-000054440000}"/>
    <cellStyle name="Input 2 22 4" xfId="11272" xr:uid="{00000000-0005-0000-0000-000055440000}"/>
    <cellStyle name="Input 2 22 4 2" xfId="11273" xr:uid="{00000000-0005-0000-0000-000056440000}"/>
    <cellStyle name="Input 2 22 4 3" xfId="11274" xr:uid="{00000000-0005-0000-0000-000057440000}"/>
    <cellStyle name="Input 2 22 4 4" xfId="11275" xr:uid="{00000000-0005-0000-0000-000058440000}"/>
    <cellStyle name="Input 2 22 4 5" xfId="11276" xr:uid="{00000000-0005-0000-0000-000059440000}"/>
    <cellStyle name="Input 2 22 4 6" xfId="11277" xr:uid="{00000000-0005-0000-0000-00005A440000}"/>
    <cellStyle name="Input 2 22 5" xfId="11278" xr:uid="{00000000-0005-0000-0000-00005B440000}"/>
    <cellStyle name="Input 2 22 6" xfId="35018" xr:uid="{00000000-0005-0000-0000-00005C440000}"/>
    <cellStyle name="Input 2 23" xfId="11279" xr:uid="{00000000-0005-0000-0000-00005D440000}"/>
    <cellStyle name="Input 2 23 2" xfId="11280" xr:uid="{00000000-0005-0000-0000-00005E440000}"/>
    <cellStyle name="Input 2 23 2 2" xfId="11281" xr:uid="{00000000-0005-0000-0000-00005F440000}"/>
    <cellStyle name="Input 2 23 2 3" xfId="11282" xr:uid="{00000000-0005-0000-0000-000060440000}"/>
    <cellStyle name="Input 2 23 2 4" xfId="11283" xr:uid="{00000000-0005-0000-0000-000061440000}"/>
    <cellStyle name="Input 2 23 2 5" xfId="11284" xr:uid="{00000000-0005-0000-0000-000062440000}"/>
    <cellStyle name="Input 2 23 2 6" xfId="11285" xr:uid="{00000000-0005-0000-0000-000063440000}"/>
    <cellStyle name="Input 2 23 3" xfId="11286" xr:uid="{00000000-0005-0000-0000-000064440000}"/>
    <cellStyle name="Input 2 23 3 2" xfId="11287" xr:uid="{00000000-0005-0000-0000-000065440000}"/>
    <cellStyle name="Input 2 23 3 3" xfId="11288" xr:uid="{00000000-0005-0000-0000-000066440000}"/>
    <cellStyle name="Input 2 23 3 4" xfId="11289" xr:uid="{00000000-0005-0000-0000-000067440000}"/>
    <cellStyle name="Input 2 23 3 5" xfId="11290" xr:uid="{00000000-0005-0000-0000-000068440000}"/>
    <cellStyle name="Input 2 23 3 6" xfId="11291" xr:uid="{00000000-0005-0000-0000-000069440000}"/>
    <cellStyle name="Input 2 23 4" xfId="11292" xr:uid="{00000000-0005-0000-0000-00006A440000}"/>
    <cellStyle name="Input 2 24" xfId="11293" xr:uid="{00000000-0005-0000-0000-00006B440000}"/>
    <cellStyle name="Input 2 24 2" xfId="11294" xr:uid="{00000000-0005-0000-0000-00006C440000}"/>
    <cellStyle name="Input 2 24 3" xfId="11295" xr:uid="{00000000-0005-0000-0000-00006D440000}"/>
    <cellStyle name="Input 2 24 4" xfId="11296" xr:uid="{00000000-0005-0000-0000-00006E440000}"/>
    <cellStyle name="Input 2 24 5" xfId="11297" xr:uid="{00000000-0005-0000-0000-00006F440000}"/>
    <cellStyle name="Input 2 24 6" xfId="11298" xr:uid="{00000000-0005-0000-0000-000070440000}"/>
    <cellStyle name="Input 2 24 7" xfId="11299" xr:uid="{00000000-0005-0000-0000-000071440000}"/>
    <cellStyle name="Input 2 25" xfId="11300" xr:uid="{00000000-0005-0000-0000-000072440000}"/>
    <cellStyle name="Input 2 25 2" xfId="11301" xr:uid="{00000000-0005-0000-0000-000073440000}"/>
    <cellStyle name="Input 2 25 3" xfId="11302" xr:uid="{00000000-0005-0000-0000-000074440000}"/>
    <cellStyle name="Input 2 25 4" xfId="11303" xr:uid="{00000000-0005-0000-0000-000075440000}"/>
    <cellStyle name="Input 2 25 5" xfId="11304" xr:uid="{00000000-0005-0000-0000-000076440000}"/>
    <cellStyle name="Input 2 25 6" xfId="11305" xr:uid="{00000000-0005-0000-0000-000077440000}"/>
    <cellStyle name="Input 2 26" xfId="10718" xr:uid="{00000000-0005-0000-0000-000078440000}"/>
    <cellStyle name="Input 2 3" xfId="11306" xr:uid="{00000000-0005-0000-0000-000079440000}"/>
    <cellStyle name="Input 2 3 2" xfId="11307" xr:uid="{00000000-0005-0000-0000-00007A440000}"/>
    <cellStyle name="Input 2 3 2 2" xfId="11308" xr:uid="{00000000-0005-0000-0000-00007B440000}"/>
    <cellStyle name="Input 2 3 2 2 2" xfId="11309" xr:uid="{00000000-0005-0000-0000-00007C440000}"/>
    <cellStyle name="Input 2 3 2 2 2 2" xfId="11310" xr:uid="{00000000-0005-0000-0000-00007D440000}"/>
    <cellStyle name="Input 2 3 2 2 2 3" xfId="11311" xr:uid="{00000000-0005-0000-0000-00007E440000}"/>
    <cellStyle name="Input 2 3 2 2 2 4" xfId="11312" xr:uid="{00000000-0005-0000-0000-00007F440000}"/>
    <cellStyle name="Input 2 3 2 2 2 5" xfId="11313" xr:uid="{00000000-0005-0000-0000-000080440000}"/>
    <cellStyle name="Input 2 3 2 2 2 6" xfId="11314" xr:uid="{00000000-0005-0000-0000-000081440000}"/>
    <cellStyle name="Input 2 3 2 2 3" xfId="11315" xr:uid="{00000000-0005-0000-0000-000082440000}"/>
    <cellStyle name="Input 2 3 2 2 3 2" xfId="11316" xr:uid="{00000000-0005-0000-0000-000083440000}"/>
    <cellStyle name="Input 2 3 2 2 3 3" xfId="11317" xr:uid="{00000000-0005-0000-0000-000084440000}"/>
    <cellStyle name="Input 2 3 2 2 3 4" xfId="11318" xr:uid="{00000000-0005-0000-0000-000085440000}"/>
    <cellStyle name="Input 2 3 2 2 3 5" xfId="11319" xr:uid="{00000000-0005-0000-0000-000086440000}"/>
    <cellStyle name="Input 2 3 2 2 3 6" xfId="11320" xr:uid="{00000000-0005-0000-0000-000087440000}"/>
    <cellStyle name="Input 2 3 2 2 4" xfId="11321" xr:uid="{00000000-0005-0000-0000-000088440000}"/>
    <cellStyle name="Input 2 3 2 3" xfId="11322" xr:uid="{00000000-0005-0000-0000-000089440000}"/>
    <cellStyle name="Input 2 3 2 3 2" xfId="11323" xr:uid="{00000000-0005-0000-0000-00008A440000}"/>
    <cellStyle name="Input 2 3 2 3 3" xfId="11324" xr:uid="{00000000-0005-0000-0000-00008B440000}"/>
    <cellStyle name="Input 2 3 2 3 4" xfId="11325" xr:uid="{00000000-0005-0000-0000-00008C440000}"/>
    <cellStyle name="Input 2 3 2 3 5" xfId="11326" xr:uid="{00000000-0005-0000-0000-00008D440000}"/>
    <cellStyle name="Input 2 3 2 3 6" xfId="11327" xr:uid="{00000000-0005-0000-0000-00008E440000}"/>
    <cellStyle name="Input 2 3 2 3 7" xfId="11328" xr:uid="{00000000-0005-0000-0000-00008F440000}"/>
    <cellStyle name="Input 2 3 2 4" xfId="11329" xr:uid="{00000000-0005-0000-0000-000090440000}"/>
    <cellStyle name="Input 2 3 2 4 2" xfId="11330" xr:uid="{00000000-0005-0000-0000-000091440000}"/>
    <cellStyle name="Input 2 3 2 4 3" xfId="11331" xr:uid="{00000000-0005-0000-0000-000092440000}"/>
    <cellStyle name="Input 2 3 2 4 4" xfId="11332" xr:uid="{00000000-0005-0000-0000-000093440000}"/>
    <cellStyle name="Input 2 3 2 4 5" xfId="11333" xr:uid="{00000000-0005-0000-0000-000094440000}"/>
    <cellStyle name="Input 2 3 2 4 6" xfId="11334" xr:uid="{00000000-0005-0000-0000-000095440000}"/>
    <cellStyle name="Input 2 3 3" xfId="11335" xr:uid="{00000000-0005-0000-0000-000096440000}"/>
    <cellStyle name="Input 2 3 3 2" xfId="11336" xr:uid="{00000000-0005-0000-0000-000097440000}"/>
    <cellStyle name="Input 2 3 3 2 2" xfId="11337" xr:uid="{00000000-0005-0000-0000-000098440000}"/>
    <cellStyle name="Input 2 3 3 2 2 2" xfId="11338" xr:uid="{00000000-0005-0000-0000-000099440000}"/>
    <cellStyle name="Input 2 3 3 2 2 3" xfId="11339" xr:uid="{00000000-0005-0000-0000-00009A440000}"/>
    <cellStyle name="Input 2 3 3 2 2 4" xfId="11340" xr:uid="{00000000-0005-0000-0000-00009B440000}"/>
    <cellStyle name="Input 2 3 3 2 2 5" xfId="11341" xr:uid="{00000000-0005-0000-0000-00009C440000}"/>
    <cellStyle name="Input 2 3 3 2 2 6" xfId="11342" xr:uid="{00000000-0005-0000-0000-00009D440000}"/>
    <cellStyle name="Input 2 3 3 2 3" xfId="11343" xr:uid="{00000000-0005-0000-0000-00009E440000}"/>
    <cellStyle name="Input 2 3 3 2 3 2" xfId="11344" xr:uid="{00000000-0005-0000-0000-00009F440000}"/>
    <cellStyle name="Input 2 3 3 2 3 3" xfId="11345" xr:uid="{00000000-0005-0000-0000-0000A0440000}"/>
    <cellStyle name="Input 2 3 3 2 3 4" xfId="11346" xr:uid="{00000000-0005-0000-0000-0000A1440000}"/>
    <cellStyle name="Input 2 3 3 2 3 5" xfId="11347" xr:uid="{00000000-0005-0000-0000-0000A2440000}"/>
    <cellStyle name="Input 2 3 3 2 3 6" xfId="11348" xr:uid="{00000000-0005-0000-0000-0000A3440000}"/>
    <cellStyle name="Input 2 3 3 2 4" xfId="11349" xr:uid="{00000000-0005-0000-0000-0000A4440000}"/>
    <cellStyle name="Input 2 3 3 3" xfId="11350" xr:uid="{00000000-0005-0000-0000-0000A5440000}"/>
    <cellStyle name="Input 2 3 3 3 2" xfId="11351" xr:uid="{00000000-0005-0000-0000-0000A6440000}"/>
    <cellStyle name="Input 2 3 3 3 3" xfId="11352" xr:uid="{00000000-0005-0000-0000-0000A7440000}"/>
    <cellStyle name="Input 2 3 3 3 4" xfId="11353" xr:uid="{00000000-0005-0000-0000-0000A8440000}"/>
    <cellStyle name="Input 2 3 3 3 5" xfId="11354" xr:uid="{00000000-0005-0000-0000-0000A9440000}"/>
    <cellStyle name="Input 2 3 3 3 6" xfId="11355" xr:uid="{00000000-0005-0000-0000-0000AA440000}"/>
    <cellStyle name="Input 2 3 3 4" xfId="11356" xr:uid="{00000000-0005-0000-0000-0000AB440000}"/>
    <cellStyle name="Input 2 3 3 4 2" xfId="11357" xr:uid="{00000000-0005-0000-0000-0000AC440000}"/>
    <cellStyle name="Input 2 3 3 4 3" xfId="11358" xr:uid="{00000000-0005-0000-0000-0000AD440000}"/>
    <cellStyle name="Input 2 3 3 4 4" xfId="11359" xr:uid="{00000000-0005-0000-0000-0000AE440000}"/>
    <cellStyle name="Input 2 3 3 4 5" xfId="11360" xr:uid="{00000000-0005-0000-0000-0000AF440000}"/>
    <cellStyle name="Input 2 3 3 4 6" xfId="11361" xr:uid="{00000000-0005-0000-0000-0000B0440000}"/>
    <cellStyle name="Input 2 3 3 5" xfId="11362" xr:uid="{00000000-0005-0000-0000-0000B1440000}"/>
    <cellStyle name="Input 2 3 4" xfId="11363" xr:uid="{00000000-0005-0000-0000-0000B2440000}"/>
    <cellStyle name="Input 2 3 4 2" xfId="11364" xr:uid="{00000000-0005-0000-0000-0000B3440000}"/>
    <cellStyle name="Input 2 3 4 2 2" xfId="11365" xr:uid="{00000000-0005-0000-0000-0000B4440000}"/>
    <cellStyle name="Input 2 3 4 2 2 2" xfId="11366" xr:uid="{00000000-0005-0000-0000-0000B5440000}"/>
    <cellStyle name="Input 2 3 4 2 2 3" xfId="11367" xr:uid="{00000000-0005-0000-0000-0000B6440000}"/>
    <cellStyle name="Input 2 3 4 2 2 4" xfId="11368" xr:uid="{00000000-0005-0000-0000-0000B7440000}"/>
    <cellStyle name="Input 2 3 4 2 2 5" xfId="11369" xr:uid="{00000000-0005-0000-0000-0000B8440000}"/>
    <cellStyle name="Input 2 3 4 2 2 6" xfId="11370" xr:uid="{00000000-0005-0000-0000-0000B9440000}"/>
    <cellStyle name="Input 2 3 4 2 3" xfId="11371" xr:uid="{00000000-0005-0000-0000-0000BA440000}"/>
    <cellStyle name="Input 2 3 4 2 3 2" xfId="11372" xr:uid="{00000000-0005-0000-0000-0000BB440000}"/>
    <cellStyle name="Input 2 3 4 2 3 3" xfId="11373" xr:uid="{00000000-0005-0000-0000-0000BC440000}"/>
    <cellStyle name="Input 2 3 4 2 3 4" xfId="11374" xr:uid="{00000000-0005-0000-0000-0000BD440000}"/>
    <cellStyle name="Input 2 3 4 2 3 5" xfId="11375" xr:uid="{00000000-0005-0000-0000-0000BE440000}"/>
    <cellStyle name="Input 2 3 4 2 3 6" xfId="11376" xr:uid="{00000000-0005-0000-0000-0000BF440000}"/>
    <cellStyle name="Input 2 3 4 2 4" xfId="11377" xr:uid="{00000000-0005-0000-0000-0000C0440000}"/>
    <cellStyle name="Input 2 3 4 3" xfId="11378" xr:uid="{00000000-0005-0000-0000-0000C1440000}"/>
    <cellStyle name="Input 2 3 4 3 2" xfId="11379" xr:uid="{00000000-0005-0000-0000-0000C2440000}"/>
    <cellStyle name="Input 2 3 4 3 3" xfId="11380" xr:uid="{00000000-0005-0000-0000-0000C3440000}"/>
    <cellStyle name="Input 2 3 4 3 4" xfId="11381" xr:uid="{00000000-0005-0000-0000-0000C4440000}"/>
    <cellStyle name="Input 2 3 4 3 5" xfId="11382" xr:uid="{00000000-0005-0000-0000-0000C5440000}"/>
    <cellStyle name="Input 2 3 4 3 6" xfId="11383" xr:uid="{00000000-0005-0000-0000-0000C6440000}"/>
    <cellStyle name="Input 2 3 4 4" xfId="11384" xr:uid="{00000000-0005-0000-0000-0000C7440000}"/>
    <cellStyle name="Input 2 3 4 4 2" xfId="11385" xr:uid="{00000000-0005-0000-0000-0000C8440000}"/>
    <cellStyle name="Input 2 3 4 4 3" xfId="11386" xr:uid="{00000000-0005-0000-0000-0000C9440000}"/>
    <cellStyle name="Input 2 3 4 4 4" xfId="11387" xr:uid="{00000000-0005-0000-0000-0000CA440000}"/>
    <cellStyle name="Input 2 3 4 4 5" xfId="11388" xr:uid="{00000000-0005-0000-0000-0000CB440000}"/>
    <cellStyle name="Input 2 3 4 4 6" xfId="11389" xr:uid="{00000000-0005-0000-0000-0000CC440000}"/>
    <cellStyle name="Input 2 3 4 5" xfId="11390" xr:uid="{00000000-0005-0000-0000-0000CD440000}"/>
    <cellStyle name="Input 2 3 5" xfId="11391" xr:uid="{00000000-0005-0000-0000-0000CE440000}"/>
    <cellStyle name="Input 2 3 5 2" xfId="11392" xr:uid="{00000000-0005-0000-0000-0000CF440000}"/>
    <cellStyle name="Input 2 3 5 2 2" xfId="11393" xr:uid="{00000000-0005-0000-0000-0000D0440000}"/>
    <cellStyle name="Input 2 3 5 2 2 2" xfId="11394" xr:uid="{00000000-0005-0000-0000-0000D1440000}"/>
    <cellStyle name="Input 2 3 5 2 2 3" xfId="11395" xr:uid="{00000000-0005-0000-0000-0000D2440000}"/>
    <cellStyle name="Input 2 3 5 2 2 4" xfId="11396" xr:uid="{00000000-0005-0000-0000-0000D3440000}"/>
    <cellStyle name="Input 2 3 5 2 2 5" xfId="11397" xr:uid="{00000000-0005-0000-0000-0000D4440000}"/>
    <cellStyle name="Input 2 3 5 2 2 6" xfId="11398" xr:uid="{00000000-0005-0000-0000-0000D5440000}"/>
    <cellStyle name="Input 2 3 5 2 3" xfId="11399" xr:uid="{00000000-0005-0000-0000-0000D6440000}"/>
    <cellStyle name="Input 2 3 5 2 3 2" xfId="11400" xr:uid="{00000000-0005-0000-0000-0000D7440000}"/>
    <cellStyle name="Input 2 3 5 2 3 3" xfId="11401" xr:uid="{00000000-0005-0000-0000-0000D8440000}"/>
    <cellStyle name="Input 2 3 5 2 3 4" xfId="11402" xr:uid="{00000000-0005-0000-0000-0000D9440000}"/>
    <cellStyle name="Input 2 3 5 2 3 5" xfId="11403" xr:uid="{00000000-0005-0000-0000-0000DA440000}"/>
    <cellStyle name="Input 2 3 5 2 3 6" xfId="11404" xr:uid="{00000000-0005-0000-0000-0000DB440000}"/>
    <cellStyle name="Input 2 3 5 2 4" xfId="11405" xr:uid="{00000000-0005-0000-0000-0000DC440000}"/>
    <cellStyle name="Input 2 3 5 3" xfId="11406" xr:uid="{00000000-0005-0000-0000-0000DD440000}"/>
    <cellStyle name="Input 2 3 5 3 2" xfId="11407" xr:uid="{00000000-0005-0000-0000-0000DE440000}"/>
    <cellStyle name="Input 2 3 5 3 3" xfId="11408" xr:uid="{00000000-0005-0000-0000-0000DF440000}"/>
    <cellStyle name="Input 2 3 5 3 4" xfId="11409" xr:uid="{00000000-0005-0000-0000-0000E0440000}"/>
    <cellStyle name="Input 2 3 5 3 5" xfId="11410" xr:uid="{00000000-0005-0000-0000-0000E1440000}"/>
    <cellStyle name="Input 2 3 5 3 6" xfId="11411" xr:uid="{00000000-0005-0000-0000-0000E2440000}"/>
    <cellStyle name="Input 2 3 5 4" xfId="11412" xr:uid="{00000000-0005-0000-0000-0000E3440000}"/>
    <cellStyle name="Input 2 3 5 4 2" xfId="11413" xr:uid="{00000000-0005-0000-0000-0000E4440000}"/>
    <cellStyle name="Input 2 3 5 4 3" xfId="11414" xr:uid="{00000000-0005-0000-0000-0000E5440000}"/>
    <cellStyle name="Input 2 3 5 4 4" xfId="11415" xr:uid="{00000000-0005-0000-0000-0000E6440000}"/>
    <cellStyle name="Input 2 3 5 4 5" xfId="11416" xr:uid="{00000000-0005-0000-0000-0000E7440000}"/>
    <cellStyle name="Input 2 3 5 4 6" xfId="11417" xr:uid="{00000000-0005-0000-0000-0000E8440000}"/>
    <cellStyle name="Input 2 3 5 5" xfId="11418" xr:uid="{00000000-0005-0000-0000-0000E9440000}"/>
    <cellStyle name="Input 2 3 6" xfId="11419" xr:uid="{00000000-0005-0000-0000-0000EA440000}"/>
    <cellStyle name="Input 2 3 6 2" xfId="11420" xr:uid="{00000000-0005-0000-0000-0000EB440000}"/>
    <cellStyle name="Input 2 3 6 2 2" xfId="11421" xr:uid="{00000000-0005-0000-0000-0000EC440000}"/>
    <cellStyle name="Input 2 3 6 2 3" xfId="11422" xr:uid="{00000000-0005-0000-0000-0000ED440000}"/>
    <cellStyle name="Input 2 3 6 2 4" xfId="11423" xr:uid="{00000000-0005-0000-0000-0000EE440000}"/>
    <cellStyle name="Input 2 3 6 2 5" xfId="11424" xr:uid="{00000000-0005-0000-0000-0000EF440000}"/>
    <cellStyle name="Input 2 3 6 2 6" xfId="11425" xr:uid="{00000000-0005-0000-0000-0000F0440000}"/>
    <cellStyle name="Input 2 3 6 3" xfId="11426" xr:uid="{00000000-0005-0000-0000-0000F1440000}"/>
    <cellStyle name="Input 2 3 6 3 2" xfId="11427" xr:uid="{00000000-0005-0000-0000-0000F2440000}"/>
    <cellStyle name="Input 2 3 6 3 3" xfId="11428" xr:uid="{00000000-0005-0000-0000-0000F3440000}"/>
    <cellStyle name="Input 2 3 6 3 4" xfId="11429" xr:uid="{00000000-0005-0000-0000-0000F4440000}"/>
    <cellStyle name="Input 2 3 6 3 5" xfId="11430" xr:uid="{00000000-0005-0000-0000-0000F5440000}"/>
    <cellStyle name="Input 2 3 6 3 6" xfId="11431" xr:uid="{00000000-0005-0000-0000-0000F6440000}"/>
    <cellStyle name="Input 2 3 6 4" xfId="11432" xr:uid="{00000000-0005-0000-0000-0000F7440000}"/>
    <cellStyle name="Input 2 3 7" xfId="11433" xr:uid="{00000000-0005-0000-0000-0000F8440000}"/>
    <cellStyle name="Input 2 3 7 2" xfId="11434" xr:uid="{00000000-0005-0000-0000-0000F9440000}"/>
    <cellStyle name="Input 2 3 7 3" xfId="11435" xr:uid="{00000000-0005-0000-0000-0000FA440000}"/>
    <cellStyle name="Input 2 3 7 4" xfId="11436" xr:uid="{00000000-0005-0000-0000-0000FB440000}"/>
    <cellStyle name="Input 2 3 7 5" xfId="11437" xr:uid="{00000000-0005-0000-0000-0000FC440000}"/>
    <cellStyle name="Input 2 3 7 6" xfId="11438" xr:uid="{00000000-0005-0000-0000-0000FD440000}"/>
    <cellStyle name="Input 2 3 7 7" xfId="11439" xr:uid="{00000000-0005-0000-0000-0000FE440000}"/>
    <cellStyle name="Input 2 3 8" xfId="11440" xr:uid="{00000000-0005-0000-0000-0000FF440000}"/>
    <cellStyle name="Input 2 3 8 2" xfId="11441" xr:uid="{00000000-0005-0000-0000-000000450000}"/>
    <cellStyle name="Input 2 3 8 3" xfId="11442" xr:uid="{00000000-0005-0000-0000-000001450000}"/>
    <cellStyle name="Input 2 3 8 4" xfId="11443" xr:uid="{00000000-0005-0000-0000-000002450000}"/>
    <cellStyle name="Input 2 3 8 5" xfId="11444" xr:uid="{00000000-0005-0000-0000-000003450000}"/>
    <cellStyle name="Input 2 3 8 6" xfId="11445" xr:uid="{00000000-0005-0000-0000-000004450000}"/>
    <cellStyle name="Input 2 3_Client_Report_SSFD_286_UI_15May14_06h00" xfId="37060" xr:uid="{00000000-0005-0000-0000-000005450000}"/>
    <cellStyle name="Input 2 4" xfId="11446" xr:uid="{00000000-0005-0000-0000-000006450000}"/>
    <cellStyle name="Input 2 4 2" xfId="11447" xr:uid="{00000000-0005-0000-0000-000007450000}"/>
    <cellStyle name="Input 2 4 2 2" xfId="11448" xr:uid="{00000000-0005-0000-0000-000008450000}"/>
    <cellStyle name="Input 2 4 2 2 2" xfId="11449" xr:uid="{00000000-0005-0000-0000-000009450000}"/>
    <cellStyle name="Input 2 4 2 2 2 2" xfId="11450" xr:uid="{00000000-0005-0000-0000-00000A450000}"/>
    <cellStyle name="Input 2 4 2 2 2 3" xfId="11451" xr:uid="{00000000-0005-0000-0000-00000B450000}"/>
    <cellStyle name="Input 2 4 2 2 2 4" xfId="11452" xr:uid="{00000000-0005-0000-0000-00000C450000}"/>
    <cellStyle name="Input 2 4 2 2 2 5" xfId="11453" xr:uid="{00000000-0005-0000-0000-00000D450000}"/>
    <cellStyle name="Input 2 4 2 2 2 6" xfId="11454" xr:uid="{00000000-0005-0000-0000-00000E450000}"/>
    <cellStyle name="Input 2 4 2 2 3" xfId="11455" xr:uid="{00000000-0005-0000-0000-00000F450000}"/>
    <cellStyle name="Input 2 4 2 2 3 2" xfId="11456" xr:uid="{00000000-0005-0000-0000-000010450000}"/>
    <cellStyle name="Input 2 4 2 2 3 3" xfId="11457" xr:uid="{00000000-0005-0000-0000-000011450000}"/>
    <cellStyle name="Input 2 4 2 2 3 4" xfId="11458" xr:uid="{00000000-0005-0000-0000-000012450000}"/>
    <cellStyle name="Input 2 4 2 2 3 5" xfId="11459" xr:uid="{00000000-0005-0000-0000-000013450000}"/>
    <cellStyle name="Input 2 4 2 2 3 6" xfId="11460" xr:uid="{00000000-0005-0000-0000-000014450000}"/>
    <cellStyle name="Input 2 4 2 2 4" xfId="11461" xr:uid="{00000000-0005-0000-0000-000015450000}"/>
    <cellStyle name="Input 2 4 2 3" xfId="11462" xr:uid="{00000000-0005-0000-0000-000016450000}"/>
    <cellStyle name="Input 2 4 2 3 2" xfId="11463" xr:uid="{00000000-0005-0000-0000-000017450000}"/>
    <cellStyle name="Input 2 4 2 3 3" xfId="11464" xr:uid="{00000000-0005-0000-0000-000018450000}"/>
    <cellStyle name="Input 2 4 2 3 4" xfId="11465" xr:uid="{00000000-0005-0000-0000-000019450000}"/>
    <cellStyle name="Input 2 4 2 3 5" xfId="11466" xr:uid="{00000000-0005-0000-0000-00001A450000}"/>
    <cellStyle name="Input 2 4 2 3 6" xfId="11467" xr:uid="{00000000-0005-0000-0000-00001B450000}"/>
    <cellStyle name="Input 2 4 2 3 7" xfId="11468" xr:uid="{00000000-0005-0000-0000-00001C450000}"/>
    <cellStyle name="Input 2 4 2 4" xfId="11469" xr:uid="{00000000-0005-0000-0000-00001D450000}"/>
    <cellStyle name="Input 2 4 2 4 2" xfId="11470" xr:uid="{00000000-0005-0000-0000-00001E450000}"/>
    <cellStyle name="Input 2 4 2 4 3" xfId="11471" xr:uid="{00000000-0005-0000-0000-00001F450000}"/>
    <cellStyle name="Input 2 4 2 4 4" xfId="11472" xr:uid="{00000000-0005-0000-0000-000020450000}"/>
    <cellStyle name="Input 2 4 2 4 5" xfId="11473" xr:uid="{00000000-0005-0000-0000-000021450000}"/>
    <cellStyle name="Input 2 4 2 4 6" xfId="11474" xr:uid="{00000000-0005-0000-0000-000022450000}"/>
    <cellStyle name="Input 2 4 3" xfId="11475" xr:uid="{00000000-0005-0000-0000-000023450000}"/>
    <cellStyle name="Input 2 4 3 2" xfId="11476" xr:uid="{00000000-0005-0000-0000-000024450000}"/>
    <cellStyle name="Input 2 4 3 2 2" xfId="11477" xr:uid="{00000000-0005-0000-0000-000025450000}"/>
    <cellStyle name="Input 2 4 3 2 2 2" xfId="11478" xr:uid="{00000000-0005-0000-0000-000026450000}"/>
    <cellStyle name="Input 2 4 3 2 2 3" xfId="11479" xr:uid="{00000000-0005-0000-0000-000027450000}"/>
    <cellStyle name="Input 2 4 3 2 2 4" xfId="11480" xr:uid="{00000000-0005-0000-0000-000028450000}"/>
    <cellStyle name="Input 2 4 3 2 2 5" xfId="11481" xr:uid="{00000000-0005-0000-0000-000029450000}"/>
    <cellStyle name="Input 2 4 3 2 2 6" xfId="11482" xr:uid="{00000000-0005-0000-0000-00002A450000}"/>
    <cellStyle name="Input 2 4 3 2 3" xfId="11483" xr:uid="{00000000-0005-0000-0000-00002B450000}"/>
    <cellStyle name="Input 2 4 3 2 3 2" xfId="11484" xr:uid="{00000000-0005-0000-0000-00002C450000}"/>
    <cellStyle name="Input 2 4 3 2 3 3" xfId="11485" xr:uid="{00000000-0005-0000-0000-00002D450000}"/>
    <cellStyle name="Input 2 4 3 2 3 4" xfId="11486" xr:uid="{00000000-0005-0000-0000-00002E450000}"/>
    <cellStyle name="Input 2 4 3 2 3 5" xfId="11487" xr:uid="{00000000-0005-0000-0000-00002F450000}"/>
    <cellStyle name="Input 2 4 3 2 3 6" xfId="11488" xr:uid="{00000000-0005-0000-0000-000030450000}"/>
    <cellStyle name="Input 2 4 3 2 4" xfId="11489" xr:uid="{00000000-0005-0000-0000-000031450000}"/>
    <cellStyle name="Input 2 4 3 3" xfId="11490" xr:uid="{00000000-0005-0000-0000-000032450000}"/>
    <cellStyle name="Input 2 4 3 3 2" xfId="11491" xr:uid="{00000000-0005-0000-0000-000033450000}"/>
    <cellStyle name="Input 2 4 3 3 3" xfId="11492" xr:uid="{00000000-0005-0000-0000-000034450000}"/>
    <cellStyle name="Input 2 4 3 3 4" xfId="11493" xr:uid="{00000000-0005-0000-0000-000035450000}"/>
    <cellStyle name="Input 2 4 3 3 5" xfId="11494" xr:uid="{00000000-0005-0000-0000-000036450000}"/>
    <cellStyle name="Input 2 4 3 3 6" xfId="11495" xr:uid="{00000000-0005-0000-0000-000037450000}"/>
    <cellStyle name="Input 2 4 3 4" xfId="11496" xr:uid="{00000000-0005-0000-0000-000038450000}"/>
    <cellStyle name="Input 2 4 3 4 2" xfId="11497" xr:uid="{00000000-0005-0000-0000-000039450000}"/>
    <cellStyle name="Input 2 4 3 4 3" xfId="11498" xr:uid="{00000000-0005-0000-0000-00003A450000}"/>
    <cellStyle name="Input 2 4 3 4 4" xfId="11499" xr:uid="{00000000-0005-0000-0000-00003B450000}"/>
    <cellStyle name="Input 2 4 3 4 5" xfId="11500" xr:uid="{00000000-0005-0000-0000-00003C450000}"/>
    <cellStyle name="Input 2 4 3 4 6" xfId="11501" xr:uid="{00000000-0005-0000-0000-00003D450000}"/>
    <cellStyle name="Input 2 4 3 5" xfId="11502" xr:uid="{00000000-0005-0000-0000-00003E450000}"/>
    <cellStyle name="Input 2 4 4" xfId="11503" xr:uid="{00000000-0005-0000-0000-00003F450000}"/>
    <cellStyle name="Input 2 4 4 2" xfId="11504" xr:uid="{00000000-0005-0000-0000-000040450000}"/>
    <cellStyle name="Input 2 4 4 2 2" xfId="11505" xr:uid="{00000000-0005-0000-0000-000041450000}"/>
    <cellStyle name="Input 2 4 4 2 2 2" xfId="11506" xr:uid="{00000000-0005-0000-0000-000042450000}"/>
    <cellStyle name="Input 2 4 4 2 2 3" xfId="11507" xr:uid="{00000000-0005-0000-0000-000043450000}"/>
    <cellStyle name="Input 2 4 4 2 2 4" xfId="11508" xr:uid="{00000000-0005-0000-0000-000044450000}"/>
    <cellStyle name="Input 2 4 4 2 2 5" xfId="11509" xr:uid="{00000000-0005-0000-0000-000045450000}"/>
    <cellStyle name="Input 2 4 4 2 2 6" xfId="11510" xr:uid="{00000000-0005-0000-0000-000046450000}"/>
    <cellStyle name="Input 2 4 4 2 3" xfId="11511" xr:uid="{00000000-0005-0000-0000-000047450000}"/>
    <cellStyle name="Input 2 4 4 2 3 2" xfId="11512" xr:uid="{00000000-0005-0000-0000-000048450000}"/>
    <cellStyle name="Input 2 4 4 2 3 3" xfId="11513" xr:uid="{00000000-0005-0000-0000-000049450000}"/>
    <cellStyle name="Input 2 4 4 2 3 4" xfId="11514" xr:uid="{00000000-0005-0000-0000-00004A450000}"/>
    <cellStyle name="Input 2 4 4 2 3 5" xfId="11515" xr:uid="{00000000-0005-0000-0000-00004B450000}"/>
    <cellStyle name="Input 2 4 4 2 3 6" xfId="11516" xr:uid="{00000000-0005-0000-0000-00004C450000}"/>
    <cellStyle name="Input 2 4 4 2 4" xfId="11517" xr:uid="{00000000-0005-0000-0000-00004D450000}"/>
    <cellStyle name="Input 2 4 4 3" xfId="11518" xr:uid="{00000000-0005-0000-0000-00004E450000}"/>
    <cellStyle name="Input 2 4 4 3 2" xfId="11519" xr:uid="{00000000-0005-0000-0000-00004F450000}"/>
    <cellStyle name="Input 2 4 4 3 3" xfId="11520" xr:uid="{00000000-0005-0000-0000-000050450000}"/>
    <cellStyle name="Input 2 4 4 3 4" xfId="11521" xr:uid="{00000000-0005-0000-0000-000051450000}"/>
    <cellStyle name="Input 2 4 4 3 5" xfId="11522" xr:uid="{00000000-0005-0000-0000-000052450000}"/>
    <cellStyle name="Input 2 4 4 3 6" xfId="11523" xr:uid="{00000000-0005-0000-0000-000053450000}"/>
    <cellStyle name="Input 2 4 4 4" xfId="11524" xr:uid="{00000000-0005-0000-0000-000054450000}"/>
    <cellStyle name="Input 2 4 4 4 2" xfId="11525" xr:uid="{00000000-0005-0000-0000-000055450000}"/>
    <cellStyle name="Input 2 4 4 4 3" xfId="11526" xr:uid="{00000000-0005-0000-0000-000056450000}"/>
    <cellStyle name="Input 2 4 4 4 4" xfId="11527" xr:uid="{00000000-0005-0000-0000-000057450000}"/>
    <cellStyle name="Input 2 4 4 4 5" xfId="11528" xr:uid="{00000000-0005-0000-0000-000058450000}"/>
    <cellStyle name="Input 2 4 4 4 6" xfId="11529" xr:uid="{00000000-0005-0000-0000-000059450000}"/>
    <cellStyle name="Input 2 4 4 5" xfId="11530" xr:uid="{00000000-0005-0000-0000-00005A450000}"/>
    <cellStyle name="Input 2 4 5" xfId="11531" xr:uid="{00000000-0005-0000-0000-00005B450000}"/>
    <cellStyle name="Input 2 4 5 2" xfId="11532" xr:uid="{00000000-0005-0000-0000-00005C450000}"/>
    <cellStyle name="Input 2 4 5 2 2" xfId="11533" xr:uid="{00000000-0005-0000-0000-00005D450000}"/>
    <cellStyle name="Input 2 4 5 2 2 2" xfId="11534" xr:uid="{00000000-0005-0000-0000-00005E450000}"/>
    <cellStyle name="Input 2 4 5 2 2 3" xfId="11535" xr:uid="{00000000-0005-0000-0000-00005F450000}"/>
    <cellStyle name="Input 2 4 5 2 2 4" xfId="11536" xr:uid="{00000000-0005-0000-0000-000060450000}"/>
    <cellStyle name="Input 2 4 5 2 2 5" xfId="11537" xr:uid="{00000000-0005-0000-0000-000061450000}"/>
    <cellStyle name="Input 2 4 5 2 2 6" xfId="11538" xr:uid="{00000000-0005-0000-0000-000062450000}"/>
    <cellStyle name="Input 2 4 5 2 3" xfId="11539" xr:uid="{00000000-0005-0000-0000-000063450000}"/>
    <cellStyle name="Input 2 4 5 2 3 2" xfId="11540" xr:uid="{00000000-0005-0000-0000-000064450000}"/>
    <cellStyle name="Input 2 4 5 2 3 3" xfId="11541" xr:uid="{00000000-0005-0000-0000-000065450000}"/>
    <cellStyle name="Input 2 4 5 2 3 4" xfId="11542" xr:uid="{00000000-0005-0000-0000-000066450000}"/>
    <cellStyle name="Input 2 4 5 2 3 5" xfId="11543" xr:uid="{00000000-0005-0000-0000-000067450000}"/>
    <cellStyle name="Input 2 4 5 2 3 6" xfId="11544" xr:uid="{00000000-0005-0000-0000-000068450000}"/>
    <cellStyle name="Input 2 4 5 2 4" xfId="11545" xr:uid="{00000000-0005-0000-0000-000069450000}"/>
    <cellStyle name="Input 2 4 5 3" xfId="11546" xr:uid="{00000000-0005-0000-0000-00006A450000}"/>
    <cellStyle name="Input 2 4 5 3 2" xfId="11547" xr:uid="{00000000-0005-0000-0000-00006B450000}"/>
    <cellStyle name="Input 2 4 5 3 3" xfId="11548" xr:uid="{00000000-0005-0000-0000-00006C450000}"/>
    <cellStyle name="Input 2 4 5 3 4" xfId="11549" xr:uid="{00000000-0005-0000-0000-00006D450000}"/>
    <cellStyle name="Input 2 4 5 3 5" xfId="11550" xr:uid="{00000000-0005-0000-0000-00006E450000}"/>
    <cellStyle name="Input 2 4 5 3 6" xfId="11551" xr:uid="{00000000-0005-0000-0000-00006F450000}"/>
    <cellStyle name="Input 2 4 5 4" xfId="11552" xr:uid="{00000000-0005-0000-0000-000070450000}"/>
    <cellStyle name="Input 2 4 5 4 2" xfId="11553" xr:uid="{00000000-0005-0000-0000-000071450000}"/>
    <cellStyle name="Input 2 4 5 4 3" xfId="11554" xr:uid="{00000000-0005-0000-0000-000072450000}"/>
    <cellStyle name="Input 2 4 5 4 4" xfId="11555" xr:uid="{00000000-0005-0000-0000-000073450000}"/>
    <cellStyle name="Input 2 4 5 4 5" xfId="11556" xr:uid="{00000000-0005-0000-0000-000074450000}"/>
    <cellStyle name="Input 2 4 5 4 6" xfId="11557" xr:uid="{00000000-0005-0000-0000-000075450000}"/>
    <cellStyle name="Input 2 4 5 5" xfId="11558" xr:uid="{00000000-0005-0000-0000-000076450000}"/>
    <cellStyle name="Input 2 4 6" xfId="11559" xr:uid="{00000000-0005-0000-0000-000077450000}"/>
    <cellStyle name="Input 2 4 6 2" xfId="11560" xr:uid="{00000000-0005-0000-0000-000078450000}"/>
    <cellStyle name="Input 2 4 6 2 2" xfId="11561" xr:uid="{00000000-0005-0000-0000-000079450000}"/>
    <cellStyle name="Input 2 4 6 2 3" xfId="11562" xr:uid="{00000000-0005-0000-0000-00007A450000}"/>
    <cellStyle name="Input 2 4 6 2 4" xfId="11563" xr:uid="{00000000-0005-0000-0000-00007B450000}"/>
    <cellStyle name="Input 2 4 6 2 5" xfId="11564" xr:uid="{00000000-0005-0000-0000-00007C450000}"/>
    <cellStyle name="Input 2 4 6 2 6" xfId="11565" xr:uid="{00000000-0005-0000-0000-00007D450000}"/>
    <cellStyle name="Input 2 4 6 3" xfId="11566" xr:uid="{00000000-0005-0000-0000-00007E450000}"/>
    <cellStyle name="Input 2 4 6 3 2" xfId="11567" xr:uid="{00000000-0005-0000-0000-00007F450000}"/>
    <cellStyle name="Input 2 4 6 3 3" xfId="11568" xr:uid="{00000000-0005-0000-0000-000080450000}"/>
    <cellStyle name="Input 2 4 6 3 4" xfId="11569" xr:uid="{00000000-0005-0000-0000-000081450000}"/>
    <cellStyle name="Input 2 4 6 3 5" xfId="11570" xr:uid="{00000000-0005-0000-0000-000082450000}"/>
    <cellStyle name="Input 2 4 6 3 6" xfId="11571" xr:uid="{00000000-0005-0000-0000-000083450000}"/>
    <cellStyle name="Input 2 4 6 4" xfId="11572" xr:uid="{00000000-0005-0000-0000-000084450000}"/>
    <cellStyle name="Input 2 4 7" xfId="11573" xr:uid="{00000000-0005-0000-0000-000085450000}"/>
    <cellStyle name="Input 2 4 7 2" xfId="11574" xr:uid="{00000000-0005-0000-0000-000086450000}"/>
    <cellStyle name="Input 2 4 7 3" xfId="11575" xr:uid="{00000000-0005-0000-0000-000087450000}"/>
    <cellStyle name="Input 2 4 7 4" xfId="11576" xr:uid="{00000000-0005-0000-0000-000088450000}"/>
    <cellStyle name="Input 2 4 7 5" xfId="11577" xr:uid="{00000000-0005-0000-0000-000089450000}"/>
    <cellStyle name="Input 2 4 7 6" xfId="11578" xr:uid="{00000000-0005-0000-0000-00008A450000}"/>
    <cellStyle name="Input 2 4 7 7" xfId="11579" xr:uid="{00000000-0005-0000-0000-00008B450000}"/>
    <cellStyle name="Input 2 4 8" xfId="11580" xr:uid="{00000000-0005-0000-0000-00008C450000}"/>
    <cellStyle name="Input 2 4 8 2" xfId="11581" xr:uid="{00000000-0005-0000-0000-00008D450000}"/>
    <cellStyle name="Input 2 4 8 3" xfId="11582" xr:uid="{00000000-0005-0000-0000-00008E450000}"/>
    <cellStyle name="Input 2 4 8 4" xfId="11583" xr:uid="{00000000-0005-0000-0000-00008F450000}"/>
    <cellStyle name="Input 2 4 8 5" xfId="11584" xr:uid="{00000000-0005-0000-0000-000090450000}"/>
    <cellStyle name="Input 2 4 8 6" xfId="11585" xr:uid="{00000000-0005-0000-0000-000091450000}"/>
    <cellStyle name="Input 2 4_Client_Report_SSFD_286_UI_15May14_06h00" xfId="37061" xr:uid="{00000000-0005-0000-0000-000092450000}"/>
    <cellStyle name="Input 2 5" xfId="11586" xr:uid="{00000000-0005-0000-0000-000093450000}"/>
    <cellStyle name="Input 2 5 2" xfId="11587" xr:uid="{00000000-0005-0000-0000-000094450000}"/>
    <cellStyle name="Input 2 5 2 2" xfId="11588" xr:uid="{00000000-0005-0000-0000-000095450000}"/>
    <cellStyle name="Input 2 5 2 2 2" xfId="11589" xr:uid="{00000000-0005-0000-0000-000096450000}"/>
    <cellStyle name="Input 2 5 2 2 2 2" xfId="11590" xr:uid="{00000000-0005-0000-0000-000097450000}"/>
    <cellStyle name="Input 2 5 2 2 2 3" xfId="11591" xr:uid="{00000000-0005-0000-0000-000098450000}"/>
    <cellStyle name="Input 2 5 2 2 2 4" xfId="11592" xr:uid="{00000000-0005-0000-0000-000099450000}"/>
    <cellStyle name="Input 2 5 2 2 2 5" xfId="11593" xr:uid="{00000000-0005-0000-0000-00009A450000}"/>
    <cellStyle name="Input 2 5 2 2 2 6" xfId="11594" xr:uid="{00000000-0005-0000-0000-00009B450000}"/>
    <cellStyle name="Input 2 5 2 2 3" xfId="11595" xr:uid="{00000000-0005-0000-0000-00009C450000}"/>
    <cellStyle name="Input 2 5 2 2 3 2" xfId="11596" xr:uid="{00000000-0005-0000-0000-00009D450000}"/>
    <cellStyle name="Input 2 5 2 2 3 3" xfId="11597" xr:uid="{00000000-0005-0000-0000-00009E450000}"/>
    <cellStyle name="Input 2 5 2 2 3 4" xfId="11598" xr:uid="{00000000-0005-0000-0000-00009F450000}"/>
    <cellStyle name="Input 2 5 2 2 3 5" xfId="11599" xr:uid="{00000000-0005-0000-0000-0000A0450000}"/>
    <cellStyle name="Input 2 5 2 2 3 6" xfId="11600" xr:uid="{00000000-0005-0000-0000-0000A1450000}"/>
    <cellStyle name="Input 2 5 2 2 4" xfId="11601" xr:uid="{00000000-0005-0000-0000-0000A2450000}"/>
    <cellStyle name="Input 2 5 2 3" xfId="11602" xr:uid="{00000000-0005-0000-0000-0000A3450000}"/>
    <cellStyle name="Input 2 5 2 3 2" xfId="11603" xr:uid="{00000000-0005-0000-0000-0000A4450000}"/>
    <cellStyle name="Input 2 5 2 3 3" xfId="11604" xr:uid="{00000000-0005-0000-0000-0000A5450000}"/>
    <cellStyle name="Input 2 5 2 3 4" xfId="11605" xr:uid="{00000000-0005-0000-0000-0000A6450000}"/>
    <cellStyle name="Input 2 5 2 3 5" xfId="11606" xr:uid="{00000000-0005-0000-0000-0000A7450000}"/>
    <cellStyle name="Input 2 5 2 3 6" xfId="11607" xr:uid="{00000000-0005-0000-0000-0000A8450000}"/>
    <cellStyle name="Input 2 5 2 3 7" xfId="11608" xr:uid="{00000000-0005-0000-0000-0000A9450000}"/>
    <cellStyle name="Input 2 5 2 4" xfId="11609" xr:uid="{00000000-0005-0000-0000-0000AA450000}"/>
    <cellStyle name="Input 2 5 2 4 2" xfId="11610" xr:uid="{00000000-0005-0000-0000-0000AB450000}"/>
    <cellStyle name="Input 2 5 2 4 3" xfId="11611" xr:uid="{00000000-0005-0000-0000-0000AC450000}"/>
    <cellStyle name="Input 2 5 2 4 4" xfId="11612" xr:uid="{00000000-0005-0000-0000-0000AD450000}"/>
    <cellStyle name="Input 2 5 2 4 5" xfId="11613" xr:uid="{00000000-0005-0000-0000-0000AE450000}"/>
    <cellStyle name="Input 2 5 2 4 6" xfId="11614" xr:uid="{00000000-0005-0000-0000-0000AF450000}"/>
    <cellStyle name="Input 2 5 3" xfId="11615" xr:uid="{00000000-0005-0000-0000-0000B0450000}"/>
    <cellStyle name="Input 2 5 3 2" xfId="11616" xr:uid="{00000000-0005-0000-0000-0000B1450000}"/>
    <cellStyle name="Input 2 5 3 2 2" xfId="11617" xr:uid="{00000000-0005-0000-0000-0000B2450000}"/>
    <cellStyle name="Input 2 5 3 2 2 2" xfId="11618" xr:uid="{00000000-0005-0000-0000-0000B3450000}"/>
    <cellStyle name="Input 2 5 3 2 2 3" xfId="11619" xr:uid="{00000000-0005-0000-0000-0000B4450000}"/>
    <cellStyle name="Input 2 5 3 2 2 4" xfId="11620" xr:uid="{00000000-0005-0000-0000-0000B5450000}"/>
    <cellStyle name="Input 2 5 3 2 2 5" xfId="11621" xr:uid="{00000000-0005-0000-0000-0000B6450000}"/>
    <cellStyle name="Input 2 5 3 2 2 6" xfId="11622" xr:uid="{00000000-0005-0000-0000-0000B7450000}"/>
    <cellStyle name="Input 2 5 3 2 3" xfId="11623" xr:uid="{00000000-0005-0000-0000-0000B8450000}"/>
    <cellStyle name="Input 2 5 3 2 3 2" xfId="11624" xr:uid="{00000000-0005-0000-0000-0000B9450000}"/>
    <cellStyle name="Input 2 5 3 2 3 3" xfId="11625" xr:uid="{00000000-0005-0000-0000-0000BA450000}"/>
    <cellStyle name="Input 2 5 3 2 3 4" xfId="11626" xr:uid="{00000000-0005-0000-0000-0000BB450000}"/>
    <cellStyle name="Input 2 5 3 2 3 5" xfId="11627" xr:uid="{00000000-0005-0000-0000-0000BC450000}"/>
    <cellStyle name="Input 2 5 3 2 3 6" xfId="11628" xr:uid="{00000000-0005-0000-0000-0000BD450000}"/>
    <cellStyle name="Input 2 5 3 2 4" xfId="11629" xr:uid="{00000000-0005-0000-0000-0000BE450000}"/>
    <cellStyle name="Input 2 5 3 3" xfId="11630" xr:uid="{00000000-0005-0000-0000-0000BF450000}"/>
    <cellStyle name="Input 2 5 3 3 2" xfId="11631" xr:uid="{00000000-0005-0000-0000-0000C0450000}"/>
    <cellStyle name="Input 2 5 3 3 3" xfId="11632" xr:uid="{00000000-0005-0000-0000-0000C1450000}"/>
    <cellStyle name="Input 2 5 3 3 4" xfId="11633" xr:uid="{00000000-0005-0000-0000-0000C2450000}"/>
    <cellStyle name="Input 2 5 3 3 5" xfId="11634" xr:uid="{00000000-0005-0000-0000-0000C3450000}"/>
    <cellStyle name="Input 2 5 3 3 6" xfId="11635" xr:uid="{00000000-0005-0000-0000-0000C4450000}"/>
    <cellStyle name="Input 2 5 3 4" xfId="11636" xr:uid="{00000000-0005-0000-0000-0000C5450000}"/>
    <cellStyle name="Input 2 5 3 4 2" xfId="11637" xr:uid="{00000000-0005-0000-0000-0000C6450000}"/>
    <cellStyle name="Input 2 5 3 4 3" xfId="11638" xr:uid="{00000000-0005-0000-0000-0000C7450000}"/>
    <cellStyle name="Input 2 5 3 4 4" xfId="11639" xr:uid="{00000000-0005-0000-0000-0000C8450000}"/>
    <cellStyle name="Input 2 5 3 4 5" xfId="11640" xr:uid="{00000000-0005-0000-0000-0000C9450000}"/>
    <cellStyle name="Input 2 5 3 4 6" xfId="11641" xr:uid="{00000000-0005-0000-0000-0000CA450000}"/>
    <cellStyle name="Input 2 5 3 5" xfId="11642" xr:uid="{00000000-0005-0000-0000-0000CB450000}"/>
    <cellStyle name="Input 2 5 4" xfId="11643" xr:uid="{00000000-0005-0000-0000-0000CC450000}"/>
    <cellStyle name="Input 2 5 4 2" xfId="11644" xr:uid="{00000000-0005-0000-0000-0000CD450000}"/>
    <cellStyle name="Input 2 5 4 2 2" xfId="11645" xr:uid="{00000000-0005-0000-0000-0000CE450000}"/>
    <cellStyle name="Input 2 5 4 2 2 2" xfId="11646" xr:uid="{00000000-0005-0000-0000-0000CF450000}"/>
    <cellStyle name="Input 2 5 4 2 2 3" xfId="11647" xr:uid="{00000000-0005-0000-0000-0000D0450000}"/>
    <cellStyle name="Input 2 5 4 2 2 4" xfId="11648" xr:uid="{00000000-0005-0000-0000-0000D1450000}"/>
    <cellStyle name="Input 2 5 4 2 2 5" xfId="11649" xr:uid="{00000000-0005-0000-0000-0000D2450000}"/>
    <cellStyle name="Input 2 5 4 2 2 6" xfId="11650" xr:uid="{00000000-0005-0000-0000-0000D3450000}"/>
    <cellStyle name="Input 2 5 4 2 3" xfId="11651" xr:uid="{00000000-0005-0000-0000-0000D4450000}"/>
    <cellStyle name="Input 2 5 4 2 3 2" xfId="11652" xr:uid="{00000000-0005-0000-0000-0000D5450000}"/>
    <cellStyle name="Input 2 5 4 2 3 3" xfId="11653" xr:uid="{00000000-0005-0000-0000-0000D6450000}"/>
    <cellStyle name="Input 2 5 4 2 3 4" xfId="11654" xr:uid="{00000000-0005-0000-0000-0000D7450000}"/>
    <cellStyle name="Input 2 5 4 2 3 5" xfId="11655" xr:uid="{00000000-0005-0000-0000-0000D8450000}"/>
    <cellStyle name="Input 2 5 4 2 3 6" xfId="11656" xr:uid="{00000000-0005-0000-0000-0000D9450000}"/>
    <cellStyle name="Input 2 5 4 2 4" xfId="11657" xr:uid="{00000000-0005-0000-0000-0000DA450000}"/>
    <cellStyle name="Input 2 5 4 3" xfId="11658" xr:uid="{00000000-0005-0000-0000-0000DB450000}"/>
    <cellStyle name="Input 2 5 4 3 2" xfId="11659" xr:uid="{00000000-0005-0000-0000-0000DC450000}"/>
    <cellStyle name="Input 2 5 4 3 3" xfId="11660" xr:uid="{00000000-0005-0000-0000-0000DD450000}"/>
    <cellStyle name="Input 2 5 4 3 4" xfId="11661" xr:uid="{00000000-0005-0000-0000-0000DE450000}"/>
    <cellStyle name="Input 2 5 4 3 5" xfId="11662" xr:uid="{00000000-0005-0000-0000-0000DF450000}"/>
    <cellStyle name="Input 2 5 4 3 6" xfId="11663" xr:uid="{00000000-0005-0000-0000-0000E0450000}"/>
    <cellStyle name="Input 2 5 4 4" xfId="11664" xr:uid="{00000000-0005-0000-0000-0000E1450000}"/>
    <cellStyle name="Input 2 5 4 4 2" xfId="11665" xr:uid="{00000000-0005-0000-0000-0000E2450000}"/>
    <cellStyle name="Input 2 5 4 4 3" xfId="11666" xr:uid="{00000000-0005-0000-0000-0000E3450000}"/>
    <cellStyle name="Input 2 5 4 4 4" xfId="11667" xr:uid="{00000000-0005-0000-0000-0000E4450000}"/>
    <cellStyle name="Input 2 5 4 4 5" xfId="11668" xr:uid="{00000000-0005-0000-0000-0000E5450000}"/>
    <cellStyle name="Input 2 5 4 4 6" xfId="11669" xr:uid="{00000000-0005-0000-0000-0000E6450000}"/>
    <cellStyle name="Input 2 5 4 5" xfId="11670" xr:uid="{00000000-0005-0000-0000-0000E7450000}"/>
    <cellStyle name="Input 2 5 5" xfId="11671" xr:uid="{00000000-0005-0000-0000-0000E8450000}"/>
    <cellStyle name="Input 2 5 5 2" xfId="11672" xr:uid="{00000000-0005-0000-0000-0000E9450000}"/>
    <cellStyle name="Input 2 5 5 2 2" xfId="11673" xr:uid="{00000000-0005-0000-0000-0000EA450000}"/>
    <cellStyle name="Input 2 5 5 2 2 2" xfId="11674" xr:uid="{00000000-0005-0000-0000-0000EB450000}"/>
    <cellStyle name="Input 2 5 5 2 2 3" xfId="11675" xr:uid="{00000000-0005-0000-0000-0000EC450000}"/>
    <cellStyle name="Input 2 5 5 2 2 4" xfId="11676" xr:uid="{00000000-0005-0000-0000-0000ED450000}"/>
    <cellStyle name="Input 2 5 5 2 2 5" xfId="11677" xr:uid="{00000000-0005-0000-0000-0000EE450000}"/>
    <cellStyle name="Input 2 5 5 2 2 6" xfId="11678" xr:uid="{00000000-0005-0000-0000-0000EF450000}"/>
    <cellStyle name="Input 2 5 5 2 3" xfId="11679" xr:uid="{00000000-0005-0000-0000-0000F0450000}"/>
    <cellStyle name="Input 2 5 5 2 3 2" xfId="11680" xr:uid="{00000000-0005-0000-0000-0000F1450000}"/>
    <cellStyle name="Input 2 5 5 2 3 3" xfId="11681" xr:uid="{00000000-0005-0000-0000-0000F2450000}"/>
    <cellStyle name="Input 2 5 5 2 3 4" xfId="11682" xr:uid="{00000000-0005-0000-0000-0000F3450000}"/>
    <cellStyle name="Input 2 5 5 2 3 5" xfId="11683" xr:uid="{00000000-0005-0000-0000-0000F4450000}"/>
    <cellStyle name="Input 2 5 5 2 3 6" xfId="11684" xr:uid="{00000000-0005-0000-0000-0000F5450000}"/>
    <cellStyle name="Input 2 5 5 2 4" xfId="11685" xr:uid="{00000000-0005-0000-0000-0000F6450000}"/>
    <cellStyle name="Input 2 5 5 3" xfId="11686" xr:uid="{00000000-0005-0000-0000-0000F7450000}"/>
    <cellStyle name="Input 2 5 5 3 2" xfId="11687" xr:uid="{00000000-0005-0000-0000-0000F8450000}"/>
    <cellStyle name="Input 2 5 5 3 3" xfId="11688" xr:uid="{00000000-0005-0000-0000-0000F9450000}"/>
    <cellStyle name="Input 2 5 5 3 4" xfId="11689" xr:uid="{00000000-0005-0000-0000-0000FA450000}"/>
    <cellStyle name="Input 2 5 5 3 5" xfId="11690" xr:uid="{00000000-0005-0000-0000-0000FB450000}"/>
    <cellStyle name="Input 2 5 5 3 6" xfId="11691" xr:uid="{00000000-0005-0000-0000-0000FC450000}"/>
    <cellStyle name="Input 2 5 5 4" xfId="11692" xr:uid="{00000000-0005-0000-0000-0000FD450000}"/>
    <cellStyle name="Input 2 5 5 4 2" xfId="11693" xr:uid="{00000000-0005-0000-0000-0000FE450000}"/>
    <cellStyle name="Input 2 5 5 4 3" xfId="11694" xr:uid="{00000000-0005-0000-0000-0000FF450000}"/>
    <cellStyle name="Input 2 5 5 4 4" xfId="11695" xr:uid="{00000000-0005-0000-0000-000000460000}"/>
    <cellStyle name="Input 2 5 5 4 5" xfId="11696" xr:uid="{00000000-0005-0000-0000-000001460000}"/>
    <cellStyle name="Input 2 5 5 4 6" xfId="11697" xr:uid="{00000000-0005-0000-0000-000002460000}"/>
    <cellStyle name="Input 2 5 5 5" xfId="11698" xr:uid="{00000000-0005-0000-0000-000003460000}"/>
    <cellStyle name="Input 2 5 6" xfId="11699" xr:uid="{00000000-0005-0000-0000-000004460000}"/>
    <cellStyle name="Input 2 5 6 2" xfId="11700" xr:uid="{00000000-0005-0000-0000-000005460000}"/>
    <cellStyle name="Input 2 5 6 2 2" xfId="11701" xr:uid="{00000000-0005-0000-0000-000006460000}"/>
    <cellStyle name="Input 2 5 6 2 3" xfId="11702" xr:uid="{00000000-0005-0000-0000-000007460000}"/>
    <cellStyle name="Input 2 5 6 2 4" xfId="11703" xr:uid="{00000000-0005-0000-0000-000008460000}"/>
    <cellStyle name="Input 2 5 6 2 5" xfId="11704" xr:uid="{00000000-0005-0000-0000-000009460000}"/>
    <cellStyle name="Input 2 5 6 2 6" xfId="11705" xr:uid="{00000000-0005-0000-0000-00000A460000}"/>
    <cellStyle name="Input 2 5 6 3" xfId="11706" xr:uid="{00000000-0005-0000-0000-00000B460000}"/>
    <cellStyle name="Input 2 5 6 3 2" xfId="11707" xr:uid="{00000000-0005-0000-0000-00000C460000}"/>
    <cellStyle name="Input 2 5 6 3 3" xfId="11708" xr:uid="{00000000-0005-0000-0000-00000D460000}"/>
    <cellStyle name="Input 2 5 6 3 4" xfId="11709" xr:uid="{00000000-0005-0000-0000-00000E460000}"/>
    <cellStyle name="Input 2 5 6 3 5" xfId="11710" xr:uid="{00000000-0005-0000-0000-00000F460000}"/>
    <cellStyle name="Input 2 5 6 3 6" xfId="11711" xr:uid="{00000000-0005-0000-0000-000010460000}"/>
    <cellStyle name="Input 2 5 6 4" xfId="11712" xr:uid="{00000000-0005-0000-0000-000011460000}"/>
    <cellStyle name="Input 2 5 7" xfId="11713" xr:uid="{00000000-0005-0000-0000-000012460000}"/>
    <cellStyle name="Input 2 5 7 2" xfId="11714" xr:uid="{00000000-0005-0000-0000-000013460000}"/>
    <cellStyle name="Input 2 5 7 3" xfId="11715" xr:uid="{00000000-0005-0000-0000-000014460000}"/>
    <cellStyle name="Input 2 5 7 4" xfId="11716" xr:uid="{00000000-0005-0000-0000-000015460000}"/>
    <cellStyle name="Input 2 5 7 5" xfId="11717" xr:uid="{00000000-0005-0000-0000-000016460000}"/>
    <cellStyle name="Input 2 5 7 6" xfId="11718" xr:uid="{00000000-0005-0000-0000-000017460000}"/>
    <cellStyle name="Input 2 5 7 7" xfId="11719" xr:uid="{00000000-0005-0000-0000-000018460000}"/>
    <cellStyle name="Input 2 5 8" xfId="11720" xr:uid="{00000000-0005-0000-0000-000019460000}"/>
    <cellStyle name="Input 2 5 8 2" xfId="11721" xr:uid="{00000000-0005-0000-0000-00001A460000}"/>
    <cellStyle name="Input 2 5 8 3" xfId="11722" xr:uid="{00000000-0005-0000-0000-00001B460000}"/>
    <cellStyle name="Input 2 5 8 4" xfId="11723" xr:uid="{00000000-0005-0000-0000-00001C460000}"/>
    <cellStyle name="Input 2 5 8 5" xfId="11724" xr:uid="{00000000-0005-0000-0000-00001D460000}"/>
    <cellStyle name="Input 2 5 8 6" xfId="11725" xr:uid="{00000000-0005-0000-0000-00001E460000}"/>
    <cellStyle name="Input 2 5_Client_Report_SSFD_286_UI_15May14_06h00" xfId="37062" xr:uid="{00000000-0005-0000-0000-00001F460000}"/>
    <cellStyle name="Input 2 6" xfId="11726" xr:uid="{00000000-0005-0000-0000-000020460000}"/>
    <cellStyle name="Input 2 6 2" xfId="11727" xr:uid="{00000000-0005-0000-0000-000021460000}"/>
    <cellStyle name="Input 2 6 2 2" xfId="11728" xr:uid="{00000000-0005-0000-0000-000022460000}"/>
    <cellStyle name="Input 2 6 2 2 2" xfId="11729" xr:uid="{00000000-0005-0000-0000-000023460000}"/>
    <cellStyle name="Input 2 6 2 2 2 2" xfId="11730" xr:uid="{00000000-0005-0000-0000-000024460000}"/>
    <cellStyle name="Input 2 6 2 2 2 3" xfId="11731" xr:uid="{00000000-0005-0000-0000-000025460000}"/>
    <cellStyle name="Input 2 6 2 2 2 4" xfId="11732" xr:uid="{00000000-0005-0000-0000-000026460000}"/>
    <cellStyle name="Input 2 6 2 2 2 5" xfId="11733" xr:uid="{00000000-0005-0000-0000-000027460000}"/>
    <cellStyle name="Input 2 6 2 2 2 6" xfId="11734" xr:uid="{00000000-0005-0000-0000-000028460000}"/>
    <cellStyle name="Input 2 6 2 2 3" xfId="11735" xr:uid="{00000000-0005-0000-0000-000029460000}"/>
    <cellStyle name="Input 2 6 2 2 3 2" xfId="11736" xr:uid="{00000000-0005-0000-0000-00002A460000}"/>
    <cellStyle name="Input 2 6 2 2 3 3" xfId="11737" xr:uid="{00000000-0005-0000-0000-00002B460000}"/>
    <cellStyle name="Input 2 6 2 2 3 4" xfId="11738" xr:uid="{00000000-0005-0000-0000-00002C460000}"/>
    <cellStyle name="Input 2 6 2 2 3 5" xfId="11739" xr:uid="{00000000-0005-0000-0000-00002D460000}"/>
    <cellStyle name="Input 2 6 2 2 3 6" xfId="11740" xr:uid="{00000000-0005-0000-0000-00002E460000}"/>
    <cellStyle name="Input 2 6 2 2 4" xfId="11741" xr:uid="{00000000-0005-0000-0000-00002F460000}"/>
    <cellStyle name="Input 2 6 2 3" xfId="11742" xr:uid="{00000000-0005-0000-0000-000030460000}"/>
    <cellStyle name="Input 2 6 2 3 2" xfId="11743" xr:uid="{00000000-0005-0000-0000-000031460000}"/>
    <cellStyle name="Input 2 6 2 3 3" xfId="11744" xr:uid="{00000000-0005-0000-0000-000032460000}"/>
    <cellStyle name="Input 2 6 2 3 4" xfId="11745" xr:uid="{00000000-0005-0000-0000-000033460000}"/>
    <cellStyle name="Input 2 6 2 3 5" xfId="11746" xr:uid="{00000000-0005-0000-0000-000034460000}"/>
    <cellStyle name="Input 2 6 2 3 6" xfId="11747" xr:uid="{00000000-0005-0000-0000-000035460000}"/>
    <cellStyle name="Input 2 6 2 3 7" xfId="11748" xr:uid="{00000000-0005-0000-0000-000036460000}"/>
    <cellStyle name="Input 2 6 2 4" xfId="11749" xr:uid="{00000000-0005-0000-0000-000037460000}"/>
    <cellStyle name="Input 2 6 2 4 2" xfId="11750" xr:uid="{00000000-0005-0000-0000-000038460000}"/>
    <cellStyle name="Input 2 6 2 4 3" xfId="11751" xr:uid="{00000000-0005-0000-0000-000039460000}"/>
    <cellStyle name="Input 2 6 2 4 4" xfId="11752" xr:uid="{00000000-0005-0000-0000-00003A460000}"/>
    <cellStyle name="Input 2 6 2 4 5" xfId="11753" xr:uid="{00000000-0005-0000-0000-00003B460000}"/>
    <cellStyle name="Input 2 6 2 4 6" xfId="11754" xr:uid="{00000000-0005-0000-0000-00003C460000}"/>
    <cellStyle name="Input 2 6 3" xfId="11755" xr:uid="{00000000-0005-0000-0000-00003D460000}"/>
    <cellStyle name="Input 2 6 3 2" xfId="11756" xr:uid="{00000000-0005-0000-0000-00003E460000}"/>
    <cellStyle name="Input 2 6 3 2 2" xfId="11757" xr:uid="{00000000-0005-0000-0000-00003F460000}"/>
    <cellStyle name="Input 2 6 3 2 2 2" xfId="11758" xr:uid="{00000000-0005-0000-0000-000040460000}"/>
    <cellStyle name="Input 2 6 3 2 2 3" xfId="11759" xr:uid="{00000000-0005-0000-0000-000041460000}"/>
    <cellStyle name="Input 2 6 3 2 2 4" xfId="11760" xr:uid="{00000000-0005-0000-0000-000042460000}"/>
    <cellStyle name="Input 2 6 3 2 2 5" xfId="11761" xr:uid="{00000000-0005-0000-0000-000043460000}"/>
    <cellStyle name="Input 2 6 3 2 2 6" xfId="11762" xr:uid="{00000000-0005-0000-0000-000044460000}"/>
    <cellStyle name="Input 2 6 3 2 3" xfId="11763" xr:uid="{00000000-0005-0000-0000-000045460000}"/>
    <cellStyle name="Input 2 6 3 2 3 2" xfId="11764" xr:uid="{00000000-0005-0000-0000-000046460000}"/>
    <cellStyle name="Input 2 6 3 2 3 3" xfId="11765" xr:uid="{00000000-0005-0000-0000-000047460000}"/>
    <cellStyle name="Input 2 6 3 2 3 4" xfId="11766" xr:uid="{00000000-0005-0000-0000-000048460000}"/>
    <cellStyle name="Input 2 6 3 2 3 5" xfId="11767" xr:uid="{00000000-0005-0000-0000-000049460000}"/>
    <cellStyle name="Input 2 6 3 2 3 6" xfId="11768" xr:uid="{00000000-0005-0000-0000-00004A460000}"/>
    <cellStyle name="Input 2 6 3 2 4" xfId="11769" xr:uid="{00000000-0005-0000-0000-00004B460000}"/>
    <cellStyle name="Input 2 6 3 3" xfId="11770" xr:uid="{00000000-0005-0000-0000-00004C460000}"/>
    <cellStyle name="Input 2 6 3 3 2" xfId="11771" xr:uid="{00000000-0005-0000-0000-00004D460000}"/>
    <cellStyle name="Input 2 6 3 3 3" xfId="11772" xr:uid="{00000000-0005-0000-0000-00004E460000}"/>
    <cellStyle name="Input 2 6 3 3 4" xfId="11773" xr:uid="{00000000-0005-0000-0000-00004F460000}"/>
    <cellStyle name="Input 2 6 3 3 5" xfId="11774" xr:uid="{00000000-0005-0000-0000-000050460000}"/>
    <cellStyle name="Input 2 6 3 3 6" xfId="11775" xr:uid="{00000000-0005-0000-0000-000051460000}"/>
    <cellStyle name="Input 2 6 3 4" xfId="11776" xr:uid="{00000000-0005-0000-0000-000052460000}"/>
    <cellStyle name="Input 2 6 3 4 2" xfId="11777" xr:uid="{00000000-0005-0000-0000-000053460000}"/>
    <cellStyle name="Input 2 6 3 4 3" xfId="11778" xr:uid="{00000000-0005-0000-0000-000054460000}"/>
    <cellStyle name="Input 2 6 3 4 4" xfId="11779" xr:uid="{00000000-0005-0000-0000-000055460000}"/>
    <cellStyle name="Input 2 6 3 4 5" xfId="11780" xr:uid="{00000000-0005-0000-0000-000056460000}"/>
    <cellStyle name="Input 2 6 3 4 6" xfId="11781" xr:uid="{00000000-0005-0000-0000-000057460000}"/>
    <cellStyle name="Input 2 6 3 5" xfId="11782" xr:uid="{00000000-0005-0000-0000-000058460000}"/>
    <cellStyle name="Input 2 6 4" xfId="11783" xr:uid="{00000000-0005-0000-0000-000059460000}"/>
    <cellStyle name="Input 2 6 4 2" xfId="11784" xr:uid="{00000000-0005-0000-0000-00005A460000}"/>
    <cellStyle name="Input 2 6 4 2 2" xfId="11785" xr:uid="{00000000-0005-0000-0000-00005B460000}"/>
    <cellStyle name="Input 2 6 4 2 2 2" xfId="11786" xr:uid="{00000000-0005-0000-0000-00005C460000}"/>
    <cellStyle name="Input 2 6 4 2 2 3" xfId="11787" xr:uid="{00000000-0005-0000-0000-00005D460000}"/>
    <cellStyle name="Input 2 6 4 2 2 4" xfId="11788" xr:uid="{00000000-0005-0000-0000-00005E460000}"/>
    <cellStyle name="Input 2 6 4 2 2 5" xfId="11789" xr:uid="{00000000-0005-0000-0000-00005F460000}"/>
    <cellStyle name="Input 2 6 4 2 2 6" xfId="11790" xr:uid="{00000000-0005-0000-0000-000060460000}"/>
    <cellStyle name="Input 2 6 4 2 3" xfId="11791" xr:uid="{00000000-0005-0000-0000-000061460000}"/>
    <cellStyle name="Input 2 6 4 2 3 2" xfId="11792" xr:uid="{00000000-0005-0000-0000-000062460000}"/>
    <cellStyle name="Input 2 6 4 2 3 3" xfId="11793" xr:uid="{00000000-0005-0000-0000-000063460000}"/>
    <cellStyle name="Input 2 6 4 2 3 4" xfId="11794" xr:uid="{00000000-0005-0000-0000-000064460000}"/>
    <cellStyle name="Input 2 6 4 2 3 5" xfId="11795" xr:uid="{00000000-0005-0000-0000-000065460000}"/>
    <cellStyle name="Input 2 6 4 2 3 6" xfId="11796" xr:uid="{00000000-0005-0000-0000-000066460000}"/>
    <cellStyle name="Input 2 6 4 2 4" xfId="11797" xr:uid="{00000000-0005-0000-0000-000067460000}"/>
    <cellStyle name="Input 2 6 4 3" xfId="11798" xr:uid="{00000000-0005-0000-0000-000068460000}"/>
    <cellStyle name="Input 2 6 4 3 2" xfId="11799" xr:uid="{00000000-0005-0000-0000-000069460000}"/>
    <cellStyle name="Input 2 6 4 3 3" xfId="11800" xr:uid="{00000000-0005-0000-0000-00006A460000}"/>
    <cellStyle name="Input 2 6 4 3 4" xfId="11801" xr:uid="{00000000-0005-0000-0000-00006B460000}"/>
    <cellStyle name="Input 2 6 4 3 5" xfId="11802" xr:uid="{00000000-0005-0000-0000-00006C460000}"/>
    <cellStyle name="Input 2 6 4 3 6" xfId="11803" xr:uid="{00000000-0005-0000-0000-00006D460000}"/>
    <cellStyle name="Input 2 6 4 4" xfId="11804" xr:uid="{00000000-0005-0000-0000-00006E460000}"/>
    <cellStyle name="Input 2 6 4 4 2" xfId="11805" xr:uid="{00000000-0005-0000-0000-00006F460000}"/>
    <cellStyle name="Input 2 6 4 4 3" xfId="11806" xr:uid="{00000000-0005-0000-0000-000070460000}"/>
    <cellStyle name="Input 2 6 4 4 4" xfId="11807" xr:uid="{00000000-0005-0000-0000-000071460000}"/>
    <cellStyle name="Input 2 6 4 4 5" xfId="11808" xr:uid="{00000000-0005-0000-0000-000072460000}"/>
    <cellStyle name="Input 2 6 4 4 6" xfId="11809" xr:uid="{00000000-0005-0000-0000-000073460000}"/>
    <cellStyle name="Input 2 6 4 5" xfId="11810" xr:uid="{00000000-0005-0000-0000-000074460000}"/>
    <cellStyle name="Input 2 6 5" xfId="11811" xr:uid="{00000000-0005-0000-0000-000075460000}"/>
    <cellStyle name="Input 2 6 5 2" xfId="11812" xr:uid="{00000000-0005-0000-0000-000076460000}"/>
    <cellStyle name="Input 2 6 5 2 2" xfId="11813" xr:uid="{00000000-0005-0000-0000-000077460000}"/>
    <cellStyle name="Input 2 6 5 2 2 2" xfId="11814" xr:uid="{00000000-0005-0000-0000-000078460000}"/>
    <cellStyle name="Input 2 6 5 2 2 3" xfId="11815" xr:uid="{00000000-0005-0000-0000-000079460000}"/>
    <cellStyle name="Input 2 6 5 2 2 4" xfId="11816" xr:uid="{00000000-0005-0000-0000-00007A460000}"/>
    <cellStyle name="Input 2 6 5 2 2 5" xfId="11817" xr:uid="{00000000-0005-0000-0000-00007B460000}"/>
    <cellStyle name="Input 2 6 5 2 2 6" xfId="11818" xr:uid="{00000000-0005-0000-0000-00007C460000}"/>
    <cellStyle name="Input 2 6 5 2 3" xfId="11819" xr:uid="{00000000-0005-0000-0000-00007D460000}"/>
    <cellStyle name="Input 2 6 5 2 3 2" xfId="11820" xr:uid="{00000000-0005-0000-0000-00007E460000}"/>
    <cellStyle name="Input 2 6 5 2 3 3" xfId="11821" xr:uid="{00000000-0005-0000-0000-00007F460000}"/>
    <cellStyle name="Input 2 6 5 2 3 4" xfId="11822" xr:uid="{00000000-0005-0000-0000-000080460000}"/>
    <cellStyle name="Input 2 6 5 2 3 5" xfId="11823" xr:uid="{00000000-0005-0000-0000-000081460000}"/>
    <cellStyle name="Input 2 6 5 2 3 6" xfId="11824" xr:uid="{00000000-0005-0000-0000-000082460000}"/>
    <cellStyle name="Input 2 6 5 2 4" xfId="11825" xr:uid="{00000000-0005-0000-0000-000083460000}"/>
    <cellStyle name="Input 2 6 5 3" xfId="11826" xr:uid="{00000000-0005-0000-0000-000084460000}"/>
    <cellStyle name="Input 2 6 5 3 2" xfId="11827" xr:uid="{00000000-0005-0000-0000-000085460000}"/>
    <cellStyle name="Input 2 6 5 3 3" xfId="11828" xr:uid="{00000000-0005-0000-0000-000086460000}"/>
    <cellStyle name="Input 2 6 5 3 4" xfId="11829" xr:uid="{00000000-0005-0000-0000-000087460000}"/>
    <cellStyle name="Input 2 6 5 3 5" xfId="11830" xr:uid="{00000000-0005-0000-0000-000088460000}"/>
    <cellStyle name="Input 2 6 5 3 6" xfId="11831" xr:uid="{00000000-0005-0000-0000-000089460000}"/>
    <cellStyle name="Input 2 6 5 4" xfId="11832" xr:uid="{00000000-0005-0000-0000-00008A460000}"/>
    <cellStyle name="Input 2 6 5 4 2" xfId="11833" xr:uid="{00000000-0005-0000-0000-00008B460000}"/>
    <cellStyle name="Input 2 6 5 4 3" xfId="11834" xr:uid="{00000000-0005-0000-0000-00008C460000}"/>
    <cellStyle name="Input 2 6 5 4 4" xfId="11835" xr:uid="{00000000-0005-0000-0000-00008D460000}"/>
    <cellStyle name="Input 2 6 5 4 5" xfId="11836" xr:uid="{00000000-0005-0000-0000-00008E460000}"/>
    <cellStyle name="Input 2 6 5 4 6" xfId="11837" xr:uid="{00000000-0005-0000-0000-00008F460000}"/>
    <cellStyle name="Input 2 6 5 5" xfId="11838" xr:uid="{00000000-0005-0000-0000-000090460000}"/>
    <cellStyle name="Input 2 6 6" xfId="11839" xr:uid="{00000000-0005-0000-0000-000091460000}"/>
    <cellStyle name="Input 2 6 6 2" xfId="11840" xr:uid="{00000000-0005-0000-0000-000092460000}"/>
    <cellStyle name="Input 2 6 6 2 2" xfId="11841" xr:uid="{00000000-0005-0000-0000-000093460000}"/>
    <cellStyle name="Input 2 6 6 2 3" xfId="11842" xr:uid="{00000000-0005-0000-0000-000094460000}"/>
    <cellStyle name="Input 2 6 6 2 4" xfId="11843" xr:uid="{00000000-0005-0000-0000-000095460000}"/>
    <cellStyle name="Input 2 6 6 2 5" xfId="11844" xr:uid="{00000000-0005-0000-0000-000096460000}"/>
    <cellStyle name="Input 2 6 6 2 6" xfId="11845" xr:uid="{00000000-0005-0000-0000-000097460000}"/>
    <cellStyle name="Input 2 6 6 3" xfId="11846" xr:uid="{00000000-0005-0000-0000-000098460000}"/>
    <cellStyle name="Input 2 6 6 3 2" xfId="11847" xr:uid="{00000000-0005-0000-0000-000099460000}"/>
    <cellStyle name="Input 2 6 6 3 3" xfId="11848" xr:uid="{00000000-0005-0000-0000-00009A460000}"/>
    <cellStyle name="Input 2 6 6 3 4" xfId="11849" xr:uid="{00000000-0005-0000-0000-00009B460000}"/>
    <cellStyle name="Input 2 6 6 3 5" xfId="11850" xr:uid="{00000000-0005-0000-0000-00009C460000}"/>
    <cellStyle name="Input 2 6 6 3 6" xfId="11851" xr:uid="{00000000-0005-0000-0000-00009D460000}"/>
    <cellStyle name="Input 2 6 6 4" xfId="11852" xr:uid="{00000000-0005-0000-0000-00009E460000}"/>
    <cellStyle name="Input 2 6 7" xfId="11853" xr:uid="{00000000-0005-0000-0000-00009F460000}"/>
    <cellStyle name="Input 2 6 7 2" xfId="11854" xr:uid="{00000000-0005-0000-0000-0000A0460000}"/>
    <cellStyle name="Input 2 6 7 3" xfId="11855" xr:uid="{00000000-0005-0000-0000-0000A1460000}"/>
    <cellStyle name="Input 2 6 7 4" xfId="11856" xr:uid="{00000000-0005-0000-0000-0000A2460000}"/>
    <cellStyle name="Input 2 6 7 5" xfId="11857" xr:uid="{00000000-0005-0000-0000-0000A3460000}"/>
    <cellStyle name="Input 2 6 7 6" xfId="11858" xr:uid="{00000000-0005-0000-0000-0000A4460000}"/>
    <cellStyle name="Input 2 6 7 7" xfId="11859" xr:uid="{00000000-0005-0000-0000-0000A5460000}"/>
    <cellStyle name="Input 2 6 8" xfId="11860" xr:uid="{00000000-0005-0000-0000-0000A6460000}"/>
    <cellStyle name="Input 2 6 8 2" xfId="11861" xr:uid="{00000000-0005-0000-0000-0000A7460000}"/>
    <cellStyle name="Input 2 6 8 3" xfId="11862" xr:uid="{00000000-0005-0000-0000-0000A8460000}"/>
    <cellStyle name="Input 2 6 8 4" xfId="11863" xr:uid="{00000000-0005-0000-0000-0000A9460000}"/>
    <cellStyle name="Input 2 6 8 5" xfId="11864" xr:uid="{00000000-0005-0000-0000-0000AA460000}"/>
    <cellStyle name="Input 2 6 8 6" xfId="11865" xr:uid="{00000000-0005-0000-0000-0000AB460000}"/>
    <cellStyle name="Input 2 6_Client_Report_SSFD_286_UI_15May14_06h00" xfId="37063" xr:uid="{00000000-0005-0000-0000-0000AC460000}"/>
    <cellStyle name="Input 2 7" xfId="11866" xr:uid="{00000000-0005-0000-0000-0000AD460000}"/>
    <cellStyle name="Input 2 7 2" xfId="11867" xr:uid="{00000000-0005-0000-0000-0000AE460000}"/>
    <cellStyle name="Input 2 7 2 2" xfId="11868" xr:uid="{00000000-0005-0000-0000-0000AF460000}"/>
    <cellStyle name="Input 2 7 2 2 2" xfId="11869" xr:uid="{00000000-0005-0000-0000-0000B0460000}"/>
    <cellStyle name="Input 2 7 2 2 2 2" xfId="11870" xr:uid="{00000000-0005-0000-0000-0000B1460000}"/>
    <cellStyle name="Input 2 7 2 2 2 3" xfId="11871" xr:uid="{00000000-0005-0000-0000-0000B2460000}"/>
    <cellStyle name="Input 2 7 2 2 2 4" xfId="11872" xr:uid="{00000000-0005-0000-0000-0000B3460000}"/>
    <cellStyle name="Input 2 7 2 2 2 5" xfId="11873" xr:uid="{00000000-0005-0000-0000-0000B4460000}"/>
    <cellStyle name="Input 2 7 2 2 2 6" xfId="11874" xr:uid="{00000000-0005-0000-0000-0000B5460000}"/>
    <cellStyle name="Input 2 7 2 2 3" xfId="11875" xr:uid="{00000000-0005-0000-0000-0000B6460000}"/>
    <cellStyle name="Input 2 7 2 2 3 2" xfId="11876" xr:uid="{00000000-0005-0000-0000-0000B7460000}"/>
    <cellStyle name="Input 2 7 2 2 3 3" xfId="11877" xr:uid="{00000000-0005-0000-0000-0000B8460000}"/>
    <cellStyle name="Input 2 7 2 2 3 4" xfId="11878" xr:uid="{00000000-0005-0000-0000-0000B9460000}"/>
    <cellStyle name="Input 2 7 2 2 3 5" xfId="11879" xr:uid="{00000000-0005-0000-0000-0000BA460000}"/>
    <cellStyle name="Input 2 7 2 2 3 6" xfId="11880" xr:uid="{00000000-0005-0000-0000-0000BB460000}"/>
    <cellStyle name="Input 2 7 2 2 4" xfId="11881" xr:uid="{00000000-0005-0000-0000-0000BC460000}"/>
    <cellStyle name="Input 2 7 2 3" xfId="11882" xr:uid="{00000000-0005-0000-0000-0000BD460000}"/>
    <cellStyle name="Input 2 7 2 3 2" xfId="11883" xr:uid="{00000000-0005-0000-0000-0000BE460000}"/>
    <cellStyle name="Input 2 7 2 3 3" xfId="11884" xr:uid="{00000000-0005-0000-0000-0000BF460000}"/>
    <cellStyle name="Input 2 7 2 3 4" xfId="11885" xr:uid="{00000000-0005-0000-0000-0000C0460000}"/>
    <cellStyle name="Input 2 7 2 3 5" xfId="11886" xr:uid="{00000000-0005-0000-0000-0000C1460000}"/>
    <cellStyle name="Input 2 7 2 3 6" xfId="11887" xr:uid="{00000000-0005-0000-0000-0000C2460000}"/>
    <cellStyle name="Input 2 7 2 3 7" xfId="11888" xr:uid="{00000000-0005-0000-0000-0000C3460000}"/>
    <cellStyle name="Input 2 7 2 4" xfId="11889" xr:uid="{00000000-0005-0000-0000-0000C4460000}"/>
    <cellStyle name="Input 2 7 2 4 2" xfId="11890" xr:uid="{00000000-0005-0000-0000-0000C5460000}"/>
    <cellStyle name="Input 2 7 2 4 3" xfId="11891" xr:uid="{00000000-0005-0000-0000-0000C6460000}"/>
    <cellStyle name="Input 2 7 2 4 4" xfId="11892" xr:uid="{00000000-0005-0000-0000-0000C7460000}"/>
    <cellStyle name="Input 2 7 2 4 5" xfId="11893" xr:uid="{00000000-0005-0000-0000-0000C8460000}"/>
    <cellStyle name="Input 2 7 2 4 6" xfId="11894" xr:uid="{00000000-0005-0000-0000-0000C9460000}"/>
    <cellStyle name="Input 2 7 3" xfId="11895" xr:uid="{00000000-0005-0000-0000-0000CA460000}"/>
    <cellStyle name="Input 2 7 3 2" xfId="11896" xr:uid="{00000000-0005-0000-0000-0000CB460000}"/>
    <cellStyle name="Input 2 7 3 2 2" xfId="11897" xr:uid="{00000000-0005-0000-0000-0000CC460000}"/>
    <cellStyle name="Input 2 7 3 2 2 2" xfId="11898" xr:uid="{00000000-0005-0000-0000-0000CD460000}"/>
    <cellStyle name="Input 2 7 3 2 2 3" xfId="11899" xr:uid="{00000000-0005-0000-0000-0000CE460000}"/>
    <cellStyle name="Input 2 7 3 2 2 4" xfId="11900" xr:uid="{00000000-0005-0000-0000-0000CF460000}"/>
    <cellStyle name="Input 2 7 3 2 2 5" xfId="11901" xr:uid="{00000000-0005-0000-0000-0000D0460000}"/>
    <cellStyle name="Input 2 7 3 2 2 6" xfId="11902" xr:uid="{00000000-0005-0000-0000-0000D1460000}"/>
    <cellStyle name="Input 2 7 3 2 3" xfId="11903" xr:uid="{00000000-0005-0000-0000-0000D2460000}"/>
    <cellStyle name="Input 2 7 3 2 3 2" xfId="11904" xr:uid="{00000000-0005-0000-0000-0000D3460000}"/>
    <cellStyle name="Input 2 7 3 2 3 3" xfId="11905" xr:uid="{00000000-0005-0000-0000-0000D4460000}"/>
    <cellStyle name="Input 2 7 3 2 3 4" xfId="11906" xr:uid="{00000000-0005-0000-0000-0000D5460000}"/>
    <cellStyle name="Input 2 7 3 2 3 5" xfId="11907" xr:uid="{00000000-0005-0000-0000-0000D6460000}"/>
    <cellStyle name="Input 2 7 3 2 3 6" xfId="11908" xr:uid="{00000000-0005-0000-0000-0000D7460000}"/>
    <cellStyle name="Input 2 7 3 2 4" xfId="11909" xr:uid="{00000000-0005-0000-0000-0000D8460000}"/>
    <cellStyle name="Input 2 7 3 3" xfId="11910" xr:uid="{00000000-0005-0000-0000-0000D9460000}"/>
    <cellStyle name="Input 2 7 3 3 2" xfId="11911" xr:uid="{00000000-0005-0000-0000-0000DA460000}"/>
    <cellStyle name="Input 2 7 3 3 3" xfId="11912" xr:uid="{00000000-0005-0000-0000-0000DB460000}"/>
    <cellStyle name="Input 2 7 3 3 4" xfId="11913" xr:uid="{00000000-0005-0000-0000-0000DC460000}"/>
    <cellStyle name="Input 2 7 3 3 5" xfId="11914" xr:uid="{00000000-0005-0000-0000-0000DD460000}"/>
    <cellStyle name="Input 2 7 3 3 6" xfId="11915" xr:uid="{00000000-0005-0000-0000-0000DE460000}"/>
    <cellStyle name="Input 2 7 3 4" xfId="11916" xr:uid="{00000000-0005-0000-0000-0000DF460000}"/>
    <cellStyle name="Input 2 7 3 4 2" xfId="11917" xr:uid="{00000000-0005-0000-0000-0000E0460000}"/>
    <cellStyle name="Input 2 7 3 4 3" xfId="11918" xr:uid="{00000000-0005-0000-0000-0000E1460000}"/>
    <cellStyle name="Input 2 7 3 4 4" xfId="11919" xr:uid="{00000000-0005-0000-0000-0000E2460000}"/>
    <cellStyle name="Input 2 7 3 4 5" xfId="11920" xr:uid="{00000000-0005-0000-0000-0000E3460000}"/>
    <cellStyle name="Input 2 7 3 4 6" xfId="11921" xr:uid="{00000000-0005-0000-0000-0000E4460000}"/>
    <cellStyle name="Input 2 7 3 5" xfId="11922" xr:uid="{00000000-0005-0000-0000-0000E5460000}"/>
    <cellStyle name="Input 2 7 4" xfId="11923" xr:uid="{00000000-0005-0000-0000-0000E6460000}"/>
    <cellStyle name="Input 2 7 4 2" xfId="11924" xr:uid="{00000000-0005-0000-0000-0000E7460000}"/>
    <cellStyle name="Input 2 7 4 2 2" xfId="11925" xr:uid="{00000000-0005-0000-0000-0000E8460000}"/>
    <cellStyle name="Input 2 7 4 2 2 2" xfId="11926" xr:uid="{00000000-0005-0000-0000-0000E9460000}"/>
    <cellStyle name="Input 2 7 4 2 2 3" xfId="11927" xr:uid="{00000000-0005-0000-0000-0000EA460000}"/>
    <cellStyle name="Input 2 7 4 2 2 4" xfId="11928" xr:uid="{00000000-0005-0000-0000-0000EB460000}"/>
    <cellStyle name="Input 2 7 4 2 2 5" xfId="11929" xr:uid="{00000000-0005-0000-0000-0000EC460000}"/>
    <cellStyle name="Input 2 7 4 2 2 6" xfId="11930" xr:uid="{00000000-0005-0000-0000-0000ED460000}"/>
    <cellStyle name="Input 2 7 4 2 3" xfId="11931" xr:uid="{00000000-0005-0000-0000-0000EE460000}"/>
    <cellStyle name="Input 2 7 4 2 3 2" xfId="11932" xr:uid="{00000000-0005-0000-0000-0000EF460000}"/>
    <cellStyle name="Input 2 7 4 2 3 3" xfId="11933" xr:uid="{00000000-0005-0000-0000-0000F0460000}"/>
    <cellStyle name="Input 2 7 4 2 3 4" xfId="11934" xr:uid="{00000000-0005-0000-0000-0000F1460000}"/>
    <cellStyle name="Input 2 7 4 2 3 5" xfId="11935" xr:uid="{00000000-0005-0000-0000-0000F2460000}"/>
    <cellStyle name="Input 2 7 4 2 3 6" xfId="11936" xr:uid="{00000000-0005-0000-0000-0000F3460000}"/>
    <cellStyle name="Input 2 7 4 2 4" xfId="11937" xr:uid="{00000000-0005-0000-0000-0000F4460000}"/>
    <cellStyle name="Input 2 7 4 3" xfId="11938" xr:uid="{00000000-0005-0000-0000-0000F5460000}"/>
    <cellStyle name="Input 2 7 4 3 2" xfId="11939" xr:uid="{00000000-0005-0000-0000-0000F6460000}"/>
    <cellStyle name="Input 2 7 4 3 3" xfId="11940" xr:uid="{00000000-0005-0000-0000-0000F7460000}"/>
    <cellStyle name="Input 2 7 4 3 4" xfId="11941" xr:uid="{00000000-0005-0000-0000-0000F8460000}"/>
    <cellStyle name="Input 2 7 4 3 5" xfId="11942" xr:uid="{00000000-0005-0000-0000-0000F9460000}"/>
    <cellStyle name="Input 2 7 4 3 6" xfId="11943" xr:uid="{00000000-0005-0000-0000-0000FA460000}"/>
    <cellStyle name="Input 2 7 4 4" xfId="11944" xr:uid="{00000000-0005-0000-0000-0000FB460000}"/>
    <cellStyle name="Input 2 7 4 4 2" xfId="11945" xr:uid="{00000000-0005-0000-0000-0000FC460000}"/>
    <cellStyle name="Input 2 7 4 4 3" xfId="11946" xr:uid="{00000000-0005-0000-0000-0000FD460000}"/>
    <cellStyle name="Input 2 7 4 4 4" xfId="11947" xr:uid="{00000000-0005-0000-0000-0000FE460000}"/>
    <cellStyle name="Input 2 7 4 4 5" xfId="11948" xr:uid="{00000000-0005-0000-0000-0000FF460000}"/>
    <cellStyle name="Input 2 7 4 4 6" xfId="11949" xr:uid="{00000000-0005-0000-0000-000000470000}"/>
    <cellStyle name="Input 2 7 4 5" xfId="11950" xr:uid="{00000000-0005-0000-0000-000001470000}"/>
    <cellStyle name="Input 2 7 5" xfId="11951" xr:uid="{00000000-0005-0000-0000-000002470000}"/>
    <cellStyle name="Input 2 7 5 2" xfId="11952" xr:uid="{00000000-0005-0000-0000-000003470000}"/>
    <cellStyle name="Input 2 7 5 2 2" xfId="11953" xr:uid="{00000000-0005-0000-0000-000004470000}"/>
    <cellStyle name="Input 2 7 5 2 2 2" xfId="11954" xr:uid="{00000000-0005-0000-0000-000005470000}"/>
    <cellStyle name="Input 2 7 5 2 2 3" xfId="11955" xr:uid="{00000000-0005-0000-0000-000006470000}"/>
    <cellStyle name="Input 2 7 5 2 2 4" xfId="11956" xr:uid="{00000000-0005-0000-0000-000007470000}"/>
    <cellStyle name="Input 2 7 5 2 2 5" xfId="11957" xr:uid="{00000000-0005-0000-0000-000008470000}"/>
    <cellStyle name="Input 2 7 5 2 2 6" xfId="11958" xr:uid="{00000000-0005-0000-0000-000009470000}"/>
    <cellStyle name="Input 2 7 5 2 3" xfId="11959" xr:uid="{00000000-0005-0000-0000-00000A470000}"/>
    <cellStyle name="Input 2 7 5 2 3 2" xfId="11960" xr:uid="{00000000-0005-0000-0000-00000B470000}"/>
    <cellStyle name="Input 2 7 5 2 3 3" xfId="11961" xr:uid="{00000000-0005-0000-0000-00000C470000}"/>
    <cellStyle name="Input 2 7 5 2 3 4" xfId="11962" xr:uid="{00000000-0005-0000-0000-00000D470000}"/>
    <cellStyle name="Input 2 7 5 2 3 5" xfId="11963" xr:uid="{00000000-0005-0000-0000-00000E470000}"/>
    <cellStyle name="Input 2 7 5 2 3 6" xfId="11964" xr:uid="{00000000-0005-0000-0000-00000F470000}"/>
    <cellStyle name="Input 2 7 5 2 4" xfId="11965" xr:uid="{00000000-0005-0000-0000-000010470000}"/>
    <cellStyle name="Input 2 7 5 3" xfId="11966" xr:uid="{00000000-0005-0000-0000-000011470000}"/>
    <cellStyle name="Input 2 7 5 3 2" xfId="11967" xr:uid="{00000000-0005-0000-0000-000012470000}"/>
    <cellStyle name="Input 2 7 5 3 3" xfId="11968" xr:uid="{00000000-0005-0000-0000-000013470000}"/>
    <cellStyle name="Input 2 7 5 3 4" xfId="11969" xr:uid="{00000000-0005-0000-0000-000014470000}"/>
    <cellStyle name="Input 2 7 5 3 5" xfId="11970" xr:uid="{00000000-0005-0000-0000-000015470000}"/>
    <cellStyle name="Input 2 7 5 3 6" xfId="11971" xr:uid="{00000000-0005-0000-0000-000016470000}"/>
    <cellStyle name="Input 2 7 5 4" xfId="11972" xr:uid="{00000000-0005-0000-0000-000017470000}"/>
    <cellStyle name="Input 2 7 5 4 2" xfId="11973" xr:uid="{00000000-0005-0000-0000-000018470000}"/>
    <cellStyle name="Input 2 7 5 4 3" xfId="11974" xr:uid="{00000000-0005-0000-0000-000019470000}"/>
    <cellStyle name="Input 2 7 5 4 4" xfId="11975" xr:uid="{00000000-0005-0000-0000-00001A470000}"/>
    <cellStyle name="Input 2 7 5 4 5" xfId="11976" xr:uid="{00000000-0005-0000-0000-00001B470000}"/>
    <cellStyle name="Input 2 7 5 4 6" xfId="11977" xr:uid="{00000000-0005-0000-0000-00001C470000}"/>
    <cellStyle name="Input 2 7 5 5" xfId="11978" xr:uid="{00000000-0005-0000-0000-00001D470000}"/>
    <cellStyle name="Input 2 7 6" xfId="11979" xr:uid="{00000000-0005-0000-0000-00001E470000}"/>
    <cellStyle name="Input 2 7 6 2" xfId="11980" xr:uid="{00000000-0005-0000-0000-00001F470000}"/>
    <cellStyle name="Input 2 7 6 2 2" xfId="11981" xr:uid="{00000000-0005-0000-0000-000020470000}"/>
    <cellStyle name="Input 2 7 6 2 3" xfId="11982" xr:uid="{00000000-0005-0000-0000-000021470000}"/>
    <cellStyle name="Input 2 7 6 2 4" xfId="11983" xr:uid="{00000000-0005-0000-0000-000022470000}"/>
    <cellStyle name="Input 2 7 6 2 5" xfId="11984" xr:uid="{00000000-0005-0000-0000-000023470000}"/>
    <cellStyle name="Input 2 7 6 2 6" xfId="11985" xr:uid="{00000000-0005-0000-0000-000024470000}"/>
    <cellStyle name="Input 2 7 6 3" xfId="11986" xr:uid="{00000000-0005-0000-0000-000025470000}"/>
    <cellStyle name="Input 2 7 6 3 2" xfId="11987" xr:uid="{00000000-0005-0000-0000-000026470000}"/>
    <cellStyle name="Input 2 7 6 3 3" xfId="11988" xr:uid="{00000000-0005-0000-0000-000027470000}"/>
    <cellStyle name="Input 2 7 6 3 4" xfId="11989" xr:uid="{00000000-0005-0000-0000-000028470000}"/>
    <cellStyle name="Input 2 7 6 3 5" xfId="11990" xr:uid="{00000000-0005-0000-0000-000029470000}"/>
    <cellStyle name="Input 2 7 6 3 6" xfId="11991" xr:uid="{00000000-0005-0000-0000-00002A470000}"/>
    <cellStyle name="Input 2 7 6 4" xfId="11992" xr:uid="{00000000-0005-0000-0000-00002B470000}"/>
    <cellStyle name="Input 2 7 7" xfId="11993" xr:uid="{00000000-0005-0000-0000-00002C470000}"/>
    <cellStyle name="Input 2 7 7 2" xfId="11994" xr:uid="{00000000-0005-0000-0000-00002D470000}"/>
    <cellStyle name="Input 2 7 7 3" xfId="11995" xr:uid="{00000000-0005-0000-0000-00002E470000}"/>
    <cellStyle name="Input 2 7 7 4" xfId="11996" xr:uid="{00000000-0005-0000-0000-00002F470000}"/>
    <cellStyle name="Input 2 7 7 5" xfId="11997" xr:uid="{00000000-0005-0000-0000-000030470000}"/>
    <cellStyle name="Input 2 7 7 6" xfId="11998" xr:uid="{00000000-0005-0000-0000-000031470000}"/>
    <cellStyle name="Input 2 7 7 7" xfId="11999" xr:uid="{00000000-0005-0000-0000-000032470000}"/>
    <cellStyle name="Input 2 7 8" xfId="12000" xr:uid="{00000000-0005-0000-0000-000033470000}"/>
    <cellStyle name="Input 2 7 8 2" xfId="12001" xr:uid="{00000000-0005-0000-0000-000034470000}"/>
    <cellStyle name="Input 2 7 8 3" xfId="12002" xr:uid="{00000000-0005-0000-0000-000035470000}"/>
    <cellStyle name="Input 2 7 8 4" xfId="12003" xr:uid="{00000000-0005-0000-0000-000036470000}"/>
    <cellStyle name="Input 2 7 8 5" xfId="12004" xr:uid="{00000000-0005-0000-0000-000037470000}"/>
    <cellStyle name="Input 2 7 8 6" xfId="12005" xr:uid="{00000000-0005-0000-0000-000038470000}"/>
    <cellStyle name="Input 2 7_Client_Report_SSFD_286_UI_15May14_06h00" xfId="37064" xr:uid="{00000000-0005-0000-0000-000039470000}"/>
    <cellStyle name="Input 2 8" xfId="12006" xr:uid="{00000000-0005-0000-0000-00003A470000}"/>
    <cellStyle name="Input 2 8 2" xfId="12007" xr:uid="{00000000-0005-0000-0000-00003B470000}"/>
    <cellStyle name="Input 2 8 2 2" xfId="12008" xr:uid="{00000000-0005-0000-0000-00003C470000}"/>
    <cellStyle name="Input 2 8 2 2 2" xfId="12009" xr:uid="{00000000-0005-0000-0000-00003D470000}"/>
    <cellStyle name="Input 2 8 2 2 2 2" xfId="12010" xr:uid="{00000000-0005-0000-0000-00003E470000}"/>
    <cellStyle name="Input 2 8 2 2 2 3" xfId="12011" xr:uid="{00000000-0005-0000-0000-00003F470000}"/>
    <cellStyle name="Input 2 8 2 2 2 4" xfId="12012" xr:uid="{00000000-0005-0000-0000-000040470000}"/>
    <cellStyle name="Input 2 8 2 2 2 5" xfId="12013" xr:uid="{00000000-0005-0000-0000-000041470000}"/>
    <cellStyle name="Input 2 8 2 2 2 6" xfId="12014" xr:uid="{00000000-0005-0000-0000-000042470000}"/>
    <cellStyle name="Input 2 8 2 2 3" xfId="12015" xr:uid="{00000000-0005-0000-0000-000043470000}"/>
    <cellStyle name="Input 2 8 2 2 3 2" xfId="12016" xr:uid="{00000000-0005-0000-0000-000044470000}"/>
    <cellStyle name="Input 2 8 2 2 3 3" xfId="12017" xr:uid="{00000000-0005-0000-0000-000045470000}"/>
    <cellStyle name="Input 2 8 2 2 3 4" xfId="12018" xr:uid="{00000000-0005-0000-0000-000046470000}"/>
    <cellStyle name="Input 2 8 2 2 3 5" xfId="12019" xr:uid="{00000000-0005-0000-0000-000047470000}"/>
    <cellStyle name="Input 2 8 2 2 3 6" xfId="12020" xr:uid="{00000000-0005-0000-0000-000048470000}"/>
    <cellStyle name="Input 2 8 2 2 4" xfId="12021" xr:uid="{00000000-0005-0000-0000-000049470000}"/>
    <cellStyle name="Input 2 8 2 3" xfId="12022" xr:uid="{00000000-0005-0000-0000-00004A470000}"/>
    <cellStyle name="Input 2 8 2 3 2" xfId="12023" xr:uid="{00000000-0005-0000-0000-00004B470000}"/>
    <cellStyle name="Input 2 8 2 3 3" xfId="12024" xr:uid="{00000000-0005-0000-0000-00004C470000}"/>
    <cellStyle name="Input 2 8 2 3 4" xfId="12025" xr:uid="{00000000-0005-0000-0000-00004D470000}"/>
    <cellStyle name="Input 2 8 2 3 5" xfId="12026" xr:uid="{00000000-0005-0000-0000-00004E470000}"/>
    <cellStyle name="Input 2 8 2 3 6" xfId="12027" xr:uid="{00000000-0005-0000-0000-00004F470000}"/>
    <cellStyle name="Input 2 8 2 3 7" xfId="12028" xr:uid="{00000000-0005-0000-0000-000050470000}"/>
    <cellStyle name="Input 2 8 2 4" xfId="12029" xr:uid="{00000000-0005-0000-0000-000051470000}"/>
    <cellStyle name="Input 2 8 2 4 2" xfId="12030" xr:uid="{00000000-0005-0000-0000-000052470000}"/>
    <cellStyle name="Input 2 8 2 4 3" xfId="12031" xr:uid="{00000000-0005-0000-0000-000053470000}"/>
    <cellStyle name="Input 2 8 2 4 4" xfId="12032" xr:uid="{00000000-0005-0000-0000-000054470000}"/>
    <cellStyle name="Input 2 8 2 4 5" xfId="12033" xr:uid="{00000000-0005-0000-0000-000055470000}"/>
    <cellStyle name="Input 2 8 2 4 6" xfId="12034" xr:uid="{00000000-0005-0000-0000-000056470000}"/>
    <cellStyle name="Input 2 8 3" xfId="12035" xr:uid="{00000000-0005-0000-0000-000057470000}"/>
    <cellStyle name="Input 2 8 3 2" xfId="12036" xr:uid="{00000000-0005-0000-0000-000058470000}"/>
    <cellStyle name="Input 2 8 3 2 2" xfId="12037" xr:uid="{00000000-0005-0000-0000-000059470000}"/>
    <cellStyle name="Input 2 8 3 2 2 2" xfId="12038" xr:uid="{00000000-0005-0000-0000-00005A470000}"/>
    <cellStyle name="Input 2 8 3 2 2 3" xfId="12039" xr:uid="{00000000-0005-0000-0000-00005B470000}"/>
    <cellStyle name="Input 2 8 3 2 2 4" xfId="12040" xr:uid="{00000000-0005-0000-0000-00005C470000}"/>
    <cellStyle name="Input 2 8 3 2 2 5" xfId="12041" xr:uid="{00000000-0005-0000-0000-00005D470000}"/>
    <cellStyle name="Input 2 8 3 2 2 6" xfId="12042" xr:uid="{00000000-0005-0000-0000-00005E470000}"/>
    <cellStyle name="Input 2 8 3 2 3" xfId="12043" xr:uid="{00000000-0005-0000-0000-00005F470000}"/>
    <cellStyle name="Input 2 8 3 2 3 2" xfId="12044" xr:uid="{00000000-0005-0000-0000-000060470000}"/>
    <cellStyle name="Input 2 8 3 2 3 3" xfId="12045" xr:uid="{00000000-0005-0000-0000-000061470000}"/>
    <cellStyle name="Input 2 8 3 2 3 4" xfId="12046" xr:uid="{00000000-0005-0000-0000-000062470000}"/>
    <cellStyle name="Input 2 8 3 2 3 5" xfId="12047" xr:uid="{00000000-0005-0000-0000-000063470000}"/>
    <cellStyle name="Input 2 8 3 2 3 6" xfId="12048" xr:uid="{00000000-0005-0000-0000-000064470000}"/>
    <cellStyle name="Input 2 8 3 2 4" xfId="12049" xr:uid="{00000000-0005-0000-0000-000065470000}"/>
    <cellStyle name="Input 2 8 3 3" xfId="12050" xr:uid="{00000000-0005-0000-0000-000066470000}"/>
    <cellStyle name="Input 2 8 3 3 2" xfId="12051" xr:uid="{00000000-0005-0000-0000-000067470000}"/>
    <cellStyle name="Input 2 8 3 3 3" xfId="12052" xr:uid="{00000000-0005-0000-0000-000068470000}"/>
    <cellStyle name="Input 2 8 3 3 4" xfId="12053" xr:uid="{00000000-0005-0000-0000-000069470000}"/>
    <cellStyle name="Input 2 8 3 3 5" xfId="12054" xr:uid="{00000000-0005-0000-0000-00006A470000}"/>
    <cellStyle name="Input 2 8 3 3 6" xfId="12055" xr:uid="{00000000-0005-0000-0000-00006B470000}"/>
    <cellStyle name="Input 2 8 3 4" xfId="12056" xr:uid="{00000000-0005-0000-0000-00006C470000}"/>
    <cellStyle name="Input 2 8 3 4 2" xfId="12057" xr:uid="{00000000-0005-0000-0000-00006D470000}"/>
    <cellStyle name="Input 2 8 3 4 3" xfId="12058" xr:uid="{00000000-0005-0000-0000-00006E470000}"/>
    <cellStyle name="Input 2 8 3 4 4" xfId="12059" xr:uid="{00000000-0005-0000-0000-00006F470000}"/>
    <cellStyle name="Input 2 8 3 4 5" xfId="12060" xr:uid="{00000000-0005-0000-0000-000070470000}"/>
    <cellStyle name="Input 2 8 3 4 6" xfId="12061" xr:uid="{00000000-0005-0000-0000-000071470000}"/>
    <cellStyle name="Input 2 8 3 5" xfId="12062" xr:uid="{00000000-0005-0000-0000-000072470000}"/>
    <cellStyle name="Input 2 8 4" xfId="12063" xr:uid="{00000000-0005-0000-0000-000073470000}"/>
    <cellStyle name="Input 2 8 4 2" xfId="12064" xr:uid="{00000000-0005-0000-0000-000074470000}"/>
    <cellStyle name="Input 2 8 4 2 2" xfId="12065" xr:uid="{00000000-0005-0000-0000-000075470000}"/>
    <cellStyle name="Input 2 8 4 2 2 2" xfId="12066" xr:uid="{00000000-0005-0000-0000-000076470000}"/>
    <cellStyle name="Input 2 8 4 2 2 3" xfId="12067" xr:uid="{00000000-0005-0000-0000-000077470000}"/>
    <cellStyle name="Input 2 8 4 2 2 4" xfId="12068" xr:uid="{00000000-0005-0000-0000-000078470000}"/>
    <cellStyle name="Input 2 8 4 2 2 5" xfId="12069" xr:uid="{00000000-0005-0000-0000-000079470000}"/>
    <cellStyle name="Input 2 8 4 2 2 6" xfId="12070" xr:uid="{00000000-0005-0000-0000-00007A470000}"/>
    <cellStyle name="Input 2 8 4 2 3" xfId="12071" xr:uid="{00000000-0005-0000-0000-00007B470000}"/>
    <cellStyle name="Input 2 8 4 2 3 2" xfId="12072" xr:uid="{00000000-0005-0000-0000-00007C470000}"/>
    <cellStyle name="Input 2 8 4 2 3 3" xfId="12073" xr:uid="{00000000-0005-0000-0000-00007D470000}"/>
    <cellStyle name="Input 2 8 4 2 3 4" xfId="12074" xr:uid="{00000000-0005-0000-0000-00007E470000}"/>
    <cellStyle name="Input 2 8 4 2 3 5" xfId="12075" xr:uid="{00000000-0005-0000-0000-00007F470000}"/>
    <cellStyle name="Input 2 8 4 2 3 6" xfId="12076" xr:uid="{00000000-0005-0000-0000-000080470000}"/>
    <cellStyle name="Input 2 8 4 2 4" xfId="12077" xr:uid="{00000000-0005-0000-0000-000081470000}"/>
    <cellStyle name="Input 2 8 4 3" xfId="12078" xr:uid="{00000000-0005-0000-0000-000082470000}"/>
    <cellStyle name="Input 2 8 4 3 2" xfId="12079" xr:uid="{00000000-0005-0000-0000-000083470000}"/>
    <cellStyle name="Input 2 8 4 3 3" xfId="12080" xr:uid="{00000000-0005-0000-0000-000084470000}"/>
    <cellStyle name="Input 2 8 4 3 4" xfId="12081" xr:uid="{00000000-0005-0000-0000-000085470000}"/>
    <cellStyle name="Input 2 8 4 3 5" xfId="12082" xr:uid="{00000000-0005-0000-0000-000086470000}"/>
    <cellStyle name="Input 2 8 4 3 6" xfId="12083" xr:uid="{00000000-0005-0000-0000-000087470000}"/>
    <cellStyle name="Input 2 8 4 4" xfId="12084" xr:uid="{00000000-0005-0000-0000-000088470000}"/>
    <cellStyle name="Input 2 8 4 4 2" xfId="12085" xr:uid="{00000000-0005-0000-0000-000089470000}"/>
    <cellStyle name="Input 2 8 4 4 3" xfId="12086" xr:uid="{00000000-0005-0000-0000-00008A470000}"/>
    <cellStyle name="Input 2 8 4 4 4" xfId="12087" xr:uid="{00000000-0005-0000-0000-00008B470000}"/>
    <cellStyle name="Input 2 8 4 4 5" xfId="12088" xr:uid="{00000000-0005-0000-0000-00008C470000}"/>
    <cellStyle name="Input 2 8 4 4 6" xfId="12089" xr:uid="{00000000-0005-0000-0000-00008D470000}"/>
    <cellStyle name="Input 2 8 4 5" xfId="12090" xr:uid="{00000000-0005-0000-0000-00008E470000}"/>
    <cellStyle name="Input 2 8 5" xfId="12091" xr:uid="{00000000-0005-0000-0000-00008F470000}"/>
    <cellStyle name="Input 2 8 5 2" xfId="12092" xr:uid="{00000000-0005-0000-0000-000090470000}"/>
    <cellStyle name="Input 2 8 5 2 2" xfId="12093" xr:uid="{00000000-0005-0000-0000-000091470000}"/>
    <cellStyle name="Input 2 8 5 2 2 2" xfId="12094" xr:uid="{00000000-0005-0000-0000-000092470000}"/>
    <cellStyle name="Input 2 8 5 2 2 3" xfId="12095" xr:uid="{00000000-0005-0000-0000-000093470000}"/>
    <cellStyle name="Input 2 8 5 2 2 4" xfId="12096" xr:uid="{00000000-0005-0000-0000-000094470000}"/>
    <cellStyle name="Input 2 8 5 2 2 5" xfId="12097" xr:uid="{00000000-0005-0000-0000-000095470000}"/>
    <cellStyle name="Input 2 8 5 2 2 6" xfId="12098" xr:uid="{00000000-0005-0000-0000-000096470000}"/>
    <cellStyle name="Input 2 8 5 2 3" xfId="12099" xr:uid="{00000000-0005-0000-0000-000097470000}"/>
    <cellStyle name="Input 2 8 5 2 3 2" xfId="12100" xr:uid="{00000000-0005-0000-0000-000098470000}"/>
    <cellStyle name="Input 2 8 5 2 3 3" xfId="12101" xr:uid="{00000000-0005-0000-0000-000099470000}"/>
    <cellStyle name="Input 2 8 5 2 3 4" xfId="12102" xr:uid="{00000000-0005-0000-0000-00009A470000}"/>
    <cellStyle name="Input 2 8 5 2 3 5" xfId="12103" xr:uid="{00000000-0005-0000-0000-00009B470000}"/>
    <cellStyle name="Input 2 8 5 2 3 6" xfId="12104" xr:uid="{00000000-0005-0000-0000-00009C470000}"/>
    <cellStyle name="Input 2 8 5 2 4" xfId="12105" xr:uid="{00000000-0005-0000-0000-00009D470000}"/>
    <cellStyle name="Input 2 8 5 3" xfId="12106" xr:uid="{00000000-0005-0000-0000-00009E470000}"/>
    <cellStyle name="Input 2 8 5 3 2" xfId="12107" xr:uid="{00000000-0005-0000-0000-00009F470000}"/>
    <cellStyle name="Input 2 8 5 3 3" xfId="12108" xr:uid="{00000000-0005-0000-0000-0000A0470000}"/>
    <cellStyle name="Input 2 8 5 3 4" xfId="12109" xr:uid="{00000000-0005-0000-0000-0000A1470000}"/>
    <cellStyle name="Input 2 8 5 3 5" xfId="12110" xr:uid="{00000000-0005-0000-0000-0000A2470000}"/>
    <cellStyle name="Input 2 8 5 3 6" xfId="12111" xr:uid="{00000000-0005-0000-0000-0000A3470000}"/>
    <cellStyle name="Input 2 8 5 4" xfId="12112" xr:uid="{00000000-0005-0000-0000-0000A4470000}"/>
    <cellStyle name="Input 2 8 5 4 2" xfId="12113" xr:uid="{00000000-0005-0000-0000-0000A5470000}"/>
    <cellStyle name="Input 2 8 5 4 3" xfId="12114" xr:uid="{00000000-0005-0000-0000-0000A6470000}"/>
    <cellStyle name="Input 2 8 5 4 4" xfId="12115" xr:uid="{00000000-0005-0000-0000-0000A7470000}"/>
    <cellStyle name="Input 2 8 5 4 5" xfId="12116" xr:uid="{00000000-0005-0000-0000-0000A8470000}"/>
    <cellStyle name="Input 2 8 5 4 6" xfId="12117" xr:uid="{00000000-0005-0000-0000-0000A9470000}"/>
    <cellStyle name="Input 2 8 5 5" xfId="12118" xr:uid="{00000000-0005-0000-0000-0000AA470000}"/>
    <cellStyle name="Input 2 8 6" xfId="12119" xr:uid="{00000000-0005-0000-0000-0000AB470000}"/>
    <cellStyle name="Input 2 8 6 2" xfId="12120" xr:uid="{00000000-0005-0000-0000-0000AC470000}"/>
    <cellStyle name="Input 2 8 6 2 2" xfId="12121" xr:uid="{00000000-0005-0000-0000-0000AD470000}"/>
    <cellStyle name="Input 2 8 6 2 3" xfId="12122" xr:uid="{00000000-0005-0000-0000-0000AE470000}"/>
    <cellStyle name="Input 2 8 6 2 4" xfId="12123" xr:uid="{00000000-0005-0000-0000-0000AF470000}"/>
    <cellStyle name="Input 2 8 6 2 5" xfId="12124" xr:uid="{00000000-0005-0000-0000-0000B0470000}"/>
    <cellStyle name="Input 2 8 6 2 6" xfId="12125" xr:uid="{00000000-0005-0000-0000-0000B1470000}"/>
    <cellStyle name="Input 2 8 6 3" xfId="12126" xr:uid="{00000000-0005-0000-0000-0000B2470000}"/>
    <cellStyle name="Input 2 8 6 3 2" xfId="12127" xr:uid="{00000000-0005-0000-0000-0000B3470000}"/>
    <cellStyle name="Input 2 8 6 3 3" xfId="12128" xr:uid="{00000000-0005-0000-0000-0000B4470000}"/>
    <cellStyle name="Input 2 8 6 3 4" xfId="12129" xr:uid="{00000000-0005-0000-0000-0000B5470000}"/>
    <cellStyle name="Input 2 8 6 3 5" xfId="12130" xr:uid="{00000000-0005-0000-0000-0000B6470000}"/>
    <cellStyle name="Input 2 8 6 3 6" xfId="12131" xr:uid="{00000000-0005-0000-0000-0000B7470000}"/>
    <cellStyle name="Input 2 8 6 4" xfId="12132" xr:uid="{00000000-0005-0000-0000-0000B8470000}"/>
    <cellStyle name="Input 2 8 7" xfId="12133" xr:uid="{00000000-0005-0000-0000-0000B9470000}"/>
    <cellStyle name="Input 2 8 7 2" xfId="12134" xr:uid="{00000000-0005-0000-0000-0000BA470000}"/>
    <cellStyle name="Input 2 8 7 3" xfId="12135" xr:uid="{00000000-0005-0000-0000-0000BB470000}"/>
    <cellStyle name="Input 2 8 7 4" xfId="12136" xr:uid="{00000000-0005-0000-0000-0000BC470000}"/>
    <cellStyle name="Input 2 8 7 5" xfId="12137" xr:uid="{00000000-0005-0000-0000-0000BD470000}"/>
    <cellStyle name="Input 2 8 7 6" xfId="12138" xr:uid="{00000000-0005-0000-0000-0000BE470000}"/>
    <cellStyle name="Input 2 8 7 7" xfId="12139" xr:uid="{00000000-0005-0000-0000-0000BF470000}"/>
    <cellStyle name="Input 2 8 8" xfId="12140" xr:uid="{00000000-0005-0000-0000-0000C0470000}"/>
    <cellStyle name="Input 2 8 8 2" xfId="12141" xr:uid="{00000000-0005-0000-0000-0000C1470000}"/>
    <cellStyle name="Input 2 8 8 3" xfId="12142" xr:uid="{00000000-0005-0000-0000-0000C2470000}"/>
    <cellStyle name="Input 2 8 8 4" xfId="12143" xr:uid="{00000000-0005-0000-0000-0000C3470000}"/>
    <cellStyle name="Input 2 8 8 5" xfId="12144" xr:uid="{00000000-0005-0000-0000-0000C4470000}"/>
    <cellStyle name="Input 2 8 8 6" xfId="12145" xr:uid="{00000000-0005-0000-0000-0000C5470000}"/>
    <cellStyle name="Input 2 8_Client_Report_SSFD_286_UI_15May14_06h00" xfId="37065" xr:uid="{00000000-0005-0000-0000-0000C6470000}"/>
    <cellStyle name="Input 2 9" xfId="12146" xr:uid="{00000000-0005-0000-0000-0000C7470000}"/>
    <cellStyle name="Input 2 9 2" xfId="12147" xr:uid="{00000000-0005-0000-0000-0000C8470000}"/>
    <cellStyle name="Input 2 9 2 2" xfId="12148" xr:uid="{00000000-0005-0000-0000-0000C9470000}"/>
    <cellStyle name="Input 2 9 2 2 2" xfId="12149" xr:uid="{00000000-0005-0000-0000-0000CA470000}"/>
    <cellStyle name="Input 2 9 2 2 2 2" xfId="12150" xr:uid="{00000000-0005-0000-0000-0000CB470000}"/>
    <cellStyle name="Input 2 9 2 2 2 3" xfId="12151" xr:uid="{00000000-0005-0000-0000-0000CC470000}"/>
    <cellStyle name="Input 2 9 2 2 2 4" xfId="12152" xr:uid="{00000000-0005-0000-0000-0000CD470000}"/>
    <cellStyle name="Input 2 9 2 2 2 5" xfId="12153" xr:uid="{00000000-0005-0000-0000-0000CE470000}"/>
    <cellStyle name="Input 2 9 2 2 2 6" xfId="12154" xr:uid="{00000000-0005-0000-0000-0000CF470000}"/>
    <cellStyle name="Input 2 9 2 2 3" xfId="12155" xr:uid="{00000000-0005-0000-0000-0000D0470000}"/>
    <cellStyle name="Input 2 9 2 2 3 2" xfId="12156" xr:uid="{00000000-0005-0000-0000-0000D1470000}"/>
    <cellStyle name="Input 2 9 2 2 3 3" xfId="12157" xr:uid="{00000000-0005-0000-0000-0000D2470000}"/>
    <cellStyle name="Input 2 9 2 2 3 4" xfId="12158" xr:uid="{00000000-0005-0000-0000-0000D3470000}"/>
    <cellStyle name="Input 2 9 2 2 3 5" xfId="12159" xr:uid="{00000000-0005-0000-0000-0000D4470000}"/>
    <cellStyle name="Input 2 9 2 2 3 6" xfId="12160" xr:uid="{00000000-0005-0000-0000-0000D5470000}"/>
    <cellStyle name="Input 2 9 2 2 4" xfId="12161" xr:uid="{00000000-0005-0000-0000-0000D6470000}"/>
    <cellStyle name="Input 2 9 2 3" xfId="12162" xr:uid="{00000000-0005-0000-0000-0000D7470000}"/>
    <cellStyle name="Input 2 9 2 3 2" xfId="12163" xr:uid="{00000000-0005-0000-0000-0000D8470000}"/>
    <cellStyle name="Input 2 9 2 3 3" xfId="12164" xr:uid="{00000000-0005-0000-0000-0000D9470000}"/>
    <cellStyle name="Input 2 9 2 3 4" xfId="12165" xr:uid="{00000000-0005-0000-0000-0000DA470000}"/>
    <cellStyle name="Input 2 9 2 3 5" xfId="12166" xr:uid="{00000000-0005-0000-0000-0000DB470000}"/>
    <cellStyle name="Input 2 9 2 3 6" xfId="12167" xr:uid="{00000000-0005-0000-0000-0000DC470000}"/>
    <cellStyle name="Input 2 9 2 3 7" xfId="12168" xr:uid="{00000000-0005-0000-0000-0000DD470000}"/>
    <cellStyle name="Input 2 9 2 4" xfId="12169" xr:uid="{00000000-0005-0000-0000-0000DE470000}"/>
    <cellStyle name="Input 2 9 2 4 2" xfId="12170" xr:uid="{00000000-0005-0000-0000-0000DF470000}"/>
    <cellStyle name="Input 2 9 2 4 3" xfId="12171" xr:uid="{00000000-0005-0000-0000-0000E0470000}"/>
    <cellStyle name="Input 2 9 2 4 4" xfId="12172" xr:uid="{00000000-0005-0000-0000-0000E1470000}"/>
    <cellStyle name="Input 2 9 2 4 5" xfId="12173" xr:uid="{00000000-0005-0000-0000-0000E2470000}"/>
    <cellStyle name="Input 2 9 2 4 6" xfId="12174" xr:uid="{00000000-0005-0000-0000-0000E3470000}"/>
    <cellStyle name="Input 2 9 3" xfId="12175" xr:uid="{00000000-0005-0000-0000-0000E4470000}"/>
    <cellStyle name="Input 2 9 3 2" xfId="12176" xr:uid="{00000000-0005-0000-0000-0000E5470000}"/>
    <cellStyle name="Input 2 9 3 2 2" xfId="12177" xr:uid="{00000000-0005-0000-0000-0000E6470000}"/>
    <cellStyle name="Input 2 9 3 2 2 2" xfId="12178" xr:uid="{00000000-0005-0000-0000-0000E7470000}"/>
    <cellStyle name="Input 2 9 3 2 2 3" xfId="12179" xr:uid="{00000000-0005-0000-0000-0000E8470000}"/>
    <cellStyle name="Input 2 9 3 2 2 4" xfId="12180" xr:uid="{00000000-0005-0000-0000-0000E9470000}"/>
    <cellStyle name="Input 2 9 3 2 2 5" xfId="12181" xr:uid="{00000000-0005-0000-0000-0000EA470000}"/>
    <cellStyle name="Input 2 9 3 2 2 6" xfId="12182" xr:uid="{00000000-0005-0000-0000-0000EB470000}"/>
    <cellStyle name="Input 2 9 3 2 3" xfId="12183" xr:uid="{00000000-0005-0000-0000-0000EC470000}"/>
    <cellStyle name="Input 2 9 3 2 3 2" xfId="12184" xr:uid="{00000000-0005-0000-0000-0000ED470000}"/>
    <cellStyle name="Input 2 9 3 2 3 3" xfId="12185" xr:uid="{00000000-0005-0000-0000-0000EE470000}"/>
    <cellStyle name="Input 2 9 3 2 3 4" xfId="12186" xr:uid="{00000000-0005-0000-0000-0000EF470000}"/>
    <cellStyle name="Input 2 9 3 2 3 5" xfId="12187" xr:uid="{00000000-0005-0000-0000-0000F0470000}"/>
    <cellStyle name="Input 2 9 3 2 3 6" xfId="12188" xr:uid="{00000000-0005-0000-0000-0000F1470000}"/>
    <cellStyle name="Input 2 9 3 2 4" xfId="12189" xr:uid="{00000000-0005-0000-0000-0000F2470000}"/>
    <cellStyle name="Input 2 9 3 3" xfId="12190" xr:uid="{00000000-0005-0000-0000-0000F3470000}"/>
    <cellStyle name="Input 2 9 3 3 2" xfId="12191" xr:uid="{00000000-0005-0000-0000-0000F4470000}"/>
    <cellStyle name="Input 2 9 3 3 3" xfId="12192" xr:uid="{00000000-0005-0000-0000-0000F5470000}"/>
    <cellStyle name="Input 2 9 3 3 4" xfId="12193" xr:uid="{00000000-0005-0000-0000-0000F6470000}"/>
    <cellStyle name="Input 2 9 3 3 5" xfId="12194" xr:uid="{00000000-0005-0000-0000-0000F7470000}"/>
    <cellStyle name="Input 2 9 3 3 6" xfId="12195" xr:uid="{00000000-0005-0000-0000-0000F8470000}"/>
    <cellStyle name="Input 2 9 3 4" xfId="12196" xr:uid="{00000000-0005-0000-0000-0000F9470000}"/>
    <cellStyle name="Input 2 9 3 4 2" xfId="12197" xr:uid="{00000000-0005-0000-0000-0000FA470000}"/>
    <cellStyle name="Input 2 9 3 4 3" xfId="12198" xr:uid="{00000000-0005-0000-0000-0000FB470000}"/>
    <cellStyle name="Input 2 9 3 4 4" xfId="12199" xr:uid="{00000000-0005-0000-0000-0000FC470000}"/>
    <cellStyle name="Input 2 9 3 4 5" xfId="12200" xr:uid="{00000000-0005-0000-0000-0000FD470000}"/>
    <cellStyle name="Input 2 9 3 4 6" xfId="12201" xr:uid="{00000000-0005-0000-0000-0000FE470000}"/>
    <cellStyle name="Input 2 9 3 5" xfId="12202" xr:uid="{00000000-0005-0000-0000-0000FF470000}"/>
    <cellStyle name="Input 2 9 4" xfId="12203" xr:uid="{00000000-0005-0000-0000-000000480000}"/>
    <cellStyle name="Input 2 9 4 2" xfId="12204" xr:uid="{00000000-0005-0000-0000-000001480000}"/>
    <cellStyle name="Input 2 9 4 2 2" xfId="12205" xr:uid="{00000000-0005-0000-0000-000002480000}"/>
    <cellStyle name="Input 2 9 4 2 2 2" xfId="12206" xr:uid="{00000000-0005-0000-0000-000003480000}"/>
    <cellStyle name="Input 2 9 4 2 2 3" xfId="12207" xr:uid="{00000000-0005-0000-0000-000004480000}"/>
    <cellStyle name="Input 2 9 4 2 2 4" xfId="12208" xr:uid="{00000000-0005-0000-0000-000005480000}"/>
    <cellStyle name="Input 2 9 4 2 2 5" xfId="12209" xr:uid="{00000000-0005-0000-0000-000006480000}"/>
    <cellStyle name="Input 2 9 4 2 2 6" xfId="12210" xr:uid="{00000000-0005-0000-0000-000007480000}"/>
    <cellStyle name="Input 2 9 4 2 3" xfId="12211" xr:uid="{00000000-0005-0000-0000-000008480000}"/>
    <cellStyle name="Input 2 9 4 2 3 2" xfId="12212" xr:uid="{00000000-0005-0000-0000-000009480000}"/>
    <cellStyle name="Input 2 9 4 2 3 3" xfId="12213" xr:uid="{00000000-0005-0000-0000-00000A480000}"/>
    <cellStyle name="Input 2 9 4 2 3 4" xfId="12214" xr:uid="{00000000-0005-0000-0000-00000B480000}"/>
    <cellStyle name="Input 2 9 4 2 3 5" xfId="12215" xr:uid="{00000000-0005-0000-0000-00000C480000}"/>
    <cellStyle name="Input 2 9 4 2 3 6" xfId="12216" xr:uid="{00000000-0005-0000-0000-00000D480000}"/>
    <cellStyle name="Input 2 9 4 2 4" xfId="12217" xr:uid="{00000000-0005-0000-0000-00000E480000}"/>
    <cellStyle name="Input 2 9 4 3" xfId="12218" xr:uid="{00000000-0005-0000-0000-00000F480000}"/>
    <cellStyle name="Input 2 9 4 3 2" xfId="12219" xr:uid="{00000000-0005-0000-0000-000010480000}"/>
    <cellStyle name="Input 2 9 4 3 3" xfId="12220" xr:uid="{00000000-0005-0000-0000-000011480000}"/>
    <cellStyle name="Input 2 9 4 3 4" xfId="12221" xr:uid="{00000000-0005-0000-0000-000012480000}"/>
    <cellStyle name="Input 2 9 4 3 5" xfId="12222" xr:uid="{00000000-0005-0000-0000-000013480000}"/>
    <cellStyle name="Input 2 9 4 3 6" xfId="12223" xr:uid="{00000000-0005-0000-0000-000014480000}"/>
    <cellStyle name="Input 2 9 4 4" xfId="12224" xr:uid="{00000000-0005-0000-0000-000015480000}"/>
    <cellStyle name="Input 2 9 4 4 2" xfId="12225" xr:uid="{00000000-0005-0000-0000-000016480000}"/>
    <cellStyle name="Input 2 9 4 4 3" xfId="12226" xr:uid="{00000000-0005-0000-0000-000017480000}"/>
    <cellStyle name="Input 2 9 4 4 4" xfId="12227" xr:uid="{00000000-0005-0000-0000-000018480000}"/>
    <cellStyle name="Input 2 9 4 4 5" xfId="12228" xr:uid="{00000000-0005-0000-0000-000019480000}"/>
    <cellStyle name="Input 2 9 4 4 6" xfId="12229" xr:uid="{00000000-0005-0000-0000-00001A480000}"/>
    <cellStyle name="Input 2 9 4 5" xfId="12230" xr:uid="{00000000-0005-0000-0000-00001B480000}"/>
    <cellStyle name="Input 2 9 5" xfId="12231" xr:uid="{00000000-0005-0000-0000-00001C480000}"/>
    <cellStyle name="Input 2 9 5 2" xfId="12232" xr:uid="{00000000-0005-0000-0000-00001D480000}"/>
    <cellStyle name="Input 2 9 5 2 2" xfId="12233" xr:uid="{00000000-0005-0000-0000-00001E480000}"/>
    <cellStyle name="Input 2 9 5 2 2 2" xfId="12234" xr:uid="{00000000-0005-0000-0000-00001F480000}"/>
    <cellStyle name="Input 2 9 5 2 2 3" xfId="12235" xr:uid="{00000000-0005-0000-0000-000020480000}"/>
    <cellStyle name="Input 2 9 5 2 2 4" xfId="12236" xr:uid="{00000000-0005-0000-0000-000021480000}"/>
    <cellStyle name="Input 2 9 5 2 2 5" xfId="12237" xr:uid="{00000000-0005-0000-0000-000022480000}"/>
    <cellStyle name="Input 2 9 5 2 2 6" xfId="12238" xr:uid="{00000000-0005-0000-0000-000023480000}"/>
    <cellStyle name="Input 2 9 5 2 3" xfId="12239" xr:uid="{00000000-0005-0000-0000-000024480000}"/>
    <cellStyle name="Input 2 9 5 2 3 2" xfId="12240" xr:uid="{00000000-0005-0000-0000-000025480000}"/>
    <cellStyle name="Input 2 9 5 2 3 3" xfId="12241" xr:uid="{00000000-0005-0000-0000-000026480000}"/>
    <cellStyle name="Input 2 9 5 2 3 4" xfId="12242" xr:uid="{00000000-0005-0000-0000-000027480000}"/>
    <cellStyle name="Input 2 9 5 2 3 5" xfId="12243" xr:uid="{00000000-0005-0000-0000-000028480000}"/>
    <cellStyle name="Input 2 9 5 2 3 6" xfId="12244" xr:uid="{00000000-0005-0000-0000-000029480000}"/>
    <cellStyle name="Input 2 9 5 2 4" xfId="12245" xr:uid="{00000000-0005-0000-0000-00002A480000}"/>
    <cellStyle name="Input 2 9 5 3" xfId="12246" xr:uid="{00000000-0005-0000-0000-00002B480000}"/>
    <cellStyle name="Input 2 9 5 3 2" xfId="12247" xr:uid="{00000000-0005-0000-0000-00002C480000}"/>
    <cellStyle name="Input 2 9 5 3 3" xfId="12248" xr:uid="{00000000-0005-0000-0000-00002D480000}"/>
    <cellStyle name="Input 2 9 5 3 4" xfId="12249" xr:uid="{00000000-0005-0000-0000-00002E480000}"/>
    <cellStyle name="Input 2 9 5 3 5" xfId="12250" xr:uid="{00000000-0005-0000-0000-00002F480000}"/>
    <cellStyle name="Input 2 9 5 3 6" xfId="12251" xr:uid="{00000000-0005-0000-0000-000030480000}"/>
    <cellStyle name="Input 2 9 5 4" xfId="12252" xr:uid="{00000000-0005-0000-0000-000031480000}"/>
    <cellStyle name="Input 2 9 5 4 2" xfId="12253" xr:uid="{00000000-0005-0000-0000-000032480000}"/>
    <cellStyle name="Input 2 9 5 4 3" xfId="12254" xr:uid="{00000000-0005-0000-0000-000033480000}"/>
    <cellStyle name="Input 2 9 5 4 4" xfId="12255" xr:uid="{00000000-0005-0000-0000-000034480000}"/>
    <cellStyle name="Input 2 9 5 4 5" xfId="12256" xr:uid="{00000000-0005-0000-0000-000035480000}"/>
    <cellStyle name="Input 2 9 5 4 6" xfId="12257" xr:uid="{00000000-0005-0000-0000-000036480000}"/>
    <cellStyle name="Input 2 9 5 5" xfId="12258" xr:uid="{00000000-0005-0000-0000-000037480000}"/>
    <cellStyle name="Input 2 9 6" xfId="12259" xr:uid="{00000000-0005-0000-0000-000038480000}"/>
    <cellStyle name="Input 2 9 6 2" xfId="12260" xr:uid="{00000000-0005-0000-0000-000039480000}"/>
    <cellStyle name="Input 2 9 6 2 2" xfId="12261" xr:uid="{00000000-0005-0000-0000-00003A480000}"/>
    <cellStyle name="Input 2 9 6 2 3" xfId="12262" xr:uid="{00000000-0005-0000-0000-00003B480000}"/>
    <cellStyle name="Input 2 9 6 2 4" xfId="12263" xr:uid="{00000000-0005-0000-0000-00003C480000}"/>
    <cellStyle name="Input 2 9 6 2 5" xfId="12264" xr:uid="{00000000-0005-0000-0000-00003D480000}"/>
    <cellStyle name="Input 2 9 6 2 6" xfId="12265" xr:uid="{00000000-0005-0000-0000-00003E480000}"/>
    <cellStyle name="Input 2 9 6 3" xfId="12266" xr:uid="{00000000-0005-0000-0000-00003F480000}"/>
    <cellStyle name="Input 2 9 6 3 2" xfId="12267" xr:uid="{00000000-0005-0000-0000-000040480000}"/>
    <cellStyle name="Input 2 9 6 3 3" xfId="12268" xr:uid="{00000000-0005-0000-0000-000041480000}"/>
    <cellStyle name="Input 2 9 6 3 4" xfId="12269" xr:uid="{00000000-0005-0000-0000-000042480000}"/>
    <cellStyle name="Input 2 9 6 3 5" xfId="12270" xr:uid="{00000000-0005-0000-0000-000043480000}"/>
    <cellStyle name="Input 2 9 6 3 6" xfId="12271" xr:uid="{00000000-0005-0000-0000-000044480000}"/>
    <cellStyle name="Input 2 9 6 4" xfId="12272" xr:uid="{00000000-0005-0000-0000-000045480000}"/>
    <cellStyle name="Input 2 9 7" xfId="12273" xr:uid="{00000000-0005-0000-0000-000046480000}"/>
    <cellStyle name="Input 2 9 7 2" xfId="12274" xr:uid="{00000000-0005-0000-0000-000047480000}"/>
    <cellStyle name="Input 2 9 7 3" xfId="12275" xr:uid="{00000000-0005-0000-0000-000048480000}"/>
    <cellStyle name="Input 2 9 7 4" xfId="12276" xr:uid="{00000000-0005-0000-0000-000049480000}"/>
    <cellStyle name="Input 2 9 7 5" xfId="12277" xr:uid="{00000000-0005-0000-0000-00004A480000}"/>
    <cellStyle name="Input 2 9 7 6" xfId="12278" xr:uid="{00000000-0005-0000-0000-00004B480000}"/>
    <cellStyle name="Input 2 9 7 7" xfId="12279" xr:uid="{00000000-0005-0000-0000-00004C480000}"/>
    <cellStyle name="Input 2 9 8" xfId="12280" xr:uid="{00000000-0005-0000-0000-00004D480000}"/>
    <cellStyle name="Input 2 9 8 2" xfId="12281" xr:uid="{00000000-0005-0000-0000-00004E480000}"/>
    <cellStyle name="Input 2 9 8 3" xfId="12282" xr:uid="{00000000-0005-0000-0000-00004F480000}"/>
    <cellStyle name="Input 2 9 8 4" xfId="12283" xr:uid="{00000000-0005-0000-0000-000050480000}"/>
    <cellStyle name="Input 2 9 8 5" xfId="12284" xr:uid="{00000000-0005-0000-0000-000051480000}"/>
    <cellStyle name="Input 2 9 8 6" xfId="12285" xr:uid="{00000000-0005-0000-0000-000052480000}"/>
    <cellStyle name="Input 2 9_Client_Report_SSFD_286_UI_15May14_06h00" xfId="37066" xr:uid="{00000000-0005-0000-0000-000053480000}"/>
    <cellStyle name="Input 2_Client_Report_SSFD_286_UI_15May14_06h00" xfId="37067" xr:uid="{00000000-0005-0000-0000-000054480000}"/>
    <cellStyle name="Input 20" xfId="37164" xr:uid="{00000000-0005-0000-0000-000055480000}"/>
    <cellStyle name="Input 21" xfId="37190" xr:uid="{00000000-0005-0000-0000-000056480000}"/>
    <cellStyle name="Input 22" xfId="37221" xr:uid="{00000000-0005-0000-0000-000057480000}"/>
    <cellStyle name="Input 23" xfId="37252" xr:uid="{00000000-0005-0000-0000-000058480000}"/>
    <cellStyle name="Input 24" xfId="37216" xr:uid="{00000000-0005-0000-0000-000059480000}"/>
    <cellStyle name="Input 25" xfId="37256" xr:uid="{00000000-0005-0000-0000-00005A480000}"/>
    <cellStyle name="Input 26" xfId="37287" xr:uid="{00000000-0005-0000-0000-00005B480000}"/>
    <cellStyle name="Input 27" xfId="37444" xr:uid="{00000000-0005-0000-0000-00005C480000}"/>
    <cellStyle name="Input 28" xfId="37449" xr:uid="{00000000-0005-0000-0000-00005D480000}"/>
    <cellStyle name="Input 29" xfId="37443" xr:uid="{00000000-0005-0000-0000-00005E480000}"/>
    <cellStyle name="Input 3" xfId="12286" xr:uid="{00000000-0005-0000-0000-00005F480000}"/>
    <cellStyle name="Input 3 2" xfId="12287" xr:uid="{00000000-0005-0000-0000-000060480000}"/>
    <cellStyle name="Input 3 2 2" xfId="12288" xr:uid="{00000000-0005-0000-0000-000061480000}"/>
    <cellStyle name="Input 3 2 2 2" xfId="12289" xr:uid="{00000000-0005-0000-0000-000062480000}"/>
    <cellStyle name="Input 3 2 2 2 2" xfId="12290" xr:uid="{00000000-0005-0000-0000-000063480000}"/>
    <cellStyle name="Input 3 2 2 2 3" xfId="12291" xr:uid="{00000000-0005-0000-0000-000064480000}"/>
    <cellStyle name="Input 3 2 2 2 4" xfId="12292" xr:uid="{00000000-0005-0000-0000-000065480000}"/>
    <cellStyle name="Input 3 2 2 2 5" xfId="12293" xr:uid="{00000000-0005-0000-0000-000066480000}"/>
    <cellStyle name="Input 3 2 2 2 6" xfId="12294" xr:uid="{00000000-0005-0000-0000-000067480000}"/>
    <cellStyle name="Input 3 2 2 3" xfId="12295" xr:uid="{00000000-0005-0000-0000-000068480000}"/>
    <cellStyle name="Input 3 2 2 3 2" xfId="12296" xr:uid="{00000000-0005-0000-0000-000069480000}"/>
    <cellStyle name="Input 3 2 2 3 3" xfId="12297" xr:uid="{00000000-0005-0000-0000-00006A480000}"/>
    <cellStyle name="Input 3 2 2 3 4" xfId="12298" xr:uid="{00000000-0005-0000-0000-00006B480000}"/>
    <cellStyle name="Input 3 2 2 3 5" xfId="12299" xr:uid="{00000000-0005-0000-0000-00006C480000}"/>
    <cellStyle name="Input 3 2 2 3 6" xfId="12300" xr:uid="{00000000-0005-0000-0000-00006D480000}"/>
    <cellStyle name="Input 3 2 2 4" xfId="12301" xr:uid="{00000000-0005-0000-0000-00006E480000}"/>
    <cellStyle name="Input 3 2 3" xfId="12302" xr:uid="{00000000-0005-0000-0000-00006F480000}"/>
    <cellStyle name="Input 3 2 3 2" xfId="12303" xr:uid="{00000000-0005-0000-0000-000070480000}"/>
    <cellStyle name="Input 3 2 3 3" xfId="12304" xr:uid="{00000000-0005-0000-0000-000071480000}"/>
    <cellStyle name="Input 3 2 3 4" xfId="12305" xr:uid="{00000000-0005-0000-0000-000072480000}"/>
    <cellStyle name="Input 3 2 3 5" xfId="12306" xr:uid="{00000000-0005-0000-0000-000073480000}"/>
    <cellStyle name="Input 3 2 3 6" xfId="12307" xr:uid="{00000000-0005-0000-0000-000074480000}"/>
    <cellStyle name="Input 3 2 3 7" xfId="12308" xr:uid="{00000000-0005-0000-0000-000075480000}"/>
    <cellStyle name="Input 3 2 4" xfId="12309" xr:uid="{00000000-0005-0000-0000-000076480000}"/>
    <cellStyle name="Input 3 2 4 2" xfId="12310" xr:uid="{00000000-0005-0000-0000-000077480000}"/>
    <cellStyle name="Input 3 2 4 3" xfId="12311" xr:uid="{00000000-0005-0000-0000-000078480000}"/>
    <cellStyle name="Input 3 2 4 4" xfId="12312" xr:uid="{00000000-0005-0000-0000-000079480000}"/>
    <cellStyle name="Input 3 2 4 5" xfId="12313" xr:uid="{00000000-0005-0000-0000-00007A480000}"/>
    <cellStyle name="Input 3 2 4 6" xfId="12314" xr:uid="{00000000-0005-0000-0000-00007B480000}"/>
    <cellStyle name="Input 3 3" xfId="12315" xr:uid="{00000000-0005-0000-0000-00007C480000}"/>
    <cellStyle name="Input 3 3 2" xfId="12316" xr:uid="{00000000-0005-0000-0000-00007D480000}"/>
    <cellStyle name="Input 3 3 2 2" xfId="12317" xr:uid="{00000000-0005-0000-0000-00007E480000}"/>
    <cellStyle name="Input 3 3 2 2 2" xfId="12318" xr:uid="{00000000-0005-0000-0000-00007F480000}"/>
    <cellStyle name="Input 3 3 2 2 3" xfId="12319" xr:uid="{00000000-0005-0000-0000-000080480000}"/>
    <cellStyle name="Input 3 3 2 2 4" xfId="12320" xr:uid="{00000000-0005-0000-0000-000081480000}"/>
    <cellStyle name="Input 3 3 2 2 5" xfId="12321" xr:uid="{00000000-0005-0000-0000-000082480000}"/>
    <cellStyle name="Input 3 3 2 2 6" xfId="12322" xr:uid="{00000000-0005-0000-0000-000083480000}"/>
    <cellStyle name="Input 3 3 2 3" xfId="12323" xr:uid="{00000000-0005-0000-0000-000084480000}"/>
    <cellStyle name="Input 3 3 2 3 2" xfId="12324" xr:uid="{00000000-0005-0000-0000-000085480000}"/>
    <cellStyle name="Input 3 3 2 3 3" xfId="12325" xr:uid="{00000000-0005-0000-0000-000086480000}"/>
    <cellStyle name="Input 3 3 2 3 4" xfId="12326" xr:uid="{00000000-0005-0000-0000-000087480000}"/>
    <cellStyle name="Input 3 3 2 3 5" xfId="12327" xr:uid="{00000000-0005-0000-0000-000088480000}"/>
    <cellStyle name="Input 3 3 2 3 6" xfId="12328" xr:uid="{00000000-0005-0000-0000-000089480000}"/>
    <cellStyle name="Input 3 3 2 4" xfId="12329" xr:uid="{00000000-0005-0000-0000-00008A480000}"/>
    <cellStyle name="Input 3 3 3" xfId="12330" xr:uid="{00000000-0005-0000-0000-00008B480000}"/>
    <cellStyle name="Input 3 3 3 2" xfId="12331" xr:uid="{00000000-0005-0000-0000-00008C480000}"/>
    <cellStyle name="Input 3 3 3 3" xfId="12332" xr:uid="{00000000-0005-0000-0000-00008D480000}"/>
    <cellStyle name="Input 3 3 3 4" xfId="12333" xr:uid="{00000000-0005-0000-0000-00008E480000}"/>
    <cellStyle name="Input 3 3 3 5" xfId="12334" xr:uid="{00000000-0005-0000-0000-00008F480000}"/>
    <cellStyle name="Input 3 3 3 6" xfId="12335" xr:uid="{00000000-0005-0000-0000-000090480000}"/>
    <cellStyle name="Input 3 3 4" xfId="12336" xr:uid="{00000000-0005-0000-0000-000091480000}"/>
    <cellStyle name="Input 3 3 4 2" xfId="12337" xr:uid="{00000000-0005-0000-0000-000092480000}"/>
    <cellStyle name="Input 3 3 4 3" xfId="12338" xr:uid="{00000000-0005-0000-0000-000093480000}"/>
    <cellStyle name="Input 3 3 4 4" xfId="12339" xr:uid="{00000000-0005-0000-0000-000094480000}"/>
    <cellStyle name="Input 3 3 4 5" xfId="12340" xr:uid="{00000000-0005-0000-0000-000095480000}"/>
    <cellStyle name="Input 3 3 4 6" xfId="12341" xr:uid="{00000000-0005-0000-0000-000096480000}"/>
    <cellStyle name="Input 3 3 5" xfId="12342" xr:uid="{00000000-0005-0000-0000-000097480000}"/>
    <cellStyle name="Input 3 4" xfId="12343" xr:uid="{00000000-0005-0000-0000-000098480000}"/>
    <cellStyle name="Input 3 4 2" xfId="12344" xr:uid="{00000000-0005-0000-0000-000099480000}"/>
    <cellStyle name="Input 3 4 2 2" xfId="12345" xr:uid="{00000000-0005-0000-0000-00009A480000}"/>
    <cellStyle name="Input 3 4 2 2 2" xfId="12346" xr:uid="{00000000-0005-0000-0000-00009B480000}"/>
    <cellStyle name="Input 3 4 2 2 3" xfId="12347" xr:uid="{00000000-0005-0000-0000-00009C480000}"/>
    <cellStyle name="Input 3 4 2 2 4" xfId="12348" xr:uid="{00000000-0005-0000-0000-00009D480000}"/>
    <cellStyle name="Input 3 4 2 2 5" xfId="12349" xr:uid="{00000000-0005-0000-0000-00009E480000}"/>
    <cellStyle name="Input 3 4 2 2 6" xfId="12350" xr:uid="{00000000-0005-0000-0000-00009F480000}"/>
    <cellStyle name="Input 3 4 2 3" xfId="12351" xr:uid="{00000000-0005-0000-0000-0000A0480000}"/>
    <cellStyle name="Input 3 4 2 3 2" xfId="12352" xr:uid="{00000000-0005-0000-0000-0000A1480000}"/>
    <cellStyle name="Input 3 4 2 3 3" xfId="12353" xr:uid="{00000000-0005-0000-0000-0000A2480000}"/>
    <cellStyle name="Input 3 4 2 3 4" xfId="12354" xr:uid="{00000000-0005-0000-0000-0000A3480000}"/>
    <cellStyle name="Input 3 4 2 3 5" xfId="12355" xr:uid="{00000000-0005-0000-0000-0000A4480000}"/>
    <cellStyle name="Input 3 4 2 3 6" xfId="12356" xr:uid="{00000000-0005-0000-0000-0000A5480000}"/>
    <cellStyle name="Input 3 4 2 4" xfId="12357" xr:uid="{00000000-0005-0000-0000-0000A6480000}"/>
    <cellStyle name="Input 3 4 3" xfId="12358" xr:uid="{00000000-0005-0000-0000-0000A7480000}"/>
    <cellStyle name="Input 3 4 3 2" xfId="12359" xr:uid="{00000000-0005-0000-0000-0000A8480000}"/>
    <cellStyle name="Input 3 4 3 3" xfId="12360" xr:uid="{00000000-0005-0000-0000-0000A9480000}"/>
    <cellStyle name="Input 3 4 3 4" xfId="12361" xr:uid="{00000000-0005-0000-0000-0000AA480000}"/>
    <cellStyle name="Input 3 4 3 5" xfId="12362" xr:uid="{00000000-0005-0000-0000-0000AB480000}"/>
    <cellStyle name="Input 3 4 3 6" xfId="12363" xr:uid="{00000000-0005-0000-0000-0000AC480000}"/>
    <cellStyle name="Input 3 4 4" xfId="12364" xr:uid="{00000000-0005-0000-0000-0000AD480000}"/>
    <cellStyle name="Input 3 4 4 2" xfId="12365" xr:uid="{00000000-0005-0000-0000-0000AE480000}"/>
    <cellStyle name="Input 3 4 4 3" xfId="12366" xr:uid="{00000000-0005-0000-0000-0000AF480000}"/>
    <cellStyle name="Input 3 4 4 4" xfId="12367" xr:uid="{00000000-0005-0000-0000-0000B0480000}"/>
    <cellStyle name="Input 3 4 4 5" xfId="12368" xr:uid="{00000000-0005-0000-0000-0000B1480000}"/>
    <cellStyle name="Input 3 4 4 6" xfId="12369" xr:uid="{00000000-0005-0000-0000-0000B2480000}"/>
    <cellStyle name="Input 3 4 5" xfId="12370" xr:uid="{00000000-0005-0000-0000-0000B3480000}"/>
    <cellStyle name="Input 3 5" xfId="12371" xr:uid="{00000000-0005-0000-0000-0000B4480000}"/>
    <cellStyle name="Input 3 5 2" xfId="12372" xr:uid="{00000000-0005-0000-0000-0000B5480000}"/>
    <cellStyle name="Input 3 5 2 2" xfId="12373" xr:uid="{00000000-0005-0000-0000-0000B6480000}"/>
    <cellStyle name="Input 3 5 2 2 2" xfId="12374" xr:uid="{00000000-0005-0000-0000-0000B7480000}"/>
    <cellStyle name="Input 3 5 2 2 3" xfId="12375" xr:uid="{00000000-0005-0000-0000-0000B8480000}"/>
    <cellStyle name="Input 3 5 2 2 4" xfId="12376" xr:uid="{00000000-0005-0000-0000-0000B9480000}"/>
    <cellStyle name="Input 3 5 2 2 5" xfId="12377" xr:uid="{00000000-0005-0000-0000-0000BA480000}"/>
    <cellStyle name="Input 3 5 2 2 6" xfId="12378" xr:uid="{00000000-0005-0000-0000-0000BB480000}"/>
    <cellStyle name="Input 3 5 2 3" xfId="12379" xr:uid="{00000000-0005-0000-0000-0000BC480000}"/>
    <cellStyle name="Input 3 5 2 3 2" xfId="12380" xr:uid="{00000000-0005-0000-0000-0000BD480000}"/>
    <cellStyle name="Input 3 5 2 3 3" xfId="12381" xr:uid="{00000000-0005-0000-0000-0000BE480000}"/>
    <cellStyle name="Input 3 5 2 3 4" xfId="12382" xr:uid="{00000000-0005-0000-0000-0000BF480000}"/>
    <cellStyle name="Input 3 5 2 3 5" xfId="12383" xr:uid="{00000000-0005-0000-0000-0000C0480000}"/>
    <cellStyle name="Input 3 5 2 3 6" xfId="12384" xr:uid="{00000000-0005-0000-0000-0000C1480000}"/>
    <cellStyle name="Input 3 5 2 4" xfId="12385" xr:uid="{00000000-0005-0000-0000-0000C2480000}"/>
    <cellStyle name="Input 3 5 3" xfId="12386" xr:uid="{00000000-0005-0000-0000-0000C3480000}"/>
    <cellStyle name="Input 3 5 3 2" xfId="12387" xr:uid="{00000000-0005-0000-0000-0000C4480000}"/>
    <cellStyle name="Input 3 5 3 3" xfId="12388" xr:uid="{00000000-0005-0000-0000-0000C5480000}"/>
    <cellStyle name="Input 3 5 3 4" xfId="12389" xr:uid="{00000000-0005-0000-0000-0000C6480000}"/>
    <cellStyle name="Input 3 5 3 5" xfId="12390" xr:uid="{00000000-0005-0000-0000-0000C7480000}"/>
    <cellStyle name="Input 3 5 3 6" xfId="12391" xr:uid="{00000000-0005-0000-0000-0000C8480000}"/>
    <cellStyle name="Input 3 5 4" xfId="12392" xr:uid="{00000000-0005-0000-0000-0000C9480000}"/>
    <cellStyle name="Input 3 5 4 2" xfId="12393" xr:uid="{00000000-0005-0000-0000-0000CA480000}"/>
    <cellStyle name="Input 3 5 4 3" xfId="12394" xr:uid="{00000000-0005-0000-0000-0000CB480000}"/>
    <cellStyle name="Input 3 5 4 4" xfId="12395" xr:uid="{00000000-0005-0000-0000-0000CC480000}"/>
    <cellStyle name="Input 3 5 4 5" xfId="12396" xr:uid="{00000000-0005-0000-0000-0000CD480000}"/>
    <cellStyle name="Input 3 5 4 6" xfId="12397" xr:uid="{00000000-0005-0000-0000-0000CE480000}"/>
    <cellStyle name="Input 3 5 5" xfId="12398" xr:uid="{00000000-0005-0000-0000-0000CF480000}"/>
    <cellStyle name="Input 3 5 6" xfId="34506" xr:uid="{00000000-0005-0000-0000-0000D0480000}"/>
    <cellStyle name="Input 3 6" xfId="12399" xr:uid="{00000000-0005-0000-0000-0000D1480000}"/>
    <cellStyle name="Input 3 6 2" xfId="12400" xr:uid="{00000000-0005-0000-0000-0000D2480000}"/>
    <cellStyle name="Input 3 6 2 2" xfId="12401" xr:uid="{00000000-0005-0000-0000-0000D3480000}"/>
    <cellStyle name="Input 3 6 2 3" xfId="12402" xr:uid="{00000000-0005-0000-0000-0000D4480000}"/>
    <cellStyle name="Input 3 6 2 4" xfId="12403" xr:uid="{00000000-0005-0000-0000-0000D5480000}"/>
    <cellStyle name="Input 3 6 2 5" xfId="12404" xr:uid="{00000000-0005-0000-0000-0000D6480000}"/>
    <cellStyle name="Input 3 6 2 6" xfId="12405" xr:uid="{00000000-0005-0000-0000-0000D7480000}"/>
    <cellStyle name="Input 3 6 3" xfId="12406" xr:uid="{00000000-0005-0000-0000-0000D8480000}"/>
    <cellStyle name="Input 3 6 3 2" xfId="12407" xr:uid="{00000000-0005-0000-0000-0000D9480000}"/>
    <cellStyle name="Input 3 6 3 3" xfId="12408" xr:uid="{00000000-0005-0000-0000-0000DA480000}"/>
    <cellStyle name="Input 3 6 3 4" xfId="12409" xr:uid="{00000000-0005-0000-0000-0000DB480000}"/>
    <cellStyle name="Input 3 6 3 5" xfId="12410" xr:uid="{00000000-0005-0000-0000-0000DC480000}"/>
    <cellStyle name="Input 3 6 3 6" xfId="12411" xr:uid="{00000000-0005-0000-0000-0000DD480000}"/>
    <cellStyle name="Input 3 6 4" xfId="12412" xr:uid="{00000000-0005-0000-0000-0000DE480000}"/>
    <cellStyle name="Input 3 7" xfId="12413" xr:uid="{00000000-0005-0000-0000-0000DF480000}"/>
    <cellStyle name="Input 3 7 2" xfId="12414" xr:uid="{00000000-0005-0000-0000-0000E0480000}"/>
    <cellStyle name="Input 3 7 3" xfId="12415" xr:uid="{00000000-0005-0000-0000-0000E1480000}"/>
    <cellStyle name="Input 3 7 4" xfId="12416" xr:uid="{00000000-0005-0000-0000-0000E2480000}"/>
    <cellStyle name="Input 3 7 5" xfId="12417" xr:uid="{00000000-0005-0000-0000-0000E3480000}"/>
    <cellStyle name="Input 3 7 6" xfId="12418" xr:uid="{00000000-0005-0000-0000-0000E4480000}"/>
    <cellStyle name="Input 3 7 7" xfId="12419" xr:uid="{00000000-0005-0000-0000-0000E5480000}"/>
    <cellStyle name="Input 3 8" xfId="12420" xr:uid="{00000000-0005-0000-0000-0000E6480000}"/>
    <cellStyle name="Input 3 8 2" xfId="12421" xr:uid="{00000000-0005-0000-0000-0000E7480000}"/>
    <cellStyle name="Input 3 8 3" xfId="12422" xr:uid="{00000000-0005-0000-0000-0000E8480000}"/>
    <cellStyle name="Input 3 8 4" xfId="12423" xr:uid="{00000000-0005-0000-0000-0000E9480000}"/>
    <cellStyle name="Input 3 8 5" xfId="12424" xr:uid="{00000000-0005-0000-0000-0000EA480000}"/>
    <cellStyle name="Input 3 8 6" xfId="12425" xr:uid="{00000000-0005-0000-0000-0000EB480000}"/>
    <cellStyle name="Input 3_Client_Field_Report_SSFD_293_UI_17May14@6h00" xfId="34781" xr:uid="{00000000-0005-0000-0000-0000EC480000}"/>
    <cellStyle name="Input 30" xfId="37445" xr:uid="{00000000-0005-0000-0000-0000ED480000}"/>
    <cellStyle name="Input 31" xfId="37339" xr:uid="{00000000-0005-0000-0000-0000EE480000}"/>
    <cellStyle name="Input 32" xfId="37489" xr:uid="{00000000-0005-0000-0000-0000EF480000}"/>
    <cellStyle name="Input 33" xfId="37511" xr:uid="{00000000-0005-0000-0000-0000F0480000}"/>
    <cellStyle name="Input 34" xfId="37510" xr:uid="{00000000-0005-0000-0000-0000F1480000}"/>
    <cellStyle name="Input 35" xfId="35016" xr:uid="{00000000-0005-0000-0000-0000F2480000}"/>
    <cellStyle name="Input 36" xfId="38088" xr:uid="{00000000-0005-0000-0000-0000F3480000}"/>
    <cellStyle name="Input 37" xfId="38128" xr:uid="{00000000-0005-0000-0000-0000F4480000}"/>
    <cellStyle name="Input 38" xfId="384" xr:uid="{00000000-0005-0000-0000-0000F5480000}"/>
    <cellStyle name="Input 4" xfId="12426" xr:uid="{00000000-0005-0000-0000-0000F6480000}"/>
    <cellStyle name="Input 4 2" xfId="12427" xr:uid="{00000000-0005-0000-0000-0000F7480000}"/>
    <cellStyle name="Input 4 2 2" xfId="12428" xr:uid="{00000000-0005-0000-0000-0000F8480000}"/>
    <cellStyle name="Input 4 2 2 2" xfId="12429" xr:uid="{00000000-0005-0000-0000-0000F9480000}"/>
    <cellStyle name="Input 4 2 2 2 2" xfId="12430" xr:uid="{00000000-0005-0000-0000-0000FA480000}"/>
    <cellStyle name="Input 4 2 2 2 3" xfId="12431" xr:uid="{00000000-0005-0000-0000-0000FB480000}"/>
    <cellStyle name="Input 4 2 2 2 4" xfId="12432" xr:uid="{00000000-0005-0000-0000-0000FC480000}"/>
    <cellStyle name="Input 4 2 2 2 5" xfId="12433" xr:uid="{00000000-0005-0000-0000-0000FD480000}"/>
    <cellStyle name="Input 4 2 2 2 6" xfId="12434" xr:uid="{00000000-0005-0000-0000-0000FE480000}"/>
    <cellStyle name="Input 4 2 2 3" xfId="12435" xr:uid="{00000000-0005-0000-0000-0000FF480000}"/>
    <cellStyle name="Input 4 2 2 3 2" xfId="12436" xr:uid="{00000000-0005-0000-0000-000000490000}"/>
    <cellStyle name="Input 4 2 2 3 3" xfId="12437" xr:uid="{00000000-0005-0000-0000-000001490000}"/>
    <cellStyle name="Input 4 2 2 3 4" xfId="12438" xr:uid="{00000000-0005-0000-0000-000002490000}"/>
    <cellStyle name="Input 4 2 2 3 5" xfId="12439" xr:uid="{00000000-0005-0000-0000-000003490000}"/>
    <cellStyle name="Input 4 2 2 3 6" xfId="12440" xr:uid="{00000000-0005-0000-0000-000004490000}"/>
    <cellStyle name="Input 4 2 2 4" xfId="12441" xr:uid="{00000000-0005-0000-0000-000005490000}"/>
    <cellStyle name="Input 4 2 3" xfId="12442" xr:uid="{00000000-0005-0000-0000-000006490000}"/>
    <cellStyle name="Input 4 2 3 2" xfId="12443" xr:uid="{00000000-0005-0000-0000-000007490000}"/>
    <cellStyle name="Input 4 2 3 3" xfId="12444" xr:uid="{00000000-0005-0000-0000-000008490000}"/>
    <cellStyle name="Input 4 2 3 4" xfId="12445" xr:uid="{00000000-0005-0000-0000-000009490000}"/>
    <cellStyle name="Input 4 2 3 5" xfId="12446" xr:uid="{00000000-0005-0000-0000-00000A490000}"/>
    <cellStyle name="Input 4 2 3 6" xfId="12447" xr:uid="{00000000-0005-0000-0000-00000B490000}"/>
    <cellStyle name="Input 4 2 3 7" xfId="12448" xr:uid="{00000000-0005-0000-0000-00000C490000}"/>
    <cellStyle name="Input 4 2 4" xfId="12449" xr:uid="{00000000-0005-0000-0000-00000D490000}"/>
    <cellStyle name="Input 4 2 4 2" xfId="12450" xr:uid="{00000000-0005-0000-0000-00000E490000}"/>
    <cellStyle name="Input 4 2 4 3" xfId="12451" xr:uid="{00000000-0005-0000-0000-00000F490000}"/>
    <cellStyle name="Input 4 2 4 4" xfId="12452" xr:uid="{00000000-0005-0000-0000-000010490000}"/>
    <cellStyle name="Input 4 2 4 5" xfId="12453" xr:uid="{00000000-0005-0000-0000-000011490000}"/>
    <cellStyle name="Input 4 2 4 6" xfId="12454" xr:uid="{00000000-0005-0000-0000-000012490000}"/>
    <cellStyle name="Input 4 3" xfId="12455" xr:uid="{00000000-0005-0000-0000-000013490000}"/>
    <cellStyle name="Input 4 3 2" xfId="12456" xr:uid="{00000000-0005-0000-0000-000014490000}"/>
    <cellStyle name="Input 4 3 2 2" xfId="12457" xr:uid="{00000000-0005-0000-0000-000015490000}"/>
    <cellStyle name="Input 4 3 2 2 2" xfId="12458" xr:uid="{00000000-0005-0000-0000-000016490000}"/>
    <cellStyle name="Input 4 3 2 2 3" xfId="12459" xr:uid="{00000000-0005-0000-0000-000017490000}"/>
    <cellStyle name="Input 4 3 2 2 4" xfId="12460" xr:uid="{00000000-0005-0000-0000-000018490000}"/>
    <cellStyle name="Input 4 3 2 2 5" xfId="12461" xr:uid="{00000000-0005-0000-0000-000019490000}"/>
    <cellStyle name="Input 4 3 2 2 6" xfId="12462" xr:uid="{00000000-0005-0000-0000-00001A490000}"/>
    <cellStyle name="Input 4 3 2 3" xfId="12463" xr:uid="{00000000-0005-0000-0000-00001B490000}"/>
    <cellStyle name="Input 4 3 2 3 2" xfId="12464" xr:uid="{00000000-0005-0000-0000-00001C490000}"/>
    <cellStyle name="Input 4 3 2 3 3" xfId="12465" xr:uid="{00000000-0005-0000-0000-00001D490000}"/>
    <cellStyle name="Input 4 3 2 3 4" xfId="12466" xr:uid="{00000000-0005-0000-0000-00001E490000}"/>
    <cellStyle name="Input 4 3 2 3 5" xfId="12467" xr:uid="{00000000-0005-0000-0000-00001F490000}"/>
    <cellStyle name="Input 4 3 2 3 6" xfId="12468" xr:uid="{00000000-0005-0000-0000-000020490000}"/>
    <cellStyle name="Input 4 3 2 4" xfId="12469" xr:uid="{00000000-0005-0000-0000-000021490000}"/>
    <cellStyle name="Input 4 3 3" xfId="12470" xr:uid="{00000000-0005-0000-0000-000022490000}"/>
    <cellStyle name="Input 4 3 3 2" xfId="12471" xr:uid="{00000000-0005-0000-0000-000023490000}"/>
    <cellStyle name="Input 4 3 3 3" xfId="12472" xr:uid="{00000000-0005-0000-0000-000024490000}"/>
    <cellStyle name="Input 4 3 3 4" xfId="12473" xr:uid="{00000000-0005-0000-0000-000025490000}"/>
    <cellStyle name="Input 4 3 3 5" xfId="12474" xr:uid="{00000000-0005-0000-0000-000026490000}"/>
    <cellStyle name="Input 4 3 3 6" xfId="12475" xr:uid="{00000000-0005-0000-0000-000027490000}"/>
    <cellStyle name="Input 4 3 4" xfId="12476" xr:uid="{00000000-0005-0000-0000-000028490000}"/>
    <cellStyle name="Input 4 3 4 2" xfId="12477" xr:uid="{00000000-0005-0000-0000-000029490000}"/>
    <cellStyle name="Input 4 3 4 3" xfId="12478" xr:uid="{00000000-0005-0000-0000-00002A490000}"/>
    <cellStyle name="Input 4 3 4 4" xfId="12479" xr:uid="{00000000-0005-0000-0000-00002B490000}"/>
    <cellStyle name="Input 4 3 4 5" xfId="12480" xr:uid="{00000000-0005-0000-0000-00002C490000}"/>
    <cellStyle name="Input 4 3 4 6" xfId="12481" xr:uid="{00000000-0005-0000-0000-00002D490000}"/>
    <cellStyle name="Input 4 3 5" xfId="12482" xr:uid="{00000000-0005-0000-0000-00002E490000}"/>
    <cellStyle name="Input 4 4" xfId="12483" xr:uid="{00000000-0005-0000-0000-00002F490000}"/>
    <cellStyle name="Input 4 4 2" xfId="12484" xr:uid="{00000000-0005-0000-0000-000030490000}"/>
    <cellStyle name="Input 4 4 2 2" xfId="12485" xr:uid="{00000000-0005-0000-0000-000031490000}"/>
    <cellStyle name="Input 4 4 2 2 2" xfId="12486" xr:uid="{00000000-0005-0000-0000-000032490000}"/>
    <cellStyle name="Input 4 4 2 2 3" xfId="12487" xr:uid="{00000000-0005-0000-0000-000033490000}"/>
    <cellStyle name="Input 4 4 2 2 4" xfId="12488" xr:uid="{00000000-0005-0000-0000-000034490000}"/>
    <cellStyle name="Input 4 4 2 2 5" xfId="12489" xr:uid="{00000000-0005-0000-0000-000035490000}"/>
    <cellStyle name="Input 4 4 2 2 6" xfId="12490" xr:uid="{00000000-0005-0000-0000-000036490000}"/>
    <cellStyle name="Input 4 4 2 3" xfId="12491" xr:uid="{00000000-0005-0000-0000-000037490000}"/>
    <cellStyle name="Input 4 4 2 3 2" xfId="12492" xr:uid="{00000000-0005-0000-0000-000038490000}"/>
    <cellStyle name="Input 4 4 2 3 3" xfId="12493" xr:uid="{00000000-0005-0000-0000-000039490000}"/>
    <cellStyle name="Input 4 4 2 3 4" xfId="12494" xr:uid="{00000000-0005-0000-0000-00003A490000}"/>
    <cellStyle name="Input 4 4 2 3 5" xfId="12495" xr:uid="{00000000-0005-0000-0000-00003B490000}"/>
    <cellStyle name="Input 4 4 2 3 6" xfId="12496" xr:uid="{00000000-0005-0000-0000-00003C490000}"/>
    <cellStyle name="Input 4 4 2 4" xfId="12497" xr:uid="{00000000-0005-0000-0000-00003D490000}"/>
    <cellStyle name="Input 4 4 3" xfId="12498" xr:uid="{00000000-0005-0000-0000-00003E490000}"/>
    <cellStyle name="Input 4 4 3 2" xfId="12499" xr:uid="{00000000-0005-0000-0000-00003F490000}"/>
    <cellStyle name="Input 4 4 3 3" xfId="12500" xr:uid="{00000000-0005-0000-0000-000040490000}"/>
    <cellStyle name="Input 4 4 3 4" xfId="12501" xr:uid="{00000000-0005-0000-0000-000041490000}"/>
    <cellStyle name="Input 4 4 3 5" xfId="12502" xr:uid="{00000000-0005-0000-0000-000042490000}"/>
    <cellStyle name="Input 4 4 3 6" xfId="12503" xr:uid="{00000000-0005-0000-0000-000043490000}"/>
    <cellStyle name="Input 4 4 4" xfId="12504" xr:uid="{00000000-0005-0000-0000-000044490000}"/>
    <cellStyle name="Input 4 4 4 2" xfId="12505" xr:uid="{00000000-0005-0000-0000-000045490000}"/>
    <cellStyle name="Input 4 4 4 3" xfId="12506" xr:uid="{00000000-0005-0000-0000-000046490000}"/>
    <cellStyle name="Input 4 4 4 4" xfId="12507" xr:uid="{00000000-0005-0000-0000-000047490000}"/>
    <cellStyle name="Input 4 4 4 5" xfId="12508" xr:uid="{00000000-0005-0000-0000-000048490000}"/>
    <cellStyle name="Input 4 4 4 6" xfId="12509" xr:uid="{00000000-0005-0000-0000-000049490000}"/>
    <cellStyle name="Input 4 4 5" xfId="12510" xr:uid="{00000000-0005-0000-0000-00004A490000}"/>
    <cellStyle name="Input 4 5" xfId="12511" xr:uid="{00000000-0005-0000-0000-00004B490000}"/>
    <cellStyle name="Input 4 5 2" xfId="12512" xr:uid="{00000000-0005-0000-0000-00004C490000}"/>
    <cellStyle name="Input 4 5 2 2" xfId="12513" xr:uid="{00000000-0005-0000-0000-00004D490000}"/>
    <cellStyle name="Input 4 5 2 2 2" xfId="12514" xr:uid="{00000000-0005-0000-0000-00004E490000}"/>
    <cellStyle name="Input 4 5 2 2 3" xfId="12515" xr:uid="{00000000-0005-0000-0000-00004F490000}"/>
    <cellStyle name="Input 4 5 2 2 4" xfId="12516" xr:uid="{00000000-0005-0000-0000-000050490000}"/>
    <cellStyle name="Input 4 5 2 2 5" xfId="12517" xr:uid="{00000000-0005-0000-0000-000051490000}"/>
    <cellStyle name="Input 4 5 2 2 6" xfId="12518" xr:uid="{00000000-0005-0000-0000-000052490000}"/>
    <cellStyle name="Input 4 5 2 3" xfId="12519" xr:uid="{00000000-0005-0000-0000-000053490000}"/>
    <cellStyle name="Input 4 5 2 3 2" xfId="12520" xr:uid="{00000000-0005-0000-0000-000054490000}"/>
    <cellStyle name="Input 4 5 2 3 3" xfId="12521" xr:uid="{00000000-0005-0000-0000-000055490000}"/>
    <cellStyle name="Input 4 5 2 3 4" xfId="12522" xr:uid="{00000000-0005-0000-0000-000056490000}"/>
    <cellStyle name="Input 4 5 2 3 5" xfId="12523" xr:uid="{00000000-0005-0000-0000-000057490000}"/>
    <cellStyle name="Input 4 5 2 3 6" xfId="12524" xr:uid="{00000000-0005-0000-0000-000058490000}"/>
    <cellStyle name="Input 4 5 2 4" xfId="12525" xr:uid="{00000000-0005-0000-0000-000059490000}"/>
    <cellStyle name="Input 4 5 3" xfId="12526" xr:uid="{00000000-0005-0000-0000-00005A490000}"/>
    <cellStyle name="Input 4 5 3 2" xfId="12527" xr:uid="{00000000-0005-0000-0000-00005B490000}"/>
    <cellStyle name="Input 4 5 3 3" xfId="12528" xr:uid="{00000000-0005-0000-0000-00005C490000}"/>
    <cellStyle name="Input 4 5 3 4" xfId="12529" xr:uid="{00000000-0005-0000-0000-00005D490000}"/>
    <cellStyle name="Input 4 5 3 5" xfId="12530" xr:uid="{00000000-0005-0000-0000-00005E490000}"/>
    <cellStyle name="Input 4 5 3 6" xfId="12531" xr:uid="{00000000-0005-0000-0000-00005F490000}"/>
    <cellStyle name="Input 4 5 4" xfId="12532" xr:uid="{00000000-0005-0000-0000-000060490000}"/>
    <cellStyle name="Input 4 5 4 2" xfId="12533" xr:uid="{00000000-0005-0000-0000-000061490000}"/>
    <cellStyle name="Input 4 5 4 3" xfId="12534" xr:uid="{00000000-0005-0000-0000-000062490000}"/>
    <cellStyle name="Input 4 5 4 4" xfId="12535" xr:uid="{00000000-0005-0000-0000-000063490000}"/>
    <cellStyle name="Input 4 5 4 5" xfId="12536" xr:uid="{00000000-0005-0000-0000-000064490000}"/>
    <cellStyle name="Input 4 5 4 6" xfId="12537" xr:uid="{00000000-0005-0000-0000-000065490000}"/>
    <cellStyle name="Input 4 5 5" xfId="12538" xr:uid="{00000000-0005-0000-0000-000066490000}"/>
    <cellStyle name="Input 4 6" xfId="12539" xr:uid="{00000000-0005-0000-0000-000067490000}"/>
    <cellStyle name="Input 4 6 2" xfId="12540" xr:uid="{00000000-0005-0000-0000-000068490000}"/>
    <cellStyle name="Input 4 6 2 2" xfId="12541" xr:uid="{00000000-0005-0000-0000-000069490000}"/>
    <cellStyle name="Input 4 6 2 3" xfId="12542" xr:uid="{00000000-0005-0000-0000-00006A490000}"/>
    <cellStyle name="Input 4 6 2 4" xfId="12543" xr:uid="{00000000-0005-0000-0000-00006B490000}"/>
    <cellStyle name="Input 4 6 2 5" xfId="12544" xr:uid="{00000000-0005-0000-0000-00006C490000}"/>
    <cellStyle name="Input 4 6 2 6" xfId="12545" xr:uid="{00000000-0005-0000-0000-00006D490000}"/>
    <cellStyle name="Input 4 6 3" xfId="12546" xr:uid="{00000000-0005-0000-0000-00006E490000}"/>
    <cellStyle name="Input 4 6 3 2" xfId="12547" xr:uid="{00000000-0005-0000-0000-00006F490000}"/>
    <cellStyle name="Input 4 6 3 3" xfId="12548" xr:uid="{00000000-0005-0000-0000-000070490000}"/>
    <cellStyle name="Input 4 6 3 4" xfId="12549" xr:uid="{00000000-0005-0000-0000-000071490000}"/>
    <cellStyle name="Input 4 6 3 5" xfId="12550" xr:uid="{00000000-0005-0000-0000-000072490000}"/>
    <cellStyle name="Input 4 6 3 6" xfId="12551" xr:uid="{00000000-0005-0000-0000-000073490000}"/>
    <cellStyle name="Input 4 6 4" xfId="12552" xr:uid="{00000000-0005-0000-0000-000074490000}"/>
    <cellStyle name="Input 4 7" xfId="12553" xr:uid="{00000000-0005-0000-0000-000075490000}"/>
    <cellStyle name="Input 4 7 2" xfId="12554" xr:uid="{00000000-0005-0000-0000-000076490000}"/>
    <cellStyle name="Input 4 7 3" xfId="12555" xr:uid="{00000000-0005-0000-0000-000077490000}"/>
    <cellStyle name="Input 4 7 4" xfId="12556" xr:uid="{00000000-0005-0000-0000-000078490000}"/>
    <cellStyle name="Input 4 7 5" xfId="12557" xr:uid="{00000000-0005-0000-0000-000079490000}"/>
    <cellStyle name="Input 4 7 6" xfId="12558" xr:uid="{00000000-0005-0000-0000-00007A490000}"/>
    <cellStyle name="Input 4 7 7" xfId="12559" xr:uid="{00000000-0005-0000-0000-00007B490000}"/>
    <cellStyle name="Input 4 8" xfId="12560" xr:uid="{00000000-0005-0000-0000-00007C490000}"/>
    <cellStyle name="Input 4 8 2" xfId="12561" xr:uid="{00000000-0005-0000-0000-00007D490000}"/>
    <cellStyle name="Input 4 8 3" xfId="12562" xr:uid="{00000000-0005-0000-0000-00007E490000}"/>
    <cellStyle name="Input 4 8 4" xfId="12563" xr:uid="{00000000-0005-0000-0000-00007F490000}"/>
    <cellStyle name="Input 4 8 5" xfId="12564" xr:uid="{00000000-0005-0000-0000-000080490000}"/>
    <cellStyle name="Input 4 8 6" xfId="12565" xr:uid="{00000000-0005-0000-0000-000081490000}"/>
    <cellStyle name="Input 4_Client_Report_SSFD_286_UI_15May14_06h00" xfId="37068" xr:uid="{00000000-0005-0000-0000-000082490000}"/>
    <cellStyle name="Input 5" xfId="12566" xr:uid="{00000000-0005-0000-0000-000083490000}"/>
    <cellStyle name="Input 5 2" xfId="12567" xr:uid="{00000000-0005-0000-0000-000084490000}"/>
    <cellStyle name="Input 5 2 2" xfId="12568" xr:uid="{00000000-0005-0000-0000-000085490000}"/>
    <cellStyle name="Input 5 2 2 2" xfId="12569" xr:uid="{00000000-0005-0000-0000-000086490000}"/>
    <cellStyle name="Input 5 2 2 2 2" xfId="12570" xr:uid="{00000000-0005-0000-0000-000087490000}"/>
    <cellStyle name="Input 5 2 2 2 3" xfId="12571" xr:uid="{00000000-0005-0000-0000-000088490000}"/>
    <cellStyle name="Input 5 2 2 2 4" xfId="12572" xr:uid="{00000000-0005-0000-0000-000089490000}"/>
    <cellStyle name="Input 5 2 2 2 5" xfId="12573" xr:uid="{00000000-0005-0000-0000-00008A490000}"/>
    <cellStyle name="Input 5 2 2 2 6" xfId="12574" xr:uid="{00000000-0005-0000-0000-00008B490000}"/>
    <cellStyle name="Input 5 2 2 3" xfId="12575" xr:uid="{00000000-0005-0000-0000-00008C490000}"/>
    <cellStyle name="Input 5 2 2 3 2" xfId="12576" xr:uid="{00000000-0005-0000-0000-00008D490000}"/>
    <cellStyle name="Input 5 2 2 3 3" xfId="12577" xr:uid="{00000000-0005-0000-0000-00008E490000}"/>
    <cellStyle name="Input 5 2 2 3 4" xfId="12578" xr:uid="{00000000-0005-0000-0000-00008F490000}"/>
    <cellStyle name="Input 5 2 2 3 5" xfId="12579" xr:uid="{00000000-0005-0000-0000-000090490000}"/>
    <cellStyle name="Input 5 2 2 3 6" xfId="12580" xr:uid="{00000000-0005-0000-0000-000091490000}"/>
    <cellStyle name="Input 5 2 2 4" xfId="12581" xr:uid="{00000000-0005-0000-0000-000092490000}"/>
    <cellStyle name="Input 5 2 3" xfId="12582" xr:uid="{00000000-0005-0000-0000-000093490000}"/>
    <cellStyle name="Input 5 2 3 2" xfId="12583" xr:uid="{00000000-0005-0000-0000-000094490000}"/>
    <cellStyle name="Input 5 2 3 3" xfId="12584" xr:uid="{00000000-0005-0000-0000-000095490000}"/>
    <cellStyle name="Input 5 2 3 4" xfId="12585" xr:uid="{00000000-0005-0000-0000-000096490000}"/>
    <cellStyle name="Input 5 2 3 5" xfId="12586" xr:uid="{00000000-0005-0000-0000-000097490000}"/>
    <cellStyle name="Input 5 2 3 6" xfId="12587" xr:uid="{00000000-0005-0000-0000-000098490000}"/>
    <cellStyle name="Input 5 2 3 7" xfId="12588" xr:uid="{00000000-0005-0000-0000-000099490000}"/>
    <cellStyle name="Input 5 2 4" xfId="12589" xr:uid="{00000000-0005-0000-0000-00009A490000}"/>
    <cellStyle name="Input 5 2 4 2" xfId="12590" xr:uid="{00000000-0005-0000-0000-00009B490000}"/>
    <cellStyle name="Input 5 2 4 3" xfId="12591" xr:uid="{00000000-0005-0000-0000-00009C490000}"/>
    <cellStyle name="Input 5 2 4 4" xfId="12592" xr:uid="{00000000-0005-0000-0000-00009D490000}"/>
    <cellStyle name="Input 5 2 4 5" xfId="12593" xr:uid="{00000000-0005-0000-0000-00009E490000}"/>
    <cellStyle name="Input 5 2 4 6" xfId="12594" xr:uid="{00000000-0005-0000-0000-00009F490000}"/>
    <cellStyle name="Input 5 3" xfId="12595" xr:uid="{00000000-0005-0000-0000-0000A0490000}"/>
    <cellStyle name="Input 5 3 2" xfId="12596" xr:uid="{00000000-0005-0000-0000-0000A1490000}"/>
    <cellStyle name="Input 5 3 2 2" xfId="12597" xr:uid="{00000000-0005-0000-0000-0000A2490000}"/>
    <cellStyle name="Input 5 3 2 2 2" xfId="12598" xr:uid="{00000000-0005-0000-0000-0000A3490000}"/>
    <cellStyle name="Input 5 3 2 2 3" xfId="12599" xr:uid="{00000000-0005-0000-0000-0000A4490000}"/>
    <cellStyle name="Input 5 3 2 2 4" xfId="12600" xr:uid="{00000000-0005-0000-0000-0000A5490000}"/>
    <cellStyle name="Input 5 3 2 2 5" xfId="12601" xr:uid="{00000000-0005-0000-0000-0000A6490000}"/>
    <cellStyle name="Input 5 3 2 2 6" xfId="12602" xr:uid="{00000000-0005-0000-0000-0000A7490000}"/>
    <cellStyle name="Input 5 3 2 3" xfId="12603" xr:uid="{00000000-0005-0000-0000-0000A8490000}"/>
    <cellStyle name="Input 5 3 2 3 2" xfId="12604" xr:uid="{00000000-0005-0000-0000-0000A9490000}"/>
    <cellStyle name="Input 5 3 2 3 3" xfId="12605" xr:uid="{00000000-0005-0000-0000-0000AA490000}"/>
    <cellStyle name="Input 5 3 2 3 4" xfId="12606" xr:uid="{00000000-0005-0000-0000-0000AB490000}"/>
    <cellStyle name="Input 5 3 2 3 5" xfId="12607" xr:uid="{00000000-0005-0000-0000-0000AC490000}"/>
    <cellStyle name="Input 5 3 2 3 6" xfId="12608" xr:uid="{00000000-0005-0000-0000-0000AD490000}"/>
    <cellStyle name="Input 5 3 2 4" xfId="12609" xr:uid="{00000000-0005-0000-0000-0000AE490000}"/>
    <cellStyle name="Input 5 3 3" xfId="12610" xr:uid="{00000000-0005-0000-0000-0000AF490000}"/>
    <cellStyle name="Input 5 3 3 2" xfId="12611" xr:uid="{00000000-0005-0000-0000-0000B0490000}"/>
    <cellStyle name="Input 5 3 3 3" xfId="12612" xr:uid="{00000000-0005-0000-0000-0000B1490000}"/>
    <cellStyle name="Input 5 3 3 4" xfId="12613" xr:uid="{00000000-0005-0000-0000-0000B2490000}"/>
    <cellStyle name="Input 5 3 3 5" xfId="12614" xr:uid="{00000000-0005-0000-0000-0000B3490000}"/>
    <cellStyle name="Input 5 3 3 6" xfId="12615" xr:uid="{00000000-0005-0000-0000-0000B4490000}"/>
    <cellStyle name="Input 5 3 4" xfId="12616" xr:uid="{00000000-0005-0000-0000-0000B5490000}"/>
    <cellStyle name="Input 5 3 4 2" xfId="12617" xr:uid="{00000000-0005-0000-0000-0000B6490000}"/>
    <cellStyle name="Input 5 3 4 3" xfId="12618" xr:uid="{00000000-0005-0000-0000-0000B7490000}"/>
    <cellStyle name="Input 5 3 4 4" xfId="12619" xr:uid="{00000000-0005-0000-0000-0000B8490000}"/>
    <cellStyle name="Input 5 3 4 5" xfId="12620" xr:uid="{00000000-0005-0000-0000-0000B9490000}"/>
    <cellStyle name="Input 5 3 4 6" xfId="12621" xr:uid="{00000000-0005-0000-0000-0000BA490000}"/>
    <cellStyle name="Input 5 3 5" xfId="12622" xr:uid="{00000000-0005-0000-0000-0000BB490000}"/>
    <cellStyle name="Input 5 4" xfId="12623" xr:uid="{00000000-0005-0000-0000-0000BC490000}"/>
    <cellStyle name="Input 5 4 2" xfId="12624" xr:uid="{00000000-0005-0000-0000-0000BD490000}"/>
    <cellStyle name="Input 5 4 2 2" xfId="12625" xr:uid="{00000000-0005-0000-0000-0000BE490000}"/>
    <cellStyle name="Input 5 4 2 2 2" xfId="12626" xr:uid="{00000000-0005-0000-0000-0000BF490000}"/>
    <cellStyle name="Input 5 4 2 2 3" xfId="12627" xr:uid="{00000000-0005-0000-0000-0000C0490000}"/>
    <cellStyle name="Input 5 4 2 2 4" xfId="12628" xr:uid="{00000000-0005-0000-0000-0000C1490000}"/>
    <cellStyle name="Input 5 4 2 2 5" xfId="12629" xr:uid="{00000000-0005-0000-0000-0000C2490000}"/>
    <cellStyle name="Input 5 4 2 2 6" xfId="12630" xr:uid="{00000000-0005-0000-0000-0000C3490000}"/>
    <cellStyle name="Input 5 4 2 3" xfId="12631" xr:uid="{00000000-0005-0000-0000-0000C4490000}"/>
    <cellStyle name="Input 5 4 2 3 2" xfId="12632" xr:uid="{00000000-0005-0000-0000-0000C5490000}"/>
    <cellStyle name="Input 5 4 2 3 3" xfId="12633" xr:uid="{00000000-0005-0000-0000-0000C6490000}"/>
    <cellStyle name="Input 5 4 2 3 4" xfId="12634" xr:uid="{00000000-0005-0000-0000-0000C7490000}"/>
    <cellStyle name="Input 5 4 2 3 5" xfId="12635" xr:uid="{00000000-0005-0000-0000-0000C8490000}"/>
    <cellStyle name="Input 5 4 2 3 6" xfId="12636" xr:uid="{00000000-0005-0000-0000-0000C9490000}"/>
    <cellStyle name="Input 5 4 2 4" xfId="12637" xr:uid="{00000000-0005-0000-0000-0000CA490000}"/>
    <cellStyle name="Input 5 4 3" xfId="12638" xr:uid="{00000000-0005-0000-0000-0000CB490000}"/>
    <cellStyle name="Input 5 4 3 2" xfId="12639" xr:uid="{00000000-0005-0000-0000-0000CC490000}"/>
    <cellStyle name="Input 5 4 3 3" xfId="12640" xr:uid="{00000000-0005-0000-0000-0000CD490000}"/>
    <cellStyle name="Input 5 4 3 4" xfId="12641" xr:uid="{00000000-0005-0000-0000-0000CE490000}"/>
    <cellStyle name="Input 5 4 3 5" xfId="12642" xr:uid="{00000000-0005-0000-0000-0000CF490000}"/>
    <cellStyle name="Input 5 4 3 6" xfId="12643" xr:uid="{00000000-0005-0000-0000-0000D0490000}"/>
    <cellStyle name="Input 5 4 4" xfId="12644" xr:uid="{00000000-0005-0000-0000-0000D1490000}"/>
    <cellStyle name="Input 5 4 4 2" xfId="12645" xr:uid="{00000000-0005-0000-0000-0000D2490000}"/>
    <cellStyle name="Input 5 4 4 3" xfId="12646" xr:uid="{00000000-0005-0000-0000-0000D3490000}"/>
    <cellStyle name="Input 5 4 4 4" xfId="12647" xr:uid="{00000000-0005-0000-0000-0000D4490000}"/>
    <cellStyle name="Input 5 4 4 5" xfId="12648" xr:uid="{00000000-0005-0000-0000-0000D5490000}"/>
    <cellStyle name="Input 5 4 4 6" xfId="12649" xr:uid="{00000000-0005-0000-0000-0000D6490000}"/>
    <cellStyle name="Input 5 4 5" xfId="12650" xr:uid="{00000000-0005-0000-0000-0000D7490000}"/>
    <cellStyle name="Input 5 5" xfId="12651" xr:uid="{00000000-0005-0000-0000-0000D8490000}"/>
    <cellStyle name="Input 5 5 2" xfId="12652" xr:uid="{00000000-0005-0000-0000-0000D9490000}"/>
    <cellStyle name="Input 5 5 2 2" xfId="12653" xr:uid="{00000000-0005-0000-0000-0000DA490000}"/>
    <cellStyle name="Input 5 5 2 2 2" xfId="12654" xr:uid="{00000000-0005-0000-0000-0000DB490000}"/>
    <cellStyle name="Input 5 5 2 2 3" xfId="12655" xr:uid="{00000000-0005-0000-0000-0000DC490000}"/>
    <cellStyle name="Input 5 5 2 2 4" xfId="12656" xr:uid="{00000000-0005-0000-0000-0000DD490000}"/>
    <cellStyle name="Input 5 5 2 2 5" xfId="12657" xr:uid="{00000000-0005-0000-0000-0000DE490000}"/>
    <cellStyle name="Input 5 5 2 2 6" xfId="12658" xr:uid="{00000000-0005-0000-0000-0000DF490000}"/>
    <cellStyle name="Input 5 5 2 3" xfId="12659" xr:uid="{00000000-0005-0000-0000-0000E0490000}"/>
    <cellStyle name="Input 5 5 2 3 2" xfId="12660" xr:uid="{00000000-0005-0000-0000-0000E1490000}"/>
    <cellStyle name="Input 5 5 2 3 3" xfId="12661" xr:uid="{00000000-0005-0000-0000-0000E2490000}"/>
    <cellStyle name="Input 5 5 2 3 4" xfId="12662" xr:uid="{00000000-0005-0000-0000-0000E3490000}"/>
    <cellStyle name="Input 5 5 2 3 5" xfId="12663" xr:uid="{00000000-0005-0000-0000-0000E4490000}"/>
    <cellStyle name="Input 5 5 2 3 6" xfId="12664" xr:uid="{00000000-0005-0000-0000-0000E5490000}"/>
    <cellStyle name="Input 5 5 2 4" xfId="12665" xr:uid="{00000000-0005-0000-0000-0000E6490000}"/>
    <cellStyle name="Input 5 5 3" xfId="12666" xr:uid="{00000000-0005-0000-0000-0000E7490000}"/>
    <cellStyle name="Input 5 5 3 2" xfId="12667" xr:uid="{00000000-0005-0000-0000-0000E8490000}"/>
    <cellStyle name="Input 5 5 3 3" xfId="12668" xr:uid="{00000000-0005-0000-0000-0000E9490000}"/>
    <cellStyle name="Input 5 5 3 4" xfId="12669" xr:uid="{00000000-0005-0000-0000-0000EA490000}"/>
    <cellStyle name="Input 5 5 3 5" xfId="12670" xr:uid="{00000000-0005-0000-0000-0000EB490000}"/>
    <cellStyle name="Input 5 5 3 6" xfId="12671" xr:uid="{00000000-0005-0000-0000-0000EC490000}"/>
    <cellStyle name="Input 5 5 4" xfId="12672" xr:uid="{00000000-0005-0000-0000-0000ED490000}"/>
    <cellStyle name="Input 5 5 4 2" xfId="12673" xr:uid="{00000000-0005-0000-0000-0000EE490000}"/>
    <cellStyle name="Input 5 5 4 3" xfId="12674" xr:uid="{00000000-0005-0000-0000-0000EF490000}"/>
    <cellStyle name="Input 5 5 4 4" xfId="12675" xr:uid="{00000000-0005-0000-0000-0000F0490000}"/>
    <cellStyle name="Input 5 5 4 5" xfId="12676" xr:uid="{00000000-0005-0000-0000-0000F1490000}"/>
    <cellStyle name="Input 5 5 4 6" xfId="12677" xr:uid="{00000000-0005-0000-0000-0000F2490000}"/>
    <cellStyle name="Input 5 5 5" xfId="12678" xr:uid="{00000000-0005-0000-0000-0000F3490000}"/>
    <cellStyle name="Input 5 6" xfId="12679" xr:uid="{00000000-0005-0000-0000-0000F4490000}"/>
    <cellStyle name="Input 5 6 2" xfId="12680" xr:uid="{00000000-0005-0000-0000-0000F5490000}"/>
    <cellStyle name="Input 5 6 2 2" xfId="12681" xr:uid="{00000000-0005-0000-0000-0000F6490000}"/>
    <cellStyle name="Input 5 6 2 3" xfId="12682" xr:uid="{00000000-0005-0000-0000-0000F7490000}"/>
    <cellStyle name="Input 5 6 2 4" xfId="12683" xr:uid="{00000000-0005-0000-0000-0000F8490000}"/>
    <cellStyle name="Input 5 6 2 5" xfId="12684" xr:uid="{00000000-0005-0000-0000-0000F9490000}"/>
    <cellStyle name="Input 5 6 2 6" xfId="12685" xr:uid="{00000000-0005-0000-0000-0000FA490000}"/>
    <cellStyle name="Input 5 6 3" xfId="12686" xr:uid="{00000000-0005-0000-0000-0000FB490000}"/>
    <cellStyle name="Input 5 6 3 2" xfId="12687" xr:uid="{00000000-0005-0000-0000-0000FC490000}"/>
    <cellStyle name="Input 5 6 3 3" xfId="12688" xr:uid="{00000000-0005-0000-0000-0000FD490000}"/>
    <cellStyle name="Input 5 6 3 4" xfId="12689" xr:uid="{00000000-0005-0000-0000-0000FE490000}"/>
    <cellStyle name="Input 5 6 3 5" xfId="12690" xr:uid="{00000000-0005-0000-0000-0000FF490000}"/>
    <cellStyle name="Input 5 6 3 6" xfId="12691" xr:uid="{00000000-0005-0000-0000-0000004A0000}"/>
    <cellStyle name="Input 5 6 4" xfId="12692" xr:uid="{00000000-0005-0000-0000-0000014A0000}"/>
    <cellStyle name="Input 5 7" xfId="12693" xr:uid="{00000000-0005-0000-0000-0000024A0000}"/>
    <cellStyle name="Input 5 7 2" xfId="12694" xr:uid="{00000000-0005-0000-0000-0000034A0000}"/>
    <cellStyle name="Input 5 7 3" xfId="12695" xr:uid="{00000000-0005-0000-0000-0000044A0000}"/>
    <cellStyle name="Input 5 7 4" xfId="12696" xr:uid="{00000000-0005-0000-0000-0000054A0000}"/>
    <cellStyle name="Input 5 7 5" xfId="12697" xr:uid="{00000000-0005-0000-0000-0000064A0000}"/>
    <cellStyle name="Input 5 7 6" xfId="12698" xr:uid="{00000000-0005-0000-0000-0000074A0000}"/>
    <cellStyle name="Input 5 7 7" xfId="12699" xr:uid="{00000000-0005-0000-0000-0000084A0000}"/>
    <cellStyle name="Input 5 8" xfId="12700" xr:uid="{00000000-0005-0000-0000-0000094A0000}"/>
    <cellStyle name="Input 5 8 2" xfId="12701" xr:uid="{00000000-0005-0000-0000-00000A4A0000}"/>
    <cellStyle name="Input 5 8 3" xfId="12702" xr:uid="{00000000-0005-0000-0000-00000B4A0000}"/>
    <cellStyle name="Input 5 8 4" xfId="12703" xr:uid="{00000000-0005-0000-0000-00000C4A0000}"/>
    <cellStyle name="Input 5 8 5" xfId="12704" xr:uid="{00000000-0005-0000-0000-00000D4A0000}"/>
    <cellStyle name="Input 5 8 6" xfId="12705" xr:uid="{00000000-0005-0000-0000-00000E4A0000}"/>
    <cellStyle name="Input 5_Client_Report_SSFD_286_UI_15May14_06h00" xfId="37069" xr:uid="{00000000-0005-0000-0000-00000F4A0000}"/>
    <cellStyle name="Input 6" xfId="12706" xr:uid="{00000000-0005-0000-0000-0000104A0000}"/>
    <cellStyle name="Input 6 2" xfId="12707" xr:uid="{00000000-0005-0000-0000-0000114A0000}"/>
    <cellStyle name="Input 6 2 2" xfId="12708" xr:uid="{00000000-0005-0000-0000-0000124A0000}"/>
    <cellStyle name="Input 6 2 2 2" xfId="12709" xr:uid="{00000000-0005-0000-0000-0000134A0000}"/>
    <cellStyle name="Input 6 2 2 2 2" xfId="12710" xr:uid="{00000000-0005-0000-0000-0000144A0000}"/>
    <cellStyle name="Input 6 2 2 2 3" xfId="12711" xr:uid="{00000000-0005-0000-0000-0000154A0000}"/>
    <cellStyle name="Input 6 2 2 2 4" xfId="12712" xr:uid="{00000000-0005-0000-0000-0000164A0000}"/>
    <cellStyle name="Input 6 2 2 2 5" xfId="12713" xr:uid="{00000000-0005-0000-0000-0000174A0000}"/>
    <cellStyle name="Input 6 2 2 2 6" xfId="12714" xr:uid="{00000000-0005-0000-0000-0000184A0000}"/>
    <cellStyle name="Input 6 2 2 3" xfId="12715" xr:uid="{00000000-0005-0000-0000-0000194A0000}"/>
    <cellStyle name="Input 6 2 2 3 2" xfId="12716" xr:uid="{00000000-0005-0000-0000-00001A4A0000}"/>
    <cellStyle name="Input 6 2 2 3 3" xfId="12717" xr:uid="{00000000-0005-0000-0000-00001B4A0000}"/>
    <cellStyle name="Input 6 2 2 3 4" xfId="12718" xr:uid="{00000000-0005-0000-0000-00001C4A0000}"/>
    <cellStyle name="Input 6 2 2 3 5" xfId="12719" xr:uid="{00000000-0005-0000-0000-00001D4A0000}"/>
    <cellStyle name="Input 6 2 2 3 6" xfId="12720" xr:uid="{00000000-0005-0000-0000-00001E4A0000}"/>
    <cellStyle name="Input 6 2 2 4" xfId="12721" xr:uid="{00000000-0005-0000-0000-00001F4A0000}"/>
    <cellStyle name="Input 6 2 3" xfId="12722" xr:uid="{00000000-0005-0000-0000-0000204A0000}"/>
    <cellStyle name="Input 6 2 3 2" xfId="12723" xr:uid="{00000000-0005-0000-0000-0000214A0000}"/>
    <cellStyle name="Input 6 2 3 3" xfId="12724" xr:uid="{00000000-0005-0000-0000-0000224A0000}"/>
    <cellStyle name="Input 6 2 3 4" xfId="12725" xr:uid="{00000000-0005-0000-0000-0000234A0000}"/>
    <cellStyle name="Input 6 2 3 5" xfId="12726" xr:uid="{00000000-0005-0000-0000-0000244A0000}"/>
    <cellStyle name="Input 6 2 3 6" xfId="12727" xr:uid="{00000000-0005-0000-0000-0000254A0000}"/>
    <cellStyle name="Input 6 2 3 7" xfId="12728" xr:uid="{00000000-0005-0000-0000-0000264A0000}"/>
    <cellStyle name="Input 6 2 4" xfId="12729" xr:uid="{00000000-0005-0000-0000-0000274A0000}"/>
    <cellStyle name="Input 6 2 4 2" xfId="12730" xr:uid="{00000000-0005-0000-0000-0000284A0000}"/>
    <cellStyle name="Input 6 2 4 3" xfId="12731" xr:uid="{00000000-0005-0000-0000-0000294A0000}"/>
    <cellStyle name="Input 6 2 4 4" xfId="12732" xr:uid="{00000000-0005-0000-0000-00002A4A0000}"/>
    <cellStyle name="Input 6 2 4 5" xfId="12733" xr:uid="{00000000-0005-0000-0000-00002B4A0000}"/>
    <cellStyle name="Input 6 2 4 6" xfId="12734" xr:uid="{00000000-0005-0000-0000-00002C4A0000}"/>
    <cellStyle name="Input 6 3" xfId="12735" xr:uid="{00000000-0005-0000-0000-00002D4A0000}"/>
    <cellStyle name="Input 6 3 2" xfId="12736" xr:uid="{00000000-0005-0000-0000-00002E4A0000}"/>
    <cellStyle name="Input 6 3 2 2" xfId="12737" xr:uid="{00000000-0005-0000-0000-00002F4A0000}"/>
    <cellStyle name="Input 6 3 2 2 2" xfId="12738" xr:uid="{00000000-0005-0000-0000-0000304A0000}"/>
    <cellStyle name="Input 6 3 2 2 3" xfId="12739" xr:uid="{00000000-0005-0000-0000-0000314A0000}"/>
    <cellStyle name="Input 6 3 2 2 4" xfId="12740" xr:uid="{00000000-0005-0000-0000-0000324A0000}"/>
    <cellStyle name="Input 6 3 2 2 5" xfId="12741" xr:uid="{00000000-0005-0000-0000-0000334A0000}"/>
    <cellStyle name="Input 6 3 2 2 6" xfId="12742" xr:uid="{00000000-0005-0000-0000-0000344A0000}"/>
    <cellStyle name="Input 6 3 2 3" xfId="12743" xr:uid="{00000000-0005-0000-0000-0000354A0000}"/>
    <cellStyle name="Input 6 3 2 3 2" xfId="12744" xr:uid="{00000000-0005-0000-0000-0000364A0000}"/>
    <cellStyle name="Input 6 3 2 3 3" xfId="12745" xr:uid="{00000000-0005-0000-0000-0000374A0000}"/>
    <cellStyle name="Input 6 3 2 3 4" xfId="12746" xr:uid="{00000000-0005-0000-0000-0000384A0000}"/>
    <cellStyle name="Input 6 3 2 3 5" xfId="12747" xr:uid="{00000000-0005-0000-0000-0000394A0000}"/>
    <cellStyle name="Input 6 3 2 3 6" xfId="12748" xr:uid="{00000000-0005-0000-0000-00003A4A0000}"/>
    <cellStyle name="Input 6 3 2 4" xfId="12749" xr:uid="{00000000-0005-0000-0000-00003B4A0000}"/>
    <cellStyle name="Input 6 3 3" xfId="12750" xr:uid="{00000000-0005-0000-0000-00003C4A0000}"/>
    <cellStyle name="Input 6 3 3 2" xfId="12751" xr:uid="{00000000-0005-0000-0000-00003D4A0000}"/>
    <cellStyle name="Input 6 3 3 3" xfId="12752" xr:uid="{00000000-0005-0000-0000-00003E4A0000}"/>
    <cellStyle name="Input 6 3 3 4" xfId="12753" xr:uid="{00000000-0005-0000-0000-00003F4A0000}"/>
    <cellStyle name="Input 6 3 3 5" xfId="12754" xr:uid="{00000000-0005-0000-0000-0000404A0000}"/>
    <cellStyle name="Input 6 3 3 6" xfId="12755" xr:uid="{00000000-0005-0000-0000-0000414A0000}"/>
    <cellStyle name="Input 6 3 4" xfId="12756" xr:uid="{00000000-0005-0000-0000-0000424A0000}"/>
    <cellStyle name="Input 6 3 4 2" xfId="12757" xr:uid="{00000000-0005-0000-0000-0000434A0000}"/>
    <cellStyle name="Input 6 3 4 3" xfId="12758" xr:uid="{00000000-0005-0000-0000-0000444A0000}"/>
    <cellStyle name="Input 6 3 4 4" xfId="12759" xr:uid="{00000000-0005-0000-0000-0000454A0000}"/>
    <cellStyle name="Input 6 3 4 5" xfId="12760" xr:uid="{00000000-0005-0000-0000-0000464A0000}"/>
    <cellStyle name="Input 6 3 4 6" xfId="12761" xr:uid="{00000000-0005-0000-0000-0000474A0000}"/>
    <cellStyle name="Input 6 3 5" xfId="12762" xr:uid="{00000000-0005-0000-0000-0000484A0000}"/>
    <cellStyle name="Input 6 4" xfId="12763" xr:uid="{00000000-0005-0000-0000-0000494A0000}"/>
    <cellStyle name="Input 6 4 2" xfId="12764" xr:uid="{00000000-0005-0000-0000-00004A4A0000}"/>
    <cellStyle name="Input 6 4 2 2" xfId="12765" xr:uid="{00000000-0005-0000-0000-00004B4A0000}"/>
    <cellStyle name="Input 6 4 2 2 2" xfId="12766" xr:uid="{00000000-0005-0000-0000-00004C4A0000}"/>
    <cellStyle name="Input 6 4 2 2 3" xfId="12767" xr:uid="{00000000-0005-0000-0000-00004D4A0000}"/>
    <cellStyle name="Input 6 4 2 2 4" xfId="12768" xr:uid="{00000000-0005-0000-0000-00004E4A0000}"/>
    <cellStyle name="Input 6 4 2 2 5" xfId="12769" xr:uid="{00000000-0005-0000-0000-00004F4A0000}"/>
    <cellStyle name="Input 6 4 2 2 6" xfId="12770" xr:uid="{00000000-0005-0000-0000-0000504A0000}"/>
    <cellStyle name="Input 6 4 2 3" xfId="12771" xr:uid="{00000000-0005-0000-0000-0000514A0000}"/>
    <cellStyle name="Input 6 4 2 3 2" xfId="12772" xr:uid="{00000000-0005-0000-0000-0000524A0000}"/>
    <cellStyle name="Input 6 4 2 3 3" xfId="12773" xr:uid="{00000000-0005-0000-0000-0000534A0000}"/>
    <cellStyle name="Input 6 4 2 3 4" xfId="12774" xr:uid="{00000000-0005-0000-0000-0000544A0000}"/>
    <cellStyle name="Input 6 4 2 3 5" xfId="12775" xr:uid="{00000000-0005-0000-0000-0000554A0000}"/>
    <cellStyle name="Input 6 4 2 3 6" xfId="12776" xr:uid="{00000000-0005-0000-0000-0000564A0000}"/>
    <cellStyle name="Input 6 4 2 4" xfId="12777" xr:uid="{00000000-0005-0000-0000-0000574A0000}"/>
    <cellStyle name="Input 6 4 3" xfId="12778" xr:uid="{00000000-0005-0000-0000-0000584A0000}"/>
    <cellStyle name="Input 6 4 3 2" xfId="12779" xr:uid="{00000000-0005-0000-0000-0000594A0000}"/>
    <cellStyle name="Input 6 4 3 3" xfId="12780" xr:uid="{00000000-0005-0000-0000-00005A4A0000}"/>
    <cellStyle name="Input 6 4 3 4" xfId="12781" xr:uid="{00000000-0005-0000-0000-00005B4A0000}"/>
    <cellStyle name="Input 6 4 3 5" xfId="12782" xr:uid="{00000000-0005-0000-0000-00005C4A0000}"/>
    <cellStyle name="Input 6 4 3 6" xfId="12783" xr:uid="{00000000-0005-0000-0000-00005D4A0000}"/>
    <cellStyle name="Input 6 4 4" xfId="12784" xr:uid="{00000000-0005-0000-0000-00005E4A0000}"/>
    <cellStyle name="Input 6 4 4 2" xfId="12785" xr:uid="{00000000-0005-0000-0000-00005F4A0000}"/>
    <cellStyle name="Input 6 4 4 3" xfId="12786" xr:uid="{00000000-0005-0000-0000-0000604A0000}"/>
    <cellStyle name="Input 6 4 4 4" xfId="12787" xr:uid="{00000000-0005-0000-0000-0000614A0000}"/>
    <cellStyle name="Input 6 4 4 5" xfId="12788" xr:uid="{00000000-0005-0000-0000-0000624A0000}"/>
    <cellStyle name="Input 6 4 4 6" xfId="12789" xr:uid="{00000000-0005-0000-0000-0000634A0000}"/>
    <cellStyle name="Input 6 4 5" xfId="12790" xr:uid="{00000000-0005-0000-0000-0000644A0000}"/>
    <cellStyle name="Input 6 5" xfId="12791" xr:uid="{00000000-0005-0000-0000-0000654A0000}"/>
    <cellStyle name="Input 6 5 2" xfId="12792" xr:uid="{00000000-0005-0000-0000-0000664A0000}"/>
    <cellStyle name="Input 6 5 2 2" xfId="12793" xr:uid="{00000000-0005-0000-0000-0000674A0000}"/>
    <cellStyle name="Input 6 5 2 2 2" xfId="12794" xr:uid="{00000000-0005-0000-0000-0000684A0000}"/>
    <cellStyle name="Input 6 5 2 2 3" xfId="12795" xr:uid="{00000000-0005-0000-0000-0000694A0000}"/>
    <cellStyle name="Input 6 5 2 2 4" xfId="12796" xr:uid="{00000000-0005-0000-0000-00006A4A0000}"/>
    <cellStyle name="Input 6 5 2 2 5" xfId="12797" xr:uid="{00000000-0005-0000-0000-00006B4A0000}"/>
    <cellStyle name="Input 6 5 2 2 6" xfId="12798" xr:uid="{00000000-0005-0000-0000-00006C4A0000}"/>
    <cellStyle name="Input 6 5 2 3" xfId="12799" xr:uid="{00000000-0005-0000-0000-00006D4A0000}"/>
    <cellStyle name="Input 6 5 2 3 2" xfId="12800" xr:uid="{00000000-0005-0000-0000-00006E4A0000}"/>
    <cellStyle name="Input 6 5 2 3 3" xfId="12801" xr:uid="{00000000-0005-0000-0000-00006F4A0000}"/>
    <cellStyle name="Input 6 5 2 3 4" xfId="12802" xr:uid="{00000000-0005-0000-0000-0000704A0000}"/>
    <cellStyle name="Input 6 5 2 3 5" xfId="12803" xr:uid="{00000000-0005-0000-0000-0000714A0000}"/>
    <cellStyle name="Input 6 5 2 3 6" xfId="12804" xr:uid="{00000000-0005-0000-0000-0000724A0000}"/>
    <cellStyle name="Input 6 5 2 4" xfId="12805" xr:uid="{00000000-0005-0000-0000-0000734A0000}"/>
    <cellStyle name="Input 6 5 3" xfId="12806" xr:uid="{00000000-0005-0000-0000-0000744A0000}"/>
    <cellStyle name="Input 6 5 3 2" xfId="12807" xr:uid="{00000000-0005-0000-0000-0000754A0000}"/>
    <cellStyle name="Input 6 5 3 3" xfId="12808" xr:uid="{00000000-0005-0000-0000-0000764A0000}"/>
    <cellStyle name="Input 6 5 3 4" xfId="12809" xr:uid="{00000000-0005-0000-0000-0000774A0000}"/>
    <cellStyle name="Input 6 5 3 5" xfId="12810" xr:uid="{00000000-0005-0000-0000-0000784A0000}"/>
    <cellStyle name="Input 6 5 3 6" xfId="12811" xr:uid="{00000000-0005-0000-0000-0000794A0000}"/>
    <cellStyle name="Input 6 5 4" xfId="12812" xr:uid="{00000000-0005-0000-0000-00007A4A0000}"/>
    <cellStyle name="Input 6 5 4 2" xfId="12813" xr:uid="{00000000-0005-0000-0000-00007B4A0000}"/>
    <cellStyle name="Input 6 5 4 3" xfId="12814" xr:uid="{00000000-0005-0000-0000-00007C4A0000}"/>
    <cellStyle name="Input 6 5 4 4" xfId="12815" xr:uid="{00000000-0005-0000-0000-00007D4A0000}"/>
    <cellStyle name="Input 6 5 4 5" xfId="12816" xr:uid="{00000000-0005-0000-0000-00007E4A0000}"/>
    <cellStyle name="Input 6 5 4 6" xfId="12817" xr:uid="{00000000-0005-0000-0000-00007F4A0000}"/>
    <cellStyle name="Input 6 5 5" xfId="12818" xr:uid="{00000000-0005-0000-0000-0000804A0000}"/>
    <cellStyle name="Input 6 6" xfId="12819" xr:uid="{00000000-0005-0000-0000-0000814A0000}"/>
    <cellStyle name="Input 6 6 2" xfId="12820" xr:uid="{00000000-0005-0000-0000-0000824A0000}"/>
    <cellStyle name="Input 6 6 2 2" xfId="12821" xr:uid="{00000000-0005-0000-0000-0000834A0000}"/>
    <cellStyle name="Input 6 6 2 3" xfId="12822" xr:uid="{00000000-0005-0000-0000-0000844A0000}"/>
    <cellStyle name="Input 6 6 2 4" xfId="12823" xr:uid="{00000000-0005-0000-0000-0000854A0000}"/>
    <cellStyle name="Input 6 6 2 5" xfId="12824" xr:uid="{00000000-0005-0000-0000-0000864A0000}"/>
    <cellStyle name="Input 6 6 2 6" xfId="12825" xr:uid="{00000000-0005-0000-0000-0000874A0000}"/>
    <cellStyle name="Input 6 6 3" xfId="12826" xr:uid="{00000000-0005-0000-0000-0000884A0000}"/>
    <cellStyle name="Input 6 6 3 2" xfId="12827" xr:uid="{00000000-0005-0000-0000-0000894A0000}"/>
    <cellStyle name="Input 6 6 3 3" xfId="12828" xr:uid="{00000000-0005-0000-0000-00008A4A0000}"/>
    <cellStyle name="Input 6 6 3 4" xfId="12829" xr:uid="{00000000-0005-0000-0000-00008B4A0000}"/>
    <cellStyle name="Input 6 6 3 5" xfId="12830" xr:uid="{00000000-0005-0000-0000-00008C4A0000}"/>
    <cellStyle name="Input 6 6 3 6" xfId="12831" xr:uid="{00000000-0005-0000-0000-00008D4A0000}"/>
    <cellStyle name="Input 6 6 4" xfId="12832" xr:uid="{00000000-0005-0000-0000-00008E4A0000}"/>
    <cellStyle name="Input 6 7" xfId="12833" xr:uid="{00000000-0005-0000-0000-00008F4A0000}"/>
    <cellStyle name="Input 6 7 2" xfId="12834" xr:uid="{00000000-0005-0000-0000-0000904A0000}"/>
    <cellStyle name="Input 6 7 3" xfId="12835" xr:uid="{00000000-0005-0000-0000-0000914A0000}"/>
    <cellStyle name="Input 6 7 4" xfId="12836" xr:uid="{00000000-0005-0000-0000-0000924A0000}"/>
    <cellStyle name="Input 6 7 5" xfId="12837" xr:uid="{00000000-0005-0000-0000-0000934A0000}"/>
    <cellStyle name="Input 6 7 6" xfId="12838" xr:uid="{00000000-0005-0000-0000-0000944A0000}"/>
    <cellStyle name="Input 6 7 7" xfId="12839" xr:uid="{00000000-0005-0000-0000-0000954A0000}"/>
    <cellStyle name="Input 6 8" xfId="12840" xr:uid="{00000000-0005-0000-0000-0000964A0000}"/>
    <cellStyle name="Input 6 8 2" xfId="12841" xr:uid="{00000000-0005-0000-0000-0000974A0000}"/>
    <cellStyle name="Input 6 8 3" xfId="12842" xr:uid="{00000000-0005-0000-0000-0000984A0000}"/>
    <cellStyle name="Input 6 8 4" xfId="12843" xr:uid="{00000000-0005-0000-0000-0000994A0000}"/>
    <cellStyle name="Input 6 8 5" xfId="12844" xr:uid="{00000000-0005-0000-0000-00009A4A0000}"/>
    <cellStyle name="Input 6 8 6" xfId="12845" xr:uid="{00000000-0005-0000-0000-00009B4A0000}"/>
    <cellStyle name="Input 6_Client_Report_SSFD_286_UI_15May14_06h00" xfId="37070" xr:uid="{00000000-0005-0000-0000-00009C4A0000}"/>
    <cellStyle name="Input 7" xfId="12846" xr:uid="{00000000-0005-0000-0000-00009D4A0000}"/>
    <cellStyle name="Input 7 2" xfId="12847" xr:uid="{00000000-0005-0000-0000-00009E4A0000}"/>
    <cellStyle name="Input 7 2 2" xfId="12848" xr:uid="{00000000-0005-0000-0000-00009F4A0000}"/>
    <cellStyle name="Input 7 2 2 2" xfId="12849" xr:uid="{00000000-0005-0000-0000-0000A04A0000}"/>
    <cellStyle name="Input 7 2 2 2 2" xfId="12850" xr:uid="{00000000-0005-0000-0000-0000A14A0000}"/>
    <cellStyle name="Input 7 2 2 2 3" xfId="12851" xr:uid="{00000000-0005-0000-0000-0000A24A0000}"/>
    <cellStyle name="Input 7 2 2 2 4" xfId="12852" xr:uid="{00000000-0005-0000-0000-0000A34A0000}"/>
    <cellStyle name="Input 7 2 2 2 5" xfId="12853" xr:uid="{00000000-0005-0000-0000-0000A44A0000}"/>
    <cellStyle name="Input 7 2 2 2 6" xfId="12854" xr:uid="{00000000-0005-0000-0000-0000A54A0000}"/>
    <cellStyle name="Input 7 2 2 3" xfId="12855" xr:uid="{00000000-0005-0000-0000-0000A64A0000}"/>
    <cellStyle name="Input 7 2 2 3 2" xfId="12856" xr:uid="{00000000-0005-0000-0000-0000A74A0000}"/>
    <cellStyle name="Input 7 2 2 3 3" xfId="12857" xr:uid="{00000000-0005-0000-0000-0000A84A0000}"/>
    <cellStyle name="Input 7 2 2 3 4" xfId="12858" xr:uid="{00000000-0005-0000-0000-0000A94A0000}"/>
    <cellStyle name="Input 7 2 2 3 5" xfId="12859" xr:uid="{00000000-0005-0000-0000-0000AA4A0000}"/>
    <cellStyle name="Input 7 2 2 3 6" xfId="12860" xr:uid="{00000000-0005-0000-0000-0000AB4A0000}"/>
    <cellStyle name="Input 7 2 2 4" xfId="12861" xr:uid="{00000000-0005-0000-0000-0000AC4A0000}"/>
    <cellStyle name="Input 7 2 3" xfId="12862" xr:uid="{00000000-0005-0000-0000-0000AD4A0000}"/>
    <cellStyle name="Input 7 2 3 2" xfId="12863" xr:uid="{00000000-0005-0000-0000-0000AE4A0000}"/>
    <cellStyle name="Input 7 2 3 3" xfId="12864" xr:uid="{00000000-0005-0000-0000-0000AF4A0000}"/>
    <cellStyle name="Input 7 2 3 4" xfId="12865" xr:uid="{00000000-0005-0000-0000-0000B04A0000}"/>
    <cellStyle name="Input 7 2 3 5" xfId="12866" xr:uid="{00000000-0005-0000-0000-0000B14A0000}"/>
    <cellStyle name="Input 7 2 3 6" xfId="12867" xr:uid="{00000000-0005-0000-0000-0000B24A0000}"/>
    <cellStyle name="Input 7 2 3 7" xfId="12868" xr:uid="{00000000-0005-0000-0000-0000B34A0000}"/>
    <cellStyle name="Input 7 2 4" xfId="12869" xr:uid="{00000000-0005-0000-0000-0000B44A0000}"/>
    <cellStyle name="Input 7 2 4 2" xfId="12870" xr:uid="{00000000-0005-0000-0000-0000B54A0000}"/>
    <cellStyle name="Input 7 2 4 3" xfId="12871" xr:uid="{00000000-0005-0000-0000-0000B64A0000}"/>
    <cellStyle name="Input 7 2 4 4" xfId="12872" xr:uid="{00000000-0005-0000-0000-0000B74A0000}"/>
    <cellStyle name="Input 7 2 4 5" xfId="12873" xr:uid="{00000000-0005-0000-0000-0000B84A0000}"/>
    <cellStyle name="Input 7 2 4 6" xfId="12874" xr:uid="{00000000-0005-0000-0000-0000B94A0000}"/>
    <cellStyle name="Input 7 3" xfId="12875" xr:uid="{00000000-0005-0000-0000-0000BA4A0000}"/>
    <cellStyle name="Input 7 3 2" xfId="12876" xr:uid="{00000000-0005-0000-0000-0000BB4A0000}"/>
    <cellStyle name="Input 7 3 2 2" xfId="12877" xr:uid="{00000000-0005-0000-0000-0000BC4A0000}"/>
    <cellStyle name="Input 7 3 2 2 2" xfId="12878" xr:uid="{00000000-0005-0000-0000-0000BD4A0000}"/>
    <cellStyle name="Input 7 3 2 2 3" xfId="12879" xr:uid="{00000000-0005-0000-0000-0000BE4A0000}"/>
    <cellStyle name="Input 7 3 2 2 4" xfId="12880" xr:uid="{00000000-0005-0000-0000-0000BF4A0000}"/>
    <cellStyle name="Input 7 3 2 2 5" xfId="12881" xr:uid="{00000000-0005-0000-0000-0000C04A0000}"/>
    <cellStyle name="Input 7 3 2 2 6" xfId="12882" xr:uid="{00000000-0005-0000-0000-0000C14A0000}"/>
    <cellStyle name="Input 7 3 2 3" xfId="12883" xr:uid="{00000000-0005-0000-0000-0000C24A0000}"/>
    <cellStyle name="Input 7 3 2 3 2" xfId="12884" xr:uid="{00000000-0005-0000-0000-0000C34A0000}"/>
    <cellStyle name="Input 7 3 2 3 3" xfId="12885" xr:uid="{00000000-0005-0000-0000-0000C44A0000}"/>
    <cellStyle name="Input 7 3 2 3 4" xfId="12886" xr:uid="{00000000-0005-0000-0000-0000C54A0000}"/>
    <cellStyle name="Input 7 3 2 3 5" xfId="12887" xr:uid="{00000000-0005-0000-0000-0000C64A0000}"/>
    <cellStyle name="Input 7 3 2 3 6" xfId="12888" xr:uid="{00000000-0005-0000-0000-0000C74A0000}"/>
    <cellStyle name="Input 7 3 2 4" xfId="12889" xr:uid="{00000000-0005-0000-0000-0000C84A0000}"/>
    <cellStyle name="Input 7 3 3" xfId="12890" xr:uid="{00000000-0005-0000-0000-0000C94A0000}"/>
    <cellStyle name="Input 7 3 3 2" xfId="12891" xr:uid="{00000000-0005-0000-0000-0000CA4A0000}"/>
    <cellStyle name="Input 7 3 3 3" xfId="12892" xr:uid="{00000000-0005-0000-0000-0000CB4A0000}"/>
    <cellStyle name="Input 7 3 3 4" xfId="12893" xr:uid="{00000000-0005-0000-0000-0000CC4A0000}"/>
    <cellStyle name="Input 7 3 3 5" xfId="12894" xr:uid="{00000000-0005-0000-0000-0000CD4A0000}"/>
    <cellStyle name="Input 7 3 3 6" xfId="12895" xr:uid="{00000000-0005-0000-0000-0000CE4A0000}"/>
    <cellStyle name="Input 7 3 4" xfId="12896" xr:uid="{00000000-0005-0000-0000-0000CF4A0000}"/>
    <cellStyle name="Input 7 3 4 2" xfId="12897" xr:uid="{00000000-0005-0000-0000-0000D04A0000}"/>
    <cellStyle name="Input 7 3 4 3" xfId="12898" xr:uid="{00000000-0005-0000-0000-0000D14A0000}"/>
    <cellStyle name="Input 7 3 4 4" xfId="12899" xr:uid="{00000000-0005-0000-0000-0000D24A0000}"/>
    <cellStyle name="Input 7 3 4 5" xfId="12900" xr:uid="{00000000-0005-0000-0000-0000D34A0000}"/>
    <cellStyle name="Input 7 3 4 6" xfId="12901" xr:uid="{00000000-0005-0000-0000-0000D44A0000}"/>
    <cellStyle name="Input 7 3 5" xfId="12902" xr:uid="{00000000-0005-0000-0000-0000D54A0000}"/>
    <cellStyle name="Input 7 4" xfId="12903" xr:uid="{00000000-0005-0000-0000-0000D64A0000}"/>
    <cellStyle name="Input 7 4 2" xfId="12904" xr:uid="{00000000-0005-0000-0000-0000D74A0000}"/>
    <cellStyle name="Input 7 4 2 2" xfId="12905" xr:uid="{00000000-0005-0000-0000-0000D84A0000}"/>
    <cellStyle name="Input 7 4 2 2 2" xfId="12906" xr:uid="{00000000-0005-0000-0000-0000D94A0000}"/>
    <cellStyle name="Input 7 4 2 2 3" xfId="12907" xr:uid="{00000000-0005-0000-0000-0000DA4A0000}"/>
    <cellStyle name="Input 7 4 2 2 4" xfId="12908" xr:uid="{00000000-0005-0000-0000-0000DB4A0000}"/>
    <cellStyle name="Input 7 4 2 2 5" xfId="12909" xr:uid="{00000000-0005-0000-0000-0000DC4A0000}"/>
    <cellStyle name="Input 7 4 2 2 6" xfId="12910" xr:uid="{00000000-0005-0000-0000-0000DD4A0000}"/>
    <cellStyle name="Input 7 4 2 3" xfId="12911" xr:uid="{00000000-0005-0000-0000-0000DE4A0000}"/>
    <cellStyle name="Input 7 4 2 3 2" xfId="12912" xr:uid="{00000000-0005-0000-0000-0000DF4A0000}"/>
    <cellStyle name="Input 7 4 2 3 3" xfId="12913" xr:uid="{00000000-0005-0000-0000-0000E04A0000}"/>
    <cellStyle name="Input 7 4 2 3 4" xfId="12914" xr:uid="{00000000-0005-0000-0000-0000E14A0000}"/>
    <cellStyle name="Input 7 4 2 3 5" xfId="12915" xr:uid="{00000000-0005-0000-0000-0000E24A0000}"/>
    <cellStyle name="Input 7 4 2 3 6" xfId="12916" xr:uid="{00000000-0005-0000-0000-0000E34A0000}"/>
    <cellStyle name="Input 7 4 2 4" xfId="12917" xr:uid="{00000000-0005-0000-0000-0000E44A0000}"/>
    <cellStyle name="Input 7 4 3" xfId="12918" xr:uid="{00000000-0005-0000-0000-0000E54A0000}"/>
    <cellStyle name="Input 7 4 3 2" xfId="12919" xr:uid="{00000000-0005-0000-0000-0000E64A0000}"/>
    <cellStyle name="Input 7 4 3 3" xfId="12920" xr:uid="{00000000-0005-0000-0000-0000E74A0000}"/>
    <cellStyle name="Input 7 4 3 4" xfId="12921" xr:uid="{00000000-0005-0000-0000-0000E84A0000}"/>
    <cellStyle name="Input 7 4 3 5" xfId="12922" xr:uid="{00000000-0005-0000-0000-0000E94A0000}"/>
    <cellStyle name="Input 7 4 3 6" xfId="12923" xr:uid="{00000000-0005-0000-0000-0000EA4A0000}"/>
    <cellStyle name="Input 7 4 4" xfId="12924" xr:uid="{00000000-0005-0000-0000-0000EB4A0000}"/>
    <cellStyle name="Input 7 4 4 2" xfId="12925" xr:uid="{00000000-0005-0000-0000-0000EC4A0000}"/>
    <cellStyle name="Input 7 4 4 3" xfId="12926" xr:uid="{00000000-0005-0000-0000-0000ED4A0000}"/>
    <cellStyle name="Input 7 4 4 4" xfId="12927" xr:uid="{00000000-0005-0000-0000-0000EE4A0000}"/>
    <cellStyle name="Input 7 4 4 5" xfId="12928" xr:uid="{00000000-0005-0000-0000-0000EF4A0000}"/>
    <cellStyle name="Input 7 4 4 6" xfId="12929" xr:uid="{00000000-0005-0000-0000-0000F04A0000}"/>
    <cellStyle name="Input 7 4 5" xfId="12930" xr:uid="{00000000-0005-0000-0000-0000F14A0000}"/>
    <cellStyle name="Input 7 5" xfId="12931" xr:uid="{00000000-0005-0000-0000-0000F24A0000}"/>
    <cellStyle name="Input 7 5 2" xfId="12932" xr:uid="{00000000-0005-0000-0000-0000F34A0000}"/>
    <cellStyle name="Input 7 5 2 2" xfId="12933" xr:uid="{00000000-0005-0000-0000-0000F44A0000}"/>
    <cellStyle name="Input 7 5 2 2 2" xfId="12934" xr:uid="{00000000-0005-0000-0000-0000F54A0000}"/>
    <cellStyle name="Input 7 5 2 2 3" xfId="12935" xr:uid="{00000000-0005-0000-0000-0000F64A0000}"/>
    <cellStyle name="Input 7 5 2 2 4" xfId="12936" xr:uid="{00000000-0005-0000-0000-0000F74A0000}"/>
    <cellStyle name="Input 7 5 2 2 5" xfId="12937" xr:uid="{00000000-0005-0000-0000-0000F84A0000}"/>
    <cellStyle name="Input 7 5 2 2 6" xfId="12938" xr:uid="{00000000-0005-0000-0000-0000F94A0000}"/>
    <cellStyle name="Input 7 5 2 3" xfId="12939" xr:uid="{00000000-0005-0000-0000-0000FA4A0000}"/>
    <cellStyle name="Input 7 5 2 3 2" xfId="12940" xr:uid="{00000000-0005-0000-0000-0000FB4A0000}"/>
    <cellStyle name="Input 7 5 2 3 3" xfId="12941" xr:uid="{00000000-0005-0000-0000-0000FC4A0000}"/>
    <cellStyle name="Input 7 5 2 3 4" xfId="12942" xr:uid="{00000000-0005-0000-0000-0000FD4A0000}"/>
    <cellStyle name="Input 7 5 2 3 5" xfId="12943" xr:uid="{00000000-0005-0000-0000-0000FE4A0000}"/>
    <cellStyle name="Input 7 5 2 3 6" xfId="12944" xr:uid="{00000000-0005-0000-0000-0000FF4A0000}"/>
    <cellStyle name="Input 7 5 2 4" xfId="12945" xr:uid="{00000000-0005-0000-0000-0000004B0000}"/>
    <cellStyle name="Input 7 5 3" xfId="12946" xr:uid="{00000000-0005-0000-0000-0000014B0000}"/>
    <cellStyle name="Input 7 5 3 2" xfId="12947" xr:uid="{00000000-0005-0000-0000-0000024B0000}"/>
    <cellStyle name="Input 7 5 3 3" xfId="12948" xr:uid="{00000000-0005-0000-0000-0000034B0000}"/>
    <cellStyle name="Input 7 5 3 4" xfId="12949" xr:uid="{00000000-0005-0000-0000-0000044B0000}"/>
    <cellStyle name="Input 7 5 3 5" xfId="12950" xr:uid="{00000000-0005-0000-0000-0000054B0000}"/>
    <cellStyle name="Input 7 5 3 6" xfId="12951" xr:uid="{00000000-0005-0000-0000-0000064B0000}"/>
    <cellStyle name="Input 7 5 4" xfId="12952" xr:uid="{00000000-0005-0000-0000-0000074B0000}"/>
    <cellStyle name="Input 7 5 4 2" xfId="12953" xr:uid="{00000000-0005-0000-0000-0000084B0000}"/>
    <cellStyle name="Input 7 5 4 3" xfId="12954" xr:uid="{00000000-0005-0000-0000-0000094B0000}"/>
    <cellStyle name="Input 7 5 4 4" xfId="12955" xr:uid="{00000000-0005-0000-0000-00000A4B0000}"/>
    <cellStyle name="Input 7 5 4 5" xfId="12956" xr:uid="{00000000-0005-0000-0000-00000B4B0000}"/>
    <cellStyle name="Input 7 5 4 6" xfId="12957" xr:uid="{00000000-0005-0000-0000-00000C4B0000}"/>
    <cellStyle name="Input 7 5 5" xfId="12958" xr:uid="{00000000-0005-0000-0000-00000D4B0000}"/>
    <cellStyle name="Input 7 6" xfId="12959" xr:uid="{00000000-0005-0000-0000-00000E4B0000}"/>
    <cellStyle name="Input 7 6 2" xfId="12960" xr:uid="{00000000-0005-0000-0000-00000F4B0000}"/>
    <cellStyle name="Input 7 6 2 2" xfId="12961" xr:uid="{00000000-0005-0000-0000-0000104B0000}"/>
    <cellStyle name="Input 7 6 2 3" xfId="12962" xr:uid="{00000000-0005-0000-0000-0000114B0000}"/>
    <cellStyle name="Input 7 6 2 4" xfId="12963" xr:uid="{00000000-0005-0000-0000-0000124B0000}"/>
    <cellStyle name="Input 7 6 2 5" xfId="12964" xr:uid="{00000000-0005-0000-0000-0000134B0000}"/>
    <cellStyle name="Input 7 6 2 6" xfId="12965" xr:uid="{00000000-0005-0000-0000-0000144B0000}"/>
    <cellStyle name="Input 7 6 3" xfId="12966" xr:uid="{00000000-0005-0000-0000-0000154B0000}"/>
    <cellStyle name="Input 7 6 3 2" xfId="12967" xr:uid="{00000000-0005-0000-0000-0000164B0000}"/>
    <cellStyle name="Input 7 6 3 3" xfId="12968" xr:uid="{00000000-0005-0000-0000-0000174B0000}"/>
    <cellStyle name="Input 7 6 3 4" xfId="12969" xr:uid="{00000000-0005-0000-0000-0000184B0000}"/>
    <cellStyle name="Input 7 6 3 5" xfId="12970" xr:uid="{00000000-0005-0000-0000-0000194B0000}"/>
    <cellStyle name="Input 7 6 3 6" xfId="12971" xr:uid="{00000000-0005-0000-0000-00001A4B0000}"/>
    <cellStyle name="Input 7 6 4" xfId="12972" xr:uid="{00000000-0005-0000-0000-00001B4B0000}"/>
    <cellStyle name="Input 7 7" xfId="12973" xr:uid="{00000000-0005-0000-0000-00001C4B0000}"/>
    <cellStyle name="Input 7 7 2" xfId="12974" xr:uid="{00000000-0005-0000-0000-00001D4B0000}"/>
    <cellStyle name="Input 7 7 3" xfId="12975" xr:uid="{00000000-0005-0000-0000-00001E4B0000}"/>
    <cellStyle name="Input 7 7 4" xfId="12976" xr:uid="{00000000-0005-0000-0000-00001F4B0000}"/>
    <cellStyle name="Input 7 7 5" xfId="12977" xr:uid="{00000000-0005-0000-0000-0000204B0000}"/>
    <cellStyle name="Input 7 7 6" xfId="12978" xr:uid="{00000000-0005-0000-0000-0000214B0000}"/>
    <cellStyle name="Input 7 7 7" xfId="12979" xr:uid="{00000000-0005-0000-0000-0000224B0000}"/>
    <cellStyle name="Input 7 8" xfId="12980" xr:uid="{00000000-0005-0000-0000-0000234B0000}"/>
    <cellStyle name="Input 7 8 2" xfId="12981" xr:uid="{00000000-0005-0000-0000-0000244B0000}"/>
    <cellStyle name="Input 7 8 3" xfId="12982" xr:uid="{00000000-0005-0000-0000-0000254B0000}"/>
    <cellStyle name="Input 7 8 4" xfId="12983" xr:uid="{00000000-0005-0000-0000-0000264B0000}"/>
    <cellStyle name="Input 7 8 5" xfId="12984" xr:uid="{00000000-0005-0000-0000-0000274B0000}"/>
    <cellStyle name="Input 7 8 6" xfId="12985" xr:uid="{00000000-0005-0000-0000-0000284B0000}"/>
    <cellStyle name="Input 7_Client_Report_SSFD_286_UI_15May14_06h00" xfId="37071" xr:uid="{00000000-0005-0000-0000-0000294B0000}"/>
    <cellStyle name="Input 8" xfId="12986" xr:uid="{00000000-0005-0000-0000-00002A4B0000}"/>
    <cellStyle name="Input 8 2" xfId="12987" xr:uid="{00000000-0005-0000-0000-00002B4B0000}"/>
    <cellStyle name="Input 8 2 2" xfId="12988" xr:uid="{00000000-0005-0000-0000-00002C4B0000}"/>
    <cellStyle name="Input 8 2 2 2" xfId="12989" xr:uid="{00000000-0005-0000-0000-00002D4B0000}"/>
    <cellStyle name="Input 8 2 2 2 2" xfId="12990" xr:uid="{00000000-0005-0000-0000-00002E4B0000}"/>
    <cellStyle name="Input 8 2 2 2 3" xfId="12991" xr:uid="{00000000-0005-0000-0000-00002F4B0000}"/>
    <cellStyle name="Input 8 2 2 2 4" xfId="12992" xr:uid="{00000000-0005-0000-0000-0000304B0000}"/>
    <cellStyle name="Input 8 2 2 2 5" xfId="12993" xr:uid="{00000000-0005-0000-0000-0000314B0000}"/>
    <cellStyle name="Input 8 2 2 2 6" xfId="12994" xr:uid="{00000000-0005-0000-0000-0000324B0000}"/>
    <cellStyle name="Input 8 2 2 3" xfId="12995" xr:uid="{00000000-0005-0000-0000-0000334B0000}"/>
    <cellStyle name="Input 8 2 2 3 2" xfId="12996" xr:uid="{00000000-0005-0000-0000-0000344B0000}"/>
    <cellStyle name="Input 8 2 2 3 3" xfId="12997" xr:uid="{00000000-0005-0000-0000-0000354B0000}"/>
    <cellStyle name="Input 8 2 2 3 4" xfId="12998" xr:uid="{00000000-0005-0000-0000-0000364B0000}"/>
    <cellStyle name="Input 8 2 2 3 5" xfId="12999" xr:uid="{00000000-0005-0000-0000-0000374B0000}"/>
    <cellStyle name="Input 8 2 2 3 6" xfId="13000" xr:uid="{00000000-0005-0000-0000-0000384B0000}"/>
    <cellStyle name="Input 8 2 2 4" xfId="13001" xr:uid="{00000000-0005-0000-0000-0000394B0000}"/>
    <cellStyle name="Input 8 2 3" xfId="13002" xr:uid="{00000000-0005-0000-0000-00003A4B0000}"/>
    <cellStyle name="Input 8 2 3 2" xfId="13003" xr:uid="{00000000-0005-0000-0000-00003B4B0000}"/>
    <cellStyle name="Input 8 2 3 3" xfId="13004" xr:uid="{00000000-0005-0000-0000-00003C4B0000}"/>
    <cellStyle name="Input 8 2 3 4" xfId="13005" xr:uid="{00000000-0005-0000-0000-00003D4B0000}"/>
    <cellStyle name="Input 8 2 3 5" xfId="13006" xr:uid="{00000000-0005-0000-0000-00003E4B0000}"/>
    <cellStyle name="Input 8 2 3 6" xfId="13007" xr:uid="{00000000-0005-0000-0000-00003F4B0000}"/>
    <cellStyle name="Input 8 2 3 7" xfId="13008" xr:uid="{00000000-0005-0000-0000-0000404B0000}"/>
    <cellStyle name="Input 8 2 4" xfId="13009" xr:uid="{00000000-0005-0000-0000-0000414B0000}"/>
    <cellStyle name="Input 8 2 4 2" xfId="13010" xr:uid="{00000000-0005-0000-0000-0000424B0000}"/>
    <cellStyle name="Input 8 2 4 3" xfId="13011" xr:uid="{00000000-0005-0000-0000-0000434B0000}"/>
    <cellStyle name="Input 8 2 4 4" xfId="13012" xr:uid="{00000000-0005-0000-0000-0000444B0000}"/>
    <cellStyle name="Input 8 2 4 5" xfId="13013" xr:uid="{00000000-0005-0000-0000-0000454B0000}"/>
    <cellStyle name="Input 8 2 4 6" xfId="13014" xr:uid="{00000000-0005-0000-0000-0000464B0000}"/>
    <cellStyle name="Input 8 3" xfId="13015" xr:uid="{00000000-0005-0000-0000-0000474B0000}"/>
    <cellStyle name="Input 8 3 2" xfId="13016" xr:uid="{00000000-0005-0000-0000-0000484B0000}"/>
    <cellStyle name="Input 8 3 2 2" xfId="13017" xr:uid="{00000000-0005-0000-0000-0000494B0000}"/>
    <cellStyle name="Input 8 3 2 2 2" xfId="13018" xr:uid="{00000000-0005-0000-0000-00004A4B0000}"/>
    <cellStyle name="Input 8 3 2 2 3" xfId="13019" xr:uid="{00000000-0005-0000-0000-00004B4B0000}"/>
    <cellStyle name="Input 8 3 2 2 4" xfId="13020" xr:uid="{00000000-0005-0000-0000-00004C4B0000}"/>
    <cellStyle name="Input 8 3 2 2 5" xfId="13021" xr:uid="{00000000-0005-0000-0000-00004D4B0000}"/>
    <cellStyle name="Input 8 3 2 2 6" xfId="13022" xr:uid="{00000000-0005-0000-0000-00004E4B0000}"/>
    <cellStyle name="Input 8 3 2 3" xfId="13023" xr:uid="{00000000-0005-0000-0000-00004F4B0000}"/>
    <cellStyle name="Input 8 3 2 3 2" xfId="13024" xr:uid="{00000000-0005-0000-0000-0000504B0000}"/>
    <cellStyle name="Input 8 3 2 3 3" xfId="13025" xr:uid="{00000000-0005-0000-0000-0000514B0000}"/>
    <cellStyle name="Input 8 3 2 3 4" xfId="13026" xr:uid="{00000000-0005-0000-0000-0000524B0000}"/>
    <cellStyle name="Input 8 3 2 3 5" xfId="13027" xr:uid="{00000000-0005-0000-0000-0000534B0000}"/>
    <cellStyle name="Input 8 3 2 3 6" xfId="13028" xr:uid="{00000000-0005-0000-0000-0000544B0000}"/>
    <cellStyle name="Input 8 3 2 4" xfId="13029" xr:uid="{00000000-0005-0000-0000-0000554B0000}"/>
    <cellStyle name="Input 8 3 3" xfId="13030" xr:uid="{00000000-0005-0000-0000-0000564B0000}"/>
    <cellStyle name="Input 8 3 3 2" xfId="13031" xr:uid="{00000000-0005-0000-0000-0000574B0000}"/>
    <cellStyle name="Input 8 3 3 3" xfId="13032" xr:uid="{00000000-0005-0000-0000-0000584B0000}"/>
    <cellStyle name="Input 8 3 3 4" xfId="13033" xr:uid="{00000000-0005-0000-0000-0000594B0000}"/>
    <cellStyle name="Input 8 3 3 5" xfId="13034" xr:uid="{00000000-0005-0000-0000-00005A4B0000}"/>
    <cellStyle name="Input 8 3 3 6" xfId="13035" xr:uid="{00000000-0005-0000-0000-00005B4B0000}"/>
    <cellStyle name="Input 8 3 4" xfId="13036" xr:uid="{00000000-0005-0000-0000-00005C4B0000}"/>
    <cellStyle name="Input 8 3 4 2" xfId="13037" xr:uid="{00000000-0005-0000-0000-00005D4B0000}"/>
    <cellStyle name="Input 8 3 4 3" xfId="13038" xr:uid="{00000000-0005-0000-0000-00005E4B0000}"/>
    <cellStyle name="Input 8 3 4 4" xfId="13039" xr:uid="{00000000-0005-0000-0000-00005F4B0000}"/>
    <cellStyle name="Input 8 3 4 5" xfId="13040" xr:uid="{00000000-0005-0000-0000-0000604B0000}"/>
    <cellStyle name="Input 8 3 4 6" xfId="13041" xr:uid="{00000000-0005-0000-0000-0000614B0000}"/>
    <cellStyle name="Input 8 3 5" xfId="13042" xr:uid="{00000000-0005-0000-0000-0000624B0000}"/>
    <cellStyle name="Input 8 4" xfId="13043" xr:uid="{00000000-0005-0000-0000-0000634B0000}"/>
    <cellStyle name="Input 8 4 2" xfId="13044" xr:uid="{00000000-0005-0000-0000-0000644B0000}"/>
    <cellStyle name="Input 8 4 2 2" xfId="13045" xr:uid="{00000000-0005-0000-0000-0000654B0000}"/>
    <cellStyle name="Input 8 4 2 2 2" xfId="13046" xr:uid="{00000000-0005-0000-0000-0000664B0000}"/>
    <cellStyle name="Input 8 4 2 2 3" xfId="13047" xr:uid="{00000000-0005-0000-0000-0000674B0000}"/>
    <cellStyle name="Input 8 4 2 2 4" xfId="13048" xr:uid="{00000000-0005-0000-0000-0000684B0000}"/>
    <cellStyle name="Input 8 4 2 2 5" xfId="13049" xr:uid="{00000000-0005-0000-0000-0000694B0000}"/>
    <cellStyle name="Input 8 4 2 2 6" xfId="13050" xr:uid="{00000000-0005-0000-0000-00006A4B0000}"/>
    <cellStyle name="Input 8 4 2 3" xfId="13051" xr:uid="{00000000-0005-0000-0000-00006B4B0000}"/>
    <cellStyle name="Input 8 4 2 3 2" xfId="13052" xr:uid="{00000000-0005-0000-0000-00006C4B0000}"/>
    <cellStyle name="Input 8 4 2 3 3" xfId="13053" xr:uid="{00000000-0005-0000-0000-00006D4B0000}"/>
    <cellStyle name="Input 8 4 2 3 4" xfId="13054" xr:uid="{00000000-0005-0000-0000-00006E4B0000}"/>
    <cellStyle name="Input 8 4 2 3 5" xfId="13055" xr:uid="{00000000-0005-0000-0000-00006F4B0000}"/>
    <cellStyle name="Input 8 4 2 3 6" xfId="13056" xr:uid="{00000000-0005-0000-0000-0000704B0000}"/>
    <cellStyle name="Input 8 4 2 4" xfId="13057" xr:uid="{00000000-0005-0000-0000-0000714B0000}"/>
    <cellStyle name="Input 8 4 3" xfId="13058" xr:uid="{00000000-0005-0000-0000-0000724B0000}"/>
    <cellStyle name="Input 8 4 3 2" xfId="13059" xr:uid="{00000000-0005-0000-0000-0000734B0000}"/>
    <cellStyle name="Input 8 4 3 3" xfId="13060" xr:uid="{00000000-0005-0000-0000-0000744B0000}"/>
    <cellStyle name="Input 8 4 3 4" xfId="13061" xr:uid="{00000000-0005-0000-0000-0000754B0000}"/>
    <cellStyle name="Input 8 4 3 5" xfId="13062" xr:uid="{00000000-0005-0000-0000-0000764B0000}"/>
    <cellStyle name="Input 8 4 3 6" xfId="13063" xr:uid="{00000000-0005-0000-0000-0000774B0000}"/>
    <cellStyle name="Input 8 4 4" xfId="13064" xr:uid="{00000000-0005-0000-0000-0000784B0000}"/>
    <cellStyle name="Input 8 4 4 2" xfId="13065" xr:uid="{00000000-0005-0000-0000-0000794B0000}"/>
    <cellStyle name="Input 8 4 4 3" xfId="13066" xr:uid="{00000000-0005-0000-0000-00007A4B0000}"/>
    <cellStyle name="Input 8 4 4 4" xfId="13067" xr:uid="{00000000-0005-0000-0000-00007B4B0000}"/>
    <cellStyle name="Input 8 4 4 5" xfId="13068" xr:uid="{00000000-0005-0000-0000-00007C4B0000}"/>
    <cellStyle name="Input 8 4 4 6" xfId="13069" xr:uid="{00000000-0005-0000-0000-00007D4B0000}"/>
    <cellStyle name="Input 8 4 5" xfId="13070" xr:uid="{00000000-0005-0000-0000-00007E4B0000}"/>
    <cellStyle name="Input 8 5" xfId="13071" xr:uid="{00000000-0005-0000-0000-00007F4B0000}"/>
    <cellStyle name="Input 8 5 2" xfId="13072" xr:uid="{00000000-0005-0000-0000-0000804B0000}"/>
    <cellStyle name="Input 8 5 2 2" xfId="13073" xr:uid="{00000000-0005-0000-0000-0000814B0000}"/>
    <cellStyle name="Input 8 5 2 2 2" xfId="13074" xr:uid="{00000000-0005-0000-0000-0000824B0000}"/>
    <cellStyle name="Input 8 5 2 2 3" xfId="13075" xr:uid="{00000000-0005-0000-0000-0000834B0000}"/>
    <cellStyle name="Input 8 5 2 2 4" xfId="13076" xr:uid="{00000000-0005-0000-0000-0000844B0000}"/>
    <cellStyle name="Input 8 5 2 2 5" xfId="13077" xr:uid="{00000000-0005-0000-0000-0000854B0000}"/>
    <cellStyle name="Input 8 5 2 2 6" xfId="13078" xr:uid="{00000000-0005-0000-0000-0000864B0000}"/>
    <cellStyle name="Input 8 5 2 3" xfId="13079" xr:uid="{00000000-0005-0000-0000-0000874B0000}"/>
    <cellStyle name="Input 8 5 2 3 2" xfId="13080" xr:uid="{00000000-0005-0000-0000-0000884B0000}"/>
    <cellStyle name="Input 8 5 2 3 3" xfId="13081" xr:uid="{00000000-0005-0000-0000-0000894B0000}"/>
    <cellStyle name="Input 8 5 2 3 4" xfId="13082" xr:uid="{00000000-0005-0000-0000-00008A4B0000}"/>
    <cellStyle name="Input 8 5 2 3 5" xfId="13083" xr:uid="{00000000-0005-0000-0000-00008B4B0000}"/>
    <cellStyle name="Input 8 5 2 3 6" xfId="13084" xr:uid="{00000000-0005-0000-0000-00008C4B0000}"/>
    <cellStyle name="Input 8 5 2 4" xfId="13085" xr:uid="{00000000-0005-0000-0000-00008D4B0000}"/>
    <cellStyle name="Input 8 5 3" xfId="13086" xr:uid="{00000000-0005-0000-0000-00008E4B0000}"/>
    <cellStyle name="Input 8 5 3 2" xfId="13087" xr:uid="{00000000-0005-0000-0000-00008F4B0000}"/>
    <cellStyle name="Input 8 5 3 3" xfId="13088" xr:uid="{00000000-0005-0000-0000-0000904B0000}"/>
    <cellStyle name="Input 8 5 3 4" xfId="13089" xr:uid="{00000000-0005-0000-0000-0000914B0000}"/>
    <cellStyle name="Input 8 5 3 5" xfId="13090" xr:uid="{00000000-0005-0000-0000-0000924B0000}"/>
    <cellStyle name="Input 8 5 3 6" xfId="13091" xr:uid="{00000000-0005-0000-0000-0000934B0000}"/>
    <cellStyle name="Input 8 5 4" xfId="13092" xr:uid="{00000000-0005-0000-0000-0000944B0000}"/>
    <cellStyle name="Input 8 5 4 2" xfId="13093" xr:uid="{00000000-0005-0000-0000-0000954B0000}"/>
    <cellStyle name="Input 8 5 4 3" xfId="13094" xr:uid="{00000000-0005-0000-0000-0000964B0000}"/>
    <cellStyle name="Input 8 5 4 4" xfId="13095" xr:uid="{00000000-0005-0000-0000-0000974B0000}"/>
    <cellStyle name="Input 8 5 4 5" xfId="13096" xr:uid="{00000000-0005-0000-0000-0000984B0000}"/>
    <cellStyle name="Input 8 5 4 6" xfId="13097" xr:uid="{00000000-0005-0000-0000-0000994B0000}"/>
    <cellStyle name="Input 8 5 5" xfId="13098" xr:uid="{00000000-0005-0000-0000-00009A4B0000}"/>
    <cellStyle name="Input 8 6" xfId="13099" xr:uid="{00000000-0005-0000-0000-00009B4B0000}"/>
    <cellStyle name="Input 8 6 2" xfId="13100" xr:uid="{00000000-0005-0000-0000-00009C4B0000}"/>
    <cellStyle name="Input 8 6 2 2" xfId="13101" xr:uid="{00000000-0005-0000-0000-00009D4B0000}"/>
    <cellStyle name="Input 8 6 2 3" xfId="13102" xr:uid="{00000000-0005-0000-0000-00009E4B0000}"/>
    <cellStyle name="Input 8 6 2 4" xfId="13103" xr:uid="{00000000-0005-0000-0000-00009F4B0000}"/>
    <cellStyle name="Input 8 6 2 5" xfId="13104" xr:uid="{00000000-0005-0000-0000-0000A04B0000}"/>
    <cellStyle name="Input 8 6 2 6" xfId="13105" xr:uid="{00000000-0005-0000-0000-0000A14B0000}"/>
    <cellStyle name="Input 8 6 3" xfId="13106" xr:uid="{00000000-0005-0000-0000-0000A24B0000}"/>
    <cellStyle name="Input 8 6 3 2" xfId="13107" xr:uid="{00000000-0005-0000-0000-0000A34B0000}"/>
    <cellStyle name="Input 8 6 3 3" xfId="13108" xr:uid="{00000000-0005-0000-0000-0000A44B0000}"/>
    <cellStyle name="Input 8 6 3 4" xfId="13109" xr:uid="{00000000-0005-0000-0000-0000A54B0000}"/>
    <cellStyle name="Input 8 6 3 5" xfId="13110" xr:uid="{00000000-0005-0000-0000-0000A64B0000}"/>
    <cellStyle name="Input 8 6 3 6" xfId="13111" xr:uid="{00000000-0005-0000-0000-0000A74B0000}"/>
    <cellStyle name="Input 8 6 4" xfId="13112" xr:uid="{00000000-0005-0000-0000-0000A84B0000}"/>
    <cellStyle name="Input 8 7" xfId="13113" xr:uid="{00000000-0005-0000-0000-0000A94B0000}"/>
    <cellStyle name="Input 8 7 2" xfId="13114" xr:uid="{00000000-0005-0000-0000-0000AA4B0000}"/>
    <cellStyle name="Input 8 7 3" xfId="13115" xr:uid="{00000000-0005-0000-0000-0000AB4B0000}"/>
    <cellStyle name="Input 8 7 4" xfId="13116" xr:uid="{00000000-0005-0000-0000-0000AC4B0000}"/>
    <cellStyle name="Input 8 7 5" xfId="13117" xr:uid="{00000000-0005-0000-0000-0000AD4B0000}"/>
    <cellStyle name="Input 8 7 6" xfId="13118" xr:uid="{00000000-0005-0000-0000-0000AE4B0000}"/>
    <cellStyle name="Input 8 7 7" xfId="13119" xr:uid="{00000000-0005-0000-0000-0000AF4B0000}"/>
    <cellStyle name="Input 8 8" xfId="13120" xr:uid="{00000000-0005-0000-0000-0000B04B0000}"/>
    <cellStyle name="Input 8 8 2" xfId="13121" xr:uid="{00000000-0005-0000-0000-0000B14B0000}"/>
    <cellStyle name="Input 8 8 3" xfId="13122" xr:uid="{00000000-0005-0000-0000-0000B24B0000}"/>
    <cellStyle name="Input 8 8 4" xfId="13123" xr:uid="{00000000-0005-0000-0000-0000B34B0000}"/>
    <cellStyle name="Input 8 8 5" xfId="13124" xr:uid="{00000000-0005-0000-0000-0000B44B0000}"/>
    <cellStyle name="Input 8 8 6" xfId="13125" xr:uid="{00000000-0005-0000-0000-0000B54B0000}"/>
    <cellStyle name="Input 8_Client_Report_SSFD_286_UI_15May14_06h00" xfId="37072" xr:uid="{00000000-0005-0000-0000-0000B64B0000}"/>
    <cellStyle name="Input 9" xfId="13126" xr:uid="{00000000-0005-0000-0000-0000B74B0000}"/>
    <cellStyle name="Input 9 2" xfId="13127" xr:uid="{00000000-0005-0000-0000-0000B84B0000}"/>
    <cellStyle name="Input 9 2 2" xfId="13128" xr:uid="{00000000-0005-0000-0000-0000B94B0000}"/>
    <cellStyle name="Input 9 2 2 2" xfId="13129" xr:uid="{00000000-0005-0000-0000-0000BA4B0000}"/>
    <cellStyle name="Input 9 2 2 2 2" xfId="13130" xr:uid="{00000000-0005-0000-0000-0000BB4B0000}"/>
    <cellStyle name="Input 9 2 2 2 3" xfId="13131" xr:uid="{00000000-0005-0000-0000-0000BC4B0000}"/>
    <cellStyle name="Input 9 2 2 2 4" xfId="13132" xr:uid="{00000000-0005-0000-0000-0000BD4B0000}"/>
    <cellStyle name="Input 9 2 2 2 5" xfId="13133" xr:uid="{00000000-0005-0000-0000-0000BE4B0000}"/>
    <cellStyle name="Input 9 2 2 2 6" xfId="13134" xr:uid="{00000000-0005-0000-0000-0000BF4B0000}"/>
    <cellStyle name="Input 9 2 2 3" xfId="13135" xr:uid="{00000000-0005-0000-0000-0000C04B0000}"/>
    <cellStyle name="Input 9 2 2 3 2" xfId="13136" xr:uid="{00000000-0005-0000-0000-0000C14B0000}"/>
    <cellStyle name="Input 9 2 2 3 3" xfId="13137" xr:uid="{00000000-0005-0000-0000-0000C24B0000}"/>
    <cellStyle name="Input 9 2 2 3 4" xfId="13138" xr:uid="{00000000-0005-0000-0000-0000C34B0000}"/>
    <cellStyle name="Input 9 2 2 3 5" xfId="13139" xr:uid="{00000000-0005-0000-0000-0000C44B0000}"/>
    <cellStyle name="Input 9 2 2 3 6" xfId="13140" xr:uid="{00000000-0005-0000-0000-0000C54B0000}"/>
    <cellStyle name="Input 9 2 2 4" xfId="13141" xr:uid="{00000000-0005-0000-0000-0000C64B0000}"/>
    <cellStyle name="Input 9 2 3" xfId="13142" xr:uid="{00000000-0005-0000-0000-0000C74B0000}"/>
    <cellStyle name="Input 9 2 3 2" xfId="13143" xr:uid="{00000000-0005-0000-0000-0000C84B0000}"/>
    <cellStyle name="Input 9 2 3 3" xfId="13144" xr:uid="{00000000-0005-0000-0000-0000C94B0000}"/>
    <cellStyle name="Input 9 2 3 4" xfId="13145" xr:uid="{00000000-0005-0000-0000-0000CA4B0000}"/>
    <cellStyle name="Input 9 2 3 5" xfId="13146" xr:uid="{00000000-0005-0000-0000-0000CB4B0000}"/>
    <cellStyle name="Input 9 2 3 6" xfId="13147" xr:uid="{00000000-0005-0000-0000-0000CC4B0000}"/>
    <cellStyle name="Input 9 2 3 7" xfId="13148" xr:uid="{00000000-0005-0000-0000-0000CD4B0000}"/>
    <cellStyle name="Input 9 2 4" xfId="13149" xr:uid="{00000000-0005-0000-0000-0000CE4B0000}"/>
    <cellStyle name="Input 9 2 4 2" xfId="13150" xr:uid="{00000000-0005-0000-0000-0000CF4B0000}"/>
    <cellStyle name="Input 9 2 4 3" xfId="13151" xr:uid="{00000000-0005-0000-0000-0000D04B0000}"/>
    <cellStyle name="Input 9 2 4 4" xfId="13152" xr:uid="{00000000-0005-0000-0000-0000D14B0000}"/>
    <cellStyle name="Input 9 2 4 5" xfId="13153" xr:uid="{00000000-0005-0000-0000-0000D24B0000}"/>
    <cellStyle name="Input 9 2 4 6" xfId="13154" xr:uid="{00000000-0005-0000-0000-0000D34B0000}"/>
    <cellStyle name="Input 9 3" xfId="13155" xr:uid="{00000000-0005-0000-0000-0000D44B0000}"/>
    <cellStyle name="Input 9 3 2" xfId="13156" xr:uid="{00000000-0005-0000-0000-0000D54B0000}"/>
    <cellStyle name="Input 9 3 2 2" xfId="13157" xr:uid="{00000000-0005-0000-0000-0000D64B0000}"/>
    <cellStyle name="Input 9 3 2 3" xfId="13158" xr:uid="{00000000-0005-0000-0000-0000D74B0000}"/>
    <cellStyle name="Input 9 3 2 4" xfId="13159" xr:uid="{00000000-0005-0000-0000-0000D84B0000}"/>
    <cellStyle name="Input 9 3 2 5" xfId="13160" xr:uid="{00000000-0005-0000-0000-0000D94B0000}"/>
    <cellStyle name="Input 9 3 2 6" xfId="13161" xr:uid="{00000000-0005-0000-0000-0000DA4B0000}"/>
    <cellStyle name="Input 9 3 3" xfId="13162" xr:uid="{00000000-0005-0000-0000-0000DB4B0000}"/>
    <cellStyle name="Input 9 3 3 2" xfId="13163" xr:uid="{00000000-0005-0000-0000-0000DC4B0000}"/>
    <cellStyle name="Input 9 3 3 3" xfId="13164" xr:uid="{00000000-0005-0000-0000-0000DD4B0000}"/>
    <cellStyle name="Input 9 3 3 4" xfId="13165" xr:uid="{00000000-0005-0000-0000-0000DE4B0000}"/>
    <cellStyle name="Input 9 3 3 5" xfId="13166" xr:uid="{00000000-0005-0000-0000-0000DF4B0000}"/>
    <cellStyle name="Input 9 3 3 6" xfId="13167" xr:uid="{00000000-0005-0000-0000-0000E04B0000}"/>
    <cellStyle name="Input 9 3 4" xfId="13168" xr:uid="{00000000-0005-0000-0000-0000E14B0000}"/>
    <cellStyle name="Input 9 4" xfId="13169" xr:uid="{00000000-0005-0000-0000-0000E24B0000}"/>
    <cellStyle name="Input 9 4 2" xfId="13170" xr:uid="{00000000-0005-0000-0000-0000E34B0000}"/>
    <cellStyle name="Input 9 4 3" xfId="13171" xr:uid="{00000000-0005-0000-0000-0000E44B0000}"/>
    <cellStyle name="Input 9 4 4" xfId="13172" xr:uid="{00000000-0005-0000-0000-0000E54B0000}"/>
    <cellStyle name="Input 9 4 5" xfId="13173" xr:uid="{00000000-0005-0000-0000-0000E64B0000}"/>
    <cellStyle name="Input 9 4 6" xfId="13174" xr:uid="{00000000-0005-0000-0000-0000E74B0000}"/>
    <cellStyle name="Input 9 4 7" xfId="13175" xr:uid="{00000000-0005-0000-0000-0000E84B0000}"/>
    <cellStyle name="Input 9 5" xfId="13176" xr:uid="{00000000-0005-0000-0000-0000E94B0000}"/>
    <cellStyle name="Input 9 5 2" xfId="13177" xr:uid="{00000000-0005-0000-0000-0000EA4B0000}"/>
    <cellStyle name="Input 9 5 3" xfId="13178" xr:uid="{00000000-0005-0000-0000-0000EB4B0000}"/>
    <cellStyle name="Input 9 5 4" xfId="13179" xr:uid="{00000000-0005-0000-0000-0000EC4B0000}"/>
    <cellStyle name="Input 9 5 5" xfId="13180" xr:uid="{00000000-0005-0000-0000-0000ED4B0000}"/>
    <cellStyle name="Input 9 5 6" xfId="13181" xr:uid="{00000000-0005-0000-0000-0000EE4B0000}"/>
    <cellStyle name="Input 9_Client_Report_SSFD_286_UI_15May14_06h00" xfId="37073" xr:uid="{00000000-0005-0000-0000-0000EF4B0000}"/>
    <cellStyle name="Linked Cell 2" xfId="334" xr:uid="{00000000-0005-0000-0000-0000F04B0000}"/>
    <cellStyle name="Linked Cell 2 2" xfId="13183" xr:uid="{00000000-0005-0000-0000-0000F14B0000}"/>
    <cellStyle name="Linked Cell 2 3" xfId="34782" xr:uid="{00000000-0005-0000-0000-0000F24B0000}"/>
    <cellStyle name="Linked Cell 2 3 2" xfId="37371" xr:uid="{00000000-0005-0000-0000-0000F34B0000}"/>
    <cellStyle name="Linked Cell 2 3 3" xfId="35020" xr:uid="{00000000-0005-0000-0000-0000F44B0000}"/>
    <cellStyle name="Linked Cell 2 4" xfId="13182" xr:uid="{00000000-0005-0000-0000-0000F54B0000}"/>
    <cellStyle name="Linked Cell 2_Client_Report_SSFD_286_UI_15May14_06h00" xfId="37074" xr:uid="{00000000-0005-0000-0000-0000F64B0000}"/>
    <cellStyle name="Linked Cell 3" xfId="34507" xr:uid="{00000000-0005-0000-0000-0000F74B0000}"/>
    <cellStyle name="Linked Cell 3 2" xfId="34783" xr:uid="{00000000-0005-0000-0000-0000F84B0000}"/>
    <cellStyle name="Linked Cell 4" xfId="34508" xr:uid="{00000000-0005-0000-0000-0000F94B0000}"/>
    <cellStyle name="Linked Cell 5" xfId="35019" xr:uid="{00000000-0005-0000-0000-0000FA4B0000}"/>
    <cellStyle name="Linked Cell 6" xfId="38091" xr:uid="{00000000-0005-0000-0000-0000FB4B0000}"/>
    <cellStyle name="Linked Cell 7" xfId="38131" xr:uid="{00000000-0005-0000-0000-0000FC4B0000}"/>
    <cellStyle name="Linked Cell 8" xfId="392" xr:uid="{00000000-0005-0000-0000-0000FD4B0000}"/>
    <cellStyle name="Millares 2" xfId="54" xr:uid="{00000000-0005-0000-0000-0000FF4B0000}"/>
    <cellStyle name="Millares 2 2" xfId="55" xr:uid="{00000000-0005-0000-0000-0000004C0000}"/>
    <cellStyle name="Millares 2 2 2" xfId="37934" xr:uid="{00000000-0005-0000-0000-0000014C0000}"/>
    <cellStyle name="Millares 2 2 3" xfId="37679" xr:uid="{00000000-0005-0000-0000-0000024C0000}"/>
    <cellStyle name="Millares 2 3" xfId="241" xr:uid="{00000000-0005-0000-0000-0000034C0000}"/>
    <cellStyle name="Millares 2 3 2" xfId="38220" xr:uid="{00000000-0005-0000-0000-0000044C0000}"/>
    <cellStyle name="Millares 2 3 3" xfId="37933" xr:uid="{00000000-0005-0000-0000-0000054C0000}"/>
    <cellStyle name="Millares 2 4" xfId="13184" xr:uid="{00000000-0005-0000-0000-0000064C0000}"/>
    <cellStyle name="Millares 3" xfId="56" xr:uid="{00000000-0005-0000-0000-0000074C0000}"/>
    <cellStyle name="Millares 3 2" xfId="57" xr:uid="{00000000-0005-0000-0000-0000084C0000}"/>
    <cellStyle name="Millares 3 3" xfId="37935" xr:uid="{00000000-0005-0000-0000-0000094C0000}"/>
    <cellStyle name="Millares 3 4" xfId="37678" xr:uid="{00000000-0005-0000-0000-00000A4C0000}"/>
    <cellStyle name="Millares 4" xfId="58" xr:uid="{00000000-0005-0000-0000-00000B4C0000}"/>
    <cellStyle name="Millares 4 2" xfId="59" xr:uid="{00000000-0005-0000-0000-00000C4C0000}"/>
    <cellStyle name="Millares 4 2 2" xfId="37937" xr:uid="{00000000-0005-0000-0000-00000D4C0000}"/>
    <cellStyle name="Millares 4 2 3" xfId="37795" xr:uid="{00000000-0005-0000-0000-00000E4C0000}"/>
    <cellStyle name="Millares 4 3" xfId="37936" xr:uid="{00000000-0005-0000-0000-00000F4C0000}"/>
    <cellStyle name="Millares 4 4" xfId="37685" xr:uid="{00000000-0005-0000-0000-0000104C0000}"/>
    <cellStyle name="Millares 5" xfId="37687" xr:uid="{00000000-0005-0000-0000-0000114C0000}"/>
    <cellStyle name="Millares 5 2" xfId="37797" xr:uid="{00000000-0005-0000-0000-0000124C0000}"/>
    <cellStyle name="Millares 6" xfId="37689" xr:uid="{00000000-0005-0000-0000-0000134C0000}"/>
    <cellStyle name="Millares 7" xfId="37691" xr:uid="{00000000-0005-0000-0000-0000144C0000}"/>
    <cellStyle name="Millares 8" xfId="37586" xr:uid="{00000000-0005-0000-0000-0000154C0000}"/>
    <cellStyle name="Millares 9" xfId="37695" xr:uid="{00000000-0005-0000-0000-0000164C0000}"/>
    <cellStyle name="Milliers [0]_CREATIVE" xfId="60" xr:uid="{00000000-0005-0000-0000-0000174C0000}"/>
    <cellStyle name="Milliers_CREATIVE" xfId="61" xr:uid="{00000000-0005-0000-0000-0000184C0000}"/>
    <cellStyle name="Moneda 2" xfId="62" xr:uid="{00000000-0005-0000-0000-0000194C0000}"/>
    <cellStyle name="Monétaire [0]_CREATIVE" xfId="63" xr:uid="{00000000-0005-0000-0000-00001A4C0000}"/>
    <cellStyle name="Monétaire_CREATIVE" xfId="64" xr:uid="{00000000-0005-0000-0000-00001B4C0000}"/>
    <cellStyle name="MS_Arabic" xfId="65" xr:uid="{00000000-0005-0000-0000-00001C4C0000}"/>
    <cellStyle name="Neutral 10" xfId="38087" xr:uid="{00000000-0005-0000-0000-00001D4C0000}"/>
    <cellStyle name="Neutral 11" xfId="38127" xr:uid="{00000000-0005-0000-0000-00001E4C0000}"/>
    <cellStyle name="Neutral 12" xfId="382" xr:uid="{00000000-0005-0000-0000-00001F4C0000}"/>
    <cellStyle name="Neutral 2" xfId="66" xr:uid="{00000000-0005-0000-0000-0000204C0000}"/>
    <cellStyle name="Neutral 2 2" xfId="13186" xr:uid="{00000000-0005-0000-0000-0000214C0000}"/>
    <cellStyle name="Neutral 2 3" xfId="34784" xr:uid="{00000000-0005-0000-0000-0000224C0000}"/>
    <cellStyle name="Neutral 2 3 2" xfId="37372" xr:uid="{00000000-0005-0000-0000-0000234C0000}"/>
    <cellStyle name="Neutral 2 3 3" xfId="35022" xr:uid="{00000000-0005-0000-0000-0000244C0000}"/>
    <cellStyle name="Neutral 2 4" xfId="37938" xr:uid="{00000000-0005-0000-0000-0000254C0000}"/>
    <cellStyle name="Neutral 2 5" xfId="13185" xr:uid="{00000000-0005-0000-0000-0000264C0000}"/>
    <cellStyle name="Neutral 2 6" xfId="38261" xr:uid="{00000000-0005-0000-0000-0000274C0000}"/>
    <cellStyle name="Neutral 2_Client_Report_SSFD_286_UI_15May14_06h00" xfId="37075" xr:uid="{00000000-0005-0000-0000-0000284C0000}"/>
    <cellStyle name="Neutral 3" xfId="223" xr:uid="{00000000-0005-0000-0000-0000294C0000}"/>
    <cellStyle name="Neutral 3 2" xfId="34785" xr:uid="{00000000-0005-0000-0000-00002A4C0000}"/>
    <cellStyle name="Neutral 3 3" xfId="38203" xr:uid="{00000000-0005-0000-0000-00002B4C0000}"/>
    <cellStyle name="Neutral 3 4" xfId="34509" xr:uid="{00000000-0005-0000-0000-00002C4C0000}"/>
    <cellStyle name="Neutral 4" xfId="239" xr:uid="{00000000-0005-0000-0000-00002D4C0000}"/>
    <cellStyle name="Neutral 4 2" xfId="38218" xr:uid="{00000000-0005-0000-0000-00002E4C0000}"/>
    <cellStyle name="Neutral 4 3" xfId="34510" xr:uid="{00000000-0005-0000-0000-00002F4C0000}"/>
    <cellStyle name="Neutral 5" xfId="35021" xr:uid="{00000000-0005-0000-0000-0000304C0000}"/>
    <cellStyle name="Neutral 6" xfId="37559" xr:uid="{00000000-0005-0000-0000-0000314C0000}"/>
    <cellStyle name="Neutral 7" xfId="37872" xr:uid="{00000000-0005-0000-0000-0000324C0000}"/>
    <cellStyle name="Neutral 8" xfId="37877" xr:uid="{00000000-0005-0000-0000-0000334C0000}"/>
    <cellStyle name="Neutral 9" xfId="37881" xr:uid="{00000000-0005-0000-0000-0000344C0000}"/>
    <cellStyle name="no dec" xfId="13187" xr:uid="{00000000-0005-0000-0000-0000354C0000}"/>
    <cellStyle name="Normal" xfId="0" builtinId="0"/>
    <cellStyle name="Normal - Style1" xfId="67" xr:uid="{00000000-0005-0000-0000-0000374C0000}"/>
    <cellStyle name="Normal - Style1 2" xfId="37939" xr:uid="{00000000-0005-0000-0000-0000384C0000}"/>
    <cellStyle name="Normal - Style1 3" xfId="13188" xr:uid="{00000000-0005-0000-0000-0000394C0000}"/>
    <cellStyle name="Normal 10" xfId="68" xr:uid="{00000000-0005-0000-0000-00003A4C0000}"/>
    <cellStyle name="Normal 10 2" xfId="13190" xr:uid="{00000000-0005-0000-0000-00003B4C0000}"/>
    <cellStyle name="Normal 10 2 2" xfId="13191" xr:uid="{00000000-0005-0000-0000-00003C4C0000}"/>
    <cellStyle name="Normal 10 2 2 2" xfId="36651" xr:uid="{00000000-0005-0000-0000-00003D4C0000}"/>
    <cellStyle name="Normal 10 2 3" xfId="36650" xr:uid="{00000000-0005-0000-0000-00003E4C0000}"/>
    <cellStyle name="Normal 10 2 4" xfId="37720" xr:uid="{00000000-0005-0000-0000-00003F4C0000}"/>
    <cellStyle name="Normal 10 3" xfId="13192" xr:uid="{00000000-0005-0000-0000-0000404C0000}"/>
    <cellStyle name="Normal 10 3 2" xfId="36652" xr:uid="{00000000-0005-0000-0000-0000414C0000}"/>
    <cellStyle name="Normal 10 4" xfId="35658" xr:uid="{00000000-0005-0000-0000-0000424C0000}"/>
    <cellStyle name="Normal 10 5" xfId="37609" xr:uid="{00000000-0005-0000-0000-0000434C0000}"/>
    <cellStyle name="Normal 10 6" xfId="37940" xr:uid="{00000000-0005-0000-0000-0000444C0000}"/>
    <cellStyle name="Normal 10 7" xfId="13189" xr:uid="{00000000-0005-0000-0000-0000454C0000}"/>
    <cellStyle name="Normal 10_Acumulados" xfId="13193" xr:uid="{00000000-0005-0000-0000-0000464C0000}"/>
    <cellStyle name="Normal 100" xfId="219" xr:uid="{00000000-0005-0000-0000-0000474C0000}"/>
    <cellStyle name="Normal 100 2" xfId="37855" xr:uid="{00000000-0005-0000-0000-0000484C0000}"/>
    <cellStyle name="Normal 100 3" xfId="38199" xr:uid="{00000000-0005-0000-0000-0000494C0000}"/>
    <cellStyle name="Normal 100 4" xfId="37185" xr:uid="{00000000-0005-0000-0000-00004A4C0000}"/>
    <cellStyle name="Normal 101" xfId="220" xr:uid="{00000000-0005-0000-0000-00004B4C0000}"/>
    <cellStyle name="Normal 101 2" xfId="37856" xr:uid="{00000000-0005-0000-0000-00004C4C0000}"/>
    <cellStyle name="Normal 101 3" xfId="38200" xr:uid="{00000000-0005-0000-0000-00004D4C0000}"/>
    <cellStyle name="Normal 101 4" xfId="37194" xr:uid="{00000000-0005-0000-0000-00004E4C0000}"/>
    <cellStyle name="Normal 102" xfId="221" xr:uid="{00000000-0005-0000-0000-00004F4C0000}"/>
    <cellStyle name="Normal 102 2" xfId="37857" xr:uid="{00000000-0005-0000-0000-0000504C0000}"/>
    <cellStyle name="Normal 102 3" xfId="38201" xr:uid="{00000000-0005-0000-0000-0000514C0000}"/>
    <cellStyle name="Normal 102 4" xfId="37251" xr:uid="{00000000-0005-0000-0000-0000524C0000}"/>
    <cellStyle name="Normal 103" xfId="240" xr:uid="{00000000-0005-0000-0000-0000534C0000}"/>
    <cellStyle name="Normal 103 2" xfId="37858" xr:uid="{00000000-0005-0000-0000-0000544C0000}"/>
    <cellStyle name="Normal 103 3" xfId="38219" xr:uid="{00000000-0005-0000-0000-0000554C0000}"/>
    <cellStyle name="Normal 103 4" xfId="37260" xr:uid="{00000000-0005-0000-0000-0000564C0000}"/>
    <cellStyle name="Normal 104" xfId="244" xr:uid="{00000000-0005-0000-0000-0000574C0000}"/>
    <cellStyle name="Normal 104 2" xfId="37859" xr:uid="{00000000-0005-0000-0000-0000584C0000}"/>
    <cellStyle name="Normal 104 3" xfId="38223" xr:uid="{00000000-0005-0000-0000-0000594C0000}"/>
    <cellStyle name="Normal 104 4" xfId="37259" xr:uid="{00000000-0005-0000-0000-00005A4C0000}"/>
    <cellStyle name="Normal 105" xfId="249" xr:uid="{00000000-0005-0000-0000-00005B4C0000}"/>
    <cellStyle name="Normal 105 2" xfId="294" xr:uid="{00000000-0005-0000-0000-00005C4C0000}"/>
    <cellStyle name="Normal 105 2 2" xfId="37860" xr:uid="{00000000-0005-0000-0000-00005D4C0000}"/>
    <cellStyle name="Normal 105 3" xfId="322" xr:uid="{00000000-0005-0000-0000-00005E4C0000}"/>
    <cellStyle name="Normal 105 4" xfId="37258" xr:uid="{00000000-0005-0000-0000-00005F4C0000}"/>
    <cellStyle name="Normal 106" xfId="309" xr:uid="{00000000-0005-0000-0000-0000604C0000}"/>
    <cellStyle name="Normal 106 2" xfId="37286" xr:uid="{00000000-0005-0000-0000-0000614C0000}"/>
    <cellStyle name="Normal 107" xfId="379" xr:uid="{00000000-0005-0000-0000-0000624C0000}"/>
    <cellStyle name="Normal 107 2" xfId="37421" xr:uid="{00000000-0005-0000-0000-0000634C0000}"/>
    <cellStyle name="Normal 108" xfId="37458" xr:uid="{00000000-0005-0000-0000-0000644C0000}"/>
    <cellStyle name="Normal 109" xfId="37460" xr:uid="{00000000-0005-0000-0000-0000654C0000}"/>
    <cellStyle name="Normal 11" xfId="69" xr:uid="{00000000-0005-0000-0000-0000664C0000}"/>
    <cellStyle name="Normal 11 2" xfId="13195" xr:uid="{00000000-0005-0000-0000-0000674C0000}"/>
    <cellStyle name="Normal 11 2 2" xfId="26502" xr:uid="{00000000-0005-0000-0000-0000684C0000}"/>
    <cellStyle name="Normal 11 2 2 2" xfId="36654" xr:uid="{00000000-0005-0000-0000-0000694C0000}"/>
    <cellStyle name="Normal 11 2 3" xfId="37721" xr:uid="{00000000-0005-0000-0000-00006A4C0000}"/>
    <cellStyle name="Normal 11 3" xfId="26501" xr:uid="{00000000-0005-0000-0000-00006B4C0000}"/>
    <cellStyle name="Normal 11 3 2" xfId="34511" xr:uid="{00000000-0005-0000-0000-00006C4C0000}"/>
    <cellStyle name="Normal 11 4" xfId="34786" xr:uid="{00000000-0005-0000-0000-00006D4C0000}"/>
    <cellStyle name="Normal 11 4 2" xfId="35431" xr:uid="{00000000-0005-0000-0000-00006E4C0000}"/>
    <cellStyle name="Normal 11 4 3" xfId="35619" xr:uid="{00000000-0005-0000-0000-00006F4C0000}"/>
    <cellStyle name="Normal 11 4 4" xfId="36655" xr:uid="{00000000-0005-0000-0000-0000704C0000}"/>
    <cellStyle name="Normal 11 4 5" xfId="37076" xr:uid="{00000000-0005-0000-0000-0000714C0000}"/>
    <cellStyle name="Normal 11 4 6" xfId="37373" xr:uid="{00000000-0005-0000-0000-0000724C0000}"/>
    <cellStyle name="Normal 11 4 7" xfId="35023" xr:uid="{00000000-0005-0000-0000-0000734C0000}"/>
    <cellStyle name="Normal 11 5" xfId="34787" xr:uid="{00000000-0005-0000-0000-0000744C0000}"/>
    <cellStyle name="Normal 11 5 2" xfId="36653" xr:uid="{00000000-0005-0000-0000-0000754C0000}"/>
    <cellStyle name="Normal 11 6" xfId="36829" xr:uid="{00000000-0005-0000-0000-0000764C0000}"/>
    <cellStyle name="Normal 11 7" xfId="37610" xr:uid="{00000000-0005-0000-0000-0000774C0000}"/>
    <cellStyle name="Normal 11 8" xfId="37941" xr:uid="{00000000-0005-0000-0000-0000784C0000}"/>
    <cellStyle name="Normal 11 9" xfId="13194" xr:uid="{00000000-0005-0000-0000-0000794C0000}"/>
    <cellStyle name="Normal 11_Client_Field_Report_SSFD_293_UI_17May14@6h00" xfId="34788" xr:uid="{00000000-0005-0000-0000-00007A4C0000}"/>
    <cellStyle name="Normal 110" xfId="37461" xr:uid="{00000000-0005-0000-0000-00007B4C0000}"/>
    <cellStyle name="Normal 111" xfId="37459" xr:uid="{00000000-0005-0000-0000-00007C4C0000}"/>
    <cellStyle name="Normal 112" xfId="37463" xr:uid="{00000000-0005-0000-0000-00007D4C0000}"/>
    <cellStyle name="Normal 113" xfId="37414" xr:uid="{00000000-0005-0000-0000-00007E4C0000}"/>
    <cellStyle name="Normal 114" xfId="37473" xr:uid="{00000000-0005-0000-0000-00007F4C0000}"/>
    <cellStyle name="Normal 115" xfId="37428" xr:uid="{00000000-0005-0000-0000-0000804C0000}"/>
    <cellStyle name="Normal 116" xfId="37323" xr:uid="{00000000-0005-0000-0000-0000814C0000}"/>
    <cellStyle name="Normal 117" xfId="37353" xr:uid="{00000000-0005-0000-0000-0000824C0000}"/>
    <cellStyle name="Normal 118" xfId="37361" xr:uid="{00000000-0005-0000-0000-0000834C0000}"/>
    <cellStyle name="Normal 119" xfId="37474" xr:uid="{00000000-0005-0000-0000-0000844C0000}"/>
    <cellStyle name="Normal 12" xfId="70" xr:uid="{00000000-0005-0000-0000-0000854C0000}"/>
    <cellStyle name="Normal 12 2" xfId="13197" xr:uid="{00000000-0005-0000-0000-0000864C0000}"/>
    <cellStyle name="Normal 12 2 2" xfId="36657" xr:uid="{00000000-0005-0000-0000-0000874C0000}"/>
    <cellStyle name="Normal 12 2 3" xfId="37722" xr:uid="{00000000-0005-0000-0000-0000884C0000}"/>
    <cellStyle name="Normal 12 3" xfId="26503" xr:uid="{00000000-0005-0000-0000-0000894C0000}"/>
    <cellStyle name="Normal 12 3 2" xfId="34512" xr:uid="{00000000-0005-0000-0000-00008A4C0000}"/>
    <cellStyle name="Normal 12 4" xfId="34789" xr:uid="{00000000-0005-0000-0000-00008B4C0000}"/>
    <cellStyle name="Normal 12 4 2" xfId="36656" xr:uid="{00000000-0005-0000-0000-00008C4C0000}"/>
    <cellStyle name="Normal 12 5" xfId="37611" xr:uid="{00000000-0005-0000-0000-00008D4C0000}"/>
    <cellStyle name="Normal 12 6" xfId="37942" xr:uid="{00000000-0005-0000-0000-00008E4C0000}"/>
    <cellStyle name="Normal 12 7" xfId="13196" xr:uid="{00000000-0005-0000-0000-00008F4C0000}"/>
    <cellStyle name="Normal 12_AGR 47HU" xfId="34790" xr:uid="{00000000-0005-0000-0000-0000904C0000}"/>
    <cellStyle name="Normal 120" xfId="37497" xr:uid="{00000000-0005-0000-0000-0000914C0000}"/>
    <cellStyle name="Normal 121" xfId="37526" xr:uid="{00000000-0005-0000-0000-0000924C0000}"/>
    <cellStyle name="Normal 122" xfId="34935" xr:uid="{00000000-0005-0000-0000-0000934C0000}"/>
    <cellStyle name="Normal 122 2" xfId="37530" xr:uid="{00000000-0005-0000-0000-0000944C0000}"/>
    <cellStyle name="Normal 123" xfId="37527" xr:uid="{00000000-0005-0000-0000-0000954C0000}"/>
    <cellStyle name="Normal 124" xfId="37528" xr:uid="{00000000-0005-0000-0000-0000964C0000}"/>
    <cellStyle name="Normal 125" xfId="37529" xr:uid="{00000000-0005-0000-0000-0000974C0000}"/>
    <cellStyle name="Normal 126" xfId="37532" xr:uid="{00000000-0005-0000-0000-0000984C0000}"/>
    <cellStyle name="Normal 127" xfId="37534" xr:uid="{00000000-0005-0000-0000-0000994C0000}"/>
    <cellStyle name="Normal 128" xfId="37536" xr:uid="{00000000-0005-0000-0000-00009A4C0000}"/>
    <cellStyle name="Normal 129" xfId="37538" xr:uid="{00000000-0005-0000-0000-00009B4C0000}"/>
    <cellStyle name="Normal 13" xfId="71" xr:uid="{00000000-0005-0000-0000-00009C4C0000}"/>
    <cellStyle name="Normal 13 2" xfId="13199" xr:uid="{00000000-0005-0000-0000-00009D4C0000}"/>
    <cellStyle name="Normal 13 2 2" xfId="36659" xr:uid="{00000000-0005-0000-0000-00009E4C0000}"/>
    <cellStyle name="Normal 13 2 3" xfId="37723" xr:uid="{00000000-0005-0000-0000-00009F4C0000}"/>
    <cellStyle name="Normal 13 3" xfId="34513" xr:uid="{00000000-0005-0000-0000-0000A04C0000}"/>
    <cellStyle name="Normal 13 4" xfId="34791" xr:uid="{00000000-0005-0000-0000-0000A14C0000}"/>
    <cellStyle name="Normal 13 4 2" xfId="36658" xr:uid="{00000000-0005-0000-0000-0000A24C0000}"/>
    <cellStyle name="Normal 13 5" xfId="37612" xr:uid="{00000000-0005-0000-0000-0000A34C0000}"/>
    <cellStyle name="Normal 13 6" xfId="37943" xr:uid="{00000000-0005-0000-0000-0000A44C0000}"/>
    <cellStyle name="Normal 13 7" xfId="13198" xr:uid="{00000000-0005-0000-0000-0000A54C0000}"/>
    <cellStyle name="Normal 13_Client_Field_Report_SSFD_293_UI_17May14@6h00" xfId="34792" xr:uid="{00000000-0005-0000-0000-0000A64C0000}"/>
    <cellStyle name="Normal 130" xfId="37539" xr:uid="{00000000-0005-0000-0000-0000A74C0000}"/>
    <cellStyle name="Normal 130 2" xfId="37549" xr:uid="{00000000-0005-0000-0000-0000A84C0000}"/>
    <cellStyle name="Normal 131" xfId="37541" xr:uid="{00000000-0005-0000-0000-0000A94C0000}"/>
    <cellStyle name="Normal 132" xfId="37535" xr:uid="{00000000-0005-0000-0000-0000AA4C0000}"/>
    <cellStyle name="Normal 132 2" xfId="37540" xr:uid="{00000000-0005-0000-0000-0000AB4C0000}"/>
    <cellStyle name="Normal 133" xfId="37542" xr:uid="{00000000-0005-0000-0000-0000AC4C0000}"/>
    <cellStyle name="Normal 134" xfId="37554" xr:uid="{00000000-0005-0000-0000-0000AD4C0000}"/>
    <cellStyle name="Normal 135" xfId="37555" xr:uid="{00000000-0005-0000-0000-0000AE4C0000}"/>
    <cellStyle name="Normal 136" xfId="37556" xr:uid="{00000000-0005-0000-0000-0000AF4C0000}"/>
    <cellStyle name="Normal 137" xfId="37561" xr:uid="{00000000-0005-0000-0000-0000B04C0000}"/>
    <cellStyle name="Normal 138" xfId="37562" xr:uid="{00000000-0005-0000-0000-0000B14C0000}"/>
    <cellStyle name="Normal 139" xfId="37563" xr:uid="{00000000-0005-0000-0000-0000B24C0000}"/>
    <cellStyle name="Normal 14" xfId="72" xr:uid="{00000000-0005-0000-0000-0000B34C0000}"/>
    <cellStyle name="Normal 14 10" xfId="37613" xr:uid="{00000000-0005-0000-0000-0000B44C0000}"/>
    <cellStyle name="Normal 14 11" xfId="37944" xr:uid="{00000000-0005-0000-0000-0000B54C0000}"/>
    <cellStyle name="Normal 14 12" xfId="13200" xr:uid="{00000000-0005-0000-0000-0000B64C0000}"/>
    <cellStyle name="Normal 14 2" xfId="13201" xr:uid="{00000000-0005-0000-0000-0000B74C0000}"/>
    <cellStyle name="Normal 14 2 2" xfId="36661" xr:uid="{00000000-0005-0000-0000-0000B84C0000}"/>
    <cellStyle name="Normal 14 2 3" xfId="37724" xr:uid="{00000000-0005-0000-0000-0000B94C0000}"/>
    <cellStyle name="Normal 14 3" xfId="26518" xr:uid="{00000000-0005-0000-0000-0000BA4C0000}"/>
    <cellStyle name="Normal 14 3 2" xfId="34514" xr:uid="{00000000-0005-0000-0000-0000BB4C0000}"/>
    <cellStyle name="Normal 14 3 3" xfId="35620" xr:uid="{00000000-0005-0000-0000-0000BC4C0000}"/>
    <cellStyle name="Normal 14 3 4" xfId="36662" xr:uid="{00000000-0005-0000-0000-0000BD4C0000}"/>
    <cellStyle name="Normal 14 3 5" xfId="37078" xr:uid="{00000000-0005-0000-0000-0000BE4C0000}"/>
    <cellStyle name="Normal 14 3 6" xfId="37374" xr:uid="{00000000-0005-0000-0000-0000BF4C0000}"/>
    <cellStyle name="Normal 14 4" xfId="34793" xr:uid="{00000000-0005-0000-0000-0000C04C0000}"/>
    <cellStyle name="Normal 14 4 2" xfId="35432" xr:uid="{00000000-0005-0000-0000-0000C14C0000}"/>
    <cellStyle name="Normal 14 4 3" xfId="36660" xr:uid="{00000000-0005-0000-0000-0000C24C0000}"/>
    <cellStyle name="Normal 14 4 4" xfId="35128" xr:uid="{00000000-0005-0000-0000-0000C34C0000}"/>
    <cellStyle name="Normal 14 5" xfId="35267" xr:uid="{00000000-0005-0000-0000-0000C44C0000}"/>
    <cellStyle name="Normal 14 6" xfId="35393" xr:uid="{00000000-0005-0000-0000-0000C54C0000}"/>
    <cellStyle name="Normal 14 7" xfId="35581" xr:uid="{00000000-0005-0000-0000-0000C64C0000}"/>
    <cellStyle name="Normal 14 8" xfId="35824" xr:uid="{00000000-0005-0000-0000-0000C74C0000}"/>
    <cellStyle name="Normal 14 9" xfId="37077" xr:uid="{00000000-0005-0000-0000-0000C84C0000}"/>
    <cellStyle name="Normal 14_Client_Field_Report_SSFD_293_UI_17May14@6h00" xfId="34794" xr:uid="{00000000-0005-0000-0000-0000C94C0000}"/>
    <cellStyle name="Normal 140" xfId="37578" xr:uid="{00000000-0005-0000-0000-0000CA4C0000}"/>
    <cellStyle name="Normal 141" xfId="37579" xr:uid="{00000000-0005-0000-0000-0000CB4C0000}"/>
    <cellStyle name="Normal 142" xfId="37564" xr:uid="{00000000-0005-0000-0000-0000CC4C0000}"/>
    <cellStyle name="Normal 142 2" xfId="37599" xr:uid="{00000000-0005-0000-0000-0000CD4C0000}"/>
    <cellStyle name="Normal 143" xfId="37565" xr:uid="{00000000-0005-0000-0000-0000CE4C0000}"/>
    <cellStyle name="Normal 143 2" xfId="37596" xr:uid="{00000000-0005-0000-0000-0000CF4C0000}"/>
    <cellStyle name="Normal 144" xfId="37580" xr:uid="{00000000-0005-0000-0000-0000D04C0000}"/>
    <cellStyle name="Normal 145" xfId="37566" xr:uid="{00000000-0005-0000-0000-0000D14C0000}"/>
    <cellStyle name="Normal 145 2" xfId="37595" xr:uid="{00000000-0005-0000-0000-0000D24C0000}"/>
    <cellStyle name="Normal 146" xfId="37581" xr:uid="{00000000-0005-0000-0000-0000D34C0000}"/>
    <cellStyle name="Normal 147" xfId="37867" xr:uid="{00000000-0005-0000-0000-0000D44C0000}"/>
    <cellStyle name="Normal 148" xfId="37874" xr:uid="{00000000-0005-0000-0000-0000D54C0000}"/>
    <cellStyle name="Normal 149" xfId="37878" xr:uid="{00000000-0005-0000-0000-0000D64C0000}"/>
    <cellStyle name="Normal 15" xfId="73" xr:uid="{00000000-0005-0000-0000-0000D74C0000}"/>
    <cellStyle name="Normal 15 10" xfId="37614" xr:uid="{00000000-0005-0000-0000-0000D84C0000}"/>
    <cellStyle name="Normal 15 11" xfId="37945" xr:uid="{00000000-0005-0000-0000-0000D94C0000}"/>
    <cellStyle name="Normal 15 12" xfId="13202" xr:uid="{00000000-0005-0000-0000-0000DA4C0000}"/>
    <cellStyle name="Normal 15 2" xfId="13203" xr:uid="{00000000-0005-0000-0000-0000DB4C0000}"/>
    <cellStyle name="Normal 15 2 2" xfId="36664" xr:uid="{00000000-0005-0000-0000-0000DC4C0000}"/>
    <cellStyle name="Normal 15 2 3" xfId="37725" xr:uid="{00000000-0005-0000-0000-0000DD4C0000}"/>
    <cellStyle name="Normal 15 3" xfId="34515" xr:uid="{00000000-0005-0000-0000-0000DE4C0000}"/>
    <cellStyle name="Normal 15 3 2" xfId="34796" xr:uid="{00000000-0005-0000-0000-0000DF4C0000}"/>
    <cellStyle name="Normal 15 3 2 2" xfId="35434" xr:uid="{00000000-0005-0000-0000-0000E04C0000}"/>
    <cellStyle name="Normal 15 3 3" xfId="35621" xr:uid="{00000000-0005-0000-0000-0000E14C0000}"/>
    <cellStyle name="Normal 15 3 4" xfId="36665" xr:uid="{00000000-0005-0000-0000-0000E24C0000}"/>
    <cellStyle name="Normal 15 3 5" xfId="37080" xr:uid="{00000000-0005-0000-0000-0000E34C0000}"/>
    <cellStyle name="Normal 15 3 6" xfId="37375" xr:uid="{00000000-0005-0000-0000-0000E44C0000}"/>
    <cellStyle name="Normal 15 4" xfId="34797" xr:uid="{00000000-0005-0000-0000-0000E54C0000}"/>
    <cellStyle name="Normal 15 4 2" xfId="35433" xr:uid="{00000000-0005-0000-0000-0000E64C0000}"/>
    <cellStyle name="Normal 15 4 3" xfId="36663" xr:uid="{00000000-0005-0000-0000-0000E74C0000}"/>
    <cellStyle name="Normal 15 4 4" xfId="35129" xr:uid="{00000000-0005-0000-0000-0000E84C0000}"/>
    <cellStyle name="Normal 15 5" xfId="34795" xr:uid="{00000000-0005-0000-0000-0000E94C0000}"/>
    <cellStyle name="Normal 15 5 2" xfId="35268" xr:uid="{00000000-0005-0000-0000-0000EA4C0000}"/>
    <cellStyle name="Normal 15 6" xfId="35394" xr:uid="{00000000-0005-0000-0000-0000EB4C0000}"/>
    <cellStyle name="Normal 15 7" xfId="35582" xr:uid="{00000000-0005-0000-0000-0000EC4C0000}"/>
    <cellStyle name="Normal 15 8" xfId="35825" xr:uid="{00000000-0005-0000-0000-0000ED4C0000}"/>
    <cellStyle name="Normal 15 9" xfId="37079" xr:uid="{00000000-0005-0000-0000-0000EE4C0000}"/>
    <cellStyle name="Normal 15_Client_Field_Report_SSFD_293_UI_17May14@6h00" xfId="34798" xr:uid="{00000000-0005-0000-0000-0000EF4C0000}"/>
    <cellStyle name="Normal 150" xfId="37882" xr:uid="{00000000-0005-0000-0000-0000F04C0000}"/>
    <cellStyle name="Normal 151" xfId="37567" xr:uid="{00000000-0005-0000-0000-0000F14C0000}"/>
    <cellStyle name="Normal 151 2" xfId="37594" xr:uid="{00000000-0005-0000-0000-0000F24C0000}"/>
    <cellStyle name="Normal 152" xfId="37883" xr:uid="{00000000-0005-0000-0000-0000F34C0000}"/>
    <cellStyle name="Normal 153" xfId="37568" xr:uid="{00000000-0005-0000-0000-0000F44C0000}"/>
    <cellStyle name="Normal 153 2" xfId="37601" xr:uid="{00000000-0005-0000-0000-0000F54C0000}"/>
    <cellStyle name="Normal 154" xfId="37884" xr:uid="{00000000-0005-0000-0000-0000F64C0000}"/>
    <cellStyle name="Normal 155" xfId="37885" xr:uid="{00000000-0005-0000-0000-0000F74C0000}"/>
    <cellStyle name="Normal 156" xfId="37886" xr:uid="{00000000-0005-0000-0000-0000F84C0000}"/>
    <cellStyle name="Normal 157" xfId="37887" xr:uid="{00000000-0005-0000-0000-0000F94C0000}"/>
    <cellStyle name="Normal 158" xfId="37569" xr:uid="{00000000-0005-0000-0000-0000FA4C0000}"/>
    <cellStyle name="Normal 158 2" xfId="37600" xr:uid="{00000000-0005-0000-0000-0000FB4C0000}"/>
    <cellStyle name="Normal 159" xfId="37888" xr:uid="{00000000-0005-0000-0000-0000FC4C0000}"/>
    <cellStyle name="Normal 16" xfId="74" xr:uid="{00000000-0005-0000-0000-0000FD4C0000}"/>
    <cellStyle name="Normal 16 10" xfId="37615" xr:uid="{00000000-0005-0000-0000-0000FE4C0000}"/>
    <cellStyle name="Normal 16 11" xfId="37946" xr:uid="{00000000-0005-0000-0000-0000FF4C0000}"/>
    <cellStyle name="Normal 16 12" xfId="13204" xr:uid="{00000000-0005-0000-0000-0000004D0000}"/>
    <cellStyle name="Normal 16 2" xfId="13205" xr:uid="{00000000-0005-0000-0000-0000014D0000}"/>
    <cellStyle name="Normal 16 2 2" xfId="36667" xr:uid="{00000000-0005-0000-0000-0000024D0000}"/>
    <cellStyle name="Normal 16 2 3" xfId="37726" xr:uid="{00000000-0005-0000-0000-0000034D0000}"/>
    <cellStyle name="Normal 16 3" xfId="34516" xr:uid="{00000000-0005-0000-0000-0000044D0000}"/>
    <cellStyle name="Normal 16 3 2" xfId="34800" xr:uid="{00000000-0005-0000-0000-0000054D0000}"/>
    <cellStyle name="Normal 16 3 2 2" xfId="35436" xr:uid="{00000000-0005-0000-0000-0000064D0000}"/>
    <cellStyle name="Normal 16 3 3" xfId="35622" xr:uid="{00000000-0005-0000-0000-0000074D0000}"/>
    <cellStyle name="Normal 16 3 4" xfId="36668" xr:uid="{00000000-0005-0000-0000-0000084D0000}"/>
    <cellStyle name="Normal 16 3 5" xfId="37082" xr:uid="{00000000-0005-0000-0000-0000094D0000}"/>
    <cellStyle name="Normal 16 3 6" xfId="37376" xr:uid="{00000000-0005-0000-0000-00000A4D0000}"/>
    <cellStyle name="Normal 16 4" xfId="34801" xr:uid="{00000000-0005-0000-0000-00000B4D0000}"/>
    <cellStyle name="Normal 16 4 2" xfId="35435" xr:uid="{00000000-0005-0000-0000-00000C4D0000}"/>
    <cellStyle name="Normal 16 4 3" xfId="36666" xr:uid="{00000000-0005-0000-0000-00000D4D0000}"/>
    <cellStyle name="Normal 16 4 4" xfId="35130" xr:uid="{00000000-0005-0000-0000-00000E4D0000}"/>
    <cellStyle name="Normal 16 5" xfId="34799" xr:uid="{00000000-0005-0000-0000-00000F4D0000}"/>
    <cellStyle name="Normal 16 5 2" xfId="35269" xr:uid="{00000000-0005-0000-0000-0000104D0000}"/>
    <cellStyle name="Normal 16 6" xfId="35395" xr:uid="{00000000-0005-0000-0000-0000114D0000}"/>
    <cellStyle name="Normal 16 7" xfId="35583" xr:uid="{00000000-0005-0000-0000-0000124D0000}"/>
    <cellStyle name="Normal 16 8" xfId="35826" xr:uid="{00000000-0005-0000-0000-0000134D0000}"/>
    <cellStyle name="Normal 16 9" xfId="37081" xr:uid="{00000000-0005-0000-0000-0000144D0000}"/>
    <cellStyle name="Normal 16_Client_Field_Report_SSFD_293_UI_17May14@6h00" xfId="34802" xr:uid="{00000000-0005-0000-0000-0000154D0000}"/>
    <cellStyle name="Normal 160" xfId="37889" xr:uid="{00000000-0005-0000-0000-0000164D0000}"/>
    <cellStyle name="Normal 161" xfId="37570" xr:uid="{00000000-0005-0000-0000-0000174D0000}"/>
    <cellStyle name="Normal 161 2" xfId="37592" xr:uid="{00000000-0005-0000-0000-0000184D0000}"/>
    <cellStyle name="Normal 162" xfId="37890" xr:uid="{00000000-0005-0000-0000-0000194D0000}"/>
    <cellStyle name="Normal 163" xfId="38027" xr:uid="{00000000-0005-0000-0000-00001A4D0000}"/>
    <cellStyle name="Normal 164" xfId="37571" xr:uid="{00000000-0005-0000-0000-00001B4D0000}"/>
    <cellStyle name="Normal 164 2" xfId="37591" xr:uid="{00000000-0005-0000-0000-00001C4D0000}"/>
    <cellStyle name="Normal 165" xfId="38067" xr:uid="{00000000-0005-0000-0000-00001D4D0000}"/>
    <cellStyle name="Normal 166" xfId="38069" xr:uid="{00000000-0005-0000-0000-00001E4D0000}"/>
    <cellStyle name="Normal 167" xfId="37572" xr:uid="{00000000-0005-0000-0000-00001F4D0000}"/>
    <cellStyle name="Normal 167 2" xfId="37598" xr:uid="{00000000-0005-0000-0000-0000204D0000}"/>
    <cellStyle name="Normal 168" xfId="37573" xr:uid="{00000000-0005-0000-0000-0000214D0000}"/>
    <cellStyle name="Normal 168 2" xfId="37593" xr:uid="{00000000-0005-0000-0000-0000224D0000}"/>
    <cellStyle name="Normal 169" xfId="38070" xr:uid="{00000000-0005-0000-0000-0000234D0000}"/>
    <cellStyle name="Normal 17" xfId="75" xr:uid="{00000000-0005-0000-0000-0000244D0000}"/>
    <cellStyle name="Normal 17 10" xfId="37616" xr:uid="{00000000-0005-0000-0000-0000254D0000}"/>
    <cellStyle name="Normal 17 11" xfId="37947" xr:uid="{00000000-0005-0000-0000-0000264D0000}"/>
    <cellStyle name="Normal 17 12" xfId="13206" xr:uid="{00000000-0005-0000-0000-0000274D0000}"/>
    <cellStyle name="Normal 17 2" xfId="13207" xr:uid="{00000000-0005-0000-0000-0000284D0000}"/>
    <cellStyle name="Normal 17 2 2" xfId="36670" xr:uid="{00000000-0005-0000-0000-0000294D0000}"/>
    <cellStyle name="Normal 17 2 3" xfId="37727" xr:uid="{00000000-0005-0000-0000-00002A4D0000}"/>
    <cellStyle name="Normal 17 3" xfId="34517" xr:uid="{00000000-0005-0000-0000-00002B4D0000}"/>
    <cellStyle name="Normal 17 3 2" xfId="34804" xr:uid="{00000000-0005-0000-0000-00002C4D0000}"/>
    <cellStyle name="Normal 17 3 2 2" xfId="35438" xr:uid="{00000000-0005-0000-0000-00002D4D0000}"/>
    <cellStyle name="Normal 17 3 3" xfId="35623" xr:uid="{00000000-0005-0000-0000-00002E4D0000}"/>
    <cellStyle name="Normal 17 3 4" xfId="36671" xr:uid="{00000000-0005-0000-0000-00002F4D0000}"/>
    <cellStyle name="Normal 17 3 5" xfId="37084" xr:uid="{00000000-0005-0000-0000-0000304D0000}"/>
    <cellStyle name="Normal 17 3 6" xfId="37377" xr:uid="{00000000-0005-0000-0000-0000314D0000}"/>
    <cellStyle name="Normal 17 4" xfId="34805" xr:uid="{00000000-0005-0000-0000-0000324D0000}"/>
    <cellStyle name="Normal 17 4 2" xfId="35437" xr:uid="{00000000-0005-0000-0000-0000334D0000}"/>
    <cellStyle name="Normal 17 4 3" xfId="36669" xr:uid="{00000000-0005-0000-0000-0000344D0000}"/>
    <cellStyle name="Normal 17 4 4" xfId="35131" xr:uid="{00000000-0005-0000-0000-0000354D0000}"/>
    <cellStyle name="Normal 17 5" xfId="34803" xr:uid="{00000000-0005-0000-0000-0000364D0000}"/>
    <cellStyle name="Normal 17 5 2" xfId="35270" xr:uid="{00000000-0005-0000-0000-0000374D0000}"/>
    <cellStyle name="Normal 17 6" xfId="35396" xr:uid="{00000000-0005-0000-0000-0000384D0000}"/>
    <cellStyle name="Normal 17 7" xfId="35584" xr:uid="{00000000-0005-0000-0000-0000394D0000}"/>
    <cellStyle name="Normal 17 8" xfId="35827" xr:uid="{00000000-0005-0000-0000-00003A4D0000}"/>
    <cellStyle name="Normal 17 9" xfId="37083" xr:uid="{00000000-0005-0000-0000-00003B4D0000}"/>
    <cellStyle name="Normal 17_Client_Field_Report_SSFD_293_UI_17May14@6h00" xfId="34806" xr:uid="{00000000-0005-0000-0000-00003C4D0000}"/>
    <cellStyle name="Normal 170" xfId="38072" xr:uid="{00000000-0005-0000-0000-00003D4D0000}"/>
    <cellStyle name="Normal 171" xfId="38073" xr:uid="{00000000-0005-0000-0000-00003E4D0000}"/>
    <cellStyle name="Normal 172" xfId="38074" xr:uid="{00000000-0005-0000-0000-00003F4D0000}"/>
    <cellStyle name="Normal 173" xfId="38075" xr:uid="{00000000-0005-0000-0000-0000404D0000}"/>
    <cellStyle name="Normal 174" xfId="38076" xr:uid="{00000000-0005-0000-0000-0000414D0000}"/>
    <cellStyle name="Normal 175" xfId="37544" xr:uid="{00000000-0005-0000-0000-0000424D0000}"/>
    <cellStyle name="Normal 176" xfId="37543" xr:uid="{00000000-0005-0000-0000-0000434D0000}"/>
    <cellStyle name="Normal 177" xfId="38078" xr:uid="{00000000-0005-0000-0000-0000444D0000}"/>
    <cellStyle name="Normal 178" xfId="38079" xr:uid="{00000000-0005-0000-0000-0000454D0000}"/>
    <cellStyle name="Normal 179" xfId="38121" xr:uid="{00000000-0005-0000-0000-0000464D0000}"/>
    <cellStyle name="Normal 18" xfId="76" xr:uid="{00000000-0005-0000-0000-0000474D0000}"/>
    <cellStyle name="Normal 18 10" xfId="37085" xr:uid="{00000000-0005-0000-0000-0000484D0000}"/>
    <cellStyle name="Normal 18 11" xfId="37617" xr:uid="{00000000-0005-0000-0000-0000494D0000}"/>
    <cellStyle name="Normal 18 12" xfId="37948" xr:uid="{00000000-0005-0000-0000-00004A4D0000}"/>
    <cellStyle name="Normal 18 13" xfId="13208" xr:uid="{00000000-0005-0000-0000-00004B4D0000}"/>
    <cellStyle name="Normal 18 2" xfId="13209" xr:uid="{00000000-0005-0000-0000-00004C4D0000}"/>
    <cellStyle name="Normal 18 2 2" xfId="13210" xr:uid="{00000000-0005-0000-0000-00004D4D0000}"/>
    <cellStyle name="Normal 18 2 2 2" xfId="36674" xr:uid="{00000000-0005-0000-0000-00004E4D0000}"/>
    <cellStyle name="Normal 18 2 3" xfId="36673" xr:uid="{00000000-0005-0000-0000-00004F4D0000}"/>
    <cellStyle name="Normal 18 2 4" xfId="37728" xr:uid="{00000000-0005-0000-0000-0000504D0000}"/>
    <cellStyle name="Normal 18 3" xfId="13211" xr:uid="{00000000-0005-0000-0000-0000514D0000}"/>
    <cellStyle name="Normal 18 3 2" xfId="36675" xr:uid="{00000000-0005-0000-0000-0000524D0000}"/>
    <cellStyle name="Normal 18 4" xfId="34518" xr:uid="{00000000-0005-0000-0000-0000534D0000}"/>
    <cellStyle name="Normal 18 4 2" xfId="34808" xr:uid="{00000000-0005-0000-0000-0000544D0000}"/>
    <cellStyle name="Normal 18 4 2 2" xfId="35440" xr:uid="{00000000-0005-0000-0000-0000554D0000}"/>
    <cellStyle name="Normal 18 4 3" xfId="35624" xr:uid="{00000000-0005-0000-0000-0000564D0000}"/>
    <cellStyle name="Normal 18 4 4" xfId="36676" xr:uid="{00000000-0005-0000-0000-0000574D0000}"/>
    <cellStyle name="Normal 18 4 5" xfId="37086" xr:uid="{00000000-0005-0000-0000-0000584D0000}"/>
    <cellStyle name="Normal 18 4 6" xfId="37378" xr:uid="{00000000-0005-0000-0000-0000594D0000}"/>
    <cellStyle name="Normal 18 5" xfId="34809" xr:uid="{00000000-0005-0000-0000-00005A4D0000}"/>
    <cellStyle name="Normal 18 5 2" xfId="35439" xr:uid="{00000000-0005-0000-0000-00005B4D0000}"/>
    <cellStyle name="Normal 18 5 3" xfId="36672" xr:uid="{00000000-0005-0000-0000-00005C4D0000}"/>
    <cellStyle name="Normal 18 5 4" xfId="35132" xr:uid="{00000000-0005-0000-0000-00005D4D0000}"/>
    <cellStyle name="Normal 18 6" xfId="34807" xr:uid="{00000000-0005-0000-0000-00005E4D0000}"/>
    <cellStyle name="Normal 18 6 2" xfId="35271" xr:uid="{00000000-0005-0000-0000-00005F4D0000}"/>
    <cellStyle name="Normal 18 7" xfId="35397" xr:uid="{00000000-0005-0000-0000-0000604D0000}"/>
    <cellStyle name="Normal 18 8" xfId="35585" xr:uid="{00000000-0005-0000-0000-0000614D0000}"/>
    <cellStyle name="Normal 18 9" xfId="35828" xr:uid="{00000000-0005-0000-0000-0000624D0000}"/>
    <cellStyle name="Normal 18_Acumulados" xfId="13212" xr:uid="{00000000-0005-0000-0000-0000634D0000}"/>
    <cellStyle name="Normal 180" xfId="38122" xr:uid="{00000000-0005-0000-0000-0000644D0000}"/>
    <cellStyle name="Normal 181" xfId="38159" xr:uid="{00000000-0005-0000-0000-0000654D0000}"/>
    <cellStyle name="Normal 182" xfId="37545" xr:uid="{00000000-0005-0000-0000-0000664D0000}"/>
    <cellStyle name="Normal 183" xfId="38160" xr:uid="{00000000-0005-0000-0000-0000674D0000}"/>
    <cellStyle name="Normal 184" xfId="38162" xr:uid="{00000000-0005-0000-0000-0000684D0000}"/>
    <cellStyle name="Normal 185" xfId="38177" xr:uid="{00000000-0005-0000-0000-0000694D0000}"/>
    <cellStyle name="Normal 186" xfId="38244" xr:uid="{00000000-0005-0000-0000-00006A4D0000}"/>
    <cellStyle name="Normal 187" xfId="37546" xr:uid="{00000000-0005-0000-0000-00006B4D0000}"/>
    <cellStyle name="Normal 188" xfId="38246" xr:uid="{00000000-0005-0000-0000-00006C4D0000}"/>
    <cellStyle name="Normal 189" xfId="380" xr:uid="{00000000-0005-0000-0000-00006D4D0000}"/>
    <cellStyle name="Normal 19" xfId="77" xr:uid="{00000000-0005-0000-0000-00006E4D0000}"/>
    <cellStyle name="Normal 19 10" xfId="37087" xr:uid="{00000000-0005-0000-0000-00006F4D0000}"/>
    <cellStyle name="Normal 19 11" xfId="37618" xr:uid="{00000000-0005-0000-0000-0000704D0000}"/>
    <cellStyle name="Normal 19 12" xfId="37949" xr:uid="{00000000-0005-0000-0000-0000714D0000}"/>
    <cellStyle name="Normal 19 13" xfId="13213" xr:uid="{00000000-0005-0000-0000-0000724D0000}"/>
    <cellStyle name="Normal 19 2" xfId="13214" xr:uid="{00000000-0005-0000-0000-0000734D0000}"/>
    <cellStyle name="Normal 19 2 2" xfId="13215" xr:uid="{00000000-0005-0000-0000-0000744D0000}"/>
    <cellStyle name="Normal 19 2 2 2" xfId="36679" xr:uid="{00000000-0005-0000-0000-0000754D0000}"/>
    <cellStyle name="Normal 19 2 3" xfId="36678" xr:uid="{00000000-0005-0000-0000-0000764D0000}"/>
    <cellStyle name="Normal 19 2 4" xfId="37729" xr:uid="{00000000-0005-0000-0000-0000774D0000}"/>
    <cellStyle name="Normal 19 3" xfId="13216" xr:uid="{00000000-0005-0000-0000-0000784D0000}"/>
    <cellStyle name="Normal 19 3 2" xfId="36680" xr:uid="{00000000-0005-0000-0000-0000794D0000}"/>
    <cellStyle name="Normal 19 4" xfId="34519" xr:uid="{00000000-0005-0000-0000-00007A4D0000}"/>
    <cellStyle name="Normal 19 4 2" xfId="34811" xr:uid="{00000000-0005-0000-0000-00007B4D0000}"/>
    <cellStyle name="Normal 19 4 2 2" xfId="35442" xr:uid="{00000000-0005-0000-0000-00007C4D0000}"/>
    <cellStyle name="Normal 19 4 3" xfId="35625" xr:uid="{00000000-0005-0000-0000-00007D4D0000}"/>
    <cellStyle name="Normal 19 4 4" xfId="36681" xr:uid="{00000000-0005-0000-0000-00007E4D0000}"/>
    <cellStyle name="Normal 19 4 5" xfId="37088" xr:uid="{00000000-0005-0000-0000-00007F4D0000}"/>
    <cellStyle name="Normal 19 4 6" xfId="37379" xr:uid="{00000000-0005-0000-0000-0000804D0000}"/>
    <cellStyle name="Normal 19 5" xfId="34812" xr:uid="{00000000-0005-0000-0000-0000814D0000}"/>
    <cellStyle name="Normal 19 5 2" xfId="35441" xr:uid="{00000000-0005-0000-0000-0000824D0000}"/>
    <cellStyle name="Normal 19 5 3" xfId="36677" xr:uid="{00000000-0005-0000-0000-0000834D0000}"/>
    <cellStyle name="Normal 19 5 4" xfId="35133" xr:uid="{00000000-0005-0000-0000-0000844D0000}"/>
    <cellStyle name="Normal 19 6" xfId="34810" xr:uid="{00000000-0005-0000-0000-0000854D0000}"/>
    <cellStyle name="Normal 19 6 2" xfId="35272" xr:uid="{00000000-0005-0000-0000-0000864D0000}"/>
    <cellStyle name="Normal 19 7" xfId="35398" xr:uid="{00000000-0005-0000-0000-0000874D0000}"/>
    <cellStyle name="Normal 19 8" xfId="35586" xr:uid="{00000000-0005-0000-0000-0000884D0000}"/>
    <cellStyle name="Normal 19 9" xfId="35829" xr:uid="{00000000-0005-0000-0000-0000894D0000}"/>
    <cellStyle name="Normal 19_Acumulados" xfId="13217" xr:uid="{00000000-0005-0000-0000-00008A4D0000}"/>
    <cellStyle name="Normal 190" xfId="38247" xr:uid="{00000000-0005-0000-0000-00008B4D0000}"/>
    <cellStyle name="Normal 191" xfId="38248" xr:uid="{00000000-0005-0000-0000-00008C4D0000}"/>
    <cellStyle name="Normal 192" xfId="38249" xr:uid="{00000000-0005-0000-0000-00008D4D0000}"/>
    <cellStyle name="Normal 193" xfId="38250" xr:uid="{00000000-0005-0000-0000-00008E4D0000}"/>
    <cellStyle name="Normal 194" xfId="38251" xr:uid="{00000000-0005-0000-0000-00008F4D0000}"/>
    <cellStyle name="Normal 195" xfId="38252" xr:uid="{00000000-0005-0000-0000-0000904D0000}"/>
    <cellStyle name="Normal 196" xfId="38253" xr:uid="{00000000-0005-0000-0000-0000914D0000}"/>
    <cellStyle name="Normal 197" xfId="38254" xr:uid="{00000000-0005-0000-0000-0000924D0000}"/>
    <cellStyle name="Normal 198" xfId="38255" xr:uid="{00000000-0005-0000-0000-0000934D0000}"/>
    <cellStyle name="Normal 199" xfId="38256" xr:uid="{00000000-0005-0000-0000-0000944D0000}"/>
    <cellStyle name="Normal 2" xfId="78" xr:uid="{00000000-0005-0000-0000-0000954D0000}"/>
    <cellStyle name="Normal 2 2" xfId="79" xr:uid="{00000000-0005-0000-0000-0000964D0000}"/>
    <cellStyle name="Normal 2 2 2" xfId="80" xr:uid="{00000000-0005-0000-0000-0000974D0000}"/>
    <cellStyle name="Normal 2 2 2 2" xfId="13221" xr:uid="{00000000-0005-0000-0000-0000984D0000}"/>
    <cellStyle name="Normal 2 2 2 2 2" xfId="36683" xr:uid="{00000000-0005-0000-0000-0000994D0000}"/>
    <cellStyle name="Normal 2 2 2 3" xfId="13222" xr:uid="{00000000-0005-0000-0000-00009A4D0000}"/>
    <cellStyle name="Normal 2 2 2 3 2" xfId="36684" xr:uid="{00000000-0005-0000-0000-00009B4D0000}"/>
    <cellStyle name="Normal 2 2 2 4" xfId="13223" xr:uid="{00000000-0005-0000-0000-00009C4D0000}"/>
    <cellStyle name="Normal 2 2 2 4 2" xfId="36685" xr:uid="{00000000-0005-0000-0000-00009D4D0000}"/>
    <cellStyle name="Normal 2 2 2 5" xfId="13224" xr:uid="{00000000-0005-0000-0000-00009E4D0000}"/>
    <cellStyle name="Normal 2 2 2 5 2" xfId="36686" xr:uid="{00000000-0005-0000-0000-00009F4D0000}"/>
    <cellStyle name="Normal 2 2 2 6" xfId="36682" xr:uid="{00000000-0005-0000-0000-0000A04D0000}"/>
    <cellStyle name="Normal 2 2 2 7" xfId="37951" xr:uid="{00000000-0005-0000-0000-0000A14D0000}"/>
    <cellStyle name="Normal 2 2 2 8" xfId="13220" xr:uid="{00000000-0005-0000-0000-0000A24D0000}"/>
    <cellStyle name="Normal 2 2 3" xfId="13225" xr:uid="{00000000-0005-0000-0000-0000A34D0000}"/>
    <cellStyle name="Normal 2 2 3 2" xfId="37603" xr:uid="{00000000-0005-0000-0000-0000A44D0000}"/>
    <cellStyle name="Normal 2 2 4" xfId="37585" xr:uid="{00000000-0005-0000-0000-0000A54D0000}"/>
    <cellStyle name="Normal 2 2 4 2" xfId="38270" xr:uid="{00000000-0005-0000-0000-0000A64D0000}"/>
    <cellStyle name="Normal 2 2 5" xfId="37950" xr:uid="{00000000-0005-0000-0000-0000A74D0000}"/>
    <cellStyle name="Normal 2 2 6" xfId="13219" xr:uid="{00000000-0005-0000-0000-0000A84D0000}"/>
    <cellStyle name="Normal 2 3" xfId="81" xr:uid="{00000000-0005-0000-0000-0000A94D0000}"/>
    <cellStyle name="Normal 2 3 2" xfId="378" xr:uid="{00000000-0005-0000-0000-0000AA4D0000}"/>
    <cellStyle name="Normal 2 3 2 2" xfId="35659" xr:uid="{00000000-0005-0000-0000-0000AB4D0000}"/>
    <cellStyle name="Normal 2 3 3" xfId="37952" xr:uid="{00000000-0005-0000-0000-0000AC4D0000}"/>
    <cellStyle name="Normal 2 3 4" xfId="26504" xr:uid="{00000000-0005-0000-0000-0000AD4D0000}"/>
    <cellStyle name="Normal 2 4" xfId="37584" xr:uid="{00000000-0005-0000-0000-0000AE4D0000}"/>
    <cellStyle name="Normal 2 5" xfId="37873" xr:uid="{00000000-0005-0000-0000-0000AF4D0000}"/>
    <cellStyle name="Normal 2 6" xfId="13218" xr:uid="{00000000-0005-0000-0000-0000B04D0000}"/>
    <cellStyle name="Normal 2 7" xfId="38291" xr:uid="{00000000-0005-0000-0000-0000B14D0000}"/>
    <cellStyle name="Normal 2_01222011-Novedades PCC" xfId="82" xr:uid="{00000000-0005-0000-0000-0000B24D0000}"/>
    <cellStyle name="Normal 20" xfId="83" xr:uid="{00000000-0005-0000-0000-0000B34D0000}"/>
    <cellStyle name="Normal 20 10" xfId="37089" xr:uid="{00000000-0005-0000-0000-0000B44D0000}"/>
    <cellStyle name="Normal 20 11" xfId="37619" xr:uid="{00000000-0005-0000-0000-0000B54D0000}"/>
    <cellStyle name="Normal 20 12" xfId="37953" xr:uid="{00000000-0005-0000-0000-0000B64D0000}"/>
    <cellStyle name="Normal 20 13" xfId="13226" xr:uid="{00000000-0005-0000-0000-0000B74D0000}"/>
    <cellStyle name="Normal 20 2" xfId="13227" xr:uid="{00000000-0005-0000-0000-0000B84D0000}"/>
    <cellStyle name="Normal 20 2 2" xfId="13228" xr:uid="{00000000-0005-0000-0000-0000B94D0000}"/>
    <cellStyle name="Normal 20 2 2 2" xfId="36689" xr:uid="{00000000-0005-0000-0000-0000BA4D0000}"/>
    <cellStyle name="Normal 20 2 3" xfId="36688" xr:uid="{00000000-0005-0000-0000-0000BB4D0000}"/>
    <cellStyle name="Normal 20 2 4" xfId="37730" xr:uid="{00000000-0005-0000-0000-0000BC4D0000}"/>
    <cellStyle name="Normal 20 3" xfId="13229" xr:uid="{00000000-0005-0000-0000-0000BD4D0000}"/>
    <cellStyle name="Normal 20 3 2" xfId="36690" xr:uid="{00000000-0005-0000-0000-0000BE4D0000}"/>
    <cellStyle name="Normal 20 4" xfId="34520" xr:uid="{00000000-0005-0000-0000-0000BF4D0000}"/>
    <cellStyle name="Normal 20 4 2" xfId="34814" xr:uid="{00000000-0005-0000-0000-0000C04D0000}"/>
    <cellStyle name="Normal 20 4 2 2" xfId="35444" xr:uid="{00000000-0005-0000-0000-0000C14D0000}"/>
    <cellStyle name="Normal 20 4 3" xfId="35626" xr:uid="{00000000-0005-0000-0000-0000C24D0000}"/>
    <cellStyle name="Normal 20 4 4" xfId="36691" xr:uid="{00000000-0005-0000-0000-0000C34D0000}"/>
    <cellStyle name="Normal 20 4 5" xfId="37090" xr:uid="{00000000-0005-0000-0000-0000C44D0000}"/>
    <cellStyle name="Normal 20 4 6" xfId="37380" xr:uid="{00000000-0005-0000-0000-0000C54D0000}"/>
    <cellStyle name="Normal 20 5" xfId="34815" xr:uid="{00000000-0005-0000-0000-0000C64D0000}"/>
    <cellStyle name="Normal 20 5 2" xfId="35443" xr:uid="{00000000-0005-0000-0000-0000C74D0000}"/>
    <cellStyle name="Normal 20 5 3" xfId="36687" xr:uid="{00000000-0005-0000-0000-0000C84D0000}"/>
    <cellStyle name="Normal 20 5 4" xfId="35134" xr:uid="{00000000-0005-0000-0000-0000C94D0000}"/>
    <cellStyle name="Normal 20 6" xfId="34813" xr:uid="{00000000-0005-0000-0000-0000CA4D0000}"/>
    <cellStyle name="Normal 20 6 2" xfId="35273" xr:uid="{00000000-0005-0000-0000-0000CB4D0000}"/>
    <cellStyle name="Normal 20 7" xfId="35399" xr:uid="{00000000-0005-0000-0000-0000CC4D0000}"/>
    <cellStyle name="Normal 20 8" xfId="35587" xr:uid="{00000000-0005-0000-0000-0000CD4D0000}"/>
    <cellStyle name="Normal 20 9" xfId="35830" xr:uid="{00000000-0005-0000-0000-0000CE4D0000}"/>
    <cellStyle name="Normal 20_Acumulados" xfId="13230" xr:uid="{00000000-0005-0000-0000-0000CF4D0000}"/>
    <cellStyle name="Normal 200" xfId="38257" xr:uid="{00000000-0005-0000-0000-0000D04D0000}"/>
    <cellStyle name="Normal 201" xfId="202" xr:uid="{00000000-0005-0000-0000-0000D14D0000}"/>
    <cellStyle name="Normal 202" xfId="38263" xr:uid="{00000000-0005-0000-0000-0000D24D0000}"/>
    <cellStyle name="Normal 203" xfId="38266" xr:uid="{00000000-0005-0000-0000-0000D34D0000}"/>
    <cellStyle name="Normal 204" xfId="38267" xr:uid="{00000000-0005-0000-0000-0000D44D0000}"/>
    <cellStyle name="Normal 205" xfId="38264" xr:uid="{00000000-0005-0000-0000-0000D54D0000}"/>
    <cellStyle name="Normal 206" xfId="38268" xr:uid="{00000000-0005-0000-0000-0000D64D0000}"/>
    <cellStyle name="Normal 207" xfId="38265" xr:uid="{00000000-0005-0000-0000-0000D74D0000}"/>
    <cellStyle name="Normal 208" xfId="38269" xr:uid="{00000000-0005-0000-0000-0000D84D0000}"/>
    <cellStyle name="Normal 209" xfId="38271" xr:uid="{00000000-0005-0000-0000-0000D94D0000}"/>
    <cellStyle name="Normal 21" xfId="84" xr:uid="{00000000-0005-0000-0000-0000DA4D0000}"/>
    <cellStyle name="Normal 21 10" xfId="37091" xr:uid="{00000000-0005-0000-0000-0000DB4D0000}"/>
    <cellStyle name="Normal 21 11" xfId="37620" xr:uid="{00000000-0005-0000-0000-0000DC4D0000}"/>
    <cellStyle name="Normal 21 12" xfId="37954" xr:uid="{00000000-0005-0000-0000-0000DD4D0000}"/>
    <cellStyle name="Normal 21 13" xfId="13231" xr:uid="{00000000-0005-0000-0000-0000DE4D0000}"/>
    <cellStyle name="Normal 21 2" xfId="13232" xr:uid="{00000000-0005-0000-0000-0000DF4D0000}"/>
    <cellStyle name="Normal 21 2 2" xfId="13233" xr:uid="{00000000-0005-0000-0000-0000E04D0000}"/>
    <cellStyle name="Normal 21 2 2 2" xfId="36694" xr:uid="{00000000-0005-0000-0000-0000E14D0000}"/>
    <cellStyle name="Normal 21 2 3" xfId="36693" xr:uid="{00000000-0005-0000-0000-0000E24D0000}"/>
    <cellStyle name="Normal 21 2 4" xfId="37731" xr:uid="{00000000-0005-0000-0000-0000E34D0000}"/>
    <cellStyle name="Normal 21 3" xfId="13234" xr:uid="{00000000-0005-0000-0000-0000E44D0000}"/>
    <cellStyle name="Normal 21 3 2" xfId="36695" xr:uid="{00000000-0005-0000-0000-0000E54D0000}"/>
    <cellStyle name="Normal 21 4" xfId="34521" xr:uid="{00000000-0005-0000-0000-0000E64D0000}"/>
    <cellStyle name="Normal 21 4 2" xfId="34817" xr:uid="{00000000-0005-0000-0000-0000E74D0000}"/>
    <cellStyle name="Normal 21 4 2 2" xfId="35446" xr:uid="{00000000-0005-0000-0000-0000E84D0000}"/>
    <cellStyle name="Normal 21 4 3" xfId="35627" xr:uid="{00000000-0005-0000-0000-0000E94D0000}"/>
    <cellStyle name="Normal 21 4 4" xfId="36696" xr:uid="{00000000-0005-0000-0000-0000EA4D0000}"/>
    <cellStyle name="Normal 21 4 5" xfId="37092" xr:uid="{00000000-0005-0000-0000-0000EB4D0000}"/>
    <cellStyle name="Normal 21 4 6" xfId="37381" xr:uid="{00000000-0005-0000-0000-0000EC4D0000}"/>
    <cellStyle name="Normal 21 5" xfId="34818" xr:uid="{00000000-0005-0000-0000-0000ED4D0000}"/>
    <cellStyle name="Normal 21 5 2" xfId="35445" xr:uid="{00000000-0005-0000-0000-0000EE4D0000}"/>
    <cellStyle name="Normal 21 5 3" xfId="36692" xr:uid="{00000000-0005-0000-0000-0000EF4D0000}"/>
    <cellStyle name="Normal 21 5 4" xfId="35135" xr:uid="{00000000-0005-0000-0000-0000F04D0000}"/>
    <cellStyle name="Normal 21 6" xfId="34816" xr:uid="{00000000-0005-0000-0000-0000F14D0000}"/>
    <cellStyle name="Normal 21 6 2" xfId="35274" xr:uid="{00000000-0005-0000-0000-0000F24D0000}"/>
    <cellStyle name="Normal 21 7" xfId="35400" xr:uid="{00000000-0005-0000-0000-0000F34D0000}"/>
    <cellStyle name="Normal 21 8" xfId="35588" xr:uid="{00000000-0005-0000-0000-0000F44D0000}"/>
    <cellStyle name="Normal 21 9" xfId="35831" xr:uid="{00000000-0005-0000-0000-0000F54D0000}"/>
    <cellStyle name="Normal 21_Acumulados" xfId="13235" xr:uid="{00000000-0005-0000-0000-0000F64D0000}"/>
    <cellStyle name="Normal 210" xfId="38272" xr:uid="{00000000-0005-0000-0000-0000F74D0000}"/>
    <cellStyle name="Normal 211" xfId="38273" xr:uid="{00000000-0005-0000-0000-0000F84D0000}"/>
    <cellStyle name="Normal 212" xfId="38274" xr:uid="{00000000-0005-0000-0000-0000F94D0000}"/>
    <cellStyle name="Normal 213" xfId="38275" xr:uid="{00000000-0005-0000-0000-0000FA4D0000}"/>
    <cellStyle name="Normal 214" xfId="38276" xr:uid="{00000000-0005-0000-0000-0000FB4D0000}"/>
    <cellStyle name="Normal 215" xfId="38277" xr:uid="{00000000-0005-0000-0000-0000FC4D0000}"/>
    <cellStyle name="Normal 216" xfId="38278" xr:uid="{00000000-0005-0000-0000-0000FD4D0000}"/>
    <cellStyle name="Normal 217" xfId="38279" xr:uid="{00000000-0005-0000-0000-0000FE4D0000}"/>
    <cellStyle name="Normal 218" xfId="37547" xr:uid="{00000000-0005-0000-0000-0000FF4D0000}"/>
    <cellStyle name="Normal 218 2" xfId="38077" xr:uid="{00000000-0005-0000-0000-0000004E0000}"/>
    <cellStyle name="Normal 219" xfId="38280" xr:uid="{00000000-0005-0000-0000-0000014E0000}"/>
    <cellStyle name="Normal 22" xfId="85" xr:uid="{00000000-0005-0000-0000-0000024E0000}"/>
    <cellStyle name="Normal 22 10" xfId="37093" xr:uid="{00000000-0005-0000-0000-0000034E0000}"/>
    <cellStyle name="Normal 22 11" xfId="37621" xr:uid="{00000000-0005-0000-0000-0000044E0000}"/>
    <cellStyle name="Normal 22 12" xfId="37955" xr:uid="{00000000-0005-0000-0000-0000054E0000}"/>
    <cellStyle name="Normal 22 13" xfId="13236" xr:uid="{00000000-0005-0000-0000-0000064E0000}"/>
    <cellStyle name="Normal 22 2" xfId="13237" xr:uid="{00000000-0005-0000-0000-0000074E0000}"/>
    <cellStyle name="Normal 22 2 2" xfId="13238" xr:uid="{00000000-0005-0000-0000-0000084E0000}"/>
    <cellStyle name="Normal 22 2 2 2" xfId="36699" xr:uid="{00000000-0005-0000-0000-0000094E0000}"/>
    <cellStyle name="Normal 22 2 3" xfId="36698" xr:uid="{00000000-0005-0000-0000-00000A4E0000}"/>
    <cellStyle name="Normal 22 2 4" xfId="37732" xr:uid="{00000000-0005-0000-0000-00000B4E0000}"/>
    <cellStyle name="Normal 22 3" xfId="13239" xr:uid="{00000000-0005-0000-0000-00000C4E0000}"/>
    <cellStyle name="Normal 22 3 2" xfId="36700" xr:uid="{00000000-0005-0000-0000-00000D4E0000}"/>
    <cellStyle name="Normal 22 4" xfId="34522" xr:uid="{00000000-0005-0000-0000-00000E4E0000}"/>
    <cellStyle name="Normal 22 4 2" xfId="34820" xr:uid="{00000000-0005-0000-0000-00000F4E0000}"/>
    <cellStyle name="Normal 22 4 2 2" xfId="35448" xr:uid="{00000000-0005-0000-0000-0000104E0000}"/>
    <cellStyle name="Normal 22 4 3" xfId="35628" xr:uid="{00000000-0005-0000-0000-0000114E0000}"/>
    <cellStyle name="Normal 22 4 4" xfId="36701" xr:uid="{00000000-0005-0000-0000-0000124E0000}"/>
    <cellStyle name="Normal 22 4 5" xfId="37094" xr:uid="{00000000-0005-0000-0000-0000134E0000}"/>
    <cellStyle name="Normal 22 4 6" xfId="37382" xr:uid="{00000000-0005-0000-0000-0000144E0000}"/>
    <cellStyle name="Normal 22 5" xfId="34821" xr:uid="{00000000-0005-0000-0000-0000154E0000}"/>
    <cellStyle name="Normal 22 5 2" xfId="35447" xr:uid="{00000000-0005-0000-0000-0000164E0000}"/>
    <cellStyle name="Normal 22 5 3" xfId="36697" xr:uid="{00000000-0005-0000-0000-0000174E0000}"/>
    <cellStyle name="Normal 22 5 4" xfId="35136" xr:uid="{00000000-0005-0000-0000-0000184E0000}"/>
    <cellStyle name="Normal 22 6" xfId="34819" xr:uid="{00000000-0005-0000-0000-0000194E0000}"/>
    <cellStyle name="Normal 22 6 2" xfId="35275" xr:uid="{00000000-0005-0000-0000-00001A4E0000}"/>
    <cellStyle name="Normal 22 7" xfId="35401" xr:uid="{00000000-0005-0000-0000-00001B4E0000}"/>
    <cellStyle name="Normal 22 8" xfId="35589" xr:uid="{00000000-0005-0000-0000-00001C4E0000}"/>
    <cellStyle name="Normal 22 9" xfId="35832" xr:uid="{00000000-0005-0000-0000-00001D4E0000}"/>
    <cellStyle name="Normal 22_Acumulados" xfId="13240" xr:uid="{00000000-0005-0000-0000-00001E4E0000}"/>
    <cellStyle name="Normal 220" xfId="38281" xr:uid="{00000000-0005-0000-0000-00001F4E0000}"/>
    <cellStyle name="Normal 221" xfId="38282" xr:uid="{00000000-0005-0000-0000-0000204E0000}"/>
    <cellStyle name="Normal 222" xfId="38283" xr:uid="{00000000-0005-0000-0000-0000214E0000}"/>
    <cellStyle name="Normal 223" xfId="38284" xr:uid="{00000000-0005-0000-0000-0000224E0000}"/>
    <cellStyle name="Normal 224" xfId="38285" xr:uid="{00000000-0005-0000-0000-0000234E0000}"/>
    <cellStyle name="Normal 225" xfId="38286" xr:uid="{00000000-0005-0000-0000-0000244E0000}"/>
    <cellStyle name="Normal 226" xfId="38287" xr:uid="{00000000-0005-0000-0000-0000254E0000}"/>
    <cellStyle name="Normal 227" xfId="38288" xr:uid="{00000000-0005-0000-0000-0000264E0000}"/>
    <cellStyle name="Normal 228" xfId="38289" xr:uid="{00000000-0005-0000-0000-0000274E0000}"/>
    <cellStyle name="Normal 229" xfId="38292" xr:uid="{00000000-0005-0000-0000-0000284E0000}"/>
    <cellStyle name="Normal 23" xfId="86" xr:uid="{00000000-0005-0000-0000-0000294E0000}"/>
    <cellStyle name="Normal 23 2" xfId="13242" xr:uid="{00000000-0005-0000-0000-00002A4E0000}"/>
    <cellStyle name="Normal 23 2 2" xfId="13243" xr:uid="{00000000-0005-0000-0000-00002B4E0000}"/>
    <cellStyle name="Normal 23 2 2 2" xfId="36704" xr:uid="{00000000-0005-0000-0000-00002C4E0000}"/>
    <cellStyle name="Normal 23 2 3" xfId="36703" xr:uid="{00000000-0005-0000-0000-00002D4E0000}"/>
    <cellStyle name="Normal 23 2 4" xfId="37733" xr:uid="{00000000-0005-0000-0000-00002E4E0000}"/>
    <cellStyle name="Normal 23 3" xfId="13244" xr:uid="{00000000-0005-0000-0000-00002F4E0000}"/>
    <cellStyle name="Normal 23 3 2" xfId="36705" xr:uid="{00000000-0005-0000-0000-0000304E0000}"/>
    <cellStyle name="Normal 23 4" xfId="34333" xr:uid="{00000000-0005-0000-0000-0000314E0000}"/>
    <cellStyle name="Normal 23 4 2" xfId="34822" xr:uid="{00000000-0005-0000-0000-0000324E0000}"/>
    <cellStyle name="Normal 23 4 3" xfId="36702" xr:uid="{00000000-0005-0000-0000-0000334E0000}"/>
    <cellStyle name="Normal 23 5" xfId="37622" xr:uid="{00000000-0005-0000-0000-0000344E0000}"/>
    <cellStyle name="Normal 23 6" xfId="37956" xr:uid="{00000000-0005-0000-0000-0000354E0000}"/>
    <cellStyle name="Normal 23 7" xfId="13241" xr:uid="{00000000-0005-0000-0000-0000364E0000}"/>
    <cellStyle name="Normal 23_Acumulados" xfId="13245" xr:uid="{00000000-0005-0000-0000-0000374E0000}"/>
    <cellStyle name="Normal 230" xfId="38293" xr:uid="{DFB5CC46-1D8F-4947-8B6F-769A73242804}"/>
    <cellStyle name="Normal 231" xfId="38294" xr:uid="{F681AEA9-C838-451D-914B-6F21F272C486}"/>
    <cellStyle name="Normal 232" xfId="38295" xr:uid="{68E0DBF2-7132-42B3-A9D0-7743DE90BFE6}"/>
    <cellStyle name="Normal 233" xfId="38296" xr:uid="{32C4B8CE-DE29-405C-B760-4203C924D5BF}"/>
    <cellStyle name="Normal 234" xfId="38297" xr:uid="{68317B49-C96B-448F-A5A7-1F5FBFB430A6}"/>
    <cellStyle name="Normal 235" xfId="38298" xr:uid="{360281FC-9F67-4EFB-A63B-151EDA00600D}"/>
    <cellStyle name="Normal 236" xfId="38299" xr:uid="{579AAF8D-22BD-4DD8-97FA-737832FD0356}"/>
    <cellStyle name="Normal 237" xfId="38300" xr:uid="{72DBAA51-5138-4CC4-9451-89B66625BA93}"/>
    <cellStyle name="Normal 238" xfId="38303" xr:uid="{064BE2FC-60F2-4C46-BC0D-3ED822243226}"/>
    <cellStyle name="Normal 239" xfId="38304" xr:uid="{61E48D9B-2A9C-40CA-9010-5B69DB7ED7AC}"/>
    <cellStyle name="Normal 24" xfId="87" xr:uid="{00000000-0005-0000-0000-0000384E0000}"/>
    <cellStyle name="Normal 24 2" xfId="13247" xr:uid="{00000000-0005-0000-0000-0000394E0000}"/>
    <cellStyle name="Normal 24 2 2" xfId="13248" xr:uid="{00000000-0005-0000-0000-00003A4E0000}"/>
    <cellStyle name="Normal 24 2 2 2" xfId="36708" xr:uid="{00000000-0005-0000-0000-00003B4E0000}"/>
    <cellStyle name="Normal 24 2 3" xfId="36707" xr:uid="{00000000-0005-0000-0000-00003C4E0000}"/>
    <cellStyle name="Normal 24 2 4" xfId="37734" xr:uid="{00000000-0005-0000-0000-00003D4E0000}"/>
    <cellStyle name="Normal 24 3" xfId="13249" xr:uid="{00000000-0005-0000-0000-00003E4E0000}"/>
    <cellStyle name="Normal 24 3 2" xfId="36709" xr:uid="{00000000-0005-0000-0000-00003F4E0000}"/>
    <cellStyle name="Normal 24 4" xfId="35283" xr:uid="{00000000-0005-0000-0000-0000404E0000}"/>
    <cellStyle name="Normal 24 5" xfId="36706" xr:uid="{00000000-0005-0000-0000-0000414E0000}"/>
    <cellStyle name="Normal 24 6" xfId="37623" xr:uid="{00000000-0005-0000-0000-0000424E0000}"/>
    <cellStyle name="Normal 24 7" xfId="37957" xr:uid="{00000000-0005-0000-0000-0000434E0000}"/>
    <cellStyle name="Normal 24 8" xfId="13246" xr:uid="{00000000-0005-0000-0000-0000444E0000}"/>
    <cellStyle name="Normal 24_Acumulados" xfId="13250" xr:uid="{00000000-0005-0000-0000-0000454E0000}"/>
    <cellStyle name="Normal 240" xfId="38305" xr:uid="{5F6255D3-0924-40CA-99F1-7844F48F5509}"/>
    <cellStyle name="Normal 248" xfId="37574" xr:uid="{00000000-0005-0000-0000-0000464E0000}"/>
    <cellStyle name="Normal 248 2" xfId="37587" xr:uid="{00000000-0005-0000-0000-0000474E0000}"/>
    <cellStyle name="Normal 249" xfId="37575" xr:uid="{00000000-0005-0000-0000-0000484E0000}"/>
    <cellStyle name="Normal 249 2" xfId="37682" xr:uid="{00000000-0005-0000-0000-0000494E0000}"/>
    <cellStyle name="Normal 25" xfId="88" xr:uid="{00000000-0005-0000-0000-00004A4E0000}"/>
    <cellStyle name="Normal 25 2" xfId="13252" xr:uid="{00000000-0005-0000-0000-00004B4E0000}"/>
    <cellStyle name="Normal 25 2 2" xfId="36711" xr:uid="{00000000-0005-0000-0000-00004C4E0000}"/>
    <cellStyle name="Normal 25 2 3" xfId="37735" xr:uid="{00000000-0005-0000-0000-00004D4E0000}"/>
    <cellStyle name="Normal 25 3" xfId="36710" xr:uid="{00000000-0005-0000-0000-00004E4E0000}"/>
    <cellStyle name="Normal 25 4" xfId="37624" xr:uid="{00000000-0005-0000-0000-00004F4E0000}"/>
    <cellStyle name="Normal 25 5" xfId="37958" xr:uid="{00000000-0005-0000-0000-0000504E0000}"/>
    <cellStyle name="Normal 25 6" xfId="13251" xr:uid="{00000000-0005-0000-0000-0000514E0000}"/>
    <cellStyle name="Normal 25_MEDIDAS AYER" xfId="37798" xr:uid="{00000000-0005-0000-0000-0000524E0000}"/>
    <cellStyle name="Normal 252" xfId="37576" xr:uid="{00000000-0005-0000-0000-0000534E0000}"/>
    <cellStyle name="Normal 252 2" xfId="37590" xr:uid="{00000000-0005-0000-0000-0000544E0000}"/>
    <cellStyle name="Normal 255" xfId="37577" xr:uid="{00000000-0005-0000-0000-0000554E0000}"/>
    <cellStyle name="Normal 255 2" xfId="37582" xr:uid="{00000000-0005-0000-0000-0000564E0000}"/>
    <cellStyle name="Normal 26" xfId="89" xr:uid="{00000000-0005-0000-0000-0000574E0000}"/>
    <cellStyle name="Normal 26 2" xfId="13254" xr:uid="{00000000-0005-0000-0000-0000584E0000}"/>
    <cellStyle name="Normal 26 2 2" xfId="36713" xr:uid="{00000000-0005-0000-0000-0000594E0000}"/>
    <cellStyle name="Normal 26 2 3" xfId="37736" xr:uid="{00000000-0005-0000-0000-00005A4E0000}"/>
    <cellStyle name="Normal 26 3" xfId="36712" xr:uid="{00000000-0005-0000-0000-00005B4E0000}"/>
    <cellStyle name="Normal 26 4" xfId="37625" xr:uid="{00000000-0005-0000-0000-00005C4E0000}"/>
    <cellStyle name="Normal 26 5" xfId="37959" xr:uid="{00000000-0005-0000-0000-00005D4E0000}"/>
    <cellStyle name="Normal 26 6" xfId="13253" xr:uid="{00000000-0005-0000-0000-00005E4E0000}"/>
    <cellStyle name="Normal 26_MEDIDAS AYER" xfId="37799" xr:uid="{00000000-0005-0000-0000-00005F4E0000}"/>
    <cellStyle name="Normal 27" xfId="90" xr:uid="{00000000-0005-0000-0000-0000604E0000}"/>
    <cellStyle name="Normal 27 2" xfId="13256" xr:uid="{00000000-0005-0000-0000-0000614E0000}"/>
    <cellStyle name="Normal 27 2 2" xfId="36715" xr:uid="{00000000-0005-0000-0000-0000624E0000}"/>
    <cellStyle name="Normal 27 2 3" xfId="37737" xr:uid="{00000000-0005-0000-0000-0000634E0000}"/>
    <cellStyle name="Normal 27 3" xfId="36714" xr:uid="{00000000-0005-0000-0000-0000644E0000}"/>
    <cellStyle name="Normal 27 4" xfId="37626" xr:uid="{00000000-0005-0000-0000-0000654E0000}"/>
    <cellStyle name="Normal 27 5" xfId="37960" xr:uid="{00000000-0005-0000-0000-0000664E0000}"/>
    <cellStyle name="Normal 27 6" xfId="13255" xr:uid="{00000000-0005-0000-0000-0000674E0000}"/>
    <cellStyle name="Normal 27_MEDIDAS AYER" xfId="37800" xr:uid="{00000000-0005-0000-0000-0000684E0000}"/>
    <cellStyle name="Normal 276" xfId="37548" xr:uid="{00000000-0005-0000-0000-0000694E0000}"/>
    <cellStyle name="Normal 28" xfId="91" xr:uid="{00000000-0005-0000-0000-00006A4E0000}"/>
    <cellStyle name="Normal 28 2" xfId="13258" xr:uid="{00000000-0005-0000-0000-00006B4E0000}"/>
    <cellStyle name="Normal 28 2 2" xfId="36717" xr:uid="{00000000-0005-0000-0000-00006C4E0000}"/>
    <cellStyle name="Normal 28 2 3" xfId="37738" xr:uid="{00000000-0005-0000-0000-00006D4E0000}"/>
    <cellStyle name="Normal 28 3" xfId="36716" xr:uid="{00000000-0005-0000-0000-00006E4E0000}"/>
    <cellStyle name="Normal 28 4" xfId="37627" xr:uid="{00000000-0005-0000-0000-00006F4E0000}"/>
    <cellStyle name="Normal 28 5" xfId="37961" xr:uid="{00000000-0005-0000-0000-0000704E0000}"/>
    <cellStyle name="Normal 28 6" xfId="13257" xr:uid="{00000000-0005-0000-0000-0000714E0000}"/>
    <cellStyle name="Normal 28_MEDIDAS AYER" xfId="37801" xr:uid="{00000000-0005-0000-0000-0000724E0000}"/>
    <cellStyle name="Normal 29" xfId="92" xr:uid="{00000000-0005-0000-0000-0000734E0000}"/>
    <cellStyle name="Normal 29 2" xfId="13260" xr:uid="{00000000-0005-0000-0000-0000744E0000}"/>
    <cellStyle name="Normal 29 2 2" xfId="36719" xr:uid="{00000000-0005-0000-0000-0000754E0000}"/>
    <cellStyle name="Normal 29 2 3" xfId="37739" xr:uid="{00000000-0005-0000-0000-0000764E0000}"/>
    <cellStyle name="Normal 29 3" xfId="36718" xr:uid="{00000000-0005-0000-0000-0000774E0000}"/>
    <cellStyle name="Normal 29 4" xfId="37628" xr:uid="{00000000-0005-0000-0000-0000784E0000}"/>
    <cellStyle name="Normal 29 5" xfId="37962" xr:uid="{00000000-0005-0000-0000-0000794E0000}"/>
    <cellStyle name="Normal 29 6" xfId="13259" xr:uid="{00000000-0005-0000-0000-00007A4E0000}"/>
    <cellStyle name="Normal 29_MEDIDAS AYER" xfId="37802" xr:uid="{00000000-0005-0000-0000-00007B4E0000}"/>
    <cellStyle name="Normal 3" xfId="93" xr:uid="{00000000-0005-0000-0000-00007C4E0000}"/>
    <cellStyle name="Normal 3 2" xfId="94" xr:uid="{00000000-0005-0000-0000-00007D4E0000}"/>
    <cellStyle name="Normal 3 2 2" xfId="95" xr:uid="{00000000-0005-0000-0000-00007E4E0000}"/>
    <cellStyle name="Normal 3 2 2 2" xfId="36720" xr:uid="{00000000-0005-0000-0000-00007F4E0000}"/>
    <cellStyle name="Normal 3 2 2 3" xfId="37965" xr:uid="{00000000-0005-0000-0000-0000804E0000}"/>
    <cellStyle name="Normal 3 2 2 4" xfId="26498" xr:uid="{00000000-0005-0000-0000-0000814E0000}"/>
    <cellStyle name="Normal 3 2 3" xfId="26497" xr:uid="{00000000-0005-0000-0000-0000824E0000}"/>
    <cellStyle name="Normal 3 2 4" xfId="37964" xr:uid="{00000000-0005-0000-0000-0000834E0000}"/>
    <cellStyle name="Normal 3 2 5" xfId="13262" xr:uid="{00000000-0005-0000-0000-0000844E0000}"/>
    <cellStyle name="Normal 3 3" xfId="96" xr:uid="{00000000-0005-0000-0000-0000854E0000}"/>
    <cellStyle name="Normal 3 3 2" xfId="37714" xr:uid="{00000000-0005-0000-0000-0000864E0000}"/>
    <cellStyle name="Normal 3 3 3" xfId="37966" xr:uid="{00000000-0005-0000-0000-0000874E0000}"/>
    <cellStyle name="Normal 3 3 4" xfId="35660" xr:uid="{00000000-0005-0000-0000-0000884E0000}"/>
    <cellStyle name="Normal 3 4" xfId="169" xr:uid="{00000000-0005-0000-0000-0000894E0000}"/>
    <cellStyle name="Normal 3 4 2" xfId="38031" xr:uid="{00000000-0005-0000-0000-00008A4E0000}"/>
    <cellStyle name="Normal 3 4 3" xfId="37602" xr:uid="{00000000-0005-0000-0000-00008B4E0000}"/>
    <cellStyle name="Normal 3 5" xfId="37963" xr:uid="{00000000-0005-0000-0000-00008C4E0000}"/>
    <cellStyle name="Normal 3 6" xfId="38245" xr:uid="{00000000-0005-0000-0000-00008D4E0000}"/>
    <cellStyle name="Normal 3 7" xfId="13261" xr:uid="{00000000-0005-0000-0000-00008E4E0000}"/>
    <cellStyle name="Normal 3 8" xfId="38259" xr:uid="{00000000-0005-0000-0000-00008F4E0000}"/>
    <cellStyle name="Normal 3_Clien_Field_Report_AGRB-014_TP_03Dic14_06h00" xfId="37533" xr:uid="{00000000-0005-0000-0000-0000904E0000}"/>
    <cellStyle name="Normal 30" xfId="97" xr:uid="{00000000-0005-0000-0000-0000914E0000}"/>
    <cellStyle name="Normal 30 2" xfId="13264" xr:uid="{00000000-0005-0000-0000-0000924E0000}"/>
    <cellStyle name="Normal 30 2 2" xfId="36722" xr:uid="{00000000-0005-0000-0000-0000934E0000}"/>
    <cellStyle name="Normal 30 2 3" xfId="37740" xr:uid="{00000000-0005-0000-0000-0000944E0000}"/>
    <cellStyle name="Normal 30 3" xfId="36721" xr:uid="{00000000-0005-0000-0000-0000954E0000}"/>
    <cellStyle name="Normal 30 4" xfId="37629" xr:uid="{00000000-0005-0000-0000-0000964E0000}"/>
    <cellStyle name="Normal 30 5" xfId="37967" xr:uid="{00000000-0005-0000-0000-0000974E0000}"/>
    <cellStyle name="Normal 30 6" xfId="13263" xr:uid="{00000000-0005-0000-0000-0000984E0000}"/>
    <cellStyle name="Normal 30_MEDIDAS AYER" xfId="37803" xr:uid="{00000000-0005-0000-0000-0000994E0000}"/>
    <cellStyle name="Normal 31" xfId="98" xr:uid="{00000000-0005-0000-0000-00009A4E0000}"/>
    <cellStyle name="Normal 31 2" xfId="13266" xr:uid="{00000000-0005-0000-0000-00009B4E0000}"/>
    <cellStyle name="Normal 31 2 2" xfId="36724" xr:uid="{00000000-0005-0000-0000-00009C4E0000}"/>
    <cellStyle name="Normal 31 2 3" xfId="37741" xr:uid="{00000000-0005-0000-0000-00009D4E0000}"/>
    <cellStyle name="Normal 31 3" xfId="36723" xr:uid="{00000000-0005-0000-0000-00009E4E0000}"/>
    <cellStyle name="Normal 31 4" xfId="37630" xr:uid="{00000000-0005-0000-0000-00009F4E0000}"/>
    <cellStyle name="Normal 31 5" xfId="37968" xr:uid="{00000000-0005-0000-0000-0000A04E0000}"/>
    <cellStyle name="Normal 31 6" xfId="13265" xr:uid="{00000000-0005-0000-0000-0000A14E0000}"/>
    <cellStyle name="Normal 31_MEDIDAS AYER" xfId="37804" xr:uid="{00000000-0005-0000-0000-0000A24E0000}"/>
    <cellStyle name="Normal 32" xfId="99" xr:uid="{00000000-0005-0000-0000-0000A34E0000}"/>
    <cellStyle name="Normal 32 2" xfId="13268" xr:uid="{00000000-0005-0000-0000-0000A44E0000}"/>
    <cellStyle name="Normal 32 2 2" xfId="13269" xr:uid="{00000000-0005-0000-0000-0000A54E0000}"/>
    <cellStyle name="Normal 32 2 2 2" xfId="36727" xr:uid="{00000000-0005-0000-0000-0000A64E0000}"/>
    <cellStyle name="Normal 32 2 3" xfId="36726" xr:uid="{00000000-0005-0000-0000-0000A74E0000}"/>
    <cellStyle name="Normal 32 2 4" xfId="37742" xr:uid="{00000000-0005-0000-0000-0000A84E0000}"/>
    <cellStyle name="Normal 32 3" xfId="13270" xr:uid="{00000000-0005-0000-0000-0000A94E0000}"/>
    <cellStyle name="Normal 32 3 2" xfId="36728" xr:uid="{00000000-0005-0000-0000-0000AA4E0000}"/>
    <cellStyle name="Normal 32 4" xfId="36725" xr:uid="{00000000-0005-0000-0000-0000AB4E0000}"/>
    <cellStyle name="Normal 32 5" xfId="37631" xr:uid="{00000000-0005-0000-0000-0000AC4E0000}"/>
    <cellStyle name="Normal 32 6" xfId="37969" xr:uid="{00000000-0005-0000-0000-0000AD4E0000}"/>
    <cellStyle name="Normal 32 7" xfId="13267" xr:uid="{00000000-0005-0000-0000-0000AE4E0000}"/>
    <cellStyle name="Normal 32_Acumulados" xfId="13271" xr:uid="{00000000-0005-0000-0000-0000AF4E0000}"/>
    <cellStyle name="Normal 322" xfId="37557" xr:uid="{00000000-0005-0000-0000-0000B04E0000}"/>
    <cellStyle name="Normal 33" xfId="100" xr:uid="{00000000-0005-0000-0000-0000B14E0000}"/>
    <cellStyle name="Normal 33 2" xfId="13273" xr:uid="{00000000-0005-0000-0000-0000B24E0000}"/>
    <cellStyle name="Normal 33 2 2" xfId="13274" xr:uid="{00000000-0005-0000-0000-0000B34E0000}"/>
    <cellStyle name="Normal 33 2 2 2" xfId="36731" xr:uid="{00000000-0005-0000-0000-0000B44E0000}"/>
    <cellStyle name="Normal 33 2 3" xfId="36730" xr:uid="{00000000-0005-0000-0000-0000B54E0000}"/>
    <cellStyle name="Normal 33 2 4" xfId="37743" xr:uid="{00000000-0005-0000-0000-0000B64E0000}"/>
    <cellStyle name="Normal 33 3" xfId="13275" xr:uid="{00000000-0005-0000-0000-0000B74E0000}"/>
    <cellStyle name="Normal 33 3 2" xfId="36732" xr:uid="{00000000-0005-0000-0000-0000B84E0000}"/>
    <cellStyle name="Normal 33 4" xfId="36729" xr:uid="{00000000-0005-0000-0000-0000B94E0000}"/>
    <cellStyle name="Normal 33 5" xfId="37632" xr:uid="{00000000-0005-0000-0000-0000BA4E0000}"/>
    <cellStyle name="Normal 33 6" xfId="37970" xr:uid="{00000000-0005-0000-0000-0000BB4E0000}"/>
    <cellStyle name="Normal 33 7" xfId="13272" xr:uid="{00000000-0005-0000-0000-0000BC4E0000}"/>
    <cellStyle name="Normal 33_Acumulados" xfId="13276" xr:uid="{00000000-0005-0000-0000-0000BD4E0000}"/>
    <cellStyle name="Normal 34" xfId="101" xr:uid="{00000000-0005-0000-0000-0000BE4E0000}"/>
    <cellStyle name="Normal 34 2" xfId="34823" xr:uid="{00000000-0005-0000-0000-0000BF4E0000}"/>
    <cellStyle name="Normal 34 2 2" xfId="37744" xr:uid="{00000000-0005-0000-0000-0000C04E0000}"/>
    <cellStyle name="Normal 34 3" xfId="37633" xr:uid="{00000000-0005-0000-0000-0000C14E0000}"/>
    <cellStyle name="Normal 34 4" xfId="37971" xr:uid="{00000000-0005-0000-0000-0000C24E0000}"/>
    <cellStyle name="Normal 34 5" xfId="13277" xr:uid="{00000000-0005-0000-0000-0000C34E0000}"/>
    <cellStyle name="Normal 34_MEDIDAS AYER" xfId="37805" xr:uid="{00000000-0005-0000-0000-0000C44E0000}"/>
    <cellStyle name="Normal 35" xfId="102" xr:uid="{00000000-0005-0000-0000-0000C54E0000}"/>
    <cellStyle name="Normal 35 10" xfId="13278" xr:uid="{00000000-0005-0000-0000-0000C64E0000}"/>
    <cellStyle name="Normal 35 2" xfId="34824" xr:uid="{00000000-0005-0000-0000-0000C74E0000}"/>
    <cellStyle name="Normal 35 2 2" xfId="35449" xr:uid="{00000000-0005-0000-0000-0000C84E0000}"/>
    <cellStyle name="Normal 35 2 3" xfId="37745" xr:uid="{00000000-0005-0000-0000-0000C94E0000}"/>
    <cellStyle name="Normal 35 3" xfId="35629" xr:uid="{00000000-0005-0000-0000-0000CA4E0000}"/>
    <cellStyle name="Normal 35 4" xfId="36733" xr:uid="{00000000-0005-0000-0000-0000CB4E0000}"/>
    <cellStyle name="Normal 35 5" xfId="37095" xr:uid="{00000000-0005-0000-0000-0000CC4E0000}"/>
    <cellStyle name="Normal 35 6" xfId="37383" xr:uid="{00000000-0005-0000-0000-0000CD4E0000}"/>
    <cellStyle name="Normal 35 7" xfId="35024" xr:uid="{00000000-0005-0000-0000-0000CE4E0000}"/>
    <cellStyle name="Normal 35 8" xfId="37634" xr:uid="{00000000-0005-0000-0000-0000CF4E0000}"/>
    <cellStyle name="Normal 35 9" xfId="37972" xr:uid="{00000000-0005-0000-0000-0000D04E0000}"/>
    <cellStyle name="Normal 35_MEDIDAS AYER" xfId="37806" xr:uid="{00000000-0005-0000-0000-0000D14E0000}"/>
    <cellStyle name="Normal 36" xfId="103" xr:uid="{00000000-0005-0000-0000-0000D24E0000}"/>
    <cellStyle name="Normal 36 10" xfId="13279" xr:uid="{00000000-0005-0000-0000-0000D34E0000}"/>
    <cellStyle name="Normal 36 2" xfId="34825" xr:uid="{00000000-0005-0000-0000-0000D44E0000}"/>
    <cellStyle name="Normal 36 2 2" xfId="35450" xr:uid="{00000000-0005-0000-0000-0000D54E0000}"/>
    <cellStyle name="Normal 36 2 3" xfId="37746" xr:uid="{00000000-0005-0000-0000-0000D64E0000}"/>
    <cellStyle name="Normal 36 3" xfId="35630" xr:uid="{00000000-0005-0000-0000-0000D74E0000}"/>
    <cellStyle name="Normal 36 4" xfId="36734" xr:uid="{00000000-0005-0000-0000-0000D84E0000}"/>
    <cellStyle name="Normal 36 5" xfId="37096" xr:uid="{00000000-0005-0000-0000-0000D94E0000}"/>
    <cellStyle name="Normal 36 6" xfId="37384" xr:uid="{00000000-0005-0000-0000-0000DA4E0000}"/>
    <cellStyle name="Normal 36 7" xfId="35025" xr:uid="{00000000-0005-0000-0000-0000DB4E0000}"/>
    <cellStyle name="Normal 36 8" xfId="37635" xr:uid="{00000000-0005-0000-0000-0000DC4E0000}"/>
    <cellStyle name="Normal 36 9" xfId="37973" xr:uid="{00000000-0005-0000-0000-0000DD4E0000}"/>
    <cellStyle name="Normal 36_MEDIDAS AYER" xfId="37807" xr:uid="{00000000-0005-0000-0000-0000DE4E0000}"/>
    <cellStyle name="Normal 37" xfId="104" xr:uid="{00000000-0005-0000-0000-0000DF4E0000}"/>
    <cellStyle name="Normal 37 2" xfId="34826" xr:uid="{00000000-0005-0000-0000-0000E04E0000}"/>
    <cellStyle name="Normal 37 2 2" xfId="35451" xr:uid="{00000000-0005-0000-0000-0000E14E0000}"/>
    <cellStyle name="Normal 37 2 3" xfId="37747" xr:uid="{00000000-0005-0000-0000-0000E24E0000}"/>
    <cellStyle name="Normal 37 3" xfId="35631" xr:uid="{00000000-0005-0000-0000-0000E34E0000}"/>
    <cellStyle name="Normal 37 4" xfId="36735" xr:uid="{00000000-0005-0000-0000-0000E44E0000}"/>
    <cellStyle name="Normal 37 5" xfId="37097" xr:uid="{00000000-0005-0000-0000-0000E54E0000}"/>
    <cellStyle name="Normal 37 6" xfId="37385" xr:uid="{00000000-0005-0000-0000-0000E64E0000}"/>
    <cellStyle name="Normal 37 7" xfId="35026" xr:uid="{00000000-0005-0000-0000-0000E74E0000}"/>
    <cellStyle name="Normal 37 8" xfId="37974" xr:uid="{00000000-0005-0000-0000-0000E84E0000}"/>
    <cellStyle name="Normal 37 9" xfId="13280" xr:uid="{00000000-0005-0000-0000-0000E94E0000}"/>
    <cellStyle name="Normal 37_MEDIDAS AYER" xfId="37808" xr:uid="{00000000-0005-0000-0000-0000EA4E0000}"/>
    <cellStyle name="Normal 38" xfId="105" xr:uid="{00000000-0005-0000-0000-0000EB4E0000}"/>
    <cellStyle name="Normal 38 2" xfId="34827" xr:uid="{00000000-0005-0000-0000-0000EC4E0000}"/>
    <cellStyle name="Normal 38 2 2" xfId="35452" xr:uid="{00000000-0005-0000-0000-0000ED4E0000}"/>
    <cellStyle name="Normal 38 2 3" xfId="37748" xr:uid="{00000000-0005-0000-0000-0000EE4E0000}"/>
    <cellStyle name="Normal 38 3" xfId="35632" xr:uid="{00000000-0005-0000-0000-0000EF4E0000}"/>
    <cellStyle name="Normal 38 4" xfId="36736" xr:uid="{00000000-0005-0000-0000-0000F04E0000}"/>
    <cellStyle name="Normal 38 5" xfId="37098" xr:uid="{00000000-0005-0000-0000-0000F14E0000}"/>
    <cellStyle name="Normal 38 6" xfId="37386" xr:uid="{00000000-0005-0000-0000-0000F24E0000}"/>
    <cellStyle name="Normal 38 7" xfId="35027" xr:uid="{00000000-0005-0000-0000-0000F34E0000}"/>
    <cellStyle name="Normal 38 8" xfId="37975" xr:uid="{00000000-0005-0000-0000-0000F44E0000}"/>
    <cellStyle name="Normal 38 9" xfId="13281" xr:uid="{00000000-0005-0000-0000-0000F54E0000}"/>
    <cellStyle name="Normal 38_MEDIDAS AYER" xfId="37809" xr:uid="{00000000-0005-0000-0000-0000F64E0000}"/>
    <cellStyle name="Normal 39" xfId="106" xr:uid="{00000000-0005-0000-0000-0000F74E0000}"/>
    <cellStyle name="Normal 39 2" xfId="34828" xr:uid="{00000000-0005-0000-0000-0000F84E0000}"/>
    <cellStyle name="Normal 39 2 2" xfId="35453" xr:uid="{00000000-0005-0000-0000-0000F94E0000}"/>
    <cellStyle name="Normal 39 2 3" xfId="37749" xr:uid="{00000000-0005-0000-0000-0000FA4E0000}"/>
    <cellStyle name="Normal 39 3" xfId="35633" xr:uid="{00000000-0005-0000-0000-0000FB4E0000}"/>
    <cellStyle name="Normal 39 4" xfId="36737" xr:uid="{00000000-0005-0000-0000-0000FC4E0000}"/>
    <cellStyle name="Normal 39 5" xfId="37099" xr:uid="{00000000-0005-0000-0000-0000FD4E0000}"/>
    <cellStyle name="Normal 39 6" xfId="37387" xr:uid="{00000000-0005-0000-0000-0000FE4E0000}"/>
    <cellStyle name="Normal 39 7" xfId="35028" xr:uid="{00000000-0005-0000-0000-0000FF4E0000}"/>
    <cellStyle name="Normal 39 8" xfId="37976" xr:uid="{00000000-0005-0000-0000-0000004F0000}"/>
    <cellStyle name="Normal 39 9" xfId="13282" xr:uid="{00000000-0005-0000-0000-0000014F0000}"/>
    <cellStyle name="Normal 39_MEDIDAS AYER" xfId="37810" xr:uid="{00000000-0005-0000-0000-0000024F0000}"/>
    <cellStyle name="Normal 397" xfId="38161" xr:uid="{00000000-0005-0000-0000-0000034F0000}"/>
    <cellStyle name="Normal 4" xfId="107" xr:uid="{00000000-0005-0000-0000-0000044F0000}"/>
    <cellStyle name="Normal 4 2" xfId="108" xr:uid="{00000000-0005-0000-0000-0000054F0000}"/>
    <cellStyle name="Normal 4 2 2" xfId="109" xr:uid="{00000000-0005-0000-0000-0000064F0000}"/>
    <cellStyle name="Normal 4 2 2 2" xfId="36738" xr:uid="{00000000-0005-0000-0000-0000074F0000}"/>
    <cellStyle name="Normal 4 2 2 3" xfId="37979" xr:uid="{00000000-0005-0000-0000-0000084F0000}"/>
    <cellStyle name="Normal 4 2 2 4" xfId="13285" xr:uid="{00000000-0005-0000-0000-0000094F0000}"/>
    <cellStyle name="Normal 4 2 3" xfId="35662" xr:uid="{00000000-0005-0000-0000-00000A4F0000}"/>
    <cellStyle name="Normal 4 2 4" xfId="37978" xr:uid="{00000000-0005-0000-0000-00000B4F0000}"/>
    <cellStyle name="Normal 4 2 5" xfId="13284" xr:uid="{00000000-0005-0000-0000-00000C4F0000}"/>
    <cellStyle name="Normal 4 3" xfId="246" xr:uid="{00000000-0005-0000-0000-00000D4F0000}"/>
    <cellStyle name="Normal 4 3 2" xfId="34829" xr:uid="{00000000-0005-0000-0000-00000E4F0000}"/>
    <cellStyle name="Normal 4 3 3" xfId="37680" xr:uid="{00000000-0005-0000-0000-00000F4F0000}"/>
    <cellStyle name="Normal 4 3 4" xfId="38225" xr:uid="{00000000-0005-0000-0000-0000104F0000}"/>
    <cellStyle name="Normal 4 3 5" xfId="13286" xr:uid="{00000000-0005-0000-0000-0000114F0000}"/>
    <cellStyle name="Normal 4 4" xfId="247" xr:uid="{00000000-0005-0000-0000-0000124F0000}"/>
    <cellStyle name="Normal 4 4 2" xfId="34830" xr:uid="{00000000-0005-0000-0000-0000134F0000}"/>
    <cellStyle name="Normal 4 4 3" xfId="37715" xr:uid="{00000000-0005-0000-0000-0000144F0000}"/>
    <cellStyle name="Normal 4 4 4" xfId="38226" xr:uid="{00000000-0005-0000-0000-0000154F0000}"/>
    <cellStyle name="Normal 4 4 5" xfId="13287" xr:uid="{00000000-0005-0000-0000-0000164F0000}"/>
    <cellStyle name="Normal 4 5" xfId="35661" xr:uid="{00000000-0005-0000-0000-0000174F0000}"/>
    <cellStyle name="Normal 4 6" xfId="37604" xr:uid="{00000000-0005-0000-0000-0000184F0000}"/>
    <cellStyle name="Normal 4 7" xfId="37977" xr:uid="{00000000-0005-0000-0000-0000194F0000}"/>
    <cellStyle name="Normal 4 8" xfId="13283" xr:uid="{00000000-0005-0000-0000-00001A4F0000}"/>
    <cellStyle name="Normal 4_Acumulados" xfId="13288" xr:uid="{00000000-0005-0000-0000-00001B4F0000}"/>
    <cellStyle name="Normal 40" xfId="110" xr:uid="{00000000-0005-0000-0000-00001C4F0000}"/>
    <cellStyle name="Normal 40 2" xfId="34831" xr:uid="{00000000-0005-0000-0000-00001D4F0000}"/>
    <cellStyle name="Normal 40 2 2" xfId="35454" xr:uid="{00000000-0005-0000-0000-00001E4F0000}"/>
    <cellStyle name="Normal 40 2 3" xfId="37750" xr:uid="{00000000-0005-0000-0000-00001F4F0000}"/>
    <cellStyle name="Normal 40 3" xfId="35634" xr:uid="{00000000-0005-0000-0000-0000204F0000}"/>
    <cellStyle name="Normal 40 4" xfId="36739" xr:uid="{00000000-0005-0000-0000-0000214F0000}"/>
    <cellStyle name="Normal 40 5" xfId="37100" xr:uid="{00000000-0005-0000-0000-0000224F0000}"/>
    <cellStyle name="Normal 40 6" xfId="37388" xr:uid="{00000000-0005-0000-0000-0000234F0000}"/>
    <cellStyle name="Normal 40 7" xfId="35029" xr:uid="{00000000-0005-0000-0000-0000244F0000}"/>
    <cellStyle name="Normal 40 8" xfId="37980" xr:uid="{00000000-0005-0000-0000-0000254F0000}"/>
    <cellStyle name="Normal 40 9" xfId="13289" xr:uid="{00000000-0005-0000-0000-0000264F0000}"/>
    <cellStyle name="Normal 40_MEDIDAS AYER" xfId="37811" xr:uid="{00000000-0005-0000-0000-0000274F0000}"/>
    <cellStyle name="Normal 41" xfId="111" xr:uid="{00000000-0005-0000-0000-0000284F0000}"/>
    <cellStyle name="Normal 41 2" xfId="34832" xr:uid="{00000000-0005-0000-0000-0000294F0000}"/>
    <cellStyle name="Normal 41 2 2" xfId="35455" xr:uid="{00000000-0005-0000-0000-00002A4F0000}"/>
    <cellStyle name="Normal 41 2 3" xfId="37751" xr:uid="{00000000-0005-0000-0000-00002B4F0000}"/>
    <cellStyle name="Normal 41 3" xfId="35635" xr:uid="{00000000-0005-0000-0000-00002C4F0000}"/>
    <cellStyle name="Normal 41 4" xfId="36740" xr:uid="{00000000-0005-0000-0000-00002D4F0000}"/>
    <cellStyle name="Normal 41 5" xfId="37101" xr:uid="{00000000-0005-0000-0000-00002E4F0000}"/>
    <cellStyle name="Normal 41 6" xfId="37389" xr:uid="{00000000-0005-0000-0000-00002F4F0000}"/>
    <cellStyle name="Normal 41 7" xfId="35030" xr:uid="{00000000-0005-0000-0000-0000304F0000}"/>
    <cellStyle name="Normal 41 8" xfId="37981" xr:uid="{00000000-0005-0000-0000-0000314F0000}"/>
    <cellStyle name="Normal 41 9" xfId="13290" xr:uid="{00000000-0005-0000-0000-0000324F0000}"/>
    <cellStyle name="Normal 41_MEDIDAS AYER" xfId="37812" xr:uid="{00000000-0005-0000-0000-0000334F0000}"/>
    <cellStyle name="Normal 42" xfId="112" xr:uid="{00000000-0005-0000-0000-0000344F0000}"/>
    <cellStyle name="Normal 42 2" xfId="34523" xr:uid="{00000000-0005-0000-0000-0000354F0000}"/>
    <cellStyle name="Normal 42 2 2" xfId="37752" xr:uid="{00000000-0005-0000-0000-0000364F0000}"/>
    <cellStyle name="Normal 42 3" xfId="37982" xr:uid="{00000000-0005-0000-0000-0000374F0000}"/>
    <cellStyle name="Normal 42 4" xfId="13291" xr:uid="{00000000-0005-0000-0000-0000384F0000}"/>
    <cellStyle name="Normal 42_MEDIDAS AYER" xfId="37813" xr:uid="{00000000-0005-0000-0000-0000394F0000}"/>
    <cellStyle name="Normal 43" xfId="113" xr:uid="{00000000-0005-0000-0000-00003A4F0000}"/>
    <cellStyle name="Normal 43 2" xfId="34833" xr:uid="{00000000-0005-0000-0000-00003B4F0000}"/>
    <cellStyle name="Normal 43 2 2" xfId="37753" xr:uid="{00000000-0005-0000-0000-00003C4F0000}"/>
    <cellStyle name="Normal 43 3" xfId="37983" xr:uid="{00000000-0005-0000-0000-00003D4F0000}"/>
    <cellStyle name="Normal 43 4" xfId="13292" xr:uid="{00000000-0005-0000-0000-00003E4F0000}"/>
    <cellStyle name="Normal 43_MEDIDAS AYER" xfId="37814" xr:uid="{00000000-0005-0000-0000-00003F4F0000}"/>
    <cellStyle name="Normal 44" xfId="114" xr:uid="{00000000-0005-0000-0000-0000404F0000}"/>
    <cellStyle name="Normal 44 2" xfId="34834" xr:uid="{00000000-0005-0000-0000-0000414F0000}"/>
    <cellStyle name="Normal 44 2 2" xfId="37754" xr:uid="{00000000-0005-0000-0000-0000424F0000}"/>
    <cellStyle name="Normal 44 3" xfId="37984" xr:uid="{00000000-0005-0000-0000-0000434F0000}"/>
    <cellStyle name="Normal 44 4" xfId="13293" xr:uid="{00000000-0005-0000-0000-0000444F0000}"/>
    <cellStyle name="Normal 44_MEDIDAS AYER" xfId="37815" xr:uid="{00000000-0005-0000-0000-0000454F0000}"/>
    <cellStyle name="Normal 45" xfId="115" xr:uid="{00000000-0005-0000-0000-0000464F0000}"/>
    <cellStyle name="Normal 45 2" xfId="34835" xr:uid="{00000000-0005-0000-0000-0000474F0000}"/>
    <cellStyle name="Normal 45 2 2" xfId="37755" xr:uid="{00000000-0005-0000-0000-0000484F0000}"/>
    <cellStyle name="Normal 45 3" xfId="37985" xr:uid="{00000000-0005-0000-0000-0000494F0000}"/>
    <cellStyle name="Normal 45 4" xfId="13294" xr:uid="{00000000-0005-0000-0000-00004A4F0000}"/>
    <cellStyle name="Normal 45_MEDIDAS AYER" xfId="37816" xr:uid="{00000000-0005-0000-0000-00004B4F0000}"/>
    <cellStyle name="Normal 46" xfId="116" xr:uid="{00000000-0005-0000-0000-00004C4F0000}"/>
    <cellStyle name="Normal 46 2" xfId="34836" xr:uid="{00000000-0005-0000-0000-00004D4F0000}"/>
    <cellStyle name="Normal 46 2 2" xfId="37756" xr:uid="{00000000-0005-0000-0000-00004E4F0000}"/>
    <cellStyle name="Normal 46 3" xfId="37636" xr:uid="{00000000-0005-0000-0000-00004F4F0000}"/>
    <cellStyle name="Normal 46 4" xfId="37986" xr:uid="{00000000-0005-0000-0000-0000504F0000}"/>
    <cellStyle name="Normal 46 5" xfId="13295" xr:uid="{00000000-0005-0000-0000-0000514F0000}"/>
    <cellStyle name="Normal 46_MEDIDAS AYER" xfId="37817" xr:uid="{00000000-0005-0000-0000-0000524F0000}"/>
    <cellStyle name="Normal 47" xfId="117" xr:uid="{00000000-0005-0000-0000-0000534F0000}"/>
    <cellStyle name="Normal 47 2" xfId="34837" xr:uid="{00000000-0005-0000-0000-0000544F0000}"/>
    <cellStyle name="Normal 47 2 2" xfId="37757" xr:uid="{00000000-0005-0000-0000-0000554F0000}"/>
    <cellStyle name="Normal 47 3" xfId="37987" xr:uid="{00000000-0005-0000-0000-0000564F0000}"/>
    <cellStyle name="Normal 47 4" xfId="26496" xr:uid="{00000000-0005-0000-0000-0000574F0000}"/>
    <cellStyle name="Normal 47_MEDIDAS AYER" xfId="37818" xr:uid="{00000000-0005-0000-0000-0000584F0000}"/>
    <cellStyle name="Normal 48" xfId="118" xr:uid="{00000000-0005-0000-0000-0000594F0000}"/>
    <cellStyle name="Normal 48 2" xfId="37758" xr:uid="{00000000-0005-0000-0000-00005A4F0000}"/>
    <cellStyle name="Normal 48 3" xfId="37637" xr:uid="{00000000-0005-0000-0000-00005B4F0000}"/>
    <cellStyle name="Normal 48 4" xfId="37988" xr:uid="{00000000-0005-0000-0000-00005C4F0000}"/>
    <cellStyle name="Normal 48 5" xfId="26505" xr:uid="{00000000-0005-0000-0000-00005D4F0000}"/>
    <cellStyle name="Normal 48_MEDIDAS AYER" xfId="37819" xr:uid="{00000000-0005-0000-0000-00005E4F0000}"/>
    <cellStyle name="Normal 49" xfId="119" xr:uid="{00000000-0005-0000-0000-00005F4F0000}"/>
    <cellStyle name="Normal 49 10" xfId="26513" xr:uid="{00000000-0005-0000-0000-0000604F0000}"/>
    <cellStyle name="Normal 49 2" xfId="34838" xr:uid="{00000000-0005-0000-0000-0000614F0000}"/>
    <cellStyle name="Normal 49 2 2" xfId="35456" xr:uid="{00000000-0005-0000-0000-0000624F0000}"/>
    <cellStyle name="Normal 49 2 3" xfId="37759" xr:uid="{00000000-0005-0000-0000-0000634F0000}"/>
    <cellStyle name="Normal 49 3" xfId="35636" xr:uid="{00000000-0005-0000-0000-0000644F0000}"/>
    <cellStyle name="Normal 49 4" xfId="36741" xr:uid="{00000000-0005-0000-0000-0000654F0000}"/>
    <cellStyle name="Normal 49 5" xfId="37102" xr:uid="{00000000-0005-0000-0000-0000664F0000}"/>
    <cellStyle name="Normal 49 6" xfId="37390" xr:uid="{00000000-0005-0000-0000-0000674F0000}"/>
    <cellStyle name="Normal 49 7" xfId="35031" xr:uid="{00000000-0005-0000-0000-0000684F0000}"/>
    <cellStyle name="Normal 49 8" xfId="37638" xr:uid="{00000000-0005-0000-0000-0000694F0000}"/>
    <cellStyle name="Normal 49 9" xfId="37989" xr:uid="{00000000-0005-0000-0000-00006A4F0000}"/>
    <cellStyle name="Normal 49_MEDIDAS AYER" xfId="37820" xr:uid="{00000000-0005-0000-0000-00006B4F0000}"/>
    <cellStyle name="Normal 5" xfId="120" xr:uid="{00000000-0005-0000-0000-00006C4F0000}"/>
    <cellStyle name="Normal 5 10" xfId="35663" xr:uid="{00000000-0005-0000-0000-00006D4F0000}"/>
    <cellStyle name="Normal 5 11" xfId="35690" xr:uid="{00000000-0005-0000-0000-00006E4F0000}"/>
    <cellStyle name="Normal 5 12" xfId="35708" xr:uid="{00000000-0005-0000-0000-00006F4F0000}"/>
    <cellStyle name="Normal 5 13" xfId="36809" xr:uid="{00000000-0005-0000-0000-0000704F0000}"/>
    <cellStyle name="Normal 5 14" xfId="37180" xr:uid="{00000000-0005-0000-0000-0000714F0000}"/>
    <cellStyle name="Normal 5 15" xfId="37224" xr:uid="{00000000-0005-0000-0000-0000724F0000}"/>
    <cellStyle name="Normal 5 16" xfId="37490" xr:uid="{00000000-0005-0000-0000-0000734F0000}"/>
    <cellStyle name="Normal 5 17" xfId="35032" xr:uid="{00000000-0005-0000-0000-0000744F0000}"/>
    <cellStyle name="Normal 5 18" xfId="37605" xr:uid="{00000000-0005-0000-0000-0000754F0000}"/>
    <cellStyle name="Normal 5 19" xfId="37990" xr:uid="{00000000-0005-0000-0000-0000764F0000}"/>
    <cellStyle name="Normal 5 2" xfId="335" xr:uid="{00000000-0005-0000-0000-0000774F0000}"/>
    <cellStyle name="Normal 5 2 2" xfId="34524" xr:uid="{00000000-0005-0000-0000-0000784F0000}"/>
    <cellStyle name="Normal 5 2 2 2" xfId="34839" xr:uid="{00000000-0005-0000-0000-0000794F0000}"/>
    <cellStyle name="Normal 5 2 2 3" xfId="36742" xr:uid="{00000000-0005-0000-0000-00007A4F0000}"/>
    <cellStyle name="Normal 5 2 3" xfId="37676" xr:uid="{00000000-0005-0000-0000-00007B4F0000}"/>
    <cellStyle name="Normal 5 2 4" xfId="13297" xr:uid="{00000000-0005-0000-0000-00007C4F0000}"/>
    <cellStyle name="Normal 5 2_Client_Field_Report_SSFD_293_UI_17May14@6h00" xfId="34840" xr:uid="{00000000-0005-0000-0000-00007D4F0000}"/>
    <cellStyle name="Normal 5 20" xfId="13296" xr:uid="{00000000-0005-0000-0000-00007E4F0000}"/>
    <cellStyle name="Normal 5 3" xfId="13298" xr:uid="{00000000-0005-0000-0000-00007F4F0000}"/>
    <cellStyle name="Normal 5 3 2" xfId="36743" xr:uid="{00000000-0005-0000-0000-0000804F0000}"/>
    <cellStyle name="Normal 5 3 3" xfId="37716" xr:uid="{00000000-0005-0000-0000-0000814F0000}"/>
    <cellStyle name="Normal 5 4" xfId="26506" xr:uid="{00000000-0005-0000-0000-0000824F0000}"/>
    <cellStyle name="Normal 5 4 2" xfId="35457" xr:uid="{00000000-0005-0000-0000-0000834F0000}"/>
    <cellStyle name="Normal 5 4 3" xfId="35637" xr:uid="{00000000-0005-0000-0000-0000844F0000}"/>
    <cellStyle name="Normal 5 4 4" xfId="36744" xr:uid="{00000000-0005-0000-0000-0000854F0000}"/>
    <cellStyle name="Normal 5 4 5" xfId="37103" xr:uid="{00000000-0005-0000-0000-0000864F0000}"/>
    <cellStyle name="Normal 5 4 6" xfId="37391" xr:uid="{00000000-0005-0000-0000-0000874F0000}"/>
    <cellStyle name="Normal 5 4 7" xfId="35033" xr:uid="{00000000-0005-0000-0000-0000884F0000}"/>
    <cellStyle name="Normal 5 5" xfId="35090" xr:uid="{00000000-0005-0000-0000-0000894F0000}"/>
    <cellStyle name="Normal 5 6" xfId="35113" xr:uid="{00000000-0005-0000-0000-00008A4F0000}"/>
    <cellStyle name="Normal 5 7" xfId="35276" xr:uid="{00000000-0005-0000-0000-00008B4F0000}"/>
    <cellStyle name="Normal 5 8" xfId="35402" xr:uid="{00000000-0005-0000-0000-00008C4F0000}"/>
    <cellStyle name="Normal 5 9" xfId="35590" xr:uid="{00000000-0005-0000-0000-00008D4F0000}"/>
    <cellStyle name="Normal 5_2historial" xfId="34841" xr:uid="{00000000-0005-0000-0000-00008E4F0000}"/>
    <cellStyle name="Normal 50" xfId="121" xr:uid="{00000000-0005-0000-0000-00008F4F0000}"/>
    <cellStyle name="Normal 50 10" xfId="26514" xr:uid="{00000000-0005-0000-0000-0000904F0000}"/>
    <cellStyle name="Normal 50 2" xfId="34842" xr:uid="{00000000-0005-0000-0000-0000914F0000}"/>
    <cellStyle name="Normal 50 2 2" xfId="35458" xr:uid="{00000000-0005-0000-0000-0000924F0000}"/>
    <cellStyle name="Normal 50 2 3" xfId="37760" xr:uid="{00000000-0005-0000-0000-0000934F0000}"/>
    <cellStyle name="Normal 50 3" xfId="35638" xr:uid="{00000000-0005-0000-0000-0000944F0000}"/>
    <cellStyle name="Normal 50 4" xfId="36745" xr:uid="{00000000-0005-0000-0000-0000954F0000}"/>
    <cellStyle name="Normal 50 5" xfId="37104" xr:uid="{00000000-0005-0000-0000-0000964F0000}"/>
    <cellStyle name="Normal 50 6" xfId="37392" xr:uid="{00000000-0005-0000-0000-0000974F0000}"/>
    <cellStyle name="Normal 50 7" xfId="35034" xr:uid="{00000000-0005-0000-0000-0000984F0000}"/>
    <cellStyle name="Normal 50 8" xfId="37639" xr:uid="{00000000-0005-0000-0000-0000994F0000}"/>
    <cellStyle name="Normal 50 9" xfId="37991" xr:uid="{00000000-0005-0000-0000-00009A4F0000}"/>
    <cellStyle name="Normal 50_MEDIDAS AYER" xfId="37821" xr:uid="{00000000-0005-0000-0000-00009B4F0000}"/>
    <cellStyle name="Normal 51" xfId="122" xr:uid="{00000000-0005-0000-0000-00009C4F0000}"/>
    <cellStyle name="Normal 51 10" xfId="26515" xr:uid="{00000000-0005-0000-0000-00009D4F0000}"/>
    <cellStyle name="Normal 51 2" xfId="34843" xr:uid="{00000000-0005-0000-0000-00009E4F0000}"/>
    <cellStyle name="Normal 51 2 2" xfId="35459" xr:uid="{00000000-0005-0000-0000-00009F4F0000}"/>
    <cellStyle name="Normal 51 2 3" xfId="37761" xr:uid="{00000000-0005-0000-0000-0000A04F0000}"/>
    <cellStyle name="Normal 51 3" xfId="35639" xr:uid="{00000000-0005-0000-0000-0000A14F0000}"/>
    <cellStyle name="Normal 51 4" xfId="36746" xr:uid="{00000000-0005-0000-0000-0000A24F0000}"/>
    <cellStyle name="Normal 51 5" xfId="37105" xr:uid="{00000000-0005-0000-0000-0000A34F0000}"/>
    <cellStyle name="Normal 51 6" xfId="37393" xr:uid="{00000000-0005-0000-0000-0000A44F0000}"/>
    <cellStyle name="Normal 51 7" xfId="35035" xr:uid="{00000000-0005-0000-0000-0000A54F0000}"/>
    <cellStyle name="Normal 51 8" xfId="37640" xr:uid="{00000000-0005-0000-0000-0000A64F0000}"/>
    <cellStyle name="Normal 51 9" xfId="37992" xr:uid="{00000000-0005-0000-0000-0000A74F0000}"/>
    <cellStyle name="Normal 51_MEDIDAS AYER" xfId="37822" xr:uid="{00000000-0005-0000-0000-0000A84F0000}"/>
    <cellStyle name="Normal 52" xfId="123" xr:uid="{00000000-0005-0000-0000-0000A94F0000}"/>
    <cellStyle name="Normal 52 10" xfId="26516" xr:uid="{00000000-0005-0000-0000-0000AA4F0000}"/>
    <cellStyle name="Normal 52 2" xfId="34844" xr:uid="{00000000-0005-0000-0000-0000AB4F0000}"/>
    <cellStyle name="Normal 52 2 2" xfId="35460" xr:uid="{00000000-0005-0000-0000-0000AC4F0000}"/>
    <cellStyle name="Normal 52 2 3" xfId="37762" xr:uid="{00000000-0005-0000-0000-0000AD4F0000}"/>
    <cellStyle name="Normal 52 3" xfId="35640" xr:uid="{00000000-0005-0000-0000-0000AE4F0000}"/>
    <cellStyle name="Normal 52 4" xfId="36747" xr:uid="{00000000-0005-0000-0000-0000AF4F0000}"/>
    <cellStyle name="Normal 52 5" xfId="37106" xr:uid="{00000000-0005-0000-0000-0000B04F0000}"/>
    <cellStyle name="Normal 52 6" xfId="37394" xr:uid="{00000000-0005-0000-0000-0000B14F0000}"/>
    <cellStyle name="Normal 52 7" xfId="35036" xr:uid="{00000000-0005-0000-0000-0000B24F0000}"/>
    <cellStyle name="Normal 52 8" xfId="37641" xr:uid="{00000000-0005-0000-0000-0000B34F0000}"/>
    <cellStyle name="Normal 52 9" xfId="37993" xr:uid="{00000000-0005-0000-0000-0000B44F0000}"/>
    <cellStyle name="Normal 52_MEDIDAS AYER" xfId="37823" xr:uid="{00000000-0005-0000-0000-0000B54F0000}"/>
    <cellStyle name="Normal 53" xfId="124" xr:uid="{00000000-0005-0000-0000-0000B64F0000}"/>
    <cellStyle name="Normal 53 2" xfId="34845" xr:uid="{00000000-0005-0000-0000-0000B74F0000}"/>
    <cellStyle name="Normal 53 2 2" xfId="37763" xr:uid="{00000000-0005-0000-0000-0000B84F0000}"/>
    <cellStyle name="Normal 53 3" xfId="37642" xr:uid="{00000000-0005-0000-0000-0000B94F0000}"/>
    <cellStyle name="Normal 53 4" xfId="37994" xr:uid="{00000000-0005-0000-0000-0000BA4F0000}"/>
    <cellStyle name="Normal 53 5" xfId="26517" xr:uid="{00000000-0005-0000-0000-0000BB4F0000}"/>
    <cellStyle name="Normal 53_MEDIDAS AYER" xfId="37824" xr:uid="{00000000-0005-0000-0000-0000BC4F0000}"/>
    <cellStyle name="Normal 54" xfId="125" xr:uid="{00000000-0005-0000-0000-0000BD4F0000}"/>
    <cellStyle name="Normal 54 2" xfId="34846" xr:uid="{00000000-0005-0000-0000-0000BE4F0000}"/>
    <cellStyle name="Normal 54 2 2" xfId="37764" xr:uid="{00000000-0005-0000-0000-0000BF4F0000}"/>
    <cellStyle name="Normal 54 3" xfId="37643" xr:uid="{00000000-0005-0000-0000-0000C04F0000}"/>
    <cellStyle name="Normal 54 4" xfId="37995" xr:uid="{00000000-0005-0000-0000-0000C14F0000}"/>
    <cellStyle name="Normal 54 5" xfId="26519" xr:uid="{00000000-0005-0000-0000-0000C24F0000}"/>
    <cellStyle name="Normal 54_MEDIDAS AYER" xfId="37825" xr:uid="{00000000-0005-0000-0000-0000C34F0000}"/>
    <cellStyle name="Normal 55" xfId="126" xr:uid="{00000000-0005-0000-0000-0000C44F0000}"/>
    <cellStyle name="Normal 55 2" xfId="34847" xr:uid="{00000000-0005-0000-0000-0000C54F0000}"/>
    <cellStyle name="Normal 55 2 2" xfId="37765" xr:uid="{00000000-0005-0000-0000-0000C64F0000}"/>
    <cellStyle name="Normal 55 3" xfId="37644" xr:uid="{00000000-0005-0000-0000-0000C74F0000}"/>
    <cellStyle name="Normal 55 4" xfId="37996" xr:uid="{00000000-0005-0000-0000-0000C84F0000}"/>
    <cellStyle name="Normal 55 5" xfId="26520" xr:uid="{00000000-0005-0000-0000-0000C94F0000}"/>
    <cellStyle name="Normal 55_Client_Field_Report_SSFD_293_UI_17May14@6h00" xfId="34848" xr:uid="{00000000-0005-0000-0000-0000CA4F0000}"/>
    <cellStyle name="Normal 56" xfId="127" xr:uid="{00000000-0005-0000-0000-0000CB4F0000}"/>
    <cellStyle name="Normal 56 2" xfId="35471" xr:uid="{00000000-0005-0000-0000-0000CC4F0000}"/>
    <cellStyle name="Normal 56 2 2" xfId="37766" xr:uid="{00000000-0005-0000-0000-0000CD4F0000}"/>
    <cellStyle name="Normal 56 3" xfId="35037" xr:uid="{00000000-0005-0000-0000-0000CE4F0000}"/>
    <cellStyle name="Normal 56 4" xfId="37645" xr:uid="{00000000-0005-0000-0000-0000CF4F0000}"/>
    <cellStyle name="Normal 56 5" xfId="37997" xr:uid="{00000000-0005-0000-0000-0000D04F0000}"/>
    <cellStyle name="Normal 56 6" xfId="26521" xr:uid="{00000000-0005-0000-0000-0000D14F0000}"/>
    <cellStyle name="Normal 56_MEDIDAS AYER" xfId="37826" xr:uid="{00000000-0005-0000-0000-0000D24F0000}"/>
    <cellStyle name="Normal 57" xfId="128" xr:uid="{00000000-0005-0000-0000-0000D34F0000}"/>
    <cellStyle name="Normal 57 2" xfId="35072" xr:uid="{00000000-0005-0000-0000-0000D44F0000}"/>
    <cellStyle name="Normal 57 2 2" xfId="37767" xr:uid="{00000000-0005-0000-0000-0000D54F0000}"/>
    <cellStyle name="Normal 57 3" xfId="37646" xr:uid="{00000000-0005-0000-0000-0000D64F0000}"/>
    <cellStyle name="Normal 57 4" xfId="37998" xr:uid="{00000000-0005-0000-0000-0000D74F0000}"/>
    <cellStyle name="Normal 57 5" xfId="28046" xr:uid="{00000000-0005-0000-0000-0000D84F0000}"/>
    <cellStyle name="Normal 57_MEDIDAS AYER" xfId="37827" xr:uid="{00000000-0005-0000-0000-0000D94F0000}"/>
    <cellStyle name="Normal 58" xfId="129" xr:uid="{00000000-0005-0000-0000-0000DA4F0000}"/>
    <cellStyle name="Normal 58 2" xfId="35073" xr:uid="{00000000-0005-0000-0000-0000DB4F0000}"/>
    <cellStyle name="Normal 58 2 2" xfId="37768" xr:uid="{00000000-0005-0000-0000-0000DC4F0000}"/>
    <cellStyle name="Normal 58 3" xfId="37647" xr:uid="{00000000-0005-0000-0000-0000DD4F0000}"/>
    <cellStyle name="Normal 58 4" xfId="37999" xr:uid="{00000000-0005-0000-0000-0000DE4F0000}"/>
    <cellStyle name="Normal 58 5" xfId="28047" xr:uid="{00000000-0005-0000-0000-0000DF4F0000}"/>
    <cellStyle name="Normal 58_MEDIDAS AYER" xfId="37828" xr:uid="{00000000-0005-0000-0000-0000E04F0000}"/>
    <cellStyle name="Normal 59" xfId="130" xr:uid="{00000000-0005-0000-0000-0000E14F0000}"/>
    <cellStyle name="Normal 59 2" xfId="35074" xr:uid="{00000000-0005-0000-0000-0000E24F0000}"/>
    <cellStyle name="Normal 59 2 2" xfId="37769" xr:uid="{00000000-0005-0000-0000-0000E34F0000}"/>
    <cellStyle name="Normal 59 3" xfId="37648" xr:uid="{00000000-0005-0000-0000-0000E44F0000}"/>
    <cellStyle name="Normal 59 4" xfId="38000" xr:uid="{00000000-0005-0000-0000-0000E54F0000}"/>
    <cellStyle name="Normal 59 5" xfId="34559" xr:uid="{00000000-0005-0000-0000-0000E64F0000}"/>
    <cellStyle name="Normal 59_MEDIDAS AYER" xfId="37829" xr:uid="{00000000-0005-0000-0000-0000E74F0000}"/>
    <cellStyle name="Normal 6" xfId="131" xr:uid="{00000000-0005-0000-0000-0000E84F0000}"/>
    <cellStyle name="Normal 6 10" xfId="35664" xr:uid="{00000000-0005-0000-0000-0000E94F0000}"/>
    <cellStyle name="Normal 6 11" xfId="35691" xr:uid="{00000000-0005-0000-0000-0000EA4F0000}"/>
    <cellStyle name="Normal 6 12" xfId="35709" xr:uid="{00000000-0005-0000-0000-0000EB4F0000}"/>
    <cellStyle name="Normal 6 13" xfId="36808" xr:uid="{00000000-0005-0000-0000-0000EC4F0000}"/>
    <cellStyle name="Normal 6 14" xfId="37181" xr:uid="{00000000-0005-0000-0000-0000ED4F0000}"/>
    <cellStyle name="Normal 6 15" xfId="37225" xr:uid="{00000000-0005-0000-0000-0000EE4F0000}"/>
    <cellStyle name="Normal 6 16" xfId="37491" xr:uid="{00000000-0005-0000-0000-0000EF4F0000}"/>
    <cellStyle name="Normal 6 17" xfId="35038" xr:uid="{00000000-0005-0000-0000-0000F04F0000}"/>
    <cellStyle name="Normal 6 18" xfId="37589" xr:uid="{00000000-0005-0000-0000-0000F14F0000}"/>
    <cellStyle name="Normal 6 19" xfId="38001" xr:uid="{00000000-0005-0000-0000-0000F24F0000}"/>
    <cellStyle name="Normal 6 2" xfId="377" xr:uid="{00000000-0005-0000-0000-0000F34F0000}"/>
    <cellStyle name="Normal 6 2 2" xfId="34525" xr:uid="{00000000-0005-0000-0000-0000F44F0000}"/>
    <cellStyle name="Normal 6 2 2 2" xfId="34849" xr:uid="{00000000-0005-0000-0000-0000F54F0000}"/>
    <cellStyle name="Normal 6 2 2 3" xfId="36748" xr:uid="{00000000-0005-0000-0000-0000F64F0000}"/>
    <cellStyle name="Normal 6 2 3" xfId="13300" xr:uid="{00000000-0005-0000-0000-0000F74F0000}"/>
    <cellStyle name="Normal 6 2_Client_Field_Report_SSFD_293_UI_17May14@6h00" xfId="34850" xr:uid="{00000000-0005-0000-0000-0000F84F0000}"/>
    <cellStyle name="Normal 6 20" xfId="13299" xr:uid="{00000000-0005-0000-0000-0000F94F0000}"/>
    <cellStyle name="Normal 6 3" xfId="13301" xr:uid="{00000000-0005-0000-0000-0000FA4F0000}"/>
    <cellStyle name="Normal 6 3 2" xfId="36749" xr:uid="{00000000-0005-0000-0000-0000FB4F0000}"/>
    <cellStyle name="Normal 6 4" xfId="26507" xr:uid="{00000000-0005-0000-0000-0000FC4F0000}"/>
    <cellStyle name="Normal 6 4 2" xfId="35461" xr:uid="{00000000-0005-0000-0000-0000FD4F0000}"/>
    <cellStyle name="Normal 6 4 3" xfId="35641" xr:uid="{00000000-0005-0000-0000-0000FE4F0000}"/>
    <cellStyle name="Normal 6 4 4" xfId="36750" xr:uid="{00000000-0005-0000-0000-0000FF4F0000}"/>
    <cellStyle name="Normal 6 4 5" xfId="37107" xr:uid="{00000000-0005-0000-0000-000000500000}"/>
    <cellStyle name="Normal 6 4 6" xfId="37395" xr:uid="{00000000-0005-0000-0000-000001500000}"/>
    <cellStyle name="Normal 6 4 7" xfId="35039" xr:uid="{00000000-0005-0000-0000-000002500000}"/>
    <cellStyle name="Normal 6 5" xfId="35091" xr:uid="{00000000-0005-0000-0000-000003500000}"/>
    <cellStyle name="Normal 6 6" xfId="35114" xr:uid="{00000000-0005-0000-0000-000004500000}"/>
    <cellStyle name="Normal 6 7" xfId="35277" xr:uid="{00000000-0005-0000-0000-000005500000}"/>
    <cellStyle name="Normal 6 8" xfId="35403" xr:uid="{00000000-0005-0000-0000-000006500000}"/>
    <cellStyle name="Normal 6 9" xfId="35591" xr:uid="{00000000-0005-0000-0000-000007500000}"/>
    <cellStyle name="Normal 6_2historial" xfId="34851" xr:uid="{00000000-0005-0000-0000-000008500000}"/>
    <cellStyle name="Normal 60" xfId="132" xr:uid="{00000000-0005-0000-0000-000009500000}"/>
    <cellStyle name="Normal 60 2" xfId="35710" xr:uid="{00000000-0005-0000-0000-00000A500000}"/>
    <cellStyle name="Normal 60 2 2" xfId="37770" xr:uid="{00000000-0005-0000-0000-00000B500000}"/>
    <cellStyle name="Normal 60 3" xfId="35089" xr:uid="{00000000-0005-0000-0000-00000C500000}"/>
    <cellStyle name="Normal 60 4" xfId="37649" xr:uid="{00000000-0005-0000-0000-00000D500000}"/>
    <cellStyle name="Normal 60 5" xfId="38002" xr:uid="{00000000-0005-0000-0000-00000E500000}"/>
    <cellStyle name="Normal 60 6" xfId="34922" xr:uid="{00000000-0005-0000-0000-00000F500000}"/>
    <cellStyle name="Normal 60_MEDIDAS AYER" xfId="37830" xr:uid="{00000000-0005-0000-0000-000010500000}"/>
    <cellStyle name="Normal 61" xfId="133" xr:uid="{00000000-0005-0000-0000-000011500000}"/>
    <cellStyle name="Normal 61 2" xfId="35087" xr:uid="{00000000-0005-0000-0000-000012500000}"/>
    <cellStyle name="Normal 61 2 2" xfId="37771" xr:uid="{00000000-0005-0000-0000-000013500000}"/>
    <cellStyle name="Normal 61 3" xfId="37650" xr:uid="{00000000-0005-0000-0000-000014500000}"/>
    <cellStyle name="Normal 61 4" xfId="38003" xr:uid="{00000000-0005-0000-0000-000015500000}"/>
    <cellStyle name="Normal 61 5" xfId="34923" xr:uid="{00000000-0005-0000-0000-000016500000}"/>
    <cellStyle name="Normal 61_MEDIDAS AYER" xfId="37831" xr:uid="{00000000-0005-0000-0000-000017500000}"/>
    <cellStyle name="Normal 62" xfId="134" xr:uid="{00000000-0005-0000-0000-000018500000}"/>
    <cellStyle name="Normal 62 2" xfId="35096" xr:uid="{00000000-0005-0000-0000-000019500000}"/>
    <cellStyle name="Normal 62 2 2" xfId="37772" xr:uid="{00000000-0005-0000-0000-00001A500000}"/>
    <cellStyle name="Normal 62 3" xfId="37651" xr:uid="{00000000-0005-0000-0000-00001B500000}"/>
    <cellStyle name="Normal 62 4" xfId="38004" xr:uid="{00000000-0005-0000-0000-00001C500000}"/>
    <cellStyle name="Normal 62 5" xfId="34924" xr:uid="{00000000-0005-0000-0000-00001D500000}"/>
    <cellStyle name="Normal 62_MEDIDAS AYER" xfId="37832" xr:uid="{00000000-0005-0000-0000-00001E500000}"/>
    <cellStyle name="Normal 63" xfId="135" xr:uid="{00000000-0005-0000-0000-00001F500000}"/>
    <cellStyle name="Normal 63 2" xfId="35088" xr:uid="{00000000-0005-0000-0000-000020500000}"/>
    <cellStyle name="Normal 63 2 2" xfId="37773" xr:uid="{00000000-0005-0000-0000-000021500000}"/>
    <cellStyle name="Normal 63 3" xfId="37652" xr:uid="{00000000-0005-0000-0000-000022500000}"/>
    <cellStyle name="Normal 63 4" xfId="38005" xr:uid="{00000000-0005-0000-0000-000023500000}"/>
    <cellStyle name="Normal 63 5" xfId="34925" xr:uid="{00000000-0005-0000-0000-000024500000}"/>
    <cellStyle name="Normal 63_MEDIDAS AYER" xfId="37833" xr:uid="{00000000-0005-0000-0000-000025500000}"/>
    <cellStyle name="Normal 64" xfId="136" xr:uid="{00000000-0005-0000-0000-000026500000}"/>
    <cellStyle name="Normal 64 2" xfId="35095" xr:uid="{00000000-0005-0000-0000-000027500000}"/>
    <cellStyle name="Normal 64 2 2" xfId="37774" xr:uid="{00000000-0005-0000-0000-000028500000}"/>
    <cellStyle name="Normal 64 3" xfId="37653" xr:uid="{00000000-0005-0000-0000-000029500000}"/>
    <cellStyle name="Normal 64 4" xfId="38006" xr:uid="{00000000-0005-0000-0000-00002A500000}"/>
    <cellStyle name="Normal 64 5" xfId="34926" xr:uid="{00000000-0005-0000-0000-00002B500000}"/>
    <cellStyle name="Normal 64_MEDIDAS AYER" xfId="37834" xr:uid="{00000000-0005-0000-0000-00002C500000}"/>
    <cellStyle name="Normal 65" xfId="137" xr:uid="{00000000-0005-0000-0000-00002D500000}"/>
    <cellStyle name="Normal 65 2" xfId="138" xr:uid="{00000000-0005-0000-0000-00002E500000}"/>
    <cellStyle name="Normal 65 2 2" xfId="37775" xr:uid="{00000000-0005-0000-0000-00002F500000}"/>
    <cellStyle name="Normal 65 2 3" xfId="38008" xr:uid="{00000000-0005-0000-0000-000030500000}"/>
    <cellStyle name="Normal 65 2 4" xfId="35097" xr:uid="{00000000-0005-0000-0000-000031500000}"/>
    <cellStyle name="Normal 65 3" xfId="37654" xr:uid="{00000000-0005-0000-0000-000032500000}"/>
    <cellStyle name="Normal 65 4" xfId="38007" xr:uid="{00000000-0005-0000-0000-000033500000}"/>
    <cellStyle name="Normal 65 5" xfId="34927" xr:uid="{00000000-0005-0000-0000-000034500000}"/>
    <cellStyle name="Normal 65_MEDIDAS AYER" xfId="37835" xr:uid="{00000000-0005-0000-0000-000035500000}"/>
    <cellStyle name="Normal 66" xfId="139" xr:uid="{00000000-0005-0000-0000-000036500000}"/>
    <cellStyle name="Normal 66 2" xfId="140" xr:uid="{00000000-0005-0000-0000-000037500000}"/>
    <cellStyle name="Normal 66 2 2" xfId="37776" xr:uid="{00000000-0005-0000-0000-000038500000}"/>
    <cellStyle name="Normal 66 2 3" xfId="38010" xr:uid="{00000000-0005-0000-0000-000039500000}"/>
    <cellStyle name="Normal 66 2 4" xfId="35118" xr:uid="{00000000-0005-0000-0000-00003A500000}"/>
    <cellStyle name="Normal 66 3" xfId="37655" xr:uid="{00000000-0005-0000-0000-00003B500000}"/>
    <cellStyle name="Normal 66 4" xfId="38009" xr:uid="{00000000-0005-0000-0000-00003C500000}"/>
    <cellStyle name="Normal 66 5" xfId="34928" xr:uid="{00000000-0005-0000-0000-00003D500000}"/>
    <cellStyle name="Normal 66_MEDIDAS AYER" xfId="37836" xr:uid="{00000000-0005-0000-0000-00003E500000}"/>
    <cellStyle name="Normal 67" xfId="141" xr:uid="{00000000-0005-0000-0000-00003F500000}"/>
    <cellStyle name="Normal 67 2" xfId="35120" xr:uid="{00000000-0005-0000-0000-000040500000}"/>
    <cellStyle name="Normal 67 2 2" xfId="37777" xr:uid="{00000000-0005-0000-0000-000041500000}"/>
    <cellStyle name="Normal 67 3" xfId="37656" xr:uid="{00000000-0005-0000-0000-000042500000}"/>
    <cellStyle name="Normal 67 4" xfId="38011" xr:uid="{00000000-0005-0000-0000-000043500000}"/>
    <cellStyle name="Normal 67 5" xfId="34929" xr:uid="{00000000-0005-0000-0000-000044500000}"/>
    <cellStyle name="Normal 67_MEDIDAS AYER" xfId="37837" xr:uid="{00000000-0005-0000-0000-000045500000}"/>
    <cellStyle name="Normal 68" xfId="142" xr:uid="{00000000-0005-0000-0000-000046500000}"/>
    <cellStyle name="Normal 68 2" xfId="35121" xr:uid="{00000000-0005-0000-0000-000047500000}"/>
    <cellStyle name="Normal 68 2 2" xfId="37778" xr:uid="{00000000-0005-0000-0000-000048500000}"/>
    <cellStyle name="Normal 68 3" xfId="250" xr:uid="{00000000-0005-0000-0000-000049500000}"/>
    <cellStyle name="Normal 68 3 2" xfId="38228" xr:uid="{00000000-0005-0000-0000-00004A500000}"/>
    <cellStyle name="Normal 68 3 3" xfId="37657" xr:uid="{00000000-0005-0000-0000-00004B500000}"/>
    <cellStyle name="Normal 68 4" xfId="38012" xr:uid="{00000000-0005-0000-0000-00004C500000}"/>
    <cellStyle name="Normal 68 5" xfId="34930" xr:uid="{00000000-0005-0000-0000-00004D500000}"/>
    <cellStyle name="Normal 68_MEDIDAS AYER" xfId="37838" xr:uid="{00000000-0005-0000-0000-00004E500000}"/>
    <cellStyle name="Normal 69" xfId="143" xr:uid="{00000000-0005-0000-0000-00004F500000}"/>
    <cellStyle name="Normal 69 2" xfId="35119" xr:uid="{00000000-0005-0000-0000-000050500000}"/>
    <cellStyle name="Normal 69 2 2" xfId="37779" xr:uid="{00000000-0005-0000-0000-000051500000}"/>
    <cellStyle name="Normal 69 3" xfId="37658" xr:uid="{00000000-0005-0000-0000-000052500000}"/>
    <cellStyle name="Normal 69 4" xfId="38013" xr:uid="{00000000-0005-0000-0000-000053500000}"/>
    <cellStyle name="Normal 69 5" xfId="34931" xr:uid="{00000000-0005-0000-0000-000054500000}"/>
    <cellStyle name="Normal 69_MEDIDAS AYER" xfId="37839" xr:uid="{00000000-0005-0000-0000-000055500000}"/>
    <cellStyle name="Normal 7" xfId="144" xr:uid="{00000000-0005-0000-0000-000056500000}"/>
    <cellStyle name="Normal 7 10" xfId="35665" xr:uid="{00000000-0005-0000-0000-000057500000}"/>
    <cellStyle name="Normal 7 11" xfId="35692" xr:uid="{00000000-0005-0000-0000-000058500000}"/>
    <cellStyle name="Normal 7 12" xfId="35711" xr:uid="{00000000-0005-0000-0000-000059500000}"/>
    <cellStyle name="Normal 7 13" xfId="36807" xr:uid="{00000000-0005-0000-0000-00005A500000}"/>
    <cellStyle name="Normal 7 14" xfId="37182" xr:uid="{00000000-0005-0000-0000-00005B500000}"/>
    <cellStyle name="Normal 7 15" xfId="37226" xr:uid="{00000000-0005-0000-0000-00005C500000}"/>
    <cellStyle name="Normal 7 16" xfId="37492" xr:uid="{00000000-0005-0000-0000-00005D500000}"/>
    <cellStyle name="Normal 7 17" xfId="35040" xr:uid="{00000000-0005-0000-0000-00005E500000}"/>
    <cellStyle name="Normal 7 18" xfId="37606" xr:uid="{00000000-0005-0000-0000-00005F500000}"/>
    <cellStyle name="Normal 7 19" xfId="38014" xr:uid="{00000000-0005-0000-0000-000060500000}"/>
    <cellStyle name="Normal 7 2" xfId="13303" xr:uid="{00000000-0005-0000-0000-000061500000}"/>
    <cellStyle name="Normal 7 2 2" xfId="34526" xr:uid="{00000000-0005-0000-0000-000062500000}"/>
    <cellStyle name="Normal 7 2 2 2" xfId="34852" xr:uid="{00000000-0005-0000-0000-000063500000}"/>
    <cellStyle name="Normal 7 2 2 3" xfId="36751" xr:uid="{00000000-0005-0000-0000-000064500000}"/>
    <cellStyle name="Normal 7 2 3" xfId="37717" xr:uid="{00000000-0005-0000-0000-000065500000}"/>
    <cellStyle name="Normal 7 2_Client_Field_Report_SSFD_293_UI_17May14@6h00" xfId="34853" xr:uid="{00000000-0005-0000-0000-000066500000}"/>
    <cellStyle name="Normal 7 20" xfId="13302" xr:uid="{00000000-0005-0000-0000-000067500000}"/>
    <cellStyle name="Normal 7 21" xfId="38290" xr:uid="{00000000-0005-0000-0000-000068500000}"/>
    <cellStyle name="Normal 7 22" xfId="38301" xr:uid="{043D968D-E66F-4EBA-8709-C729FA07997F}"/>
    <cellStyle name="Normal 7 3" xfId="13304" xr:uid="{00000000-0005-0000-0000-000069500000}"/>
    <cellStyle name="Normal 7 3 2" xfId="36752" xr:uid="{00000000-0005-0000-0000-00006A500000}"/>
    <cellStyle name="Normal 7 4" xfId="26508" xr:uid="{00000000-0005-0000-0000-00006B500000}"/>
    <cellStyle name="Normal 7 4 2" xfId="35462" xr:uid="{00000000-0005-0000-0000-00006C500000}"/>
    <cellStyle name="Normal 7 4 3" xfId="35642" xr:uid="{00000000-0005-0000-0000-00006D500000}"/>
    <cellStyle name="Normal 7 4 4" xfId="36753" xr:uid="{00000000-0005-0000-0000-00006E500000}"/>
    <cellStyle name="Normal 7 4 5" xfId="37108" xr:uid="{00000000-0005-0000-0000-00006F500000}"/>
    <cellStyle name="Normal 7 4 6" xfId="37396" xr:uid="{00000000-0005-0000-0000-000070500000}"/>
    <cellStyle name="Normal 7 4 7" xfId="35041" xr:uid="{00000000-0005-0000-0000-000071500000}"/>
    <cellStyle name="Normal 7 5" xfId="35092" xr:uid="{00000000-0005-0000-0000-000072500000}"/>
    <cellStyle name="Normal 7 6" xfId="35115" xr:uid="{00000000-0005-0000-0000-000073500000}"/>
    <cellStyle name="Normal 7 7" xfId="35278" xr:uid="{00000000-0005-0000-0000-000074500000}"/>
    <cellStyle name="Normal 7 8" xfId="35404" xr:uid="{00000000-0005-0000-0000-000075500000}"/>
    <cellStyle name="Normal 7 9" xfId="35592" xr:uid="{00000000-0005-0000-0000-000076500000}"/>
    <cellStyle name="Normal 7_2historial" xfId="34854" xr:uid="{00000000-0005-0000-0000-000077500000}"/>
    <cellStyle name="Normal 70" xfId="145" xr:uid="{00000000-0005-0000-0000-000078500000}"/>
    <cellStyle name="Normal 70 2" xfId="35112" xr:uid="{00000000-0005-0000-0000-000079500000}"/>
    <cellStyle name="Normal 70 2 2" xfId="37780" xr:uid="{00000000-0005-0000-0000-00007A500000}"/>
    <cellStyle name="Normal 70 3" xfId="37659" xr:uid="{00000000-0005-0000-0000-00007B500000}"/>
    <cellStyle name="Normal 70 4" xfId="38015" xr:uid="{00000000-0005-0000-0000-00007C500000}"/>
    <cellStyle name="Normal 70 5" xfId="34932" xr:uid="{00000000-0005-0000-0000-00007D500000}"/>
    <cellStyle name="Normal 70_MEDIDAS AYER" xfId="37840" xr:uid="{00000000-0005-0000-0000-00007E500000}"/>
    <cellStyle name="Normal 71" xfId="146" xr:uid="{00000000-0005-0000-0000-00007F500000}"/>
    <cellStyle name="Normal 71 2" xfId="147" xr:uid="{00000000-0005-0000-0000-000080500000}"/>
    <cellStyle name="Normal 71 2 2" xfId="38017" xr:uid="{00000000-0005-0000-0000-000081500000}"/>
    <cellStyle name="Normal 71 2 3" xfId="37781" xr:uid="{00000000-0005-0000-0000-000082500000}"/>
    <cellStyle name="Normal 71 3" xfId="37660" xr:uid="{00000000-0005-0000-0000-000083500000}"/>
    <cellStyle name="Normal 71 4" xfId="38016" xr:uid="{00000000-0005-0000-0000-000084500000}"/>
    <cellStyle name="Normal 71 5" xfId="35122" xr:uid="{00000000-0005-0000-0000-000085500000}"/>
    <cellStyle name="Normal 71_MEDIDAS AYER" xfId="37841" xr:uid="{00000000-0005-0000-0000-000086500000}"/>
    <cellStyle name="Normal 72" xfId="148" xr:uid="{00000000-0005-0000-0000-000087500000}"/>
    <cellStyle name="Normal 72 2" xfId="149" xr:uid="{00000000-0005-0000-0000-000088500000}"/>
    <cellStyle name="Normal 72 2 2" xfId="38019" xr:uid="{00000000-0005-0000-0000-000089500000}"/>
    <cellStyle name="Normal 72 2 3" xfId="37782" xr:uid="{00000000-0005-0000-0000-00008A500000}"/>
    <cellStyle name="Normal 72 3" xfId="37661" xr:uid="{00000000-0005-0000-0000-00008B500000}"/>
    <cellStyle name="Normal 72 4" xfId="38018" xr:uid="{00000000-0005-0000-0000-00008C500000}"/>
    <cellStyle name="Normal 72 5" xfId="35111" xr:uid="{00000000-0005-0000-0000-00008D500000}"/>
    <cellStyle name="Normal 72_MEDIDAS AYER" xfId="37842" xr:uid="{00000000-0005-0000-0000-00008E500000}"/>
    <cellStyle name="Normal 73" xfId="150" xr:uid="{00000000-0005-0000-0000-00008F500000}"/>
    <cellStyle name="Normal 73 2" xfId="151" xr:uid="{00000000-0005-0000-0000-000090500000}"/>
    <cellStyle name="Normal 73 2 2" xfId="38021" xr:uid="{00000000-0005-0000-0000-000091500000}"/>
    <cellStyle name="Normal 73 2 3" xfId="37783" xr:uid="{00000000-0005-0000-0000-000092500000}"/>
    <cellStyle name="Normal 73 3" xfId="37662" xr:uid="{00000000-0005-0000-0000-000093500000}"/>
    <cellStyle name="Normal 73 4" xfId="38020" xr:uid="{00000000-0005-0000-0000-000094500000}"/>
    <cellStyle name="Normal 73 5" xfId="35123" xr:uid="{00000000-0005-0000-0000-000095500000}"/>
    <cellStyle name="Normal 73_MEDIDAS AYER" xfId="37843" xr:uid="{00000000-0005-0000-0000-000096500000}"/>
    <cellStyle name="Normal 74" xfId="152" xr:uid="{00000000-0005-0000-0000-000097500000}"/>
    <cellStyle name="Normal 74 2" xfId="37784" xr:uid="{00000000-0005-0000-0000-000098500000}"/>
    <cellStyle name="Normal 74 3" xfId="37663" xr:uid="{00000000-0005-0000-0000-000099500000}"/>
    <cellStyle name="Normal 74 4" xfId="38022" xr:uid="{00000000-0005-0000-0000-00009A500000}"/>
    <cellStyle name="Normal 74 5" xfId="35110" xr:uid="{00000000-0005-0000-0000-00009B500000}"/>
    <cellStyle name="Normal 74 6" xfId="38260" xr:uid="{00000000-0005-0000-0000-00009C500000}"/>
    <cellStyle name="Normal 74_MEDIDAS AYER" xfId="37844" xr:uid="{00000000-0005-0000-0000-00009D500000}"/>
    <cellStyle name="Normal 75" xfId="168" xr:uid="{00000000-0005-0000-0000-00009E500000}"/>
    <cellStyle name="Normal 75 2" xfId="179" xr:uid="{00000000-0005-0000-0000-00009F500000}"/>
    <cellStyle name="Normal 75 2 2" xfId="38034" xr:uid="{00000000-0005-0000-0000-0000A0500000}"/>
    <cellStyle name="Normal 75 2 3" xfId="37785" xr:uid="{00000000-0005-0000-0000-0000A1500000}"/>
    <cellStyle name="Normal 75 3" xfId="198" xr:uid="{00000000-0005-0000-0000-0000A2500000}"/>
    <cellStyle name="Normal 75 3 2" xfId="38052" xr:uid="{00000000-0005-0000-0000-0000A3500000}"/>
    <cellStyle name="Normal 75 3 3" xfId="37664" xr:uid="{00000000-0005-0000-0000-0000A4500000}"/>
    <cellStyle name="Normal 75 4" xfId="231" xr:uid="{00000000-0005-0000-0000-0000A5500000}"/>
    <cellStyle name="Normal 75 5" xfId="281" xr:uid="{00000000-0005-0000-0000-0000A6500000}"/>
    <cellStyle name="Normal 75 5 2" xfId="35124" xr:uid="{00000000-0005-0000-0000-0000A7500000}"/>
    <cellStyle name="Normal 75_MEDIDAS AYER" xfId="37845" xr:uid="{00000000-0005-0000-0000-0000A8500000}"/>
    <cellStyle name="Normal 76" xfId="171" xr:uid="{00000000-0005-0000-0000-0000A9500000}"/>
    <cellStyle name="Normal 76 2" xfId="199" xr:uid="{00000000-0005-0000-0000-0000AA500000}"/>
    <cellStyle name="Normal 76 2 2" xfId="38053" xr:uid="{00000000-0005-0000-0000-0000AB500000}"/>
    <cellStyle name="Normal 76 2 3" xfId="37786" xr:uid="{00000000-0005-0000-0000-0000AC500000}"/>
    <cellStyle name="Normal 76 3" xfId="232" xr:uid="{00000000-0005-0000-0000-0000AD500000}"/>
    <cellStyle name="Normal 76 3 2" xfId="38211" xr:uid="{00000000-0005-0000-0000-0000AE500000}"/>
    <cellStyle name="Normal 76 3 3" xfId="37665" xr:uid="{00000000-0005-0000-0000-0000AF500000}"/>
    <cellStyle name="Normal 76 4" xfId="282" xr:uid="{00000000-0005-0000-0000-0000B0500000}"/>
    <cellStyle name="Normal 76 5" xfId="35125" xr:uid="{00000000-0005-0000-0000-0000B1500000}"/>
    <cellStyle name="Normal 76_MEDIDAS AYER" xfId="37846" xr:uid="{00000000-0005-0000-0000-0000B2500000}"/>
    <cellStyle name="Normal 77" xfId="172" xr:uid="{00000000-0005-0000-0000-0000B3500000}"/>
    <cellStyle name="Normal 77 2" xfId="200" xr:uid="{00000000-0005-0000-0000-0000B4500000}"/>
    <cellStyle name="Normal 77 2 2" xfId="38054" xr:uid="{00000000-0005-0000-0000-0000B5500000}"/>
    <cellStyle name="Normal 77 2 3" xfId="37787" xr:uid="{00000000-0005-0000-0000-0000B6500000}"/>
    <cellStyle name="Normal 77 3" xfId="233" xr:uid="{00000000-0005-0000-0000-0000B7500000}"/>
    <cellStyle name="Normal 77 3 2" xfId="38212" xr:uid="{00000000-0005-0000-0000-0000B8500000}"/>
    <cellStyle name="Normal 77 3 3" xfId="37666" xr:uid="{00000000-0005-0000-0000-0000B9500000}"/>
    <cellStyle name="Normal 77 4" xfId="291" xr:uid="{00000000-0005-0000-0000-0000BA500000}"/>
    <cellStyle name="Normal 77 5" xfId="35126" xr:uid="{00000000-0005-0000-0000-0000BB500000}"/>
    <cellStyle name="Normal 77_MEDIDAS AYER" xfId="37847" xr:uid="{00000000-0005-0000-0000-0000BC500000}"/>
    <cellStyle name="Normal 78" xfId="173" xr:uid="{00000000-0005-0000-0000-0000BD500000}"/>
    <cellStyle name="Normal 78 2" xfId="201" xr:uid="{00000000-0005-0000-0000-0000BE500000}"/>
    <cellStyle name="Normal 78 2 2" xfId="38055" xr:uid="{00000000-0005-0000-0000-0000BF500000}"/>
    <cellStyle name="Normal 78 2 3" xfId="37788" xr:uid="{00000000-0005-0000-0000-0000C0500000}"/>
    <cellStyle name="Normal 78 3" xfId="234" xr:uid="{00000000-0005-0000-0000-0000C1500000}"/>
    <cellStyle name="Normal 78 3 2" xfId="38213" xr:uid="{00000000-0005-0000-0000-0000C2500000}"/>
    <cellStyle name="Normal 78 3 3" xfId="37667" xr:uid="{00000000-0005-0000-0000-0000C3500000}"/>
    <cellStyle name="Normal 78 4" xfId="266" xr:uid="{00000000-0005-0000-0000-0000C4500000}"/>
    <cellStyle name="Normal 78 5" xfId="35127" xr:uid="{00000000-0005-0000-0000-0000C5500000}"/>
    <cellStyle name="Normal 78_MEDIDAS AYER" xfId="37848" xr:uid="{00000000-0005-0000-0000-0000C6500000}"/>
    <cellStyle name="Normal 79" xfId="174" xr:uid="{00000000-0005-0000-0000-0000C7500000}"/>
    <cellStyle name="Normal 79 2" xfId="180" xr:uid="{00000000-0005-0000-0000-0000C8500000}"/>
    <cellStyle name="Normal 79 2 2" xfId="38035" xr:uid="{00000000-0005-0000-0000-0000C9500000}"/>
    <cellStyle name="Normal 79 2 3" xfId="37789" xr:uid="{00000000-0005-0000-0000-0000CA500000}"/>
    <cellStyle name="Normal 79 3" xfId="235" xr:uid="{00000000-0005-0000-0000-0000CB500000}"/>
    <cellStyle name="Normal 79 3 2" xfId="38214" xr:uid="{00000000-0005-0000-0000-0000CC500000}"/>
    <cellStyle name="Normal 79 3 3" xfId="37668" xr:uid="{00000000-0005-0000-0000-0000CD500000}"/>
    <cellStyle name="Normal 79 4" xfId="283" xr:uid="{00000000-0005-0000-0000-0000CE500000}"/>
    <cellStyle name="Normal 79 5" xfId="35146" xr:uid="{00000000-0005-0000-0000-0000CF500000}"/>
    <cellStyle name="Normal 79_MEDIDAS AYER" xfId="37849" xr:uid="{00000000-0005-0000-0000-0000D0500000}"/>
    <cellStyle name="Normal 8" xfId="153" xr:uid="{00000000-0005-0000-0000-0000D1500000}"/>
    <cellStyle name="Normal 8 10" xfId="35666" xr:uid="{00000000-0005-0000-0000-0000D2500000}"/>
    <cellStyle name="Normal 8 11" xfId="35693" xr:uid="{00000000-0005-0000-0000-0000D3500000}"/>
    <cellStyle name="Normal 8 12" xfId="35712" xr:uid="{00000000-0005-0000-0000-0000D4500000}"/>
    <cellStyle name="Normal 8 13" xfId="36806" xr:uid="{00000000-0005-0000-0000-0000D5500000}"/>
    <cellStyle name="Normal 8 14" xfId="37183" xr:uid="{00000000-0005-0000-0000-0000D6500000}"/>
    <cellStyle name="Normal 8 15" xfId="37227" xr:uid="{00000000-0005-0000-0000-0000D7500000}"/>
    <cellStyle name="Normal 8 16" xfId="37493" xr:uid="{00000000-0005-0000-0000-0000D8500000}"/>
    <cellStyle name="Normal 8 17" xfId="35042" xr:uid="{00000000-0005-0000-0000-0000D9500000}"/>
    <cellStyle name="Normal 8 18" xfId="37607" xr:uid="{00000000-0005-0000-0000-0000DA500000}"/>
    <cellStyle name="Normal 8 19" xfId="38023" xr:uid="{00000000-0005-0000-0000-0000DB500000}"/>
    <cellStyle name="Normal 8 2" xfId="13306" xr:uid="{00000000-0005-0000-0000-0000DC500000}"/>
    <cellStyle name="Normal 8 2 2" xfId="34527" xr:uid="{00000000-0005-0000-0000-0000DD500000}"/>
    <cellStyle name="Normal 8 2 2 2" xfId="34855" xr:uid="{00000000-0005-0000-0000-0000DE500000}"/>
    <cellStyle name="Normal 8 2 2 3" xfId="36754" xr:uid="{00000000-0005-0000-0000-0000DF500000}"/>
    <cellStyle name="Normal 8 2 3" xfId="37718" xr:uid="{00000000-0005-0000-0000-0000E0500000}"/>
    <cellStyle name="Normal 8 2_Client_Field_Report_SSFD_293_UI_17May14@6h00" xfId="34856" xr:uid="{00000000-0005-0000-0000-0000E1500000}"/>
    <cellStyle name="Normal 8 20" xfId="13305" xr:uid="{00000000-0005-0000-0000-0000E2500000}"/>
    <cellStyle name="Normal 8 21" xfId="38302" xr:uid="{E374CB28-1D89-4768-A0AC-9D6FD594AE1D}"/>
    <cellStyle name="Normal 8 3" xfId="13307" xr:uid="{00000000-0005-0000-0000-0000E3500000}"/>
    <cellStyle name="Normal 8 3 2" xfId="36755" xr:uid="{00000000-0005-0000-0000-0000E4500000}"/>
    <cellStyle name="Normal 8 4" xfId="26509" xr:uid="{00000000-0005-0000-0000-0000E5500000}"/>
    <cellStyle name="Normal 8 4 2" xfId="35463" xr:uid="{00000000-0005-0000-0000-0000E6500000}"/>
    <cellStyle name="Normal 8 4 3" xfId="35643" xr:uid="{00000000-0005-0000-0000-0000E7500000}"/>
    <cellStyle name="Normal 8 4 4" xfId="36756" xr:uid="{00000000-0005-0000-0000-0000E8500000}"/>
    <cellStyle name="Normal 8 4 5" xfId="37109" xr:uid="{00000000-0005-0000-0000-0000E9500000}"/>
    <cellStyle name="Normal 8 4 6" xfId="37397" xr:uid="{00000000-0005-0000-0000-0000EA500000}"/>
    <cellStyle name="Normal 8 4 7" xfId="35043" xr:uid="{00000000-0005-0000-0000-0000EB500000}"/>
    <cellStyle name="Normal 8 5" xfId="35093" xr:uid="{00000000-0005-0000-0000-0000EC500000}"/>
    <cellStyle name="Normal 8 6" xfId="35116" xr:uid="{00000000-0005-0000-0000-0000ED500000}"/>
    <cellStyle name="Normal 8 7" xfId="35279" xr:uid="{00000000-0005-0000-0000-0000EE500000}"/>
    <cellStyle name="Normal 8 8" xfId="35405" xr:uid="{00000000-0005-0000-0000-0000EF500000}"/>
    <cellStyle name="Normal 8 9" xfId="35593" xr:uid="{00000000-0005-0000-0000-0000F0500000}"/>
    <cellStyle name="Normal 8_2historial" xfId="34857" xr:uid="{00000000-0005-0000-0000-0000F1500000}"/>
    <cellStyle name="Normal 80" xfId="175" xr:uid="{00000000-0005-0000-0000-0000F2500000}"/>
    <cellStyle name="Normal 80 2" xfId="208" xr:uid="{00000000-0005-0000-0000-0000F3500000}"/>
    <cellStyle name="Normal 80 2 2" xfId="38188" xr:uid="{00000000-0005-0000-0000-0000F4500000}"/>
    <cellStyle name="Normal 80 2 3" xfId="37790" xr:uid="{00000000-0005-0000-0000-0000F5500000}"/>
    <cellStyle name="Normal 80 3" xfId="236" xr:uid="{00000000-0005-0000-0000-0000F6500000}"/>
    <cellStyle name="Normal 80 3 2" xfId="38215" xr:uid="{00000000-0005-0000-0000-0000F7500000}"/>
    <cellStyle name="Normal 80 3 3" xfId="37669" xr:uid="{00000000-0005-0000-0000-0000F8500000}"/>
    <cellStyle name="Normal 80 4" xfId="295" xr:uid="{00000000-0005-0000-0000-0000F9500000}"/>
    <cellStyle name="Normal 80 5" xfId="35282" xr:uid="{00000000-0005-0000-0000-0000FA500000}"/>
    <cellStyle name="Normal 80_MEDIDAS AYER" xfId="37850" xr:uid="{00000000-0005-0000-0000-0000FB500000}"/>
    <cellStyle name="Normal 81" xfId="176" xr:uid="{00000000-0005-0000-0000-0000FC500000}"/>
    <cellStyle name="Normal 81 2" xfId="209" xr:uid="{00000000-0005-0000-0000-0000FD500000}"/>
    <cellStyle name="Normal 81 2 2" xfId="38189" xr:uid="{00000000-0005-0000-0000-0000FE500000}"/>
    <cellStyle name="Normal 81 2 3" xfId="37792" xr:uid="{00000000-0005-0000-0000-0000FF500000}"/>
    <cellStyle name="Normal 81 3" xfId="237" xr:uid="{00000000-0005-0000-0000-000000510000}"/>
    <cellStyle name="Normal 81 3 2" xfId="38216" xr:uid="{00000000-0005-0000-0000-000001510000}"/>
    <cellStyle name="Normal 81 3 3" xfId="37675" xr:uid="{00000000-0005-0000-0000-000002510000}"/>
    <cellStyle name="Normal 81 4" xfId="292" xr:uid="{00000000-0005-0000-0000-000003510000}"/>
    <cellStyle name="Normal 81 5" xfId="35284" xr:uid="{00000000-0005-0000-0000-000004510000}"/>
    <cellStyle name="Normal 81_MEDIDAS AYER" xfId="37851" xr:uid="{00000000-0005-0000-0000-000005510000}"/>
    <cellStyle name="Normal 82" xfId="177" xr:uid="{00000000-0005-0000-0000-000006510000}"/>
    <cellStyle name="Normal 82 2" xfId="222" xr:uid="{00000000-0005-0000-0000-000007510000}"/>
    <cellStyle name="Normal 82 2 2" xfId="38202" xr:uid="{00000000-0005-0000-0000-000008510000}"/>
    <cellStyle name="Normal 82 2 3" xfId="37793" xr:uid="{00000000-0005-0000-0000-000009510000}"/>
    <cellStyle name="Normal 82 3" xfId="238" xr:uid="{00000000-0005-0000-0000-00000A510000}"/>
    <cellStyle name="Normal 82 3 2" xfId="38217" xr:uid="{00000000-0005-0000-0000-00000B510000}"/>
    <cellStyle name="Normal 82 3 3" xfId="37683" xr:uid="{00000000-0005-0000-0000-00000C510000}"/>
    <cellStyle name="Normal 82 4" xfId="267" xr:uid="{00000000-0005-0000-0000-00000D510000}"/>
    <cellStyle name="Normal 82 5" xfId="35470" xr:uid="{00000000-0005-0000-0000-00000E510000}"/>
    <cellStyle name="Normal 82_MEDIDAS AYER" xfId="37852" xr:uid="{00000000-0005-0000-0000-00000F510000}"/>
    <cellStyle name="Normal 83" xfId="178" xr:uid="{00000000-0005-0000-0000-000010510000}"/>
    <cellStyle name="Normal 83 2" xfId="245" xr:uid="{00000000-0005-0000-0000-000011510000}"/>
    <cellStyle name="Normal 83 2 2" xfId="38224" xr:uid="{00000000-0005-0000-0000-000012510000}"/>
    <cellStyle name="Normal 83 2 3" xfId="37794" xr:uid="{00000000-0005-0000-0000-000013510000}"/>
    <cellStyle name="Normal 83 3" xfId="284" xr:uid="{00000000-0005-0000-0000-000014510000}"/>
    <cellStyle name="Normal 83 3 2" xfId="37684" xr:uid="{00000000-0005-0000-0000-000015510000}"/>
    <cellStyle name="Normal 83 4" xfId="38033" xr:uid="{00000000-0005-0000-0000-000016510000}"/>
    <cellStyle name="Normal 83 5" xfId="35472" xr:uid="{00000000-0005-0000-0000-000017510000}"/>
    <cellStyle name="Normal 83_MEDIDAS AYER" xfId="37853" xr:uid="{00000000-0005-0000-0000-000018510000}"/>
    <cellStyle name="Normal 84" xfId="181" xr:uid="{00000000-0005-0000-0000-000019510000}"/>
    <cellStyle name="Normal 84 2" xfId="270" xr:uid="{00000000-0005-0000-0000-00001A510000}"/>
    <cellStyle name="Normal 84 2 2" xfId="37796" xr:uid="{00000000-0005-0000-0000-00001B510000}"/>
    <cellStyle name="Normal 84 2 3" xfId="36801" xr:uid="{00000000-0005-0000-0000-00001C510000}"/>
    <cellStyle name="Normal 84 3" xfId="255" xr:uid="{00000000-0005-0000-0000-00001D510000}"/>
    <cellStyle name="Normal 84 3 2" xfId="35645" xr:uid="{00000000-0005-0000-0000-00001E510000}"/>
    <cellStyle name="Normal 84 4" xfId="37686" xr:uid="{00000000-0005-0000-0000-00001F510000}"/>
    <cellStyle name="Normal 84 5" xfId="38036" xr:uid="{00000000-0005-0000-0000-000020510000}"/>
    <cellStyle name="Normal 84 6" xfId="34933" xr:uid="{00000000-0005-0000-0000-000021510000}"/>
    <cellStyle name="Normal 84_MEDIDAS AYER" xfId="37854" xr:uid="{00000000-0005-0000-0000-000022510000}"/>
    <cellStyle name="Normal 85" xfId="182" xr:uid="{00000000-0005-0000-0000-000023510000}"/>
    <cellStyle name="Normal 85 2" xfId="293" xr:uid="{00000000-0005-0000-0000-000024510000}"/>
    <cellStyle name="Normal 85 2 2" xfId="37688" xr:uid="{00000000-0005-0000-0000-000025510000}"/>
    <cellStyle name="Normal 85 3" xfId="258" xr:uid="{00000000-0005-0000-0000-000026510000}"/>
    <cellStyle name="Normal 85 3 2" xfId="38037" xr:uid="{00000000-0005-0000-0000-000027510000}"/>
    <cellStyle name="Normal 85 4" xfId="35669" xr:uid="{00000000-0005-0000-0000-000028510000}"/>
    <cellStyle name="Normal 86" xfId="183" xr:uid="{00000000-0005-0000-0000-000029510000}"/>
    <cellStyle name="Normal 86 2" xfId="264" xr:uid="{00000000-0005-0000-0000-00002A510000}"/>
    <cellStyle name="Normal 86 2 2" xfId="37690" xr:uid="{00000000-0005-0000-0000-00002B510000}"/>
    <cellStyle name="Normal 86 3" xfId="269" xr:uid="{00000000-0005-0000-0000-00002C510000}"/>
    <cellStyle name="Normal 86 3 2" xfId="38038" xr:uid="{00000000-0005-0000-0000-00002D510000}"/>
    <cellStyle name="Normal 86 4" xfId="35675" xr:uid="{00000000-0005-0000-0000-00002E510000}"/>
    <cellStyle name="Normal 87" xfId="184" xr:uid="{00000000-0005-0000-0000-00002F510000}"/>
    <cellStyle name="Normal 87 2" xfId="268" xr:uid="{00000000-0005-0000-0000-000030510000}"/>
    <cellStyle name="Normal 87 3" xfId="256" xr:uid="{00000000-0005-0000-0000-000031510000}"/>
    <cellStyle name="Normal 87 3 2" xfId="35676" xr:uid="{00000000-0005-0000-0000-000032510000}"/>
    <cellStyle name="Normal 88" xfId="185" xr:uid="{00000000-0005-0000-0000-000033510000}"/>
    <cellStyle name="Normal 88 2" xfId="38039" xr:uid="{00000000-0005-0000-0000-000034510000}"/>
    <cellStyle name="Normal 88 3" xfId="35677" xr:uid="{00000000-0005-0000-0000-000035510000}"/>
    <cellStyle name="Normal 89" xfId="186" xr:uid="{00000000-0005-0000-0000-000036510000}"/>
    <cellStyle name="Normal 89 2" xfId="36800" xr:uid="{00000000-0005-0000-0000-000037510000}"/>
    <cellStyle name="Normal 89 3" xfId="35695" xr:uid="{00000000-0005-0000-0000-000038510000}"/>
    <cellStyle name="Normal 89 4" xfId="37692" xr:uid="{00000000-0005-0000-0000-000039510000}"/>
    <cellStyle name="Normal 89 5" xfId="38040" xr:uid="{00000000-0005-0000-0000-00003A510000}"/>
    <cellStyle name="Normal 89 6" xfId="34934" xr:uid="{00000000-0005-0000-0000-00003B510000}"/>
    <cellStyle name="Normal 9" xfId="154" xr:uid="{00000000-0005-0000-0000-00003C510000}"/>
    <cellStyle name="Normal 9 10" xfId="35667" xr:uid="{00000000-0005-0000-0000-00003D510000}"/>
    <cellStyle name="Normal 9 11" xfId="35694" xr:uid="{00000000-0005-0000-0000-00003E510000}"/>
    <cellStyle name="Normal 9 12" xfId="35713" xr:uid="{00000000-0005-0000-0000-00003F510000}"/>
    <cellStyle name="Normal 9 13" xfId="36805" xr:uid="{00000000-0005-0000-0000-000040510000}"/>
    <cellStyle name="Normal 9 14" xfId="37184" xr:uid="{00000000-0005-0000-0000-000041510000}"/>
    <cellStyle name="Normal 9 15" xfId="37228" xr:uid="{00000000-0005-0000-0000-000042510000}"/>
    <cellStyle name="Normal 9 16" xfId="37494" xr:uid="{00000000-0005-0000-0000-000043510000}"/>
    <cellStyle name="Normal 9 17" xfId="35044" xr:uid="{00000000-0005-0000-0000-000044510000}"/>
    <cellStyle name="Normal 9 18" xfId="37608" xr:uid="{00000000-0005-0000-0000-000045510000}"/>
    <cellStyle name="Normal 9 19" xfId="38024" xr:uid="{00000000-0005-0000-0000-000046510000}"/>
    <cellStyle name="Normal 9 2" xfId="13309" xr:uid="{00000000-0005-0000-0000-000047510000}"/>
    <cellStyle name="Normal 9 2 2" xfId="34528" xr:uid="{00000000-0005-0000-0000-000048510000}"/>
    <cellStyle name="Normal 9 2 2 2" xfId="34858" xr:uid="{00000000-0005-0000-0000-000049510000}"/>
    <cellStyle name="Normal 9 2 2 3" xfId="36757" xr:uid="{00000000-0005-0000-0000-00004A510000}"/>
    <cellStyle name="Normal 9 2 3" xfId="37719" xr:uid="{00000000-0005-0000-0000-00004B510000}"/>
    <cellStyle name="Normal 9 2_Client_Field_Report_SSFD_293_UI_17May14@6h00" xfId="34859" xr:uid="{00000000-0005-0000-0000-00004C510000}"/>
    <cellStyle name="Normal 9 20" xfId="13308" xr:uid="{00000000-0005-0000-0000-00004D510000}"/>
    <cellStyle name="Normal 9 3" xfId="13310" xr:uid="{00000000-0005-0000-0000-00004E510000}"/>
    <cellStyle name="Normal 9 3 2" xfId="36758" xr:uid="{00000000-0005-0000-0000-00004F510000}"/>
    <cellStyle name="Normal 9 4" xfId="26510" xr:uid="{00000000-0005-0000-0000-000050510000}"/>
    <cellStyle name="Normal 9 4 2" xfId="35464" xr:uid="{00000000-0005-0000-0000-000051510000}"/>
    <cellStyle name="Normal 9 4 3" xfId="35644" xr:uid="{00000000-0005-0000-0000-000052510000}"/>
    <cellStyle name="Normal 9 4 4" xfId="36759" xr:uid="{00000000-0005-0000-0000-000053510000}"/>
    <cellStyle name="Normal 9 4 5" xfId="37110" xr:uid="{00000000-0005-0000-0000-000054510000}"/>
    <cellStyle name="Normal 9 4 6" xfId="37398" xr:uid="{00000000-0005-0000-0000-000055510000}"/>
    <cellStyle name="Normal 9 4 7" xfId="35045" xr:uid="{00000000-0005-0000-0000-000056510000}"/>
    <cellStyle name="Normal 9 5" xfId="35094" xr:uid="{00000000-0005-0000-0000-000057510000}"/>
    <cellStyle name="Normal 9 6" xfId="35117" xr:uid="{00000000-0005-0000-0000-000058510000}"/>
    <cellStyle name="Normal 9 7" xfId="35280" xr:uid="{00000000-0005-0000-0000-000059510000}"/>
    <cellStyle name="Normal 9 8" xfId="35406" xr:uid="{00000000-0005-0000-0000-00005A510000}"/>
    <cellStyle name="Normal 9 9" xfId="35594" xr:uid="{00000000-0005-0000-0000-00005B510000}"/>
    <cellStyle name="Normal 9_2historial" xfId="34860" xr:uid="{00000000-0005-0000-0000-00005C510000}"/>
    <cellStyle name="Normal 90" xfId="187" xr:uid="{00000000-0005-0000-0000-00005D510000}"/>
    <cellStyle name="Normal 90 2" xfId="37693" xr:uid="{00000000-0005-0000-0000-00005E510000}"/>
    <cellStyle name="Normal 90 3" xfId="38041" xr:uid="{00000000-0005-0000-0000-00005F510000}"/>
    <cellStyle name="Normal 90 4" xfId="35714" xr:uid="{00000000-0005-0000-0000-000060510000}"/>
    <cellStyle name="Normal 91" xfId="210" xr:uid="{00000000-0005-0000-0000-000061510000}"/>
    <cellStyle name="Normal 91 2" xfId="37694" xr:uid="{00000000-0005-0000-0000-000062510000}"/>
    <cellStyle name="Normal 91 3" xfId="38190" xr:uid="{00000000-0005-0000-0000-000063510000}"/>
    <cellStyle name="Normal 91 4" xfId="36803" xr:uid="{00000000-0005-0000-0000-000064510000}"/>
    <cellStyle name="Normal 92" xfId="211" xr:uid="{00000000-0005-0000-0000-000065510000}"/>
    <cellStyle name="Normal 92 2" xfId="37696" xr:uid="{00000000-0005-0000-0000-000066510000}"/>
    <cellStyle name="Normal 92 3" xfId="38191" xr:uid="{00000000-0005-0000-0000-000067510000}"/>
    <cellStyle name="Normal 92 4" xfId="36799" xr:uid="{00000000-0005-0000-0000-000068510000}"/>
    <cellStyle name="Normal 93" xfId="212" xr:uid="{00000000-0005-0000-0000-000069510000}"/>
    <cellStyle name="Normal 93 2" xfId="37697" xr:uid="{00000000-0005-0000-0000-00006A510000}"/>
    <cellStyle name="Normal 93 3" xfId="38192" xr:uid="{00000000-0005-0000-0000-00006B510000}"/>
    <cellStyle name="Normal 93 4" xfId="35823" xr:uid="{00000000-0005-0000-0000-00006C510000}"/>
    <cellStyle name="Normal 94" xfId="213" xr:uid="{00000000-0005-0000-0000-00006D510000}"/>
    <cellStyle name="Normal 94 2" xfId="37698" xr:uid="{00000000-0005-0000-0000-00006E510000}"/>
    <cellStyle name="Normal 94 3" xfId="38193" xr:uid="{00000000-0005-0000-0000-00006F510000}"/>
    <cellStyle name="Normal 94 4" xfId="36802" xr:uid="{00000000-0005-0000-0000-000070510000}"/>
    <cellStyle name="Normal 95" xfId="214" xr:uid="{00000000-0005-0000-0000-000071510000}"/>
    <cellStyle name="Normal 95 2" xfId="37699" xr:uid="{00000000-0005-0000-0000-000072510000}"/>
    <cellStyle name="Normal 95 3" xfId="38194" xr:uid="{00000000-0005-0000-0000-000073510000}"/>
    <cellStyle name="Normal 95 4" xfId="36804" xr:uid="{00000000-0005-0000-0000-000074510000}"/>
    <cellStyle name="Normal 96" xfId="215" xr:uid="{00000000-0005-0000-0000-000075510000}"/>
    <cellStyle name="Normal 96 2" xfId="37700" xr:uid="{00000000-0005-0000-0000-000076510000}"/>
    <cellStyle name="Normal 96 3" xfId="38195" xr:uid="{00000000-0005-0000-0000-000077510000}"/>
    <cellStyle name="Normal 96 4" xfId="36846" xr:uid="{00000000-0005-0000-0000-000078510000}"/>
    <cellStyle name="Normal 97" xfId="216" xr:uid="{00000000-0005-0000-0000-000079510000}"/>
    <cellStyle name="Normal 97 2" xfId="37701" xr:uid="{00000000-0005-0000-0000-00007A510000}"/>
    <cellStyle name="Normal 97 3" xfId="38196" xr:uid="{00000000-0005-0000-0000-00007B510000}"/>
    <cellStyle name="Normal 97 4" xfId="36850" xr:uid="{00000000-0005-0000-0000-00007C510000}"/>
    <cellStyle name="Normal 98" xfId="217" xr:uid="{00000000-0005-0000-0000-00007D510000}"/>
    <cellStyle name="Normal 98 2" xfId="37702" xr:uid="{00000000-0005-0000-0000-00007E510000}"/>
    <cellStyle name="Normal 98 3" xfId="38197" xr:uid="{00000000-0005-0000-0000-00007F510000}"/>
    <cellStyle name="Normal 98 4" xfId="34558" xr:uid="{00000000-0005-0000-0000-000080510000}"/>
    <cellStyle name="Normal 99" xfId="218" xr:uid="{00000000-0005-0000-0000-000081510000}"/>
    <cellStyle name="Normal 99 2" xfId="37703" xr:uid="{00000000-0005-0000-0000-000082510000}"/>
    <cellStyle name="Normal 99 3" xfId="38198" xr:uid="{00000000-0005-0000-0000-000083510000}"/>
    <cellStyle name="Normal 99 4" xfId="37163" xr:uid="{00000000-0005-0000-0000-000084510000}"/>
    <cellStyle name="Normal_PARTE BERMEJO 2" xfId="1" xr:uid="{00000000-0005-0000-0000-000085510000}"/>
    <cellStyle name="Notas" xfId="155" xr:uid="{00000000-0005-0000-0000-000086510000}"/>
    <cellStyle name="Notas 2" xfId="156" xr:uid="{00000000-0005-0000-0000-000087510000}"/>
    <cellStyle name="Notas 2 10" xfId="13312" xr:uid="{00000000-0005-0000-0000-000088510000}"/>
    <cellStyle name="Notas 2 10 2" xfId="13313" xr:uid="{00000000-0005-0000-0000-000089510000}"/>
    <cellStyle name="Notas 2 10 2 2" xfId="13314" xr:uid="{00000000-0005-0000-0000-00008A510000}"/>
    <cellStyle name="Notas 2 10 2 2 2" xfId="13315" xr:uid="{00000000-0005-0000-0000-00008B510000}"/>
    <cellStyle name="Notas 2 10 2 2 3" xfId="13316" xr:uid="{00000000-0005-0000-0000-00008C510000}"/>
    <cellStyle name="Notas 2 10 2 2 4" xfId="13317" xr:uid="{00000000-0005-0000-0000-00008D510000}"/>
    <cellStyle name="Notas 2 10 2 2 5" xfId="13318" xr:uid="{00000000-0005-0000-0000-00008E510000}"/>
    <cellStyle name="Notas 2 10 2 3" xfId="13319" xr:uid="{00000000-0005-0000-0000-00008F510000}"/>
    <cellStyle name="Notas 2 10 2 3 2" xfId="13320" xr:uid="{00000000-0005-0000-0000-000090510000}"/>
    <cellStyle name="Notas 2 10 2 3 3" xfId="13321" xr:uid="{00000000-0005-0000-0000-000091510000}"/>
    <cellStyle name="Notas 2 10 2 3 4" xfId="13322" xr:uid="{00000000-0005-0000-0000-000092510000}"/>
    <cellStyle name="Notas 2 10 2 3 5" xfId="13323" xr:uid="{00000000-0005-0000-0000-000093510000}"/>
    <cellStyle name="Notas 2 10 3" xfId="13324" xr:uid="{00000000-0005-0000-0000-000094510000}"/>
    <cellStyle name="Notas 2 10 3 2" xfId="13325" xr:uid="{00000000-0005-0000-0000-000095510000}"/>
    <cellStyle name="Notas 2 10 3 3" xfId="13326" xr:uid="{00000000-0005-0000-0000-000096510000}"/>
    <cellStyle name="Notas 2 10 3 4" xfId="13327" xr:uid="{00000000-0005-0000-0000-000097510000}"/>
    <cellStyle name="Notas 2 10 3 5" xfId="13328" xr:uid="{00000000-0005-0000-0000-000098510000}"/>
    <cellStyle name="Notas 2 10 4" xfId="13329" xr:uid="{00000000-0005-0000-0000-000099510000}"/>
    <cellStyle name="Notas 2 10 4 2" xfId="13330" xr:uid="{00000000-0005-0000-0000-00009A510000}"/>
    <cellStyle name="Notas 2 10 4 3" xfId="13331" xr:uid="{00000000-0005-0000-0000-00009B510000}"/>
    <cellStyle name="Notas 2 10 4 4" xfId="13332" xr:uid="{00000000-0005-0000-0000-00009C510000}"/>
    <cellStyle name="Notas 2 10 4 5" xfId="13333" xr:uid="{00000000-0005-0000-0000-00009D510000}"/>
    <cellStyle name="Notas 2 11" xfId="13334" xr:uid="{00000000-0005-0000-0000-00009E510000}"/>
    <cellStyle name="Notas 2 11 2" xfId="13335" xr:uid="{00000000-0005-0000-0000-00009F510000}"/>
    <cellStyle name="Notas 2 11 2 2" xfId="13336" xr:uid="{00000000-0005-0000-0000-0000A0510000}"/>
    <cellStyle name="Notas 2 11 2 2 2" xfId="13337" xr:uid="{00000000-0005-0000-0000-0000A1510000}"/>
    <cellStyle name="Notas 2 11 2 2 3" xfId="13338" xr:uid="{00000000-0005-0000-0000-0000A2510000}"/>
    <cellStyle name="Notas 2 11 2 2 4" xfId="13339" xr:uid="{00000000-0005-0000-0000-0000A3510000}"/>
    <cellStyle name="Notas 2 11 2 2 5" xfId="13340" xr:uid="{00000000-0005-0000-0000-0000A4510000}"/>
    <cellStyle name="Notas 2 11 2 3" xfId="13341" xr:uid="{00000000-0005-0000-0000-0000A5510000}"/>
    <cellStyle name="Notas 2 11 2 3 2" xfId="13342" xr:uid="{00000000-0005-0000-0000-0000A6510000}"/>
    <cellStyle name="Notas 2 11 2 3 3" xfId="13343" xr:uid="{00000000-0005-0000-0000-0000A7510000}"/>
    <cellStyle name="Notas 2 11 2 3 4" xfId="13344" xr:uid="{00000000-0005-0000-0000-0000A8510000}"/>
    <cellStyle name="Notas 2 11 2 3 5" xfId="13345" xr:uid="{00000000-0005-0000-0000-0000A9510000}"/>
    <cellStyle name="Notas 2 11 3" xfId="13346" xr:uid="{00000000-0005-0000-0000-0000AA510000}"/>
    <cellStyle name="Notas 2 11 3 2" xfId="13347" xr:uid="{00000000-0005-0000-0000-0000AB510000}"/>
    <cellStyle name="Notas 2 11 3 3" xfId="13348" xr:uid="{00000000-0005-0000-0000-0000AC510000}"/>
    <cellStyle name="Notas 2 11 3 4" xfId="13349" xr:uid="{00000000-0005-0000-0000-0000AD510000}"/>
    <cellStyle name="Notas 2 11 3 5" xfId="13350" xr:uid="{00000000-0005-0000-0000-0000AE510000}"/>
    <cellStyle name="Notas 2 11 4" xfId="13351" xr:uid="{00000000-0005-0000-0000-0000AF510000}"/>
    <cellStyle name="Notas 2 11 4 2" xfId="13352" xr:uid="{00000000-0005-0000-0000-0000B0510000}"/>
    <cellStyle name="Notas 2 11 4 3" xfId="13353" xr:uid="{00000000-0005-0000-0000-0000B1510000}"/>
    <cellStyle name="Notas 2 11 4 4" xfId="13354" xr:uid="{00000000-0005-0000-0000-0000B2510000}"/>
    <cellStyle name="Notas 2 11 4 5" xfId="13355" xr:uid="{00000000-0005-0000-0000-0000B3510000}"/>
    <cellStyle name="Notas 2 12" xfId="13356" xr:uid="{00000000-0005-0000-0000-0000B4510000}"/>
    <cellStyle name="Notas 2 12 2" xfId="13357" xr:uid="{00000000-0005-0000-0000-0000B5510000}"/>
    <cellStyle name="Notas 2 12 2 2" xfId="13358" xr:uid="{00000000-0005-0000-0000-0000B6510000}"/>
    <cellStyle name="Notas 2 12 2 2 2" xfId="13359" xr:uid="{00000000-0005-0000-0000-0000B7510000}"/>
    <cellStyle name="Notas 2 12 2 2 3" xfId="13360" xr:uid="{00000000-0005-0000-0000-0000B8510000}"/>
    <cellStyle name="Notas 2 12 2 2 4" xfId="13361" xr:uid="{00000000-0005-0000-0000-0000B9510000}"/>
    <cellStyle name="Notas 2 12 2 2 5" xfId="13362" xr:uid="{00000000-0005-0000-0000-0000BA510000}"/>
    <cellStyle name="Notas 2 12 2 3" xfId="13363" xr:uid="{00000000-0005-0000-0000-0000BB510000}"/>
    <cellStyle name="Notas 2 12 2 3 2" xfId="13364" xr:uid="{00000000-0005-0000-0000-0000BC510000}"/>
    <cellStyle name="Notas 2 12 2 3 3" xfId="13365" xr:uid="{00000000-0005-0000-0000-0000BD510000}"/>
    <cellStyle name="Notas 2 12 2 3 4" xfId="13366" xr:uid="{00000000-0005-0000-0000-0000BE510000}"/>
    <cellStyle name="Notas 2 12 2 3 5" xfId="13367" xr:uid="{00000000-0005-0000-0000-0000BF510000}"/>
    <cellStyle name="Notas 2 12 3" xfId="13368" xr:uid="{00000000-0005-0000-0000-0000C0510000}"/>
    <cellStyle name="Notas 2 12 3 2" xfId="13369" xr:uid="{00000000-0005-0000-0000-0000C1510000}"/>
    <cellStyle name="Notas 2 12 3 3" xfId="13370" xr:uid="{00000000-0005-0000-0000-0000C2510000}"/>
    <cellStyle name="Notas 2 12 3 4" xfId="13371" xr:uid="{00000000-0005-0000-0000-0000C3510000}"/>
    <cellStyle name="Notas 2 12 3 5" xfId="13372" xr:uid="{00000000-0005-0000-0000-0000C4510000}"/>
    <cellStyle name="Notas 2 12 4" xfId="13373" xr:uid="{00000000-0005-0000-0000-0000C5510000}"/>
    <cellStyle name="Notas 2 12 4 2" xfId="13374" xr:uid="{00000000-0005-0000-0000-0000C6510000}"/>
    <cellStyle name="Notas 2 12 4 3" xfId="13375" xr:uid="{00000000-0005-0000-0000-0000C7510000}"/>
    <cellStyle name="Notas 2 12 4 4" xfId="13376" xr:uid="{00000000-0005-0000-0000-0000C8510000}"/>
    <cellStyle name="Notas 2 12 4 5" xfId="13377" xr:uid="{00000000-0005-0000-0000-0000C9510000}"/>
    <cellStyle name="Notas 2 13" xfId="13378" xr:uid="{00000000-0005-0000-0000-0000CA510000}"/>
    <cellStyle name="Notas 2 13 2" xfId="13379" xr:uid="{00000000-0005-0000-0000-0000CB510000}"/>
    <cellStyle name="Notas 2 13 2 2" xfId="13380" xr:uid="{00000000-0005-0000-0000-0000CC510000}"/>
    <cellStyle name="Notas 2 13 2 2 2" xfId="13381" xr:uid="{00000000-0005-0000-0000-0000CD510000}"/>
    <cellStyle name="Notas 2 13 2 2 3" xfId="13382" xr:uid="{00000000-0005-0000-0000-0000CE510000}"/>
    <cellStyle name="Notas 2 13 2 2 4" xfId="13383" xr:uid="{00000000-0005-0000-0000-0000CF510000}"/>
    <cellStyle name="Notas 2 13 2 2 5" xfId="13384" xr:uid="{00000000-0005-0000-0000-0000D0510000}"/>
    <cellStyle name="Notas 2 13 2 3" xfId="13385" xr:uid="{00000000-0005-0000-0000-0000D1510000}"/>
    <cellStyle name="Notas 2 13 2 3 2" xfId="13386" xr:uid="{00000000-0005-0000-0000-0000D2510000}"/>
    <cellStyle name="Notas 2 13 2 3 3" xfId="13387" xr:uid="{00000000-0005-0000-0000-0000D3510000}"/>
    <cellStyle name="Notas 2 13 2 3 4" xfId="13388" xr:uid="{00000000-0005-0000-0000-0000D4510000}"/>
    <cellStyle name="Notas 2 13 2 3 5" xfId="13389" xr:uid="{00000000-0005-0000-0000-0000D5510000}"/>
    <cellStyle name="Notas 2 13 3" xfId="13390" xr:uid="{00000000-0005-0000-0000-0000D6510000}"/>
    <cellStyle name="Notas 2 13 3 2" xfId="13391" xr:uid="{00000000-0005-0000-0000-0000D7510000}"/>
    <cellStyle name="Notas 2 13 3 3" xfId="13392" xr:uid="{00000000-0005-0000-0000-0000D8510000}"/>
    <cellStyle name="Notas 2 13 3 4" xfId="13393" xr:uid="{00000000-0005-0000-0000-0000D9510000}"/>
    <cellStyle name="Notas 2 13 3 5" xfId="13394" xr:uid="{00000000-0005-0000-0000-0000DA510000}"/>
    <cellStyle name="Notas 2 13 4" xfId="13395" xr:uid="{00000000-0005-0000-0000-0000DB510000}"/>
    <cellStyle name="Notas 2 13 4 2" xfId="13396" xr:uid="{00000000-0005-0000-0000-0000DC510000}"/>
    <cellStyle name="Notas 2 13 4 3" xfId="13397" xr:uid="{00000000-0005-0000-0000-0000DD510000}"/>
    <cellStyle name="Notas 2 13 4 4" xfId="13398" xr:uid="{00000000-0005-0000-0000-0000DE510000}"/>
    <cellStyle name="Notas 2 13 4 5" xfId="13399" xr:uid="{00000000-0005-0000-0000-0000DF510000}"/>
    <cellStyle name="Notas 2 14" xfId="13400" xr:uid="{00000000-0005-0000-0000-0000E0510000}"/>
    <cellStyle name="Notas 2 14 2" xfId="13401" xr:uid="{00000000-0005-0000-0000-0000E1510000}"/>
    <cellStyle name="Notas 2 14 2 2" xfId="13402" xr:uid="{00000000-0005-0000-0000-0000E2510000}"/>
    <cellStyle name="Notas 2 14 2 2 2" xfId="13403" xr:uid="{00000000-0005-0000-0000-0000E3510000}"/>
    <cellStyle name="Notas 2 14 2 2 3" xfId="13404" xr:uid="{00000000-0005-0000-0000-0000E4510000}"/>
    <cellStyle name="Notas 2 14 2 2 4" xfId="13405" xr:uid="{00000000-0005-0000-0000-0000E5510000}"/>
    <cellStyle name="Notas 2 14 2 2 5" xfId="13406" xr:uid="{00000000-0005-0000-0000-0000E6510000}"/>
    <cellStyle name="Notas 2 14 2 3" xfId="13407" xr:uid="{00000000-0005-0000-0000-0000E7510000}"/>
    <cellStyle name="Notas 2 14 2 3 2" xfId="13408" xr:uid="{00000000-0005-0000-0000-0000E8510000}"/>
    <cellStyle name="Notas 2 14 2 3 3" xfId="13409" xr:uid="{00000000-0005-0000-0000-0000E9510000}"/>
    <cellStyle name="Notas 2 14 2 3 4" xfId="13410" xr:uid="{00000000-0005-0000-0000-0000EA510000}"/>
    <cellStyle name="Notas 2 14 2 3 5" xfId="13411" xr:uid="{00000000-0005-0000-0000-0000EB510000}"/>
    <cellStyle name="Notas 2 14 3" xfId="13412" xr:uid="{00000000-0005-0000-0000-0000EC510000}"/>
    <cellStyle name="Notas 2 14 3 2" xfId="13413" xr:uid="{00000000-0005-0000-0000-0000ED510000}"/>
    <cellStyle name="Notas 2 14 3 3" xfId="13414" xr:uid="{00000000-0005-0000-0000-0000EE510000}"/>
    <cellStyle name="Notas 2 14 3 4" xfId="13415" xr:uid="{00000000-0005-0000-0000-0000EF510000}"/>
    <cellStyle name="Notas 2 14 3 5" xfId="13416" xr:uid="{00000000-0005-0000-0000-0000F0510000}"/>
    <cellStyle name="Notas 2 14 4" xfId="13417" xr:uid="{00000000-0005-0000-0000-0000F1510000}"/>
    <cellStyle name="Notas 2 14 4 2" xfId="13418" xr:uid="{00000000-0005-0000-0000-0000F2510000}"/>
    <cellStyle name="Notas 2 14 4 3" xfId="13419" xr:uid="{00000000-0005-0000-0000-0000F3510000}"/>
    <cellStyle name="Notas 2 14 4 4" xfId="13420" xr:uid="{00000000-0005-0000-0000-0000F4510000}"/>
    <cellStyle name="Notas 2 14 4 5" xfId="13421" xr:uid="{00000000-0005-0000-0000-0000F5510000}"/>
    <cellStyle name="Notas 2 15" xfId="13422" xr:uid="{00000000-0005-0000-0000-0000F6510000}"/>
    <cellStyle name="Notas 2 15 2" xfId="13423" xr:uid="{00000000-0005-0000-0000-0000F7510000}"/>
    <cellStyle name="Notas 2 15 2 2" xfId="13424" xr:uid="{00000000-0005-0000-0000-0000F8510000}"/>
    <cellStyle name="Notas 2 15 2 2 2" xfId="13425" xr:uid="{00000000-0005-0000-0000-0000F9510000}"/>
    <cellStyle name="Notas 2 15 2 2 3" xfId="13426" xr:uid="{00000000-0005-0000-0000-0000FA510000}"/>
    <cellStyle name="Notas 2 15 2 2 4" xfId="13427" xr:uid="{00000000-0005-0000-0000-0000FB510000}"/>
    <cellStyle name="Notas 2 15 2 2 5" xfId="13428" xr:uid="{00000000-0005-0000-0000-0000FC510000}"/>
    <cellStyle name="Notas 2 15 2 3" xfId="13429" xr:uid="{00000000-0005-0000-0000-0000FD510000}"/>
    <cellStyle name="Notas 2 15 2 3 2" xfId="13430" xr:uid="{00000000-0005-0000-0000-0000FE510000}"/>
    <cellStyle name="Notas 2 15 2 3 3" xfId="13431" xr:uid="{00000000-0005-0000-0000-0000FF510000}"/>
    <cellStyle name="Notas 2 15 2 3 4" xfId="13432" xr:uid="{00000000-0005-0000-0000-000000520000}"/>
    <cellStyle name="Notas 2 15 2 3 5" xfId="13433" xr:uid="{00000000-0005-0000-0000-000001520000}"/>
    <cellStyle name="Notas 2 15 3" xfId="13434" xr:uid="{00000000-0005-0000-0000-000002520000}"/>
    <cellStyle name="Notas 2 15 3 2" xfId="13435" xr:uid="{00000000-0005-0000-0000-000003520000}"/>
    <cellStyle name="Notas 2 15 3 3" xfId="13436" xr:uid="{00000000-0005-0000-0000-000004520000}"/>
    <cellStyle name="Notas 2 15 3 4" xfId="13437" xr:uid="{00000000-0005-0000-0000-000005520000}"/>
    <cellStyle name="Notas 2 15 3 5" xfId="13438" xr:uid="{00000000-0005-0000-0000-000006520000}"/>
    <cellStyle name="Notas 2 15 4" xfId="13439" xr:uid="{00000000-0005-0000-0000-000007520000}"/>
    <cellStyle name="Notas 2 15 4 2" xfId="13440" xr:uid="{00000000-0005-0000-0000-000008520000}"/>
    <cellStyle name="Notas 2 15 4 3" xfId="13441" xr:uid="{00000000-0005-0000-0000-000009520000}"/>
    <cellStyle name="Notas 2 15 4 4" xfId="13442" xr:uid="{00000000-0005-0000-0000-00000A520000}"/>
    <cellStyle name="Notas 2 15 4 5" xfId="13443" xr:uid="{00000000-0005-0000-0000-00000B520000}"/>
    <cellStyle name="Notas 2 16" xfId="13444" xr:uid="{00000000-0005-0000-0000-00000C520000}"/>
    <cellStyle name="Notas 2 16 2" xfId="13445" xr:uid="{00000000-0005-0000-0000-00000D520000}"/>
    <cellStyle name="Notas 2 16 2 2" xfId="13446" xr:uid="{00000000-0005-0000-0000-00000E520000}"/>
    <cellStyle name="Notas 2 16 2 2 2" xfId="13447" xr:uid="{00000000-0005-0000-0000-00000F520000}"/>
    <cellStyle name="Notas 2 16 2 2 3" xfId="13448" xr:uid="{00000000-0005-0000-0000-000010520000}"/>
    <cellStyle name="Notas 2 16 2 2 4" xfId="13449" xr:uid="{00000000-0005-0000-0000-000011520000}"/>
    <cellStyle name="Notas 2 16 2 2 5" xfId="13450" xr:uid="{00000000-0005-0000-0000-000012520000}"/>
    <cellStyle name="Notas 2 16 2 3" xfId="13451" xr:uid="{00000000-0005-0000-0000-000013520000}"/>
    <cellStyle name="Notas 2 16 2 3 2" xfId="13452" xr:uid="{00000000-0005-0000-0000-000014520000}"/>
    <cellStyle name="Notas 2 16 2 3 3" xfId="13453" xr:uid="{00000000-0005-0000-0000-000015520000}"/>
    <cellStyle name="Notas 2 16 2 3 4" xfId="13454" xr:uid="{00000000-0005-0000-0000-000016520000}"/>
    <cellStyle name="Notas 2 16 2 3 5" xfId="13455" xr:uid="{00000000-0005-0000-0000-000017520000}"/>
    <cellStyle name="Notas 2 16 3" xfId="13456" xr:uid="{00000000-0005-0000-0000-000018520000}"/>
    <cellStyle name="Notas 2 16 3 2" xfId="13457" xr:uid="{00000000-0005-0000-0000-000019520000}"/>
    <cellStyle name="Notas 2 16 3 3" xfId="13458" xr:uid="{00000000-0005-0000-0000-00001A520000}"/>
    <cellStyle name="Notas 2 16 3 4" xfId="13459" xr:uid="{00000000-0005-0000-0000-00001B520000}"/>
    <cellStyle name="Notas 2 16 3 5" xfId="13460" xr:uid="{00000000-0005-0000-0000-00001C520000}"/>
    <cellStyle name="Notas 2 16 4" xfId="13461" xr:uid="{00000000-0005-0000-0000-00001D520000}"/>
    <cellStyle name="Notas 2 16 4 2" xfId="13462" xr:uid="{00000000-0005-0000-0000-00001E520000}"/>
    <cellStyle name="Notas 2 16 4 3" xfId="13463" xr:uid="{00000000-0005-0000-0000-00001F520000}"/>
    <cellStyle name="Notas 2 16 4 4" xfId="13464" xr:uid="{00000000-0005-0000-0000-000020520000}"/>
    <cellStyle name="Notas 2 16 4 5" xfId="13465" xr:uid="{00000000-0005-0000-0000-000021520000}"/>
    <cellStyle name="Notas 2 17" xfId="13466" xr:uid="{00000000-0005-0000-0000-000022520000}"/>
    <cellStyle name="Notas 2 17 2" xfId="13467" xr:uid="{00000000-0005-0000-0000-000023520000}"/>
    <cellStyle name="Notas 2 17 2 2" xfId="13468" xr:uid="{00000000-0005-0000-0000-000024520000}"/>
    <cellStyle name="Notas 2 17 2 2 2" xfId="13469" xr:uid="{00000000-0005-0000-0000-000025520000}"/>
    <cellStyle name="Notas 2 17 2 2 3" xfId="13470" xr:uid="{00000000-0005-0000-0000-000026520000}"/>
    <cellStyle name="Notas 2 17 2 2 4" xfId="13471" xr:uid="{00000000-0005-0000-0000-000027520000}"/>
    <cellStyle name="Notas 2 17 2 2 5" xfId="13472" xr:uid="{00000000-0005-0000-0000-000028520000}"/>
    <cellStyle name="Notas 2 17 2 3" xfId="13473" xr:uid="{00000000-0005-0000-0000-000029520000}"/>
    <cellStyle name="Notas 2 17 2 3 2" xfId="13474" xr:uid="{00000000-0005-0000-0000-00002A520000}"/>
    <cellStyle name="Notas 2 17 2 3 3" xfId="13475" xr:uid="{00000000-0005-0000-0000-00002B520000}"/>
    <cellStyle name="Notas 2 17 2 3 4" xfId="13476" xr:uid="{00000000-0005-0000-0000-00002C520000}"/>
    <cellStyle name="Notas 2 17 2 3 5" xfId="13477" xr:uid="{00000000-0005-0000-0000-00002D520000}"/>
    <cellStyle name="Notas 2 17 3" xfId="13478" xr:uid="{00000000-0005-0000-0000-00002E520000}"/>
    <cellStyle name="Notas 2 17 3 2" xfId="13479" xr:uid="{00000000-0005-0000-0000-00002F520000}"/>
    <cellStyle name="Notas 2 17 3 3" xfId="13480" xr:uid="{00000000-0005-0000-0000-000030520000}"/>
    <cellStyle name="Notas 2 17 3 4" xfId="13481" xr:uid="{00000000-0005-0000-0000-000031520000}"/>
    <cellStyle name="Notas 2 17 3 5" xfId="13482" xr:uid="{00000000-0005-0000-0000-000032520000}"/>
    <cellStyle name="Notas 2 17 4" xfId="13483" xr:uid="{00000000-0005-0000-0000-000033520000}"/>
    <cellStyle name="Notas 2 17 4 2" xfId="13484" xr:uid="{00000000-0005-0000-0000-000034520000}"/>
    <cellStyle name="Notas 2 17 4 3" xfId="13485" xr:uid="{00000000-0005-0000-0000-000035520000}"/>
    <cellStyle name="Notas 2 17 4 4" xfId="13486" xr:uid="{00000000-0005-0000-0000-000036520000}"/>
    <cellStyle name="Notas 2 17 4 5" xfId="13487" xr:uid="{00000000-0005-0000-0000-000037520000}"/>
    <cellStyle name="Notas 2 18" xfId="13488" xr:uid="{00000000-0005-0000-0000-000038520000}"/>
    <cellStyle name="Notas 2 18 2" xfId="13489" xr:uid="{00000000-0005-0000-0000-000039520000}"/>
    <cellStyle name="Notas 2 18 2 2" xfId="13490" xr:uid="{00000000-0005-0000-0000-00003A520000}"/>
    <cellStyle name="Notas 2 18 2 2 2" xfId="13491" xr:uid="{00000000-0005-0000-0000-00003B520000}"/>
    <cellStyle name="Notas 2 18 2 2 3" xfId="13492" xr:uid="{00000000-0005-0000-0000-00003C520000}"/>
    <cellStyle name="Notas 2 18 2 2 4" xfId="13493" xr:uid="{00000000-0005-0000-0000-00003D520000}"/>
    <cellStyle name="Notas 2 18 2 2 5" xfId="13494" xr:uid="{00000000-0005-0000-0000-00003E520000}"/>
    <cellStyle name="Notas 2 18 2 3" xfId="13495" xr:uid="{00000000-0005-0000-0000-00003F520000}"/>
    <cellStyle name="Notas 2 18 2 3 2" xfId="13496" xr:uid="{00000000-0005-0000-0000-000040520000}"/>
    <cellStyle name="Notas 2 18 2 3 3" xfId="13497" xr:uid="{00000000-0005-0000-0000-000041520000}"/>
    <cellStyle name="Notas 2 18 2 3 4" xfId="13498" xr:uid="{00000000-0005-0000-0000-000042520000}"/>
    <cellStyle name="Notas 2 18 2 3 5" xfId="13499" xr:uid="{00000000-0005-0000-0000-000043520000}"/>
    <cellStyle name="Notas 2 18 3" xfId="13500" xr:uid="{00000000-0005-0000-0000-000044520000}"/>
    <cellStyle name="Notas 2 18 3 2" xfId="13501" xr:uid="{00000000-0005-0000-0000-000045520000}"/>
    <cellStyle name="Notas 2 18 3 3" xfId="13502" xr:uid="{00000000-0005-0000-0000-000046520000}"/>
    <cellStyle name="Notas 2 18 3 4" xfId="13503" xr:uid="{00000000-0005-0000-0000-000047520000}"/>
    <cellStyle name="Notas 2 18 3 5" xfId="13504" xr:uid="{00000000-0005-0000-0000-000048520000}"/>
    <cellStyle name="Notas 2 18 4" xfId="13505" xr:uid="{00000000-0005-0000-0000-000049520000}"/>
    <cellStyle name="Notas 2 18 4 2" xfId="13506" xr:uid="{00000000-0005-0000-0000-00004A520000}"/>
    <cellStyle name="Notas 2 18 4 3" xfId="13507" xr:uid="{00000000-0005-0000-0000-00004B520000}"/>
    <cellStyle name="Notas 2 18 4 4" xfId="13508" xr:uid="{00000000-0005-0000-0000-00004C520000}"/>
    <cellStyle name="Notas 2 18 4 5" xfId="13509" xr:uid="{00000000-0005-0000-0000-00004D520000}"/>
    <cellStyle name="Notas 2 19" xfId="13510" xr:uid="{00000000-0005-0000-0000-00004E520000}"/>
    <cellStyle name="Notas 2 19 2" xfId="13511" xr:uid="{00000000-0005-0000-0000-00004F520000}"/>
    <cellStyle name="Notas 2 19 2 2" xfId="13512" xr:uid="{00000000-0005-0000-0000-000050520000}"/>
    <cellStyle name="Notas 2 19 2 2 2" xfId="13513" xr:uid="{00000000-0005-0000-0000-000051520000}"/>
    <cellStyle name="Notas 2 19 2 2 3" xfId="13514" xr:uid="{00000000-0005-0000-0000-000052520000}"/>
    <cellStyle name="Notas 2 19 2 2 4" xfId="13515" xr:uid="{00000000-0005-0000-0000-000053520000}"/>
    <cellStyle name="Notas 2 19 2 2 5" xfId="13516" xr:uid="{00000000-0005-0000-0000-000054520000}"/>
    <cellStyle name="Notas 2 19 2 3" xfId="13517" xr:uid="{00000000-0005-0000-0000-000055520000}"/>
    <cellStyle name="Notas 2 19 2 3 2" xfId="13518" xr:uid="{00000000-0005-0000-0000-000056520000}"/>
    <cellStyle name="Notas 2 19 2 3 3" xfId="13519" xr:uid="{00000000-0005-0000-0000-000057520000}"/>
    <cellStyle name="Notas 2 19 2 3 4" xfId="13520" xr:uid="{00000000-0005-0000-0000-000058520000}"/>
    <cellStyle name="Notas 2 19 2 3 5" xfId="13521" xr:uid="{00000000-0005-0000-0000-000059520000}"/>
    <cellStyle name="Notas 2 19 3" xfId="13522" xr:uid="{00000000-0005-0000-0000-00005A520000}"/>
    <cellStyle name="Notas 2 19 3 2" xfId="13523" xr:uid="{00000000-0005-0000-0000-00005B520000}"/>
    <cellStyle name="Notas 2 19 3 3" xfId="13524" xr:uid="{00000000-0005-0000-0000-00005C520000}"/>
    <cellStyle name="Notas 2 19 3 4" xfId="13525" xr:uid="{00000000-0005-0000-0000-00005D520000}"/>
    <cellStyle name="Notas 2 19 3 5" xfId="13526" xr:uid="{00000000-0005-0000-0000-00005E520000}"/>
    <cellStyle name="Notas 2 19 4" xfId="13527" xr:uid="{00000000-0005-0000-0000-00005F520000}"/>
    <cellStyle name="Notas 2 19 4 2" xfId="13528" xr:uid="{00000000-0005-0000-0000-000060520000}"/>
    <cellStyle name="Notas 2 19 4 3" xfId="13529" xr:uid="{00000000-0005-0000-0000-000061520000}"/>
    <cellStyle name="Notas 2 19 4 4" xfId="13530" xr:uid="{00000000-0005-0000-0000-000062520000}"/>
    <cellStyle name="Notas 2 19 4 5" xfId="13531" xr:uid="{00000000-0005-0000-0000-000063520000}"/>
    <cellStyle name="Notas 2 2" xfId="228" xr:uid="{00000000-0005-0000-0000-000064520000}"/>
    <cellStyle name="Notas 2 2 10" xfId="13533" xr:uid="{00000000-0005-0000-0000-000065520000}"/>
    <cellStyle name="Notas 2 2 10 2" xfId="13534" xr:uid="{00000000-0005-0000-0000-000066520000}"/>
    <cellStyle name="Notas 2 2 10 2 2" xfId="13535" xr:uid="{00000000-0005-0000-0000-000067520000}"/>
    <cellStyle name="Notas 2 2 10 2 2 2" xfId="13536" xr:uid="{00000000-0005-0000-0000-000068520000}"/>
    <cellStyle name="Notas 2 2 10 2 2 2 2" xfId="13537" xr:uid="{00000000-0005-0000-0000-000069520000}"/>
    <cellStyle name="Notas 2 2 10 2 2 2 3" xfId="13538" xr:uid="{00000000-0005-0000-0000-00006A520000}"/>
    <cellStyle name="Notas 2 2 10 2 2 2 4" xfId="13539" xr:uid="{00000000-0005-0000-0000-00006B520000}"/>
    <cellStyle name="Notas 2 2 10 2 2 2 5" xfId="13540" xr:uid="{00000000-0005-0000-0000-00006C520000}"/>
    <cellStyle name="Notas 2 2 10 2 2 3" xfId="13541" xr:uid="{00000000-0005-0000-0000-00006D520000}"/>
    <cellStyle name="Notas 2 2 10 2 2 3 2" xfId="13542" xr:uid="{00000000-0005-0000-0000-00006E520000}"/>
    <cellStyle name="Notas 2 2 10 2 2 3 3" xfId="13543" xr:uid="{00000000-0005-0000-0000-00006F520000}"/>
    <cellStyle name="Notas 2 2 10 2 2 3 4" xfId="13544" xr:uid="{00000000-0005-0000-0000-000070520000}"/>
    <cellStyle name="Notas 2 2 10 2 2 3 5" xfId="13545" xr:uid="{00000000-0005-0000-0000-000071520000}"/>
    <cellStyle name="Notas 2 2 10 2 3" xfId="13546" xr:uid="{00000000-0005-0000-0000-000072520000}"/>
    <cellStyle name="Notas 2 2 10 2 3 2" xfId="13547" xr:uid="{00000000-0005-0000-0000-000073520000}"/>
    <cellStyle name="Notas 2 2 10 2 3 3" xfId="13548" xr:uid="{00000000-0005-0000-0000-000074520000}"/>
    <cellStyle name="Notas 2 2 10 2 3 4" xfId="13549" xr:uid="{00000000-0005-0000-0000-000075520000}"/>
    <cellStyle name="Notas 2 2 10 2 3 5" xfId="13550" xr:uid="{00000000-0005-0000-0000-000076520000}"/>
    <cellStyle name="Notas 2 2 10 2 4" xfId="13551" xr:uid="{00000000-0005-0000-0000-000077520000}"/>
    <cellStyle name="Notas 2 2 10 2 4 2" xfId="13552" xr:uid="{00000000-0005-0000-0000-000078520000}"/>
    <cellStyle name="Notas 2 2 10 2 4 3" xfId="13553" xr:uid="{00000000-0005-0000-0000-000079520000}"/>
    <cellStyle name="Notas 2 2 10 2 4 4" xfId="13554" xr:uid="{00000000-0005-0000-0000-00007A520000}"/>
    <cellStyle name="Notas 2 2 10 2 4 5" xfId="13555" xr:uid="{00000000-0005-0000-0000-00007B520000}"/>
    <cellStyle name="Notas 2 2 10 3" xfId="13556" xr:uid="{00000000-0005-0000-0000-00007C520000}"/>
    <cellStyle name="Notas 2 2 10 3 2" xfId="13557" xr:uid="{00000000-0005-0000-0000-00007D520000}"/>
    <cellStyle name="Notas 2 2 10 3 2 2" xfId="13558" xr:uid="{00000000-0005-0000-0000-00007E520000}"/>
    <cellStyle name="Notas 2 2 10 3 2 3" xfId="13559" xr:uid="{00000000-0005-0000-0000-00007F520000}"/>
    <cellStyle name="Notas 2 2 10 3 2 4" xfId="13560" xr:uid="{00000000-0005-0000-0000-000080520000}"/>
    <cellStyle name="Notas 2 2 10 3 2 5" xfId="13561" xr:uid="{00000000-0005-0000-0000-000081520000}"/>
    <cellStyle name="Notas 2 2 10 3 3" xfId="13562" xr:uid="{00000000-0005-0000-0000-000082520000}"/>
    <cellStyle name="Notas 2 2 10 3 3 2" xfId="13563" xr:uid="{00000000-0005-0000-0000-000083520000}"/>
    <cellStyle name="Notas 2 2 10 3 3 3" xfId="13564" xr:uid="{00000000-0005-0000-0000-000084520000}"/>
    <cellStyle name="Notas 2 2 10 3 3 4" xfId="13565" xr:uid="{00000000-0005-0000-0000-000085520000}"/>
    <cellStyle name="Notas 2 2 10 3 3 5" xfId="13566" xr:uid="{00000000-0005-0000-0000-000086520000}"/>
    <cellStyle name="Notas 2 2 10 4" xfId="13567" xr:uid="{00000000-0005-0000-0000-000087520000}"/>
    <cellStyle name="Notas 2 2 10 4 2" xfId="13568" xr:uid="{00000000-0005-0000-0000-000088520000}"/>
    <cellStyle name="Notas 2 2 10 4 3" xfId="13569" xr:uid="{00000000-0005-0000-0000-000089520000}"/>
    <cellStyle name="Notas 2 2 10 4 4" xfId="13570" xr:uid="{00000000-0005-0000-0000-00008A520000}"/>
    <cellStyle name="Notas 2 2 10 4 5" xfId="13571" xr:uid="{00000000-0005-0000-0000-00008B520000}"/>
    <cellStyle name="Notas 2 2 10 5" xfId="13572" xr:uid="{00000000-0005-0000-0000-00008C520000}"/>
    <cellStyle name="Notas 2 2 10 5 2" xfId="13573" xr:uid="{00000000-0005-0000-0000-00008D520000}"/>
    <cellStyle name="Notas 2 2 10 5 3" xfId="13574" xr:uid="{00000000-0005-0000-0000-00008E520000}"/>
    <cellStyle name="Notas 2 2 10 5 4" xfId="13575" xr:uid="{00000000-0005-0000-0000-00008F520000}"/>
    <cellStyle name="Notas 2 2 10 5 5" xfId="13576" xr:uid="{00000000-0005-0000-0000-000090520000}"/>
    <cellStyle name="Notas 2 2 11" xfId="13577" xr:uid="{00000000-0005-0000-0000-000091520000}"/>
    <cellStyle name="Notas 2 2 11 2" xfId="13578" xr:uid="{00000000-0005-0000-0000-000092520000}"/>
    <cellStyle name="Notas 2 2 11 2 2" xfId="13579" xr:uid="{00000000-0005-0000-0000-000093520000}"/>
    <cellStyle name="Notas 2 2 11 2 2 2" xfId="13580" xr:uid="{00000000-0005-0000-0000-000094520000}"/>
    <cellStyle name="Notas 2 2 11 2 2 2 2" xfId="13581" xr:uid="{00000000-0005-0000-0000-000095520000}"/>
    <cellStyle name="Notas 2 2 11 2 2 2 3" xfId="13582" xr:uid="{00000000-0005-0000-0000-000096520000}"/>
    <cellStyle name="Notas 2 2 11 2 2 2 4" xfId="13583" xr:uid="{00000000-0005-0000-0000-000097520000}"/>
    <cellStyle name="Notas 2 2 11 2 2 2 5" xfId="13584" xr:uid="{00000000-0005-0000-0000-000098520000}"/>
    <cellStyle name="Notas 2 2 11 2 2 3" xfId="13585" xr:uid="{00000000-0005-0000-0000-000099520000}"/>
    <cellStyle name="Notas 2 2 11 2 2 3 2" xfId="13586" xr:uid="{00000000-0005-0000-0000-00009A520000}"/>
    <cellStyle name="Notas 2 2 11 2 2 3 3" xfId="13587" xr:uid="{00000000-0005-0000-0000-00009B520000}"/>
    <cellStyle name="Notas 2 2 11 2 2 3 4" xfId="13588" xr:uid="{00000000-0005-0000-0000-00009C520000}"/>
    <cellStyle name="Notas 2 2 11 2 2 3 5" xfId="13589" xr:uid="{00000000-0005-0000-0000-00009D520000}"/>
    <cellStyle name="Notas 2 2 11 2 3" xfId="13590" xr:uid="{00000000-0005-0000-0000-00009E520000}"/>
    <cellStyle name="Notas 2 2 11 2 3 2" xfId="13591" xr:uid="{00000000-0005-0000-0000-00009F520000}"/>
    <cellStyle name="Notas 2 2 11 2 3 3" xfId="13592" xr:uid="{00000000-0005-0000-0000-0000A0520000}"/>
    <cellStyle name="Notas 2 2 11 2 3 4" xfId="13593" xr:uid="{00000000-0005-0000-0000-0000A1520000}"/>
    <cellStyle name="Notas 2 2 11 2 3 5" xfId="13594" xr:uid="{00000000-0005-0000-0000-0000A2520000}"/>
    <cellStyle name="Notas 2 2 11 2 4" xfId="13595" xr:uid="{00000000-0005-0000-0000-0000A3520000}"/>
    <cellStyle name="Notas 2 2 11 2 4 2" xfId="13596" xr:uid="{00000000-0005-0000-0000-0000A4520000}"/>
    <cellStyle name="Notas 2 2 11 2 4 3" xfId="13597" xr:uid="{00000000-0005-0000-0000-0000A5520000}"/>
    <cellStyle name="Notas 2 2 11 2 4 4" xfId="13598" xr:uid="{00000000-0005-0000-0000-0000A6520000}"/>
    <cellStyle name="Notas 2 2 11 2 4 5" xfId="13599" xr:uid="{00000000-0005-0000-0000-0000A7520000}"/>
    <cellStyle name="Notas 2 2 11 3" xfId="13600" xr:uid="{00000000-0005-0000-0000-0000A8520000}"/>
    <cellStyle name="Notas 2 2 11 3 2" xfId="13601" xr:uid="{00000000-0005-0000-0000-0000A9520000}"/>
    <cellStyle name="Notas 2 2 11 3 2 2" xfId="13602" xr:uid="{00000000-0005-0000-0000-0000AA520000}"/>
    <cellStyle name="Notas 2 2 11 3 2 3" xfId="13603" xr:uid="{00000000-0005-0000-0000-0000AB520000}"/>
    <cellStyle name="Notas 2 2 11 3 2 4" xfId="13604" xr:uid="{00000000-0005-0000-0000-0000AC520000}"/>
    <cellStyle name="Notas 2 2 11 3 2 5" xfId="13605" xr:uid="{00000000-0005-0000-0000-0000AD520000}"/>
    <cellStyle name="Notas 2 2 11 3 3" xfId="13606" xr:uid="{00000000-0005-0000-0000-0000AE520000}"/>
    <cellStyle name="Notas 2 2 11 3 3 2" xfId="13607" xr:uid="{00000000-0005-0000-0000-0000AF520000}"/>
    <cellStyle name="Notas 2 2 11 3 3 3" xfId="13608" xr:uid="{00000000-0005-0000-0000-0000B0520000}"/>
    <cellStyle name="Notas 2 2 11 3 3 4" xfId="13609" xr:uid="{00000000-0005-0000-0000-0000B1520000}"/>
    <cellStyle name="Notas 2 2 11 3 3 5" xfId="13610" xr:uid="{00000000-0005-0000-0000-0000B2520000}"/>
    <cellStyle name="Notas 2 2 11 4" xfId="13611" xr:uid="{00000000-0005-0000-0000-0000B3520000}"/>
    <cellStyle name="Notas 2 2 11 4 2" xfId="13612" xr:uid="{00000000-0005-0000-0000-0000B4520000}"/>
    <cellStyle name="Notas 2 2 11 4 3" xfId="13613" xr:uid="{00000000-0005-0000-0000-0000B5520000}"/>
    <cellStyle name="Notas 2 2 11 4 4" xfId="13614" xr:uid="{00000000-0005-0000-0000-0000B6520000}"/>
    <cellStyle name="Notas 2 2 11 4 5" xfId="13615" xr:uid="{00000000-0005-0000-0000-0000B7520000}"/>
    <cellStyle name="Notas 2 2 11 5" xfId="13616" xr:uid="{00000000-0005-0000-0000-0000B8520000}"/>
    <cellStyle name="Notas 2 2 11 5 2" xfId="13617" xr:uid="{00000000-0005-0000-0000-0000B9520000}"/>
    <cellStyle name="Notas 2 2 11 5 3" xfId="13618" xr:uid="{00000000-0005-0000-0000-0000BA520000}"/>
    <cellStyle name="Notas 2 2 11 5 4" xfId="13619" xr:uid="{00000000-0005-0000-0000-0000BB520000}"/>
    <cellStyle name="Notas 2 2 11 5 5" xfId="13620" xr:uid="{00000000-0005-0000-0000-0000BC520000}"/>
    <cellStyle name="Notas 2 2 12" xfId="13621" xr:uid="{00000000-0005-0000-0000-0000BD520000}"/>
    <cellStyle name="Notas 2 2 12 2" xfId="13622" xr:uid="{00000000-0005-0000-0000-0000BE520000}"/>
    <cellStyle name="Notas 2 2 12 2 2" xfId="13623" xr:uid="{00000000-0005-0000-0000-0000BF520000}"/>
    <cellStyle name="Notas 2 2 12 2 2 2" xfId="13624" xr:uid="{00000000-0005-0000-0000-0000C0520000}"/>
    <cellStyle name="Notas 2 2 12 2 2 3" xfId="13625" xr:uid="{00000000-0005-0000-0000-0000C1520000}"/>
    <cellStyle name="Notas 2 2 12 2 2 4" xfId="13626" xr:uid="{00000000-0005-0000-0000-0000C2520000}"/>
    <cellStyle name="Notas 2 2 12 2 2 5" xfId="13627" xr:uid="{00000000-0005-0000-0000-0000C3520000}"/>
    <cellStyle name="Notas 2 2 12 2 3" xfId="13628" xr:uid="{00000000-0005-0000-0000-0000C4520000}"/>
    <cellStyle name="Notas 2 2 12 2 3 2" xfId="13629" xr:uid="{00000000-0005-0000-0000-0000C5520000}"/>
    <cellStyle name="Notas 2 2 12 2 3 3" xfId="13630" xr:uid="{00000000-0005-0000-0000-0000C6520000}"/>
    <cellStyle name="Notas 2 2 12 2 3 4" xfId="13631" xr:uid="{00000000-0005-0000-0000-0000C7520000}"/>
    <cellStyle name="Notas 2 2 12 2 3 5" xfId="13632" xr:uid="{00000000-0005-0000-0000-0000C8520000}"/>
    <cellStyle name="Notas 2 2 12 3" xfId="13633" xr:uid="{00000000-0005-0000-0000-0000C9520000}"/>
    <cellStyle name="Notas 2 2 12 3 2" xfId="13634" xr:uid="{00000000-0005-0000-0000-0000CA520000}"/>
    <cellStyle name="Notas 2 2 12 3 3" xfId="13635" xr:uid="{00000000-0005-0000-0000-0000CB520000}"/>
    <cellStyle name="Notas 2 2 12 3 4" xfId="13636" xr:uid="{00000000-0005-0000-0000-0000CC520000}"/>
    <cellStyle name="Notas 2 2 12 3 5" xfId="13637" xr:uid="{00000000-0005-0000-0000-0000CD520000}"/>
    <cellStyle name="Notas 2 2 12 4" xfId="13638" xr:uid="{00000000-0005-0000-0000-0000CE520000}"/>
    <cellStyle name="Notas 2 2 12 4 2" xfId="13639" xr:uid="{00000000-0005-0000-0000-0000CF520000}"/>
    <cellStyle name="Notas 2 2 12 4 3" xfId="13640" xr:uid="{00000000-0005-0000-0000-0000D0520000}"/>
    <cellStyle name="Notas 2 2 12 4 4" xfId="13641" xr:uid="{00000000-0005-0000-0000-0000D1520000}"/>
    <cellStyle name="Notas 2 2 12 4 5" xfId="13642" xr:uid="{00000000-0005-0000-0000-0000D2520000}"/>
    <cellStyle name="Notas 2 2 13" xfId="13643" xr:uid="{00000000-0005-0000-0000-0000D3520000}"/>
    <cellStyle name="Notas 2 2 13 2" xfId="13644" xr:uid="{00000000-0005-0000-0000-0000D4520000}"/>
    <cellStyle name="Notas 2 2 13 2 2" xfId="13645" xr:uid="{00000000-0005-0000-0000-0000D5520000}"/>
    <cellStyle name="Notas 2 2 13 2 2 2" xfId="13646" xr:uid="{00000000-0005-0000-0000-0000D6520000}"/>
    <cellStyle name="Notas 2 2 13 2 2 3" xfId="13647" xr:uid="{00000000-0005-0000-0000-0000D7520000}"/>
    <cellStyle name="Notas 2 2 13 2 2 4" xfId="13648" xr:uid="{00000000-0005-0000-0000-0000D8520000}"/>
    <cellStyle name="Notas 2 2 13 2 2 5" xfId="13649" xr:uid="{00000000-0005-0000-0000-0000D9520000}"/>
    <cellStyle name="Notas 2 2 13 2 3" xfId="13650" xr:uid="{00000000-0005-0000-0000-0000DA520000}"/>
    <cellStyle name="Notas 2 2 13 2 3 2" xfId="13651" xr:uid="{00000000-0005-0000-0000-0000DB520000}"/>
    <cellStyle name="Notas 2 2 13 2 3 3" xfId="13652" xr:uid="{00000000-0005-0000-0000-0000DC520000}"/>
    <cellStyle name="Notas 2 2 13 2 3 4" xfId="13653" xr:uid="{00000000-0005-0000-0000-0000DD520000}"/>
    <cellStyle name="Notas 2 2 13 2 3 5" xfId="13654" xr:uid="{00000000-0005-0000-0000-0000DE520000}"/>
    <cellStyle name="Notas 2 2 13 3" xfId="13655" xr:uid="{00000000-0005-0000-0000-0000DF520000}"/>
    <cellStyle name="Notas 2 2 13 3 2" xfId="13656" xr:uid="{00000000-0005-0000-0000-0000E0520000}"/>
    <cellStyle name="Notas 2 2 13 3 3" xfId="13657" xr:uid="{00000000-0005-0000-0000-0000E1520000}"/>
    <cellStyle name="Notas 2 2 13 3 4" xfId="13658" xr:uid="{00000000-0005-0000-0000-0000E2520000}"/>
    <cellStyle name="Notas 2 2 13 3 5" xfId="13659" xr:uid="{00000000-0005-0000-0000-0000E3520000}"/>
    <cellStyle name="Notas 2 2 13 4" xfId="13660" xr:uid="{00000000-0005-0000-0000-0000E4520000}"/>
    <cellStyle name="Notas 2 2 13 4 2" xfId="13661" xr:uid="{00000000-0005-0000-0000-0000E5520000}"/>
    <cellStyle name="Notas 2 2 13 4 3" xfId="13662" xr:uid="{00000000-0005-0000-0000-0000E6520000}"/>
    <cellStyle name="Notas 2 2 13 4 4" xfId="13663" xr:uid="{00000000-0005-0000-0000-0000E7520000}"/>
    <cellStyle name="Notas 2 2 13 4 5" xfId="13664" xr:uid="{00000000-0005-0000-0000-0000E8520000}"/>
    <cellStyle name="Notas 2 2 14" xfId="13665" xr:uid="{00000000-0005-0000-0000-0000E9520000}"/>
    <cellStyle name="Notas 2 2 14 2" xfId="13666" xr:uid="{00000000-0005-0000-0000-0000EA520000}"/>
    <cellStyle name="Notas 2 2 14 2 2" xfId="13667" xr:uid="{00000000-0005-0000-0000-0000EB520000}"/>
    <cellStyle name="Notas 2 2 14 2 2 2" xfId="13668" xr:uid="{00000000-0005-0000-0000-0000EC520000}"/>
    <cellStyle name="Notas 2 2 14 2 2 3" xfId="13669" xr:uid="{00000000-0005-0000-0000-0000ED520000}"/>
    <cellStyle name="Notas 2 2 14 2 2 4" xfId="13670" xr:uid="{00000000-0005-0000-0000-0000EE520000}"/>
    <cellStyle name="Notas 2 2 14 2 2 5" xfId="13671" xr:uid="{00000000-0005-0000-0000-0000EF520000}"/>
    <cellStyle name="Notas 2 2 14 2 3" xfId="13672" xr:uid="{00000000-0005-0000-0000-0000F0520000}"/>
    <cellStyle name="Notas 2 2 14 2 3 2" xfId="13673" xr:uid="{00000000-0005-0000-0000-0000F1520000}"/>
    <cellStyle name="Notas 2 2 14 2 3 3" xfId="13674" xr:uid="{00000000-0005-0000-0000-0000F2520000}"/>
    <cellStyle name="Notas 2 2 14 2 3 4" xfId="13675" xr:uid="{00000000-0005-0000-0000-0000F3520000}"/>
    <cellStyle name="Notas 2 2 14 2 3 5" xfId="13676" xr:uid="{00000000-0005-0000-0000-0000F4520000}"/>
    <cellStyle name="Notas 2 2 14 3" xfId="13677" xr:uid="{00000000-0005-0000-0000-0000F5520000}"/>
    <cellStyle name="Notas 2 2 14 3 2" xfId="13678" xr:uid="{00000000-0005-0000-0000-0000F6520000}"/>
    <cellStyle name="Notas 2 2 14 3 3" xfId="13679" xr:uid="{00000000-0005-0000-0000-0000F7520000}"/>
    <cellStyle name="Notas 2 2 14 3 4" xfId="13680" xr:uid="{00000000-0005-0000-0000-0000F8520000}"/>
    <cellStyle name="Notas 2 2 14 3 5" xfId="13681" xr:uid="{00000000-0005-0000-0000-0000F9520000}"/>
    <cellStyle name="Notas 2 2 14 4" xfId="13682" xr:uid="{00000000-0005-0000-0000-0000FA520000}"/>
    <cellStyle name="Notas 2 2 14 4 2" xfId="13683" xr:uid="{00000000-0005-0000-0000-0000FB520000}"/>
    <cellStyle name="Notas 2 2 14 4 3" xfId="13684" xr:uid="{00000000-0005-0000-0000-0000FC520000}"/>
    <cellStyle name="Notas 2 2 14 4 4" xfId="13685" xr:uid="{00000000-0005-0000-0000-0000FD520000}"/>
    <cellStyle name="Notas 2 2 14 4 5" xfId="13686" xr:uid="{00000000-0005-0000-0000-0000FE520000}"/>
    <cellStyle name="Notas 2 2 15" xfId="13687" xr:uid="{00000000-0005-0000-0000-0000FF520000}"/>
    <cellStyle name="Notas 2 2 15 2" xfId="13688" xr:uid="{00000000-0005-0000-0000-000000530000}"/>
    <cellStyle name="Notas 2 2 15 2 2" xfId="13689" xr:uid="{00000000-0005-0000-0000-000001530000}"/>
    <cellStyle name="Notas 2 2 15 2 2 2" xfId="13690" xr:uid="{00000000-0005-0000-0000-000002530000}"/>
    <cellStyle name="Notas 2 2 15 2 2 3" xfId="13691" xr:uid="{00000000-0005-0000-0000-000003530000}"/>
    <cellStyle name="Notas 2 2 15 2 2 4" xfId="13692" xr:uid="{00000000-0005-0000-0000-000004530000}"/>
    <cellStyle name="Notas 2 2 15 2 2 5" xfId="13693" xr:uid="{00000000-0005-0000-0000-000005530000}"/>
    <cellStyle name="Notas 2 2 15 2 3" xfId="13694" xr:uid="{00000000-0005-0000-0000-000006530000}"/>
    <cellStyle name="Notas 2 2 15 2 3 2" xfId="13695" xr:uid="{00000000-0005-0000-0000-000007530000}"/>
    <cellStyle name="Notas 2 2 15 2 3 3" xfId="13696" xr:uid="{00000000-0005-0000-0000-000008530000}"/>
    <cellStyle name="Notas 2 2 15 2 3 4" xfId="13697" xr:uid="{00000000-0005-0000-0000-000009530000}"/>
    <cellStyle name="Notas 2 2 15 2 3 5" xfId="13698" xr:uid="{00000000-0005-0000-0000-00000A530000}"/>
    <cellStyle name="Notas 2 2 15 3" xfId="13699" xr:uid="{00000000-0005-0000-0000-00000B530000}"/>
    <cellStyle name="Notas 2 2 15 3 2" xfId="13700" xr:uid="{00000000-0005-0000-0000-00000C530000}"/>
    <cellStyle name="Notas 2 2 15 3 3" xfId="13701" xr:uid="{00000000-0005-0000-0000-00000D530000}"/>
    <cellStyle name="Notas 2 2 15 3 4" xfId="13702" xr:uid="{00000000-0005-0000-0000-00000E530000}"/>
    <cellStyle name="Notas 2 2 15 3 5" xfId="13703" xr:uid="{00000000-0005-0000-0000-00000F530000}"/>
    <cellStyle name="Notas 2 2 15 4" xfId="13704" xr:uid="{00000000-0005-0000-0000-000010530000}"/>
    <cellStyle name="Notas 2 2 15 4 2" xfId="13705" xr:uid="{00000000-0005-0000-0000-000011530000}"/>
    <cellStyle name="Notas 2 2 15 4 3" xfId="13706" xr:uid="{00000000-0005-0000-0000-000012530000}"/>
    <cellStyle name="Notas 2 2 15 4 4" xfId="13707" xr:uid="{00000000-0005-0000-0000-000013530000}"/>
    <cellStyle name="Notas 2 2 15 4 5" xfId="13708" xr:uid="{00000000-0005-0000-0000-000014530000}"/>
    <cellStyle name="Notas 2 2 16" xfId="13709" xr:uid="{00000000-0005-0000-0000-000015530000}"/>
    <cellStyle name="Notas 2 2 16 2" xfId="13710" xr:uid="{00000000-0005-0000-0000-000016530000}"/>
    <cellStyle name="Notas 2 2 16 2 2" xfId="13711" xr:uid="{00000000-0005-0000-0000-000017530000}"/>
    <cellStyle name="Notas 2 2 16 2 2 2" xfId="13712" xr:uid="{00000000-0005-0000-0000-000018530000}"/>
    <cellStyle name="Notas 2 2 16 2 2 3" xfId="13713" xr:uid="{00000000-0005-0000-0000-000019530000}"/>
    <cellStyle name="Notas 2 2 16 2 2 4" xfId="13714" xr:uid="{00000000-0005-0000-0000-00001A530000}"/>
    <cellStyle name="Notas 2 2 16 2 2 5" xfId="13715" xr:uid="{00000000-0005-0000-0000-00001B530000}"/>
    <cellStyle name="Notas 2 2 16 2 3" xfId="13716" xr:uid="{00000000-0005-0000-0000-00001C530000}"/>
    <cellStyle name="Notas 2 2 16 2 3 2" xfId="13717" xr:uid="{00000000-0005-0000-0000-00001D530000}"/>
    <cellStyle name="Notas 2 2 16 2 3 3" xfId="13718" xr:uid="{00000000-0005-0000-0000-00001E530000}"/>
    <cellStyle name="Notas 2 2 16 2 3 4" xfId="13719" xr:uid="{00000000-0005-0000-0000-00001F530000}"/>
    <cellStyle name="Notas 2 2 16 2 3 5" xfId="13720" xr:uid="{00000000-0005-0000-0000-000020530000}"/>
    <cellStyle name="Notas 2 2 16 3" xfId="13721" xr:uid="{00000000-0005-0000-0000-000021530000}"/>
    <cellStyle name="Notas 2 2 16 3 2" xfId="13722" xr:uid="{00000000-0005-0000-0000-000022530000}"/>
    <cellStyle name="Notas 2 2 16 3 3" xfId="13723" xr:uid="{00000000-0005-0000-0000-000023530000}"/>
    <cellStyle name="Notas 2 2 16 3 4" xfId="13724" xr:uid="{00000000-0005-0000-0000-000024530000}"/>
    <cellStyle name="Notas 2 2 16 3 5" xfId="13725" xr:uid="{00000000-0005-0000-0000-000025530000}"/>
    <cellStyle name="Notas 2 2 16 4" xfId="13726" xr:uid="{00000000-0005-0000-0000-000026530000}"/>
    <cellStyle name="Notas 2 2 16 4 2" xfId="13727" xr:uid="{00000000-0005-0000-0000-000027530000}"/>
    <cellStyle name="Notas 2 2 16 4 3" xfId="13728" xr:uid="{00000000-0005-0000-0000-000028530000}"/>
    <cellStyle name="Notas 2 2 16 4 4" xfId="13729" xr:uid="{00000000-0005-0000-0000-000029530000}"/>
    <cellStyle name="Notas 2 2 16 4 5" xfId="13730" xr:uid="{00000000-0005-0000-0000-00002A530000}"/>
    <cellStyle name="Notas 2 2 17" xfId="13731" xr:uid="{00000000-0005-0000-0000-00002B530000}"/>
    <cellStyle name="Notas 2 2 17 2" xfId="13732" xr:uid="{00000000-0005-0000-0000-00002C530000}"/>
    <cellStyle name="Notas 2 2 17 2 2" xfId="13733" xr:uid="{00000000-0005-0000-0000-00002D530000}"/>
    <cellStyle name="Notas 2 2 17 2 2 2" xfId="13734" xr:uid="{00000000-0005-0000-0000-00002E530000}"/>
    <cellStyle name="Notas 2 2 17 2 2 3" xfId="13735" xr:uid="{00000000-0005-0000-0000-00002F530000}"/>
    <cellStyle name="Notas 2 2 17 2 2 4" xfId="13736" xr:uid="{00000000-0005-0000-0000-000030530000}"/>
    <cellStyle name="Notas 2 2 17 2 2 5" xfId="13737" xr:uid="{00000000-0005-0000-0000-000031530000}"/>
    <cellStyle name="Notas 2 2 17 2 3" xfId="13738" xr:uid="{00000000-0005-0000-0000-000032530000}"/>
    <cellStyle name="Notas 2 2 17 2 3 2" xfId="13739" xr:uid="{00000000-0005-0000-0000-000033530000}"/>
    <cellStyle name="Notas 2 2 17 2 3 3" xfId="13740" xr:uid="{00000000-0005-0000-0000-000034530000}"/>
    <cellStyle name="Notas 2 2 17 2 3 4" xfId="13741" xr:uid="{00000000-0005-0000-0000-000035530000}"/>
    <cellStyle name="Notas 2 2 17 2 3 5" xfId="13742" xr:uid="{00000000-0005-0000-0000-000036530000}"/>
    <cellStyle name="Notas 2 2 17 3" xfId="13743" xr:uid="{00000000-0005-0000-0000-000037530000}"/>
    <cellStyle name="Notas 2 2 17 3 2" xfId="13744" xr:uid="{00000000-0005-0000-0000-000038530000}"/>
    <cellStyle name="Notas 2 2 17 3 3" xfId="13745" xr:uid="{00000000-0005-0000-0000-000039530000}"/>
    <cellStyle name="Notas 2 2 17 3 4" xfId="13746" xr:uid="{00000000-0005-0000-0000-00003A530000}"/>
    <cellStyle name="Notas 2 2 17 3 5" xfId="13747" xr:uid="{00000000-0005-0000-0000-00003B530000}"/>
    <cellStyle name="Notas 2 2 17 4" xfId="13748" xr:uid="{00000000-0005-0000-0000-00003C530000}"/>
    <cellStyle name="Notas 2 2 17 4 2" xfId="13749" xr:uid="{00000000-0005-0000-0000-00003D530000}"/>
    <cellStyle name="Notas 2 2 17 4 3" xfId="13750" xr:uid="{00000000-0005-0000-0000-00003E530000}"/>
    <cellStyle name="Notas 2 2 17 4 4" xfId="13751" xr:uid="{00000000-0005-0000-0000-00003F530000}"/>
    <cellStyle name="Notas 2 2 17 4 5" xfId="13752" xr:uid="{00000000-0005-0000-0000-000040530000}"/>
    <cellStyle name="Notas 2 2 18" xfId="13753" xr:uid="{00000000-0005-0000-0000-000041530000}"/>
    <cellStyle name="Notas 2 2 18 2" xfId="13754" xr:uid="{00000000-0005-0000-0000-000042530000}"/>
    <cellStyle name="Notas 2 2 18 2 2" xfId="13755" xr:uid="{00000000-0005-0000-0000-000043530000}"/>
    <cellStyle name="Notas 2 2 18 2 2 2" xfId="13756" xr:uid="{00000000-0005-0000-0000-000044530000}"/>
    <cellStyle name="Notas 2 2 18 2 2 3" xfId="13757" xr:uid="{00000000-0005-0000-0000-000045530000}"/>
    <cellStyle name="Notas 2 2 18 2 2 4" xfId="13758" xr:uid="{00000000-0005-0000-0000-000046530000}"/>
    <cellStyle name="Notas 2 2 18 2 2 5" xfId="13759" xr:uid="{00000000-0005-0000-0000-000047530000}"/>
    <cellStyle name="Notas 2 2 18 2 3" xfId="13760" xr:uid="{00000000-0005-0000-0000-000048530000}"/>
    <cellStyle name="Notas 2 2 18 2 3 2" xfId="13761" xr:uid="{00000000-0005-0000-0000-000049530000}"/>
    <cellStyle name="Notas 2 2 18 2 3 3" xfId="13762" xr:uid="{00000000-0005-0000-0000-00004A530000}"/>
    <cellStyle name="Notas 2 2 18 2 3 4" xfId="13763" xr:uid="{00000000-0005-0000-0000-00004B530000}"/>
    <cellStyle name="Notas 2 2 18 2 3 5" xfId="13764" xr:uid="{00000000-0005-0000-0000-00004C530000}"/>
    <cellStyle name="Notas 2 2 18 3" xfId="13765" xr:uid="{00000000-0005-0000-0000-00004D530000}"/>
    <cellStyle name="Notas 2 2 18 3 2" xfId="13766" xr:uid="{00000000-0005-0000-0000-00004E530000}"/>
    <cellStyle name="Notas 2 2 18 3 3" xfId="13767" xr:uid="{00000000-0005-0000-0000-00004F530000}"/>
    <cellStyle name="Notas 2 2 18 3 4" xfId="13768" xr:uid="{00000000-0005-0000-0000-000050530000}"/>
    <cellStyle name="Notas 2 2 18 3 5" xfId="13769" xr:uid="{00000000-0005-0000-0000-000051530000}"/>
    <cellStyle name="Notas 2 2 18 4" xfId="13770" xr:uid="{00000000-0005-0000-0000-000052530000}"/>
    <cellStyle name="Notas 2 2 18 4 2" xfId="13771" xr:uid="{00000000-0005-0000-0000-000053530000}"/>
    <cellStyle name="Notas 2 2 18 4 3" xfId="13772" xr:uid="{00000000-0005-0000-0000-000054530000}"/>
    <cellStyle name="Notas 2 2 18 4 4" xfId="13773" xr:uid="{00000000-0005-0000-0000-000055530000}"/>
    <cellStyle name="Notas 2 2 18 4 5" xfId="13774" xr:uid="{00000000-0005-0000-0000-000056530000}"/>
    <cellStyle name="Notas 2 2 19" xfId="13775" xr:uid="{00000000-0005-0000-0000-000057530000}"/>
    <cellStyle name="Notas 2 2 19 2" xfId="13776" xr:uid="{00000000-0005-0000-0000-000058530000}"/>
    <cellStyle name="Notas 2 2 19 2 2" xfId="13777" xr:uid="{00000000-0005-0000-0000-000059530000}"/>
    <cellStyle name="Notas 2 2 19 2 2 2" xfId="13778" xr:uid="{00000000-0005-0000-0000-00005A530000}"/>
    <cellStyle name="Notas 2 2 19 2 2 3" xfId="13779" xr:uid="{00000000-0005-0000-0000-00005B530000}"/>
    <cellStyle name="Notas 2 2 19 2 2 4" xfId="13780" xr:uid="{00000000-0005-0000-0000-00005C530000}"/>
    <cellStyle name="Notas 2 2 19 2 2 5" xfId="13781" xr:uid="{00000000-0005-0000-0000-00005D530000}"/>
    <cellStyle name="Notas 2 2 19 2 3" xfId="13782" xr:uid="{00000000-0005-0000-0000-00005E530000}"/>
    <cellStyle name="Notas 2 2 19 2 3 2" xfId="13783" xr:uid="{00000000-0005-0000-0000-00005F530000}"/>
    <cellStyle name="Notas 2 2 19 2 3 3" xfId="13784" xr:uid="{00000000-0005-0000-0000-000060530000}"/>
    <cellStyle name="Notas 2 2 19 2 3 4" xfId="13785" xr:uid="{00000000-0005-0000-0000-000061530000}"/>
    <cellStyle name="Notas 2 2 19 2 3 5" xfId="13786" xr:uid="{00000000-0005-0000-0000-000062530000}"/>
    <cellStyle name="Notas 2 2 19 3" xfId="13787" xr:uid="{00000000-0005-0000-0000-000063530000}"/>
    <cellStyle name="Notas 2 2 19 3 2" xfId="13788" xr:uid="{00000000-0005-0000-0000-000064530000}"/>
    <cellStyle name="Notas 2 2 19 3 3" xfId="13789" xr:uid="{00000000-0005-0000-0000-000065530000}"/>
    <cellStyle name="Notas 2 2 19 3 4" xfId="13790" xr:uid="{00000000-0005-0000-0000-000066530000}"/>
    <cellStyle name="Notas 2 2 19 3 5" xfId="13791" xr:uid="{00000000-0005-0000-0000-000067530000}"/>
    <cellStyle name="Notas 2 2 19 4" xfId="13792" xr:uid="{00000000-0005-0000-0000-000068530000}"/>
    <cellStyle name="Notas 2 2 19 4 2" xfId="13793" xr:uid="{00000000-0005-0000-0000-000069530000}"/>
    <cellStyle name="Notas 2 2 19 4 3" xfId="13794" xr:uid="{00000000-0005-0000-0000-00006A530000}"/>
    <cellStyle name="Notas 2 2 19 4 4" xfId="13795" xr:uid="{00000000-0005-0000-0000-00006B530000}"/>
    <cellStyle name="Notas 2 2 19 4 5" xfId="13796" xr:uid="{00000000-0005-0000-0000-00006C530000}"/>
    <cellStyle name="Notas 2 2 2" xfId="306" xr:uid="{00000000-0005-0000-0000-00006D530000}"/>
    <cellStyle name="Notas 2 2 2 2" xfId="13798" xr:uid="{00000000-0005-0000-0000-00006E530000}"/>
    <cellStyle name="Notas 2 2 2 2 2" xfId="13799" xr:uid="{00000000-0005-0000-0000-00006F530000}"/>
    <cellStyle name="Notas 2 2 2 2 2 2" xfId="13800" xr:uid="{00000000-0005-0000-0000-000070530000}"/>
    <cellStyle name="Notas 2 2 2 2 2 2 2" xfId="13801" xr:uid="{00000000-0005-0000-0000-000071530000}"/>
    <cellStyle name="Notas 2 2 2 2 2 2 3" xfId="13802" xr:uid="{00000000-0005-0000-0000-000072530000}"/>
    <cellStyle name="Notas 2 2 2 2 2 2 4" xfId="13803" xr:uid="{00000000-0005-0000-0000-000073530000}"/>
    <cellStyle name="Notas 2 2 2 2 2 2 5" xfId="13804" xr:uid="{00000000-0005-0000-0000-000074530000}"/>
    <cellStyle name="Notas 2 2 2 2 2 3" xfId="13805" xr:uid="{00000000-0005-0000-0000-000075530000}"/>
    <cellStyle name="Notas 2 2 2 2 2 3 2" xfId="13806" xr:uid="{00000000-0005-0000-0000-000076530000}"/>
    <cellStyle name="Notas 2 2 2 2 2 3 3" xfId="13807" xr:uid="{00000000-0005-0000-0000-000077530000}"/>
    <cellStyle name="Notas 2 2 2 2 2 3 4" xfId="13808" xr:uid="{00000000-0005-0000-0000-000078530000}"/>
    <cellStyle name="Notas 2 2 2 2 2 3 5" xfId="13809" xr:uid="{00000000-0005-0000-0000-000079530000}"/>
    <cellStyle name="Notas 2 2 2 2 3" xfId="13810" xr:uid="{00000000-0005-0000-0000-00007A530000}"/>
    <cellStyle name="Notas 2 2 2 2 3 2" xfId="13811" xr:uid="{00000000-0005-0000-0000-00007B530000}"/>
    <cellStyle name="Notas 2 2 2 2 3 3" xfId="13812" xr:uid="{00000000-0005-0000-0000-00007C530000}"/>
    <cellStyle name="Notas 2 2 2 2 3 4" xfId="13813" xr:uid="{00000000-0005-0000-0000-00007D530000}"/>
    <cellStyle name="Notas 2 2 2 2 3 5" xfId="13814" xr:uid="{00000000-0005-0000-0000-00007E530000}"/>
    <cellStyle name="Notas 2 2 2 2 4" xfId="13815" xr:uid="{00000000-0005-0000-0000-00007F530000}"/>
    <cellStyle name="Notas 2 2 2 2 4 2" xfId="13816" xr:uid="{00000000-0005-0000-0000-000080530000}"/>
    <cellStyle name="Notas 2 2 2 2 4 3" xfId="13817" xr:uid="{00000000-0005-0000-0000-000081530000}"/>
    <cellStyle name="Notas 2 2 2 2 4 4" xfId="13818" xr:uid="{00000000-0005-0000-0000-000082530000}"/>
    <cellStyle name="Notas 2 2 2 2 4 5" xfId="13819" xr:uid="{00000000-0005-0000-0000-000083530000}"/>
    <cellStyle name="Notas 2 2 2 3" xfId="13820" xr:uid="{00000000-0005-0000-0000-000084530000}"/>
    <cellStyle name="Notas 2 2 2 3 2" xfId="13821" xr:uid="{00000000-0005-0000-0000-000085530000}"/>
    <cellStyle name="Notas 2 2 2 3 2 2" xfId="13822" xr:uid="{00000000-0005-0000-0000-000086530000}"/>
    <cellStyle name="Notas 2 2 2 3 2 2 2" xfId="13823" xr:uid="{00000000-0005-0000-0000-000087530000}"/>
    <cellStyle name="Notas 2 2 2 3 2 2 3" xfId="13824" xr:uid="{00000000-0005-0000-0000-000088530000}"/>
    <cellStyle name="Notas 2 2 2 3 2 2 4" xfId="13825" xr:uid="{00000000-0005-0000-0000-000089530000}"/>
    <cellStyle name="Notas 2 2 2 3 2 2 5" xfId="13826" xr:uid="{00000000-0005-0000-0000-00008A530000}"/>
    <cellStyle name="Notas 2 2 2 3 2 3" xfId="13827" xr:uid="{00000000-0005-0000-0000-00008B530000}"/>
    <cellStyle name="Notas 2 2 2 3 2 3 2" xfId="13828" xr:uid="{00000000-0005-0000-0000-00008C530000}"/>
    <cellStyle name="Notas 2 2 2 3 2 3 3" xfId="13829" xr:uid="{00000000-0005-0000-0000-00008D530000}"/>
    <cellStyle name="Notas 2 2 2 3 2 3 4" xfId="13830" xr:uid="{00000000-0005-0000-0000-00008E530000}"/>
    <cellStyle name="Notas 2 2 2 3 2 3 5" xfId="13831" xr:uid="{00000000-0005-0000-0000-00008F530000}"/>
    <cellStyle name="Notas 2 2 2 3 3" xfId="13832" xr:uid="{00000000-0005-0000-0000-000090530000}"/>
    <cellStyle name="Notas 2 2 2 3 3 2" xfId="13833" xr:uid="{00000000-0005-0000-0000-000091530000}"/>
    <cellStyle name="Notas 2 2 2 3 3 3" xfId="13834" xr:uid="{00000000-0005-0000-0000-000092530000}"/>
    <cellStyle name="Notas 2 2 2 3 3 4" xfId="13835" xr:uid="{00000000-0005-0000-0000-000093530000}"/>
    <cellStyle name="Notas 2 2 2 3 3 5" xfId="13836" xr:uid="{00000000-0005-0000-0000-000094530000}"/>
    <cellStyle name="Notas 2 2 2 3 4" xfId="13837" xr:uid="{00000000-0005-0000-0000-000095530000}"/>
    <cellStyle name="Notas 2 2 2 3 4 2" xfId="13838" xr:uid="{00000000-0005-0000-0000-000096530000}"/>
    <cellStyle name="Notas 2 2 2 3 4 3" xfId="13839" xr:uid="{00000000-0005-0000-0000-000097530000}"/>
    <cellStyle name="Notas 2 2 2 3 4 4" xfId="13840" xr:uid="{00000000-0005-0000-0000-000098530000}"/>
    <cellStyle name="Notas 2 2 2 3 4 5" xfId="13841" xr:uid="{00000000-0005-0000-0000-000099530000}"/>
    <cellStyle name="Notas 2 2 2 4" xfId="13842" xr:uid="{00000000-0005-0000-0000-00009A530000}"/>
    <cellStyle name="Notas 2 2 2 4 2" xfId="13843" xr:uid="{00000000-0005-0000-0000-00009B530000}"/>
    <cellStyle name="Notas 2 2 2 4 2 2" xfId="13844" xr:uid="{00000000-0005-0000-0000-00009C530000}"/>
    <cellStyle name="Notas 2 2 2 4 2 2 2" xfId="13845" xr:uid="{00000000-0005-0000-0000-00009D530000}"/>
    <cellStyle name="Notas 2 2 2 4 2 2 3" xfId="13846" xr:uid="{00000000-0005-0000-0000-00009E530000}"/>
    <cellStyle name="Notas 2 2 2 4 2 2 4" xfId="13847" xr:uid="{00000000-0005-0000-0000-00009F530000}"/>
    <cellStyle name="Notas 2 2 2 4 2 2 5" xfId="13848" xr:uid="{00000000-0005-0000-0000-0000A0530000}"/>
    <cellStyle name="Notas 2 2 2 4 2 3" xfId="13849" xr:uid="{00000000-0005-0000-0000-0000A1530000}"/>
    <cellStyle name="Notas 2 2 2 4 2 3 2" xfId="13850" xr:uid="{00000000-0005-0000-0000-0000A2530000}"/>
    <cellStyle name="Notas 2 2 2 4 2 3 3" xfId="13851" xr:uid="{00000000-0005-0000-0000-0000A3530000}"/>
    <cellStyle name="Notas 2 2 2 4 2 3 4" xfId="13852" xr:uid="{00000000-0005-0000-0000-0000A4530000}"/>
    <cellStyle name="Notas 2 2 2 4 2 3 5" xfId="13853" xr:uid="{00000000-0005-0000-0000-0000A5530000}"/>
    <cellStyle name="Notas 2 2 2 4 3" xfId="13854" xr:uid="{00000000-0005-0000-0000-0000A6530000}"/>
    <cellStyle name="Notas 2 2 2 4 3 2" xfId="13855" xr:uid="{00000000-0005-0000-0000-0000A7530000}"/>
    <cellStyle name="Notas 2 2 2 4 3 3" xfId="13856" xr:uid="{00000000-0005-0000-0000-0000A8530000}"/>
    <cellStyle name="Notas 2 2 2 4 3 4" xfId="13857" xr:uid="{00000000-0005-0000-0000-0000A9530000}"/>
    <cellStyle name="Notas 2 2 2 4 3 5" xfId="13858" xr:uid="{00000000-0005-0000-0000-0000AA530000}"/>
    <cellStyle name="Notas 2 2 2 4 4" xfId="13859" xr:uid="{00000000-0005-0000-0000-0000AB530000}"/>
    <cellStyle name="Notas 2 2 2 4 4 2" xfId="13860" xr:uid="{00000000-0005-0000-0000-0000AC530000}"/>
    <cellStyle name="Notas 2 2 2 4 4 3" xfId="13861" xr:uid="{00000000-0005-0000-0000-0000AD530000}"/>
    <cellStyle name="Notas 2 2 2 4 4 4" xfId="13862" xr:uid="{00000000-0005-0000-0000-0000AE530000}"/>
    <cellStyle name="Notas 2 2 2 4 4 5" xfId="13863" xr:uid="{00000000-0005-0000-0000-0000AF530000}"/>
    <cellStyle name="Notas 2 2 2 5" xfId="13864" xr:uid="{00000000-0005-0000-0000-0000B0530000}"/>
    <cellStyle name="Notas 2 2 2 5 2" xfId="13865" xr:uid="{00000000-0005-0000-0000-0000B1530000}"/>
    <cellStyle name="Notas 2 2 2 5 2 2" xfId="13866" xr:uid="{00000000-0005-0000-0000-0000B2530000}"/>
    <cellStyle name="Notas 2 2 2 5 2 3" xfId="13867" xr:uid="{00000000-0005-0000-0000-0000B3530000}"/>
    <cellStyle name="Notas 2 2 2 5 2 4" xfId="13868" xr:uid="{00000000-0005-0000-0000-0000B4530000}"/>
    <cellStyle name="Notas 2 2 2 5 2 5" xfId="13869" xr:uid="{00000000-0005-0000-0000-0000B5530000}"/>
    <cellStyle name="Notas 2 2 2 5 3" xfId="13870" xr:uid="{00000000-0005-0000-0000-0000B6530000}"/>
    <cellStyle name="Notas 2 2 2 5 3 2" xfId="13871" xr:uid="{00000000-0005-0000-0000-0000B7530000}"/>
    <cellStyle name="Notas 2 2 2 5 3 3" xfId="13872" xr:uid="{00000000-0005-0000-0000-0000B8530000}"/>
    <cellStyle name="Notas 2 2 2 5 3 4" xfId="13873" xr:uid="{00000000-0005-0000-0000-0000B9530000}"/>
    <cellStyle name="Notas 2 2 2 5 3 5" xfId="13874" xr:uid="{00000000-0005-0000-0000-0000BA530000}"/>
    <cellStyle name="Notas 2 2 2 6" xfId="13875" xr:uid="{00000000-0005-0000-0000-0000BB530000}"/>
    <cellStyle name="Notas 2 2 2 6 2" xfId="13876" xr:uid="{00000000-0005-0000-0000-0000BC530000}"/>
    <cellStyle name="Notas 2 2 2 6 3" xfId="13877" xr:uid="{00000000-0005-0000-0000-0000BD530000}"/>
    <cellStyle name="Notas 2 2 2 6 4" xfId="13878" xr:uid="{00000000-0005-0000-0000-0000BE530000}"/>
    <cellStyle name="Notas 2 2 2 6 5" xfId="13879" xr:uid="{00000000-0005-0000-0000-0000BF530000}"/>
    <cellStyle name="Notas 2 2 2 7" xfId="13880" xr:uid="{00000000-0005-0000-0000-0000C0530000}"/>
    <cellStyle name="Notas 2 2 2 7 2" xfId="13881" xr:uid="{00000000-0005-0000-0000-0000C1530000}"/>
    <cellStyle name="Notas 2 2 2 7 3" xfId="13882" xr:uid="{00000000-0005-0000-0000-0000C2530000}"/>
    <cellStyle name="Notas 2 2 2 7 4" xfId="13883" xr:uid="{00000000-0005-0000-0000-0000C3530000}"/>
    <cellStyle name="Notas 2 2 2 7 5" xfId="13884" xr:uid="{00000000-0005-0000-0000-0000C4530000}"/>
    <cellStyle name="Notas 2 2 2 8" xfId="37708" xr:uid="{00000000-0005-0000-0000-0000C5530000}"/>
    <cellStyle name="Notas 2 2 2 9" xfId="13797" xr:uid="{00000000-0005-0000-0000-0000C6530000}"/>
    <cellStyle name="Notas 2 2 20" xfId="13885" xr:uid="{00000000-0005-0000-0000-0000C7530000}"/>
    <cellStyle name="Notas 2 2 20 2" xfId="13886" xr:uid="{00000000-0005-0000-0000-0000C8530000}"/>
    <cellStyle name="Notas 2 2 20 2 2" xfId="13887" xr:uid="{00000000-0005-0000-0000-0000C9530000}"/>
    <cellStyle name="Notas 2 2 20 2 2 2" xfId="13888" xr:uid="{00000000-0005-0000-0000-0000CA530000}"/>
    <cellStyle name="Notas 2 2 20 2 2 3" xfId="13889" xr:uid="{00000000-0005-0000-0000-0000CB530000}"/>
    <cellStyle name="Notas 2 2 20 2 2 4" xfId="13890" xr:uid="{00000000-0005-0000-0000-0000CC530000}"/>
    <cellStyle name="Notas 2 2 20 2 2 5" xfId="13891" xr:uid="{00000000-0005-0000-0000-0000CD530000}"/>
    <cellStyle name="Notas 2 2 20 2 3" xfId="13892" xr:uid="{00000000-0005-0000-0000-0000CE530000}"/>
    <cellStyle name="Notas 2 2 20 2 3 2" xfId="13893" xr:uid="{00000000-0005-0000-0000-0000CF530000}"/>
    <cellStyle name="Notas 2 2 20 2 3 3" xfId="13894" xr:uid="{00000000-0005-0000-0000-0000D0530000}"/>
    <cellStyle name="Notas 2 2 20 2 3 4" xfId="13895" xr:uid="{00000000-0005-0000-0000-0000D1530000}"/>
    <cellStyle name="Notas 2 2 20 2 3 5" xfId="13896" xr:uid="{00000000-0005-0000-0000-0000D2530000}"/>
    <cellStyle name="Notas 2 2 20 3" xfId="13897" xr:uid="{00000000-0005-0000-0000-0000D3530000}"/>
    <cellStyle name="Notas 2 2 20 3 2" xfId="13898" xr:uid="{00000000-0005-0000-0000-0000D4530000}"/>
    <cellStyle name="Notas 2 2 20 3 3" xfId="13899" xr:uid="{00000000-0005-0000-0000-0000D5530000}"/>
    <cellStyle name="Notas 2 2 20 3 4" xfId="13900" xr:uid="{00000000-0005-0000-0000-0000D6530000}"/>
    <cellStyle name="Notas 2 2 20 3 5" xfId="13901" xr:uid="{00000000-0005-0000-0000-0000D7530000}"/>
    <cellStyle name="Notas 2 2 20 4" xfId="13902" xr:uid="{00000000-0005-0000-0000-0000D8530000}"/>
    <cellStyle name="Notas 2 2 20 4 2" xfId="13903" xr:uid="{00000000-0005-0000-0000-0000D9530000}"/>
    <cellStyle name="Notas 2 2 20 4 3" xfId="13904" xr:uid="{00000000-0005-0000-0000-0000DA530000}"/>
    <cellStyle name="Notas 2 2 20 4 4" xfId="13905" xr:uid="{00000000-0005-0000-0000-0000DB530000}"/>
    <cellStyle name="Notas 2 2 20 4 5" xfId="13906" xr:uid="{00000000-0005-0000-0000-0000DC530000}"/>
    <cellStyle name="Notas 2 2 21" xfId="13907" xr:uid="{00000000-0005-0000-0000-0000DD530000}"/>
    <cellStyle name="Notas 2 2 21 2" xfId="13908" xr:uid="{00000000-0005-0000-0000-0000DE530000}"/>
    <cellStyle name="Notas 2 2 21 2 2" xfId="13909" xr:uid="{00000000-0005-0000-0000-0000DF530000}"/>
    <cellStyle name="Notas 2 2 21 2 2 2" xfId="13910" xr:uid="{00000000-0005-0000-0000-0000E0530000}"/>
    <cellStyle name="Notas 2 2 21 2 2 3" xfId="13911" xr:uid="{00000000-0005-0000-0000-0000E1530000}"/>
    <cellStyle name="Notas 2 2 21 2 2 4" xfId="13912" xr:uid="{00000000-0005-0000-0000-0000E2530000}"/>
    <cellStyle name="Notas 2 2 21 2 2 5" xfId="13913" xr:uid="{00000000-0005-0000-0000-0000E3530000}"/>
    <cellStyle name="Notas 2 2 21 2 3" xfId="13914" xr:uid="{00000000-0005-0000-0000-0000E4530000}"/>
    <cellStyle name="Notas 2 2 21 2 3 2" xfId="13915" xr:uid="{00000000-0005-0000-0000-0000E5530000}"/>
    <cellStyle name="Notas 2 2 21 2 3 3" xfId="13916" xr:uid="{00000000-0005-0000-0000-0000E6530000}"/>
    <cellStyle name="Notas 2 2 21 2 3 4" xfId="13917" xr:uid="{00000000-0005-0000-0000-0000E7530000}"/>
    <cellStyle name="Notas 2 2 21 2 3 5" xfId="13918" xr:uid="{00000000-0005-0000-0000-0000E8530000}"/>
    <cellStyle name="Notas 2 2 21 3" xfId="13919" xr:uid="{00000000-0005-0000-0000-0000E9530000}"/>
    <cellStyle name="Notas 2 2 21 3 2" xfId="13920" xr:uid="{00000000-0005-0000-0000-0000EA530000}"/>
    <cellStyle name="Notas 2 2 21 3 3" xfId="13921" xr:uid="{00000000-0005-0000-0000-0000EB530000}"/>
    <cellStyle name="Notas 2 2 21 3 4" xfId="13922" xr:uid="{00000000-0005-0000-0000-0000EC530000}"/>
    <cellStyle name="Notas 2 2 21 3 5" xfId="13923" xr:uid="{00000000-0005-0000-0000-0000ED530000}"/>
    <cellStyle name="Notas 2 2 21 4" xfId="13924" xr:uid="{00000000-0005-0000-0000-0000EE530000}"/>
    <cellStyle name="Notas 2 2 21 4 2" xfId="13925" xr:uid="{00000000-0005-0000-0000-0000EF530000}"/>
    <cellStyle name="Notas 2 2 21 4 3" xfId="13926" xr:uid="{00000000-0005-0000-0000-0000F0530000}"/>
    <cellStyle name="Notas 2 2 21 4 4" xfId="13927" xr:uid="{00000000-0005-0000-0000-0000F1530000}"/>
    <cellStyle name="Notas 2 2 21 4 5" xfId="13928" xr:uid="{00000000-0005-0000-0000-0000F2530000}"/>
    <cellStyle name="Notas 2 2 22" xfId="13929" xr:uid="{00000000-0005-0000-0000-0000F3530000}"/>
    <cellStyle name="Notas 2 2 22 2" xfId="13930" xr:uid="{00000000-0005-0000-0000-0000F4530000}"/>
    <cellStyle name="Notas 2 2 22 2 2" xfId="13931" xr:uid="{00000000-0005-0000-0000-0000F5530000}"/>
    <cellStyle name="Notas 2 2 22 2 3" xfId="13932" xr:uid="{00000000-0005-0000-0000-0000F6530000}"/>
    <cellStyle name="Notas 2 2 22 2 4" xfId="13933" xr:uid="{00000000-0005-0000-0000-0000F7530000}"/>
    <cellStyle name="Notas 2 2 22 2 5" xfId="13934" xr:uid="{00000000-0005-0000-0000-0000F8530000}"/>
    <cellStyle name="Notas 2 2 22 3" xfId="13935" xr:uid="{00000000-0005-0000-0000-0000F9530000}"/>
    <cellStyle name="Notas 2 2 22 3 2" xfId="13936" xr:uid="{00000000-0005-0000-0000-0000FA530000}"/>
    <cellStyle name="Notas 2 2 22 3 3" xfId="13937" xr:uid="{00000000-0005-0000-0000-0000FB530000}"/>
    <cellStyle name="Notas 2 2 22 3 4" xfId="13938" xr:uid="{00000000-0005-0000-0000-0000FC530000}"/>
    <cellStyle name="Notas 2 2 22 3 5" xfId="13939" xr:uid="{00000000-0005-0000-0000-0000FD530000}"/>
    <cellStyle name="Notas 2 2 23" xfId="13940" xr:uid="{00000000-0005-0000-0000-0000FE530000}"/>
    <cellStyle name="Notas 2 2 23 2" xfId="13941" xr:uid="{00000000-0005-0000-0000-0000FF530000}"/>
    <cellStyle name="Notas 2 2 23 3" xfId="13942" xr:uid="{00000000-0005-0000-0000-000000540000}"/>
    <cellStyle name="Notas 2 2 23 4" xfId="13943" xr:uid="{00000000-0005-0000-0000-000001540000}"/>
    <cellStyle name="Notas 2 2 23 5" xfId="13944" xr:uid="{00000000-0005-0000-0000-000002540000}"/>
    <cellStyle name="Notas 2 2 24" xfId="13945" xr:uid="{00000000-0005-0000-0000-000003540000}"/>
    <cellStyle name="Notas 2 2 24 2" xfId="13946" xr:uid="{00000000-0005-0000-0000-000004540000}"/>
    <cellStyle name="Notas 2 2 24 3" xfId="13947" xr:uid="{00000000-0005-0000-0000-000005540000}"/>
    <cellStyle name="Notas 2 2 24 4" xfId="13948" xr:uid="{00000000-0005-0000-0000-000006540000}"/>
    <cellStyle name="Notas 2 2 24 5" xfId="13949" xr:uid="{00000000-0005-0000-0000-000007540000}"/>
    <cellStyle name="Notas 2 2 25" xfId="38207" xr:uid="{00000000-0005-0000-0000-000008540000}"/>
    <cellStyle name="Notas 2 2 26" xfId="13532" xr:uid="{00000000-0005-0000-0000-000009540000}"/>
    <cellStyle name="Notas 2 2 3" xfId="319" xr:uid="{00000000-0005-0000-0000-00000A540000}"/>
    <cellStyle name="Notas 2 2 3 2" xfId="13951" xr:uid="{00000000-0005-0000-0000-00000B540000}"/>
    <cellStyle name="Notas 2 2 3 2 2" xfId="13952" xr:uid="{00000000-0005-0000-0000-00000C540000}"/>
    <cellStyle name="Notas 2 2 3 2 2 2" xfId="13953" xr:uid="{00000000-0005-0000-0000-00000D540000}"/>
    <cellStyle name="Notas 2 2 3 2 2 2 2" xfId="13954" xr:uid="{00000000-0005-0000-0000-00000E540000}"/>
    <cellStyle name="Notas 2 2 3 2 2 2 3" xfId="13955" xr:uid="{00000000-0005-0000-0000-00000F540000}"/>
    <cellStyle name="Notas 2 2 3 2 2 2 4" xfId="13956" xr:uid="{00000000-0005-0000-0000-000010540000}"/>
    <cellStyle name="Notas 2 2 3 2 2 2 5" xfId="13957" xr:uid="{00000000-0005-0000-0000-000011540000}"/>
    <cellStyle name="Notas 2 2 3 2 2 3" xfId="13958" xr:uid="{00000000-0005-0000-0000-000012540000}"/>
    <cellStyle name="Notas 2 2 3 2 2 3 2" xfId="13959" xr:uid="{00000000-0005-0000-0000-000013540000}"/>
    <cellStyle name="Notas 2 2 3 2 2 3 3" xfId="13960" xr:uid="{00000000-0005-0000-0000-000014540000}"/>
    <cellStyle name="Notas 2 2 3 2 2 3 4" xfId="13961" xr:uid="{00000000-0005-0000-0000-000015540000}"/>
    <cellStyle name="Notas 2 2 3 2 2 3 5" xfId="13962" xr:uid="{00000000-0005-0000-0000-000016540000}"/>
    <cellStyle name="Notas 2 2 3 2 3" xfId="13963" xr:uid="{00000000-0005-0000-0000-000017540000}"/>
    <cellStyle name="Notas 2 2 3 2 3 2" xfId="13964" xr:uid="{00000000-0005-0000-0000-000018540000}"/>
    <cellStyle name="Notas 2 2 3 2 3 3" xfId="13965" xr:uid="{00000000-0005-0000-0000-000019540000}"/>
    <cellStyle name="Notas 2 2 3 2 3 4" xfId="13966" xr:uid="{00000000-0005-0000-0000-00001A540000}"/>
    <cellStyle name="Notas 2 2 3 2 3 5" xfId="13967" xr:uid="{00000000-0005-0000-0000-00001B540000}"/>
    <cellStyle name="Notas 2 2 3 2 4" xfId="13968" xr:uid="{00000000-0005-0000-0000-00001C540000}"/>
    <cellStyle name="Notas 2 2 3 2 4 2" xfId="13969" xr:uid="{00000000-0005-0000-0000-00001D540000}"/>
    <cellStyle name="Notas 2 2 3 2 4 3" xfId="13970" xr:uid="{00000000-0005-0000-0000-00001E540000}"/>
    <cellStyle name="Notas 2 2 3 2 4 4" xfId="13971" xr:uid="{00000000-0005-0000-0000-00001F540000}"/>
    <cellStyle name="Notas 2 2 3 2 4 5" xfId="13972" xr:uid="{00000000-0005-0000-0000-000020540000}"/>
    <cellStyle name="Notas 2 2 3 3" xfId="13973" xr:uid="{00000000-0005-0000-0000-000021540000}"/>
    <cellStyle name="Notas 2 2 3 3 2" xfId="13974" xr:uid="{00000000-0005-0000-0000-000022540000}"/>
    <cellStyle name="Notas 2 2 3 3 2 2" xfId="13975" xr:uid="{00000000-0005-0000-0000-000023540000}"/>
    <cellStyle name="Notas 2 2 3 3 2 2 2" xfId="13976" xr:uid="{00000000-0005-0000-0000-000024540000}"/>
    <cellStyle name="Notas 2 2 3 3 2 2 3" xfId="13977" xr:uid="{00000000-0005-0000-0000-000025540000}"/>
    <cellStyle name="Notas 2 2 3 3 2 2 4" xfId="13978" xr:uid="{00000000-0005-0000-0000-000026540000}"/>
    <cellStyle name="Notas 2 2 3 3 2 2 5" xfId="13979" xr:uid="{00000000-0005-0000-0000-000027540000}"/>
    <cellStyle name="Notas 2 2 3 3 2 3" xfId="13980" xr:uid="{00000000-0005-0000-0000-000028540000}"/>
    <cellStyle name="Notas 2 2 3 3 2 3 2" xfId="13981" xr:uid="{00000000-0005-0000-0000-000029540000}"/>
    <cellStyle name="Notas 2 2 3 3 2 3 3" xfId="13982" xr:uid="{00000000-0005-0000-0000-00002A540000}"/>
    <cellStyle name="Notas 2 2 3 3 2 3 4" xfId="13983" xr:uid="{00000000-0005-0000-0000-00002B540000}"/>
    <cellStyle name="Notas 2 2 3 3 2 3 5" xfId="13984" xr:uid="{00000000-0005-0000-0000-00002C540000}"/>
    <cellStyle name="Notas 2 2 3 3 3" xfId="13985" xr:uid="{00000000-0005-0000-0000-00002D540000}"/>
    <cellStyle name="Notas 2 2 3 3 3 2" xfId="13986" xr:uid="{00000000-0005-0000-0000-00002E540000}"/>
    <cellStyle name="Notas 2 2 3 3 3 3" xfId="13987" xr:uid="{00000000-0005-0000-0000-00002F540000}"/>
    <cellStyle name="Notas 2 2 3 3 3 4" xfId="13988" xr:uid="{00000000-0005-0000-0000-000030540000}"/>
    <cellStyle name="Notas 2 2 3 3 3 5" xfId="13989" xr:uid="{00000000-0005-0000-0000-000031540000}"/>
    <cellStyle name="Notas 2 2 3 3 4" xfId="13990" xr:uid="{00000000-0005-0000-0000-000032540000}"/>
    <cellStyle name="Notas 2 2 3 3 4 2" xfId="13991" xr:uid="{00000000-0005-0000-0000-000033540000}"/>
    <cellStyle name="Notas 2 2 3 3 4 3" xfId="13992" xr:uid="{00000000-0005-0000-0000-000034540000}"/>
    <cellStyle name="Notas 2 2 3 3 4 4" xfId="13993" xr:uid="{00000000-0005-0000-0000-000035540000}"/>
    <cellStyle name="Notas 2 2 3 3 4 5" xfId="13994" xr:uid="{00000000-0005-0000-0000-000036540000}"/>
    <cellStyle name="Notas 2 2 3 4" xfId="13995" xr:uid="{00000000-0005-0000-0000-000037540000}"/>
    <cellStyle name="Notas 2 2 3 4 2" xfId="13996" xr:uid="{00000000-0005-0000-0000-000038540000}"/>
    <cellStyle name="Notas 2 2 3 4 2 2" xfId="13997" xr:uid="{00000000-0005-0000-0000-000039540000}"/>
    <cellStyle name="Notas 2 2 3 4 2 2 2" xfId="13998" xr:uid="{00000000-0005-0000-0000-00003A540000}"/>
    <cellStyle name="Notas 2 2 3 4 2 2 3" xfId="13999" xr:uid="{00000000-0005-0000-0000-00003B540000}"/>
    <cellStyle name="Notas 2 2 3 4 2 2 4" xfId="14000" xr:uid="{00000000-0005-0000-0000-00003C540000}"/>
    <cellStyle name="Notas 2 2 3 4 2 2 5" xfId="14001" xr:uid="{00000000-0005-0000-0000-00003D540000}"/>
    <cellStyle name="Notas 2 2 3 4 2 3" xfId="14002" xr:uid="{00000000-0005-0000-0000-00003E540000}"/>
    <cellStyle name="Notas 2 2 3 4 2 3 2" xfId="14003" xr:uid="{00000000-0005-0000-0000-00003F540000}"/>
    <cellStyle name="Notas 2 2 3 4 2 3 3" xfId="14004" xr:uid="{00000000-0005-0000-0000-000040540000}"/>
    <cellStyle name="Notas 2 2 3 4 2 3 4" xfId="14005" xr:uid="{00000000-0005-0000-0000-000041540000}"/>
    <cellStyle name="Notas 2 2 3 4 2 3 5" xfId="14006" xr:uid="{00000000-0005-0000-0000-000042540000}"/>
    <cellStyle name="Notas 2 2 3 4 3" xfId="14007" xr:uid="{00000000-0005-0000-0000-000043540000}"/>
    <cellStyle name="Notas 2 2 3 4 3 2" xfId="14008" xr:uid="{00000000-0005-0000-0000-000044540000}"/>
    <cellStyle name="Notas 2 2 3 4 3 3" xfId="14009" xr:uid="{00000000-0005-0000-0000-000045540000}"/>
    <cellStyle name="Notas 2 2 3 4 3 4" xfId="14010" xr:uid="{00000000-0005-0000-0000-000046540000}"/>
    <cellStyle name="Notas 2 2 3 4 3 5" xfId="14011" xr:uid="{00000000-0005-0000-0000-000047540000}"/>
    <cellStyle name="Notas 2 2 3 4 4" xfId="14012" xr:uid="{00000000-0005-0000-0000-000048540000}"/>
    <cellStyle name="Notas 2 2 3 4 4 2" xfId="14013" xr:uid="{00000000-0005-0000-0000-000049540000}"/>
    <cellStyle name="Notas 2 2 3 4 4 3" xfId="14014" xr:uid="{00000000-0005-0000-0000-00004A540000}"/>
    <cellStyle name="Notas 2 2 3 4 4 4" xfId="14015" xr:uid="{00000000-0005-0000-0000-00004B540000}"/>
    <cellStyle name="Notas 2 2 3 4 4 5" xfId="14016" xr:uid="{00000000-0005-0000-0000-00004C540000}"/>
    <cellStyle name="Notas 2 2 3 5" xfId="14017" xr:uid="{00000000-0005-0000-0000-00004D540000}"/>
    <cellStyle name="Notas 2 2 3 5 2" xfId="14018" xr:uid="{00000000-0005-0000-0000-00004E540000}"/>
    <cellStyle name="Notas 2 2 3 5 2 2" xfId="14019" xr:uid="{00000000-0005-0000-0000-00004F540000}"/>
    <cellStyle name="Notas 2 2 3 5 2 3" xfId="14020" xr:uid="{00000000-0005-0000-0000-000050540000}"/>
    <cellStyle name="Notas 2 2 3 5 2 4" xfId="14021" xr:uid="{00000000-0005-0000-0000-000051540000}"/>
    <cellStyle name="Notas 2 2 3 5 2 5" xfId="14022" xr:uid="{00000000-0005-0000-0000-000052540000}"/>
    <cellStyle name="Notas 2 2 3 5 3" xfId="14023" xr:uid="{00000000-0005-0000-0000-000053540000}"/>
    <cellStyle name="Notas 2 2 3 5 3 2" xfId="14024" xr:uid="{00000000-0005-0000-0000-000054540000}"/>
    <cellStyle name="Notas 2 2 3 5 3 3" xfId="14025" xr:uid="{00000000-0005-0000-0000-000055540000}"/>
    <cellStyle name="Notas 2 2 3 5 3 4" xfId="14026" xr:uid="{00000000-0005-0000-0000-000056540000}"/>
    <cellStyle name="Notas 2 2 3 5 3 5" xfId="14027" xr:uid="{00000000-0005-0000-0000-000057540000}"/>
    <cellStyle name="Notas 2 2 3 6" xfId="14028" xr:uid="{00000000-0005-0000-0000-000058540000}"/>
    <cellStyle name="Notas 2 2 3 6 2" xfId="14029" xr:uid="{00000000-0005-0000-0000-000059540000}"/>
    <cellStyle name="Notas 2 2 3 6 3" xfId="14030" xr:uid="{00000000-0005-0000-0000-00005A540000}"/>
    <cellStyle name="Notas 2 2 3 6 4" xfId="14031" xr:uid="{00000000-0005-0000-0000-00005B540000}"/>
    <cellStyle name="Notas 2 2 3 6 5" xfId="14032" xr:uid="{00000000-0005-0000-0000-00005C540000}"/>
    <cellStyle name="Notas 2 2 3 7" xfId="14033" xr:uid="{00000000-0005-0000-0000-00005D540000}"/>
    <cellStyle name="Notas 2 2 3 7 2" xfId="14034" xr:uid="{00000000-0005-0000-0000-00005E540000}"/>
    <cellStyle name="Notas 2 2 3 7 3" xfId="14035" xr:uid="{00000000-0005-0000-0000-00005F540000}"/>
    <cellStyle name="Notas 2 2 3 7 4" xfId="14036" xr:uid="{00000000-0005-0000-0000-000060540000}"/>
    <cellStyle name="Notas 2 2 3 7 5" xfId="14037" xr:uid="{00000000-0005-0000-0000-000061540000}"/>
    <cellStyle name="Notas 2 2 3 8" xfId="13950" xr:uid="{00000000-0005-0000-0000-000062540000}"/>
    <cellStyle name="Notas 2 2 4" xfId="14038" xr:uid="{00000000-0005-0000-0000-000063540000}"/>
    <cellStyle name="Notas 2 2 4 2" xfId="14039" xr:uid="{00000000-0005-0000-0000-000064540000}"/>
    <cellStyle name="Notas 2 2 4 2 2" xfId="14040" xr:uid="{00000000-0005-0000-0000-000065540000}"/>
    <cellStyle name="Notas 2 2 4 2 2 2" xfId="14041" xr:uid="{00000000-0005-0000-0000-000066540000}"/>
    <cellStyle name="Notas 2 2 4 2 2 2 2" xfId="14042" xr:uid="{00000000-0005-0000-0000-000067540000}"/>
    <cellStyle name="Notas 2 2 4 2 2 2 3" xfId="14043" xr:uid="{00000000-0005-0000-0000-000068540000}"/>
    <cellStyle name="Notas 2 2 4 2 2 2 4" xfId="14044" xr:uid="{00000000-0005-0000-0000-000069540000}"/>
    <cellStyle name="Notas 2 2 4 2 2 2 5" xfId="14045" xr:uid="{00000000-0005-0000-0000-00006A540000}"/>
    <cellStyle name="Notas 2 2 4 2 2 3" xfId="14046" xr:uid="{00000000-0005-0000-0000-00006B540000}"/>
    <cellStyle name="Notas 2 2 4 2 2 3 2" xfId="14047" xr:uid="{00000000-0005-0000-0000-00006C540000}"/>
    <cellStyle name="Notas 2 2 4 2 2 3 3" xfId="14048" xr:uid="{00000000-0005-0000-0000-00006D540000}"/>
    <cellStyle name="Notas 2 2 4 2 2 3 4" xfId="14049" xr:uid="{00000000-0005-0000-0000-00006E540000}"/>
    <cellStyle name="Notas 2 2 4 2 2 3 5" xfId="14050" xr:uid="{00000000-0005-0000-0000-00006F540000}"/>
    <cellStyle name="Notas 2 2 4 2 3" xfId="14051" xr:uid="{00000000-0005-0000-0000-000070540000}"/>
    <cellStyle name="Notas 2 2 4 2 3 2" xfId="14052" xr:uid="{00000000-0005-0000-0000-000071540000}"/>
    <cellStyle name="Notas 2 2 4 2 3 3" xfId="14053" xr:uid="{00000000-0005-0000-0000-000072540000}"/>
    <cellStyle name="Notas 2 2 4 2 3 4" xfId="14054" xr:uid="{00000000-0005-0000-0000-000073540000}"/>
    <cellStyle name="Notas 2 2 4 2 3 5" xfId="14055" xr:uid="{00000000-0005-0000-0000-000074540000}"/>
    <cellStyle name="Notas 2 2 4 2 4" xfId="14056" xr:uid="{00000000-0005-0000-0000-000075540000}"/>
    <cellStyle name="Notas 2 2 4 2 4 2" xfId="14057" xr:uid="{00000000-0005-0000-0000-000076540000}"/>
    <cellStyle name="Notas 2 2 4 2 4 3" xfId="14058" xr:uid="{00000000-0005-0000-0000-000077540000}"/>
    <cellStyle name="Notas 2 2 4 2 4 4" xfId="14059" xr:uid="{00000000-0005-0000-0000-000078540000}"/>
    <cellStyle name="Notas 2 2 4 2 4 5" xfId="14060" xr:uid="{00000000-0005-0000-0000-000079540000}"/>
    <cellStyle name="Notas 2 2 4 3" xfId="14061" xr:uid="{00000000-0005-0000-0000-00007A540000}"/>
    <cellStyle name="Notas 2 2 4 3 2" xfId="14062" xr:uid="{00000000-0005-0000-0000-00007B540000}"/>
    <cellStyle name="Notas 2 2 4 3 2 2" xfId="14063" xr:uid="{00000000-0005-0000-0000-00007C540000}"/>
    <cellStyle name="Notas 2 2 4 3 2 2 2" xfId="14064" xr:uid="{00000000-0005-0000-0000-00007D540000}"/>
    <cellStyle name="Notas 2 2 4 3 2 2 3" xfId="14065" xr:uid="{00000000-0005-0000-0000-00007E540000}"/>
    <cellStyle name="Notas 2 2 4 3 2 2 4" xfId="14066" xr:uid="{00000000-0005-0000-0000-00007F540000}"/>
    <cellStyle name="Notas 2 2 4 3 2 2 5" xfId="14067" xr:uid="{00000000-0005-0000-0000-000080540000}"/>
    <cellStyle name="Notas 2 2 4 3 2 3" xfId="14068" xr:uid="{00000000-0005-0000-0000-000081540000}"/>
    <cellStyle name="Notas 2 2 4 3 2 3 2" xfId="14069" xr:uid="{00000000-0005-0000-0000-000082540000}"/>
    <cellStyle name="Notas 2 2 4 3 2 3 3" xfId="14070" xr:uid="{00000000-0005-0000-0000-000083540000}"/>
    <cellStyle name="Notas 2 2 4 3 2 3 4" xfId="14071" xr:uid="{00000000-0005-0000-0000-000084540000}"/>
    <cellStyle name="Notas 2 2 4 3 2 3 5" xfId="14072" xr:uid="{00000000-0005-0000-0000-000085540000}"/>
    <cellStyle name="Notas 2 2 4 3 3" xfId="14073" xr:uid="{00000000-0005-0000-0000-000086540000}"/>
    <cellStyle name="Notas 2 2 4 3 3 2" xfId="14074" xr:uid="{00000000-0005-0000-0000-000087540000}"/>
    <cellStyle name="Notas 2 2 4 3 3 3" xfId="14075" xr:uid="{00000000-0005-0000-0000-000088540000}"/>
    <cellStyle name="Notas 2 2 4 3 3 4" xfId="14076" xr:uid="{00000000-0005-0000-0000-000089540000}"/>
    <cellStyle name="Notas 2 2 4 3 3 5" xfId="14077" xr:uid="{00000000-0005-0000-0000-00008A540000}"/>
    <cellStyle name="Notas 2 2 4 3 4" xfId="14078" xr:uid="{00000000-0005-0000-0000-00008B540000}"/>
    <cellStyle name="Notas 2 2 4 3 4 2" xfId="14079" xr:uid="{00000000-0005-0000-0000-00008C540000}"/>
    <cellStyle name="Notas 2 2 4 3 4 3" xfId="14080" xr:uid="{00000000-0005-0000-0000-00008D540000}"/>
    <cellStyle name="Notas 2 2 4 3 4 4" xfId="14081" xr:uid="{00000000-0005-0000-0000-00008E540000}"/>
    <cellStyle name="Notas 2 2 4 3 4 5" xfId="14082" xr:uid="{00000000-0005-0000-0000-00008F540000}"/>
    <cellStyle name="Notas 2 2 4 4" xfId="14083" xr:uid="{00000000-0005-0000-0000-000090540000}"/>
    <cellStyle name="Notas 2 2 4 4 2" xfId="14084" xr:uid="{00000000-0005-0000-0000-000091540000}"/>
    <cellStyle name="Notas 2 2 4 4 2 2" xfId="14085" xr:uid="{00000000-0005-0000-0000-000092540000}"/>
    <cellStyle name="Notas 2 2 4 4 2 2 2" xfId="14086" xr:uid="{00000000-0005-0000-0000-000093540000}"/>
    <cellStyle name="Notas 2 2 4 4 2 2 3" xfId="14087" xr:uid="{00000000-0005-0000-0000-000094540000}"/>
    <cellStyle name="Notas 2 2 4 4 2 2 4" xfId="14088" xr:uid="{00000000-0005-0000-0000-000095540000}"/>
    <cellStyle name="Notas 2 2 4 4 2 2 5" xfId="14089" xr:uid="{00000000-0005-0000-0000-000096540000}"/>
    <cellStyle name="Notas 2 2 4 4 2 3" xfId="14090" xr:uid="{00000000-0005-0000-0000-000097540000}"/>
    <cellStyle name="Notas 2 2 4 4 2 3 2" xfId="14091" xr:uid="{00000000-0005-0000-0000-000098540000}"/>
    <cellStyle name="Notas 2 2 4 4 2 3 3" xfId="14092" xr:uid="{00000000-0005-0000-0000-000099540000}"/>
    <cellStyle name="Notas 2 2 4 4 2 3 4" xfId="14093" xr:uid="{00000000-0005-0000-0000-00009A540000}"/>
    <cellStyle name="Notas 2 2 4 4 2 3 5" xfId="14094" xr:uid="{00000000-0005-0000-0000-00009B540000}"/>
    <cellStyle name="Notas 2 2 4 4 3" xfId="14095" xr:uid="{00000000-0005-0000-0000-00009C540000}"/>
    <cellStyle name="Notas 2 2 4 4 3 2" xfId="14096" xr:uid="{00000000-0005-0000-0000-00009D540000}"/>
    <cellStyle name="Notas 2 2 4 4 3 3" xfId="14097" xr:uid="{00000000-0005-0000-0000-00009E540000}"/>
    <cellStyle name="Notas 2 2 4 4 3 4" xfId="14098" xr:uid="{00000000-0005-0000-0000-00009F540000}"/>
    <cellStyle name="Notas 2 2 4 4 3 5" xfId="14099" xr:uid="{00000000-0005-0000-0000-0000A0540000}"/>
    <cellStyle name="Notas 2 2 4 4 4" xfId="14100" xr:uid="{00000000-0005-0000-0000-0000A1540000}"/>
    <cellStyle name="Notas 2 2 4 4 4 2" xfId="14101" xr:uid="{00000000-0005-0000-0000-0000A2540000}"/>
    <cellStyle name="Notas 2 2 4 4 4 3" xfId="14102" xr:uid="{00000000-0005-0000-0000-0000A3540000}"/>
    <cellStyle name="Notas 2 2 4 4 4 4" xfId="14103" xr:uid="{00000000-0005-0000-0000-0000A4540000}"/>
    <cellStyle name="Notas 2 2 4 4 4 5" xfId="14104" xr:uid="{00000000-0005-0000-0000-0000A5540000}"/>
    <cellStyle name="Notas 2 2 4 5" xfId="14105" xr:uid="{00000000-0005-0000-0000-0000A6540000}"/>
    <cellStyle name="Notas 2 2 4 5 2" xfId="14106" xr:uid="{00000000-0005-0000-0000-0000A7540000}"/>
    <cellStyle name="Notas 2 2 4 5 2 2" xfId="14107" xr:uid="{00000000-0005-0000-0000-0000A8540000}"/>
    <cellStyle name="Notas 2 2 4 5 2 3" xfId="14108" xr:uid="{00000000-0005-0000-0000-0000A9540000}"/>
    <cellStyle name="Notas 2 2 4 5 2 4" xfId="14109" xr:uid="{00000000-0005-0000-0000-0000AA540000}"/>
    <cellStyle name="Notas 2 2 4 5 2 5" xfId="14110" xr:uid="{00000000-0005-0000-0000-0000AB540000}"/>
    <cellStyle name="Notas 2 2 4 5 3" xfId="14111" xr:uid="{00000000-0005-0000-0000-0000AC540000}"/>
    <cellStyle name="Notas 2 2 4 5 3 2" xfId="14112" xr:uid="{00000000-0005-0000-0000-0000AD540000}"/>
    <cellStyle name="Notas 2 2 4 5 3 3" xfId="14113" xr:uid="{00000000-0005-0000-0000-0000AE540000}"/>
    <cellStyle name="Notas 2 2 4 5 3 4" xfId="14114" xr:uid="{00000000-0005-0000-0000-0000AF540000}"/>
    <cellStyle name="Notas 2 2 4 5 3 5" xfId="14115" xr:uid="{00000000-0005-0000-0000-0000B0540000}"/>
    <cellStyle name="Notas 2 2 4 6" xfId="14116" xr:uid="{00000000-0005-0000-0000-0000B1540000}"/>
    <cellStyle name="Notas 2 2 4 6 2" xfId="14117" xr:uid="{00000000-0005-0000-0000-0000B2540000}"/>
    <cellStyle name="Notas 2 2 4 6 3" xfId="14118" xr:uid="{00000000-0005-0000-0000-0000B3540000}"/>
    <cellStyle name="Notas 2 2 4 6 4" xfId="14119" xr:uid="{00000000-0005-0000-0000-0000B4540000}"/>
    <cellStyle name="Notas 2 2 4 6 5" xfId="14120" xr:uid="{00000000-0005-0000-0000-0000B5540000}"/>
    <cellStyle name="Notas 2 2 4 7" xfId="14121" xr:uid="{00000000-0005-0000-0000-0000B6540000}"/>
    <cellStyle name="Notas 2 2 4 7 2" xfId="14122" xr:uid="{00000000-0005-0000-0000-0000B7540000}"/>
    <cellStyle name="Notas 2 2 4 7 3" xfId="14123" xr:uid="{00000000-0005-0000-0000-0000B8540000}"/>
    <cellStyle name="Notas 2 2 4 7 4" xfId="14124" xr:uid="{00000000-0005-0000-0000-0000B9540000}"/>
    <cellStyle name="Notas 2 2 4 7 5" xfId="14125" xr:uid="{00000000-0005-0000-0000-0000BA540000}"/>
    <cellStyle name="Notas 2 2 5" xfId="14126" xr:uid="{00000000-0005-0000-0000-0000BB540000}"/>
    <cellStyle name="Notas 2 2 5 2" xfId="14127" xr:uid="{00000000-0005-0000-0000-0000BC540000}"/>
    <cellStyle name="Notas 2 2 5 2 2" xfId="14128" xr:uid="{00000000-0005-0000-0000-0000BD540000}"/>
    <cellStyle name="Notas 2 2 5 2 2 2" xfId="14129" xr:uid="{00000000-0005-0000-0000-0000BE540000}"/>
    <cellStyle name="Notas 2 2 5 2 2 2 2" xfId="14130" xr:uid="{00000000-0005-0000-0000-0000BF540000}"/>
    <cellStyle name="Notas 2 2 5 2 2 2 3" xfId="14131" xr:uid="{00000000-0005-0000-0000-0000C0540000}"/>
    <cellStyle name="Notas 2 2 5 2 2 2 4" xfId="14132" xr:uid="{00000000-0005-0000-0000-0000C1540000}"/>
    <cellStyle name="Notas 2 2 5 2 2 2 5" xfId="14133" xr:uid="{00000000-0005-0000-0000-0000C2540000}"/>
    <cellStyle name="Notas 2 2 5 2 2 3" xfId="14134" xr:uid="{00000000-0005-0000-0000-0000C3540000}"/>
    <cellStyle name="Notas 2 2 5 2 2 3 2" xfId="14135" xr:uid="{00000000-0005-0000-0000-0000C4540000}"/>
    <cellStyle name="Notas 2 2 5 2 2 3 3" xfId="14136" xr:uid="{00000000-0005-0000-0000-0000C5540000}"/>
    <cellStyle name="Notas 2 2 5 2 2 3 4" xfId="14137" xr:uid="{00000000-0005-0000-0000-0000C6540000}"/>
    <cellStyle name="Notas 2 2 5 2 2 3 5" xfId="14138" xr:uid="{00000000-0005-0000-0000-0000C7540000}"/>
    <cellStyle name="Notas 2 2 5 2 3" xfId="14139" xr:uid="{00000000-0005-0000-0000-0000C8540000}"/>
    <cellStyle name="Notas 2 2 5 2 3 2" xfId="14140" xr:uid="{00000000-0005-0000-0000-0000C9540000}"/>
    <cellStyle name="Notas 2 2 5 2 3 3" xfId="14141" xr:uid="{00000000-0005-0000-0000-0000CA540000}"/>
    <cellStyle name="Notas 2 2 5 2 3 4" xfId="14142" xr:uid="{00000000-0005-0000-0000-0000CB540000}"/>
    <cellStyle name="Notas 2 2 5 2 3 5" xfId="14143" xr:uid="{00000000-0005-0000-0000-0000CC540000}"/>
    <cellStyle name="Notas 2 2 5 2 4" xfId="14144" xr:uid="{00000000-0005-0000-0000-0000CD540000}"/>
    <cellStyle name="Notas 2 2 5 2 4 2" xfId="14145" xr:uid="{00000000-0005-0000-0000-0000CE540000}"/>
    <cellStyle name="Notas 2 2 5 2 4 3" xfId="14146" xr:uid="{00000000-0005-0000-0000-0000CF540000}"/>
    <cellStyle name="Notas 2 2 5 2 4 4" xfId="14147" xr:uid="{00000000-0005-0000-0000-0000D0540000}"/>
    <cellStyle name="Notas 2 2 5 2 4 5" xfId="14148" xr:uid="{00000000-0005-0000-0000-0000D1540000}"/>
    <cellStyle name="Notas 2 2 5 3" xfId="14149" xr:uid="{00000000-0005-0000-0000-0000D2540000}"/>
    <cellStyle name="Notas 2 2 5 3 2" xfId="14150" xr:uid="{00000000-0005-0000-0000-0000D3540000}"/>
    <cellStyle name="Notas 2 2 5 3 2 2" xfId="14151" xr:uid="{00000000-0005-0000-0000-0000D4540000}"/>
    <cellStyle name="Notas 2 2 5 3 2 2 2" xfId="14152" xr:uid="{00000000-0005-0000-0000-0000D5540000}"/>
    <cellStyle name="Notas 2 2 5 3 2 2 3" xfId="14153" xr:uid="{00000000-0005-0000-0000-0000D6540000}"/>
    <cellStyle name="Notas 2 2 5 3 2 2 4" xfId="14154" xr:uid="{00000000-0005-0000-0000-0000D7540000}"/>
    <cellStyle name="Notas 2 2 5 3 2 2 5" xfId="14155" xr:uid="{00000000-0005-0000-0000-0000D8540000}"/>
    <cellStyle name="Notas 2 2 5 3 2 3" xfId="14156" xr:uid="{00000000-0005-0000-0000-0000D9540000}"/>
    <cellStyle name="Notas 2 2 5 3 2 3 2" xfId="14157" xr:uid="{00000000-0005-0000-0000-0000DA540000}"/>
    <cellStyle name="Notas 2 2 5 3 2 3 3" xfId="14158" xr:uid="{00000000-0005-0000-0000-0000DB540000}"/>
    <cellStyle name="Notas 2 2 5 3 2 3 4" xfId="14159" xr:uid="{00000000-0005-0000-0000-0000DC540000}"/>
    <cellStyle name="Notas 2 2 5 3 2 3 5" xfId="14160" xr:uid="{00000000-0005-0000-0000-0000DD540000}"/>
    <cellStyle name="Notas 2 2 5 3 3" xfId="14161" xr:uid="{00000000-0005-0000-0000-0000DE540000}"/>
    <cellStyle name="Notas 2 2 5 3 3 2" xfId="14162" xr:uid="{00000000-0005-0000-0000-0000DF540000}"/>
    <cellStyle name="Notas 2 2 5 3 3 3" xfId="14163" xr:uid="{00000000-0005-0000-0000-0000E0540000}"/>
    <cellStyle name="Notas 2 2 5 3 3 4" xfId="14164" xr:uid="{00000000-0005-0000-0000-0000E1540000}"/>
    <cellStyle name="Notas 2 2 5 3 3 5" xfId="14165" xr:uid="{00000000-0005-0000-0000-0000E2540000}"/>
    <cellStyle name="Notas 2 2 5 3 4" xfId="14166" xr:uid="{00000000-0005-0000-0000-0000E3540000}"/>
    <cellStyle name="Notas 2 2 5 3 4 2" xfId="14167" xr:uid="{00000000-0005-0000-0000-0000E4540000}"/>
    <cellStyle name="Notas 2 2 5 3 4 3" xfId="14168" xr:uid="{00000000-0005-0000-0000-0000E5540000}"/>
    <cellStyle name="Notas 2 2 5 3 4 4" xfId="14169" xr:uid="{00000000-0005-0000-0000-0000E6540000}"/>
    <cellStyle name="Notas 2 2 5 3 4 5" xfId="14170" xr:uid="{00000000-0005-0000-0000-0000E7540000}"/>
    <cellStyle name="Notas 2 2 5 4" xfId="14171" xr:uid="{00000000-0005-0000-0000-0000E8540000}"/>
    <cellStyle name="Notas 2 2 5 4 2" xfId="14172" xr:uid="{00000000-0005-0000-0000-0000E9540000}"/>
    <cellStyle name="Notas 2 2 5 4 2 2" xfId="14173" xr:uid="{00000000-0005-0000-0000-0000EA540000}"/>
    <cellStyle name="Notas 2 2 5 4 2 2 2" xfId="14174" xr:uid="{00000000-0005-0000-0000-0000EB540000}"/>
    <cellStyle name="Notas 2 2 5 4 2 2 3" xfId="14175" xr:uid="{00000000-0005-0000-0000-0000EC540000}"/>
    <cellStyle name="Notas 2 2 5 4 2 2 4" xfId="14176" xr:uid="{00000000-0005-0000-0000-0000ED540000}"/>
    <cellStyle name="Notas 2 2 5 4 2 2 5" xfId="14177" xr:uid="{00000000-0005-0000-0000-0000EE540000}"/>
    <cellStyle name="Notas 2 2 5 4 2 3" xfId="14178" xr:uid="{00000000-0005-0000-0000-0000EF540000}"/>
    <cellStyle name="Notas 2 2 5 4 2 3 2" xfId="14179" xr:uid="{00000000-0005-0000-0000-0000F0540000}"/>
    <cellStyle name="Notas 2 2 5 4 2 3 3" xfId="14180" xr:uid="{00000000-0005-0000-0000-0000F1540000}"/>
    <cellStyle name="Notas 2 2 5 4 2 3 4" xfId="14181" xr:uid="{00000000-0005-0000-0000-0000F2540000}"/>
    <cellStyle name="Notas 2 2 5 4 2 3 5" xfId="14182" xr:uid="{00000000-0005-0000-0000-0000F3540000}"/>
    <cellStyle name="Notas 2 2 5 4 3" xfId="14183" xr:uid="{00000000-0005-0000-0000-0000F4540000}"/>
    <cellStyle name="Notas 2 2 5 4 3 2" xfId="14184" xr:uid="{00000000-0005-0000-0000-0000F5540000}"/>
    <cellStyle name="Notas 2 2 5 4 3 3" xfId="14185" xr:uid="{00000000-0005-0000-0000-0000F6540000}"/>
    <cellStyle name="Notas 2 2 5 4 3 4" xfId="14186" xr:uid="{00000000-0005-0000-0000-0000F7540000}"/>
    <cellStyle name="Notas 2 2 5 4 3 5" xfId="14187" xr:uid="{00000000-0005-0000-0000-0000F8540000}"/>
    <cellStyle name="Notas 2 2 5 4 4" xfId="14188" xr:uid="{00000000-0005-0000-0000-0000F9540000}"/>
    <cellStyle name="Notas 2 2 5 4 4 2" xfId="14189" xr:uid="{00000000-0005-0000-0000-0000FA540000}"/>
    <cellStyle name="Notas 2 2 5 4 4 3" xfId="14190" xr:uid="{00000000-0005-0000-0000-0000FB540000}"/>
    <cellStyle name="Notas 2 2 5 4 4 4" xfId="14191" xr:uid="{00000000-0005-0000-0000-0000FC540000}"/>
    <cellStyle name="Notas 2 2 5 4 4 5" xfId="14192" xr:uid="{00000000-0005-0000-0000-0000FD540000}"/>
    <cellStyle name="Notas 2 2 5 5" xfId="14193" xr:uid="{00000000-0005-0000-0000-0000FE540000}"/>
    <cellStyle name="Notas 2 2 5 5 2" xfId="14194" xr:uid="{00000000-0005-0000-0000-0000FF540000}"/>
    <cellStyle name="Notas 2 2 5 5 2 2" xfId="14195" xr:uid="{00000000-0005-0000-0000-000000550000}"/>
    <cellStyle name="Notas 2 2 5 5 2 3" xfId="14196" xr:uid="{00000000-0005-0000-0000-000001550000}"/>
    <cellStyle name="Notas 2 2 5 5 2 4" xfId="14197" xr:uid="{00000000-0005-0000-0000-000002550000}"/>
    <cellStyle name="Notas 2 2 5 5 2 5" xfId="14198" xr:uid="{00000000-0005-0000-0000-000003550000}"/>
    <cellStyle name="Notas 2 2 5 5 3" xfId="14199" xr:uid="{00000000-0005-0000-0000-000004550000}"/>
    <cellStyle name="Notas 2 2 5 5 3 2" xfId="14200" xr:uid="{00000000-0005-0000-0000-000005550000}"/>
    <cellStyle name="Notas 2 2 5 5 3 3" xfId="14201" xr:uid="{00000000-0005-0000-0000-000006550000}"/>
    <cellStyle name="Notas 2 2 5 5 3 4" xfId="14202" xr:uid="{00000000-0005-0000-0000-000007550000}"/>
    <cellStyle name="Notas 2 2 5 5 3 5" xfId="14203" xr:uid="{00000000-0005-0000-0000-000008550000}"/>
    <cellStyle name="Notas 2 2 5 6" xfId="14204" xr:uid="{00000000-0005-0000-0000-000009550000}"/>
    <cellStyle name="Notas 2 2 5 6 2" xfId="14205" xr:uid="{00000000-0005-0000-0000-00000A550000}"/>
    <cellStyle name="Notas 2 2 5 6 3" xfId="14206" xr:uid="{00000000-0005-0000-0000-00000B550000}"/>
    <cellStyle name="Notas 2 2 5 6 4" xfId="14207" xr:uid="{00000000-0005-0000-0000-00000C550000}"/>
    <cellStyle name="Notas 2 2 5 6 5" xfId="14208" xr:uid="{00000000-0005-0000-0000-00000D550000}"/>
    <cellStyle name="Notas 2 2 5 7" xfId="14209" xr:uid="{00000000-0005-0000-0000-00000E550000}"/>
    <cellStyle name="Notas 2 2 5 7 2" xfId="14210" xr:uid="{00000000-0005-0000-0000-00000F550000}"/>
    <cellStyle name="Notas 2 2 5 7 3" xfId="14211" xr:uid="{00000000-0005-0000-0000-000010550000}"/>
    <cellStyle name="Notas 2 2 5 7 4" xfId="14212" xr:uid="{00000000-0005-0000-0000-000011550000}"/>
    <cellStyle name="Notas 2 2 5 7 5" xfId="14213" xr:uid="{00000000-0005-0000-0000-000012550000}"/>
    <cellStyle name="Notas 2 2 6" xfId="14214" xr:uid="{00000000-0005-0000-0000-000013550000}"/>
    <cellStyle name="Notas 2 2 6 2" xfId="14215" xr:uid="{00000000-0005-0000-0000-000014550000}"/>
    <cellStyle name="Notas 2 2 6 2 2" xfId="14216" xr:uid="{00000000-0005-0000-0000-000015550000}"/>
    <cellStyle name="Notas 2 2 6 2 2 2" xfId="14217" xr:uid="{00000000-0005-0000-0000-000016550000}"/>
    <cellStyle name="Notas 2 2 6 2 2 2 2" xfId="14218" xr:uid="{00000000-0005-0000-0000-000017550000}"/>
    <cellStyle name="Notas 2 2 6 2 2 2 3" xfId="14219" xr:uid="{00000000-0005-0000-0000-000018550000}"/>
    <cellStyle name="Notas 2 2 6 2 2 2 4" xfId="14220" xr:uid="{00000000-0005-0000-0000-000019550000}"/>
    <cellStyle name="Notas 2 2 6 2 2 2 5" xfId="14221" xr:uid="{00000000-0005-0000-0000-00001A550000}"/>
    <cellStyle name="Notas 2 2 6 2 2 3" xfId="14222" xr:uid="{00000000-0005-0000-0000-00001B550000}"/>
    <cellStyle name="Notas 2 2 6 2 2 3 2" xfId="14223" xr:uid="{00000000-0005-0000-0000-00001C550000}"/>
    <cellStyle name="Notas 2 2 6 2 2 3 3" xfId="14224" xr:uid="{00000000-0005-0000-0000-00001D550000}"/>
    <cellStyle name="Notas 2 2 6 2 2 3 4" xfId="14225" xr:uid="{00000000-0005-0000-0000-00001E550000}"/>
    <cellStyle name="Notas 2 2 6 2 2 3 5" xfId="14226" xr:uid="{00000000-0005-0000-0000-00001F550000}"/>
    <cellStyle name="Notas 2 2 6 2 3" xfId="14227" xr:uid="{00000000-0005-0000-0000-000020550000}"/>
    <cellStyle name="Notas 2 2 6 2 3 2" xfId="14228" xr:uid="{00000000-0005-0000-0000-000021550000}"/>
    <cellStyle name="Notas 2 2 6 2 3 3" xfId="14229" xr:uid="{00000000-0005-0000-0000-000022550000}"/>
    <cellStyle name="Notas 2 2 6 2 3 4" xfId="14230" xr:uid="{00000000-0005-0000-0000-000023550000}"/>
    <cellStyle name="Notas 2 2 6 2 3 5" xfId="14231" xr:uid="{00000000-0005-0000-0000-000024550000}"/>
    <cellStyle name="Notas 2 2 6 2 4" xfId="14232" xr:uid="{00000000-0005-0000-0000-000025550000}"/>
    <cellStyle name="Notas 2 2 6 2 4 2" xfId="14233" xr:uid="{00000000-0005-0000-0000-000026550000}"/>
    <cellStyle name="Notas 2 2 6 2 4 3" xfId="14234" xr:uid="{00000000-0005-0000-0000-000027550000}"/>
    <cellStyle name="Notas 2 2 6 2 4 4" xfId="14235" xr:uid="{00000000-0005-0000-0000-000028550000}"/>
    <cellStyle name="Notas 2 2 6 2 4 5" xfId="14236" xr:uid="{00000000-0005-0000-0000-000029550000}"/>
    <cellStyle name="Notas 2 2 6 3" xfId="14237" xr:uid="{00000000-0005-0000-0000-00002A550000}"/>
    <cellStyle name="Notas 2 2 6 3 2" xfId="14238" xr:uid="{00000000-0005-0000-0000-00002B550000}"/>
    <cellStyle name="Notas 2 2 6 3 2 2" xfId="14239" xr:uid="{00000000-0005-0000-0000-00002C550000}"/>
    <cellStyle name="Notas 2 2 6 3 2 2 2" xfId="14240" xr:uid="{00000000-0005-0000-0000-00002D550000}"/>
    <cellStyle name="Notas 2 2 6 3 2 2 3" xfId="14241" xr:uid="{00000000-0005-0000-0000-00002E550000}"/>
    <cellStyle name="Notas 2 2 6 3 2 2 4" xfId="14242" xr:uid="{00000000-0005-0000-0000-00002F550000}"/>
    <cellStyle name="Notas 2 2 6 3 2 2 5" xfId="14243" xr:uid="{00000000-0005-0000-0000-000030550000}"/>
    <cellStyle name="Notas 2 2 6 3 2 3" xfId="14244" xr:uid="{00000000-0005-0000-0000-000031550000}"/>
    <cellStyle name="Notas 2 2 6 3 2 3 2" xfId="14245" xr:uid="{00000000-0005-0000-0000-000032550000}"/>
    <cellStyle name="Notas 2 2 6 3 2 3 3" xfId="14246" xr:uid="{00000000-0005-0000-0000-000033550000}"/>
    <cellStyle name="Notas 2 2 6 3 2 3 4" xfId="14247" xr:uid="{00000000-0005-0000-0000-000034550000}"/>
    <cellStyle name="Notas 2 2 6 3 2 3 5" xfId="14248" xr:uid="{00000000-0005-0000-0000-000035550000}"/>
    <cellStyle name="Notas 2 2 6 3 3" xfId="14249" xr:uid="{00000000-0005-0000-0000-000036550000}"/>
    <cellStyle name="Notas 2 2 6 3 3 2" xfId="14250" xr:uid="{00000000-0005-0000-0000-000037550000}"/>
    <cellStyle name="Notas 2 2 6 3 3 3" xfId="14251" xr:uid="{00000000-0005-0000-0000-000038550000}"/>
    <cellStyle name="Notas 2 2 6 3 3 4" xfId="14252" xr:uid="{00000000-0005-0000-0000-000039550000}"/>
    <cellStyle name="Notas 2 2 6 3 3 5" xfId="14253" xr:uid="{00000000-0005-0000-0000-00003A550000}"/>
    <cellStyle name="Notas 2 2 6 3 4" xfId="14254" xr:uid="{00000000-0005-0000-0000-00003B550000}"/>
    <cellStyle name="Notas 2 2 6 3 4 2" xfId="14255" xr:uid="{00000000-0005-0000-0000-00003C550000}"/>
    <cellStyle name="Notas 2 2 6 3 4 3" xfId="14256" xr:uid="{00000000-0005-0000-0000-00003D550000}"/>
    <cellStyle name="Notas 2 2 6 3 4 4" xfId="14257" xr:uid="{00000000-0005-0000-0000-00003E550000}"/>
    <cellStyle name="Notas 2 2 6 3 4 5" xfId="14258" xr:uid="{00000000-0005-0000-0000-00003F550000}"/>
    <cellStyle name="Notas 2 2 6 4" xfId="14259" xr:uid="{00000000-0005-0000-0000-000040550000}"/>
    <cellStyle name="Notas 2 2 6 4 2" xfId="14260" xr:uid="{00000000-0005-0000-0000-000041550000}"/>
    <cellStyle name="Notas 2 2 6 4 2 2" xfId="14261" xr:uid="{00000000-0005-0000-0000-000042550000}"/>
    <cellStyle name="Notas 2 2 6 4 2 2 2" xfId="14262" xr:uid="{00000000-0005-0000-0000-000043550000}"/>
    <cellStyle name="Notas 2 2 6 4 2 2 3" xfId="14263" xr:uid="{00000000-0005-0000-0000-000044550000}"/>
    <cellStyle name="Notas 2 2 6 4 2 2 4" xfId="14264" xr:uid="{00000000-0005-0000-0000-000045550000}"/>
    <cellStyle name="Notas 2 2 6 4 2 2 5" xfId="14265" xr:uid="{00000000-0005-0000-0000-000046550000}"/>
    <cellStyle name="Notas 2 2 6 4 2 3" xfId="14266" xr:uid="{00000000-0005-0000-0000-000047550000}"/>
    <cellStyle name="Notas 2 2 6 4 2 3 2" xfId="14267" xr:uid="{00000000-0005-0000-0000-000048550000}"/>
    <cellStyle name="Notas 2 2 6 4 2 3 3" xfId="14268" xr:uid="{00000000-0005-0000-0000-000049550000}"/>
    <cellStyle name="Notas 2 2 6 4 2 3 4" xfId="14269" xr:uid="{00000000-0005-0000-0000-00004A550000}"/>
    <cellStyle name="Notas 2 2 6 4 2 3 5" xfId="14270" xr:uid="{00000000-0005-0000-0000-00004B550000}"/>
    <cellStyle name="Notas 2 2 6 4 3" xfId="14271" xr:uid="{00000000-0005-0000-0000-00004C550000}"/>
    <cellStyle name="Notas 2 2 6 4 3 2" xfId="14272" xr:uid="{00000000-0005-0000-0000-00004D550000}"/>
    <cellStyle name="Notas 2 2 6 4 3 3" xfId="14273" xr:uid="{00000000-0005-0000-0000-00004E550000}"/>
    <cellStyle name="Notas 2 2 6 4 3 4" xfId="14274" xr:uid="{00000000-0005-0000-0000-00004F550000}"/>
    <cellStyle name="Notas 2 2 6 4 3 5" xfId="14275" xr:uid="{00000000-0005-0000-0000-000050550000}"/>
    <cellStyle name="Notas 2 2 6 4 4" xfId="14276" xr:uid="{00000000-0005-0000-0000-000051550000}"/>
    <cellStyle name="Notas 2 2 6 4 4 2" xfId="14277" xr:uid="{00000000-0005-0000-0000-000052550000}"/>
    <cellStyle name="Notas 2 2 6 4 4 3" xfId="14278" xr:uid="{00000000-0005-0000-0000-000053550000}"/>
    <cellStyle name="Notas 2 2 6 4 4 4" xfId="14279" xr:uid="{00000000-0005-0000-0000-000054550000}"/>
    <cellStyle name="Notas 2 2 6 4 4 5" xfId="14280" xr:uid="{00000000-0005-0000-0000-000055550000}"/>
    <cellStyle name="Notas 2 2 6 5" xfId="14281" xr:uid="{00000000-0005-0000-0000-000056550000}"/>
    <cellStyle name="Notas 2 2 6 5 2" xfId="14282" xr:uid="{00000000-0005-0000-0000-000057550000}"/>
    <cellStyle name="Notas 2 2 6 5 2 2" xfId="14283" xr:uid="{00000000-0005-0000-0000-000058550000}"/>
    <cellStyle name="Notas 2 2 6 5 2 3" xfId="14284" xr:uid="{00000000-0005-0000-0000-000059550000}"/>
    <cellStyle name="Notas 2 2 6 5 2 4" xfId="14285" xr:uid="{00000000-0005-0000-0000-00005A550000}"/>
    <cellStyle name="Notas 2 2 6 5 2 5" xfId="14286" xr:uid="{00000000-0005-0000-0000-00005B550000}"/>
    <cellStyle name="Notas 2 2 6 5 3" xfId="14287" xr:uid="{00000000-0005-0000-0000-00005C550000}"/>
    <cellStyle name="Notas 2 2 6 5 3 2" xfId="14288" xr:uid="{00000000-0005-0000-0000-00005D550000}"/>
    <cellStyle name="Notas 2 2 6 5 3 3" xfId="14289" xr:uid="{00000000-0005-0000-0000-00005E550000}"/>
    <cellStyle name="Notas 2 2 6 5 3 4" xfId="14290" xr:uid="{00000000-0005-0000-0000-00005F550000}"/>
    <cellStyle name="Notas 2 2 6 5 3 5" xfId="14291" xr:uid="{00000000-0005-0000-0000-000060550000}"/>
    <cellStyle name="Notas 2 2 6 6" xfId="14292" xr:uid="{00000000-0005-0000-0000-000061550000}"/>
    <cellStyle name="Notas 2 2 6 6 2" xfId="14293" xr:uid="{00000000-0005-0000-0000-000062550000}"/>
    <cellStyle name="Notas 2 2 6 6 3" xfId="14294" xr:uid="{00000000-0005-0000-0000-000063550000}"/>
    <cellStyle name="Notas 2 2 6 6 4" xfId="14295" xr:uid="{00000000-0005-0000-0000-000064550000}"/>
    <cellStyle name="Notas 2 2 6 6 5" xfId="14296" xr:uid="{00000000-0005-0000-0000-000065550000}"/>
    <cellStyle name="Notas 2 2 6 7" xfId="14297" xr:uid="{00000000-0005-0000-0000-000066550000}"/>
    <cellStyle name="Notas 2 2 6 7 2" xfId="14298" xr:uid="{00000000-0005-0000-0000-000067550000}"/>
    <cellStyle name="Notas 2 2 6 7 3" xfId="14299" xr:uid="{00000000-0005-0000-0000-000068550000}"/>
    <cellStyle name="Notas 2 2 6 7 4" xfId="14300" xr:uid="{00000000-0005-0000-0000-000069550000}"/>
    <cellStyle name="Notas 2 2 6 7 5" xfId="14301" xr:uid="{00000000-0005-0000-0000-00006A550000}"/>
    <cellStyle name="Notas 2 2 7" xfId="14302" xr:uid="{00000000-0005-0000-0000-00006B550000}"/>
    <cellStyle name="Notas 2 2 7 2" xfId="14303" xr:uid="{00000000-0005-0000-0000-00006C550000}"/>
    <cellStyle name="Notas 2 2 7 2 2" xfId="14304" xr:uid="{00000000-0005-0000-0000-00006D550000}"/>
    <cellStyle name="Notas 2 2 7 2 2 2" xfId="14305" xr:uid="{00000000-0005-0000-0000-00006E550000}"/>
    <cellStyle name="Notas 2 2 7 2 2 2 2" xfId="14306" xr:uid="{00000000-0005-0000-0000-00006F550000}"/>
    <cellStyle name="Notas 2 2 7 2 2 2 3" xfId="14307" xr:uid="{00000000-0005-0000-0000-000070550000}"/>
    <cellStyle name="Notas 2 2 7 2 2 2 4" xfId="14308" xr:uid="{00000000-0005-0000-0000-000071550000}"/>
    <cellStyle name="Notas 2 2 7 2 2 2 5" xfId="14309" xr:uid="{00000000-0005-0000-0000-000072550000}"/>
    <cellStyle name="Notas 2 2 7 2 2 3" xfId="14310" xr:uid="{00000000-0005-0000-0000-000073550000}"/>
    <cellStyle name="Notas 2 2 7 2 2 3 2" xfId="14311" xr:uid="{00000000-0005-0000-0000-000074550000}"/>
    <cellStyle name="Notas 2 2 7 2 2 3 3" xfId="14312" xr:uid="{00000000-0005-0000-0000-000075550000}"/>
    <cellStyle name="Notas 2 2 7 2 2 3 4" xfId="14313" xr:uid="{00000000-0005-0000-0000-000076550000}"/>
    <cellStyle name="Notas 2 2 7 2 2 3 5" xfId="14314" xr:uid="{00000000-0005-0000-0000-000077550000}"/>
    <cellStyle name="Notas 2 2 7 2 3" xfId="14315" xr:uid="{00000000-0005-0000-0000-000078550000}"/>
    <cellStyle name="Notas 2 2 7 2 3 2" xfId="14316" xr:uid="{00000000-0005-0000-0000-000079550000}"/>
    <cellStyle name="Notas 2 2 7 2 3 3" xfId="14317" xr:uid="{00000000-0005-0000-0000-00007A550000}"/>
    <cellStyle name="Notas 2 2 7 2 3 4" xfId="14318" xr:uid="{00000000-0005-0000-0000-00007B550000}"/>
    <cellStyle name="Notas 2 2 7 2 3 5" xfId="14319" xr:uid="{00000000-0005-0000-0000-00007C550000}"/>
    <cellStyle name="Notas 2 2 7 2 4" xfId="14320" xr:uid="{00000000-0005-0000-0000-00007D550000}"/>
    <cellStyle name="Notas 2 2 7 2 4 2" xfId="14321" xr:uid="{00000000-0005-0000-0000-00007E550000}"/>
    <cellStyle name="Notas 2 2 7 2 4 3" xfId="14322" xr:uid="{00000000-0005-0000-0000-00007F550000}"/>
    <cellStyle name="Notas 2 2 7 2 4 4" xfId="14323" xr:uid="{00000000-0005-0000-0000-000080550000}"/>
    <cellStyle name="Notas 2 2 7 2 4 5" xfId="14324" xr:uid="{00000000-0005-0000-0000-000081550000}"/>
    <cellStyle name="Notas 2 2 7 3" xfId="14325" xr:uid="{00000000-0005-0000-0000-000082550000}"/>
    <cellStyle name="Notas 2 2 7 3 2" xfId="14326" xr:uid="{00000000-0005-0000-0000-000083550000}"/>
    <cellStyle name="Notas 2 2 7 3 2 2" xfId="14327" xr:uid="{00000000-0005-0000-0000-000084550000}"/>
    <cellStyle name="Notas 2 2 7 3 2 2 2" xfId="14328" xr:uid="{00000000-0005-0000-0000-000085550000}"/>
    <cellStyle name="Notas 2 2 7 3 2 2 3" xfId="14329" xr:uid="{00000000-0005-0000-0000-000086550000}"/>
    <cellStyle name="Notas 2 2 7 3 2 2 4" xfId="14330" xr:uid="{00000000-0005-0000-0000-000087550000}"/>
    <cellStyle name="Notas 2 2 7 3 2 2 5" xfId="14331" xr:uid="{00000000-0005-0000-0000-000088550000}"/>
    <cellStyle name="Notas 2 2 7 3 2 3" xfId="14332" xr:uid="{00000000-0005-0000-0000-000089550000}"/>
    <cellStyle name="Notas 2 2 7 3 2 3 2" xfId="14333" xr:uid="{00000000-0005-0000-0000-00008A550000}"/>
    <cellStyle name="Notas 2 2 7 3 2 3 3" xfId="14334" xr:uid="{00000000-0005-0000-0000-00008B550000}"/>
    <cellStyle name="Notas 2 2 7 3 2 3 4" xfId="14335" xr:uid="{00000000-0005-0000-0000-00008C550000}"/>
    <cellStyle name="Notas 2 2 7 3 2 3 5" xfId="14336" xr:uid="{00000000-0005-0000-0000-00008D550000}"/>
    <cellStyle name="Notas 2 2 7 3 3" xfId="14337" xr:uid="{00000000-0005-0000-0000-00008E550000}"/>
    <cellStyle name="Notas 2 2 7 3 3 2" xfId="14338" xr:uid="{00000000-0005-0000-0000-00008F550000}"/>
    <cellStyle name="Notas 2 2 7 3 3 3" xfId="14339" xr:uid="{00000000-0005-0000-0000-000090550000}"/>
    <cellStyle name="Notas 2 2 7 3 3 4" xfId="14340" xr:uid="{00000000-0005-0000-0000-000091550000}"/>
    <cellStyle name="Notas 2 2 7 3 3 5" xfId="14341" xr:uid="{00000000-0005-0000-0000-000092550000}"/>
    <cellStyle name="Notas 2 2 7 3 4" xfId="14342" xr:uid="{00000000-0005-0000-0000-000093550000}"/>
    <cellStyle name="Notas 2 2 7 3 4 2" xfId="14343" xr:uid="{00000000-0005-0000-0000-000094550000}"/>
    <cellStyle name="Notas 2 2 7 3 4 3" xfId="14344" xr:uid="{00000000-0005-0000-0000-000095550000}"/>
    <cellStyle name="Notas 2 2 7 3 4 4" xfId="14345" xr:uid="{00000000-0005-0000-0000-000096550000}"/>
    <cellStyle name="Notas 2 2 7 3 4 5" xfId="14346" xr:uid="{00000000-0005-0000-0000-000097550000}"/>
    <cellStyle name="Notas 2 2 7 4" xfId="14347" xr:uid="{00000000-0005-0000-0000-000098550000}"/>
    <cellStyle name="Notas 2 2 7 4 2" xfId="14348" xr:uid="{00000000-0005-0000-0000-000099550000}"/>
    <cellStyle name="Notas 2 2 7 4 2 2" xfId="14349" xr:uid="{00000000-0005-0000-0000-00009A550000}"/>
    <cellStyle name="Notas 2 2 7 4 2 2 2" xfId="14350" xr:uid="{00000000-0005-0000-0000-00009B550000}"/>
    <cellStyle name="Notas 2 2 7 4 2 2 3" xfId="14351" xr:uid="{00000000-0005-0000-0000-00009C550000}"/>
    <cellStyle name="Notas 2 2 7 4 2 2 4" xfId="14352" xr:uid="{00000000-0005-0000-0000-00009D550000}"/>
    <cellStyle name="Notas 2 2 7 4 2 2 5" xfId="14353" xr:uid="{00000000-0005-0000-0000-00009E550000}"/>
    <cellStyle name="Notas 2 2 7 4 2 3" xfId="14354" xr:uid="{00000000-0005-0000-0000-00009F550000}"/>
    <cellStyle name="Notas 2 2 7 4 2 3 2" xfId="14355" xr:uid="{00000000-0005-0000-0000-0000A0550000}"/>
    <cellStyle name="Notas 2 2 7 4 2 3 3" xfId="14356" xr:uid="{00000000-0005-0000-0000-0000A1550000}"/>
    <cellStyle name="Notas 2 2 7 4 2 3 4" xfId="14357" xr:uid="{00000000-0005-0000-0000-0000A2550000}"/>
    <cellStyle name="Notas 2 2 7 4 2 3 5" xfId="14358" xr:uid="{00000000-0005-0000-0000-0000A3550000}"/>
    <cellStyle name="Notas 2 2 7 4 3" xfId="14359" xr:uid="{00000000-0005-0000-0000-0000A4550000}"/>
    <cellStyle name="Notas 2 2 7 4 3 2" xfId="14360" xr:uid="{00000000-0005-0000-0000-0000A5550000}"/>
    <cellStyle name="Notas 2 2 7 4 3 3" xfId="14361" xr:uid="{00000000-0005-0000-0000-0000A6550000}"/>
    <cellStyle name="Notas 2 2 7 4 3 4" xfId="14362" xr:uid="{00000000-0005-0000-0000-0000A7550000}"/>
    <cellStyle name="Notas 2 2 7 4 3 5" xfId="14363" xr:uid="{00000000-0005-0000-0000-0000A8550000}"/>
    <cellStyle name="Notas 2 2 7 4 4" xfId="14364" xr:uid="{00000000-0005-0000-0000-0000A9550000}"/>
    <cellStyle name="Notas 2 2 7 4 4 2" xfId="14365" xr:uid="{00000000-0005-0000-0000-0000AA550000}"/>
    <cellStyle name="Notas 2 2 7 4 4 3" xfId="14366" xr:uid="{00000000-0005-0000-0000-0000AB550000}"/>
    <cellStyle name="Notas 2 2 7 4 4 4" xfId="14367" xr:uid="{00000000-0005-0000-0000-0000AC550000}"/>
    <cellStyle name="Notas 2 2 7 4 4 5" xfId="14368" xr:uid="{00000000-0005-0000-0000-0000AD550000}"/>
    <cellStyle name="Notas 2 2 7 5" xfId="14369" xr:uid="{00000000-0005-0000-0000-0000AE550000}"/>
    <cellStyle name="Notas 2 2 7 5 2" xfId="14370" xr:uid="{00000000-0005-0000-0000-0000AF550000}"/>
    <cellStyle name="Notas 2 2 7 5 2 2" xfId="14371" xr:uid="{00000000-0005-0000-0000-0000B0550000}"/>
    <cellStyle name="Notas 2 2 7 5 2 3" xfId="14372" xr:uid="{00000000-0005-0000-0000-0000B1550000}"/>
    <cellStyle name="Notas 2 2 7 5 2 4" xfId="14373" xr:uid="{00000000-0005-0000-0000-0000B2550000}"/>
    <cellStyle name="Notas 2 2 7 5 2 5" xfId="14374" xr:uid="{00000000-0005-0000-0000-0000B3550000}"/>
    <cellStyle name="Notas 2 2 7 5 3" xfId="14375" xr:uid="{00000000-0005-0000-0000-0000B4550000}"/>
    <cellStyle name="Notas 2 2 7 5 3 2" xfId="14376" xr:uid="{00000000-0005-0000-0000-0000B5550000}"/>
    <cellStyle name="Notas 2 2 7 5 3 3" xfId="14377" xr:uid="{00000000-0005-0000-0000-0000B6550000}"/>
    <cellStyle name="Notas 2 2 7 5 3 4" xfId="14378" xr:uid="{00000000-0005-0000-0000-0000B7550000}"/>
    <cellStyle name="Notas 2 2 7 5 3 5" xfId="14379" xr:uid="{00000000-0005-0000-0000-0000B8550000}"/>
    <cellStyle name="Notas 2 2 7 6" xfId="14380" xr:uid="{00000000-0005-0000-0000-0000B9550000}"/>
    <cellStyle name="Notas 2 2 7 6 2" xfId="14381" xr:uid="{00000000-0005-0000-0000-0000BA550000}"/>
    <cellStyle name="Notas 2 2 7 6 3" xfId="14382" xr:uid="{00000000-0005-0000-0000-0000BB550000}"/>
    <cellStyle name="Notas 2 2 7 6 4" xfId="14383" xr:uid="{00000000-0005-0000-0000-0000BC550000}"/>
    <cellStyle name="Notas 2 2 7 6 5" xfId="14384" xr:uid="{00000000-0005-0000-0000-0000BD550000}"/>
    <cellStyle name="Notas 2 2 7 7" xfId="14385" xr:uid="{00000000-0005-0000-0000-0000BE550000}"/>
    <cellStyle name="Notas 2 2 7 7 2" xfId="14386" xr:uid="{00000000-0005-0000-0000-0000BF550000}"/>
    <cellStyle name="Notas 2 2 7 7 3" xfId="14387" xr:uid="{00000000-0005-0000-0000-0000C0550000}"/>
    <cellStyle name="Notas 2 2 7 7 4" xfId="14388" xr:uid="{00000000-0005-0000-0000-0000C1550000}"/>
    <cellStyle name="Notas 2 2 7 7 5" xfId="14389" xr:uid="{00000000-0005-0000-0000-0000C2550000}"/>
    <cellStyle name="Notas 2 2 8" xfId="14390" xr:uid="{00000000-0005-0000-0000-0000C3550000}"/>
    <cellStyle name="Notas 2 2 8 2" xfId="14391" xr:uid="{00000000-0005-0000-0000-0000C4550000}"/>
    <cellStyle name="Notas 2 2 8 2 2" xfId="14392" xr:uid="{00000000-0005-0000-0000-0000C5550000}"/>
    <cellStyle name="Notas 2 2 8 2 2 2" xfId="14393" xr:uid="{00000000-0005-0000-0000-0000C6550000}"/>
    <cellStyle name="Notas 2 2 8 2 2 2 2" xfId="14394" xr:uid="{00000000-0005-0000-0000-0000C7550000}"/>
    <cellStyle name="Notas 2 2 8 2 2 2 3" xfId="14395" xr:uid="{00000000-0005-0000-0000-0000C8550000}"/>
    <cellStyle name="Notas 2 2 8 2 2 2 4" xfId="14396" xr:uid="{00000000-0005-0000-0000-0000C9550000}"/>
    <cellStyle name="Notas 2 2 8 2 2 2 5" xfId="14397" xr:uid="{00000000-0005-0000-0000-0000CA550000}"/>
    <cellStyle name="Notas 2 2 8 2 2 3" xfId="14398" xr:uid="{00000000-0005-0000-0000-0000CB550000}"/>
    <cellStyle name="Notas 2 2 8 2 2 3 2" xfId="14399" xr:uid="{00000000-0005-0000-0000-0000CC550000}"/>
    <cellStyle name="Notas 2 2 8 2 2 3 3" xfId="14400" xr:uid="{00000000-0005-0000-0000-0000CD550000}"/>
    <cellStyle name="Notas 2 2 8 2 2 3 4" xfId="14401" xr:uid="{00000000-0005-0000-0000-0000CE550000}"/>
    <cellStyle name="Notas 2 2 8 2 2 3 5" xfId="14402" xr:uid="{00000000-0005-0000-0000-0000CF550000}"/>
    <cellStyle name="Notas 2 2 8 2 3" xfId="14403" xr:uid="{00000000-0005-0000-0000-0000D0550000}"/>
    <cellStyle name="Notas 2 2 8 2 3 2" xfId="14404" xr:uid="{00000000-0005-0000-0000-0000D1550000}"/>
    <cellStyle name="Notas 2 2 8 2 3 3" xfId="14405" xr:uid="{00000000-0005-0000-0000-0000D2550000}"/>
    <cellStyle name="Notas 2 2 8 2 3 4" xfId="14406" xr:uid="{00000000-0005-0000-0000-0000D3550000}"/>
    <cellStyle name="Notas 2 2 8 2 3 5" xfId="14407" xr:uid="{00000000-0005-0000-0000-0000D4550000}"/>
    <cellStyle name="Notas 2 2 8 2 4" xfId="14408" xr:uid="{00000000-0005-0000-0000-0000D5550000}"/>
    <cellStyle name="Notas 2 2 8 2 4 2" xfId="14409" xr:uid="{00000000-0005-0000-0000-0000D6550000}"/>
    <cellStyle name="Notas 2 2 8 2 4 3" xfId="14410" xr:uid="{00000000-0005-0000-0000-0000D7550000}"/>
    <cellStyle name="Notas 2 2 8 2 4 4" xfId="14411" xr:uid="{00000000-0005-0000-0000-0000D8550000}"/>
    <cellStyle name="Notas 2 2 8 2 4 5" xfId="14412" xr:uid="{00000000-0005-0000-0000-0000D9550000}"/>
    <cellStyle name="Notas 2 2 8 3" xfId="14413" xr:uid="{00000000-0005-0000-0000-0000DA550000}"/>
    <cellStyle name="Notas 2 2 8 3 2" xfId="14414" xr:uid="{00000000-0005-0000-0000-0000DB550000}"/>
    <cellStyle name="Notas 2 2 8 3 2 2" xfId="14415" xr:uid="{00000000-0005-0000-0000-0000DC550000}"/>
    <cellStyle name="Notas 2 2 8 3 2 2 2" xfId="14416" xr:uid="{00000000-0005-0000-0000-0000DD550000}"/>
    <cellStyle name="Notas 2 2 8 3 2 2 3" xfId="14417" xr:uid="{00000000-0005-0000-0000-0000DE550000}"/>
    <cellStyle name="Notas 2 2 8 3 2 2 4" xfId="14418" xr:uid="{00000000-0005-0000-0000-0000DF550000}"/>
    <cellStyle name="Notas 2 2 8 3 2 2 5" xfId="14419" xr:uid="{00000000-0005-0000-0000-0000E0550000}"/>
    <cellStyle name="Notas 2 2 8 3 2 3" xfId="14420" xr:uid="{00000000-0005-0000-0000-0000E1550000}"/>
    <cellStyle name="Notas 2 2 8 3 2 3 2" xfId="14421" xr:uid="{00000000-0005-0000-0000-0000E2550000}"/>
    <cellStyle name="Notas 2 2 8 3 2 3 3" xfId="14422" xr:uid="{00000000-0005-0000-0000-0000E3550000}"/>
    <cellStyle name="Notas 2 2 8 3 2 3 4" xfId="14423" xr:uid="{00000000-0005-0000-0000-0000E4550000}"/>
    <cellStyle name="Notas 2 2 8 3 2 3 5" xfId="14424" xr:uid="{00000000-0005-0000-0000-0000E5550000}"/>
    <cellStyle name="Notas 2 2 8 3 3" xfId="14425" xr:uid="{00000000-0005-0000-0000-0000E6550000}"/>
    <cellStyle name="Notas 2 2 8 3 3 2" xfId="14426" xr:uid="{00000000-0005-0000-0000-0000E7550000}"/>
    <cellStyle name="Notas 2 2 8 3 3 3" xfId="14427" xr:uid="{00000000-0005-0000-0000-0000E8550000}"/>
    <cellStyle name="Notas 2 2 8 3 3 4" xfId="14428" xr:uid="{00000000-0005-0000-0000-0000E9550000}"/>
    <cellStyle name="Notas 2 2 8 3 3 5" xfId="14429" xr:uid="{00000000-0005-0000-0000-0000EA550000}"/>
    <cellStyle name="Notas 2 2 8 3 4" xfId="14430" xr:uid="{00000000-0005-0000-0000-0000EB550000}"/>
    <cellStyle name="Notas 2 2 8 3 4 2" xfId="14431" xr:uid="{00000000-0005-0000-0000-0000EC550000}"/>
    <cellStyle name="Notas 2 2 8 3 4 3" xfId="14432" xr:uid="{00000000-0005-0000-0000-0000ED550000}"/>
    <cellStyle name="Notas 2 2 8 3 4 4" xfId="14433" xr:uid="{00000000-0005-0000-0000-0000EE550000}"/>
    <cellStyle name="Notas 2 2 8 3 4 5" xfId="14434" xr:uid="{00000000-0005-0000-0000-0000EF550000}"/>
    <cellStyle name="Notas 2 2 8 4" xfId="14435" xr:uid="{00000000-0005-0000-0000-0000F0550000}"/>
    <cellStyle name="Notas 2 2 8 4 2" xfId="14436" xr:uid="{00000000-0005-0000-0000-0000F1550000}"/>
    <cellStyle name="Notas 2 2 8 4 2 2" xfId="14437" xr:uid="{00000000-0005-0000-0000-0000F2550000}"/>
    <cellStyle name="Notas 2 2 8 4 2 2 2" xfId="14438" xr:uid="{00000000-0005-0000-0000-0000F3550000}"/>
    <cellStyle name="Notas 2 2 8 4 2 2 3" xfId="14439" xr:uid="{00000000-0005-0000-0000-0000F4550000}"/>
    <cellStyle name="Notas 2 2 8 4 2 2 4" xfId="14440" xr:uid="{00000000-0005-0000-0000-0000F5550000}"/>
    <cellStyle name="Notas 2 2 8 4 2 2 5" xfId="14441" xr:uid="{00000000-0005-0000-0000-0000F6550000}"/>
    <cellStyle name="Notas 2 2 8 4 2 3" xfId="14442" xr:uid="{00000000-0005-0000-0000-0000F7550000}"/>
    <cellStyle name="Notas 2 2 8 4 2 3 2" xfId="14443" xr:uid="{00000000-0005-0000-0000-0000F8550000}"/>
    <cellStyle name="Notas 2 2 8 4 2 3 3" xfId="14444" xr:uid="{00000000-0005-0000-0000-0000F9550000}"/>
    <cellStyle name="Notas 2 2 8 4 2 3 4" xfId="14445" xr:uid="{00000000-0005-0000-0000-0000FA550000}"/>
    <cellStyle name="Notas 2 2 8 4 2 3 5" xfId="14446" xr:uid="{00000000-0005-0000-0000-0000FB550000}"/>
    <cellStyle name="Notas 2 2 8 4 3" xfId="14447" xr:uid="{00000000-0005-0000-0000-0000FC550000}"/>
    <cellStyle name="Notas 2 2 8 4 3 2" xfId="14448" xr:uid="{00000000-0005-0000-0000-0000FD550000}"/>
    <cellStyle name="Notas 2 2 8 4 3 3" xfId="14449" xr:uid="{00000000-0005-0000-0000-0000FE550000}"/>
    <cellStyle name="Notas 2 2 8 4 3 4" xfId="14450" xr:uid="{00000000-0005-0000-0000-0000FF550000}"/>
    <cellStyle name="Notas 2 2 8 4 3 5" xfId="14451" xr:uid="{00000000-0005-0000-0000-000000560000}"/>
    <cellStyle name="Notas 2 2 8 4 4" xfId="14452" xr:uid="{00000000-0005-0000-0000-000001560000}"/>
    <cellStyle name="Notas 2 2 8 4 4 2" xfId="14453" xr:uid="{00000000-0005-0000-0000-000002560000}"/>
    <cellStyle name="Notas 2 2 8 4 4 3" xfId="14454" xr:uid="{00000000-0005-0000-0000-000003560000}"/>
    <cellStyle name="Notas 2 2 8 4 4 4" xfId="14455" xr:uid="{00000000-0005-0000-0000-000004560000}"/>
    <cellStyle name="Notas 2 2 8 4 4 5" xfId="14456" xr:uid="{00000000-0005-0000-0000-000005560000}"/>
    <cellStyle name="Notas 2 2 8 5" xfId="14457" xr:uid="{00000000-0005-0000-0000-000006560000}"/>
    <cellStyle name="Notas 2 2 8 5 2" xfId="14458" xr:uid="{00000000-0005-0000-0000-000007560000}"/>
    <cellStyle name="Notas 2 2 8 5 2 2" xfId="14459" xr:uid="{00000000-0005-0000-0000-000008560000}"/>
    <cellStyle name="Notas 2 2 8 5 2 3" xfId="14460" xr:uid="{00000000-0005-0000-0000-000009560000}"/>
    <cellStyle name="Notas 2 2 8 5 2 4" xfId="14461" xr:uid="{00000000-0005-0000-0000-00000A560000}"/>
    <cellStyle name="Notas 2 2 8 5 2 5" xfId="14462" xr:uid="{00000000-0005-0000-0000-00000B560000}"/>
    <cellStyle name="Notas 2 2 8 5 3" xfId="14463" xr:uid="{00000000-0005-0000-0000-00000C560000}"/>
    <cellStyle name="Notas 2 2 8 5 3 2" xfId="14464" xr:uid="{00000000-0005-0000-0000-00000D560000}"/>
    <cellStyle name="Notas 2 2 8 5 3 3" xfId="14465" xr:uid="{00000000-0005-0000-0000-00000E560000}"/>
    <cellStyle name="Notas 2 2 8 5 3 4" xfId="14466" xr:uid="{00000000-0005-0000-0000-00000F560000}"/>
    <cellStyle name="Notas 2 2 8 5 3 5" xfId="14467" xr:uid="{00000000-0005-0000-0000-000010560000}"/>
    <cellStyle name="Notas 2 2 8 6" xfId="14468" xr:uid="{00000000-0005-0000-0000-000011560000}"/>
    <cellStyle name="Notas 2 2 8 6 2" xfId="14469" xr:uid="{00000000-0005-0000-0000-000012560000}"/>
    <cellStyle name="Notas 2 2 8 6 3" xfId="14470" xr:uid="{00000000-0005-0000-0000-000013560000}"/>
    <cellStyle name="Notas 2 2 8 6 4" xfId="14471" xr:uid="{00000000-0005-0000-0000-000014560000}"/>
    <cellStyle name="Notas 2 2 8 6 5" xfId="14472" xr:uid="{00000000-0005-0000-0000-000015560000}"/>
    <cellStyle name="Notas 2 2 8 7" xfId="14473" xr:uid="{00000000-0005-0000-0000-000016560000}"/>
    <cellStyle name="Notas 2 2 8 7 2" xfId="14474" xr:uid="{00000000-0005-0000-0000-000017560000}"/>
    <cellStyle name="Notas 2 2 8 7 3" xfId="14475" xr:uid="{00000000-0005-0000-0000-000018560000}"/>
    <cellStyle name="Notas 2 2 8 7 4" xfId="14476" xr:uid="{00000000-0005-0000-0000-000019560000}"/>
    <cellStyle name="Notas 2 2 8 7 5" xfId="14477" xr:uid="{00000000-0005-0000-0000-00001A560000}"/>
    <cellStyle name="Notas 2 2 9" xfId="14478" xr:uid="{00000000-0005-0000-0000-00001B560000}"/>
    <cellStyle name="Notas 2 2 9 2" xfId="14479" xr:uid="{00000000-0005-0000-0000-00001C560000}"/>
    <cellStyle name="Notas 2 2 9 2 2" xfId="14480" xr:uid="{00000000-0005-0000-0000-00001D560000}"/>
    <cellStyle name="Notas 2 2 9 2 2 2" xfId="14481" xr:uid="{00000000-0005-0000-0000-00001E560000}"/>
    <cellStyle name="Notas 2 2 9 2 2 2 2" xfId="14482" xr:uid="{00000000-0005-0000-0000-00001F560000}"/>
    <cellStyle name="Notas 2 2 9 2 2 2 3" xfId="14483" xr:uid="{00000000-0005-0000-0000-000020560000}"/>
    <cellStyle name="Notas 2 2 9 2 2 2 4" xfId="14484" xr:uid="{00000000-0005-0000-0000-000021560000}"/>
    <cellStyle name="Notas 2 2 9 2 2 2 5" xfId="14485" xr:uid="{00000000-0005-0000-0000-000022560000}"/>
    <cellStyle name="Notas 2 2 9 2 2 3" xfId="14486" xr:uid="{00000000-0005-0000-0000-000023560000}"/>
    <cellStyle name="Notas 2 2 9 2 2 3 2" xfId="14487" xr:uid="{00000000-0005-0000-0000-000024560000}"/>
    <cellStyle name="Notas 2 2 9 2 2 3 3" xfId="14488" xr:uid="{00000000-0005-0000-0000-000025560000}"/>
    <cellStyle name="Notas 2 2 9 2 2 3 4" xfId="14489" xr:uid="{00000000-0005-0000-0000-000026560000}"/>
    <cellStyle name="Notas 2 2 9 2 2 3 5" xfId="14490" xr:uid="{00000000-0005-0000-0000-000027560000}"/>
    <cellStyle name="Notas 2 2 9 2 3" xfId="14491" xr:uid="{00000000-0005-0000-0000-000028560000}"/>
    <cellStyle name="Notas 2 2 9 2 3 2" xfId="14492" xr:uid="{00000000-0005-0000-0000-000029560000}"/>
    <cellStyle name="Notas 2 2 9 2 3 3" xfId="14493" xr:uid="{00000000-0005-0000-0000-00002A560000}"/>
    <cellStyle name="Notas 2 2 9 2 3 4" xfId="14494" xr:uid="{00000000-0005-0000-0000-00002B560000}"/>
    <cellStyle name="Notas 2 2 9 2 3 5" xfId="14495" xr:uid="{00000000-0005-0000-0000-00002C560000}"/>
    <cellStyle name="Notas 2 2 9 2 4" xfId="14496" xr:uid="{00000000-0005-0000-0000-00002D560000}"/>
    <cellStyle name="Notas 2 2 9 2 4 2" xfId="14497" xr:uid="{00000000-0005-0000-0000-00002E560000}"/>
    <cellStyle name="Notas 2 2 9 2 4 3" xfId="14498" xr:uid="{00000000-0005-0000-0000-00002F560000}"/>
    <cellStyle name="Notas 2 2 9 2 4 4" xfId="14499" xr:uid="{00000000-0005-0000-0000-000030560000}"/>
    <cellStyle name="Notas 2 2 9 2 4 5" xfId="14500" xr:uid="{00000000-0005-0000-0000-000031560000}"/>
    <cellStyle name="Notas 2 2 9 3" xfId="14501" xr:uid="{00000000-0005-0000-0000-000032560000}"/>
    <cellStyle name="Notas 2 2 9 3 2" xfId="14502" xr:uid="{00000000-0005-0000-0000-000033560000}"/>
    <cellStyle name="Notas 2 2 9 3 2 2" xfId="14503" xr:uid="{00000000-0005-0000-0000-000034560000}"/>
    <cellStyle name="Notas 2 2 9 3 2 2 2" xfId="14504" xr:uid="{00000000-0005-0000-0000-000035560000}"/>
    <cellStyle name="Notas 2 2 9 3 2 2 3" xfId="14505" xr:uid="{00000000-0005-0000-0000-000036560000}"/>
    <cellStyle name="Notas 2 2 9 3 2 2 4" xfId="14506" xr:uid="{00000000-0005-0000-0000-000037560000}"/>
    <cellStyle name="Notas 2 2 9 3 2 2 5" xfId="14507" xr:uid="{00000000-0005-0000-0000-000038560000}"/>
    <cellStyle name="Notas 2 2 9 3 2 3" xfId="14508" xr:uid="{00000000-0005-0000-0000-000039560000}"/>
    <cellStyle name="Notas 2 2 9 3 2 3 2" xfId="14509" xr:uid="{00000000-0005-0000-0000-00003A560000}"/>
    <cellStyle name="Notas 2 2 9 3 2 3 3" xfId="14510" xr:uid="{00000000-0005-0000-0000-00003B560000}"/>
    <cellStyle name="Notas 2 2 9 3 2 3 4" xfId="14511" xr:uid="{00000000-0005-0000-0000-00003C560000}"/>
    <cellStyle name="Notas 2 2 9 3 2 3 5" xfId="14512" xr:uid="{00000000-0005-0000-0000-00003D560000}"/>
    <cellStyle name="Notas 2 2 9 3 3" xfId="14513" xr:uid="{00000000-0005-0000-0000-00003E560000}"/>
    <cellStyle name="Notas 2 2 9 3 3 2" xfId="14514" xr:uid="{00000000-0005-0000-0000-00003F560000}"/>
    <cellStyle name="Notas 2 2 9 3 3 3" xfId="14515" xr:uid="{00000000-0005-0000-0000-000040560000}"/>
    <cellStyle name="Notas 2 2 9 3 3 4" xfId="14516" xr:uid="{00000000-0005-0000-0000-000041560000}"/>
    <cellStyle name="Notas 2 2 9 3 3 5" xfId="14517" xr:uid="{00000000-0005-0000-0000-000042560000}"/>
    <cellStyle name="Notas 2 2 9 3 4" xfId="14518" xr:uid="{00000000-0005-0000-0000-000043560000}"/>
    <cellStyle name="Notas 2 2 9 3 4 2" xfId="14519" xr:uid="{00000000-0005-0000-0000-000044560000}"/>
    <cellStyle name="Notas 2 2 9 3 4 3" xfId="14520" xr:uid="{00000000-0005-0000-0000-000045560000}"/>
    <cellStyle name="Notas 2 2 9 3 4 4" xfId="14521" xr:uid="{00000000-0005-0000-0000-000046560000}"/>
    <cellStyle name="Notas 2 2 9 3 4 5" xfId="14522" xr:uid="{00000000-0005-0000-0000-000047560000}"/>
    <cellStyle name="Notas 2 2 9 4" xfId="14523" xr:uid="{00000000-0005-0000-0000-000048560000}"/>
    <cellStyle name="Notas 2 2 9 4 2" xfId="14524" xr:uid="{00000000-0005-0000-0000-000049560000}"/>
    <cellStyle name="Notas 2 2 9 4 2 2" xfId="14525" xr:uid="{00000000-0005-0000-0000-00004A560000}"/>
    <cellStyle name="Notas 2 2 9 4 2 2 2" xfId="14526" xr:uid="{00000000-0005-0000-0000-00004B560000}"/>
    <cellStyle name="Notas 2 2 9 4 2 2 3" xfId="14527" xr:uid="{00000000-0005-0000-0000-00004C560000}"/>
    <cellStyle name="Notas 2 2 9 4 2 2 4" xfId="14528" xr:uid="{00000000-0005-0000-0000-00004D560000}"/>
    <cellStyle name="Notas 2 2 9 4 2 2 5" xfId="14529" xr:uid="{00000000-0005-0000-0000-00004E560000}"/>
    <cellStyle name="Notas 2 2 9 4 2 3" xfId="14530" xr:uid="{00000000-0005-0000-0000-00004F560000}"/>
    <cellStyle name="Notas 2 2 9 4 2 3 2" xfId="14531" xr:uid="{00000000-0005-0000-0000-000050560000}"/>
    <cellStyle name="Notas 2 2 9 4 2 3 3" xfId="14532" xr:uid="{00000000-0005-0000-0000-000051560000}"/>
    <cellStyle name="Notas 2 2 9 4 2 3 4" xfId="14533" xr:uid="{00000000-0005-0000-0000-000052560000}"/>
    <cellStyle name="Notas 2 2 9 4 2 3 5" xfId="14534" xr:uid="{00000000-0005-0000-0000-000053560000}"/>
    <cellStyle name="Notas 2 2 9 4 3" xfId="14535" xr:uid="{00000000-0005-0000-0000-000054560000}"/>
    <cellStyle name="Notas 2 2 9 4 3 2" xfId="14536" xr:uid="{00000000-0005-0000-0000-000055560000}"/>
    <cellStyle name="Notas 2 2 9 4 3 3" xfId="14537" xr:uid="{00000000-0005-0000-0000-000056560000}"/>
    <cellStyle name="Notas 2 2 9 4 3 4" xfId="14538" xr:uid="{00000000-0005-0000-0000-000057560000}"/>
    <cellStyle name="Notas 2 2 9 4 3 5" xfId="14539" xr:uid="{00000000-0005-0000-0000-000058560000}"/>
    <cellStyle name="Notas 2 2 9 4 4" xfId="14540" xr:uid="{00000000-0005-0000-0000-000059560000}"/>
    <cellStyle name="Notas 2 2 9 4 4 2" xfId="14541" xr:uid="{00000000-0005-0000-0000-00005A560000}"/>
    <cellStyle name="Notas 2 2 9 4 4 3" xfId="14542" xr:uid="{00000000-0005-0000-0000-00005B560000}"/>
    <cellStyle name="Notas 2 2 9 4 4 4" xfId="14543" xr:uid="{00000000-0005-0000-0000-00005C560000}"/>
    <cellStyle name="Notas 2 2 9 4 4 5" xfId="14544" xr:uid="{00000000-0005-0000-0000-00005D560000}"/>
    <cellStyle name="Notas 2 2 9 5" xfId="14545" xr:uid="{00000000-0005-0000-0000-00005E560000}"/>
    <cellStyle name="Notas 2 2 9 5 2" xfId="14546" xr:uid="{00000000-0005-0000-0000-00005F560000}"/>
    <cellStyle name="Notas 2 2 9 5 2 2" xfId="14547" xr:uid="{00000000-0005-0000-0000-000060560000}"/>
    <cellStyle name="Notas 2 2 9 5 2 3" xfId="14548" xr:uid="{00000000-0005-0000-0000-000061560000}"/>
    <cellStyle name="Notas 2 2 9 5 2 4" xfId="14549" xr:uid="{00000000-0005-0000-0000-000062560000}"/>
    <cellStyle name="Notas 2 2 9 5 2 5" xfId="14550" xr:uid="{00000000-0005-0000-0000-000063560000}"/>
    <cellStyle name="Notas 2 2 9 5 3" xfId="14551" xr:uid="{00000000-0005-0000-0000-000064560000}"/>
    <cellStyle name="Notas 2 2 9 5 3 2" xfId="14552" xr:uid="{00000000-0005-0000-0000-000065560000}"/>
    <cellStyle name="Notas 2 2 9 5 3 3" xfId="14553" xr:uid="{00000000-0005-0000-0000-000066560000}"/>
    <cellStyle name="Notas 2 2 9 5 3 4" xfId="14554" xr:uid="{00000000-0005-0000-0000-000067560000}"/>
    <cellStyle name="Notas 2 2 9 5 3 5" xfId="14555" xr:uid="{00000000-0005-0000-0000-000068560000}"/>
    <cellStyle name="Notas 2 2 9 6" xfId="14556" xr:uid="{00000000-0005-0000-0000-000069560000}"/>
    <cellStyle name="Notas 2 2 9 6 2" xfId="14557" xr:uid="{00000000-0005-0000-0000-00006A560000}"/>
    <cellStyle name="Notas 2 2 9 6 3" xfId="14558" xr:uid="{00000000-0005-0000-0000-00006B560000}"/>
    <cellStyle name="Notas 2 2 9 6 4" xfId="14559" xr:uid="{00000000-0005-0000-0000-00006C560000}"/>
    <cellStyle name="Notas 2 2 9 6 5" xfId="14560" xr:uid="{00000000-0005-0000-0000-00006D560000}"/>
    <cellStyle name="Notas 2 2 9 7" xfId="14561" xr:uid="{00000000-0005-0000-0000-00006E560000}"/>
    <cellStyle name="Notas 2 2 9 7 2" xfId="14562" xr:uid="{00000000-0005-0000-0000-00006F560000}"/>
    <cellStyle name="Notas 2 2 9 7 3" xfId="14563" xr:uid="{00000000-0005-0000-0000-000070560000}"/>
    <cellStyle name="Notas 2 2 9 7 4" xfId="14564" xr:uid="{00000000-0005-0000-0000-000071560000}"/>
    <cellStyle name="Notas 2 2 9 7 5" xfId="14565" xr:uid="{00000000-0005-0000-0000-000072560000}"/>
    <cellStyle name="Notas 2 2_MEDIDAS AYER" xfId="37863" xr:uid="{00000000-0005-0000-0000-000073560000}"/>
    <cellStyle name="Notas 2 20" xfId="14566" xr:uid="{00000000-0005-0000-0000-000074560000}"/>
    <cellStyle name="Notas 2 20 2" xfId="14567" xr:uid="{00000000-0005-0000-0000-000075560000}"/>
    <cellStyle name="Notas 2 20 2 2" xfId="14568" xr:uid="{00000000-0005-0000-0000-000076560000}"/>
    <cellStyle name="Notas 2 20 2 3" xfId="14569" xr:uid="{00000000-0005-0000-0000-000077560000}"/>
    <cellStyle name="Notas 2 20 2 4" xfId="14570" xr:uid="{00000000-0005-0000-0000-000078560000}"/>
    <cellStyle name="Notas 2 20 2 5" xfId="14571" xr:uid="{00000000-0005-0000-0000-000079560000}"/>
    <cellStyle name="Notas 2 20 3" xfId="14572" xr:uid="{00000000-0005-0000-0000-00007A560000}"/>
    <cellStyle name="Notas 2 20 3 2" xfId="14573" xr:uid="{00000000-0005-0000-0000-00007B560000}"/>
    <cellStyle name="Notas 2 20 3 3" xfId="14574" xr:uid="{00000000-0005-0000-0000-00007C560000}"/>
    <cellStyle name="Notas 2 20 3 4" xfId="14575" xr:uid="{00000000-0005-0000-0000-00007D560000}"/>
    <cellStyle name="Notas 2 20 3 5" xfId="14576" xr:uid="{00000000-0005-0000-0000-00007E560000}"/>
    <cellStyle name="Notas 2 21" xfId="14577" xr:uid="{00000000-0005-0000-0000-00007F560000}"/>
    <cellStyle name="Notas 2 21 2" xfId="14578" xr:uid="{00000000-0005-0000-0000-000080560000}"/>
    <cellStyle name="Notas 2 21 3" xfId="14579" xr:uid="{00000000-0005-0000-0000-000081560000}"/>
    <cellStyle name="Notas 2 21 4" xfId="14580" xr:uid="{00000000-0005-0000-0000-000082560000}"/>
    <cellStyle name="Notas 2 21 5" xfId="14581" xr:uid="{00000000-0005-0000-0000-000083560000}"/>
    <cellStyle name="Notas 2 22" xfId="14582" xr:uid="{00000000-0005-0000-0000-000084560000}"/>
    <cellStyle name="Notas 2 22 2" xfId="14583" xr:uid="{00000000-0005-0000-0000-000085560000}"/>
    <cellStyle name="Notas 2 22 3" xfId="14584" xr:uid="{00000000-0005-0000-0000-000086560000}"/>
    <cellStyle name="Notas 2 22 4" xfId="14585" xr:uid="{00000000-0005-0000-0000-000087560000}"/>
    <cellStyle name="Notas 2 22 5" xfId="14586" xr:uid="{00000000-0005-0000-0000-000088560000}"/>
    <cellStyle name="Notas 2 23" xfId="38025" xr:uid="{00000000-0005-0000-0000-000089560000}"/>
    <cellStyle name="Notas 2 24" xfId="38064" xr:uid="{00000000-0005-0000-0000-00008A560000}"/>
    <cellStyle name="Notas 2 25" xfId="38060" xr:uid="{00000000-0005-0000-0000-00008B560000}"/>
    <cellStyle name="Notas 2 26" xfId="38061" xr:uid="{00000000-0005-0000-0000-00008C560000}"/>
    <cellStyle name="Notas 2 27" xfId="38174" xr:uid="{00000000-0005-0000-0000-00008D560000}"/>
    <cellStyle name="Notas 2 28" xfId="13311" xr:uid="{00000000-0005-0000-0000-00008E560000}"/>
    <cellStyle name="Notas 2 3" xfId="251" xr:uid="{00000000-0005-0000-0000-00008F560000}"/>
    <cellStyle name="Notas 2 3 2" xfId="14588" xr:uid="{00000000-0005-0000-0000-000090560000}"/>
    <cellStyle name="Notas 2 3 2 2" xfId="14589" xr:uid="{00000000-0005-0000-0000-000091560000}"/>
    <cellStyle name="Notas 2 3 2 2 2" xfId="14590" xr:uid="{00000000-0005-0000-0000-000092560000}"/>
    <cellStyle name="Notas 2 3 2 2 2 2" xfId="14591" xr:uid="{00000000-0005-0000-0000-000093560000}"/>
    <cellStyle name="Notas 2 3 2 2 2 3" xfId="14592" xr:uid="{00000000-0005-0000-0000-000094560000}"/>
    <cellStyle name="Notas 2 3 2 2 2 4" xfId="14593" xr:uid="{00000000-0005-0000-0000-000095560000}"/>
    <cellStyle name="Notas 2 3 2 2 2 5" xfId="14594" xr:uid="{00000000-0005-0000-0000-000096560000}"/>
    <cellStyle name="Notas 2 3 2 2 3" xfId="14595" xr:uid="{00000000-0005-0000-0000-000097560000}"/>
    <cellStyle name="Notas 2 3 2 2 3 2" xfId="14596" xr:uid="{00000000-0005-0000-0000-000098560000}"/>
    <cellStyle name="Notas 2 3 2 2 3 3" xfId="14597" xr:uid="{00000000-0005-0000-0000-000099560000}"/>
    <cellStyle name="Notas 2 3 2 2 3 4" xfId="14598" xr:uid="{00000000-0005-0000-0000-00009A560000}"/>
    <cellStyle name="Notas 2 3 2 2 3 5" xfId="14599" xr:uid="{00000000-0005-0000-0000-00009B560000}"/>
    <cellStyle name="Notas 2 3 2 3" xfId="14600" xr:uid="{00000000-0005-0000-0000-00009C560000}"/>
    <cellStyle name="Notas 2 3 2 3 2" xfId="14601" xr:uid="{00000000-0005-0000-0000-00009D560000}"/>
    <cellStyle name="Notas 2 3 2 3 3" xfId="14602" xr:uid="{00000000-0005-0000-0000-00009E560000}"/>
    <cellStyle name="Notas 2 3 2 3 4" xfId="14603" xr:uid="{00000000-0005-0000-0000-00009F560000}"/>
    <cellStyle name="Notas 2 3 2 3 5" xfId="14604" xr:uid="{00000000-0005-0000-0000-0000A0560000}"/>
    <cellStyle name="Notas 2 3 2 4" xfId="14605" xr:uid="{00000000-0005-0000-0000-0000A1560000}"/>
    <cellStyle name="Notas 2 3 2 4 2" xfId="14606" xr:uid="{00000000-0005-0000-0000-0000A2560000}"/>
    <cellStyle name="Notas 2 3 2 4 3" xfId="14607" xr:uid="{00000000-0005-0000-0000-0000A3560000}"/>
    <cellStyle name="Notas 2 3 2 4 4" xfId="14608" xr:uid="{00000000-0005-0000-0000-0000A4560000}"/>
    <cellStyle name="Notas 2 3 2 4 5" xfId="14609" xr:uid="{00000000-0005-0000-0000-0000A5560000}"/>
    <cellStyle name="Notas 2 3 3" xfId="14610" xr:uid="{00000000-0005-0000-0000-0000A6560000}"/>
    <cellStyle name="Notas 2 3 3 2" xfId="14611" xr:uid="{00000000-0005-0000-0000-0000A7560000}"/>
    <cellStyle name="Notas 2 3 3 2 2" xfId="14612" xr:uid="{00000000-0005-0000-0000-0000A8560000}"/>
    <cellStyle name="Notas 2 3 3 2 2 2" xfId="14613" xr:uid="{00000000-0005-0000-0000-0000A9560000}"/>
    <cellStyle name="Notas 2 3 3 2 2 3" xfId="14614" xr:uid="{00000000-0005-0000-0000-0000AA560000}"/>
    <cellStyle name="Notas 2 3 3 2 2 4" xfId="14615" xr:uid="{00000000-0005-0000-0000-0000AB560000}"/>
    <cellStyle name="Notas 2 3 3 2 2 5" xfId="14616" xr:uid="{00000000-0005-0000-0000-0000AC560000}"/>
    <cellStyle name="Notas 2 3 3 2 3" xfId="14617" xr:uid="{00000000-0005-0000-0000-0000AD560000}"/>
    <cellStyle name="Notas 2 3 3 2 3 2" xfId="14618" xr:uid="{00000000-0005-0000-0000-0000AE560000}"/>
    <cellStyle name="Notas 2 3 3 2 3 3" xfId="14619" xr:uid="{00000000-0005-0000-0000-0000AF560000}"/>
    <cellStyle name="Notas 2 3 3 2 3 4" xfId="14620" xr:uid="{00000000-0005-0000-0000-0000B0560000}"/>
    <cellStyle name="Notas 2 3 3 2 3 5" xfId="14621" xr:uid="{00000000-0005-0000-0000-0000B1560000}"/>
    <cellStyle name="Notas 2 3 3 3" xfId="14622" xr:uid="{00000000-0005-0000-0000-0000B2560000}"/>
    <cellStyle name="Notas 2 3 3 3 2" xfId="14623" xr:uid="{00000000-0005-0000-0000-0000B3560000}"/>
    <cellStyle name="Notas 2 3 3 3 3" xfId="14624" xr:uid="{00000000-0005-0000-0000-0000B4560000}"/>
    <cellStyle name="Notas 2 3 3 3 4" xfId="14625" xr:uid="{00000000-0005-0000-0000-0000B5560000}"/>
    <cellStyle name="Notas 2 3 3 3 5" xfId="14626" xr:uid="{00000000-0005-0000-0000-0000B6560000}"/>
    <cellStyle name="Notas 2 3 3 4" xfId="14627" xr:uid="{00000000-0005-0000-0000-0000B7560000}"/>
    <cellStyle name="Notas 2 3 3 4 2" xfId="14628" xr:uid="{00000000-0005-0000-0000-0000B8560000}"/>
    <cellStyle name="Notas 2 3 3 4 3" xfId="14629" xr:uid="{00000000-0005-0000-0000-0000B9560000}"/>
    <cellStyle name="Notas 2 3 3 4 4" xfId="14630" xr:uid="{00000000-0005-0000-0000-0000BA560000}"/>
    <cellStyle name="Notas 2 3 3 4 5" xfId="14631" xr:uid="{00000000-0005-0000-0000-0000BB560000}"/>
    <cellStyle name="Notas 2 3 4" xfId="14632" xr:uid="{00000000-0005-0000-0000-0000BC560000}"/>
    <cellStyle name="Notas 2 3 4 2" xfId="14633" xr:uid="{00000000-0005-0000-0000-0000BD560000}"/>
    <cellStyle name="Notas 2 3 4 2 2" xfId="14634" xr:uid="{00000000-0005-0000-0000-0000BE560000}"/>
    <cellStyle name="Notas 2 3 4 2 2 2" xfId="14635" xr:uid="{00000000-0005-0000-0000-0000BF560000}"/>
    <cellStyle name="Notas 2 3 4 2 2 3" xfId="14636" xr:uid="{00000000-0005-0000-0000-0000C0560000}"/>
    <cellStyle name="Notas 2 3 4 2 2 4" xfId="14637" xr:uid="{00000000-0005-0000-0000-0000C1560000}"/>
    <cellStyle name="Notas 2 3 4 2 2 5" xfId="14638" xr:uid="{00000000-0005-0000-0000-0000C2560000}"/>
    <cellStyle name="Notas 2 3 4 2 3" xfId="14639" xr:uid="{00000000-0005-0000-0000-0000C3560000}"/>
    <cellStyle name="Notas 2 3 4 2 3 2" xfId="14640" xr:uid="{00000000-0005-0000-0000-0000C4560000}"/>
    <cellStyle name="Notas 2 3 4 2 3 3" xfId="14641" xr:uid="{00000000-0005-0000-0000-0000C5560000}"/>
    <cellStyle name="Notas 2 3 4 2 3 4" xfId="14642" xr:uid="{00000000-0005-0000-0000-0000C6560000}"/>
    <cellStyle name="Notas 2 3 4 2 3 5" xfId="14643" xr:uid="{00000000-0005-0000-0000-0000C7560000}"/>
    <cellStyle name="Notas 2 3 4 3" xfId="14644" xr:uid="{00000000-0005-0000-0000-0000C8560000}"/>
    <cellStyle name="Notas 2 3 4 3 2" xfId="14645" xr:uid="{00000000-0005-0000-0000-0000C9560000}"/>
    <cellStyle name="Notas 2 3 4 3 3" xfId="14646" xr:uid="{00000000-0005-0000-0000-0000CA560000}"/>
    <cellStyle name="Notas 2 3 4 3 4" xfId="14647" xr:uid="{00000000-0005-0000-0000-0000CB560000}"/>
    <cellStyle name="Notas 2 3 4 3 5" xfId="14648" xr:uid="{00000000-0005-0000-0000-0000CC560000}"/>
    <cellStyle name="Notas 2 3 4 4" xfId="14649" xr:uid="{00000000-0005-0000-0000-0000CD560000}"/>
    <cellStyle name="Notas 2 3 4 4 2" xfId="14650" xr:uid="{00000000-0005-0000-0000-0000CE560000}"/>
    <cellStyle name="Notas 2 3 4 4 3" xfId="14651" xr:uid="{00000000-0005-0000-0000-0000CF560000}"/>
    <cellStyle name="Notas 2 3 4 4 4" xfId="14652" xr:uid="{00000000-0005-0000-0000-0000D0560000}"/>
    <cellStyle name="Notas 2 3 4 4 5" xfId="14653" xr:uid="{00000000-0005-0000-0000-0000D1560000}"/>
    <cellStyle name="Notas 2 3 5" xfId="14654" xr:uid="{00000000-0005-0000-0000-0000D2560000}"/>
    <cellStyle name="Notas 2 3 5 2" xfId="14655" xr:uid="{00000000-0005-0000-0000-0000D3560000}"/>
    <cellStyle name="Notas 2 3 5 2 2" xfId="14656" xr:uid="{00000000-0005-0000-0000-0000D4560000}"/>
    <cellStyle name="Notas 2 3 5 2 3" xfId="14657" xr:uid="{00000000-0005-0000-0000-0000D5560000}"/>
    <cellStyle name="Notas 2 3 5 2 4" xfId="14658" xr:uid="{00000000-0005-0000-0000-0000D6560000}"/>
    <cellStyle name="Notas 2 3 5 2 5" xfId="14659" xr:uid="{00000000-0005-0000-0000-0000D7560000}"/>
    <cellStyle name="Notas 2 3 5 3" xfId="14660" xr:uid="{00000000-0005-0000-0000-0000D8560000}"/>
    <cellStyle name="Notas 2 3 5 3 2" xfId="14661" xr:uid="{00000000-0005-0000-0000-0000D9560000}"/>
    <cellStyle name="Notas 2 3 5 3 3" xfId="14662" xr:uid="{00000000-0005-0000-0000-0000DA560000}"/>
    <cellStyle name="Notas 2 3 5 3 4" xfId="14663" xr:uid="{00000000-0005-0000-0000-0000DB560000}"/>
    <cellStyle name="Notas 2 3 5 3 5" xfId="14664" xr:uid="{00000000-0005-0000-0000-0000DC560000}"/>
    <cellStyle name="Notas 2 3 6" xfId="14665" xr:uid="{00000000-0005-0000-0000-0000DD560000}"/>
    <cellStyle name="Notas 2 3 6 2" xfId="14666" xr:uid="{00000000-0005-0000-0000-0000DE560000}"/>
    <cellStyle name="Notas 2 3 6 3" xfId="14667" xr:uid="{00000000-0005-0000-0000-0000DF560000}"/>
    <cellStyle name="Notas 2 3 6 4" xfId="14668" xr:uid="{00000000-0005-0000-0000-0000E0560000}"/>
    <cellStyle name="Notas 2 3 6 5" xfId="14669" xr:uid="{00000000-0005-0000-0000-0000E1560000}"/>
    <cellStyle name="Notas 2 3 7" xfId="14670" xr:uid="{00000000-0005-0000-0000-0000E2560000}"/>
    <cellStyle name="Notas 2 3 7 2" xfId="14671" xr:uid="{00000000-0005-0000-0000-0000E3560000}"/>
    <cellStyle name="Notas 2 3 7 3" xfId="14672" xr:uid="{00000000-0005-0000-0000-0000E4560000}"/>
    <cellStyle name="Notas 2 3 7 4" xfId="14673" xr:uid="{00000000-0005-0000-0000-0000E5560000}"/>
    <cellStyle name="Notas 2 3 7 5" xfId="14674" xr:uid="{00000000-0005-0000-0000-0000E6560000}"/>
    <cellStyle name="Notas 2 3 8" xfId="14587" xr:uid="{00000000-0005-0000-0000-0000E7560000}"/>
    <cellStyle name="Notas 2 4" xfId="300" xr:uid="{00000000-0005-0000-0000-0000E8560000}"/>
    <cellStyle name="Notas 2 4 2" xfId="14676" xr:uid="{00000000-0005-0000-0000-0000E9560000}"/>
    <cellStyle name="Notas 2 4 2 2" xfId="14677" xr:uid="{00000000-0005-0000-0000-0000EA560000}"/>
    <cellStyle name="Notas 2 4 2 2 2" xfId="14678" xr:uid="{00000000-0005-0000-0000-0000EB560000}"/>
    <cellStyle name="Notas 2 4 2 2 2 2" xfId="14679" xr:uid="{00000000-0005-0000-0000-0000EC560000}"/>
    <cellStyle name="Notas 2 4 2 2 2 3" xfId="14680" xr:uid="{00000000-0005-0000-0000-0000ED560000}"/>
    <cellStyle name="Notas 2 4 2 2 2 4" xfId="14681" xr:uid="{00000000-0005-0000-0000-0000EE560000}"/>
    <cellStyle name="Notas 2 4 2 2 2 5" xfId="14682" xr:uid="{00000000-0005-0000-0000-0000EF560000}"/>
    <cellStyle name="Notas 2 4 2 2 3" xfId="14683" xr:uid="{00000000-0005-0000-0000-0000F0560000}"/>
    <cellStyle name="Notas 2 4 2 2 3 2" xfId="14684" xr:uid="{00000000-0005-0000-0000-0000F1560000}"/>
    <cellStyle name="Notas 2 4 2 2 3 3" xfId="14685" xr:uid="{00000000-0005-0000-0000-0000F2560000}"/>
    <cellStyle name="Notas 2 4 2 2 3 4" xfId="14686" xr:uid="{00000000-0005-0000-0000-0000F3560000}"/>
    <cellStyle name="Notas 2 4 2 2 3 5" xfId="14687" xr:uid="{00000000-0005-0000-0000-0000F4560000}"/>
    <cellStyle name="Notas 2 4 2 3" xfId="14688" xr:uid="{00000000-0005-0000-0000-0000F5560000}"/>
    <cellStyle name="Notas 2 4 2 3 2" xfId="14689" xr:uid="{00000000-0005-0000-0000-0000F6560000}"/>
    <cellStyle name="Notas 2 4 2 3 3" xfId="14690" xr:uid="{00000000-0005-0000-0000-0000F7560000}"/>
    <cellStyle name="Notas 2 4 2 3 4" xfId="14691" xr:uid="{00000000-0005-0000-0000-0000F8560000}"/>
    <cellStyle name="Notas 2 4 2 3 5" xfId="14692" xr:uid="{00000000-0005-0000-0000-0000F9560000}"/>
    <cellStyle name="Notas 2 4 2 4" xfId="14693" xr:uid="{00000000-0005-0000-0000-0000FA560000}"/>
    <cellStyle name="Notas 2 4 2 4 2" xfId="14694" xr:uid="{00000000-0005-0000-0000-0000FB560000}"/>
    <cellStyle name="Notas 2 4 2 4 3" xfId="14695" xr:uid="{00000000-0005-0000-0000-0000FC560000}"/>
    <cellStyle name="Notas 2 4 2 4 4" xfId="14696" xr:uid="{00000000-0005-0000-0000-0000FD560000}"/>
    <cellStyle name="Notas 2 4 2 4 5" xfId="14697" xr:uid="{00000000-0005-0000-0000-0000FE560000}"/>
    <cellStyle name="Notas 2 4 3" xfId="14698" xr:uid="{00000000-0005-0000-0000-0000FF560000}"/>
    <cellStyle name="Notas 2 4 3 2" xfId="14699" xr:uid="{00000000-0005-0000-0000-000000570000}"/>
    <cellStyle name="Notas 2 4 3 2 2" xfId="14700" xr:uid="{00000000-0005-0000-0000-000001570000}"/>
    <cellStyle name="Notas 2 4 3 2 2 2" xfId="14701" xr:uid="{00000000-0005-0000-0000-000002570000}"/>
    <cellStyle name="Notas 2 4 3 2 2 3" xfId="14702" xr:uid="{00000000-0005-0000-0000-000003570000}"/>
    <cellStyle name="Notas 2 4 3 2 2 4" xfId="14703" xr:uid="{00000000-0005-0000-0000-000004570000}"/>
    <cellStyle name="Notas 2 4 3 2 2 5" xfId="14704" xr:uid="{00000000-0005-0000-0000-000005570000}"/>
    <cellStyle name="Notas 2 4 3 2 3" xfId="14705" xr:uid="{00000000-0005-0000-0000-000006570000}"/>
    <cellStyle name="Notas 2 4 3 2 3 2" xfId="14706" xr:uid="{00000000-0005-0000-0000-000007570000}"/>
    <cellStyle name="Notas 2 4 3 2 3 3" xfId="14707" xr:uid="{00000000-0005-0000-0000-000008570000}"/>
    <cellStyle name="Notas 2 4 3 2 3 4" xfId="14708" xr:uid="{00000000-0005-0000-0000-000009570000}"/>
    <cellStyle name="Notas 2 4 3 2 3 5" xfId="14709" xr:uid="{00000000-0005-0000-0000-00000A570000}"/>
    <cellStyle name="Notas 2 4 3 3" xfId="14710" xr:uid="{00000000-0005-0000-0000-00000B570000}"/>
    <cellStyle name="Notas 2 4 3 3 2" xfId="14711" xr:uid="{00000000-0005-0000-0000-00000C570000}"/>
    <cellStyle name="Notas 2 4 3 3 3" xfId="14712" xr:uid="{00000000-0005-0000-0000-00000D570000}"/>
    <cellStyle name="Notas 2 4 3 3 4" xfId="14713" xr:uid="{00000000-0005-0000-0000-00000E570000}"/>
    <cellStyle name="Notas 2 4 3 3 5" xfId="14714" xr:uid="{00000000-0005-0000-0000-00000F570000}"/>
    <cellStyle name="Notas 2 4 3 4" xfId="14715" xr:uid="{00000000-0005-0000-0000-000010570000}"/>
    <cellStyle name="Notas 2 4 3 4 2" xfId="14716" xr:uid="{00000000-0005-0000-0000-000011570000}"/>
    <cellStyle name="Notas 2 4 3 4 3" xfId="14717" xr:uid="{00000000-0005-0000-0000-000012570000}"/>
    <cellStyle name="Notas 2 4 3 4 4" xfId="14718" xr:uid="{00000000-0005-0000-0000-000013570000}"/>
    <cellStyle name="Notas 2 4 3 4 5" xfId="14719" xr:uid="{00000000-0005-0000-0000-000014570000}"/>
    <cellStyle name="Notas 2 4 4" xfId="14720" xr:uid="{00000000-0005-0000-0000-000015570000}"/>
    <cellStyle name="Notas 2 4 4 2" xfId="14721" xr:uid="{00000000-0005-0000-0000-000016570000}"/>
    <cellStyle name="Notas 2 4 4 2 2" xfId="14722" xr:uid="{00000000-0005-0000-0000-000017570000}"/>
    <cellStyle name="Notas 2 4 4 2 2 2" xfId="14723" xr:uid="{00000000-0005-0000-0000-000018570000}"/>
    <cellStyle name="Notas 2 4 4 2 2 3" xfId="14724" xr:uid="{00000000-0005-0000-0000-000019570000}"/>
    <cellStyle name="Notas 2 4 4 2 2 4" xfId="14725" xr:uid="{00000000-0005-0000-0000-00001A570000}"/>
    <cellStyle name="Notas 2 4 4 2 2 5" xfId="14726" xr:uid="{00000000-0005-0000-0000-00001B570000}"/>
    <cellStyle name="Notas 2 4 4 2 3" xfId="14727" xr:uid="{00000000-0005-0000-0000-00001C570000}"/>
    <cellStyle name="Notas 2 4 4 2 3 2" xfId="14728" xr:uid="{00000000-0005-0000-0000-00001D570000}"/>
    <cellStyle name="Notas 2 4 4 2 3 3" xfId="14729" xr:uid="{00000000-0005-0000-0000-00001E570000}"/>
    <cellStyle name="Notas 2 4 4 2 3 4" xfId="14730" xr:uid="{00000000-0005-0000-0000-00001F570000}"/>
    <cellStyle name="Notas 2 4 4 2 3 5" xfId="14731" xr:uid="{00000000-0005-0000-0000-000020570000}"/>
    <cellStyle name="Notas 2 4 4 3" xfId="14732" xr:uid="{00000000-0005-0000-0000-000021570000}"/>
    <cellStyle name="Notas 2 4 4 3 2" xfId="14733" xr:uid="{00000000-0005-0000-0000-000022570000}"/>
    <cellStyle name="Notas 2 4 4 3 3" xfId="14734" xr:uid="{00000000-0005-0000-0000-000023570000}"/>
    <cellStyle name="Notas 2 4 4 3 4" xfId="14735" xr:uid="{00000000-0005-0000-0000-000024570000}"/>
    <cellStyle name="Notas 2 4 4 3 5" xfId="14736" xr:uid="{00000000-0005-0000-0000-000025570000}"/>
    <cellStyle name="Notas 2 4 4 4" xfId="14737" xr:uid="{00000000-0005-0000-0000-000026570000}"/>
    <cellStyle name="Notas 2 4 4 4 2" xfId="14738" xr:uid="{00000000-0005-0000-0000-000027570000}"/>
    <cellStyle name="Notas 2 4 4 4 3" xfId="14739" xr:uid="{00000000-0005-0000-0000-000028570000}"/>
    <cellStyle name="Notas 2 4 4 4 4" xfId="14740" xr:uid="{00000000-0005-0000-0000-000029570000}"/>
    <cellStyle name="Notas 2 4 4 4 5" xfId="14741" xr:uid="{00000000-0005-0000-0000-00002A570000}"/>
    <cellStyle name="Notas 2 4 5" xfId="14742" xr:uid="{00000000-0005-0000-0000-00002B570000}"/>
    <cellStyle name="Notas 2 4 5 2" xfId="14743" xr:uid="{00000000-0005-0000-0000-00002C570000}"/>
    <cellStyle name="Notas 2 4 5 2 2" xfId="14744" xr:uid="{00000000-0005-0000-0000-00002D570000}"/>
    <cellStyle name="Notas 2 4 5 2 3" xfId="14745" xr:uid="{00000000-0005-0000-0000-00002E570000}"/>
    <cellStyle name="Notas 2 4 5 2 4" xfId="14746" xr:uid="{00000000-0005-0000-0000-00002F570000}"/>
    <cellStyle name="Notas 2 4 5 2 5" xfId="14747" xr:uid="{00000000-0005-0000-0000-000030570000}"/>
    <cellStyle name="Notas 2 4 5 3" xfId="14748" xr:uid="{00000000-0005-0000-0000-000031570000}"/>
    <cellStyle name="Notas 2 4 5 3 2" xfId="14749" xr:uid="{00000000-0005-0000-0000-000032570000}"/>
    <cellStyle name="Notas 2 4 5 3 3" xfId="14750" xr:uid="{00000000-0005-0000-0000-000033570000}"/>
    <cellStyle name="Notas 2 4 5 3 4" xfId="14751" xr:uid="{00000000-0005-0000-0000-000034570000}"/>
    <cellStyle name="Notas 2 4 5 3 5" xfId="14752" xr:uid="{00000000-0005-0000-0000-000035570000}"/>
    <cellStyle name="Notas 2 4 6" xfId="14753" xr:uid="{00000000-0005-0000-0000-000036570000}"/>
    <cellStyle name="Notas 2 4 6 2" xfId="14754" xr:uid="{00000000-0005-0000-0000-000037570000}"/>
    <cellStyle name="Notas 2 4 6 3" xfId="14755" xr:uid="{00000000-0005-0000-0000-000038570000}"/>
    <cellStyle name="Notas 2 4 6 4" xfId="14756" xr:uid="{00000000-0005-0000-0000-000039570000}"/>
    <cellStyle name="Notas 2 4 6 5" xfId="14757" xr:uid="{00000000-0005-0000-0000-00003A570000}"/>
    <cellStyle name="Notas 2 4 7" xfId="14758" xr:uid="{00000000-0005-0000-0000-00003B570000}"/>
    <cellStyle name="Notas 2 4 7 2" xfId="14759" xr:uid="{00000000-0005-0000-0000-00003C570000}"/>
    <cellStyle name="Notas 2 4 7 3" xfId="14760" xr:uid="{00000000-0005-0000-0000-00003D570000}"/>
    <cellStyle name="Notas 2 4 7 4" xfId="14761" xr:uid="{00000000-0005-0000-0000-00003E570000}"/>
    <cellStyle name="Notas 2 4 7 5" xfId="14762" xr:uid="{00000000-0005-0000-0000-00003F570000}"/>
    <cellStyle name="Notas 2 4 8" xfId="14675" xr:uid="{00000000-0005-0000-0000-000040570000}"/>
    <cellStyle name="Notas 2 5" xfId="313" xr:uid="{00000000-0005-0000-0000-000041570000}"/>
    <cellStyle name="Notas 2 5 2" xfId="14764" xr:uid="{00000000-0005-0000-0000-000042570000}"/>
    <cellStyle name="Notas 2 5 2 2" xfId="14765" xr:uid="{00000000-0005-0000-0000-000043570000}"/>
    <cellStyle name="Notas 2 5 2 2 2" xfId="14766" xr:uid="{00000000-0005-0000-0000-000044570000}"/>
    <cellStyle name="Notas 2 5 2 2 2 2" xfId="14767" xr:uid="{00000000-0005-0000-0000-000045570000}"/>
    <cellStyle name="Notas 2 5 2 2 2 3" xfId="14768" xr:uid="{00000000-0005-0000-0000-000046570000}"/>
    <cellStyle name="Notas 2 5 2 2 2 4" xfId="14769" xr:uid="{00000000-0005-0000-0000-000047570000}"/>
    <cellStyle name="Notas 2 5 2 2 2 5" xfId="14770" xr:uid="{00000000-0005-0000-0000-000048570000}"/>
    <cellStyle name="Notas 2 5 2 2 3" xfId="14771" xr:uid="{00000000-0005-0000-0000-000049570000}"/>
    <cellStyle name="Notas 2 5 2 2 3 2" xfId="14772" xr:uid="{00000000-0005-0000-0000-00004A570000}"/>
    <cellStyle name="Notas 2 5 2 2 3 3" xfId="14773" xr:uid="{00000000-0005-0000-0000-00004B570000}"/>
    <cellStyle name="Notas 2 5 2 2 3 4" xfId="14774" xr:uid="{00000000-0005-0000-0000-00004C570000}"/>
    <cellStyle name="Notas 2 5 2 2 3 5" xfId="14775" xr:uid="{00000000-0005-0000-0000-00004D570000}"/>
    <cellStyle name="Notas 2 5 2 3" xfId="14776" xr:uid="{00000000-0005-0000-0000-00004E570000}"/>
    <cellStyle name="Notas 2 5 2 3 2" xfId="14777" xr:uid="{00000000-0005-0000-0000-00004F570000}"/>
    <cellStyle name="Notas 2 5 2 3 3" xfId="14778" xr:uid="{00000000-0005-0000-0000-000050570000}"/>
    <cellStyle name="Notas 2 5 2 3 4" xfId="14779" xr:uid="{00000000-0005-0000-0000-000051570000}"/>
    <cellStyle name="Notas 2 5 2 3 5" xfId="14780" xr:uid="{00000000-0005-0000-0000-000052570000}"/>
    <cellStyle name="Notas 2 5 2 4" xfId="14781" xr:uid="{00000000-0005-0000-0000-000053570000}"/>
    <cellStyle name="Notas 2 5 2 4 2" xfId="14782" xr:uid="{00000000-0005-0000-0000-000054570000}"/>
    <cellStyle name="Notas 2 5 2 4 3" xfId="14783" xr:uid="{00000000-0005-0000-0000-000055570000}"/>
    <cellStyle name="Notas 2 5 2 4 4" xfId="14784" xr:uid="{00000000-0005-0000-0000-000056570000}"/>
    <cellStyle name="Notas 2 5 2 4 5" xfId="14785" xr:uid="{00000000-0005-0000-0000-000057570000}"/>
    <cellStyle name="Notas 2 5 3" xfId="14786" xr:uid="{00000000-0005-0000-0000-000058570000}"/>
    <cellStyle name="Notas 2 5 3 2" xfId="14787" xr:uid="{00000000-0005-0000-0000-000059570000}"/>
    <cellStyle name="Notas 2 5 3 2 2" xfId="14788" xr:uid="{00000000-0005-0000-0000-00005A570000}"/>
    <cellStyle name="Notas 2 5 3 2 2 2" xfId="14789" xr:uid="{00000000-0005-0000-0000-00005B570000}"/>
    <cellStyle name="Notas 2 5 3 2 2 3" xfId="14790" xr:uid="{00000000-0005-0000-0000-00005C570000}"/>
    <cellStyle name="Notas 2 5 3 2 2 4" xfId="14791" xr:uid="{00000000-0005-0000-0000-00005D570000}"/>
    <cellStyle name="Notas 2 5 3 2 2 5" xfId="14792" xr:uid="{00000000-0005-0000-0000-00005E570000}"/>
    <cellStyle name="Notas 2 5 3 2 3" xfId="14793" xr:uid="{00000000-0005-0000-0000-00005F570000}"/>
    <cellStyle name="Notas 2 5 3 2 3 2" xfId="14794" xr:uid="{00000000-0005-0000-0000-000060570000}"/>
    <cellStyle name="Notas 2 5 3 2 3 3" xfId="14795" xr:uid="{00000000-0005-0000-0000-000061570000}"/>
    <cellStyle name="Notas 2 5 3 2 3 4" xfId="14796" xr:uid="{00000000-0005-0000-0000-000062570000}"/>
    <cellStyle name="Notas 2 5 3 2 3 5" xfId="14797" xr:uid="{00000000-0005-0000-0000-000063570000}"/>
    <cellStyle name="Notas 2 5 3 3" xfId="14798" xr:uid="{00000000-0005-0000-0000-000064570000}"/>
    <cellStyle name="Notas 2 5 3 3 2" xfId="14799" xr:uid="{00000000-0005-0000-0000-000065570000}"/>
    <cellStyle name="Notas 2 5 3 3 3" xfId="14800" xr:uid="{00000000-0005-0000-0000-000066570000}"/>
    <cellStyle name="Notas 2 5 3 3 4" xfId="14801" xr:uid="{00000000-0005-0000-0000-000067570000}"/>
    <cellStyle name="Notas 2 5 3 3 5" xfId="14802" xr:uid="{00000000-0005-0000-0000-000068570000}"/>
    <cellStyle name="Notas 2 5 3 4" xfId="14803" xr:uid="{00000000-0005-0000-0000-000069570000}"/>
    <cellStyle name="Notas 2 5 3 4 2" xfId="14804" xr:uid="{00000000-0005-0000-0000-00006A570000}"/>
    <cellStyle name="Notas 2 5 3 4 3" xfId="14805" xr:uid="{00000000-0005-0000-0000-00006B570000}"/>
    <cellStyle name="Notas 2 5 3 4 4" xfId="14806" xr:uid="{00000000-0005-0000-0000-00006C570000}"/>
    <cellStyle name="Notas 2 5 3 4 5" xfId="14807" xr:uid="{00000000-0005-0000-0000-00006D570000}"/>
    <cellStyle name="Notas 2 5 4" xfId="14808" xr:uid="{00000000-0005-0000-0000-00006E570000}"/>
    <cellStyle name="Notas 2 5 4 2" xfId="14809" xr:uid="{00000000-0005-0000-0000-00006F570000}"/>
    <cellStyle name="Notas 2 5 4 2 2" xfId="14810" xr:uid="{00000000-0005-0000-0000-000070570000}"/>
    <cellStyle name="Notas 2 5 4 2 2 2" xfId="14811" xr:uid="{00000000-0005-0000-0000-000071570000}"/>
    <cellStyle name="Notas 2 5 4 2 2 3" xfId="14812" xr:uid="{00000000-0005-0000-0000-000072570000}"/>
    <cellStyle name="Notas 2 5 4 2 2 4" xfId="14813" xr:uid="{00000000-0005-0000-0000-000073570000}"/>
    <cellStyle name="Notas 2 5 4 2 2 5" xfId="14814" xr:uid="{00000000-0005-0000-0000-000074570000}"/>
    <cellStyle name="Notas 2 5 4 2 3" xfId="14815" xr:uid="{00000000-0005-0000-0000-000075570000}"/>
    <cellStyle name="Notas 2 5 4 2 3 2" xfId="14816" xr:uid="{00000000-0005-0000-0000-000076570000}"/>
    <cellStyle name="Notas 2 5 4 2 3 3" xfId="14817" xr:uid="{00000000-0005-0000-0000-000077570000}"/>
    <cellStyle name="Notas 2 5 4 2 3 4" xfId="14818" xr:uid="{00000000-0005-0000-0000-000078570000}"/>
    <cellStyle name="Notas 2 5 4 2 3 5" xfId="14819" xr:uid="{00000000-0005-0000-0000-000079570000}"/>
    <cellStyle name="Notas 2 5 4 3" xfId="14820" xr:uid="{00000000-0005-0000-0000-00007A570000}"/>
    <cellStyle name="Notas 2 5 4 3 2" xfId="14821" xr:uid="{00000000-0005-0000-0000-00007B570000}"/>
    <cellStyle name="Notas 2 5 4 3 3" xfId="14822" xr:uid="{00000000-0005-0000-0000-00007C570000}"/>
    <cellStyle name="Notas 2 5 4 3 4" xfId="14823" xr:uid="{00000000-0005-0000-0000-00007D570000}"/>
    <cellStyle name="Notas 2 5 4 3 5" xfId="14824" xr:uid="{00000000-0005-0000-0000-00007E570000}"/>
    <cellStyle name="Notas 2 5 4 4" xfId="14825" xr:uid="{00000000-0005-0000-0000-00007F570000}"/>
    <cellStyle name="Notas 2 5 4 4 2" xfId="14826" xr:uid="{00000000-0005-0000-0000-000080570000}"/>
    <cellStyle name="Notas 2 5 4 4 3" xfId="14827" xr:uid="{00000000-0005-0000-0000-000081570000}"/>
    <cellStyle name="Notas 2 5 4 4 4" xfId="14828" xr:uid="{00000000-0005-0000-0000-000082570000}"/>
    <cellStyle name="Notas 2 5 4 4 5" xfId="14829" xr:uid="{00000000-0005-0000-0000-000083570000}"/>
    <cellStyle name="Notas 2 5 5" xfId="14830" xr:uid="{00000000-0005-0000-0000-000084570000}"/>
    <cellStyle name="Notas 2 5 5 2" xfId="14831" xr:uid="{00000000-0005-0000-0000-000085570000}"/>
    <cellStyle name="Notas 2 5 5 2 2" xfId="14832" xr:uid="{00000000-0005-0000-0000-000086570000}"/>
    <cellStyle name="Notas 2 5 5 2 3" xfId="14833" xr:uid="{00000000-0005-0000-0000-000087570000}"/>
    <cellStyle name="Notas 2 5 5 2 4" xfId="14834" xr:uid="{00000000-0005-0000-0000-000088570000}"/>
    <cellStyle name="Notas 2 5 5 2 5" xfId="14835" xr:uid="{00000000-0005-0000-0000-000089570000}"/>
    <cellStyle name="Notas 2 5 5 3" xfId="14836" xr:uid="{00000000-0005-0000-0000-00008A570000}"/>
    <cellStyle name="Notas 2 5 5 3 2" xfId="14837" xr:uid="{00000000-0005-0000-0000-00008B570000}"/>
    <cellStyle name="Notas 2 5 5 3 3" xfId="14838" xr:uid="{00000000-0005-0000-0000-00008C570000}"/>
    <cellStyle name="Notas 2 5 5 3 4" xfId="14839" xr:uid="{00000000-0005-0000-0000-00008D570000}"/>
    <cellStyle name="Notas 2 5 5 3 5" xfId="14840" xr:uid="{00000000-0005-0000-0000-00008E570000}"/>
    <cellStyle name="Notas 2 5 6" xfId="14841" xr:uid="{00000000-0005-0000-0000-00008F570000}"/>
    <cellStyle name="Notas 2 5 6 2" xfId="14842" xr:uid="{00000000-0005-0000-0000-000090570000}"/>
    <cellStyle name="Notas 2 5 6 3" xfId="14843" xr:uid="{00000000-0005-0000-0000-000091570000}"/>
    <cellStyle name="Notas 2 5 6 4" xfId="14844" xr:uid="{00000000-0005-0000-0000-000092570000}"/>
    <cellStyle name="Notas 2 5 6 5" xfId="14845" xr:uid="{00000000-0005-0000-0000-000093570000}"/>
    <cellStyle name="Notas 2 5 7" xfId="14846" xr:uid="{00000000-0005-0000-0000-000094570000}"/>
    <cellStyle name="Notas 2 5 7 2" xfId="14847" xr:uid="{00000000-0005-0000-0000-000095570000}"/>
    <cellStyle name="Notas 2 5 7 3" xfId="14848" xr:uid="{00000000-0005-0000-0000-000096570000}"/>
    <cellStyle name="Notas 2 5 7 4" xfId="14849" xr:uid="{00000000-0005-0000-0000-000097570000}"/>
    <cellStyle name="Notas 2 5 7 5" xfId="14850" xr:uid="{00000000-0005-0000-0000-000098570000}"/>
    <cellStyle name="Notas 2 5 8" xfId="14763" xr:uid="{00000000-0005-0000-0000-000099570000}"/>
    <cellStyle name="Notas 2 6" xfId="14851" xr:uid="{00000000-0005-0000-0000-00009A570000}"/>
    <cellStyle name="Notas 2 6 2" xfId="14852" xr:uid="{00000000-0005-0000-0000-00009B570000}"/>
    <cellStyle name="Notas 2 6 2 2" xfId="14853" xr:uid="{00000000-0005-0000-0000-00009C570000}"/>
    <cellStyle name="Notas 2 6 2 2 2" xfId="14854" xr:uid="{00000000-0005-0000-0000-00009D570000}"/>
    <cellStyle name="Notas 2 6 2 2 2 2" xfId="14855" xr:uid="{00000000-0005-0000-0000-00009E570000}"/>
    <cellStyle name="Notas 2 6 2 2 2 3" xfId="14856" xr:uid="{00000000-0005-0000-0000-00009F570000}"/>
    <cellStyle name="Notas 2 6 2 2 2 4" xfId="14857" xr:uid="{00000000-0005-0000-0000-0000A0570000}"/>
    <cellStyle name="Notas 2 6 2 2 2 5" xfId="14858" xr:uid="{00000000-0005-0000-0000-0000A1570000}"/>
    <cellStyle name="Notas 2 6 2 2 3" xfId="14859" xr:uid="{00000000-0005-0000-0000-0000A2570000}"/>
    <cellStyle name="Notas 2 6 2 2 3 2" xfId="14860" xr:uid="{00000000-0005-0000-0000-0000A3570000}"/>
    <cellStyle name="Notas 2 6 2 2 3 3" xfId="14861" xr:uid="{00000000-0005-0000-0000-0000A4570000}"/>
    <cellStyle name="Notas 2 6 2 2 3 4" xfId="14862" xr:uid="{00000000-0005-0000-0000-0000A5570000}"/>
    <cellStyle name="Notas 2 6 2 2 3 5" xfId="14863" xr:uid="{00000000-0005-0000-0000-0000A6570000}"/>
    <cellStyle name="Notas 2 6 2 3" xfId="14864" xr:uid="{00000000-0005-0000-0000-0000A7570000}"/>
    <cellStyle name="Notas 2 6 2 3 2" xfId="14865" xr:uid="{00000000-0005-0000-0000-0000A8570000}"/>
    <cellStyle name="Notas 2 6 2 3 3" xfId="14866" xr:uid="{00000000-0005-0000-0000-0000A9570000}"/>
    <cellStyle name="Notas 2 6 2 3 4" xfId="14867" xr:uid="{00000000-0005-0000-0000-0000AA570000}"/>
    <cellStyle name="Notas 2 6 2 3 5" xfId="14868" xr:uid="{00000000-0005-0000-0000-0000AB570000}"/>
    <cellStyle name="Notas 2 6 2 4" xfId="14869" xr:uid="{00000000-0005-0000-0000-0000AC570000}"/>
    <cellStyle name="Notas 2 6 2 4 2" xfId="14870" xr:uid="{00000000-0005-0000-0000-0000AD570000}"/>
    <cellStyle name="Notas 2 6 2 4 3" xfId="14871" xr:uid="{00000000-0005-0000-0000-0000AE570000}"/>
    <cellStyle name="Notas 2 6 2 4 4" xfId="14872" xr:uid="{00000000-0005-0000-0000-0000AF570000}"/>
    <cellStyle name="Notas 2 6 2 4 5" xfId="14873" xr:uid="{00000000-0005-0000-0000-0000B0570000}"/>
    <cellStyle name="Notas 2 6 3" xfId="14874" xr:uid="{00000000-0005-0000-0000-0000B1570000}"/>
    <cellStyle name="Notas 2 6 3 2" xfId="14875" xr:uid="{00000000-0005-0000-0000-0000B2570000}"/>
    <cellStyle name="Notas 2 6 3 2 2" xfId="14876" xr:uid="{00000000-0005-0000-0000-0000B3570000}"/>
    <cellStyle name="Notas 2 6 3 2 2 2" xfId="14877" xr:uid="{00000000-0005-0000-0000-0000B4570000}"/>
    <cellStyle name="Notas 2 6 3 2 2 3" xfId="14878" xr:uid="{00000000-0005-0000-0000-0000B5570000}"/>
    <cellStyle name="Notas 2 6 3 2 2 4" xfId="14879" xr:uid="{00000000-0005-0000-0000-0000B6570000}"/>
    <cellStyle name="Notas 2 6 3 2 2 5" xfId="14880" xr:uid="{00000000-0005-0000-0000-0000B7570000}"/>
    <cellStyle name="Notas 2 6 3 2 3" xfId="14881" xr:uid="{00000000-0005-0000-0000-0000B8570000}"/>
    <cellStyle name="Notas 2 6 3 2 3 2" xfId="14882" xr:uid="{00000000-0005-0000-0000-0000B9570000}"/>
    <cellStyle name="Notas 2 6 3 2 3 3" xfId="14883" xr:uid="{00000000-0005-0000-0000-0000BA570000}"/>
    <cellStyle name="Notas 2 6 3 2 3 4" xfId="14884" xr:uid="{00000000-0005-0000-0000-0000BB570000}"/>
    <cellStyle name="Notas 2 6 3 2 3 5" xfId="14885" xr:uid="{00000000-0005-0000-0000-0000BC570000}"/>
    <cellStyle name="Notas 2 6 3 3" xfId="14886" xr:uid="{00000000-0005-0000-0000-0000BD570000}"/>
    <cellStyle name="Notas 2 6 3 3 2" xfId="14887" xr:uid="{00000000-0005-0000-0000-0000BE570000}"/>
    <cellStyle name="Notas 2 6 3 3 3" xfId="14888" xr:uid="{00000000-0005-0000-0000-0000BF570000}"/>
    <cellStyle name="Notas 2 6 3 3 4" xfId="14889" xr:uid="{00000000-0005-0000-0000-0000C0570000}"/>
    <cellStyle name="Notas 2 6 3 3 5" xfId="14890" xr:uid="{00000000-0005-0000-0000-0000C1570000}"/>
    <cellStyle name="Notas 2 6 3 4" xfId="14891" xr:uid="{00000000-0005-0000-0000-0000C2570000}"/>
    <cellStyle name="Notas 2 6 3 4 2" xfId="14892" xr:uid="{00000000-0005-0000-0000-0000C3570000}"/>
    <cellStyle name="Notas 2 6 3 4 3" xfId="14893" xr:uid="{00000000-0005-0000-0000-0000C4570000}"/>
    <cellStyle name="Notas 2 6 3 4 4" xfId="14894" xr:uid="{00000000-0005-0000-0000-0000C5570000}"/>
    <cellStyle name="Notas 2 6 3 4 5" xfId="14895" xr:uid="{00000000-0005-0000-0000-0000C6570000}"/>
    <cellStyle name="Notas 2 6 4" xfId="14896" xr:uid="{00000000-0005-0000-0000-0000C7570000}"/>
    <cellStyle name="Notas 2 6 4 2" xfId="14897" xr:uid="{00000000-0005-0000-0000-0000C8570000}"/>
    <cellStyle name="Notas 2 6 4 2 2" xfId="14898" xr:uid="{00000000-0005-0000-0000-0000C9570000}"/>
    <cellStyle name="Notas 2 6 4 2 2 2" xfId="14899" xr:uid="{00000000-0005-0000-0000-0000CA570000}"/>
    <cellStyle name="Notas 2 6 4 2 2 3" xfId="14900" xr:uid="{00000000-0005-0000-0000-0000CB570000}"/>
    <cellStyle name="Notas 2 6 4 2 2 4" xfId="14901" xr:uid="{00000000-0005-0000-0000-0000CC570000}"/>
    <cellStyle name="Notas 2 6 4 2 2 5" xfId="14902" xr:uid="{00000000-0005-0000-0000-0000CD570000}"/>
    <cellStyle name="Notas 2 6 4 2 3" xfId="14903" xr:uid="{00000000-0005-0000-0000-0000CE570000}"/>
    <cellStyle name="Notas 2 6 4 2 3 2" xfId="14904" xr:uid="{00000000-0005-0000-0000-0000CF570000}"/>
    <cellStyle name="Notas 2 6 4 2 3 3" xfId="14905" xr:uid="{00000000-0005-0000-0000-0000D0570000}"/>
    <cellStyle name="Notas 2 6 4 2 3 4" xfId="14906" xr:uid="{00000000-0005-0000-0000-0000D1570000}"/>
    <cellStyle name="Notas 2 6 4 2 3 5" xfId="14907" xr:uid="{00000000-0005-0000-0000-0000D2570000}"/>
    <cellStyle name="Notas 2 6 4 3" xfId="14908" xr:uid="{00000000-0005-0000-0000-0000D3570000}"/>
    <cellStyle name="Notas 2 6 4 3 2" xfId="14909" xr:uid="{00000000-0005-0000-0000-0000D4570000}"/>
    <cellStyle name="Notas 2 6 4 3 3" xfId="14910" xr:uid="{00000000-0005-0000-0000-0000D5570000}"/>
    <cellStyle name="Notas 2 6 4 3 4" xfId="14911" xr:uid="{00000000-0005-0000-0000-0000D6570000}"/>
    <cellStyle name="Notas 2 6 4 3 5" xfId="14912" xr:uid="{00000000-0005-0000-0000-0000D7570000}"/>
    <cellStyle name="Notas 2 6 4 4" xfId="14913" xr:uid="{00000000-0005-0000-0000-0000D8570000}"/>
    <cellStyle name="Notas 2 6 4 4 2" xfId="14914" xr:uid="{00000000-0005-0000-0000-0000D9570000}"/>
    <cellStyle name="Notas 2 6 4 4 3" xfId="14915" xr:uid="{00000000-0005-0000-0000-0000DA570000}"/>
    <cellStyle name="Notas 2 6 4 4 4" xfId="14916" xr:uid="{00000000-0005-0000-0000-0000DB570000}"/>
    <cellStyle name="Notas 2 6 4 4 5" xfId="14917" xr:uid="{00000000-0005-0000-0000-0000DC570000}"/>
    <cellStyle name="Notas 2 6 5" xfId="14918" xr:uid="{00000000-0005-0000-0000-0000DD570000}"/>
    <cellStyle name="Notas 2 6 5 2" xfId="14919" xr:uid="{00000000-0005-0000-0000-0000DE570000}"/>
    <cellStyle name="Notas 2 6 5 2 2" xfId="14920" xr:uid="{00000000-0005-0000-0000-0000DF570000}"/>
    <cellStyle name="Notas 2 6 5 2 3" xfId="14921" xr:uid="{00000000-0005-0000-0000-0000E0570000}"/>
    <cellStyle name="Notas 2 6 5 2 4" xfId="14922" xr:uid="{00000000-0005-0000-0000-0000E1570000}"/>
    <cellStyle name="Notas 2 6 5 2 5" xfId="14923" xr:uid="{00000000-0005-0000-0000-0000E2570000}"/>
    <cellStyle name="Notas 2 6 5 3" xfId="14924" xr:uid="{00000000-0005-0000-0000-0000E3570000}"/>
    <cellStyle name="Notas 2 6 5 3 2" xfId="14925" xr:uid="{00000000-0005-0000-0000-0000E4570000}"/>
    <cellStyle name="Notas 2 6 5 3 3" xfId="14926" xr:uid="{00000000-0005-0000-0000-0000E5570000}"/>
    <cellStyle name="Notas 2 6 5 3 4" xfId="14927" xr:uid="{00000000-0005-0000-0000-0000E6570000}"/>
    <cellStyle name="Notas 2 6 5 3 5" xfId="14928" xr:uid="{00000000-0005-0000-0000-0000E7570000}"/>
    <cellStyle name="Notas 2 6 6" xfId="14929" xr:uid="{00000000-0005-0000-0000-0000E8570000}"/>
    <cellStyle name="Notas 2 6 6 2" xfId="14930" xr:uid="{00000000-0005-0000-0000-0000E9570000}"/>
    <cellStyle name="Notas 2 6 6 3" xfId="14931" xr:uid="{00000000-0005-0000-0000-0000EA570000}"/>
    <cellStyle name="Notas 2 6 6 4" xfId="14932" xr:uid="{00000000-0005-0000-0000-0000EB570000}"/>
    <cellStyle name="Notas 2 6 6 5" xfId="14933" xr:uid="{00000000-0005-0000-0000-0000EC570000}"/>
    <cellStyle name="Notas 2 6 7" xfId="14934" xr:uid="{00000000-0005-0000-0000-0000ED570000}"/>
    <cellStyle name="Notas 2 6 7 2" xfId="14935" xr:uid="{00000000-0005-0000-0000-0000EE570000}"/>
    <cellStyle name="Notas 2 6 7 3" xfId="14936" xr:uid="{00000000-0005-0000-0000-0000EF570000}"/>
    <cellStyle name="Notas 2 6 7 4" xfId="14937" xr:uid="{00000000-0005-0000-0000-0000F0570000}"/>
    <cellStyle name="Notas 2 6 7 5" xfId="14938" xr:uid="{00000000-0005-0000-0000-0000F1570000}"/>
    <cellStyle name="Notas 2 7" xfId="14939" xr:uid="{00000000-0005-0000-0000-0000F2570000}"/>
    <cellStyle name="Notas 2 7 2" xfId="14940" xr:uid="{00000000-0005-0000-0000-0000F3570000}"/>
    <cellStyle name="Notas 2 7 2 2" xfId="14941" xr:uid="{00000000-0005-0000-0000-0000F4570000}"/>
    <cellStyle name="Notas 2 7 2 2 2" xfId="14942" xr:uid="{00000000-0005-0000-0000-0000F5570000}"/>
    <cellStyle name="Notas 2 7 2 2 2 2" xfId="14943" xr:uid="{00000000-0005-0000-0000-0000F6570000}"/>
    <cellStyle name="Notas 2 7 2 2 2 3" xfId="14944" xr:uid="{00000000-0005-0000-0000-0000F7570000}"/>
    <cellStyle name="Notas 2 7 2 2 2 4" xfId="14945" xr:uid="{00000000-0005-0000-0000-0000F8570000}"/>
    <cellStyle name="Notas 2 7 2 2 2 5" xfId="14946" xr:uid="{00000000-0005-0000-0000-0000F9570000}"/>
    <cellStyle name="Notas 2 7 2 2 3" xfId="14947" xr:uid="{00000000-0005-0000-0000-0000FA570000}"/>
    <cellStyle name="Notas 2 7 2 2 3 2" xfId="14948" xr:uid="{00000000-0005-0000-0000-0000FB570000}"/>
    <cellStyle name="Notas 2 7 2 2 3 3" xfId="14949" xr:uid="{00000000-0005-0000-0000-0000FC570000}"/>
    <cellStyle name="Notas 2 7 2 2 3 4" xfId="14950" xr:uid="{00000000-0005-0000-0000-0000FD570000}"/>
    <cellStyle name="Notas 2 7 2 2 3 5" xfId="14951" xr:uid="{00000000-0005-0000-0000-0000FE570000}"/>
    <cellStyle name="Notas 2 7 2 3" xfId="14952" xr:uid="{00000000-0005-0000-0000-0000FF570000}"/>
    <cellStyle name="Notas 2 7 2 3 2" xfId="14953" xr:uid="{00000000-0005-0000-0000-000000580000}"/>
    <cellStyle name="Notas 2 7 2 3 3" xfId="14954" xr:uid="{00000000-0005-0000-0000-000001580000}"/>
    <cellStyle name="Notas 2 7 2 3 4" xfId="14955" xr:uid="{00000000-0005-0000-0000-000002580000}"/>
    <cellStyle name="Notas 2 7 2 3 5" xfId="14956" xr:uid="{00000000-0005-0000-0000-000003580000}"/>
    <cellStyle name="Notas 2 7 2 4" xfId="14957" xr:uid="{00000000-0005-0000-0000-000004580000}"/>
    <cellStyle name="Notas 2 7 2 4 2" xfId="14958" xr:uid="{00000000-0005-0000-0000-000005580000}"/>
    <cellStyle name="Notas 2 7 2 4 3" xfId="14959" xr:uid="{00000000-0005-0000-0000-000006580000}"/>
    <cellStyle name="Notas 2 7 2 4 4" xfId="14960" xr:uid="{00000000-0005-0000-0000-000007580000}"/>
    <cellStyle name="Notas 2 7 2 4 5" xfId="14961" xr:uid="{00000000-0005-0000-0000-000008580000}"/>
    <cellStyle name="Notas 2 7 3" xfId="14962" xr:uid="{00000000-0005-0000-0000-000009580000}"/>
    <cellStyle name="Notas 2 7 3 2" xfId="14963" xr:uid="{00000000-0005-0000-0000-00000A580000}"/>
    <cellStyle name="Notas 2 7 3 2 2" xfId="14964" xr:uid="{00000000-0005-0000-0000-00000B580000}"/>
    <cellStyle name="Notas 2 7 3 2 2 2" xfId="14965" xr:uid="{00000000-0005-0000-0000-00000C580000}"/>
    <cellStyle name="Notas 2 7 3 2 2 3" xfId="14966" xr:uid="{00000000-0005-0000-0000-00000D580000}"/>
    <cellStyle name="Notas 2 7 3 2 2 4" xfId="14967" xr:uid="{00000000-0005-0000-0000-00000E580000}"/>
    <cellStyle name="Notas 2 7 3 2 2 5" xfId="14968" xr:uid="{00000000-0005-0000-0000-00000F580000}"/>
    <cellStyle name="Notas 2 7 3 2 3" xfId="14969" xr:uid="{00000000-0005-0000-0000-000010580000}"/>
    <cellStyle name="Notas 2 7 3 2 3 2" xfId="14970" xr:uid="{00000000-0005-0000-0000-000011580000}"/>
    <cellStyle name="Notas 2 7 3 2 3 3" xfId="14971" xr:uid="{00000000-0005-0000-0000-000012580000}"/>
    <cellStyle name="Notas 2 7 3 2 3 4" xfId="14972" xr:uid="{00000000-0005-0000-0000-000013580000}"/>
    <cellStyle name="Notas 2 7 3 2 3 5" xfId="14973" xr:uid="{00000000-0005-0000-0000-000014580000}"/>
    <cellStyle name="Notas 2 7 3 3" xfId="14974" xr:uid="{00000000-0005-0000-0000-000015580000}"/>
    <cellStyle name="Notas 2 7 3 3 2" xfId="14975" xr:uid="{00000000-0005-0000-0000-000016580000}"/>
    <cellStyle name="Notas 2 7 3 3 3" xfId="14976" xr:uid="{00000000-0005-0000-0000-000017580000}"/>
    <cellStyle name="Notas 2 7 3 3 4" xfId="14977" xr:uid="{00000000-0005-0000-0000-000018580000}"/>
    <cellStyle name="Notas 2 7 3 3 5" xfId="14978" xr:uid="{00000000-0005-0000-0000-000019580000}"/>
    <cellStyle name="Notas 2 7 3 4" xfId="14979" xr:uid="{00000000-0005-0000-0000-00001A580000}"/>
    <cellStyle name="Notas 2 7 3 4 2" xfId="14980" xr:uid="{00000000-0005-0000-0000-00001B580000}"/>
    <cellStyle name="Notas 2 7 3 4 3" xfId="14981" xr:uid="{00000000-0005-0000-0000-00001C580000}"/>
    <cellStyle name="Notas 2 7 3 4 4" xfId="14982" xr:uid="{00000000-0005-0000-0000-00001D580000}"/>
    <cellStyle name="Notas 2 7 3 4 5" xfId="14983" xr:uid="{00000000-0005-0000-0000-00001E580000}"/>
    <cellStyle name="Notas 2 7 4" xfId="14984" xr:uid="{00000000-0005-0000-0000-00001F580000}"/>
    <cellStyle name="Notas 2 7 4 2" xfId="14985" xr:uid="{00000000-0005-0000-0000-000020580000}"/>
    <cellStyle name="Notas 2 7 4 2 2" xfId="14986" xr:uid="{00000000-0005-0000-0000-000021580000}"/>
    <cellStyle name="Notas 2 7 4 2 2 2" xfId="14987" xr:uid="{00000000-0005-0000-0000-000022580000}"/>
    <cellStyle name="Notas 2 7 4 2 2 3" xfId="14988" xr:uid="{00000000-0005-0000-0000-000023580000}"/>
    <cellStyle name="Notas 2 7 4 2 2 4" xfId="14989" xr:uid="{00000000-0005-0000-0000-000024580000}"/>
    <cellStyle name="Notas 2 7 4 2 2 5" xfId="14990" xr:uid="{00000000-0005-0000-0000-000025580000}"/>
    <cellStyle name="Notas 2 7 4 2 3" xfId="14991" xr:uid="{00000000-0005-0000-0000-000026580000}"/>
    <cellStyle name="Notas 2 7 4 2 3 2" xfId="14992" xr:uid="{00000000-0005-0000-0000-000027580000}"/>
    <cellStyle name="Notas 2 7 4 2 3 3" xfId="14993" xr:uid="{00000000-0005-0000-0000-000028580000}"/>
    <cellStyle name="Notas 2 7 4 2 3 4" xfId="14994" xr:uid="{00000000-0005-0000-0000-000029580000}"/>
    <cellStyle name="Notas 2 7 4 2 3 5" xfId="14995" xr:uid="{00000000-0005-0000-0000-00002A580000}"/>
    <cellStyle name="Notas 2 7 4 3" xfId="14996" xr:uid="{00000000-0005-0000-0000-00002B580000}"/>
    <cellStyle name="Notas 2 7 4 3 2" xfId="14997" xr:uid="{00000000-0005-0000-0000-00002C580000}"/>
    <cellStyle name="Notas 2 7 4 3 3" xfId="14998" xr:uid="{00000000-0005-0000-0000-00002D580000}"/>
    <cellStyle name="Notas 2 7 4 3 4" xfId="14999" xr:uid="{00000000-0005-0000-0000-00002E580000}"/>
    <cellStyle name="Notas 2 7 4 3 5" xfId="15000" xr:uid="{00000000-0005-0000-0000-00002F580000}"/>
    <cellStyle name="Notas 2 7 4 4" xfId="15001" xr:uid="{00000000-0005-0000-0000-000030580000}"/>
    <cellStyle name="Notas 2 7 4 4 2" xfId="15002" xr:uid="{00000000-0005-0000-0000-000031580000}"/>
    <cellStyle name="Notas 2 7 4 4 3" xfId="15003" xr:uid="{00000000-0005-0000-0000-000032580000}"/>
    <cellStyle name="Notas 2 7 4 4 4" xfId="15004" xr:uid="{00000000-0005-0000-0000-000033580000}"/>
    <cellStyle name="Notas 2 7 4 4 5" xfId="15005" xr:uid="{00000000-0005-0000-0000-000034580000}"/>
    <cellStyle name="Notas 2 7 5" xfId="15006" xr:uid="{00000000-0005-0000-0000-000035580000}"/>
    <cellStyle name="Notas 2 7 5 2" xfId="15007" xr:uid="{00000000-0005-0000-0000-000036580000}"/>
    <cellStyle name="Notas 2 7 5 2 2" xfId="15008" xr:uid="{00000000-0005-0000-0000-000037580000}"/>
    <cellStyle name="Notas 2 7 5 2 3" xfId="15009" xr:uid="{00000000-0005-0000-0000-000038580000}"/>
    <cellStyle name="Notas 2 7 5 2 4" xfId="15010" xr:uid="{00000000-0005-0000-0000-000039580000}"/>
    <cellStyle name="Notas 2 7 5 2 5" xfId="15011" xr:uid="{00000000-0005-0000-0000-00003A580000}"/>
    <cellStyle name="Notas 2 7 5 3" xfId="15012" xr:uid="{00000000-0005-0000-0000-00003B580000}"/>
    <cellStyle name="Notas 2 7 5 3 2" xfId="15013" xr:uid="{00000000-0005-0000-0000-00003C580000}"/>
    <cellStyle name="Notas 2 7 5 3 3" xfId="15014" xr:uid="{00000000-0005-0000-0000-00003D580000}"/>
    <cellStyle name="Notas 2 7 5 3 4" xfId="15015" xr:uid="{00000000-0005-0000-0000-00003E580000}"/>
    <cellStyle name="Notas 2 7 5 3 5" xfId="15016" xr:uid="{00000000-0005-0000-0000-00003F580000}"/>
    <cellStyle name="Notas 2 7 6" xfId="15017" xr:uid="{00000000-0005-0000-0000-000040580000}"/>
    <cellStyle name="Notas 2 7 6 2" xfId="15018" xr:uid="{00000000-0005-0000-0000-000041580000}"/>
    <cellStyle name="Notas 2 7 6 3" xfId="15019" xr:uid="{00000000-0005-0000-0000-000042580000}"/>
    <cellStyle name="Notas 2 7 6 4" xfId="15020" xr:uid="{00000000-0005-0000-0000-000043580000}"/>
    <cellStyle name="Notas 2 7 6 5" xfId="15021" xr:uid="{00000000-0005-0000-0000-000044580000}"/>
    <cellStyle name="Notas 2 7 7" xfId="15022" xr:uid="{00000000-0005-0000-0000-000045580000}"/>
    <cellStyle name="Notas 2 7 7 2" xfId="15023" xr:uid="{00000000-0005-0000-0000-000046580000}"/>
    <cellStyle name="Notas 2 7 7 3" xfId="15024" xr:uid="{00000000-0005-0000-0000-000047580000}"/>
    <cellStyle name="Notas 2 7 7 4" xfId="15025" xr:uid="{00000000-0005-0000-0000-000048580000}"/>
    <cellStyle name="Notas 2 7 7 5" xfId="15026" xr:uid="{00000000-0005-0000-0000-000049580000}"/>
    <cellStyle name="Notas 2 8" xfId="15027" xr:uid="{00000000-0005-0000-0000-00004A580000}"/>
    <cellStyle name="Notas 2 8 2" xfId="15028" xr:uid="{00000000-0005-0000-0000-00004B580000}"/>
    <cellStyle name="Notas 2 8 2 2" xfId="15029" xr:uid="{00000000-0005-0000-0000-00004C580000}"/>
    <cellStyle name="Notas 2 8 2 2 2" xfId="15030" xr:uid="{00000000-0005-0000-0000-00004D580000}"/>
    <cellStyle name="Notas 2 8 2 2 2 2" xfId="15031" xr:uid="{00000000-0005-0000-0000-00004E580000}"/>
    <cellStyle name="Notas 2 8 2 2 2 3" xfId="15032" xr:uid="{00000000-0005-0000-0000-00004F580000}"/>
    <cellStyle name="Notas 2 8 2 2 2 4" xfId="15033" xr:uid="{00000000-0005-0000-0000-000050580000}"/>
    <cellStyle name="Notas 2 8 2 2 2 5" xfId="15034" xr:uid="{00000000-0005-0000-0000-000051580000}"/>
    <cellStyle name="Notas 2 8 2 2 3" xfId="15035" xr:uid="{00000000-0005-0000-0000-000052580000}"/>
    <cellStyle name="Notas 2 8 2 2 3 2" xfId="15036" xr:uid="{00000000-0005-0000-0000-000053580000}"/>
    <cellStyle name="Notas 2 8 2 2 3 3" xfId="15037" xr:uid="{00000000-0005-0000-0000-000054580000}"/>
    <cellStyle name="Notas 2 8 2 2 3 4" xfId="15038" xr:uid="{00000000-0005-0000-0000-000055580000}"/>
    <cellStyle name="Notas 2 8 2 2 3 5" xfId="15039" xr:uid="{00000000-0005-0000-0000-000056580000}"/>
    <cellStyle name="Notas 2 8 2 3" xfId="15040" xr:uid="{00000000-0005-0000-0000-000057580000}"/>
    <cellStyle name="Notas 2 8 2 3 2" xfId="15041" xr:uid="{00000000-0005-0000-0000-000058580000}"/>
    <cellStyle name="Notas 2 8 2 3 3" xfId="15042" xr:uid="{00000000-0005-0000-0000-000059580000}"/>
    <cellStyle name="Notas 2 8 2 3 4" xfId="15043" xr:uid="{00000000-0005-0000-0000-00005A580000}"/>
    <cellStyle name="Notas 2 8 2 3 5" xfId="15044" xr:uid="{00000000-0005-0000-0000-00005B580000}"/>
    <cellStyle name="Notas 2 8 2 4" xfId="15045" xr:uid="{00000000-0005-0000-0000-00005C580000}"/>
    <cellStyle name="Notas 2 8 2 4 2" xfId="15046" xr:uid="{00000000-0005-0000-0000-00005D580000}"/>
    <cellStyle name="Notas 2 8 2 4 3" xfId="15047" xr:uid="{00000000-0005-0000-0000-00005E580000}"/>
    <cellStyle name="Notas 2 8 2 4 4" xfId="15048" xr:uid="{00000000-0005-0000-0000-00005F580000}"/>
    <cellStyle name="Notas 2 8 2 4 5" xfId="15049" xr:uid="{00000000-0005-0000-0000-000060580000}"/>
    <cellStyle name="Notas 2 8 3" xfId="15050" xr:uid="{00000000-0005-0000-0000-000061580000}"/>
    <cellStyle name="Notas 2 8 3 2" xfId="15051" xr:uid="{00000000-0005-0000-0000-000062580000}"/>
    <cellStyle name="Notas 2 8 3 2 2" xfId="15052" xr:uid="{00000000-0005-0000-0000-000063580000}"/>
    <cellStyle name="Notas 2 8 3 2 3" xfId="15053" xr:uid="{00000000-0005-0000-0000-000064580000}"/>
    <cellStyle name="Notas 2 8 3 2 4" xfId="15054" xr:uid="{00000000-0005-0000-0000-000065580000}"/>
    <cellStyle name="Notas 2 8 3 2 5" xfId="15055" xr:uid="{00000000-0005-0000-0000-000066580000}"/>
    <cellStyle name="Notas 2 8 3 3" xfId="15056" xr:uid="{00000000-0005-0000-0000-000067580000}"/>
    <cellStyle name="Notas 2 8 3 3 2" xfId="15057" xr:uid="{00000000-0005-0000-0000-000068580000}"/>
    <cellStyle name="Notas 2 8 3 3 3" xfId="15058" xr:uid="{00000000-0005-0000-0000-000069580000}"/>
    <cellStyle name="Notas 2 8 3 3 4" xfId="15059" xr:uid="{00000000-0005-0000-0000-00006A580000}"/>
    <cellStyle name="Notas 2 8 3 3 5" xfId="15060" xr:uid="{00000000-0005-0000-0000-00006B580000}"/>
    <cellStyle name="Notas 2 8 4" xfId="15061" xr:uid="{00000000-0005-0000-0000-00006C580000}"/>
    <cellStyle name="Notas 2 8 4 2" xfId="15062" xr:uid="{00000000-0005-0000-0000-00006D580000}"/>
    <cellStyle name="Notas 2 8 4 3" xfId="15063" xr:uid="{00000000-0005-0000-0000-00006E580000}"/>
    <cellStyle name="Notas 2 8 4 4" xfId="15064" xr:uid="{00000000-0005-0000-0000-00006F580000}"/>
    <cellStyle name="Notas 2 8 4 5" xfId="15065" xr:uid="{00000000-0005-0000-0000-000070580000}"/>
    <cellStyle name="Notas 2 8 5" xfId="15066" xr:uid="{00000000-0005-0000-0000-000071580000}"/>
    <cellStyle name="Notas 2 8 5 2" xfId="15067" xr:uid="{00000000-0005-0000-0000-000072580000}"/>
    <cellStyle name="Notas 2 8 5 3" xfId="15068" xr:uid="{00000000-0005-0000-0000-000073580000}"/>
    <cellStyle name="Notas 2 8 5 4" xfId="15069" xr:uid="{00000000-0005-0000-0000-000074580000}"/>
    <cellStyle name="Notas 2 8 5 5" xfId="15070" xr:uid="{00000000-0005-0000-0000-000075580000}"/>
    <cellStyle name="Notas 2 9" xfId="15071" xr:uid="{00000000-0005-0000-0000-000076580000}"/>
    <cellStyle name="Notas 2 9 2" xfId="15072" xr:uid="{00000000-0005-0000-0000-000077580000}"/>
    <cellStyle name="Notas 2 9 2 2" xfId="15073" xr:uid="{00000000-0005-0000-0000-000078580000}"/>
    <cellStyle name="Notas 2 9 2 2 2" xfId="15074" xr:uid="{00000000-0005-0000-0000-000079580000}"/>
    <cellStyle name="Notas 2 9 2 2 2 2" xfId="15075" xr:uid="{00000000-0005-0000-0000-00007A580000}"/>
    <cellStyle name="Notas 2 9 2 2 2 3" xfId="15076" xr:uid="{00000000-0005-0000-0000-00007B580000}"/>
    <cellStyle name="Notas 2 9 2 2 2 4" xfId="15077" xr:uid="{00000000-0005-0000-0000-00007C580000}"/>
    <cellStyle name="Notas 2 9 2 2 2 5" xfId="15078" xr:uid="{00000000-0005-0000-0000-00007D580000}"/>
    <cellStyle name="Notas 2 9 2 2 3" xfId="15079" xr:uid="{00000000-0005-0000-0000-00007E580000}"/>
    <cellStyle name="Notas 2 9 2 2 3 2" xfId="15080" xr:uid="{00000000-0005-0000-0000-00007F580000}"/>
    <cellStyle name="Notas 2 9 2 2 3 3" xfId="15081" xr:uid="{00000000-0005-0000-0000-000080580000}"/>
    <cellStyle name="Notas 2 9 2 2 3 4" xfId="15082" xr:uid="{00000000-0005-0000-0000-000081580000}"/>
    <cellStyle name="Notas 2 9 2 2 3 5" xfId="15083" xr:uid="{00000000-0005-0000-0000-000082580000}"/>
    <cellStyle name="Notas 2 9 2 3" xfId="15084" xr:uid="{00000000-0005-0000-0000-000083580000}"/>
    <cellStyle name="Notas 2 9 2 3 2" xfId="15085" xr:uid="{00000000-0005-0000-0000-000084580000}"/>
    <cellStyle name="Notas 2 9 2 3 3" xfId="15086" xr:uid="{00000000-0005-0000-0000-000085580000}"/>
    <cellStyle name="Notas 2 9 2 3 4" xfId="15087" xr:uid="{00000000-0005-0000-0000-000086580000}"/>
    <cellStyle name="Notas 2 9 2 3 5" xfId="15088" xr:uid="{00000000-0005-0000-0000-000087580000}"/>
    <cellStyle name="Notas 2 9 2 4" xfId="15089" xr:uid="{00000000-0005-0000-0000-000088580000}"/>
    <cellStyle name="Notas 2 9 2 4 2" xfId="15090" xr:uid="{00000000-0005-0000-0000-000089580000}"/>
    <cellStyle name="Notas 2 9 2 4 3" xfId="15091" xr:uid="{00000000-0005-0000-0000-00008A580000}"/>
    <cellStyle name="Notas 2 9 2 4 4" xfId="15092" xr:uid="{00000000-0005-0000-0000-00008B580000}"/>
    <cellStyle name="Notas 2 9 2 4 5" xfId="15093" xr:uid="{00000000-0005-0000-0000-00008C580000}"/>
    <cellStyle name="Notas 2 9 3" xfId="15094" xr:uid="{00000000-0005-0000-0000-00008D580000}"/>
    <cellStyle name="Notas 2 9 3 2" xfId="15095" xr:uid="{00000000-0005-0000-0000-00008E580000}"/>
    <cellStyle name="Notas 2 9 3 2 2" xfId="15096" xr:uid="{00000000-0005-0000-0000-00008F580000}"/>
    <cellStyle name="Notas 2 9 3 2 3" xfId="15097" xr:uid="{00000000-0005-0000-0000-000090580000}"/>
    <cellStyle name="Notas 2 9 3 2 4" xfId="15098" xr:uid="{00000000-0005-0000-0000-000091580000}"/>
    <cellStyle name="Notas 2 9 3 2 5" xfId="15099" xr:uid="{00000000-0005-0000-0000-000092580000}"/>
    <cellStyle name="Notas 2 9 3 3" xfId="15100" xr:uid="{00000000-0005-0000-0000-000093580000}"/>
    <cellStyle name="Notas 2 9 3 3 2" xfId="15101" xr:uid="{00000000-0005-0000-0000-000094580000}"/>
    <cellStyle name="Notas 2 9 3 3 3" xfId="15102" xr:uid="{00000000-0005-0000-0000-000095580000}"/>
    <cellStyle name="Notas 2 9 3 3 4" xfId="15103" xr:uid="{00000000-0005-0000-0000-000096580000}"/>
    <cellStyle name="Notas 2 9 3 3 5" xfId="15104" xr:uid="{00000000-0005-0000-0000-000097580000}"/>
    <cellStyle name="Notas 2 9 4" xfId="15105" xr:uid="{00000000-0005-0000-0000-000098580000}"/>
    <cellStyle name="Notas 2 9 4 2" xfId="15106" xr:uid="{00000000-0005-0000-0000-000099580000}"/>
    <cellStyle name="Notas 2 9 4 3" xfId="15107" xr:uid="{00000000-0005-0000-0000-00009A580000}"/>
    <cellStyle name="Notas 2 9 4 4" xfId="15108" xr:uid="{00000000-0005-0000-0000-00009B580000}"/>
    <cellStyle name="Notas 2 9 4 5" xfId="15109" xr:uid="{00000000-0005-0000-0000-00009C580000}"/>
    <cellStyle name="Notas 2 9 5" xfId="15110" xr:uid="{00000000-0005-0000-0000-00009D580000}"/>
    <cellStyle name="Notas 2 9 5 2" xfId="15111" xr:uid="{00000000-0005-0000-0000-00009E580000}"/>
    <cellStyle name="Notas 2 9 5 3" xfId="15112" xr:uid="{00000000-0005-0000-0000-00009F580000}"/>
    <cellStyle name="Notas 2 9 5 4" xfId="15113" xr:uid="{00000000-0005-0000-0000-0000A0580000}"/>
    <cellStyle name="Notas 2 9 5 5" xfId="15114" xr:uid="{00000000-0005-0000-0000-0000A1580000}"/>
    <cellStyle name="Notas 2_MEDIDAS AYER" xfId="37862" xr:uid="{00000000-0005-0000-0000-0000A2580000}"/>
    <cellStyle name="Notas 3" xfId="227" xr:uid="{00000000-0005-0000-0000-0000A3580000}"/>
    <cellStyle name="Notas 3 2" xfId="305" xr:uid="{00000000-0005-0000-0000-0000A4580000}"/>
    <cellStyle name="Notas 3 3" xfId="318" xr:uid="{00000000-0005-0000-0000-0000A5580000}"/>
    <cellStyle name="Notas 4" xfId="259" xr:uid="{00000000-0005-0000-0000-0000A6580000}"/>
    <cellStyle name="Notas 5" xfId="299" xr:uid="{00000000-0005-0000-0000-0000A7580000}"/>
    <cellStyle name="Notas 6" xfId="312" xr:uid="{00000000-0005-0000-0000-0000A8580000}"/>
    <cellStyle name="Note 10" xfId="15115" xr:uid="{00000000-0005-0000-0000-0000A9580000}"/>
    <cellStyle name="Note 10 2" xfId="15116" xr:uid="{00000000-0005-0000-0000-0000AA580000}"/>
    <cellStyle name="Note 10 2 2" xfId="15117" xr:uid="{00000000-0005-0000-0000-0000AB580000}"/>
    <cellStyle name="Note 10 2 2 2" xfId="15118" xr:uid="{00000000-0005-0000-0000-0000AC580000}"/>
    <cellStyle name="Note 10 2 2 2 2" xfId="15119" xr:uid="{00000000-0005-0000-0000-0000AD580000}"/>
    <cellStyle name="Note 10 2 2 2 3" xfId="15120" xr:uid="{00000000-0005-0000-0000-0000AE580000}"/>
    <cellStyle name="Note 10 2 2 2 4" xfId="15121" xr:uid="{00000000-0005-0000-0000-0000AF580000}"/>
    <cellStyle name="Note 10 2 2 2 5" xfId="15122" xr:uid="{00000000-0005-0000-0000-0000B0580000}"/>
    <cellStyle name="Note 10 2 2 3" xfId="15123" xr:uid="{00000000-0005-0000-0000-0000B1580000}"/>
    <cellStyle name="Note 10 2 2 3 2" xfId="15124" xr:uid="{00000000-0005-0000-0000-0000B2580000}"/>
    <cellStyle name="Note 10 2 2 3 3" xfId="15125" xr:uid="{00000000-0005-0000-0000-0000B3580000}"/>
    <cellStyle name="Note 10 2 2 3 4" xfId="15126" xr:uid="{00000000-0005-0000-0000-0000B4580000}"/>
    <cellStyle name="Note 10 2 2 3 5" xfId="15127" xr:uid="{00000000-0005-0000-0000-0000B5580000}"/>
    <cellStyle name="Note 10 2 3" xfId="15128" xr:uid="{00000000-0005-0000-0000-0000B6580000}"/>
    <cellStyle name="Note 10 2 3 2" xfId="15129" xr:uid="{00000000-0005-0000-0000-0000B7580000}"/>
    <cellStyle name="Note 10 2 3 3" xfId="15130" xr:uid="{00000000-0005-0000-0000-0000B8580000}"/>
    <cellStyle name="Note 10 2 3 4" xfId="15131" xr:uid="{00000000-0005-0000-0000-0000B9580000}"/>
    <cellStyle name="Note 10 2 3 5" xfId="15132" xr:uid="{00000000-0005-0000-0000-0000BA580000}"/>
    <cellStyle name="Note 10 2 4" xfId="15133" xr:uid="{00000000-0005-0000-0000-0000BB580000}"/>
    <cellStyle name="Note 10 2 4 2" xfId="15134" xr:uid="{00000000-0005-0000-0000-0000BC580000}"/>
    <cellStyle name="Note 10 2 4 3" xfId="15135" xr:uid="{00000000-0005-0000-0000-0000BD580000}"/>
    <cellStyle name="Note 10 2 4 4" xfId="15136" xr:uid="{00000000-0005-0000-0000-0000BE580000}"/>
    <cellStyle name="Note 10 2 4 5" xfId="15137" xr:uid="{00000000-0005-0000-0000-0000BF580000}"/>
    <cellStyle name="Note 10 3" xfId="15138" xr:uid="{00000000-0005-0000-0000-0000C0580000}"/>
    <cellStyle name="Note 10 3 2" xfId="15139" xr:uid="{00000000-0005-0000-0000-0000C1580000}"/>
    <cellStyle name="Note 10 3 2 2" xfId="15140" xr:uid="{00000000-0005-0000-0000-0000C2580000}"/>
    <cellStyle name="Note 10 3 2 3" xfId="15141" xr:uid="{00000000-0005-0000-0000-0000C3580000}"/>
    <cellStyle name="Note 10 3 2 4" xfId="15142" xr:uid="{00000000-0005-0000-0000-0000C4580000}"/>
    <cellStyle name="Note 10 3 2 5" xfId="15143" xr:uid="{00000000-0005-0000-0000-0000C5580000}"/>
    <cellStyle name="Note 10 3 2 6" xfId="37399" xr:uid="{00000000-0005-0000-0000-0000C6580000}"/>
    <cellStyle name="Note 10 3 3" xfId="15144" xr:uid="{00000000-0005-0000-0000-0000C7580000}"/>
    <cellStyle name="Note 10 3 3 2" xfId="15145" xr:uid="{00000000-0005-0000-0000-0000C8580000}"/>
    <cellStyle name="Note 10 3 3 3" xfId="15146" xr:uid="{00000000-0005-0000-0000-0000C9580000}"/>
    <cellStyle name="Note 10 3 3 4" xfId="15147" xr:uid="{00000000-0005-0000-0000-0000CA580000}"/>
    <cellStyle name="Note 10 3 3 5" xfId="15148" xr:uid="{00000000-0005-0000-0000-0000CB580000}"/>
    <cellStyle name="Note 10 3 4" xfId="34529" xr:uid="{00000000-0005-0000-0000-0000CC580000}"/>
    <cellStyle name="Note 10 3 5" xfId="34862" xr:uid="{00000000-0005-0000-0000-0000CD580000}"/>
    <cellStyle name="Note 10 4" xfId="15149" xr:uid="{00000000-0005-0000-0000-0000CE580000}"/>
    <cellStyle name="Note 10 4 2" xfId="15150" xr:uid="{00000000-0005-0000-0000-0000CF580000}"/>
    <cellStyle name="Note 10 4 3" xfId="15151" xr:uid="{00000000-0005-0000-0000-0000D0580000}"/>
    <cellStyle name="Note 10 4 4" xfId="15152" xr:uid="{00000000-0005-0000-0000-0000D1580000}"/>
    <cellStyle name="Note 10 4 5" xfId="15153" xr:uid="{00000000-0005-0000-0000-0000D2580000}"/>
    <cellStyle name="Note 10 4 6" xfId="35137" xr:uid="{00000000-0005-0000-0000-0000D3580000}"/>
    <cellStyle name="Note 10 5" xfId="15154" xr:uid="{00000000-0005-0000-0000-0000D4580000}"/>
    <cellStyle name="Note 10 5 2" xfId="15155" xr:uid="{00000000-0005-0000-0000-0000D5580000}"/>
    <cellStyle name="Note 10 5 3" xfId="15156" xr:uid="{00000000-0005-0000-0000-0000D6580000}"/>
    <cellStyle name="Note 10 5 4" xfId="15157" xr:uid="{00000000-0005-0000-0000-0000D7580000}"/>
    <cellStyle name="Note 10 5 5" xfId="15158" xr:uid="{00000000-0005-0000-0000-0000D8580000}"/>
    <cellStyle name="Note 10 6" xfId="34861" xr:uid="{00000000-0005-0000-0000-0000D9580000}"/>
    <cellStyle name="Note 11" xfId="15159" xr:uid="{00000000-0005-0000-0000-0000DA580000}"/>
    <cellStyle name="Note 11 2" xfId="15160" xr:uid="{00000000-0005-0000-0000-0000DB580000}"/>
    <cellStyle name="Note 11 2 2" xfId="15161" xr:uid="{00000000-0005-0000-0000-0000DC580000}"/>
    <cellStyle name="Note 11 2 2 2" xfId="15162" xr:uid="{00000000-0005-0000-0000-0000DD580000}"/>
    <cellStyle name="Note 11 2 2 2 2" xfId="15163" xr:uid="{00000000-0005-0000-0000-0000DE580000}"/>
    <cellStyle name="Note 11 2 2 2 3" xfId="15164" xr:uid="{00000000-0005-0000-0000-0000DF580000}"/>
    <cellStyle name="Note 11 2 2 2 4" xfId="15165" xr:uid="{00000000-0005-0000-0000-0000E0580000}"/>
    <cellStyle name="Note 11 2 2 2 5" xfId="15166" xr:uid="{00000000-0005-0000-0000-0000E1580000}"/>
    <cellStyle name="Note 11 2 2 3" xfId="15167" xr:uid="{00000000-0005-0000-0000-0000E2580000}"/>
    <cellStyle name="Note 11 2 2 3 2" xfId="15168" xr:uid="{00000000-0005-0000-0000-0000E3580000}"/>
    <cellStyle name="Note 11 2 2 3 3" xfId="15169" xr:uid="{00000000-0005-0000-0000-0000E4580000}"/>
    <cellStyle name="Note 11 2 2 3 4" xfId="15170" xr:uid="{00000000-0005-0000-0000-0000E5580000}"/>
    <cellStyle name="Note 11 2 2 3 5" xfId="15171" xr:uid="{00000000-0005-0000-0000-0000E6580000}"/>
    <cellStyle name="Note 11 2 3" xfId="15172" xr:uid="{00000000-0005-0000-0000-0000E7580000}"/>
    <cellStyle name="Note 11 2 3 2" xfId="15173" xr:uid="{00000000-0005-0000-0000-0000E8580000}"/>
    <cellStyle name="Note 11 2 3 3" xfId="15174" xr:uid="{00000000-0005-0000-0000-0000E9580000}"/>
    <cellStyle name="Note 11 2 3 4" xfId="15175" xr:uid="{00000000-0005-0000-0000-0000EA580000}"/>
    <cellStyle name="Note 11 2 3 5" xfId="15176" xr:uid="{00000000-0005-0000-0000-0000EB580000}"/>
    <cellStyle name="Note 11 2 4" xfId="15177" xr:uid="{00000000-0005-0000-0000-0000EC580000}"/>
    <cellStyle name="Note 11 2 4 2" xfId="15178" xr:uid="{00000000-0005-0000-0000-0000ED580000}"/>
    <cellStyle name="Note 11 2 4 3" xfId="15179" xr:uid="{00000000-0005-0000-0000-0000EE580000}"/>
    <cellStyle name="Note 11 2 4 4" xfId="15180" xr:uid="{00000000-0005-0000-0000-0000EF580000}"/>
    <cellStyle name="Note 11 2 4 5" xfId="15181" xr:uid="{00000000-0005-0000-0000-0000F0580000}"/>
    <cellStyle name="Note 11 3" xfId="15182" xr:uid="{00000000-0005-0000-0000-0000F1580000}"/>
    <cellStyle name="Note 11 3 2" xfId="15183" xr:uid="{00000000-0005-0000-0000-0000F2580000}"/>
    <cellStyle name="Note 11 3 2 2" xfId="15184" xr:uid="{00000000-0005-0000-0000-0000F3580000}"/>
    <cellStyle name="Note 11 3 2 3" xfId="15185" xr:uid="{00000000-0005-0000-0000-0000F4580000}"/>
    <cellStyle name="Note 11 3 2 4" xfId="15186" xr:uid="{00000000-0005-0000-0000-0000F5580000}"/>
    <cellStyle name="Note 11 3 2 5" xfId="15187" xr:uid="{00000000-0005-0000-0000-0000F6580000}"/>
    <cellStyle name="Note 11 3 2 6" xfId="37400" xr:uid="{00000000-0005-0000-0000-0000F7580000}"/>
    <cellStyle name="Note 11 3 3" xfId="15188" xr:uid="{00000000-0005-0000-0000-0000F8580000}"/>
    <cellStyle name="Note 11 3 3 2" xfId="15189" xr:uid="{00000000-0005-0000-0000-0000F9580000}"/>
    <cellStyle name="Note 11 3 3 3" xfId="15190" xr:uid="{00000000-0005-0000-0000-0000FA580000}"/>
    <cellStyle name="Note 11 3 3 4" xfId="15191" xr:uid="{00000000-0005-0000-0000-0000FB580000}"/>
    <cellStyle name="Note 11 3 3 5" xfId="15192" xr:uid="{00000000-0005-0000-0000-0000FC580000}"/>
    <cellStyle name="Note 11 3 4" xfId="34530" xr:uid="{00000000-0005-0000-0000-0000FD580000}"/>
    <cellStyle name="Note 11 3 5" xfId="34864" xr:uid="{00000000-0005-0000-0000-0000FE580000}"/>
    <cellStyle name="Note 11 4" xfId="15193" xr:uid="{00000000-0005-0000-0000-0000FF580000}"/>
    <cellStyle name="Note 11 4 2" xfId="15194" xr:uid="{00000000-0005-0000-0000-000000590000}"/>
    <cellStyle name="Note 11 4 3" xfId="15195" xr:uid="{00000000-0005-0000-0000-000001590000}"/>
    <cellStyle name="Note 11 4 4" xfId="15196" xr:uid="{00000000-0005-0000-0000-000002590000}"/>
    <cellStyle name="Note 11 4 5" xfId="15197" xr:uid="{00000000-0005-0000-0000-000003590000}"/>
    <cellStyle name="Note 11 4 6" xfId="35138" xr:uid="{00000000-0005-0000-0000-000004590000}"/>
    <cellStyle name="Note 11 5" xfId="15198" xr:uid="{00000000-0005-0000-0000-000005590000}"/>
    <cellStyle name="Note 11 5 2" xfId="15199" xr:uid="{00000000-0005-0000-0000-000006590000}"/>
    <cellStyle name="Note 11 5 3" xfId="15200" xr:uid="{00000000-0005-0000-0000-000007590000}"/>
    <cellStyle name="Note 11 5 4" xfId="15201" xr:uid="{00000000-0005-0000-0000-000008590000}"/>
    <cellStyle name="Note 11 5 5" xfId="15202" xr:uid="{00000000-0005-0000-0000-000009590000}"/>
    <cellStyle name="Note 11 6" xfId="34863" xr:uid="{00000000-0005-0000-0000-00000A590000}"/>
    <cellStyle name="Note 12" xfId="15203" xr:uid="{00000000-0005-0000-0000-00000B590000}"/>
    <cellStyle name="Note 12 2" xfId="15204" xr:uid="{00000000-0005-0000-0000-00000C590000}"/>
    <cellStyle name="Note 12 2 2" xfId="15205" xr:uid="{00000000-0005-0000-0000-00000D590000}"/>
    <cellStyle name="Note 12 2 2 2" xfId="15206" xr:uid="{00000000-0005-0000-0000-00000E590000}"/>
    <cellStyle name="Note 12 2 2 3" xfId="15207" xr:uid="{00000000-0005-0000-0000-00000F590000}"/>
    <cellStyle name="Note 12 2 2 4" xfId="15208" xr:uid="{00000000-0005-0000-0000-000010590000}"/>
    <cellStyle name="Note 12 2 2 5" xfId="15209" xr:uid="{00000000-0005-0000-0000-000011590000}"/>
    <cellStyle name="Note 12 2 2 6" xfId="37401" xr:uid="{00000000-0005-0000-0000-000012590000}"/>
    <cellStyle name="Note 12 2 3" xfId="15210" xr:uid="{00000000-0005-0000-0000-000013590000}"/>
    <cellStyle name="Note 12 2 3 2" xfId="15211" xr:uid="{00000000-0005-0000-0000-000014590000}"/>
    <cellStyle name="Note 12 2 3 3" xfId="15212" xr:uid="{00000000-0005-0000-0000-000015590000}"/>
    <cellStyle name="Note 12 2 3 4" xfId="15213" xr:uid="{00000000-0005-0000-0000-000016590000}"/>
    <cellStyle name="Note 12 2 3 5" xfId="15214" xr:uid="{00000000-0005-0000-0000-000017590000}"/>
    <cellStyle name="Note 12 2 4" xfId="34531" xr:uid="{00000000-0005-0000-0000-000018590000}"/>
    <cellStyle name="Note 12 2 5" xfId="34866" xr:uid="{00000000-0005-0000-0000-000019590000}"/>
    <cellStyle name="Note 12 3" xfId="15215" xr:uid="{00000000-0005-0000-0000-00001A590000}"/>
    <cellStyle name="Note 12 3 2" xfId="15216" xr:uid="{00000000-0005-0000-0000-00001B590000}"/>
    <cellStyle name="Note 12 3 3" xfId="15217" xr:uid="{00000000-0005-0000-0000-00001C590000}"/>
    <cellStyle name="Note 12 3 4" xfId="15218" xr:uid="{00000000-0005-0000-0000-00001D590000}"/>
    <cellStyle name="Note 12 3 5" xfId="15219" xr:uid="{00000000-0005-0000-0000-00001E590000}"/>
    <cellStyle name="Note 12 3 6" xfId="35139" xr:uid="{00000000-0005-0000-0000-00001F590000}"/>
    <cellStyle name="Note 12 4" xfId="15220" xr:uid="{00000000-0005-0000-0000-000020590000}"/>
    <cellStyle name="Note 12 4 2" xfId="15221" xr:uid="{00000000-0005-0000-0000-000021590000}"/>
    <cellStyle name="Note 12 4 3" xfId="15222" xr:uid="{00000000-0005-0000-0000-000022590000}"/>
    <cellStyle name="Note 12 4 4" xfId="15223" xr:uid="{00000000-0005-0000-0000-000023590000}"/>
    <cellStyle name="Note 12 4 5" xfId="15224" xr:uid="{00000000-0005-0000-0000-000024590000}"/>
    <cellStyle name="Note 12 5" xfId="34865" xr:uid="{00000000-0005-0000-0000-000025590000}"/>
    <cellStyle name="Note 13" xfId="15225" xr:uid="{00000000-0005-0000-0000-000026590000}"/>
    <cellStyle name="Note 13 2" xfId="15226" xr:uid="{00000000-0005-0000-0000-000027590000}"/>
    <cellStyle name="Note 13 2 2" xfId="15227" xr:uid="{00000000-0005-0000-0000-000028590000}"/>
    <cellStyle name="Note 13 2 2 2" xfId="15228" xr:uid="{00000000-0005-0000-0000-000029590000}"/>
    <cellStyle name="Note 13 2 2 3" xfId="15229" xr:uid="{00000000-0005-0000-0000-00002A590000}"/>
    <cellStyle name="Note 13 2 2 4" xfId="15230" xr:uid="{00000000-0005-0000-0000-00002B590000}"/>
    <cellStyle name="Note 13 2 2 5" xfId="15231" xr:uid="{00000000-0005-0000-0000-00002C590000}"/>
    <cellStyle name="Note 13 2 2 6" xfId="37402" xr:uid="{00000000-0005-0000-0000-00002D590000}"/>
    <cellStyle name="Note 13 2 3" xfId="15232" xr:uid="{00000000-0005-0000-0000-00002E590000}"/>
    <cellStyle name="Note 13 2 3 2" xfId="15233" xr:uid="{00000000-0005-0000-0000-00002F590000}"/>
    <cellStyle name="Note 13 2 3 3" xfId="15234" xr:uid="{00000000-0005-0000-0000-000030590000}"/>
    <cellStyle name="Note 13 2 3 4" xfId="15235" xr:uid="{00000000-0005-0000-0000-000031590000}"/>
    <cellStyle name="Note 13 2 3 5" xfId="15236" xr:uid="{00000000-0005-0000-0000-000032590000}"/>
    <cellStyle name="Note 13 2 4" xfId="34532" xr:uid="{00000000-0005-0000-0000-000033590000}"/>
    <cellStyle name="Note 13 2 5" xfId="34868" xr:uid="{00000000-0005-0000-0000-000034590000}"/>
    <cellStyle name="Note 13 3" xfId="15237" xr:uid="{00000000-0005-0000-0000-000035590000}"/>
    <cellStyle name="Note 13 3 2" xfId="15238" xr:uid="{00000000-0005-0000-0000-000036590000}"/>
    <cellStyle name="Note 13 3 3" xfId="15239" xr:uid="{00000000-0005-0000-0000-000037590000}"/>
    <cellStyle name="Note 13 3 4" xfId="15240" xr:uid="{00000000-0005-0000-0000-000038590000}"/>
    <cellStyle name="Note 13 3 5" xfId="15241" xr:uid="{00000000-0005-0000-0000-000039590000}"/>
    <cellStyle name="Note 13 3 6" xfId="35140" xr:uid="{00000000-0005-0000-0000-00003A590000}"/>
    <cellStyle name="Note 13 4" xfId="15242" xr:uid="{00000000-0005-0000-0000-00003B590000}"/>
    <cellStyle name="Note 13 4 2" xfId="15243" xr:uid="{00000000-0005-0000-0000-00003C590000}"/>
    <cellStyle name="Note 13 4 3" xfId="15244" xr:uid="{00000000-0005-0000-0000-00003D590000}"/>
    <cellStyle name="Note 13 4 4" xfId="15245" xr:uid="{00000000-0005-0000-0000-00003E590000}"/>
    <cellStyle name="Note 13 4 5" xfId="15246" xr:uid="{00000000-0005-0000-0000-00003F590000}"/>
    <cellStyle name="Note 13 5" xfId="34867" xr:uid="{00000000-0005-0000-0000-000040590000}"/>
    <cellStyle name="Note 14" xfId="15247" xr:uid="{00000000-0005-0000-0000-000041590000}"/>
    <cellStyle name="Note 14 2" xfId="15248" xr:uid="{00000000-0005-0000-0000-000042590000}"/>
    <cellStyle name="Note 14 2 2" xfId="15249" xr:uid="{00000000-0005-0000-0000-000043590000}"/>
    <cellStyle name="Note 14 2 2 2" xfId="15250" xr:uid="{00000000-0005-0000-0000-000044590000}"/>
    <cellStyle name="Note 14 2 2 3" xfId="15251" xr:uid="{00000000-0005-0000-0000-000045590000}"/>
    <cellStyle name="Note 14 2 2 4" xfId="15252" xr:uid="{00000000-0005-0000-0000-000046590000}"/>
    <cellStyle name="Note 14 2 2 5" xfId="15253" xr:uid="{00000000-0005-0000-0000-000047590000}"/>
    <cellStyle name="Note 14 2 2 6" xfId="37403" xr:uid="{00000000-0005-0000-0000-000048590000}"/>
    <cellStyle name="Note 14 2 3" xfId="15254" xr:uid="{00000000-0005-0000-0000-000049590000}"/>
    <cellStyle name="Note 14 2 3 2" xfId="15255" xr:uid="{00000000-0005-0000-0000-00004A590000}"/>
    <cellStyle name="Note 14 2 3 3" xfId="15256" xr:uid="{00000000-0005-0000-0000-00004B590000}"/>
    <cellStyle name="Note 14 2 3 4" xfId="15257" xr:uid="{00000000-0005-0000-0000-00004C590000}"/>
    <cellStyle name="Note 14 2 3 5" xfId="15258" xr:uid="{00000000-0005-0000-0000-00004D590000}"/>
    <cellStyle name="Note 14 2 4" xfId="34533" xr:uid="{00000000-0005-0000-0000-00004E590000}"/>
    <cellStyle name="Note 14 2 5" xfId="34870" xr:uid="{00000000-0005-0000-0000-00004F590000}"/>
    <cellStyle name="Note 14 3" xfId="15259" xr:uid="{00000000-0005-0000-0000-000050590000}"/>
    <cellStyle name="Note 14 3 2" xfId="15260" xr:uid="{00000000-0005-0000-0000-000051590000}"/>
    <cellStyle name="Note 14 3 3" xfId="15261" xr:uid="{00000000-0005-0000-0000-000052590000}"/>
    <cellStyle name="Note 14 3 4" xfId="15262" xr:uid="{00000000-0005-0000-0000-000053590000}"/>
    <cellStyle name="Note 14 3 5" xfId="15263" xr:uid="{00000000-0005-0000-0000-000054590000}"/>
    <cellStyle name="Note 14 3 6" xfId="35141" xr:uid="{00000000-0005-0000-0000-000055590000}"/>
    <cellStyle name="Note 14 4" xfId="15264" xr:uid="{00000000-0005-0000-0000-000056590000}"/>
    <cellStyle name="Note 14 4 2" xfId="15265" xr:uid="{00000000-0005-0000-0000-000057590000}"/>
    <cellStyle name="Note 14 4 3" xfId="15266" xr:uid="{00000000-0005-0000-0000-000058590000}"/>
    <cellStyle name="Note 14 4 4" xfId="15267" xr:uid="{00000000-0005-0000-0000-000059590000}"/>
    <cellStyle name="Note 14 4 5" xfId="15268" xr:uid="{00000000-0005-0000-0000-00005A590000}"/>
    <cellStyle name="Note 14 5" xfId="34869" xr:uid="{00000000-0005-0000-0000-00005B590000}"/>
    <cellStyle name="Note 15" xfId="15269" xr:uid="{00000000-0005-0000-0000-00005C590000}"/>
    <cellStyle name="Note 15 2" xfId="15270" xr:uid="{00000000-0005-0000-0000-00005D590000}"/>
    <cellStyle name="Note 15 2 2" xfId="15271" xr:uid="{00000000-0005-0000-0000-00005E590000}"/>
    <cellStyle name="Note 15 2 2 2" xfId="15272" xr:uid="{00000000-0005-0000-0000-00005F590000}"/>
    <cellStyle name="Note 15 2 2 3" xfId="15273" xr:uid="{00000000-0005-0000-0000-000060590000}"/>
    <cellStyle name="Note 15 2 2 4" xfId="15274" xr:uid="{00000000-0005-0000-0000-000061590000}"/>
    <cellStyle name="Note 15 2 2 5" xfId="15275" xr:uid="{00000000-0005-0000-0000-000062590000}"/>
    <cellStyle name="Note 15 2 3" xfId="15276" xr:uid="{00000000-0005-0000-0000-000063590000}"/>
    <cellStyle name="Note 15 2 3 2" xfId="15277" xr:uid="{00000000-0005-0000-0000-000064590000}"/>
    <cellStyle name="Note 15 2 3 3" xfId="15278" xr:uid="{00000000-0005-0000-0000-000065590000}"/>
    <cellStyle name="Note 15 2 3 4" xfId="15279" xr:uid="{00000000-0005-0000-0000-000066590000}"/>
    <cellStyle name="Note 15 2 3 5" xfId="15280" xr:uid="{00000000-0005-0000-0000-000067590000}"/>
    <cellStyle name="Note 15 2 4" xfId="34534" xr:uid="{00000000-0005-0000-0000-000068590000}"/>
    <cellStyle name="Note 15 3" xfId="15281" xr:uid="{00000000-0005-0000-0000-000069590000}"/>
    <cellStyle name="Note 15 3 2" xfId="15282" xr:uid="{00000000-0005-0000-0000-00006A590000}"/>
    <cellStyle name="Note 15 3 3" xfId="15283" xr:uid="{00000000-0005-0000-0000-00006B590000}"/>
    <cellStyle name="Note 15 3 4" xfId="15284" xr:uid="{00000000-0005-0000-0000-00006C590000}"/>
    <cellStyle name="Note 15 3 5" xfId="15285" xr:uid="{00000000-0005-0000-0000-00006D590000}"/>
    <cellStyle name="Note 15 4" xfId="15286" xr:uid="{00000000-0005-0000-0000-00006E590000}"/>
    <cellStyle name="Note 15 4 2" xfId="15287" xr:uid="{00000000-0005-0000-0000-00006F590000}"/>
    <cellStyle name="Note 15 4 3" xfId="15288" xr:uid="{00000000-0005-0000-0000-000070590000}"/>
    <cellStyle name="Note 15 4 4" xfId="15289" xr:uid="{00000000-0005-0000-0000-000071590000}"/>
    <cellStyle name="Note 15 4 5" xfId="15290" xr:uid="{00000000-0005-0000-0000-000072590000}"/>
    <cellStyle name="Note 16" xfId="15291" xr:uid="{00000000-0005-0000-0000-000073590000}"/>
    <cellStyle name="Note 16 2" xfId="15292" xr:uid="{00000000-0005-0000-0000-000074590000}"/>
    <cellStyle name="Note 16 2 2" xfId="15293" xr:uid="{00000000-0005-0000-0000-000075590000}"/>
    <cellStyle name="Note 16 2 2 2" xfId="15294" xr:uid="{00000000-0005-0000-0000-000076590000}"/>
    <cellStyle name="Note 16 2 2 3" xfId="15295" xr:uid="{00000000-0005-0000-0000-000077590000}"/>
    <cellStyle name="Note 16 2 2 4" xfId="15296" xr:uid="{00000000-0005-0000-0000-000078590000}"/>
    <cellStyle name="Note 16 2 2 5" xfId="15297" xr:uid="{00000000-0005-0000-0000-000079590000}"/>
    <cellStyle name="Note 16 2 3" xfId="15298" xr:uid="{00000000-0005-0000-0000-00007A590000}"/>
    <cellStyle name="Note 16 2 3 2" xfId="15299" xr:uid="{00000000-0005-0000-0000-00007B590000}"/>
    <cellStyle name="Note 16 2 3 3" xfId="15300" xr:uid="{00000000-0005-0000-0000-00007C590000}"/>
    <cellStyle name="Note 16 2 3 4" xfId="15301" xr:uid="{00000000-0005-0000-0000-00007D590000}"/>
    <cellStyle name="Note 16 2 3 5" xfId="15302" xr:uid="{00000000-0005-0000-0000-00007E590000}"/>
    <cellStyle name="Note 16 3" xfId="15303" xr:uid="{00000000-0005-0000-0000-00007F590000}"/>
    <cellStyle name="Note 16 3 2" xfId="15304" xr:uid="{00000000-0005-0000-0000-000080590000}"/>
    <cellStyle name="Note 16 3 3" xfId="15305" xr:uid="{00000000-0005-0000-0000-000081590000}"/>
    <cellStyle name="Note 16 3 4" xfId="15306" xr:uid="{00000000-0005-0000-0000-000082590000}"/>
    <cellStyle name="Note 16 3 5" xfId="15307" xr:uid="{00000000-0005-0000-0000-000083590000}"/>
    <cellStyle name="Note 16 4" xfId="15308" xr:uid="{00000000-0005-0000-0000-000084590000}"/>
    <cellStyle name="Note 16 4 2" xfId="15309" xr:uid="{00000000-0005-0000-0000-000085590000}"/>
    <cellStyle name="Note 16 4 3" xfId="15310" xr:uid="{00000000-0005-0000-0000-000086590000}"/>
    <cellStyle name="Note 16 4 4" xfId="15311" xr:uid="{00000000-0005-0000-0000-000087590000}"/>
    <cellStyle name="Note 16 4 5" xfId="15312" xr:uid="{00000000-0005-0000-0000-000088590000}"/>
    <cellStyle name="Note 17" xfId="15313" xr:uid="{00000000-0005-0000-0000-000089590000}"/>
    <cellStyle name="Note 17 2" xfId="15314" xr:uid="{00000000-0005-0000-0000-00008A590000}"/>
    <cellStyle name="Note 17 2 2" xfId="15315" xr:uid="{00000000-0005-0000-0000-00008B590000}"/>
    <cellStyle name="Note 17 2 2 2" xfId="15316" xr:uid="{00000000-0005-0000-0000-00008C590000}"/>
    <cellStyle name="Note 17 2 2 3" xfId="15317" xr:uid="{00000000-0005-0000-0000-00008D590000}"/>
    <cellStyle name="Note 17 2 2 4" xfId="15318" xr:uid="{00000000-0005-0000-0000-00008E590000}"/>
    <cellStyle name="Note 17 2 2 5" xfId="15319" xr:uid="{00000000-0005-0000-0000-00008F590000}"/>
    <cellStyle name="Note 17 2 3" xfId="15320" xr:uid="{00000000-0005-0000-0000-000090590000}"/>
    <cellStyle name="Note 17 2 3 2" xfId="15321" xr:uid="{00000000-0005-0000-0000-000091590000}"/>
    <cellStyle name="Note 17 2 3 3" xfId="15322" xr:uid="{00000000-0005-0000-0000-000092590000}"/>
    <cellStyle name="Note 17 2 3 4" xfId="15323" xr:uid="{00000000-0005-0000-0000-000093590000}"/>
    <cellStyle name="Note 17 2 3 5" xfId="15324" xr:uid="{00000000-0005-0000-0000-000094590000}"/>
    <cellStyle name="Note 17 3" xfId="15325" xr:uid="{00000000-0005-0000-0000-000095590000}"/>
    <cellStyle name="Note 17 3 2" xfId="15326" xr:uid="{00000000-0005-0000-0000-000096590000}"/>
    <cellStyle name="Note 17 3 3" xfId="15327" xr:uid="{00000000-0005-0000-0000-000097590000}"/>
    <cellStyle name="Note 17 3 4" xfId="15328" xr:uid="{00000000-0005-0000-0000-000098590000}"/>
    <cellStyle name="Note 17 3 5" xfId="15329" xr:uid="{00000000-0005-0000-0000-000099590000}"/>
    <cellStyle name="Note 17 4" xfId="15330" xr:uid="{00000000-0005-0000-0000-00009A590000}"/>
    <cellStyle name="Note 17 4 2" xfId="15331" xr:uid="{00000000-0005-0000-0000-00009B590000}"/>
    <cellStyle name="Note 17 4 3" xfId="15332" xr:uid="{00000000-0005-0000-0000-00009C590000}"/>
    <cellStyle name="Note 17 4 4" xfId="15333" xr:uid="{00000000-0005-0000-0000-00009D590000}"/>
    <cellStyle name="Note 17 4 5" xfId="15334" xr:uid="{00000000-0005-0000-0000-00009E590000}"/>
    <cellStyle name="Note 18" xfId="15335" xr:uid="{00000000-0005-0000-0000-00009F590000}"/>
    <cellStyle name="Note 18 2" xfId="15336" xr:uid="{00000000-0005-0000-0000-0000A0590000}"/>
    <cellStyle name="Note 18 2 2" xfId="15337" xr:uid="{00000000-0005-0000-0000-0000A1590000}"/>
    <cellStyle name="Note 18 2 2 2" xfId="15338" xr:uid="{00000000-0005-0000-0000-0000A2590000}"/>
    <cellStyle name="Note 18 2 2 3" xfId="15339" xr:uid="{00000000-0005-0000-0000-0000A3590000}"/>
    <cellStyle name="Note 18 2 2 4" xfId="15340" xr:uid="{00000000-0005-0000-0000-0000A4590000}"/>
    <cellStyle name="Note 18 2 2 5" xfId="15341" xr:uid="{00000000-0005-0000-0000-0000A5590000}"/>
    <cellStyle name="Note 18 2 3" xfId="15342" xr:uid="{00000000-0005-0000-0000-0000A6590000}"/>
    <cellStyle name="Note 18 2 3 2" xfId="15343" xr:uid="{00000000-0005-0000-0000-0000A7590000}"/>
    <cellStyle name="Note 18 2 3 3" xfId="15344" xr:uid="{00000000-0005-0000-0000-0000A8590000}"/>
    <cellStyle name="Note 18 2 3 4" xfId="15345" xr:uid="{00000000-0005-0000-0000-0000A9590000}"/>
    <cellStyle name="Note 18 2 3 5" xfId="15346" xr:uid="{00000000-0005-0000-0000-0000AA590000}"/>
    <cellStyle name="Note 18 3" xfId="15347" xr:uid="{00000000-0005-0000-0000-0000AB590000}"/>
    <cellStyle name="Note 18 3 2" xfId="15348" xr:uid="{00000000-0005-0000-0000-0000AC590000}"/>
    <cellStyle name="Note 18 3 3" xfId="15349" xr:uid="{00000000-0005-0000-0000-0000AD590000}"/>
    <cellStyle name="Note 18 3 4" xfId="15350" xr:uid="{00000000-0005-0000-0000-0000AE590000}"/>
    <cellStyle name="Note 18 3 5" xfId="15351" xr:uid="{00000000-0005-0000-0000-0000AF590000}"/>
    <cellStyle name="Note 18 4" xfId="15352" xr:uid="{00000000-0005-0000-0000-0000B0590000}"/>
    <cellStyle name="Note 18 4 2" xfId="15353" xr:uid="{00000000-0005-0000-0000-0000B1590000}"/>
    <cellStyle name="Note 18 4 3" xfId="15354" xr:uid="{00000000-0005-0000-0000-0000B2590000}"/>
    <cellStyle name="Note 18 4 4" xfId="15355" xr:uid="{00000000-0005-0000-0000-0000B3590000}"/>
    <cellStyle name="Note 18 4 5" xfId="15356" xr:uid="{00000000-0005-0000-0000-0000B4590000}"/>
    <cellStyle name="Note 19" xfId="15357" xr:uid="{00000000-0005-0000-0000-0000B5590000}"/>
    <cellStyle name="Note 19 2" xfId="15358" xr:uid="{00000000-0005-0000-0000-0000B6590000}"/>
    <cellStyle name="Note 19 2 2" xfId="15359" xr:uid="{00000000-0005-0000-0000-0000B7590000}"/>
    <cellStyle name="Note 19 2 2 2" xfId="15360" xr:uid="{00000000-0005-0000-0000-0000B8590000}"/>
    <cellStyle name="Note 19 2 2 3" xfId="15361" xr:uid="{00000000-0005-0000-0000-0000B9590000}"/>
    <cellStyle name="Note 19 2 2 4" xfId="15362" xr:uid="{00000000-0005-0000-0000-0000BA590000}"/>
    <cellStyle name="Note 19 2 2 5" xfId="15363" xr:uid="{00000000-0005-0000-0000-0000BB590000}"/>
    <cellStyle name="Note 19 2 3" xfId="15364" xr:uid="{00000000-0005-0000-0000-0000BC590000}"/>
    <cellStyle name="Note 19 2 3 2" xfId="15365" xr:uid="{00000000-0005-0000-0000-0000BD590000}"/>
    <cellStyle name="Note 19 2 3 3" xfId="15366" xr:uid="{00000000-0005-0000-0000-0000BE590000}"/>
    <cellStyle name="Note 19 2 3 4" xfId="15367" xr:uid="{00000000-0005-0000-0000-0000BF590000}"/>
    <cellStyle name="Note 19 2 3 5" xfId="15368" xr:uid="{00000000-0005-0000-0000-0000C0590000}"/>
    <cellStyle name="Note 19 3" xfId="15369" xr:uid="{00000000-0005-0000-0000-0000C1590000}"/>
    <cellStyle name="Note 19 3 2" xfId="15370" xr:uid="{00000000-0005-0000-0000-0000C2590000}"/>
    <cellStyle name="Note 19 3 3" xfId="15371" xr:uid="{00000000-0005-0000-0000-0000C3590000}"/>
    <cellStyle name="Note 19 3 4" xfId="15372" xr:uid="{00000000-0005-0000-0000-0000C4590000}"/>
    <cellStyle name="Note 19 3 5" xfId="15373" xr:uid="{00000000-0005-0000-0000-0000C5590000}"/>
    <cellStyle name="Note 19 4" xfId="15374" xr:uid="{00000000-0005-0000-0000-0000C6590000}"/>
    <cellStyle name="Note 19 4 2" xfId="15375" xr:uid="{00000000-0005-0000-0000-0000C7590000}"/>
    <cellStyle name="Note 19 4 3" xfId="15376" xr:uid="{00000000-0005-0000-0000-0000C8590000}"/>
    <cellStyle name="Note 19 4 4" xfId="15377" xr:uid="{00000000-0005-0000-0000-0000C9590000}"/>
    <cellStyle name="Note 19 4 5" xfId="15378" xr:uid="{00000000-0005-0000-0000-0000CA590000}"/>
    <cellStyle name="Note 2" xfId="336" xr:uid="{00000000-0005-0000-0000-0000CB590000}"/>
    <cellStyle name="Note 2 10" xfId="15380" xr:uid="{00000000-0005-0000-0000-0000CC590000}"/>
    <cellStyle name="Note 2 10 2" xfId="15381" xr:uid="{00000000-0005-0000-0000-0000CD590000}"/>
    <cellStyle name="Note 2 10 2 2" xfId="15382" xr:uid="{00000000-0005-0000-0000-0000CE590000}"/>
    <cellStyle name="Note 2 10 2 2 2" xfId="15383" xr:uid="{00000000-0005-0000-0000-0000CF590000}"/>
    <cellStyle name="Note 2 10 2 2 3" xfId="15384" xr:uid="{00000000-0005-0000-0000-0000D0590000}"/>
    <cellStyle name="Note 2 10 2 2 4" xfId="15385" xr:uid="{00000000-0005-0000-0000-0000D1590000}"/>
    <cellStyle name="Note 2 10 2 2 5" xfId="15386" xr:uid="{00000000-0005-0000-0000-0000D2590000}"/>
    <cellStyle name="Note 2 10 2 3" xfId="15387" xr:uid="{00000000-0005-0000-0000-0000D3590000}"/>
    <cellStyle name="Note 2 10 2 3 2" xfId="15388" xr:uid="{00000000-0005-0000-0000-0000D4590000}"/>
    <cellStyle name="Note 2 10 2 3 3" xfId="15389" xr:uid="{00000000-0005-0000-0000-0000D5590000}"/>
    <cellStyle name="Note 2 10 2 3 4" xfId="15390" xr:uid="{00000000-0005-0000-0000-0000D6590000}"/>
    <cellStyle name="Note 2 10 2 3 5" xfId="15391" xr:uid="{00000000-0005-0000-0000-0000D7590000}"/>
    <cellStyle name="Note 2 10 3" xfId="15392" xr:uid="{00000000-0005-0000-0000-0000D8590000}"/>
    <cellStyle name="Note 2 10 3 2" xfId="15393" xr:uid="{00000000-0005-0000-0000-0000D9590000}"/>
    <cellStyle name="Note 2 10 3 3" xfId="15394" xr:uid="{00000000-0005-0000-0000-0000DA590000}"/>
    <cellStyle name="Note 2 10 3 4" xfId="15395" xr:uid="{00000000-0005-0000-0000-0000DB590000}"/>
    <cellStyle name="Note 2 10 3 5" xfId="15396" xr:uid="{00000000-0005-0000-0000-0000DC590000}"/>
    <cellStyle name="Note 2 10 4" xfId="15397" xr:uid="{00000000-0005-0000-0000-0000DD590000}"/>
    <cellStyle name="Note 2 10 4 2" xfId="15398" xr:uid="{00000000-0005-0000-0000-0000DE590000}"/>
    <cellStyle name="Note 2 10 4 3" xfId="15399" xr:uid="{00000000-0005-0000-0000-0000DF590000}"/>
    <cellStyle name="Note 2 10 4 4" xfId="15400" xr:uid="{00000000-0005-0000-0000-0000E0590000}"/>
    <cellStyle name="Note 2 10 4 5" xfId="15401" xr:uid="{00000000-0005-0000-0000-0000E1590000}"/>
    <cellStyle name="Note 2 11" xfId="15402" xr:uid="{00000000-0005-0000-0000-0000E2590000}"/>
    <cellStyle name="Note 2 11 2" xfId="15403" xr:uid="{00000000-0005-0000-0000-0000E3590000}"/>
    <cellStyle name="Note 2 11 2 2" xfId="15404" xr:uid="{00000000-0005-0000-0000-0000E4590000}"/>
    <cellStyle name="Note 2 11 2 2 2" xfId="15405" xr:uid="{00000000-0005-0000-0000-0000E5590000}"/>
    <cellStyle name="Note 2 11 2 2 3" xfId="15406" xr:uid="{00000000-0005-0000-0000-0000E6590000}"/>
    <cellStyle name="Note 2 11 2 2 4" xfId="15407" xr:uid="{00000000-0005-0000-0000-0000E7590000}"/>
    <cellStyle name="Note 2 11 2 2 5" xfId="15408" xr:uid="{00000000-0005-0000-0000-0000E8590000}"/>
    <cellStyle name="Note 2 11 2 3" xfId="15409" xr:uid="{00000000-0005-0000-0000-0000E9590000}"/>
    <cellStyle name="Note 2 11 2 3 2" xfId="15410" xr:uid="{00000000-0005-0000-0000-0000EA590000}"/>
    <cellStyle name="Note 2 11 2 3 3" xfId="15411" xr:uid="{00000000-0005-0000-0000-0000EB590000}"/>
    <cellStyle name="Note 2 11 2 3 4" xfId="15412" xr:uid="{00000000-0005-0000-0000-0000EC590000}"/>
    <cellStyle name="Note 2 11 2 3 5" xfId="15413" xr:uid="{00000000-0005-0000-0000-0000ED590000}"/>
    <cellStyle name="Note 2 11 3" xfId="15414" xr:uid="{00000000-0005-0000-0000-0000EE590000}"/>
    <cellStyle name="Note 2 11 3 2" xfId="15415" xr:uid="{00000000-0005-0000-0000-0000EF590000}"/>
    <cellStyle name="Note 2 11 3 3" xfId="15416" xr:uid="{00000000-0005-0000-0000-0000F0590000}"/>
    <cellStyle name="Note 2 11 3 4" xfId="15417" xr:uid="{00000000-0005-0000-0000-0000F1590000}"/>
    <cellStyle name="Note 2 11 3 5" xfId="15418" xr:uid="{00000000-0005-0000-0000-0000F2590000}"/>
    <cellStyle name="Note 2 11 4" xfId="15419" xr:uid="{00000000-0005-0000-0000-0000F3590000}"/>
    <cellStyle name="Note 2 11 4 2" xfId="15420" xr:uid="{00000000-0005-0000-0000-0000F4590000}"/>
    <cellStyle name="Note 2 11 4 3" xfId="15421" xr:uid="{00000000-0005-0000-0000-0000F5590000}"/>
    <cellStyle name="Note 2 11 4 4" xfId="15422" xr:uid="{00000000-0005-0000-0000-0000F6590000}"/>
    <cellStyle name="Note 2 11 4 5" xfId="15423" xr:uid="{00000000-0005-0000-0000-0000F7590000}"/>
    <cellStyle name="Note 2 12" xfId="15424" xr:uid="{00000000-0005-0000-0000-0000F8590000}"/>
    <cellStyle name="Note 2 12 2" xfId="15425" xr:uid="{00000000-0005-0000-0000-0000F9590000}"/>
    <cellStyle name="Note 2 12 2 2" xfId="15426" xr:uid="{00000000-0005-0000-0000-0000FA590000}"/>
    <cellStyle name="Note 2 12 2 2 2" xfId="15427" xr:uid="{00000000-0005-0000-0000-0000FB590000}"/>
    <cellStyle name="Note 2 12 2 2 3" xfId="15428" xr:uid="{00000000-0005-0000-0000-0000FC590000}"/>
    <cellStyle name="Note 2 12 2 2 4" xfId="15429" xr:uid="{00000000-0005-0000-0000-0000FD590000}"/>
    <cellStyle name="Note 2 12 2 2 5" xfId="15430" xr:uid="{00000000-0005-0000-0000-0000FE590000}"/>
    <cellStyle name="Note 2 12 2 3" xfId="15431" xr:uid="{00000000-0005-0000-0000-0000FF590000}"/>
    <cellStyle name="Note 2 12 2 3 2" xfId="15432" xr:uid="{00000000-0005-0000-0000-0000005A0000}"/>
    <cellStyle name="Note 2 12 2 3 3" xfId="15433" xr:uid="{00000000-0005-0000-0000-0000015A0000}"/>
    <cellStyle name="Note 2 12 2 3 4" xfId="15434" xr:uid="{00000000-0005-0000-0000-0000025A0000}"/>
    <cellStyle name="Note 2 12 2 3 5" xfId="15435" xr:uid="{00000000-0005-0000-0000-0000035A0000}"/>
    <cellStyle name="Note 2 12 3" xfId="15436" xr:uid="{00000000-0005-0000-0000-0000045A0000}"/>
    <cellStyle name="Note 2 12 3 2" xfId="15437" xr:uid="{00000000-0005-0000-0000-0000055A0000}"/>
    <cellStyle name="Note 2 12 3 3" xfId="15438" xr:uid="{00000000-0005-0000-0000-0000065A0000}"/>
    <cellStyle name="Note 2 12 3 4" xfId="15439" xr:uid="{00000000-0005-0000-0000-0000075A0000}"/>
    <cellStyle name="Note 2 12 3 5" xfId="15440" xr:uid="{00000000-0005-0000-0000-0000085A0000}"/>
    <cellStyle name="Note 2 12 4" xfId="15441" xr:uid="{00000000-0005-0000-0000-0000095A0000}"/>
    <cellStyle name="Note 2 12 4 2" xfId="15442" xr:uid="{00000000-0005-0000-0000-00000A5A0000}"/>
    <cellStyle name="Note 2 12 4 3" xfId="15443" xr:uid="{00000000-0005-0000-0000-00000B5A0000}"/>
    <cellStyle name="Note 2 12 4 4" xfId="15444" xr:uid="{00000000-0005-0000-0000-00000C5A0000}"/>
    <cellStyle name="Note 2 12 4 5" xfId="15445" xr:uid="{00000000-0005-0000-0000-00000D5A0000}"/>
    <cellStyle name="Note 2 13" xfId="15446" xr:uid="{00000000-0005-0000-0000-00000E5A0000}"/>
    <cellStyle name="Note 2 13 2" xfId="15447" xr:uid="{00000000-0005-0000-0000-00000F5A0000}"/>
    <cellStyle name="Note 2 13 2 2" xfId="15448" xr:uid="{00000000-0005-0000-0000-0000105A0000}"/>
    <cellStyle name="Note 2 13 2 2 2" xfId="15449" xr:uid="{00000000-0005-0000-0000-0000115A0000}"/>
    <cellStyle name="Note 2 13 2 2 3" xfId="15450" xr:uid="{00000000-0005-0000-0000-0000125A0000}"/>
    <cellStyle name="Note 2 13 2 2 4" xfId="15451" xr:uid="{00000000-0005-0000-0000-0000135A0000}"/>
    <cellStyle name="Note 2 13 2 2 5" xfId="15452" xr:uid="{00000000-0005-0000-0000-0000145A0000}"/>
    <cellStyle name="Note 2 13 2 3" xfId="15453" xr:uid="{00000000-0005-0000-0000-0000155A0000}"/>
    <cellStyle name="Note 2 13 2 3 2" xfId="15454" xr:uid="{00000000-0005-0000-0000-0000165A0000}"/>
    <cellStyle name="Note 2 13 2 3 3" xfId="15455" xr:uid="{00000000-0005-0000-0000-0000175A0000}"/>
    <cellStyle name="Note 2 13 2 3 4" xfId="15456" xr:uid="{00000000-0005-0000-0000-0000185A0000}"/>
    <cellStyle name="Note 2 13 2 3 5" xfId="15457" xr:uid="{00000000-0005-0000-0000-0000195A0000}"/>
    <cellStyle name="Note 2 13 3" xfId="15458" xr:uid="{00000000-0005-0000-0000-00001A5A0000}"/>
    <cellStyle name="Note 2 13 3 2" xfId="15459" xr:uid="{00000000-0005-0000-0000-00001B5A0000}"/>
    <cellStyle name="Note 2 13 3 3" xfId="15460" xr:uid="{00000000-0005-0000-0000-00001C5A0000}"/>
    <cellStyle name="Note 2 13 3 4" xfId="15461" xr:uid="{00000000-0005-0000-0000-00001D5A0000}"/>
    <cellStyle name="Note 2 13 3 5" xfId="15462" xr:uid="{00000000-0005-0000-0000-00001E5A0000}"/>
    <cellStyle name="Note 2 13 4" xfId="15463" xr:uid="{00000000-0005-0000-0000-00001F5A0000}"/>
    <cellStyle name="Note 2 13 4 2" xfId="15464" xr:uid="{00000000-0005-0000-0000-0000205A0000}"/>
    <cellStyle name="Note 2 13 4 3" xfId="15465" xr:uid="{00000000-0005-0000-0000-0000215A0000}"/>
    <cellStyle name="Note 2 13 4 4" xfId="15466" xr:uid="{00000000-0005-0000-0000-0000225A0000}"/>
    <cellStyle name="Note 2 13 4 5" xfId="15467" xr:uid="{00000000-0005-0000-0000-0000235A0000}"/>
    <cellStyle name="Note 2 14" xfId="15468" xr:uid="{00000000-0005-0000-0000-0000245A0000}"/>
    <cellStyle name="Note 2 14 2" xfId="15469" xr:uid="{00000000-0005-0000-0000-0000255A0000}"/>
    <cellStyle name="Note 2 14 2 2" xfId="15470" xr:uid="{00000000-0005-0000-0000-0000265A0000}"/>
    <cellStyle name="Note 2 14 2 2 2" xfId="15471" xr:uid="{00000000-0005-0000-0000-0000275A0000}"/>
    <cellStyle name="Note 2 14 2 2 3" xfId="15472" xr:uid="{00000000-0005-0000-0000-0000285A0000}"/>
    <cellStyle name="Note 2 14 2 2 4" xfId="15473" xr:uid="{00000000-0005-0000-0000-0000295A0000}"/>
    <cellStyle name="Note 2 14 2 2 5" xfId="15474" xr:uid="{00000000-0005-0000-0000-00002A5A0000}"/>
    <cellStyle name="Note 2 14 2 3" xfId="15475" xr:uid="{00000000-0005-0000-0000-00002B5A0000}"/>
    <cellStyle name="Note 2 14 2 3 2" xfId="15476" xr:uid="{00000000-0005-0000-0000-00002C5A0000}"/>
    <cellStyle name="Note 2 14 2 3 3" xfId="15477" xr:uid="{00000000-0005-0000-0000-00002D5A0000}"/>
    <cellStyle name="Note 2 14 2 3 4" xfId="15478" xr:uid="{00000000-0005-0000-0000-00002E5A0000}"/>
    <cellStyle name="Note 2 14 2 3 5" xfId="15479" xr:uid="{00000000-0005-0000-0000-00002F5A0000}"/>
    <cellStyle name="Note 2 14 3" xfId="15480" xr:uid="{00000000-0005-0000-0000-0000305A0000}"/>
    <cellStyle name="Note 2 14 3 2" xfId="15481" xr:uid="{00000000-0005-0000-0000-0000315A0000}"/>
    <cellStyle name="Note 2 14 3 3" xfId="15482" xr:uid="{00000000-0005-0000-0000-0000325A0000}"/>
    <cellStyle name="Note 2 14 3 4" xfId="15483" xr:uid="{00000000-0005-0000-0000-0000335A0000}"/>
    <cellStyle name="Note 2 14 3 5" xfId="15484" xr:uid="{00000000-0005-0000-0000-0000345A0000}"/>
    <cellStyle name="Note 2 14 4" xfId="15485" xr:uid="{00000000-0005-0000-0000-0000355A0000}"/>
    <cellStyle name="Note 2 14 4 2" xfId="15486" xr:uid="{00000000-0005-0000-0000-0000365A0000}"/>
    <cellStyle name="Note 2 14 4 3" xfId="15487" xr:uid="{00000000-0005-0000-0000-0000375A0000}"/>
    <cellStyle name="Note 2 14 4 4" xfId="15488" xr:uid="{00000000-0005-0000-0000-0000385A0000}"/>
    <cellStyle name="Note 2 14 4 5" xfId="15489" xr:uid="{00000000-0005-0000-0000-0000395A0000}"/>
    <cellStyle name="Note 2 15" xfId="15490" xr:uid="{00000000-0005-0000-0000-00003A5A0000}"/>
    <cellStyle name="Note 2 15 2" xfId="15491" xr:uid="{00000000-0005-0000-0000-00003B5A0000}"/>
    <cellStyle name="Note 2 15 2 2" xfId="15492" xr:uid="{00000000-0005-0000-0000-00003C5A0000}"/>
    <cellStyle name="Note 2 15 2 2 2" xfId="15493" xr:uid="{00000000-0005-0000-0000-00003D5A0000}"/>
    <cellStyle name="Note 2 15 2 2 3" xfId="15494" xr:uid="{00000000-0005-0000-0000-00003E5A0000}"/>
    <cellStyle name="Note 2 15 2 2 4" xfId="15495" xr:uid="{00000000-0005-0000-0000-00003F5A0000}"/>
    <cellStyle name="Note 2 15 2 2 5" xfId="15496" xr:uid="{00000000-0005-0000-0000-0000405A0000}"/>
    <cellStyle name="Note 2 15 2 3" xfId="15497" xr:uid="{00000000-0005-0000-0000-0000415A0000}"/>
    <cellStyle name="Note 2 15 2 3 2" xfId="15498" xr:uid="{00000000-0005-0000-0000-0000425A0000}"/>
    <cellStyle name="Note 2 15 2 3 3" xfId="15499" xr:uid="{00000000-0005-0000-0000-0000435A0000}"/>
    <cellStyle name="Note 2 15 2 3 4" xfId="15500" xr:uid="{00000000-0005-0000-0000-0000445A0000}"/>
    <cellStyle name="Note 2 15 2 3 5" xfId="15501" xr:uid="{00000000-0005-0000-0000-0000455A0000}"/>
    <cellStyle name="Note 2 15 3" xfId="15502" xr:uid="{00000000-0005-0000-0000-0000465A0000}"/>
    <cellStyle name="Note 2 15 3 2" xfId="15503" xr:uid="{00000000-0005-0000-0000-0000475A0000}"/>
    <cellStyle name="Note 2 15 3 3" xfId="15504" xr:uid="{00000000-0005-0000-0000-0000485A0000}"/>
    <cellStyle name="Note 2 15 3 4" xfId="15505" xr:uid="{00000000-0005-0000-0000-0000495A0000}"/>
    <cellStyle name="Note 2 15 3 5" xfId="15506" xr:uid="{00000000-0005-0000-0000-00004A5A0000}"/>
    <cellStyle name="Note 2 15 4" xfId="15507" xr:uid="{00000000-0005-0000-0000-00004B5A0000}"/>
    <cellStyle name="Note 2 15 4 2" xfId="15508" xr:uid="{00000000-0005-0000-0000-00004C5A0000}"/>
    <cellStyle name="Note 2 15 4 3" xfId="15509" xr:uid="{00000000-0005-0000-0000-00004D5A0000}"/>
    <cellStyle name="Note 2 15 4 4" xfId="15510" xr:uid="{00000000-0005-0000-0000-00004E5A0000}"/>
    <cellStyle name="Note 2 15 4 5" xfId="15511" xr:uid="{00000000-0005-0000-0000-00004F5A0000}"/>
    <cellStyle name="Note 2 16" xfId="15512" xr:uid="{00000000-0005-0000-0000-0000505A0000}"/>
    <cellStyle name="Note 2 16 2" xfId="15513" xr:uid="{00000000-0005-0000-0000-0000515A0000}"/>
    <cellStyle name="Note 2 16 2 2" xfId="15514" xr:uid="{00000000-0005-0000-0000-0000525A0000}"/>
    <cellStyle name="Note 2 16 2 2 2" xfId="15515" xr:uid="{00000000-0005-0000-0000-0000535A0000}"/>
    <cellStyle name="Note 2 16 2 2 3" xfId="15516" xr:uid="{00000000-0005-0000-0000-0000545A0000}"/>
    <cellStyle name="Note 2 16 2 2 4" xfId="15517" xr:uid="{00000000-0005-0000-0000-0000555A0000}"/>
    <cellStyle name="Note 2 16 2 2 5" xfId="15518" xr:uid="{00000000-0005-0000-0000-0000565A0000}"/>
    <cellStyle name="Note 2 16 2 3" xfId="15519" xr:uid="{00000000-0005-0000-0000-0000575A0000}"/>
    <cellStyle name="Note 2 16 2 3 2" xfId="15520" xr:uid="{00000000-0005-0000-0000-0000585A0000}"/>
    <cellStyle name="Note 2 16 2 3 3" xfId="15521" xr:uid="{00000000-0005-0000-0000-0000595A0000}"/>
    <cellStyle name="Note 2 16 2 3 4" xfId="15522" xr:uid="{00000000-0005-0000-0000-00005A5A0000}"/>
    <cellStyle name="Note 2 16 2 3 5" xfId="15523" xr:uid="{00000000-0005-0000-0000-00005B5A0000}"/>
    <cellStyle name="Note 2 16 3" xfId="15524" xr:uid="{00000000-0005-0000-0000-00005C5A0000}"/>
    <cellStyle name="Note 2 16 3 2" xfId="15525" xr:uid="{00000000-0005-0000-0000-00005D5A0000}"/>
    <cellStyle name="Note 2 16 3 3" xfId="15526" xr:uid="{00000000-0005-0000-0000-00005E5A0000}"/>
    <cellStyle name="Note 2 16 3 4" xfId="15527" xr:uid="{00000000-0005-0000-0000-00005F5A0000}"/>
    <cellStyle name="Note 2 16 3 5" xfId="15528" xr:uid="{00000000-0005-0000-0000-0000605A0000}"/>
    <cellStyle name="Note 2 16 4" xfId="15529" xr:uid="{00000000-0005-0000-0000-0000615A0000}"/>
    <cellStyle name="Note 2 16 4 2" xfId="15530" xr:uid="{00000000-0005-0000-0000-0000625A0000}"/>
    <cellStyle name="Note 2 16 4 3" xfId="15531" xr:uid="{00000000-0005-0000-0000-0000635A0000}"/>
    <cellStyle name="Note 2 16 4 4" xfId="15532" xr:uid="{00000000-0005-0000-0000-0000645A0000}"/>
    <cellStyle name="Note 2 16 4 5" xfId="15533" xr:uid="{00000000-0005-0000-0000-0000655A0000}"/>
    <cellStyle name="Note 2 17" xfId="15534" xr:uid="{00000000-0005-0000-0000-0000665A0000}"/>
    <cellStyle name="Note 2 17 2" xfId="15535" xr:uid="{00000000-0005-0000-0000-0000675A0000}"/>
    <cellStyle name="Note 2 17 2 2" xfId="15536" xr:uid="{00000000-0005-0000-0000-0000685A0000}"/>
    <cellStyle name="Note 2 17 2 2 2" xfId="15537" xr:uid="{00000000-0005-0000-0000-0000695A0000}"/>
    <cellStyle name="Note 2 17 2 2 3" xfId="15538" xr:uid="{00000000-0005-0000-0000-00006A5A0000}"/>
    <cellStyle name="Note 2 17 2 2 4" xfId="15539" xr:uid="{00000000-0005-0000-0000-00006B5A0000}"/>
    <cellStyle name="Note 2 17 2 2 5" xfId="15540" xr:uid="{00000000-0005-0000-0000-00006C5A0000}"/>
    <cellStyle name="Note 2 17 2 3" xfId="15541" xr:uid="{00000000-0005-0000-0000-00006D5A0000}"/>
    <cellStyle name="Note 2 17 2 3 2" xfId="15542" xr:uid="{00000000-0005-0000-0000-00006E5A0000}"/>
    <cellStyle name="Note 2 17 2 3 3" xfId="15543" xr:uid="{00000000-0005-0000-0000-00006F5A0000}"/>
    <cellStyle name="Note 2 17 2 3 4" xfId="15544" xr:uid="{00000000-0005-0000-0000-0000705A0000}"/>
    <cellStyle name="Note 2 17 2 3 5" xfId="15545" xr:uid="{00000000-0005-0000-0000-0000715A0000}"/>
    <cellStyle name="Note 2 17 3" xfId="15546" xr:uid="{00000000-0005-0000-0000-0000725A0000}"/>
    <cellStyle name="Note 2 17 3 2" xfId="15547" xr:uid="{00000000-0005-0000-0000-0000735A0000}"/>
    <cellStyle name="Note 2 17 3 3" xfId="15548" xr:uid="{00000000-0005-0000-0000-0000745A0000}"/>
    <cellStyle name="Note 2 17 3 4" xfId="15549" xr:uid="{00000000-0005-0000-0000-0000755A0000}"/>
    <cellStyle name="Note 2 17 3 5" xfId="15550" xr:uid="{00000000-0005-0000-0000-0000765A0000}"/>
    <cellStyle name="Note 2 17 4" xfId="15551" xr:uid="{00000000-0005-0000-0000-0000775A0000}"/>
    <cellStyle name="Note 2 17 4 2" xfId="15552" xr:uid="{00000000-0005-0000-0000-0000785A0000}"/>
    <cellStyle name="Note 2 17 4 3" xfId="15553" xr:uid="{00000000-0005-0000-0000-0000795A0000}"/>
    <cellStyle name="Note 2 17 4 4" xfId="15554" xr:uid="{00000000-0005-0000-0000-00007A5A0000}"/>
    <cellStyle name="Note 2 17 4 5" xfId="15555" xr:uid="{00000000-0005-0000-0000-00007B5A0000}"/>
    <cellStyle name="Note 2 18" xfId="15556" xr:uid="{00000000-0005-0000-0000-00007C5A0000}"/>
    <cellStyle name="Note 2 18 2" xfId="15557" xr:uid="{00000000-0005-0000-0000-00007D5A0000}"/>
    <cellStyle name="Note 2 18 2 2" xfId="15558" xr:uid="{00000000-0005-0000-0000-00007E5A0000}"/>
    <cellStyle name="Note 2 18 2 2 2" xfId="15559" xr:uid="{00000000-0005-0000-0000-00007F5A0000}"/>
    <cellStyle name="Note 2 18 2 2 3" xfId="15560" xr:uid="{00000000-0005-0000-0000-0000805A0000}"/>
    <cellStyle name="Note 2 18 2 2 4" xfId="15561" xr:uid="{00000000-0005-0000-0000-0000815A0000}"/>
    <cellStyle name="Note 2 18 2 2 5" xfId="15562" xr:uid="{00000000-0005-0000-0000-0000825A0000}"/>
    <cellStyle name="Note 2 18 2 3" xfId="15563" xr:uid="{00000000-0005-0000-0000-0000835A0000}"/>
    <cellStyle name="Note 2 18 2 3 2" xfId="15564" xr:uid="{00000000-0005-0000-0000-0000845A0000}"/>
    <cellStyle name="Note 2 18 2 3 3" xfId="15565" xr:uid="{00000000-0005-0000-0000-0000855A0000}"/>
    <cellStyle name="Note 2 18 2 3 4" xfId="15566" xr:uid="{00000000-0005-0000-0000-0000865A0000}"/>
    <cellStyle name="Note 2 18 2 3 5" xfId="15567" xr:uid="{00000000-0005-0000-0000-0000875A0000}"/>
    <cellStyle name="Note 2 18 3" xfId="15568" xr:uid="{00000000-0005-0000-0000-0000885A0000}"/>
    <cellStyle name="Note 2 18 3 2" xfId="15569" xr:uid="{00000000-0005-0000-0000-0000895A0000}"/>
    <cellStyle name="Note 2 18 3 3" xfId="15570" xr:uid="{00000000-0005-0000-0000-00008A5A0000}"/>
    <cellStyle name="Note 2 18 3 4" xfId="15571" xr:uid="{00000000-0005-0000-0000-00008B5A0000}"/>
    <cellStyle name="Note 2 18 3 5" xfId="15572" xr:uid="{00000000-0005-0000-0000-00008C5A0000}"/>
    <cellStyle name="Note 2 18 4" xfId="15573" xr:uid="{00000000-0005-0000-0000-00008D5A0000}"/>
    <cellStyle name="Note 2 18 4 2" xfId="15574" xr:uid="{00000000-0005-0000-0000-00008E5A0000}"/>
    <cellStyle name="Note 2 18 4 3" xfId="15575" xr:uid="{00000000-0005-0000-0000-00008F5A0000}"/>
    <cellStyle name="Note 2 18 4 4" xfId="15576" xr:uid="{00000000-0005-0000-0000-0000905A0000}"/>
    <cellStyle name="Note 2 18 4 5" xfId="15577" xr:uid="{00000000-0005-0000-0000-0000915A0000}"/>
    <cellStyle name="Note 2 19" xfId="15578" xr:uid="{00000000-0005-0000-0000-0000925A0000}"/>
    <cellStyle name="Note 2 19 2" xfId="15579" xr:uid="{00000000-0005-0000-0000-0000935A0000}"/>
    <cellStyle name="Note 2 19 2 2" xfId="15580" xr:uid="{00000000-0005-0000-0000-0000945A0000}"/>
    <cellStyle name="Note 2 19 2 2 2" xfId="15581" xr:uid="{00000000-0005-0000-0000-0000955A0000}"/>
    <cellStyle name="Note 2 19 2 2 3" xfId="15582" xr:uid="{00000000-0005-0000-0000-0000965A0000}"/>
    <cellStyle name="Note 2 19 2 2 4" xfId="15583" xr:uid="{00000000-0005-0000-0000-0000975A0000}"/>
    <cellStyle name="Note 2 19 2 2 5" xfId="15584" xr:uid="{00000000-0005-0000-0000-0000985A0000}"/>
    <cellStyle name="Note 2 19 2 3" xfId="15585" xr:uid="{00000000-0005-0000-0000-0000995A0000}"/>
    <cellStyle name="Note 2 19 2 3 2" xfId="15586" xr:uid="{00000000-0005-0000-0000-00009A5A0000}"/>
    <cellStyle name="Note 2 19 2 3 3" xfId="15587" xr:uid="{00000000-0005-0000-0000-00009B5A0000}"/>
    <cellStyle name="Note 2 19 2 3 4" xfId="15588" xr:uid="{00000000-0005-0000-0000-00009C5A0000}"/>
    <cellStyle name="Note 2 19 2 3 5" xfId="15589" xr:uid="{00000000-0005-0000-0000-00009D5A0000}"/>
    <cellStyle name="Note 2 19 3" xfId="15590" xr:uid="{00000000-0005-0000-0000-00009E5A0000}"/>
    <cellStyle name="Note 2 19 3 2" xfId="15591" xr:uid="{00000000-0005-0000-0000-00009F5A0000}"/>
    <cellStyle name="Note 2 19 3 3" xfId="15592" xr:uid="{00000000-0005-0000-0000-0000A05A0000}"/>
    <cellStyle name="Note 2 19 3 4" xfId="15593" xr:uid="{00000000-0005-0000-0000-0000A15A0000}"/>
    <cellStyle name="Note 2 19 3 5" xfId="15594" xr:uid="{00000000-0005-0000-0000-0000A25A0000}"/>
    <cellStyle name="Note 2 19 4" xfId="15595" xr:uid="{00000000-0005-0000-0000-0000A35A0000}"/>
    <cellStyle name="Note 2 19 4 2" xfId="15596" xr:uid="{00000000-0005-0000-0000-0000A45A0000}"/>
    <cellStyle name="Note 2 19 4 3" xfId="15597" xr:uid="{00000000-0005-0000-0000-0000A55A0000}"/>
    <cellStyle name="Note 2 19 4 4" xfId="15598" xr:uid="{00000000-0005-0000-0000-0000A65A0000}"/>
    <cellStyle name="Note 2 19 4 5" xfId="15599" xr:uid="{00000000-0005-0000-0000-0000A75A0000}"/>
    <cellStyle name="Note 2 2" xfId="15600" xr:uid="{00000000-0005-0000-0000-0000A85A0000}"/>
    <cellStyle name="Note 2 2 10" xfId="15601" xr:uid="{00000000-0005-0000-0000-0000A95A0000}"/>
    <cellStyle name="Note 2 2 10 2" xfId="15602" xr:uid="{00000000-0005-0000-0000-0000AA5A0000}"/>
    <cellStyle name="Note 2 2 10 2 2" xfId="15603" xr:uid="{00000000-0005-0000-0000-0000AB5A0000}"/>
    <cellStyle name="Note 2 2 10 2 2 2" xfId="15604" xr:uid="{00000000-0005-0000-0000-0000AC5A0000}"/>
    <cellStyle name="Note 2 2 10 2 2 2 2" xfId="15605" xr:uid="{00000000-0005-0000-0000-0000AD5A0000}"/>
    <cellStyle name="Note 2 2 10 2 2 2 3" xfId="15606" xr:uid="{00000000-0005-0000-0000-0000AE5A0000}"/>
    <cellStyle name="Note 2 2 10 2 2 2 4" xfId="15607" xr:uid="{00000000-0005-0000-0000-0000AF5A0000}"/>
    <cellStyle name="Note 2 2 10 2 2 2 5" xfId="15608" xr:uid="{00000000-0005-0000-0000-0000B05A0000}"/>
    <cellStyle name="Note 2 2 10 2 2 3" xfId="15609" xr:uid="{00000000-0005-0000-0000-0000B15A0000}"/>
    <cellStyle name="Note 2 2 10 2 2 3 2" xfId="15610" xr:uid="{00000000-0005-0000-0000-0000B25A0000}"/>
    <cellStyle name="Note 2 2 10 2 2 3 3" xfId="15611" xr:uid="{00000000-0005-0000-0000-0000B35A0000}"/>
    <cellStyle name="Note 2 2 10 2 2 3 4" xfId="15612" xr:uid="{00000000-0005-0000-0000-0000B45A0000}"/>
    <cellStyle name="Note 2 2 10 2 2 3 5" xfId="15613" xr:uid="{00000000-0005-0000-0000-0000B55A0000}"/>
    <cellStyle name="Note 2 2 10 2 3" xfId="15614" xr:uid="{00000000-0005-0000-0000-0000B65A0000}"/>
    <cellStyle name="Note 2 2 10 2 3 2" xfId="15615" xr:uid="{00000000-0005-0000-0000-0000B75A0000}"/>
    <cellStyle name="Note 2 2 10 2 3 3" xfId="15616" xr:uid="{00000000-0005-0000-0000-0000B85A0000}"/>
    <cellStyle name="Note 2 2 10 2 3 4" xfId="15617" xr:uid="{00000000-0005-0000-0000-0000B95A0000}"/>
    <cellStyle name="Note 2 2 10 2 3 5" xfId="15618" xr:uid="{00000000-0005-0000-0000-0000BA5A0000}"/>
    <cellStyle name="Note 2 2 10 2 4" xfId="15619" xr:uid="{00000000-0005-0000-0000-0000BB5A0000}"/>
    <cellStyle name="Note 2 2 10 2 4 2" xfId="15620" xr:uid="{00000000-0005-0000-0000-0000BC5A0000}"/>
    <cellStyle name="Note 2 2 10 2 4 3" xfId="15621" xr:uid="{00000000-0005-0000-0000-0000BD5A0000}"/>
    <cellStyle name="Note 2 2 10 2 4 4" xfId="15622" xr:uid="{00000000-0005-0000-0000-0000BE5A0000}"/>
    <cellStyle name="Note 2 2 10 2 4 5" xfId="15623" xr:uid="{00000000-0005-0000-0000-0000BF5A0000}"/>
    <cellStyle name="Note 2 2 10 3" xfId="15624" xr:uid="{00000000-0005-0000-0000-0000C05A0000}"/>
    <cellStyle name="Note 2 2 10 3 2" xfId="15625" xr:uid="{00000000-0005-0000-0000-0000C15A0000}"/>
    <cellStyle name="Note 2 2 10 3 2 2" xfId="15626" xr:uid="{00000000-0005-0000-0000-0000C25A0000}"/>
    <cellStyle name="Note 2 2 10 3 2 3" xfId="15627" xr:uid="{00000000-0005-0000-0000-0000C35A0000}"/>
    <cellStyle name="Note 2 2 10 3 2 4" xfId="15628" xr:uid="{00000000-0005-0000-0000-0000C45A0000}"/>
    <cellStyle name="Note 2 2 10 3 2 5" xfId="15629" xr:uid="{00000000-0005-0000-0000-0000C55A0000}"/>
    <cellStyle name="Note 2 2 10 3 3" xfId="15630" xr:uid="{00000000-0005-0000-0000-0000C65A0000}"/>
    <cellStyle name="Note 2 2 10 3 3 2" xfId="15631" xr:uid="{00000000-0005-0000-0000-0000C75A0000}"/>
    <cellStyle name="Note 2 2 10 3 3 3" xfId="15632" xr:uid="{00000000-0005-0000-0000-0000C85A0000}"/>
    <cellStyle name="Note 2 2 10 3 3 4" xfId="15633" xr:uid="{00000000-0005-0000-0000-0000C95A0000}"/>
    <cellStyle name="Note 2 2 10 3 3 5" xfId="15634" xr:uid="{00000000-0005-0000-0000-0000CA5A0000}"/>
    <cellStyle name="Note 2 2 10 4" xfId="15635" xr:uid="{00000000-0005-0000-0000-0000CB5A0000}"/>
    <cellStyle name="Note 2 2 10 4 2" xfId="15636" xr:uid="{00000000-0005-0000-0000-0000CC5A0000}"/>
    <cellStyle name="Note 2 2 10 4 3" xfId="15637" xr:uid="{00000000-0005-0000-0000-0000CD5A0000}"/>
    <cellStyle name="Note 2 2 10 4 4" xfId="15638" xr:uid="{00000000-0005-0000-0000-0000CE5A0000}"/>
    <cellStyle name="Note 2 2 10 4 5" xfId="15639" xr:uid="{00000000-0005-0000-0000-0000CF5A0000}"/>
    <cellStyle name="Note 2 2 10 5" xfId="15640" xr:uid="{00000000-0005-0000-0000-0000D05A0000}"/>
    <cellStyle name="Note 2 2 10 5 2" xfId="15641" xr:uid="{00000000-0005-0000-0000-0000D15A0000}"/>
    <cellStyle name="Note 2 2 10 5 3" xfId="15642" xr:uid="{00000000-0005-0000-0000-0000D25A0000}"/>
    <cellStyle name="Note 2 2 10 5 4" xfId="15643" xr:uid="{00000000-0005-0000-0000-0000D35A0000}"/>
    <cellStyle name="Note 2 2 10 5 5" xfId="15644" xr:uid="{00000000-0005-0000-0000-0000D45A0000}"/>
    <cellStyle name="Note 2 2 11" xfId="15645" xr:uid="{00000000-0005-0000-0000-0000D55A0000}"/>
    <cellStyle name="Note 2 2 11 2" xfId="15646" xr:uid="{00000000-0005-0000-0000-0000D65A0000}"/>
    <cellStyle name="Note 2 2 11 2 2" xfId="15647" xr:uid="{00000000-0005-0000-0000-0000D75A0000}"/>
    <cellStyle name="Note 2 2 11 2 2 2" xfId="15648" xr:uid="{00000000-0005-0000-0000-0000D85A0000}"/>
    <cellStyle name="Note 2 2 11 2 2 2 2" xfId="15649" xr:uid="{00000000-0005-0000-0000-0000D95A0000}"/>
    <cellStyle name="Note 2 2 11 2 2 2 3" xfId="15650" xr:uid="{00000000-0005-0000-0000-0000DA5A0000}"/>
    <cellStyle name="Note 2 2 11 2 2 2 4" xfId="15651" xr:uid="{00000000-0005-0000-0000-0000DB5A0000}"/>
    <cellStyle name="Note 2 2 11 2 2 2 5" xfId="15652" xr:uid="{00000000-0005-0000-0000-0000DC5A0000}"/>
    <cellStyle name="Note 2 2 11 2 2 3" xfId="15653" xr:uid="{00000000-0005-0000-0000-0000DD5A0000}"/>
    <cellStyle name="Note 2 2 11 2 2 3 2" xfId="15654" xr:uid="{00000000-0005-0000-0000-0000DE5A0000}"/>
    <cellStyle name="Note 2 2 11 2 2 3 3" xfId="15655" xr:uid="{00000000-0005-0000-0000-0000DF5A0000}"/>
    <cellStyle name="Note 2 2 11 2 2 3 4" xfId="15656" xr:uid="{00000000-0005-0000-0000-0000E05A0000}"/>
    <cellStyle name="Note 2 2 11 2 2 3 5" xfId="15657" xr:uid="{00000000-0005-0000-0000-0000E15A0000}"/>
    <cellStyle name="Note 2 2 11 2 3" xfId="15658" xr:uid="{00000000-0005-0000-0000-0000E25A0000}"/>
    <cellStyle name="Note 2 2 11 2 3 2" xfId="15659" xr:uid="{00000000-0005-0000-0000-0000E35A0000}"/>
    <cellStyle name="Note 2 2 11 2 3 3" xfId="15660" xr:uid="{00000000-0005-0000-0000-0000E45A0000}"/>
    <cellStyle name="Note 2 2 11 2 3 4" xfId="15661" xr:uid="{00000000-0005-0000-0000-0000E55A0000}"/>
    <cellStyle name="Note 2 2 11 2 3 5" xfId="15662" xr:uid="{00000000-0005-0000-0000-0000E65A0000}"/>
    <cellStyle name="Note 2 2 11 2 4" xfId="15663" xr:uid="{00000000-0005-0000-0000-0000E75A0000}"/>
    <cellStyle name="Note 2 2 11 2 4 2" xfId="15664" xr:uid="{00000000-0005-0000-0000-0000E85A0000}"/>
    <cellStyle name="Note 2 2 11 2 4 3" xfId="15665" xr:uid="{00000000-0005-0000-0000-0000E95A0000}"/>
    <cellStyle name="Note 2 2 11 2 4 4" xfId="15666" xr:uid="{00000000-0005-0000-0000-0000EA5A0000}"/>
    <cellStyle name="Note 2 2 11 2 4 5" xfId="15667" xr:uid="{00000000-0005-0000-0000-0000EB5A0000}"/>
    <cellStyle name="Note 2 2 11 3" xfId="15668" xr:uid="{00000000-0005-0000-0000-0000EC5A0000}"/>
    <cellStyle name="Note 2 2 11 3 2" xfId="15669" xr:uid="{00000000-0005-0000-0000-0000ED5A0000}"/>
    <cellStyle name="Note 2 2 11 3 2 2" xfId="15670" xr:uid="{00000000-0005-0000-0000-0000EE5A0000}"/>
    <cellStyle name="Note 2 2 11 3 2 3" xfId="15671" xr:uid="{00000000-0005-0000-0000-0000EF5A0000}"/>
    <cellStyle name="Note 2 2 11 3 2 4" xfId="15672" xr:uid="{00000000-0005-0000-0000-0000F05A0000}"/>
    <cellStyle name="Note 2 2 11 3 2 5" xfId="15673" xr:uid="{00000000-0005-0000-0000-0000F15A0000}"/>
    <cellStyle name="Note 2 2 11 3 3" xfId="15674" xr:uid="{00000000-0005-0000-0000-0000F25A0000}"/>
    <cellStyle name="Note 2 2 11 3 3 2" xfId="15675" xr:uid="{00000000-0005-0000-0000-0000F35A0000}"/>
    <cellStyle name="Note 2 2 11 3 3 3" xfId="15676" xr:uid="{00000000-0005-0000-0000-0000F45A0000}"/>
    <cellStyle name="Note 2 2 11 3 3 4" xfId="15677" xr:uid="{00000000-0005-0000-0000-0000F55A0000}"/>
    <cellStyle name="Note 2 2 11 3 3 5" xfId="15678" xr:uid="{00000000-0005-0000-0000-0000F65A0000}"/>
    <cellStyle name="Note 2 2 11 4" xfId="15679" xr:uid="{00000000-0005-0000-0000-0000F75A0000}"/>
    <cellStyle name="Note 2 2 11 4 2" xfId="15680" xr:uid="{00000000-0005-0000-0000-0000F85A0000}"/>
    <cellStyle name="Note 2 2 11 4 3" xfId="15681" xr:uid="{00000000-0005-0000-0000-0000F95A0000}"/>
    <cellStyle name="Note 2 2 11 4 4" xfId="15682" xr:uid="{00000000-0005-0000-0000-0000FA5A0000}"/>
    <cellStyle name="Note 2 2 11 4 5" xfId="15683" xr:uid="{00000000-0005-0000-0000-0000FB5A0000}"/>
    <cellStyle name="Note 2 2 11 5" xfId="15684" xr:uid="{00000000-0005-0000-0000-0000FC5A0000}"/>
    <cellStyle name="Note 2 2 11 5 2" xfId="15685" xr:uid="{00000000-0005-0000-0000-0000FD5A0000}"/>
    <cellStyle name="Note 2 2 11 5 3" xfId="15686" xr:uid="{00000000-0005-0000-0000-0000FE5A0000}"/>
    <cellStyle name="Note 2 2 11 5 4" xfId="15687" xr:uid="{00000000-0005-0000-0000-0000FF5A0000}"/>
    <cellStyle name="Note 2 2 11 5 5" xfId="15688" xr:uid="{00000000-0005-0000-0000-0000005B0000}"/>
    <cellStyle name="Note 2 2 12" xfId="15689" xr:uid="{00000000-0005-0000-0000-0000015B0000}"/>
    <cellStyle name="Note 2 2 12 2" xfId="15690" xr:uid="{00000000-0005-0000-0000-0000025B0000}"/>
    <cellStyle name="Note 2 2 12 2 2" xfId="15691" xr:uid="{00000000-0005-0000-0000-0000035B0000}"/>
    <cellStyle name="Note 2 2 12 2 2 2" xfId="15692" xr:uid="{00000000-0005-0000-0000-0000045B0000}"/>
    <cellStyle name="Note 2 2 12 2 2 3" xfId="15693" xr:uid="{00000000-0005-0000-0000-0000055B0000}"/>
    <cellStyle name="Note 2 2 12 2 2 4" xfId="15694" xr:uid="{00000000-0005-0000-0000-0000065B0000}"/>
    <cellStyle name="Note 2 2 12 2 2 5" xfId="15695" xr:uid="{00000000-0005-0000-0000-0000075B0000}"/>
    <cellStyle name="Note 2 2 12 2 3" xfId="15696" xr:uid="{00000000-0005-0000-0000-0000085B0000}"/>
    <cellStyle name="Note 2 2 12 2 3 2" xfId="15697" xr:uid="{00000000-0005-0000-0000-0000095B0000}"/>
    <cellStyle name="Note 2 2 12 2 3 3" xfId="15698" xr:uid="{00000000-0005-0000-0000-00000A5B0000}"/>
    <cellStyle name="Note 2 2 12 2 3 4" xfId="15699" xr:uid="{00000000-0005-0000-0000-00000B5B0000}"/>
    <cellStyle name="Note 2 2 12 2 3 5" xfId="15700" xr:uid="{00000000-0005-0000-0000-00000C5B0000}"/>
    <cellStyle name="Note 2 2 12 3" xfId="15701" xr:uid="{00000000-0005-0000-0000-00000D5B0000}"/>
    <cellStyle name="Note 2 2 12 3 2" xfId="15702" xr:uid="{00000000-0005-0000-0000-00000E5B0000}"/>
    <cellStyle name="Note 2 2 12 3 3" xfId="15703" xr:uid="{00000000-0005-0000-0000-00000F5B0000}"/>
    <cellStyle name="Note 2 2 12 3 4" xfId="15704" xr:uid="{00000000-0005-0000-0000-0000105B0000}"/>
    <cellStyle name="Note 2 2 12 3 5" xfId="15705" xr:uid="{00000000-0005-0000-0000-0000115B0000}"/>
    <cellStyle name="Note 2 2 12 4" xfId="15706" xr:uid="{00000000-0005-0000-0000-0000125B0000}"/>
    <cellStyle name="Note 2 2 12 4 2" xfId="15707" xr:uid="{00000000-0005-0000-0000-0000135B0000}"/>
    <cellStyle name="Note 2 2 12 4 3" xfId="15708" xr:uid="{00000000-0005-0000-0000-0000145B0000}"/>
    <cellStyle name="Note 2 2 12 4 4" xfId="15709" xr:uid="{00000000-0005-0000-0000-0000155B0000}"/>
    <cellStyle name="Note 2 2 12 4 5" xfId="15710" xr:uid="{00000000-0005-0000-0000-0000165B0000}"/>
    <cellStyle name="Note 2 2 13" xfId="15711" xr:uid="{00000000-0005-0000-0000-0000175B0000}"/>
    <cellStyle name="Note 2 2 13 2" xfId="15712" xr:uid="{00000000-0005-0000-0000-0000185B0000}"/>
    <cellStyle name="Note 2 2 13 2 2" xfId="15713" xr:uid="{00000000-0005-0000-0000-0000195B0000}"/>
    <cellStyle name="Note 2 2 13 2 2 2" xfId="15714" xr:uid="{00000000-0005-0000-0000-00001A5B0000}"/>
    <cellStyle name="Note 2 2 13 2 2 3" xfId="15715" xr:uid="{00000000-0005-0000-0000-00001B5B0000}"/>
    <cellStyle name="Note 2 2 13 2 2 4" xfId="15716" xr:uid="{00000000-0005-0000-0000-00001C5B0000}"/>
    <cellStyle name="Note 2 2 13 2 2 5" xfId="15717" xr:uid="{00000000-0005-0000-0000-00001D5B0000}"/>
    <cellStyle name="Note 2 2 13 2 3" xfId="15718" xr:uid="{00000000-0005-0000-0000-00001E5B0000}"/>
    <cellStyle name="Note 2 2 13 2 3 2" xfId="15719" xr:uid="{00000000-0005-0000-0000-00001F5B0000}"/>
    <cellStyle name="Note 2 2 13 2 3 3" xfId="15720" xr:uid="{00000000-0005-0000-0000-0000205B0000}"/>
    <cellStyle name="Note 2 2 13 2 3 4" xfId="15721" xr:uid="{00000000-0005-0000-0000-0000215B0000}"/>
    <cellStyle name="Note 2 2 13 2 3 5" xfId="15722" xr:uid="{00000000-0005-0000-0000-0000225B0000}"/>
    <cellStyle name="Note 2 2 13 3" xfId="15723" xr:uid="{00000000-0005-0000-0000-0000235B0000}"/>
    <cellStyle name="Note 2 2 13 3 2" xfId="15724" xr:uid="{00000000-0005-0000-0000-0000245B0000}"/>
    <cellStyle name="Note 2 2 13 3 3" xfId="15725" xr:uid="{00000000-0005-0000-0000-0000255B0000}"/>
    <cellStyle name="Note 2 2 13 3 4" xfId="15726" xr:uid="{00000000-0005-0000-0000-0000265B0000}"/>
    <cellStyle name="Note 2 2 13 3 5" xfId="15727" xr:uid="{00000000-0005-0000-0000-0000275B0000}"/>
    <cellStyle name="Note 2 2 13 4" xfId="15728" xr:uid="{00000000-0005-0000-0000-0000285B0000}"/>
    <cellStyle name="Note 2 2 13 4 2" xfId="15729" xr:uid="{00000000-0005-0000-0000-0000295B0000}"/>
    <cellStyle name="Note 2 2 13 4 3" xfId="15730" xr:uid="{00000000-0005-0000-0000-00002A5B0000}"/>
    <cellStyle name="Note 2 2 13 4 4" xfId="15731" xr:uid="{00000000-0005-0000-0000-00002B5B0000}"/>
    <cellStyle name="Note 2 2 13 4 5" xfId="15732" xr:uid="{00000000-0005-0000-0000-00002C5B0000}"/>
    <cellStyle name="Note 2 2 14" xfId="15733" xr:uid="{00000000-0005-0000-0000-00002D5B0000}"/>
    <cellStyle name="Note 2 2 14 2" xfId="15734" xr:uid="{00000000-0005-0000-0000-00002E5B0000}"/>
    <cellStyle name="Note 2 2 14 2 2" xfId="15735" xr:uid="{00000000-0005-0000-0000-00002F5B0000}"/>
    <cellStyle name="Note 2 2 14 2 2 2" xfId="15736" xr:uid="{00000000-0005-0000-0000-0000305B0000}"/>
    <cellStyle name="Note 2 2 14 2 2 3" xfId="15737" xr:uid="{00000000-0005-0000-0000-0000315B0000}"/>
    <cellStyle name="Note 2 2 14 2 2 4" xfId="15738" xr:uid="{00000000-0005-0000-0000-0000325B0000}"/>
    <cellStyle name="Note 2 2 14 2 2 5" xfId="15739" xr:uid="{00000000-0005-0000-0000-0000335B0000}"/>
    <cellStyle name="Note 2 2 14 2 3" xfId="15740" xr:uid="{00000000-0005-0000-0000-0000345B0000}"/>
    <cellStyle name="Note 2 2 14 2 3 2" xfId="15741" xr:uid="{00000000-0005-0000-0000-0000355B0000}"/>
    <cellStyle name="Note 2 2 14 2 3 3" xfId="15742" xr:uid="{00000000-0005-0000-0000-0000365B0000}"/>
    <cellStyle name="Note 2 2 14 2 3 4" xfId="15743" xr:uid="{00000000-0005-0000-0000-0000375B0000}"/>
    <cellStyle name="Note 2 2 14 2 3 5" xfId="15744" xr:uid="{00000000-0005-0000-0000-0000385B0000}"/>
    <cellStyle name="Note 2 2 14 3" xfId="15745" xr:uid="{00000000-0005-0000-0000-0000395B0000}"/>
    <cellStyle name="Note 2 2 14 3 2" xfId="15746" xr:uid="{00000000-0005-0000-0000-00003A5B0000}"/>
    <cellStyle name="Note 2 2 14 3 3" xfId="15747" xr:uid="{00000000-0005-0000-0000-00003B5B0000}"/>
    <cellStyle name="Note 2 2 14 3 4" xfId="15748" xr:uid="{00000000-0005-0000-0000-00003C5B0000}"/>
    <cellStyle name="Note 2 2 14 3 5" xfId="15749" xr:uid="{00000000-0005-0000-0000-00003D5B0000}"/>
    <cellStyle name="Note 2 2 14 4" xfId="15750" xr:uid="{00000000-0005-0000-0000-00003E5B0000}"/>
    <cellStyle name="Note 2 2 14 4 2" xfId="15751" xr:uid="{00000000-0005-0000-0000-00003F5B0000}"/>
    <cellStyle name="Note 2 2 14 4 3" xfId="15752" xr:uid="{00000000-0005-0000-0000-0000405B0000}"/>
    <cellStyle name="Note 2 2 14 4 4" xfId="15753" xr:uid="{00000000-0005-0000-0000-0000415B0000}"/>
    <cellStyle name="Note 2 2 14 4 5" xfId="15754" xr:uid="{00000000-0005-0000-0000-0000425B0000}"/>
    <cellStyle name="Note 2 2 15" xfId="15755" xr:uid="{00000000-0005-0000-0000-0000435B0000}"/>
    <cellStyle name="Note 2 2 15 2" xfId="15756" xr:uid="{00000000-0005-0000-0000-0000445B0000}"/>
    <cellStyle name="Note 2 2 15 2 2" xfId="15757" xr:uid="{00000000-0005-0000-0000-0000455B0000}"/>
    <cellStyle name="Note 2 2 15 2 2 2" xfId="15758" xr:uid="{00000000-0005-0000-0000-0000465B0000}"/>
    <cellStyle name="Note 2 2 15 2 2 3" xfId="15759" xr:uid="{00000000-0005-0000-0000-0000475B0000}"/>
    <cellStyle name="Note 2 2 15 2 2 4" xfId="15760" xr:uid="{00000000-0005-0000-0000-0000485B0000}"/>
    <cellStyle name="Note 2 2 15 2 2 5" xfId="15761" xr:uid="{00000000-0005-0000-0000-0000495B0000}"/>
    <cellStyle name="Note 2 2 15 2 3" xfId="15762" xr:uid="{00000000-0005-0000-0000-00004A5B0000}"/>
    <cellStyle name="Note 2 2 15 2 3 2" xfId="15763" xr:uid="{00000000-0005-0000-0000-00004B5B0000}"/>
    <cellStyle name="Note 2 2 15 2 3 3" xfId="15764" xr:uid="{00000000-0005-0000-0000-00004C5B0000}"/>
    <cellStyle name="Note 2 2 15 2 3 4" xfId="15765" xr:uid="{00000000-0005-0000-0000-00004D5B0000}"/>
    <cellStyle name="Note 2 2 15 2 3 5" xfId="15766" xr:uid="{00000000-0005-0000-0000-00004E5B0000}"/>
    <cellStyle name="Note 2 2 15 3" xfId="15767" xr:uid="{00000000-0005-0000-0000-00004F5B0000}"/>
    <cellStyle name="Note 2 2 15 3 2" xfId="15768" xr:uid="{00000000-0005-0000-0000-0000505B0000}"/>
    <cellStyle name="Note 2 2 15 3 3" xfId="15769" xr:uid="{00000000-0005-0000-0000-0000515B0000}"/>
    <cellStyle name="Note 2 2 15 3 4" xfId="15770" xr:uid="{00000000-0005-0000-0000-0000525B0000}"/>
    <cellStyle name="Note 2 2 15 3 5" xfId="15771" xr:uid="{00000000-0005-0000-0000-0000535B0000}"/>
    <cellStyle name="Note 2 2 15 4" xfId="15772" xr:uid="{00000000-0005-0000-0000-0000545B0000}"/>
    <cellStyle name="Note 2 2 15 4 2" xfId="15773" xr:uid="{00000000-0005-0000-0000-0000555B0000}"/>
    <cellStyle name="Note 2 2 15 4 3" xfId="15774" xr:uid="{00000000-0005-0000-0000-0000565B0000}"/>
    <cellStyle name="Note 2 2 15 4 4" xfId="15775" xr:uid="{00000000-0005-0000-0000-0000575B0000}"/>
    <cellStyle name="Note 2 2 15 4 5" xfId="15776" xr:uid="{00000000-0005-0000-0000-0000585B0000}"/>
    <cellStyle name="Note 2 2 16" xfId="15777" xr:uid="{00000000-0005-0000-0000-0000595B0000}"/>
    <cellStyle name="Note 2 2 16 2" xfId="15778" xr:uid="{00000000-0005-0000-0000-00005A5B0000}"/>
    <cellStyle name="Note 2 2 16 2 2" xfId="15779" xr:uid="{00000000-0005-0000-0000-00005B5B0000}"/>
    <cellStyle name="Note 2 2 16 2 2 2" xfId="15780" xr:uid="{00000000-0005-0000-0000-00005C5B0000}"/>
    <cellStyle name="Note 2 2 16 2 2 3" xfId="15781" xr:uid="{00000000-0005-0000-0000-00005D5B0000}"/>
    <cellStyle name="Note 2 2 16 2 2 4" xfId="15782" xr:uid="{00000000-0005-0000-0000-00005E5B0000}"/>
    <cellStyle name="Note 2 2 16 2 2 5" xfId="15783" xr:uid="{00000000-0005-0000-0000-00005F5B0000}"/>
    <cellStyle name="Note 2 2 16 2 3" xfId="15784" xr:uid="{00000000-0005-0000-0000-0000605B0000}"/>
    <cellStyle name="Note 2 2 16 2 3 2" xfId="15785" xr:uid="{00000000-0005-0000-0000-0000615B0000}"/>
    <cellStyle name="Note 2 2 16 2 3 3" xfId="15786" xr:uid="{00000000-0005-0000-0000-0000625B0000}"/>
    <cellStyle name="Note 2 2 16 2 3 4" xfId="15787" xr:uid="{00000000-0005-0000-0000-0000635B0000}"/>
    <cellStyle name="Note 2 2 16 2 3 5" xfId="15788" xr:uid="{00000000-0005-0000-0000-0000645B0000}"/>
    <cellStyle name="Note 2 2 16 3" xfId="15789" xr:uid="{00000000-0005-0000-0000-0000655B0000}"/>
    <cellStyle name="Note 2 2 16 3 2" xfId="15790" xr:uid="{00000000-0005-0000-0000-0000665B0000}"/>
    <cellStyle name="Note 2 2 16 3 3" xfId="15791" xr:uid="{00000000-0005-0000-0000-0000675B0000}"/>
    <cellStyle name="Note 2 2 16 3 4" xfId="15792" xr:uid="{00000000-0005-0000-0000-0000685B0000}"/>
    <cellStyle name="Note 2 2 16 3 5" xfId="15793" xr:uid="{00000000-0005-0000-0000-0000695B0000}"/>
    <cellStyle name="Note 2 2 16 4" xfId="15794" xr:uid="{00000000-0005-0000-0000-00006A5B0000}"/>
    <cellStyle name="Note 2 2 16 4 2" xfId="15795" xr:uid="{00000000-0005-0000-0000-00006B5B0000}"/>
    <cellStyle name="Note 2 2 16 4 3" xfId="15796" xr:uid="{00000000-0005-0000-0000-00006C5B0000}"/>
    <cellStyle name="Note 2 2 16 4 4" xfId="15797" xr:uid="{00000000-0005-0000-0000-00006D5B0000}"/>
    <cellStyle name="Note 2 2 16 4 5" xfId="15798" xr:uid="{00000000-0005-0000-0000-00006E5B0000}"/>
    <cellStyle name="Note 2 2 17" xfId="15799" xr:uid="{00000000-0005-0000-0000-00006F5B0000}"/>
    <cellStyle name="Note 2 2 17 2" xfId="15800" xr:uid="{00000000-0005-0000-0000-0000705B0000}"/>
    <cellStyle name="Note 2 2 17 2 2" xfId="15801" xr:uid="{00000000-0005-0000-0000-0000715B0000}"/>
    <cellStyle name="Note 2 2 17 2 2 2" xfId="15802" xr:uid="{00000000-0005-0000-0000-0000725B0000}"/>
    <cellStyle name="Note 2 2 17 2 2 3" xfId="15803" xr:uid="{00000000-0005-0000-0000-0000735B0000}"/>
    <cellStyle name="Note 2 2 17 2 2 4" xfId="15804" xr:uid="{00000000-0005-0000-0000-0000745B0000}"/>
    <cellStyle name="Note 2 2 17 2 2 5" xfId="15805" xr:uid="{00000000-0005-0000-0000-0000755B0000}"/>
    <cellStyle name="Note 2 2 17 2 3" xfId="15806" xr:uid="{00000000-0005-0000-0000-0000765B0000}"/>
    <cellStyle name="Note 2 2 17 2 3 2" xfId="15807" xr:uid="{00000000-0005-0000-0000-0000775B0000}"/>
    <cellStyle name="Note 2 2 17 2 3 3" xfId="15808" xr:uid="{00000000-0005-0000-0000-0000785B0000}"/>
    <cellStyle name="Note 2 2 17 2 3 4" xfId="15809" xr:uid="{00000000-0005-0000-0000-0000795B0000}"/>
    <cellStyle name="Note 2 2 17 2 3 5" xfId="15810" xr:uid="{00000000-0005-0000-0000-00007A5B0000}"/>
    <cellStyle name="Note 2 2 17 3" xfId="15811" xr:uid="{00000000-0005-0000-0000-00007B5B0000}"/>
    <cellStyle name="Note 2 2 17 3 2" xfId="15812" xr:uid="{00000000-0005-0000-0000-00007C5B0000}"/>
    <cellStyle name="Note 2 2 17 3 3" xfId="15813" xr:uid="{00000000-0005-0000-0000-00007D5B0000}"/>
    <cellStyle name="Note 2 2 17 3 4" xfId="15814" xr:uid="{00000000-0005-0000-0000-00007E5B0000}"/>
    <cellStyle name="Note 2 2 17 3 5" xfId="15815" xr:uid="{00000000-0005-0000-0000-00007F5B0000}"/>
    <cellStyle name="Note 2 2 17 4" xfId="15816" xr:uid="{00000000-0005-0000-0000-0000805B0000}"/>
    <cellStyle name="Note 2 2 17 4 2" xfId="15817" xr:uid="{00000000-0005-0000-0000-0000815B0000}"/>
    <cellStyle name="Note 2 2 17 4 3" xfId="15818" xr:uid="{00000000-0005-0000-0000-0000825B0000}"/>
    <cellStyle name="Note 2 2 17 4 4" xfId="15819" xr:uid="{00000000-0005-0000-0000-0000835B0000}"/>
    <cellStyle name="Note 2 2 17 4 5" xfId="15820" xr:uid="{00000000-0005-0000-0000-0000845B0000}"/>
    <cellStyle name="Note 2 2 18" xfId="15821" xr:uid="{00000000-0005-0000-0000-0000855B0000}"/>
    <cellStyle name="Note 2 2 18 2" xfId="15822" xr:uid="{00000000-0005-0000-0000-0000865B0000}"/>
    <cellStyle name="Note 2 2 18 2 2" xfId="15823" xr:uid="{00000000-0005-0000-0000-0000875B0000}"/>
    <cellStyle name="Note 2 2 18 2 2 2" xfId="15824" xr:uid="{00000000-0005-0000-0000-0000885B0000}"/>
    <cellStyle name="Note 2 2 18 2 2 3" xfId="15825" xr:uid="{00000000-0005-0000-0000-0000895B0000}"/>
    <cellStyle name="Note 2 2 18 2 2 4" xfId="15826" xr:uid="{00000000-0005-0000-0000-00008A5B0000}"/>
    <cellStyle name="Note 2 2 18 2 2 5" xfId="15827" xr:uid="{00000000-0005-0000-0000-00008B5B0000}"/>
    <cellStyle name="Note 2 2 18 2 3" xfId="15828" xr:uid="{00000000-0005-0000-0000-00008C5B0000}"/>
    <cellStyle name="Note 2 2 18 2 3 2" xfId="15829" xr:uid="{00000000-0005-0000-0000-00008D5B0000}"/>
    <cellStyle name="Note 2 2 18 2 3 3" xfId="15830" xr:uid="{00000000-0005-0000-0000-00008E5B0000}"/>
    <cellStyle name="Note 2 2 18 2 3 4" xfId="15831" xr:uid="{00000000-0005-0000-0000-00008F5B0000}"/>
    <cellStyle name="Note 2 2 18 2 3 5" xfId="15832" xr:uid="{00000000-0005-0000-0000-0000905B0000}"/>
    <cellStyle name="Note 2 2 18 3" xfId="15833" xr:uid="{00000000-0005-0000-0000-0000915B0000}"/>
    <cellStyle name="Note 2 2 18 3 2" xfId="15834" xr:uid="{00000000-0005-0000-0000-0000925B0000}"/>
    <cellStyle name="Note 2 2 18 3 3" xfId="15835" xr:uid="{00000000-0005-0000-0000-0000935B0000}"/>
    <cellStyle name="Note 2 2 18 3 4" xfId="15836" xr:uid="{00000000-0005-0000-0000-0000945B0000}"/>
    <cellStyle name="Note 2 2 18 3 5" xfId="15837" xr:uid="{00000000-0005-0000-0000-0000955B0000}"/>
    <cellStyle name="Note 2 2 18 4" xfId="15838" xr:uid="{00000000-0005-0000-0000-0000965B0000}"/>
    <cellStyle name="Note 2 2 18 4 2" xfId="15839" xr:uid="{00000000-0005-0000-0000-0000975B0000}"/>
    <cellStyle name="Note 2 2 18 4 3" xfId="15840" xr:uid="{00000000-0005-0000-0000-0000985B0000}"/>
    <cellStyle name="Note 2 2 18 4 4" xfId="15841" xr:uid="{00000000-0005-0000-0000-0000995B0000}"/>
    <cellStyle name="Note 2 2 18 4 5" xfId="15842" xr:uid="{00000000-0005-0000-0000-00009A5B0000}"/>
    <cellStyle name="Note 2 2 19" xfId="15843" xr:uid="{00000000-0005-0000-0000-00009B5B0000}"/>
    <cellStyle name="Note 2 2 19 2" xfId="15844" xr:uid="{00000000-0005-0000-0000-00009C5B0000}"/>
    <cellStyle name="Note 2 2 19 2 2" xfId="15845" xr:uid="{00000000-0005-0000-0000-00009D5B0000}"/>
    <cellStyle name="Note 2 2 19 2 2 2" xfId="15846" xr:uid="{00000000-0005-0000-0000-00009E5B0000}"/>
    <cellStyle name="Note 2 2 19 2 2 3" xfId="15847" xr:uid="{00000000-0005-0000-0000-00009F5B0000}"/>
    <cellStyle name="Note 2 2 19 2 2 4" xfId="15848" xr:uid="{00000000-0005-0000-0000-0000A05B0000}"/>
    <cellStyle name="Note 2 2 19 2 2 5" xfId="15849" xr:uid="{00000000-0005-0000-0000-0000A15B0000}"/>
    <cellStyle name="Note 2 2 19 2 3" xfId="15850" xr:uid="{00000000-0005-0000-0000-0000A25B0000}"/>
    <cellStyle name="Note 2 2 19 2 3 2" xfId="15851" xr:uid="{00000000-0005-0000-0000-0000A35B0000}"/>
    <cellStyle name="Note 2 2 19 2 3 3" xfId="15852" xr:uid="{00000000-0005-0000-0000-0000A45B0000}"/>
    <cellStyle name="Note 2 2 19 2 3 4" xfId="15853" xr:uid="{00000000-0005-0000-0000-0000A55B0000}"/>
    <cellStyle name="Note 2 2 19 2 3 5" xfId="15854" xr:uid="{00000000-0005-0000-0000-0000A65B0000}"/>
    <cellStyle name="Note 2 2 19 3" xfId="15855" xr:uid="{00000000-0005-0000-0000-0000A75B0000}"/>
    <cellStyle name="Note 2 2 19 3 2" xfId="15856" xr:uid="{00000000-0005-0000-0000-0000A85B0000}"/>
    <cellStyle name="Note 2 2 19 3 3" xfId="15857" xr:uid="{00000000-0005-0000-0000-0000A95B0000}"/>
    <cellStyle name="Note 2 2 19 3 4" xfId="15858" xr:uid="{00000000-0005-0000-0000-0000AA5B0000}"/>
    <cellStyle name="Note 2 2 19 3 5" xfId="15859" xr:uid="{00000000-0005-0000-0000-0000AB5B0000}"/>
    <cellStyle name="Note 2 2 19 4" xfId="15860" xr:uid="{00000000-0005-0000-0000-0000AC5B0000}"/>
    <cellStyle name="Note 2 2 19 4 2" xfId="15861" xr:uid="{00000000-0005-0000-0000-0000AD5B0000}"/>
    <cellStyle name="Note 2 2 19 4 3" xfId="15862" xr:uid="{00000000-0005-0000-0000-0000AE5B0000}"/>
    <cellStyle name="Note 2 2 19 4 4" xfId="15863" xr:uid="{00000000-0005-0000-0000-0000AF5B0000}"/>
    <cellStyle name="Note 2 2 19 4 5" xfId="15864" xr:uid="{00000000-0005-0000-0000-0000B05B0000}"/>
    <cellStyle name="Note 2 2 2" xfId="15865" xr:uid="{00000000-0005-0000-0000-0000B15B0000}"/>
    <cellStyle name="Note 2 2 2 2" xfId="15866" xr:uid="{00000000-0005-0000-0000-0000B25B0000}"/>
    <cellStyle name="Note 2 2 2 2 2" xfId="15867" xr:uid="{00000000-0005-0000-0000-0000B35B0000}"/>
    <cellStyle name="Note 2 2 2 2 2 2" xfId="15868" xr:uid="{00000000-0005-0000-0000-0000B45B0000}"/>
    <cellStyle name="Note 2 2 2 2 2 2 2" xfId="15869" xr:uid="{00000000-0005-0000-0000-0000B55B0000}"/>
    <cellStyle name="Note 2 2 2 2 2 2 3" xfId="15870" xr:uid="{00000000-0005-0000-0000-0000B65B0000}"/>
    <cellStyle name="Note 2 2 2 2 2 2 4" xfId="15871" xr:uid="{00000000-0005-0000-0000-0000B75B0000}"/>
    <cellStyle name="Note 2 2 2 2 2 2 5" xfId="15872" xr:uid="{00000000-0005-0000-0000-0000B85B0000}"/>
    <cellStyle name="Note 2 2 2 2 2 3" xfId="15873" xr:uid="{00000000-0005-0000-0000-0000B95B0000}"/>
    <cellStyle name="Note 2 2 2 2 2 3 2" xfId="15874" xr:uid="{00000000-0005-0000-0000-0000BA5B0000}"/>
    <cellStyle name="Note 2 2 2 2 2 3 3" xfId="15875" xr:uid="{00000000-0005-0000-0000-0000BB5B0000}"/>
    <cellStyle name="Note 2 2 2 2 2 3 4" xfId="15876" xr:uid="{00000000-0005-0000-0000-0000BC5B0000}"/>
    <cellStyle name="Note 2 2 2 2 2 3 5" xfId="15877" xr:uid="{00000000-0005-0000-0000-0000BD5B0000}"/>
    <cellStyle name="Note 2 2 2 2 3" xfId="15878" xr:uid="{00000000-0005-0000-0000-0000BE5B0000}"/>
    <cellStyle name="Note 2 2 2 2 3 2" xfId="15879" xr:uid="{00000000-0005-0000-0000-0000BF5B0000}"/>
    <cellStyle name="Note 2 2 2 2 3 3" xfId="15880" xr:uid="{00000000-0005-0000-0000-0000C05B0000}"/>
    <cellStyle name="Note 2 2 2 2 3 4" xfId="15881" xr:uid="{00000000-0005-0000-0000-0000C15B0000}"/>
    <cellStyle name="Note 2 2 2 2 3 5" xfId="15882" xr:uid="{00000000-0005-0000-0000-0000C25B0000}"/>
    <cellStyle name="Note 2 2 2 2 4" xfId="15883" xr:uid="{00000000-0005-0000-0000-0000C35B0000}"/>
    <cellStyle name="Note 2 2 2 2 4 2" xfId="15884" xr:uid="{00000000-0005-0000-0000-0000C45B0000}"/>
    <cellStyle name="Note 2 2 2 2 4 3" xfId="15885" xr:uid="{00000000-0005-0000-0000-0000C55B0000}"/>
    <cellStyle name="Note 2 2 2 2 4 4" xfId="15886" xr:uid="{00000000-0005-0000-0000-0000C65B0000}"/>
    <cellStyle name="Note 2 2 2 2 4 5" xfId="15887" xr:uid="{00000000-0005-0000-0000-0000C75B0000}"/>
    <cellStyle name="Note 2 2 2 3" xfId="15888" xr:uid="{00000000-0005-0000-0000-0000C85B0000}"/>
    <cellStyle name="Note 2 2 2 3 2" xfId="15889" xr:uid="{00000000-0005-0000-0000-0000C95B0000}"/>
    <cellStyle name="Note 2 2 2 3 2 2" xfId="15890" xr:uid="{00000000-0005-0000-0000-0000CA5B0000}"/>
    <cellStyle name="Note 2 2 2 3 2 2 2" xfId="15891" xr:uid="{00000000-0005-0000-0000-0000CB5B0000}"/>
    <cellStyle name="Note 2 2 2 3 2 2 3" xfId="15892" xr:uid="{00000000-0005-0000-0000-0000CC5B0000}"/>
    <cellStyle name="Note 2 2 2 3 2 2 4" xfId="15893" xr:uid="{00000000-0005-0000-0000-0000CD5B0000}"/>
    <cellStyle name="Note 2 2 2 3 2 2 5" xfId="15894" xr:uid="{00000000-0005-0000-0000-0000CE5B0000}"/>
    <cellStyle name="Note 2 2 2 3 2 3" xfId="15895" xr:uid="{00000000-0005-0000-0000-0000CF5B0000}"/>
    <cellStyle name="Note 2 2 2 3 2 3 2" xfId="15896" xr:uid="{00000000-0005-0000-0000-0000D05B0000}"/>
    <cellStyle name="Note 2 2 2 3 2 3 3" xfId="15897" xr:uid="{00000000-0005-0000-0000-0000D15B0000}"/>
    <cellStyle name="Note 2 2 2 3 2 3 4" xfId="15898" xr:uid="{00000000-0005-0000-0000-0000D25B0000}"/>
    <cellStyle name="Note 2 2 2 3 2 3 5" xfId="15899" xr:uid="{00000000-0005-0000-0000-0000D35B0000}"/>
    <cellStyle name="Note 2 2 2 3 3" xfId="15900" xr:uid="{00000000-0005-0000-0000-0000D45B0000}"/>
    <cellStyle name="Note 2 2 2 3 3 2" xfId="15901" xr:uid="{00000000-0005-0000-0000-0000D55B0000}"/>
    <cellStyle name="Note 2 2 2 3 3 3" xfId="15902" xr:uid="{00000000-0005-0000-0000-0000D65B0000}"/>
    <cellStyle name="Note 2 2 2 3 3 4" xfId="15903" xr:uid="{00000000-0005-0000-0000-0000D75B0000}"/>
    <cellStyle name="Note 2 2 2 3 3 5" xfId="15904" xr:uid="{00000000-0005-0000-0000-0000D85B0000}"/>
    <cellStyle name="Note 2 2 2 3 4" xfId="15905" xr:uid="{00000000-0005-0000-0000-0000D95B0000}"/>
    <cellStyle name="Note 2 2 2 3 4 2" xfId="15906" xr:uid="{00000000-0005-0000-0000-0000DA5B0000}"/>
    <cellStyle name="Note 2 2 2 3 4 3" xfId="15907" xr:uid="{00000000-0005-0000-0000-0000DB5B0000}"/>
    <cellStyle name="Note 2 2 2 3 4 4" xfId="15908" xr:uid="{00000000-0005-0000-0000-0000DC5B0000}"/>
    <cellStyle name="Note 2 2 2 3 4 5" xfId="15909" xr:uid="{00000000-0005-0000-0000-0000DD5B0000}"/>
    <cellStyle name="Note 2 2 2 4" xfId="15910" xr:uid="{00000000-0005-0000-0000-0000DE5B0000}"/>
    <cellStyle name="Note 2 2 2 4 2" xfId="15911" xr:uid="{00000000-0005-0000-0000-0000DF5B0000}"/>
    <cellStyle name="Note 2 2 2 4 2 2" xfId="15912" xr:uid="{00000000-0005-0000-0000-0000E05B0000}"/>
    <cellStyle name="Note 2 2 2 4 2 2 2" xfId="15913" xr:uid="{00000000-0005-0000-0000-0000E15B0000}"/>
    <cellStyle name="Note 2 2 2 4 2 2 3" xfId="15914" xr:uid="{00000000-0005-0000-0000-0000E25B0000}"/>
    <cellStyle name="Note 2 2 2 4 2 2 4" xfId="15915" xr:uid="{00000000-0005-0000-0000-0000E35B0000}"/>
    <cellStyle name="Note 2 2 2 4 2 2 5" xfId="15916" xr:uid="{00000000-0005-0000-0000-0000E45B0000}"/>
    <cellStyle name="Note 2 2 2 4 2 3" xfId="15917" xr:uid="{00000000-0005-0000-0000-0000E55B0000}"/>
    <cellStyle name="Note 2 2 2 4 2 3 2" xfId="15918" xr:uid="{00000000-0005-0000-0000-0000E65B0000}"/>
    <cellStyle name="Note 2 2 2 4 2 3 3" xfId="15919" xr:uid="{00000000-0005-0000-0000-0000E75B0000}"/>
    <cellStyle name="Note 2 2 2 4 2 3 4" xfId="15920" xr:uid="{00000000-0005-0000-0000-0000E85B0000}"/>
    <cellStyle name="Note 2 2 2 4 2 3 5" xfId="15921" xr:uid="{00000000-0005-0000-0000-0000E95B0000}"/>
    <cellStyle name="Note 2 2 2 4 3" xfId="15922" xr:uid="{00000000-0005-0000-0000-0000EA5B0000}"/>
    <cellStyle name="Note 2 2 2 4 3 2" xfId="15923" xr:uid="{00000000-0005-0000-0000-0000EB5B0000}"/>
    <cellStyle name="Note 2 2 2 4 3 3" xfId="15924" xr:uid="{00000000-0005-0000-0000-0000EC5B0000}"/>
    <cellStyle name="Note 2 2 2 4 3 4" xfId="15925" xr:uid="{00000000-0005-0000-0000-0000ED5B0000}"/>
    <cellStyle name="Note 2 2 2 4 3 5" xfId="15926" xr:uid="{00000000-0005-0000-0000-0000EE5B0000}"/>
    <cellStyle name="Note 2 2 2 4 4" xfId="15927" xr:uid="{00000000-0005-0000-0000-0000EF5B0000}"/>
    <cellStyle name="Note 2 2 2 4 4 2" xfId="15928" xr:uid="{00000000-0005-0000-0000-0000F05B0000}"/>
    <cellStyle name="Note 2 2 2 4 4 3" xfId="15929" xr:uid="{00000000-0005-0000-0000-0000F15B0000}"/>
    <cellStyle name="Note 2 2 2 4 4 4" xfId="15930" xr:uid="{00000000-0005-0000-0000-0000F25B0000}"/>
    <cellStyle name="Note 2 2 2 4 4 5" xfId="15931" xr:uid="{00000000-0005-0000-0000-0000F35B0000}"/>
    <cellStyle name="Note 2 2 2 5" xfId="15932" xr:uid="{00000000-0005-0000-0000-0000F45B0000}"/>
    <cellStyle name="Note 2 2 2 5 2" xfId="15933" xr:uid="{00000000-0005-0000-0000-0000F55B0000}"/>
    <cellStyle name="Note 2 2 2 5 2 2" xfId="15934" xr:uid="{00000000-0005-0000-0000-0000F65B0000}"/>
    <cellStyle name="Note 2 2 2 5 2 3" xfId="15935" xr:uid="{00000000-0005-0000-0000-0000F75B0000}"/>
    <cellStyle name="Note 2 2 2 5 2 4" xfId="15936" xr:uid="{00000000-0005-0000-0000-0000F85B0000}"/>
    <cellStyle name="Note 2 2 2 5 2 5" xfId="15937" xr:uid="{00000000-0005-0000-0000-0000F95B0000}"/>
    <cellStyle name="Note 2 2 2 5 3" xfId="15938" xr:uid="{00000000-0005-0000-0000-0000FA5B0000}"/>
    <cellStyle name="Note 2 2 2 5 3 2" xfId="15939" xr:uid="{00000000-0005-0000-0000-0000FB5B0000}"/>
    <cellStyle name="Note 2 2 2 5 3 3" xfId="15940" xr:uid="{00000000-0005-0000-0000-0000FC5B0000}"/>
    <cellStyle name="Note 2 2 2 5 3 4" xfId="15941" xr:uid="{00000000-0005-0000-0000-0000FD5B0000}"/>
    <cellStyle name="Note 2 2 2 5 3 5" xfId="15942" xr:uid="{00000000-0005-0000-0000-0000FE5B0000}"/>
    <cellStyle name="Note 2 2 2 6" xfId="15943" xr:uid="{00000000-0005-0000-0000-0000FF5B0000}"/>
    <cellStyle name="Note 2 2 2 6 2" xfId="15944" xr:uid="{00000000-0005-0000-0000-0000005C0000}"/>
    <cellStyle name="Note 2 2 2 6 3" xfId="15945" xr:uid="{00000000-0005-0000-0000-0000015C0000}"/>
    <cellStyle name="Note 2 2 2 6 4" xfId="15946" xr:uid="{00000000-0005-0000-0000-0000025C0000}"/>
    <cellStyle name="Note 2 2 2 6 5" xfId="15947" xr:uid="{00000000-0005-0000-0000-0000035C0000}"/>
    <cellStyle name="Note 2 2 2 7" xfId="15948" xr:uid="{00000000-0005-0000-0000-0000045C0000}"/>
    <cellStyle name="Note 2 2 2 7 2" xfId="15949" xr:uid="{00000000-0005-0000-0000-0000055C0000}"/>
    <cellStyle name="Note 2 2 2 7 3" xfId="15950" xr:uid="{00000000-0005-0000-0000-0000065C0000}"/>
    <cellStyle name="Note 2 2 2 7 4" xfId="15951" xr:uid="{00000000-0005-0000-0000-0000075C0000}"/>
    <cellStyle name="Note 2 2 2 7 5" xfId="15952" xr:uid="{00000000-0005-0000-0000-0000085C0000}"/>
    <cellStyle name="Note 2 2 2 8" xfId="37710" xr:uid="{00000000-0005-0000-0000-0000095C0000}"/>
    <cellStyle name="Note 2 2 20" xfId="15953" xr:uid="{00000000-0005-0000-0000-00000A5C0000}"/>
    <cellStyle name="Note 2 2 20 2" xfId="15954" xr:uid="{00000000-0005-0000-0000-00000B5C0000}"/>
    <cellStyle name="Note 2 2 20 2 2" xfId="15955" xr:uid="{00000000-0005-0000-0000-00000C5C0000}"/>
    <cellStyle name="Note 2 2 20 2 2 2" xfId="15956" xr:uid="{00000000-0005-0000-0000-00000D5C0000}"/>
    <cellStyle name="Note 2 2 20 2 2 3" xfId="15957" xr:uid="{00000000-0005-0000-0000-00000E5C0000}"/>
    <cellStyle name="Note 2 2 20 2 2 4" xfId="15958" xr:uid="{00000000-0005-0000-0000-00000F5C0000}"/>
    <cellStyle name="Note 2 2 20 2 2 5" xfId="15959" xr:uid="{00000000-0005-0000-0000-0000105C0000}"/>
    <cellStyle name="Note 2 2 20 2 3" xfId="15960" xr:uid="{00000000-0005-0000-0000-0000115C0000}"/>
    <cellStyle name="Note 2 2 20 2 3 2" xfId="15961" xr:uid="{00000000-0005-0000-0000-0000125C0000}"/>
    <cellStyle name="Note 2 2 20 2 3 3" xfId="15962" xr:uid="{00000000-0005-0000-0000-0000135C0000}"/>
    <cellStyle name="Note 2 2 20 2 3 4" xfId="15963" xr:uid="{00000000-0005-0000-0000-0000145C0000}"/>
    <cellStyle name="Note 2 2 20 2 3 5" xfId="15964" xr:uid="{00000000-0005-0000-0000-0000155C0000}"/>
    <cellStyle name="Note 2 2 20 3" xfId="15965" xr:uid="{00000000-0005-0000-0000-0000165C0000}"/>
    <cellStyle name="Note 2 2 20 3 2" xfId="15966" xr:uid="{00000000-0005-0000-0000-0000175C0000}"/>
    <cellStyle name="Note 2 2 20 3 3" xfId="15967" xr:uid="{00000000-0005-0000-0000-0000185C0000}"/>
    <cellStyle name="Note 2 2 20 3 4" xfId="15968" xr:uid="{00000000-0005-0000-0000-0000195C0000}"/>
    <cellStyle name="Note 2 2 20 3 5" xfId="15969" xr:uid="{00000000-0005-0000-0000-00001A5C0000}"/>
    <cellStyle name="Note 2 2 20 4" xfId="15970" xr:uid="{00000000-0005-0000-0000-00001B5C0000}"/>
    <cellStyle name="Note 2 2 20 4 2" xfId="15971" xr:uid="{00000000-0005-0000-0000-00001C5C0000}"/>
    <cellStyle name="Note 2 2 20 4 3" xfId="15972" xr:uid="{00000000-0005-0000-0000-00001D5C0000}"/>
    <cellStyle name="Note 2 2 20 4 4" xfId="15973" xr:uid="{00000000-0005-0000-0000-00001E5C0000}"/>
    <cellStyle name="Note 2 2 20 4 5" xfId="15974" xr:uid="{00000000-0005-0000-0000-00001F5C0000}"/>
    <cellStyle name="Note 2 2 21" xfId="15975" xr:uid="{00000000-0005-0000-0000-0000205C0000}"/>
    <cellStyle name="Note 2 2 21 2" xfId="15976" xr:uid="{00000000-0005-0000-0000-0000215C0000}"/>
    <cellStyle name="Note 2 2 21 2 2" xfId="15977" xr:uid="{00000000-0005-0000-0000-0000225C0000}"/>
    <cellStyle name="Note 2 2 21 2 2 2" xfId="15978" xr:uid="{00000000-0005-0000-0000-0000235C0000}"/>
    <cellStyle name="Note 2 2 21 2 2 3" xfId="15979" xr:uid="{00000000-0005-0000-0000-0000245C0000}"/>
    <cellStyle name="Note 2 2 21 2 2 4" xfId="15980" xr:uid="{00000000-0005-0000-0000-0000255C0000}"/>
    <cellStyle name="Note 2 2 21 2 2 5" xfId="15981" xr:uid="{00000000-0005-0000-0000-0000265C0000}"/>
    <cellStyle name="Note 2 2 21 2 3" xfId="15982" xr:uid="{00000000-0005-0000-0000-0000275C0000}"/>
    <cellStyle name="Note 2 2 21 2 3 2" xfId="15983" xr:uid="{00000000-0005-0000-0000-0000285C0000}"/>
    <cellStyle name="Note 2 2 21 2 3 3" xfId="15984" xr:uid="{00000000-0005-0000-0000-0000295C0000}"/>
    <cellStyle name="Note 2 2 21 2 3 4" xfId="15985" xr:uid="{00000000-0005-0000-0000-00002A5C0000}"/>
    <cellStyle name="Note 2 2 21 2 3 5" xfId="15986" xr:uid="{00000000-0005-0000-0000-00002B5C0000}"/>
    <cellStyle name="Note 2 2 21 2 4" xfId="37404" xr:uid="{00000000-0005-0000-0000-00002C5C0000}"/>
    <cellStyle name="Note 2 2 21 3" xfId="15987" xr:uid="{00000000-0005-0000-0000-00002D5C0000}"/>
    <cellStyle name="Note 2 2 21 3 2" xfId="15988" xr:uid="{00000000-0005-0000-0000-00002E5C0000}"/>
    <cellStyle name="Note 2 2 21 3 3" xfId="15989" xr:uid="{00000000-0005-0000-0000-00002F5C0000}"/>
    <cellStyle name="Note 2 2 21 3 4" xfId="15990" xr:uid="{00000000-0005-0000-0000-0000305C0000}"/>
    <cellStyle name="Note 2 2 21 3 5" xfId="15991" xr:uid="{00000000-0005-0000-0000-0000315C0000}"/>
    <cellStyle name="Note 2 2 21 4" xfId="15992" xr:uid="{00000000-0005-0000-0000-0000325C0000}"/>
    <cellStyle name="Note 2 2 21 4 2" xfId="15993" xr:uid="{00000000-0005-0000-0000-0000335C0000}"/>
    <cellStyle name="Note 2 2 21 4 3" xfId="15994" xr:uid="{00000000-0005-0000-0000-0000345C0000}"/>
    <cellStyle name="Note 2 2 21 4 4" xfId="15995" xr:uid="{00000000-0005-0000-0000-0000355C0000}"/>
    <cellStyle name="Note 2 2 21 4 5" xfId="15996" xr:uid="{00000000-0005-0000-0000-0000365C0000}"/>
    <cellStyle name="Note 2 2 21 5" xfId="34535" xr:uid="{00000000-0005-0000-0000-0000375C0000}"/>
    <cellStyle name="Note 2 2 21 6" xfId="35048" xr:uid="{00000000-0005-0000-0000-0000385C0000}"/>
    <cellStyle name="Note 2 2 22" xfId="15997" xr:uid="{00000000-0005-0000-0000-0000395C0000}"/>
    <cellStyle name="Note 2 2 22 2" xfId="15998" xr:uid="{00000000-0005-0000-0000-00003A5C0000}"/>
    <cellStyle name="Note 2 2 22 2 2" xfId="15999" xr:uid="{00000000-0005-0000-0000-00003B5C0000}"/>
    <cellStyle name="Note 2 2 22 2 3" xfId="16000" xr:uid="{00000000-0005-0000-0000-00003C5C0000}"/>
    <cellStyle name="Note 2 2 22 2 4" xfId="16001" xr:uid="{00000000-0005-0000-0000-00003D5C0000}"/>
    <cellStyle name="Note 2 2 22 2 5" xfId="16002" xr:uid="{00000000-0005-0000-0000-00003E5C0000}"/>
    <cellStyle name="Note 2 2 22 3" xfId="16003" xr:uid="{00000000-0005-0000-0000-00003F5C0000}"/>
    <cellStyle name="Note 2 2 22 3 2" xfId="16004" xr:uid="{00000000-0005-0000-0000-0000405C0000}"/>
    <cellStyle name="Note 2 2 22 3 3" xfId="16005" xr:uid="{00000000-0005-0000-0000-0000415C0000}"/>
    <cellStyle name="Note 2 2 22 3 4" xfId="16006" xr:uid="{00000000-0005-0000-0000-0000425C0000}"/>
    <cellStyle name="Note 2 2 22 3 5" xfId="16007" xr:uid="{00000000-0005-0000-0000-0000435C0000}"/>
    <cellStyle name="Note 2 2 22 4" xfId="35281" xr:uid="{00000000-0005-0000-0000-0000445C0000}"/>
    <cellStyle name="Note 2 2 23" xfId="16008" xr:uid="{00000000-0005-0000-0000-0000455C0000}"/>
    <cellStyle name="Note 2 2 23 2" xfId="16009" xr:uid="{00000000-0005-0000-0000-0000465C0000}"/>
    <cellStyle name="Note 2 2 23 3" xfId="16010" xr:uid="{00000000-0005-0000-0000-0000475C0000}"/>
    <cellStyle name="Note 2 2 23 4" xfId="16011" xr:uid="{00000000-0005-0000-0000-0000485C0000}"/>
    <cellStyle name="Note 2 2 23 5" xfId="16012" xr:uid="{00000000-0005-0000-0000-0000495C0000}"/>
    <cellStyle name="Note 2 2 24" xfId="16013" xr:uid="{00000000-0005-0000-0000-00004A5C0000}"/>
    <cellStyle name="Note 2 2 24 2" xfId="16014" xr:uid="{00000000-0005-0000-0000-00004B5C0000}"/>
    <cellStyle name="Note 2 2 24 3" xfId="16015" xr:uid="{00000000-0005-0000-0000-00004C5C0000}"/>
    <cellStyle name="Note 2 2 24 4" xfId="16016" xr:uid="{00000000-0005-0000-0000-00004D5C0000}"/>
    <cellStyle name="Note 2 2 24 5" xfId="16017" xr:uid="{00000000-0005-0000-0000-00004E5C0000}"/>
    <cellStyle name="Note 2 2 3" xfId="16018" xr:uid="{00000000-0005-0000-0000-00004F5C0000}"/>
    <cellStyle name="Note 2 2 3 2" xfId="16019" xr:uid="{00000000-0005-0000-0000-0000505C0000}"/>
    <cellStyle name="Note 2 2 3 2 2" xfId="16020" xr:uid="{00000000-0005-0000-0000-0000515C0000}"/>
    <cellStyle name="Note 2 2 3 2 2 2" xfId="16021" xr:uid="{00000000-0005-0000-0000-0000525C0000}"/>
    <cellStyle name="Note 2 2 3 2 2 2 2" xfId="16022" xr:uid="{00000000-0005-0000-0000-0000535C0000}"/>
    <cellStyle name="Note 2 2 3 2 2 2 3" xfId="16023" xr:uid="{00000000-0005-0000-0000-0000545C0000}"/>
    <cellStyle name="Note 2 2 3 2 2 2 4" xfId="16024" xr:uid="{00000000-0005-0000-0000-0000555C0000}"/>
    <cellStyle name="Note 2 2 3 2 2 2 5" xfId="16025" xr:uid="{00000000-0005-0000-0000-0000565C0000}"/>
    <cellStyle name="Note 2 2 3 2 2 3" xfId="16026" xr:uid="{00000000-0005-0000-0000-0000575C0000}"/>
    <cellStyle name="Note 2 2 3 2 2 3 2" xfId="16027" xr:uid="{00000000-0005-0000-0000-0000585C0000}"/>
    <cellStyle name="Note 2 2 3 2 2 3 3" xfId="16028" xr:uid="{00000000-0005-0000-0000-0000595C0000}"/>
    <cellStyle name="Note 2 2 3 2 2 3 4" xfId="16029" xr:uid="{00000000-0005-0000-0000-00005A5C0000}"/>
    <cellStyle name="Note 2 2 3 2 2 3 5" xfId="16030" xr:uid="{00000000-0005-0000-0000-00005B5C0000}"/>
    <cellStyle name="Note 2 2 3 2 3" xfId="16031" xr:uid="{00000000-0005-0000-0000-00005C5C0000}"/>
    <cellStyle name="Note 2 2 3 2 3 2" xfId="16032" xr:uid="{00000000-0005-0000-0000-00005D5C0000}"/>
    <cellStyle name="Note 2 2 3 2 3 3" xfId="16033" xr:uid="{00000000-0005-0000-0000-00005E5C0000}"/>
    <cellStyle name="Note 2 2 3 2 3 4" xfId="16034" xr:uid="{00000000-0005-0000-0000-00005F5C0000}"/>
    <cellStyle name="Note 2 2 3 2 3 5" xfId="16035" xr:uid="{00000000-0005-0000-0000-0000605C0000}"/>
    <cellStyle name="Note 2 2 3 2 4" xfId="16036" xr:uid="{00000000-0005-0000-0000-0000615C0000}"/>
    <cellStyle name="Note 2 2 3 2 4 2" xfId="16037" xr:uid="{00000000-0005-0000-0000-0000625C0000}"/>
    <cellStyle name="Note 2 2 3 2 4 3" xfId="16038" xr:uid="{00000000-0005-0000-0000-0000635C0000}"/>
    <cellStyle name="Note 2 2 3 2 4 4" xfId="16039" xr:uid="{00000000-0005-0000-0000-0000645C0000}"/>
    <cellStyle name="Note 2 2 3 2 4 5" xfId="16040" xr:uid="{00000000-0005-0000-0000-0000655C0000}"/>
    <cellStyle name="Note 2 2 3 3" xfId="16041" xr:uid="{00000000-0005-0000-0000-0000665C0000}"/>
    <cellStyle name="Note 2 2 3 3 2" xfId="16042" xr:uid="{00000000-0005-0000-0000-0000675C0000}"/>
    <cellStyle name="Note 2 2 3 3 2 2" xfId="16043" xr:uid="{00000000-0005-0000-0000-0000685C0000}"/>
    <cellStyle name="Note 2 2 3 3 2 2 2" xfId="16044" xr:uid="{00000000-0005-0000-0000-0000695C0000}"/>
    <cellStyle name="Note 2 2 3 3 2 2 3" xfId="16045" xr:uid="{00000000-0005-0000-0000-00006A5C0000}"/>
    <cellStyle name="Note 2 2 3 3 2 2 4" xfId="16046" xr:uid="{00000000-0005-0000-0000-00006B5C0000}"/>
    <cellStyle name="Note 2 2 3 3 2 2 5" xfId="16047" xr:uid="{00000000-0005-0000-0000-00006C5C0000}"/>
    <cellStyle name="Note 2 2 3 3 2 3" xfId="16048" xr:uid="{00000000-0005-0000-0000-00006D5C0000}"/>
    <cellStyle name="Note 2 2 3 3 2 3 2" xfId="16049" xr:uid="{00000000-0005-0000-0000-00006E5C0000}"/>
    <cellStyle name="Note 2 2 3 3 2 3 3" xfId="16050" xr:uid="{00000000-0005-0000-0000-00006F5C0000}"/>
    <cellStyle name="Note 2 2 3 3 2 3 4" xfId="16051" xr:uid="{00000000-0005-0000-0000-0000705C0000}"/>
    <cellStyle name="Note 2 2 3 3 2 3 5" xfId="16052" xr:uid="{00000000-0005-0000-0000-0000715C0000}"/>
    <cellStyle name="Note 2 2 3 3 3" xfId="16053" xr:uid="{00000000-0005-0000-0000-0000725C0000}"/>
    <cellStyle name="Note 2 2 3 3 3 2" xfId="16054" xr:uid="{00000000-0005-0000-0000-0000735C0000}"/>
    <cellStyle name="Note 2 2 3 3 3 3" xfId="16055" xr:uid="{00000000-0005-0000-0000-0000745C0000}"/>
    <cellStyle name="Note 2 2 3 3 3 4" xfId="16056" xr:uid="{00000000-0005-0000-0000-0000755C0000}"/>
    <cellStyle name="Note 2 2 3 3 3 5" xfId="16057" xr:uid="{00000000-0005-0000-0000-0000765C0000}"/>
    <cellStyle name="Note 2 2 3 3 4" xfId="16058" xr:uid="{00000000-0005-0000-0000-0000775C0000}"/>
    <cellStyle name="Note 2 2 3 3 4 2" xfId="16059" xr:uid="{00000000-0005-0000-0000-0000785C0000}"/>
    <cellStyle name="Note 2 2 3 3 4 3" xfId="16060" xr:uid="{00000000-0005-0000-0000-0000795C0000}"/>
    <cellStyle name="Note 2 2 3 3 4 4" xfId="16061" xr:uid="{00000000-0005-0000-0000-00007A5C0000}"/>
    <cellStyle name="Note 2 2 3 3 4 5" xfId="16062" xr:uid="{00000000-0005-0000-0000-00007B5C0000}"/>
    <cellStyle name="Note 2 2 3 4" xfId="16063" xr:uid="{00000000-0005-0000-0000-00007C5C0000}"/>
    <cellStyle name="Note 2 2 3 4 2" xfId="16064" xr:uid="{00000000-0005-0000-0000-00007D5C0000}"/>
    <cellStyle name="Note 2 2 3 4 2 2" xfId="16065" xr:uid="{00000000-0005-0000-0000-00007E5C0000}"/>
    <cellStyle name="Note 2 2 3 4 2 2 2" xfId="16066" xr:uid="{00000000-0005-0000-0000-00007F5C0000}"/>
    <cellStyle name="Note 2 2 3 4 2 2 3" xfId="16067" xr:uid="{00000000-0005-0000-0000-0000805C0000}"/>
    <cellStyle name="Note 2 2 3 4 2 2 4" xfId="16068" xr:uid="{00000000-0005-0000-0000-0000815C0000}"/>
    <cellStyle name="Note 2 2 3 4 2 2 5" xfId="16069" xr:uid="{00000000-0005-0000-0000-0000825C0000}"/>
    <cellStyle name="Note 2 2 3 4 2 3" xfId="16070" xr:uid="{00000000-0005-0000-0000-0000835C0000}"/>
    <cellStyle name="Note 2 2 3 4 2 3 2" xfId="16071" xr:uid="{00000000-0005-0000-0000-0000845C0000}"/>
    <cellStyle name="Note 2 2 3 4 2 3 3" xfId="16072" xr:uid="{00000000-0005-0000-0000-0000855C0000}"/>
    <cellStyle name="Note 2 2 3 4 2 3 4" xfId="16073" xr:uid="{00000000-0005-0000-0000-0000865C0000}"/>
    <cellStyle name="Note 2 2 3 4 2 3 5" xfId="16074" xr:uid="{00000000-0005-0000-0000-0000875C0000}"/>
    <cellStyle name="Note 2 2 3 4 3" xfId="16075" xr:uid="{00000000-0005-0000-0000-0000885C0000}"/>
    <cellStyle name="Note 2 2 3 4 3 2" xfId="16076" xr:uid="{00000000-0005-0000-0000-0000895C0000}"/>
    <cellStyle name="Note 2 2 3 4 3 3" xfId="16077" xr:uid="{00000000-0005-0000-0000-00008A5C0000}"/>
    <cellStyle name="Note 2 2 3 4 3 4" xfId="16078" xr:uid="{00000000-0005-0000-0000-00008B5C0000}"/>
    <cellStyle name="Note 2 2 3 4 3 5" xfId="16079" xr:uid="{00000000-0005-0000-0000-00008C5C0000}"/>
    <cellStyle name="Note 2 2 3 4 4" xfId="16080" xr:uid="{00000000-0005-0000-0000-00008D5C0000}"/>
    <cellStyle name="Note 2 2 3 4 4 2" xfId="16081" xr:uid="{00000000-0005-0000-0000-00008E5C0000}"/>
    <cellStyle name="Note 2 2 3 4 4 3" xfId="16082" xr:uid="{00000000-0005-0000-0000-00008F5C0000}"/>
    <cellStyle name="Note 2 2 3 4 4 4" xfId="16083" xr:uid="{00000000-0005-0000-0000-0000905C0000}"/>
    <cellStyle name="Note 2 2 3 4 4 5" xfId="16084" xr:uid="{00000000-0005-0000-0000-0000915C0000}"/>
    <cellStyle name="Note 2 2 3 5" xfId="16085" xr:uid="{00000000-0005-0000-0000-0000925C0000}"/>
    <cellStyle name="Note 2 2 3 5 2" xfId="16086" xr:uid="{00000000-0005-0000-0000-0000935C0000}"/>
    <cellStyle name="Note 2 2 3 5 2 2" xfId="16087" xr:uid="{00000000-0005-0000-0000-0000945C0000}"/>
    <cellStyle name="Note 2 2 3 5 2 3" xfId="16088" xr:uid="{00000000-0005-0000-0000-0000955C0000}"/>
    <cellStyle name="Note 2 2 3 5 2 4" xfId="16089" xr:uid="{00000000-0005-0000-0000-0000965C0000}"/>
    <cellStyle name="Note 2 2 3 5 2 5" xfId="16090" xr:uid="{00000000-0005-0000-0000-0000975C0000}"/>
    <cellStyle name="Note 2 2 3 5 3" xfId="16091" xr:uid="{00000000-0005-0000-0000-0000985C0000}"/>
    <cellStyle name="Note 2 2 3 5 3 2" xfId="16092" xr:uid="{00000000-0005-0000-0000-0000995C0000}"/>
    <cellStyle name="Note 2 2 3 5 3 3" xfId="16093" xr:uid="{00000000-0005-0000-0000-00009A5C0000}"/>
    <cellStyle name="Note 2 2 3 5 3 4" xfId="16094" xr:uid="{00000000-0005-0000-0000-00009B5C0000}"/>
    <cellStyle name="Note 2 2 3 5 3 5" xfId="16095" xr:uid="{00000000-0005-0000-0000-00009C5C0000}"/>
    <cellStyle name="Note 2 2 3 6" xfId="16096" xr:uid="{00000000-0005-0000-0000-00009D5C0000}"/>
    <cellStyle name="Note 2 2 3 6 2" xfId="16097" xr:uid="{00000000-0005-0000-0000-00009E5C0000}"/>
    <cellStyle name="Note 2 2 3 6 3" xfId="16098" xr:uid="{00000000-0005-0000-0000-00009F5C0000}"/>
    <cellStyle name="Note 2 2 3 6 4" xfId="16099" xr:uid="{00000000-0005-0000-0000-0000A05C0000}"/>
    <cellStyle name="Note 2 2 3 6 5" xfId="16100" xr:uid="{00000000-0005-0000-0000-0000A15C0000}"/>
    <cellStyle name="Note 2 2 3 7" xfId="16101" xr:uid="{00000000-0005-0000-0000-0000A25C0000}"/>
    <cellStyle name="Note 2 2 3 7 2" xfId="16102" xr:uid="{00000000-0005-0000-0000-0000A35C0000}"/>
    <cellStyle name="Note 2 2 3 7 3" xfId="16103" xr:uid="{00000000-0005-0000-0000-0000A45C0000}"/>
    <cellStyle name="Note 2 2 3 7 4" xfId="16104" xr:uid="{00000000-0005-0000-0000-0000A55C0000}"/>
    <cellStyle name="Note 2 2 3 7 5" xfId="16105" xr:uid="{00000000-0005-0000-0000-0000A65C0000}"/>
    <cellStyle name="Note 2 2 4" xfId="16106" xr:uid="{00000000-0005-0000-0000-0000A75C0000}"/>
    <cellStyle name="Note 2 2 4 2" xfId="16107" xr:uid="{00000000-0005-0000-0000-0000A85C0000}"/>
    <cellStyle name="Note 2 2 4 2 2" xfId="16108" xr:uid="{00000000-0005-0000-0000-0000A95C0000}"/>
    <cellStyle name="Note 2 2 4 2 2 2" xfId="16109" xr:uid="{00000000-0005-0000-0000-0000AA5C0000}"/>
    <cellStyle name="Note 2 2 4 2 2 2 2" xfId="16110" xr:uid="{00000000-0005-0000-0000-0000AB5C0000}"/>
    <cellStyle name="Note 2 2 4 2 2 2 3" xfId="16111" xr:uid="{00000000-0005-0000-0000-0000AC5C0000}"/>
    <cellStyle name="Note 2 2 4 2 2 2 4" xfId="16112" xr:uid="{00000000-0005-0000-0000-0000AD5C0000}"/>
    <cellStyle name="Note 2 2 4 2 2 2 5" xfId="16113" xr:uid="{00000000-0005-0000-0000-0000AE5C0000}"/>
    <cellStyle name="Note 2 2 4 2 2 3" xfId="16114" xr:uid="{00000000-0005-0000-0000-0000AF5C0000}"/>
    <cellStyle name="Note 2 2 4 2 2 3 2" xfId="16115" xr:uid="{00000000-0005-0000-0000-0000B05C0000}"/>
    <cellStyle name="Note 2 2 4 2 2 3 3" xfId="16116" xr:uid="{00000000-0005-0000-0000-0000B15C0000}"/>
    <cellStyle name="Note 2 2 4 2 2 3 4" xfId="16117" xr:uid="{00000000-0005-0000-0000-0000B25C0000}"/>
    <cellStyle name="Note 2 2 4 2 2 3 5" xfId="16118" xr:uid="{00000000-0005-0000-0000-0000B35C0000}"/>
    <cellStyle name="Note 2 2 4 2 3" xfId="16119" xr:uid="{00000000-0005-0000-0000-0000B45C0000}"/>
    <cellStyle name="Note 2 2 4 2 3 2" xfId="16120" xr:uid="{00000000-0005-0000-0000-0000B55C0000}"/>
    <cellStyle name="Note 2 2 4 2 3 3" xfId="16121" xr:uid="{00000000-0005-0000-0000-0000B65C0000}"/>
    <cellStyle name="Note 2 2 4 2 3 4" xfId="16122" xr:uid="{00000000-0005-0000-0000-0000B75C0000}"/>
    <cellStyle name="Note 2 2 4 2 3 5" xfId="16123" xr:uid="{00000000-0005-0000-0000-0000B85C0000}"/>
    <cellStyle name="Note 2 2 4 2 4" xfId="16124" xr:uid="{00000000-0005-0000-0000-0000B95C0000}"/>
    <cellStyle name="Note 2 2 4 2 4 2" xfId="16125" xr:uid="{00000000-0005-0000-0000-0000BA5C0000}"/>
    <cellStyle name="Note 2 2 4 2 4 3" xfId="16126" xr:uid="{00000000-0005-0000-0000-0000BB5C0000}"/>
    <cellStyle name="Note 2 2 4 2 4 4" xfId="16127" xr:uid="{00000000-0005-0000-0000-0000BC5C0000}"/>
    <cellStyle name="Note 2 2 4 2 4 5" xfId="16128" xr:uid="{00000000-0005-0000-0000-0000BD5C0000}"/>
    <cellStyle name="Note 2 2 4 3" xfId="16129" xr:uid="{00000000-0005-0000-0000-0000BE5C0000}"/>
    <cellStyle name="Note 2 2 4 3 2" xfId="16130" xr:uid="{00000000-0005-0000-0000-0000BF5C0000}"/>
    <cellStyle name="Note 2 2 4 3 2 2" xfId="16131" xr:uid="{00000000-0005-0000-0000-0000C05C0000}"/>
    <cellStyle name="Note 2 2 4 3 2 2 2" xfId="16132" xr:uid="{00000000-0005-0000-0000-0000C15C0000}"/>
    <cellStyle name="Note 2 2 4 3 2 2 3" xfId="16133" xr:uid="{00000000-0005-0000-0000-0000C25C0000}"/>
    <cellStyle name="Note 2 2 4 3 2 2 4" xfId="16134" xr:uid="{00000000-0005-0000-0000-0000C35C0000}"/>
    <cellStyle name="Note 2 2 4 3 2 2 5" xfId="16135" xr:uid="{00000000-0005-0000-0000-0000C45C0000}"/>
    <cellStyle name="Note 2 2 4 3 2 3" xfId="16136" xr:uid="{00000000-0005-0000-0000-0000C55C0000}"/>
    <cellStyle name="Note 2 2 4 3 2 3 2" xfId="16137" xr:uid="{00000000-0005-0000-0000-0000C65C0000}"/>
    <cellStyle name="Note 2 2 4 3 2 3 3" xfId="16138" xr:uid="{00000000-0005-0000-0000-0000C75C0000}"/>
    <cellStyle name="Note 2 2 4 3 2 3 4" xfId="16139" xr:uid="{00000000-0005-0000-0000-0000C85C0000}"/>
    <cellStyle name="Note 2 2 4 3 2 3 5" xfId="16140" xr:uid="{00000000-0005-0000-0000-0000C95C0000}"/>
    <cellStyle name="Note 2 2 4 3 3" xfId="16141" xr:uid="{00000000-0005-0000-0000-0000CA5C0000}"/>
    <cellStyle name="Note 2 2 4 3 3 2" xfId="16142" xr:uid="{00000000-0005-0000-0000-0000CB5C0000}"/>
    <cellStyle name="Note 2 2 4 3 3 3" xfId="16143" xr:uid="{00000000-0005-0000-0000-0000CC5C0000}"/>
    <cellStyle name="Note 2 2 4 3 3 4" xfId="16144" xr:uid="{00000000-0005-0000-0000-0000CD5C0000}"/>
    <cellStyle name="Note 2 2 4 3 3 5" xfId="16145" xr:uid="{00000000-0005-0000-0000-0000CE5C0000}"/>
    <cellStyle name="Note 2 2 4 3 4" xfId="16146" xr:uid="{00000000-0005-0000-0000-0000CF5C0000}"/>
    <cellStyle name="Note 2 2 4 3 4 2" xfId="16147" xr:uid="{00000000-0005-0000-0000-0000D05C0000}"/>
    <cellStyle name="Note 2 2 4 3 4 3" xfId="16148" xr:uid="{00000000-0005-0000-0000-0000D15C0000}"/>
    <cellStyle name="Note 2 2 4 3 4 4" xfId="16149" xr:uid="{00000000-0005-0000-0000-0000D25C0000}"/>
    <cellStyle name="Note 2 2 4 3 4 5" xfId="16150" xr:uid="{00000000-0005-0000-0000-0000D35C0000}"/>
    <cellStyle name="Note 2 2 4 4" xfId="16151" xr:uid="{00000000-0005-0000-0000-0000D45C0000}"/>
    <cellStyle name="Note 2 2 4 4 2" xfId="16152" xr:uid="{00000000-0005-0000-0000-0000D55C0000}"/>
    <cellStyle name="Note 2 2 4 4 2 2" xfId="16153" xr:uid="{00000000-0005-0000-0000-0000D65C0000}"/>
    <cellStyle name="Note 2 2 4 4 2 2 2" xfId="16154" xr:uid="{00000000-0005-0000-0000-0000D75C0000}"/>
    <cellStyle name="Note 2 2 4 4 2 2 3" xfId="16155" xr:uid="{00000000-0005-0000-0000-0000D85C0000}"/>
    <cellStyle name="Note 2 2 4 4 2 2 4" xfId="16156" xr:uid="{00000000-0005-0000-0000-0000D95C0000}"/>
    <cellStyle name="Note 2 2 4 4 2 2 5" xfId="16157" xr:uid="{00000000-0005-0000-0000-0000DA5C0000}"/>
    <cellStyle name="Note 2 2 4 4 2 3" xfId="16158" xr:uid="{00000000-0005-0000-0000-0000DB5C0000}"/>
    <cellStyle name="Note 2 2 4 4 2 3 2" xfId="16159" xr:uid="{00000000-0005-0000-0000-0000DC5C0000}"/>
    <cellStyle name="Note 2 2 4 4 2 3 3" xfId="16160" xr:uid="{00000000-0005-0000-0000-0000DD5C0000}"/>
    <cellStyle name="Note 2 2 4 4 2 3 4" xfId="16161" xr:uid="{00000000-0005-0000-0000-0000DE5C0000}"/>
    <cellStyle name="Note 2 2 4 4 2 3 5" xfId="16162" xr:uid="{00000000-0005-0000-0000-0000DF5C0000}"/>
    <cellStyle name="Note 2 2 4 4 3" xfId="16163" xr:uid="{00000000-0005-0000-0000-0000E05C0000}"/>
    <cellStyle name="Note 2 2 4 4 3 2" xfId="16164" xr:uid="{00000000-0005-0000-0000-0000E15C0000}"/>
    <cellStyle name="Note 2 2 4 4 3 3" xfId="16165" xr:uid="{00000000-0005-0000-0000-0000E25C0000}"/>
    <cellStyle name="Note 2 2 4 4 3 4" xfId="16166" xr:uid="{00000000-0005-0000-0000-0000E35C0000}"/>
    <cellStyle name="Note 2 2 4 4 3 5" xfId="16167" xr:uid="{00000000-0005-0000-0000-0000E45C0000}"/>
    <cellStyle name="Note 2 2 4 4 4" xfId="16168" xr:uid="{00000000-0005-0000-0000-0000E55C0000}"/>
    <cellStyle name="Note 2 2 4 4 4 2" xfId="16169" xr:uid="{00000000-0005-0000-0000-0000E65C0000}"/>
    <cellStyle name="Note 2 2 4 4 4 3" xfId="16170" xr:uid="{00000000-0005-0000-0000-0000E75C0000}"/>
    <cellStyle name="Note 2 2 4 4 4 4" xfId="16171" xr:uid="{00000000-0005-0000-0000-0000E85C0000}"/>
    <cellStyle name="Note 2 2 4 4 4 5" xfId="16172" xr:uid="{00000000-0005-0000-0000-0000E95C0000}"/>
    <cellStyle name="Note 2 2 4 5" xfId="16173" xr:uid="{00000000-0005-0000-0000-0000EA5C0000}"/>
    <cellStyle name="Note 2 2 4 5 2" xfId="16174" xr:uid="{00000000-0005-0000-0000-0000EB5C0000}"/>
    <cellStyle name="Note 2 2 4 5 2 2" xfId="16175" xr:uid="{00000000-0005-0000-0000-0000EC5C0000}"/>
    <cellStyle name="Note 2 2 4 5 2 3" xfId="16176" xr:uid="{00000000-0005-0000-0000-0000ED5C0000}"/>
    <cellStyle name="Note 2 2 4 5 2 4" xfId="16177" xr:uid="{00000000-0005-0000-0000-0000EE5C0000}"/>
    <cellStyle name="Note 2 2 4 5 2 5" xfId="16178" xr:uid="{00000000-0005-0000-0000-0000EF5C0000}"/>
    <cellStyle name="Note 2 2 4 5 3" xfId="16179" xr:uid="{00000000-0005-0000-0000-0000F05C0000}"/>
    <cellStyle name="Note 2 2 4 5 3 2" xfId="16180" xr:uid="{00000000-0005-0000-0000-0000F15C0000}"/>
    <cellStyle name="Note 2 2 4 5 3 3" xfId="16181" xr:uid="{00000000-0005-0000-0000-0000F25C0000}"/>
    <cellStyle name="Note 2 2 4 5 3 4" xfId="16182" xr:uid="{00000000-0005-0000-0000-0000F35C0000}"/>
    <cellStyle name="Note 2 2 4 5 3 5" xfId="16183" xr:uid="{00000000-0005-0000-0000-0000F45C0000}"/>
    <cellStyle name="Note 2 2 4 6" xfId="16184" xr:uid="{00000000-0005-0000-0000-0000F55C0000}"/>
    <cellStyle name="Note 2 2 4 6 2" xfId="16185" xr:uid="{00000000-0005-0000-0000-0000F65C0000}"/>
    <cellStyle name="Note 2 2 4 6 3" xfId="16186" xr:uid="{00000000-0005-0000-0000-0000F75C0000}"/>
    <cellStyle name="Note 2 2 4 6 4" xfId="16187" xr:uid="{00000000-0005-0000-0000-0000F85C0000}"/>
    <cellStyle name="Note 2 2 4 6 5" xfId="16188" xr:uid="{00000000-0005-0000-0000-0000F95C0000}"/>
    <cellStyle name="Note 2 2 4 7" xfId="16189" xr:uid="{00000000-0005-0000-0000-0000FA5C0000}"/>
    <cellStyle name="Note 2 2 4 7 2" xfId="16190" xr:uid="{00000000-0005-0000-0000-0000FB5C0000}"/>
    <cellStyle name="Note 2 2 4 7 3" xfId="16191" xr:uid="{00000000-0005-0000-0000-0000FC5C0000}"/>
    <cellStyle name="Note 2 2 4 7 4" xfId="16192" xr:uid="{00000000-0005-0000-0000-0000FD5C0000}"/>
    <cellStyle name="Note 2 2 4 7 5" xfId="16193" xr:uid="{00000000-0005-0000-0000-0000FE5C0000}"/>
    <cellStyle name="Note 2 2 5" xfId="16194" xr:uid="{00000000-0005-0000-0000-0000FF5C0000}"/>
    <cellStyle name="Note 2 2 5 2" xfId="16195" xr:uid="{00000000-0005-0000-0000-0000005D0000}"/>
    <cellStyle name="Note 2 2 5 2 2" xfId="16196" xr:uid="{00000000-0005-0000-0000-0000015D0000}"/>
    <cellStyle name="Note 2 2 5 2 2 2" xfId="16197" xr:uid="{00000000-0005-0000-0000-0000025D0000}"/>
    <cellStyle name="Note 2 2 5 2 2 2 2" xfId="16198" xr:uid="{00000000-0005-0000-0000-0000035D0000}"/>
    <cellStyle name="Note 2 2 5 2 2 2 3" xfId="16199" xr:uid="{00000000-0005-0000-0000-0000045D0000}"/>
    <cellStyle name="Note 2 2 5 2 2 2 4" xfId="16200" xr:uid="{00000000-0005-0000-0000-0000055D0000}"/>
    <cellStyle name="Note 2 2 5 2 2 2 5" xfId="16201" xr:uid="{00000000-0005-0000-0000-0000065D0000}"/>
    <cellStyle name="Note 2 2 5 2 2 3" xfId="16202" xr:uid="{00000000-0005-0000-0000-0000075D0000}"/>
    <cellStyle name="Note 2 2 5 2 2 3 2" xfId="16203" xr:uid="{00000000-0005-0000-0000-0000085D0000}"/>
    <cellStyle name="Note 2 2 5 2 2 3 3" xfId="16204" xr:uid="{00000000-0005-0000-0000-0000095D0000}"/>
    <cellStyle name="Note 2 2 5 2 2 3 4" xfId="16205" xr:uid="{00000000-0005-0000-0000-00000A5D0000}"/>
    <cellStyle name="Note 2 2 5 2 2 3 5" xfId="16206" xr:uid="{00000000-0005-0000-0000-00000B5D0000}"/>
    <cellStyle name="Note 2 2 5 2 3" xfId="16207" xr:uid="{00000000-0005-0000-0000-00000C5D0000}"/>
    <cellStyle name="Note 2 2 5 2 3 2" xfId="16208" xr:uid="{00000000-0005-0000-0000-00000D5D0000}"/>
    <cellStyle name="Note 2 2 5 2 3 3" xfId="16209" xr:uid="{00000000-0005-0000-0000-00000E5D0000}"/>
    <cellStyle name="Note 2 2 5 2 3 4" xfId="16210" xr:uid="{00000000-0005-0000-0000-00000F5D0000}"/>
    <cellStyle name="Note 2 2 5 2 3 5" xfId="16211" xr:uid="{00000000-0005-0000-0000-0000105D0000}"/>
    <cellStyle name="Note 2 2 5 2 4" xfId="16212" xr:uid="{00000000-0005-0000-0000-0000115D0000}"/>
    <cellStyle name="Note 2 2 5 2 4 2" xfId="16213" xr:uid="{00000000-0005-0000-0000-0000125D0000}"/>
    <cellStyle name="Note 2 2 5 2 4 3" xfId="16214" xr:uid="{00000000-0005-0000-0000-0000135D0000}"/>
    <cellStyle name="Note 2 2 5 2 4 4" xfId="16215" xr:uid="{00000000-0005-0000-0000-0000145D0000}"/>
    <cellStyle name="Note 2 2 5 2 4 5" xfId="16216" xr:uid="{00000000-0005-0000-0000-0000155D0000}"/>
    <cellStyle name="Note 2 2 5 3" xfId="16217" xr:uid="{00000000-0005-0000-0000-0000165D0000}"/>
    <cellStyle name="Note 2 2 5 3 2" xfId="16218" xr:uid="{00000000-0005-0000-0000-0000175D0000}"/>
    <cellStyle name="Note 2 2 5 3 2 2" xfId="16219" xr:uid="{00000000-0005-0000-0000-0000185D0000}"/>
    <cellStyle name="Note 2 2 5 3 2 2 2" xfId="16220" xr:uid="{00000000-0005-0000-0000-0000195D0000}"/>
    <cellStyle name="Note 2 2 5 3 2 2 3" xfId="16221" xr:uid="{00000000-0005-0000-0000-00001A5D0000}"/>
    <cellStyle name="Note 2 2 5 3 2 2 4" xfId="16222" xr:uid="{00000000-0005-0000-0000-00001B5D0000}"/>
    <cellStyle name="Note 2 2 5 3 2 2 5" xfId="16223" xr:uid="{00000000-0005-0000-0000-00001C5D0000}"/>
    <cellStyle name="Note 2 2 5 3 2 3" xfId="16224" xr:uid="{00000000-0005-0000-0000-00001D5D0000}"/>
    <cellStyle name="Note 2 2 5 3 2 3 2" xfId="16225" xr:uid="{00000000-0005-0000-0000-00001E5D0000}"/>
    <cellStyle name="Note 2 2 5 3 2 3 3" xfId="16226" xr:uid="{00000000-0005-0000-0000-00001F5D0000}"/>
    <cellStyle name="Note 2 2 5 3 2 3 4" xfId="16227" xr:uid="{00000000-0005-0000-0000-0000205D0000}"/>
    <cellStyle name="Note 2 2 5 3 2 3 5" xfId="16228" xr:uid="{00000000-0005-0000-0000-0000215D0000}"/>
    <cellStyle name="Note 2 2 5 3 3" xfId="16229" xr:uid="{00000000-0005-0000-0000-0000225D0000}"/>
    <cellStyle name="Note 2 2 5 3 3 2" xfId="16230" xr:uid="{00000000-0005-0000-0000-0000235D0000}"/>
    <cellStyle name="Note 2 2 5 3 3 3" xfId="16231" xr:uid="{00000000-0005-0000-0000-0000245D0000}"/>
    <cellStyle name="Note 2 2 5 3 3 4" xfId="16232" xr:uid="{00000000-0005-0000-0000-0000255D0000}"/>
    <cellStyle name="Note 2 2 5 3 3 5" xfId="16233" xr:uid="{00000000-0005-0000-0000-0000265D0000}"/>
    <cellStyle name="Note 2 2 5 3 4" xfId="16234" xr:uid="{00000000-0005-0000-0000-0000275D0000}"/>
    <cellStyle name="Note 2 2 5 3 4 2" xfId="16235" xr:uid="{00000000-0005-0000-0000-0000285D0000}"/>
    <cellStyle name="Note 2 2 5 3 4 3" xfId="16236" xr:uid="{00000000-0005-0000-0000-0000295D0000}"/>
    <cellStyle name="Note 2 2 5 3 4 4" xfId="16237" xr:uid="{00000000-0005-0000-0000-00002A5D0000}"/>
    <cellStyle name="Note 2 2 5 3 4 5" xfId="16238" xr:uid="{00000000-0005-0000-0000-00002B5D0000}"/>
    <cellStyle name="Note 2 2 5 4" xfId="16239" xr:uid="{00000000-0005-0000-0000-00002C5D0000}"/>
    <cellStyle name="Note 2 2 5 4 2" xfId="16240" xr:uid="{00000000-0005-0000-0000-00002D5D0000}"/>
    <cellStyle name="Note 2 2 5 4 2 2" xfId="16241" xr:uid="{00000000-0005-0000-0000-00002E5D0000}"/>
    <cellStyle name="Note 2 2 5 4 2 2 2" xfId="16242" xr:uid="{00000000-0005-0000-0000-00002F5D0000}"/>
    <cellStyle name="Note 2 2 5 4 2 2 3" xfId="16243" xr:uid="{00000000-0005-0000-0000-0000305D0000}"/>
    <cellStyle name="Note 2 2 5 4 2 2 4" xfId="16244" xr:uid="{00000000-0005-0000-0000-0000315D0000}"/>
    <cellStyle name="Note 2 2 5 4 2 2 5" xfId="16245" xr:uid="{00000000-0005-0000-0000-0000325D0000}"/>
    <cellStyle name="Note 2 2 5 4 2 3" xfId="16246" xr:uid="{00000000-0005-0000-0000-0000335D0000}"/>
    <cellStyle name="Note 2 2 5 4 2 3 2" xfId="16247" xr:uid="{00000000-0005-0000-0000-0000345D0000}"/>
    <cellStyle name="Note 2 2 5 4 2 3 3" xfId="16248" xr:uid="{00000000-0005-0000-0000-0000355D0000}"/>
    <cellStyle name="Note 2 2 5 4 2 3 4" xfId="16249" xr:uid="{00000000-0005-0000-0000-0000365D0000}"/>
    <cellStyle name="Note 2 2 5 4 2 3 5" xfId="16250" xr:uid="{00000000-0005-0000-0000-0000375D0000}"/>
    <cellStyle name="Note 2 2 5 4 3" xfId="16251" xr:uid="{00000000-0005-0000-0000-0000385D0000}"/>
    <cellStyle name="Note 2 2 5 4 3 2" xfId="16252" xr:uid="{00000000-0005-0000-0000-0000395D0000}"/>
    <cellStyle name="Note 2 2 5 4 3 3" xfId="16253" xr:uid="{00000000-0005-0000-0000-00003A5D0000}"/>
    <cellStyle name="Note 2 2 5 4 3 4" xfId="16254" xr:uid="{00000000-0005-0000-0000-00003B5D0000}"/>
    <cellStyle name="Note 2 2 5 4 3 5" xfId="16255" xr:uid="{00000000-0005-0000-0000-00003C5D0000}"/>
    <cellStyle name="Note 2 2 5 4 4" xfId="16256" xr:uid="{00000000-0005-0000-0000-00003D5D0000}"/>
    <cellStyle name="Note 2 2 5 4 4 2" xfId="16257" xr:uid="{00000000-0005-0000-0000-00003E5D0000}"/>
    <cellStyle name="Note 2 2 5 4 4 3" xfId="16258" xr:uid="{00000000-0005-0000-0000-00003F5D0000}"/>
    <cellStyle name="Note 2 2 5 4 4 4" xfId="16259" xr:uid="{00000000-0005-0000-0000-0000405D0000}"/>
    <cellStyle name="Note 2 2 5 4 4 5" xfId="16260" xr:uid="{00000000-0005-0000-0000-0000415D0000}"/>
    <cellStyle name="Note 2 2 5 5" xfId="16261" xr:uid="{00000000-0005-0000-0000-0000425D0000}"/>
    <cellStyle name="Note 2 2 5 5 2" xfId="16262" xr:uid="{00000000-0005-0000-0000-0000435D0000}"/>
    <cellStyle name="Note 2 2 5 5 2 2" xfId="16263" xr:uid="{00000000-0005-0000-0000-0000445D0000}"/>
    <cellStyle name="Note 2 2 5 5 2 3" xfId="16264" xr:uid="{00000000-0005-0000-0000-0000455D0000}"/>
    <cellStyle name="Note 2 2 5 5 2 4" xfId="16265" xr:uid="{00000000-0005-0000-0000-0000465D0000}"/>
    <cellStyle name="Note 2 2 5 5 2 5" xfId="16266" xr:uid="{00000000-0005-0000-0000-0000475D0000}"/>
    <cellStyle name="Note 2 2 5 5 3" xfId="16267" xr:uid="{00000000-0005-0000-0000-0000485D0000}"/>
    <cellStyle name="Note 2 2 5 5 3 2" xfId="16268" xr:uid="{00000000-0005-0000-0000-0000495D0000}"/>
    <cellStyle name="Note 2 2 5 5 3 3" xfId="16269" xr:uid="{00000000-0005-0000-0000-00004A5D0000}"/>
    <cellStyle name="Note 2 2 5 5 3 4" xfId="16270" xr:uid="{00000000-0005-0000-0000-00004B5D0000}"/>
    <cellStyle name="Note 2 2 5 5 3 5" xfId="16271" xr:uid="{00000000-0005-0000-0000-00004C5D0000}"/>
    <cellStyle name="Note 2 2 5 6" xfId="16272" xr:uid="{00000000-0005-0000-0000-00004D5D0000}"/>
    <cellStyle name="Note 2 2 5 6 2" xfId="16273" xr:uid="{00000000-0005-0000-0000-00004E5D0000}"/>
    <cellStyle name="Note 2 2 5 6 3" xfId="16274" xr:uid="{00000000-0005-0000-0000-00004F5D0000}"/>
    <cellStyle name="Note 2 2 5 6 4" xfId="16275" xr:uid="{00000000-0005-0000-0000-0000505D0000}"/>
    <cellStyle name="Note 2 2 5 6 5" xfId="16276" xr:uid="{00000000-0005-0000-0000-0000515D0000}"/>
    <cellStyle name="Note 2 2 5 7" xfId="16277" xr:uid="{00000000-0005-0000-0000-0000525D0000}"/>
    <cellStyle name="Note 2 2 5 7 2" xfId="16278" xr:uid="{00000000-0005-0000-0000-0000535D0000}"/>
    <cellStyle name="Note 2 2 5 7 3" xfId="16279" xr:uid="{00000000-0005-0000-0000-0000545D0000}"/>
    <cellStyle name="Note 2 2 5 7 4" xfId="16280" xr:uid="{00000000-0005-0000-0000-0000555D0000}"/>
    <cellStyle name="Note 2 2 5 7 5" xfId="16281" xr:uid="{00000000-0005-0000-0000-0000565D0000}"/>
    <cellStyle name="Note 2 2 6" xfId="16282" xr:uid="{00000000-0005-0000-0000-0000575D0000}"/>
    <cellStyle name="Note 2 2 6 2" xfId="16283" xr:uid="{00000000-0005-0000-0000-0000585D0000}"/>
    <cellStyle name="Note 2 2 6 2 2" xfId="16284" xr:uid="{00000000-0005-0000-0000-0000595D0000}"/>
    <cellStyle name="Note 2 2 6 2 2 2" xfId="16285" xr:uid="{00000000-0005-0000-0000-00005A5D0000}"/>
    <cellStyle name="Note 2 2 6 2 2 2 2" xfId="16286" xr:uid="{00000000-0005-0000-0000-00005B5D0000}"/>
    <cellStyle name="Note 2 2 6 2 2 2 3" xfId="16287" xr:uid="{00000000-0005-0000-0000-00005C5D0000}"/>
    <cellStyle name="Note 2 2 6 2 2 2 4" xfId="16288" xr:uid="{00000000-0005-0000-0000-00005D5D0000}"/>
    <cellStyle name="Note 2 2 6 2 2 2 5" xfId="16289" xr:uid="{00000000-0005-0000-0000-00005E5D0000}"/>
    <cellStyle name="Note 2 2 6 2 2 3" xfId="16290" xr:uid="{00000000-0005-0000-0000-00005F5D0000}"/>
    <cellStyle name="Note 2 2 6 2 2 3 2" xfId="16291" xr:uid="{00000000-0005-0000-0000-0000605D0000}"/>
    <cellStyle name="Note 2 2 6 2 2 3 3" xfId="16292" xr:uid="{00000000-0005-0000-0000-0000615D0000}"/>
    <cellStyle name="Note 2 2 6 2 2 3 4" xfId="16293" xr:uid="{00000000-0005-0000-0000-0000625D0000}"/>
    <cellStyle name="Note 2 2 6 2 2 3 5" xfId="16294" xr:uid="{00000000-0005-0000-0000-0000635D0000}"/>
    <cellStyle name="Note 2 2 6 2 3" xfId="16295" xr:uid="{00000000-0005-0000-0000-0000645D0000}"/>
    <cellStyle name="Note 2 2 6 2 3 2" xfId="16296" xr:uid="{00000000-0005-0000-0000-0000655D0000}"/>
    <cellStyle name="Note 2 2 6 2 3 3" xfId="16297" xr:uid="{00000000-0005-0000-0000-0000665D0000}"/>
    <cellStyle name="Note 2 2 6 2 3 4" xfId="16298" xr:uid="{00000000-0005-0000-0000-0000675D0000}"/>
    <cellStyle name="Note 2 2 6 2 3 5" xfId="16299" xr:uid="{00000000-0005-0000-0000-0000685D0000}"/>
    <cellStyle name="Note 2 2 6 2 4" xfId="16300" xr:uid="{00000000-0005-0000-0000-0000695D0000}"/>
    <cellStyle name="Note 2 2 6 2 4 2" xfId="16301" xr:uid="{00000000-0005-0000-0000-00006A5D0000}"/>
    <cellStyle name="Note 2 2 6 2 4 3" xfId="16302" xr:uid="{00000000-0005-0000-0000-00006B5D0000}"/>
    <cellStyle name="Note 2 2 6 2 4 4" xfId="16303" xr:uid="{00000000-0005-0000-0000-00006C5D0000}"/>
    <cellStyle name="Note 2 2 6 2 4 5" xfId="16304" xr:uid="{00000000-0005-0000-0000-00006D5D0000}"/>
    <cellStyle name="Note 2 2 6 3" xfId="16305" xr:uid="{00000000-0005-0000-0000-00006E5D0000}"/>
    <cellStyle name="Note 2 2 6 3 2" xfId="16306" xr:uid="{00000000-0005-0000-0000-00006F5D0000}"/>
    <cellStyle name="Note 2 2 6 3 2 2" xfId="16307" xr:uid="{00000000-0005-0000-0000-0000705D0000}"/>
    <cellStyle name="Note 2 2 6 3 2 2 2" xfId="16308" xr:uid="{00000000-0005-0000-0000-0000715D0000}"/>
    <cellStyle name="Note 2 2 6 3 2 2 3" xfId="16309" xr:uid="{00000000-0005-0000-0000-0000725D0000}"/>
    <cellStyle name="Note 2 2 6 3 2 2 4" xfId="16310" xr:uid="{00000000-0005-0000-0000-0000735D0000}"/>
    <cellStyle name="Note 2 2 6 3 2 2 5" xfId="16311" xr:uid="{00000000-0005-0000-0000-0000745D0000}"/>
    <cellStyle name="Note 2 2 6 3 2 3" xfId="16312" xr:uid="{00000000-0005-0000-0000-0000755D0000}"/>
    <cellStyle name="Note 2 2 6 3 2 3 2" xfId="16313" xr:uid="{00000000-0005-0000-0000-0000765D0000}"/>
    <cellStyle name="Note 2 2 6 3 2 3 3" xfId="16314" xr:uid="{00000000-0005-0000-0000-0000775D0000}"/>
    <cellStyle name="Note 2 2 6 3 2 3 4" xfId="16315" xr:uid="{00000000-0005-0000-0000-0000785D0000}"/>
    <cellStyle name="Note 2 2 6 3 2 3 5" xfId="16316" xr:uid="{00000000-0005-0000-0000-0000795D0000}"/>
    <cellStyle name="Note 2 2 6 3 3" xfId="16317" xr:uid="{00000000-0005-0000-0000-00007A5D0000}"/>
    <cellStyle name="Note 2 2 6 3 3 2" xfId="16318" xr:uid="{00000000-0005-0000-0000-00007B5D0000}"/>
    <cellStyle name="Note 2 2 6 3 3 3" xfId="16319" xr:uid="{00000000-0005-0000-0000-00007C5D0000}"/>
    <cellStyle name="Note 2 2 6 3 3 4" xfId="16320" xr:uid="{00000000-0005-0000-0000-00007D5D0000}"/>
    <cellStyle name="Note 2 2 6 3 3 5" xfId="16321" xr:uid="{00000000-0005-0000-0000-00007E5D0000}"/>
    <cellStyle name="Note 2 2 6 3 4" xfId="16322" xr:uid="{00000000-0005-0000-0000-00007F5D0000}"/>
    <cellStyle name="Note 2 2 6 3 4 2" xfId="16323" xr:uid="{00000000-0005-0000-0000-0000805D0000}"/>
    <cellStyle name="Note 2 2 6 3 4 3" xfId="16324" xr:uid="{00000000-0005-0000-0000-0000815D0000}"/>
    <cellStyle name="Note 2 2 6 3 4 4" xfId="16325" xr:uid="{00000000-0005-0000-0000-0000825D0000}"/>
    <cellStyle name="Note 2 2 6 3 4 5" xfId="16326" xr:uid="{00000000-0005-0000-0000-0000835D0000}"/>
    <cellStyle name="Note 2 2 6 4" xfId="16327" xr:uid="{00000000-0005-0000-0000-0000845D0000}"/>
    <cellStyle name="Note 2 2 6 4 2" xfId="16328" xr:uid="{00000000-0005-0000-0000-0000855D0000}"/>
    <cellStyle name="Note 2 2 6 4 2 2" xfId="16329" xr:uid="{00000000-0005-0000-0000-0000865D0000}"/>
    <cellStyle name="Note 2 2 6 4 2 2 2" xfId="16330" xr:uid="{00000000-0005-0000-0000-0000875D0000}"/>
    <cellStyle name="Note 2 2 6 4 2 2 3" xfId="16331" xr:uid="{00000000-0005-0000-0000-0000885D0000}"/>
    <cellStyle name="Note 2 2 6 4 2 2 4" xfId="16332" xr:uid="{00000000-0005-0000-0000-0000895D0000}"/>
    <cellStyle name="Note 2 2 6 4 2 2 5" xfId="16333" xr:uid="{00000000-0005-0000-0000-00008A5D0000}"/>
    <cellStyle name="Note 2 2 6 4 2 3" xfId="16334" xr:uid="{00000000-0005-0000-0000-00008B5D0000}"/>
    <cellStyle name="Note 2 2 6 4 2 3 2" xfId="16335" xr:uid="{00000000-0005-0000-0000-00008C5D0000}"/>
    <cellStyle name="Note 2 2 6 4 2 3 3" xfId="16336" xr:uid="{00000000-0005-0000-0000-00008D5D0000}"/>
    <cellStyle name="Note 2 2 6 4 2 3 4" xfId="16337" xr:uid="{00000000-0005-0000-0000-00008E5D0000}"/>
    <cellStyle name="Note 2 2 6 4 2 3 5" xfId="16338" xr:uid="{00000000-0005-0000-0000-00008F5D0000}"/>
    <cellStyle name="Note 2 2 6 4 3" xfId="16339" xr:uid="{00000000-0005-0000-0000-0000905D0000}"/>
    <cellStyle name="Note 2 2 6 4 3 2" xfId="16340" xr:uid="{00000000-0005-0000-0000-0000915D0000}"/>
    <cellStyle name="Note 2 2 6 4 3 3" xfId="16341" xr:uid="{00000000-0005-0000-0000-0000925D0000}"/>
    <cellStyle name="Note 2 2 6 4 3 4" xfId="16342" xr:uid="{00000000-0005-0000-0000-0000935D0000}"/>
    <cellStyle name="Note 2 2 6 4 3 5" xfId="16343" xr:uid="{00000000-0005-0000-0000-0000945D0000}"/>
    <cellStyle name="Note 2 2 6 4 4" xfId="16344" xr:uid="{00000000-0005-0000-0000-0000955D0000}"/>
    <cellStyle name="Note 2 2 6 4 4 2" xfId="16345" xr:uid="{00000000-0005-0000-0000-0000965D0000}"/>
    <cellStyle name="Note 2 2 6 4 4 3" xfId="16346" xr:uid="{00000000-0005-0000-0000-0000975D0000}"/>
    <cellStyle name="Note 2 2 6 4 4 4" xfId="16347" xr:uid="{00000000-0005-0000-0000-0000985D0000}"/>
    <cellStyle name="Note 2 2 6 4 4 5" xfId="16348" xr:uid="{00000000-0005-0000-0000-0000995D0000}"/>
    <cellStyle name="Note 2 2 6 5" xfId="16349" xr:uid="{00000000-0005-0000-0000-00009A5D0000}"/>
    <cellStyle name="Note 2 2 6 5 2" xfId="16350" xr:uid="{00000000-0005-0000-0000-00009B5D0000}"/>
    <cellStyle name="Note 2 2 6 5 2 2" xfId="16351" xr:uid="{00000000-0005-0000-0000-00009C5D0000}"/>
    <cellStyle name="Note 2 2 6 5 2 3" xfId="16352" xr:uid="{00000000-0005-0000-0000-00009D5D0000}"/>
    <cellStyle name="Note 2 2 6 5 2 4" xfId="16353" xr:uid="{00000000-0005-0000-0000-00009E5D0000}"/>
    <cellStyle name="Note 2 2 6 5 2 5" xfId="16354" xr:uid="{00000000-0005-0000-0000-00009F5D0000}"/>
    <cellStyle name="Note 2 2 6 5 3" xfId="16355" xr:uid="{00000000-0005-0000-0000-0000A05D0000}"/>
    <cellStyle name="Note 2 2 6 5 3 2" xfId="16356" xr:uid="{00000000-0005-0000-0000-0000A15D0000}"/>
    <cellStyle name="Note 2 2 6 5 3 3" xfId="16357" xr:uid="{00000000-0005-0000-0000-0000A25D0000}"/>
    <cellStyle name="Note 2 2 6 5 3 4" xfId="16358" xr:uid="{00000000-0005-0000-0000-0000A35D0000}"/>
    <cellStyle name="Note 2 2 6 5 3 5" xfId="16359" xr:uid="{00000000-0005-0000-0000-0000A45D0000}"/>
    <cellStyle name="Note 2 2 6 6" xfId="16360" xr:uid="{00000000-0005-0000-0000-0000A55D0000}"/>
    <cellStyle name="Note 2 2 6 6 2" xfId="16361" xr:uid="{00000000-0005-0000-0000-0000A65D0000}"/>
    <cellStyle name="Note 2 2 6 6 3" xfId="16362" xr:uid="{00000000-0005-0000-0000-0000A75D0000}"/>
    <cellStyle name="Note 2 2 6 6 4" xfId="16363" xr:uid="{00000000-0005-0000-0000-0000A85D0000}"/>
    <cellStyle name="Note 2 2 6 6 5" xfId="16364" xr:uid="{00000000-0005-0000-0000-0000A95D0000}"/>
    <cellStyle name="Note 2 2 6 7" xfId="16365" xr:uid="{00000000-0005-0000-0000-0000AA5D0000}"/>
    <cellStyle name="Note 2 2 6 7 2" xfId="16366" xr:uid="{00000000-0005-0000-0000-0000AB5D0000}"/>
    <cellStyle name="Note 2 2 6 7 3" xfId="16367" xr:uid="{00000000-0005-0000-0000-0000AC5D0000}"/>
    <cellStyle name="Note 2 2 6 7 4" xfId="16368" xr:uid="{00000000-0005-0000-0000-0000AD5D0000}"/>
    <cellStyle name="Note 2 2 6 7 5" xfId="16369" xr:uid="{00000000-0005-0000-0000-0000AE5D0000}"/>
    <cellStyle name="Note 2 2 7" xfId="16370" xr:uid="{00000000-0005-0000-0000-0000AF5D0000}"/>
    <cellStyle name="Note 2 2 7 2" xfId="16371" xr:uid="{00000000-0005-0000-0000-0000B05D0000}"/>
    <cellStyle name="Note 2 2 7 2 2" xfId="16372" xr:uid="{00000000-0005-0000-0000-0000B15D0000}"/>
    <cellStyle name="Note 2 2 7 2 2 2" xfId="16373" xr:uid="{00000000-0005-0000-0000-0000B25D0000}"/>
    <cellStyle name="Note 2 2 7 2 2 2 2" xfId="16374" xr:uid="{00000000-0005-0000-0000-0000B35D0000}"/>
    <cellStyle name="Note 2 2 7 2 2 2 3" xfId="16375" xr:uid="{00000000-0005-0000-0000-0000B45D0000}"/>
    <cellStyle name="Note 2 2 7 2 2 2 4" xfId="16376" xr:uid="{00000000-0005-0000-0000-0000B55D0000}"/>
    <cellStyle name="Note 2 2 7 2 2 2 5" xfId="16377" xr:uid="{00000000-0005-0000-0000-0000B65D0000}"/>
    <cellStyle name="Note 2 2 7 2 2 3" xfId="16378" xr:uid="{00000000-0005-0000-0000-0000B75D0000}"/>
    <cellStyle name="Note 2 2 7 2 2 3 2" xfId="16379" xr:uid="{00000000-0005-0000-0000-0000B85D0000}"/>
    <cellStyle name="Note 2 2 7 2 2 3 3" xfId="16380" xr:uid="{00000000-0005-0000-0000-0000B95D0000}"/>
    <cellStyle name="Note 2 2 7 2 2 3 4" xfId="16381" xr:uid="{00000000-0005-0000-0000-0000BA5D0000}"/>
    <cellStyle name="Note 2 2 7 2 2 3 5" xfId="16382" xr:uid="{00000000-0005-0000-0000-0000BB5D0000}"/>
    <cellStyle name="Note 2 2 7 2 3" xfId="16383" xr:uid="{00000000-0005-0000-0000-0000BC5D0000}"/>
    <cellStyle name="Note 2 2 7 2 3 2" xfId="16384" xr:uid="{00000000-0005-0000-0000-0000BD5D0000}"/>
    <cellStyle name="Note 2 2 7 2 3 3" xfId="16385" xr:uid="{00000000-0005-0000-0000-0000BE5D0000}"/>
    <cellStyle name="Note 2 2 7 2 3 4" xfId="16386" xr:uid="{00000000-0005-0000-0000-0000BF5D0000}"/>
    <cellStyle name="Note 2 2 7 2 3 5" xfId="16387" xr:uid="{00000000-0005-0000-0000-0000C05D0000}"/>
    <cellStyle name="Note 2 2 7 2 4" xfId="16388" xr:uid="{00000000-0005-0000-0000-0000C15D0000}"/>
    <cellStyle name="Note 2 2 7 2 4 2" xfId="16389" xr:uid="{00000000-0005-0000-0000-0000C25D0000}"/>
    <cellStyle name="Note 2 2 7 2 4 3" xfId="16390" xr:uid="{00000000-0005-0000-0000-0000C35D0000}"/>
    <cellStyle name="Note 2 2 7 2 4 4" xfId="16391" xr:uid="{00000000-0005-0000-0000-0000C45D0000}"/>
    <cellStyle name="Note 2 2 7 2 4 5" xfId="16392" xr:uid="{00000000-0005-0000-0000-0000C55D0000}"/>
    <cellStyle name="Note 2 2 7 3" xfId="16393" xr:uid="{00000000-0005-0000-0000-0000C65D0000}"/>
    <cellStyle name="Note 2 2 7 3 2" xfId="16394" xr:uid="{00000000-0005-0000-0000-0000C75D0000}"/>
    <cellStyle name="Note 2 2 7 3 2 2" xfId="16395" xr:uid="{00000000-0005-0000-0000-0000C85D0000}"/>
    <cellStyle name="Note 2 2 7 3 2 2 2" xfId="16396" xr:uid="{00000000-0005-0000-0000-0000C95D0000}"/>
    <cellStyle name="Note 2 2 7 3 2 2 3" xfId="16397" xr:uid="{00000000-0005-0000-0000-0000CA5D0000}"/>
    <cellStyle name="Note 2 2 7 3 2 2 4" xfId="16398" xr:uid="{00000000-0005-0000-0000-0000CB5D0000}"/>
    <cellStyle name="Note 2 2 7 3 2 2 5" xfId="16399" xr:uid="{00000000-0005-0000-0000-0000CC5D0000}"/>
    <cellStyle name="Note 2 2 7 3 2 3" xfId="16400" xr:uid="{00000000-0005-0000-0000-0000CD5D0000}"/>
    <cellStyle name="Note 2 2 7 3 2 3 2" xfId="16401" xr:uid="{00000000-0005-0000-0000-0000CE5D0000}"/>
    <cellStyle name="Note 2 2 7 3 2 3 3" xfId="16402" xr:uid="{00000000-0005-0000-0000-0000CF5D0000}"/>
    <cellStyle name="Note 2 2 7 3 2 3 4" xfId="16403" xr:uid="{00000000-0005-0000-0000-0000D05D0000}"/>
    <cellStyle name="Note 2 2 7 3 2 3 5" xfId="16404" xr:uid="{00000000-0005-0000-0000-0000D15D0000}"/>
    <cellStyle name="Note 2 2 7 3 3" xfId="16405" xr:uid="{00000000-0005-0000-0000-0000D25D0000}"/>
    <cellStyle name="Note 2 2 7 3 3 2" xfId="16406" xr:uid="{00000000-0005-0000-0000-0000D35D0000}"/>
    <cellStyle name="Note 2 2 7 3 3 3" xfId="16407" xr:uid="{00000000-0005-0000-0000-0000D45D0000}"/>
    <cellStyle name="Note 2 2 7 3 3 4" xfId="16408" xr:uid="{00000000-0005-0000-0000-0000D55D0000}"/>
    <cellStyle name="Note 2 2 7 3 3 5" xfId="16409" xr:uid="{00000000-0005-0000-0000-0000D65D0000}"/>
    <cellStyle name="Note 2 2 7 3 4" xfId="16410" xr:uid="{00000000-0005-0000-0000-0000D75D0000}"/>
    <cellStyle name="Note 2 2 7 3 4 2" xfId="16411" xr:uid="{00000000-0005-0000-0000-0000D85D0000}"/>
    <cellStyle name="Note 2 2 7 3 4 3" xfId="16412" xr:uid="{00000000-0005-0000-0000-0000D95D0000}"/>
    <cellStyle name="Note 2 2 7 3 4 4" xfId="16413" xr:uid="{00000000-0005-0000-0000-0000DA5D0000}"/>
    <cellStyle name="Note 2 2 7 3 4 5" xfId="16414" xr:uid="{00000000-0005-0000-0000-0000DB5D0000}"/>
    <cellStyle name="Note 2 2 7 4" xfId="16415" xr:uid="{00000000-0005-0000-0000-0000DC5D0000}"/>
    <cellStyle name="Note 2 2 7 4 2" xfId="16416" xr:uid="{00000000-0005-0000-0000-0000DD5D0000}"/>
    <cellStyle name="Note 2 2 7 4 2 2" xfId="16417" xr:uid="{00000000-0005-0000-0000-0000DE5D0000}"/>
    <cellStyle name="Note 2 2 7 4 2 2 2" xfId="16418" xr:uid="{00000000-0005-0000-0000-0000DF5D0000}"/>
    <cellStyle name="Note 2 2 7 4 2 2 3" xfId="16419" xr:uid="{00000000-0005-0000-0000-0000E05D0000}"/>
    <cellStyle name="Note 2 2 7 4 2 2 4" xfId="16420" xr:uid="{00000000-0005-0000-0000-0000E15D0000}"/>
    <cellStyle name="Note 2 2 7 4 2 2 5" xfId="16421" xr:uid="{00000000-0005-0000-0000-0000E25D0000}"/>
    <cellStyle name="Note 2 2 7 4 2 3" xfId="16422" xr:uid="{00000000-0005-0000-0000-0000E35D0000}"/>
    <cellStyle name="Note 2 2 7 4 2 3 2" xfId="16423" xr:uid="{00000000-0005-0000-0000-0000E45D0000}"/>
    <cellStyle name="Note 2 2 7 4 2 3 3" xfId="16424" xr:uid="{00000000-0005-0000-0000-0000E55D0000}"/>
    <cellStyle name="Note 2 2 7 4 2 3 4" xfId="16425" xr:uid="{00000000-0005-0000-0000-0000E65D0000}"/>
    <cellStyle name="Note 2 2 7 4 2 3 5" xfId="16426" xr:uid="{00000000-0005-0000-0000-0000E75D0000}"/>
    <cellStyle name="Note 2 2 7 4 3" xfId="16427" xr:uid="{00000000-0005-0000-0000-0000E85D0000}"/>
    <cellStyle name="Note 2 2 7 4 3 2" xfId="16428" xr:uid="{00000000-0005-0000-0000-0000E95D0000}"/>
    <cellStyle name="Note 2 2 7 4 3 3" xfId="16429" xr:uid="{00000000-0005-0000-0000-0000EA5D0000}"/>
    <cellStyle name="Note 2 2 7 4 3 4" xfId="16430" xr:uid="{00000000-0005-0000-0000-0000EB5D0000}"/>
    <cellStyle name="Note 2 2 7 4 3 5" xfId="16431" xr:uid="{00000000-0005-0000-0000-0000EC5D0000}"/>
    <cellStyle name="Note 2 2 7 4 4" xfId="16432" xr:uid="{00000000-0005-0000-0000-0000ED5D0000}"/>
    <cellStyle name="Note 2 2 7 4 4 2" xfId="16433" xr:uid="{00000000-0005-0000-0000-0000EE5D0000}"/>
    <cellStyle name="Note 2 2 7 4 4 3" xfId="16434" xr:uid="{00000000-0005-0000-0000-0000EF5D0000}"/>
    <cellStyle name="Note 2 2 7 4 4 4" xfId="16435" xr:uid="{00000000-0005-0000-0000-0000F05D0000}"/>
    <cellStyle name="Note 2 2 7 4 4 5" xfId="16436" xr:uid="{00000000-0005-0000-0000-0000F15D0000}"/>
    <cellStyle name="Note 2 2 7 5" xfId="16437" xr:uid="{00000000-0005-0000-0000-0000F25D0000}"/>
    <cellStyle name="Note 2 2 7 5 2" xfId="16438" xr:uid="{00000000-0005-0000-0000-0000F35D0000}"/>
    <cellStyle name="Note 2 2 7 5 2 2" xfId="16439" xr:uid="{00000000-0005-0000-0000-0000F45D0000}"/>
    <cellStyle name="Note 2 2 7 5 2 3" xfId="16440" xr:uid="{00000000-0005-0000-0000-0000F55D0000}"/>
    <cellStyle name="Note 2 2 7 5 2 4" xfId="16441" xr:uid="{00000000-0005-0000-0000-0000F65D0000}"/>
    <cellStyle name="Note 2 2 7 5 2 5" xfId="16442" xr:uid="{00000000-0005-0000-0000-0000F75D0000}"/>
    <cellStyle name="Note 2 2 7 5 3" xfId="16443" xr:uid="{00000000-0005-0000-0000-0000F85D0000}"/>
    <cellStyle name="Note 2 2 7 5 3 2" xfId="16444" xr:uid="{00000000-0005-0000-0000-0000F95D0000}"/>
    <cellStyle name="Note 2 2 7 5 3 3" xfId="16445" xr:uid="{00000000-0005-0000-0000-0000FA5D0000}"/>
    <cellStyle name="Note 2 2 7 5 3 4" xfId="16446" xr:uid="{00000000-0005-0000-0000-0000FB5D0000}"/>
    <cellStyle name="Note 2 2 7 5 3 5" xfId="16447" xr:uid="{00000000-0005-0000-0000-0000FC5D0000}"/>
    <cellStyle name="Note 2 2 7 6" xfId="16448" xr:uid="{00000000-0005-0000-0000-0000FD5D0000}"/>
    <cellStyle name="Note 2 2 7 6 2" xfId="16449" xr:uid="{00000000-0005-0000-0000-0000FE5D0000}"/>
    <cellStyle name="Note 2 2 7 6 3" xfId="16450" xr:uid="{00000000-0005-0000-0000-0000FF5D0000}"/>
    <cellStyle name="Note 2 2 7 6 4" xfId="16451" xr:uid="{00000000-0005-0000-0000-0000005E0000}"/>
    <cellStyle name="Note 2 2 7 6 5" xfId="16452" xr:uid="{00000000-0005-0000-0000-0000015E0000}"/>
    <cellStyle name="Note 2 2 7 7" xfId="16453" xr:uid="{00000000-0005-0000-0000-0000025E0000}"/>
    <cellStyle name="Note 2 2 7 7 2" xfId="16454" xr:uid="{00000000-0005-0000-0000-0000035E0000}"/>
    <cellStyle name="Note 2 2 7 7 3" xfId="16455" xr:uid="{00000000-0005-0000-0000-0000045E0000}"/>
    <cellStyle name="Note 2 2 7 7 4" xfId="16456" xr:uid="{00000000-0005-0000-0000-0000055E0000}"/>
    <cellStyle name="Note 2 2 7 7 5" xfId="16457" xr:uid="{00000000-0005-0000-0000-0000065E0000}"/>
    <cellStyle name="Note 2 2 8" xfId="16458" xr:uid="{00000000-0005-0000-0000-0000075E0000}"/>
    <cellStyle name="Note 2 2 8 2" xfId="16459" xr:uid="{00000000-0005-0000-0000-0000085E0000}"/>
    <cellStyle name="Note 2 2 8 2 2" xfId="16460" xr:uid="{00000000-0005-0000-0000-0000095E0000}"/>
    <cellStyle name="Note 2 2 8 2 2 2" xfId="16461" xr:uid="{00000000-0005-0000-0000-00000A5E0000}"/>
    <cellStyle name="Note 2 2 8 2 2 2 2" xfId="16462" xr:uid="{00000000-0005-0000-0000-00000B5E0000}"/>
    <cellStyle name="Note 2 2 8 2 2 2 3" xfId="16463" xr:uid="{00000000-0005-0000-0000-00000C5E0000}"/>
    <cellStyle name="Note 2 2 8 2 2 2 4" xfId="16464" xr:uid="{00000000-0005-0000-0000-00000D5E0000}"/>
    <cellStyle name="Note 2 2 8 2 2 2 5" xfId="16465" xr:uid="{00000000-0005-0000-0000-00000E5E0000}"/>
    <cellStyle name="Note 2 2 8 2 2 3" xfId="16466" xr:uid="{00000000-0005-0000-0000-00000F5E0000}"/>
    <cellStyle name="Note 2 2 8 2 2 3 2" xfId="16467" xr:uid="{00000000-0005-0000-0000-0000105E0000}"/>
    <cellStyle name="Note 2 2 8 2 2 3 3" xfId="16468" xr:uid="{00000000-0005-0000-0000-0000115E0000}"/>
    <cellStyle name="Note 2 2 8 2 2 3 4" xfId="16469" xr:uid="{00000000-0005-0000-0000-0000125E0000}"/>
    <cellStyle name="Note 2 2 8 2 2 3 5" xfId="16470" xr:uid="{00000000-0005-0000-0000-0000135E0000}"/>
    <cellStyle name="Note 2 2 8 2 3" xfId="16471" xr:uid="{00000000-0005-0000-0000-0000145E0000}"/>
    <cellStyle name="Note 2 2 8 2 3 2" xfId="16472" xr:uid="{00000000-0005-0000-0000-0000155E0000}"/>
    <cellStyle name="Note 2 2 8 2 3 3" xfId="16473" xr:uid="{00000000-0005-0000-0000-0000165E0000}"/>
    <cellStyle name="Note 2 2 8 2 3 4" xfId="16474" xr:uid="{00000000-0005-0000-0000-0000175E0000}"/>
    <cellStyle name="Note 2 2 8 2 3 5" xfId="16475" xr:uid="{00000000-0005-0000-0000-0000185E0000}"/>
    <cellStyle name="Note 2 2 8 2 4" xfId="16476" xr:uid="{00000000-0005-0000-0000-0000195E0000}"/>
    <cellStyle name="Note 2 2 8 2 4 2" xfId="16477" xr:uid="{00000000-0005-0000-0000-00001A5E0000}"/>
    <cellStyle name="Note 2 2 8 2 4 3" xfId="16478" xr:uid="{00000000-0005-0000-0000-00001B5E0000}"/>
    <cellStyle name="Note 2 2 8 2 4 4" xfId="16479" xr:uid="{00000000-0005-0000-0000-00001C5E0000}"/>
    <cellStyle name="Note 2 2 8 2 4 5" xfId="16480" xr:uid="{00000000-0005-0000-0000-00001D5E0000}"/>
    <cellStyle name="Note 2 2 8 3" xfId="16481" xr:uid="{00000000-0005-0000-0000-00001E5E0000}"/>
    <cellStyle name="Note 2 2 8 3 2" xfId="16482" xr:uid="{00000000-0005-0000-0000-00001F5E0000}"/>
    <cellStyle name="Note 2 2 8 3 2 2" xfId="16483" xr:uid="{00000000-0005-0000-0000-0000205E0000}"/>
    <cellStyle name="Note 2 2 8 3 2 2 2" xfId="16484" xr:uid="{00000000-0005-0000-0000-0000215E0000}"/>
    <cellStyle name="Note 2 2 8 3 2 2 3" xfId="16485" xr:uid="{00000000-0005-0000-0000-0000225E0000}"/>
    <cellStyle name="Note 2 2 8 3 2 2 4" xfId="16486" xr:uid="{00000000-0005-0000-0000-0000235E0000}"/>
    <cellStyle name="Note 2 2 8 3 2 2 5" xfId="16487" xr:uid="{00000000-0005-0000-0000-0000245E0000}"/>
    <cellStyle name="Note 2 2 8 3 2 3" xfId="16488" xr:uid="{00000000-0005-0000-0000-0000255E0000}"/>
    <cellStyle name="Note 2 2 8 3 2 3 2" xfId="16489" xr:uid="{00000000-0005-0000-0000-0000265E0000}"/>
    <cellStyle name="Note 2 2 8 3 2 3 3" xfId="16490" xr:uid="{00000000-0005-0000-0000-0000275E0000}"/>
    <cellStyle name="Note 2 2 8 3 2 3 4" xfId="16491" xr:uid="{00000000-0005-0000-0000-0000285E0000}"/>
    <cellStyle name="Note 2 2 8 3 2 3 5" xfId="16492" xr:uid="{00000000-0005-0000-0000-0000295E0000}"/>
    <cellStyle name="Note 2 2 8 3 3" xfId="16493" xr:uid="{00000000-0005-0000-0000-00002A5E0000}"/>
    <cellStyle name="Note 2 2 8 3 3 2" xfId="16494" xr:uid="{00000000-0005-0000-0000-00002B5E0000}"/>
    <cellStyle name="Note 2 2 8 3 3 3" xfId="16495" xr:uid="{00000000-0005-0000-0000-00002C5E0000}"/>
    <cellStyle name="Note 2 2 8 3 3 4" xfId="16496" xr:uid="{00000000-0005-0000-0000-00002D5E0000}"/>
    <cellStyle name="Note 2 2 8 3 3 5" xfId="16497" xr:uid="{00000000-0005-0000-0000-00002E5E0000}"/>
    <cellStyle name="Note 2 2 8 3 4" xfId="16498" xr:uid="{00000000-0005-0000-0000-00002F5E0000}"/>
    <cellStyle name="Note 2 2 8 3 4 2" xfId="16499" xr:uid="{00000000-0005-0000-0000-0000305E0000}"/>
    <cellStyle name="Note 2 2 8 3 4 3" xfId="16500" xr:uid="{00000000-0005-0000-0000-0000315E0000}"/>
    <cellStyle name="Note 2 2 8 3 4 4" xfId="16501" xr:uid="{00000000-0005-0000-0000-0000325E0000}"/>
    <cellStyle name="Note 2 2 8 3 4 5" xfId="16502" xr:uid="{00000000-0005-0000-0000-0000335E0000}"/>
    <cellStyle name="Note 2 2 8 4" xfId="16503" xr:uid="{00000000-0005-0000-0000-0000345E0000}"/>
    <cellStyle name="Note 2 2 8 4 2" xfId="16504" xr:uid="{00000000-0005-0000-0000-0000355E0000}"/>
    <cellStyle name="Note 2 2 8 4 2 2" xfId="16505" xr:uid="{00000000-0005-0000-0000-0000365E0000}"/>
    <cellStyle name="Note 2 2 8 4 2 2 2" xfId="16506" xr:uid="{00000000-0005-0000-0000-0000375E0000}"/>
    <cellStyle name="Note 2 2 8 4 2 2 3" xfId="16507" xr:uid="{00000000-0005-0000-0000-0000385E0000}"/>
    <cellStyle name="Note 2 2 8 4 2 2 4" xfId="16508" xr:uid="{00000000-0005-0000-0000-0000395E0000}"/>
    <cellStyle name="Note 2 2 8 4 2 2 5" xfId="16509" xr:uid="{00000000-0005-0000-0000-00003A5E0000}"/>
    <cellStyle name="Note 2 2 8 4 2 3" xfId="16510" xr:uid="{00000000-0005-0000-0000-00003B5E0000}"/>
    <cellStyle name="Note 2 2 8 4 2 3 2" xfId="16511" xr:uid="{00000000-0005-0000-0000-00003C5E0000}"/>
    <cellStyle name="Note 2 2 8 4 2 3 3" xfId="16512" xr:uid="{00000000-0005-0000-0000-00003D5E0000}"/>
    <cellStyle name="Note 2 2 8 4 2 3 4" xfId="16513" xr:uid="{00000000-0005-0000-0000-00003E5E0000}"/>
    <cellStyle name="Note 2 2 8 4 2 3 5" xfId="16514" xr:uid="{00000000-0005-0000-0000-00003F5E0000}"/>
    <cellStyle name="Note 2 2 8 4 3" xfId="16515" xr:uid="{00000000-0005-0000-0000-0000405E0000}"/>
    <cellStyle name="Note 2 2 8 4 3 2" xfId="16516" xr:uid="{00000000-0005-0000-0000-0000415E0000}"/>
    <cellStyle name="Note 2 2 8 4 3 3" xfId="16517" xr:uid="{00000000-0005-0000-0000-0000425E0000}"/>
    <cellStyle name="Note 2 2 8 4 3 4" xfId="16518" xr:uid="{00000000-0005-0000-0000-0000435E0000}"/>
    <cellStyle name="Note 2 2 8 4 3 5" xfId="16519" xr:uid="{00000000-0005-0000-0000-0000445E0000}"/>
    <cellStyle name="Note 2 2 8 4 4" xfId="16520" xr:uid="{00000000-0005-0000-0000-0000455E0000}"/>
    <cellStyle name="Note 2 2 8 4 4 2" xfId="16521" xr:uid="{00000000-0005-0000-0000-0000465E0000}"/>
    <cellStyle name="Note 2 2 8 4 4 3" xfId="16522" xr:uid="{00000000-0005-0000-0000-0000475E0000}"/>
    <cellStyle name="Note 2 2 8 4 4 4" xfId="16523" xr:uid="{00000000-0005-0000-0000-0000485E0000}"/>
    <cellStyle name="Note 2 2 8 4 4 5" xfId="16524" xr:uid="{00000000-0005-0000-0000-0000495E0000}"/>
    <cellStyle name="Note 2 2 8 5" xfId="16525" xr:uid="{00000000-0005-0000-0000-00004A5E0000}"/>
    <cellStyle name="Note 2 2 8 5 2" xfId="16526" xr:uid="{00000000-0005-0000-0000-00004B5E0000}"/>
    <cellStyle name="Note 2 2 8 5 2 2" xfId="16527" xr:uid="{00000000-0005-0000-0000-00004C5E0000}"/>
    <cellStyle name="Note 2 2 8 5 2 3" xfId="16528" xr:uid="{00000000-0005-0000-0000-00004D5E0000}"/>
    <cellStyle name="Note 2 2 8 5 2 4" xfId="16529" xr:uid="{00000000-0005-0000-0000-00004E5E0000}"/>
    <cellStyle name="Note 2 2 8 5 2 5" xfId="16530" xr:uid="{00000000-0005-0000-0000-00004F5E0000}"/>
    <cellStyle name="Note 2 2 8 5 3" xfId="16531" xr:uid="{00000000-0005-0000-0000-0000505E0000}"/>
    <cellStyle name="Note 2 2 8 5 3 2" xfId="16532" xr:uid="{00000000-0005-0000-0000-0000515E0000}"/>
    <cellStyle name="Note 2 2 8 5 3 3" xfId="16533" xr:uid="{00000000-0005-0000-0000-0000525E0000}"/>
    <cellStyle name="Note 2 2 8 5 3 4" xfId="16534" xr:uid="{00000000-0005-0000-0000-0000535E0000}"/>
    <cellStyle name="Note 2 2 8 5 3 5" xfId="16535" xr:uid="{00000000-0005-0000-0000-0000545E0000}"/>
    <cellStyle name="Note 2 2 8 6" xfId="16536" xr:uid="{00000000-0005-0000-0000-0000555E0000}"/>
    <cellStyle name="Note 2 2 8 6 2" xfId="16537" xr:uid="{00000000-0005-0000-0000-0000565E0000}"/>
    <cellStyle name="Note 2 2 8 6 3" xfId="16538" xr:uid="{00000000-0005-0000-0000-0000575E0000}"/>
    <cellStyle name="Note 2 2 8 6 4" xfId="16539" xr:uid="{00000000-0005-0000-0000-0000585E0000}"/>
    <cellStyle name="Note 2 2 8 6 5" xfId="16540" xr:uid="{00000000-0005-0000-0000-0000595E0000}"/>
    <cellStyle name="Note 2 2 8 7" xfId="16541" xr:uid="{00000000-0005-0000-0000-00005A5E0000}"/>
    <cellStyle name="Note 2 2 8 7 2" xfId="16542" xr:uid="{00000000-0005-0000-0000-00005B5E0000}"/>
    <cellStyle name="Note 2 2 8 7 3" xfId="16543" xr:uid="{00000000-0005-0000-0000-00005C5E0000}"/>
    <cellStyle name="Note 2 2 8 7 4" xfId="16544" xr:uid="{00000000-0005-0000-0000-00005D5E0000}"/>
    <cellStyle name="Note 2 2 8 7 5" xfId="16545" xr:uid="{00000000-0005-0000-0000-00005E5E0000}"/>
    <cellStyle name="Note 2 2 9" xfId="16546" xr:uid="{00000000-0005-0000-0000-00005F5E0000}"/>
    <cellStyle name="Note 2 2 9 2" xfId="16547" xr:uid="{00000000-0005-0000-0000-0000605E0000}"/>
    <cellStyle name="Note 2 2 9 2 2" xfId="16548" xr:uid="{00000000-0005-0000-0000-0000615E0000}"/>
    <cellStyle name="Note 2 2 9 2 2 2" xfId="16549" xr:uid="{00000000-0005-0000-0000-0000625E0000}"/>
    <cellStyle name="Note 2 2 9 2 2 2 2" xfId="16550" xr:uid="{00000000-0005-0000-0000-0000635E0000}"/>
    <cellStyle name="Note 2 2 9 2 2 2 3" xfId="16551" xr:uid="{00000000-0005-0000-0000-0000645E0000}"/>
    <cellStyle name="Note 2 2 9 2 2 2 4" xfId="16552" xr:uid="{00000000-0005-0000-0000-0000655E0000}"/>
    <cellStyle name="Note 2 2 9 2 2 2 5" xfId="16553" xr:uid="{00000000-0005-0000-0000-0000665E0000}"/>
    <cellStyle name="Note 2 2 9 2 2 3" xfId="16554" xr:uid="{00000000-0005-0000-0000-0000675E0000}"/>
    <cellStyle name="Note 2 2 9 2 2 3 2" xfId="16555" xr:uid="{00000000-0005-0000-0000-0000685E0000}"/>
    <cellStyle name="Note 2 2 9 2 2 3 3" xfId="16556" xr:uid="{00000000-0005-0000-0000-0000695E0000}"/>
    <cellStyle name="Note 2 2 9 2 2 3 4" xfId="16557" xr:uid="{00000000-0005-0000-0000-00006A5E0000}"/>
    <cellStyle name="Note 2 2 9 2 2 3 5" xfId="16558" xr:uid="{00000000-0005-0000-0000-00006B5E0000}"/>
    <cellStyle name="Note 2 2 9 2 3" xfId="16559" xr:uid="{00000000-0005-0000-0000-00006C5E0000}"/>
    <cellStyle name="Note 2 2 9 2 3 2" xfId="16560" xr:uid="{00000000-0005-0000-0000-00006D5E0000}"/>
    <cellStyle name="Note 2 2 9 2 3 3" xfId="16561" xr:uid="{00000000-0005-0000-0000-00006E5E0000}"/>
    <cellStyle name="Note 2 2 9 2 3 4" xfId="16562" xr:uid="{00000000-0005-0000-0000-00006F5E0000}"/>
    <cellStyle name="Note 2 2 9 2 3 5" xfId="16563" xr:uid="{00000000-0005-0000-0000-0000705E0000}"/>
    <cellStyle name="Note 2 2 9 2 4" xfId="16564" xr:uid="{00000000-0005-0000-0000-0000715E0000}"/>
    <cellStyle name="Note 2 2 9 2 4 2" xfId="16565" xr:uid="{00000000-0005-0000-0000-0000725E0000}"/>
    <cellStyle name="Note 2 2 9 2 4 3" xfId="16566" xr:uid="{00000000-0005-0000-0000-0000735E0000}"/>
    <cellStyle name="Note 2 2 9 2 4 4" xfId="16567" xr:uid="{00000000-0005-0000-0000-0000745E0000}"/>
    <cellStyle name="Note 2 2 9 2 4 5" xfId="16568" xr:uid="{00000000-0005-0000-0000-0000755E0000}"/>
    <cellStyle name="Note 2 2 9 3" xfId="16569" xr:uid="{00000000-0005-0000-0000-0000765E0000}"/>
    <cellStyle name="Note 2 2 9 3 2" xfId="16570" xr:uid="{00000000-0005-0000-0000-0000775E0000}"/>
    <cellStyle name="Note 2 2 9 3 2 2" xfId="16571" xr:uid="{00000000-0005-0000-0000-0000785E0000}"/>
    <cellStyle name="Note 2 2 9 3 2 2 2" xfId="16572" xr:uid="{00000000-0005-0000-0000-0000795E0000}"/>
    <cellStyle name="Note 2 2 9 3 2 2 3" xfId="16573" xr:uid="{00000000-0005-0000-0000-00007A5E0000}"/>
    <cellStyle name="Note 2 2 9 3 2 2 4" xfId="16574" xr:uid="{00000000-0005-0000-0000-00007B5E0000}"/>
    <cellStyle name="Note 2 2 9 3 2 2 5" xfId="16575" xr:uid="{00000000-0005-0000-0000-00007C5E0000}"/>
    <cellStyle name="Note 2 2 9 3 2 3" xfId="16576" xr:uid="{00000000-0005-0000-0000-00007D5E0000}"/>
    <cellStyle name="Note 2 2 9 3 2 3 2" xfId="16577" xr:uid="{00000000-0005-0000-0000-00007E5E0000}"/>
    <cellStyle name="Note 2 2 9 3 2 3 3" xfId="16578" xr:uid="{00000000-0005-0000-0000-00007F5E0000}"/>
    <cellStyle name="Note 2 2 9 3 2 3 4" xfId="16579" xr:uid="{00000000-0005-0000-0000-0000805E0000}"/>
    <cellStyle name="Note 2 2 9 3 2 3 5" xfId="16580" xr:uid="{00000000-0005-0000-0000-0000815E0000}"/>
    <cellStyle name="Note 2 2 9 3 3" xfId="16581" xr:uid="{00000000-0005-0000-0000-0000825E0000}"/>
    <cellStyle name="Note 2 2 9 3 3 2" xfId="16582" xr:uid="{00000000-0005-0000-0000-0000835E0000}"/>
    <cellStyle name="Note 2 2 9 3 3 3" xfId="16583" xr:uid="{00000000-0005-0000-0000-0000845E0000}"/>
    <cellStyle name="Note 2 2 9 3 3 4" xfId="16584" xr:uid="{00000000-0005-0000-0000-0000855E0000}"/>
    <cellStyle name="Note 2 2 9 3 3 5" xfId="16585" xr:uid="{00000000-0005-0000-0000-0000865E0000}"/>
    <cellStyle name="Note 2 2 9 3 4" xfId="16586" xr:uid="{00000000-0005-0000-0000-0000875E0000}"/>
    <cellStyle name="Note 2 2 9 3 4 2" xfId="16587" xr:uid="{00000000-0005-0000-0000-0000885E0000}"/>
    <cellStyle name="Note 2 2 9 3 4 3" xfId="16588" xr:uid="{00000000-0005-0000-0000-0000895E0000}"/>
    <cellStyle name="Note 2 2 9 3 4 4" xfId="16589" xr:uid="{00000000-0005-0000-0000-00008A5E0000}"/>
    <cellStyle name="Note 2 2 9 3 4 5" xfId="16590" xr:uid="{00000000-0005-0000-0000-00008B5E0000}"/>
    <cellStyle name="Note 2 2 9 4" xfId="16591" xr:uid="{00000000-0005-0000-0000-00008C5E0000}"/>
    <cellStyle name="Note 2 2 9 4 2" xfId="16592" xr:uid="{00000000-0005-0000-0000-00008D5E0000}"/>
    <cellStyle name="Note 2 2 9 4 2 2" xfId="16593" xr:uid="{00000000-0005-0000-0000-00008E5E0000}"/>
    <cellStyle name="Note 2 2 9 4 2 2 2" xfId="16594" xr:uid="{00000000-0005-0000-0000-00008F5E0000}"/>
    <cellStyle name="Note 2 2 9 4 2 2 3" xfId="16595" xr:uid="{00000000-0005-0000-0000-0000905E0000}"/>
    <cellStyle name="Note 2 2 9 4 2 2 4" xfId="16596" xr:uid="{00000000-0005-0000-0000-0000915E0000}"/>
    <cellStyle name="Note 2 2 9 4 2 2 5" xfId="16597" xr:uid="{00000000-0005-0000-0000-0000925E0000}"/>
    <cellStyle name="Note 2 2 9 4 2 3" xfId="16598" xr:uid="{00000000-0005-0000-0000-0000935E0000}"/>
    <cellStyle name="Note 2 2 9 4 2 3 2" xfId="16599" xr:uid="{00000000-0005-0000-0000-0000945E0000}"/>
    <cellStyle name="Note 2 2 9 4 2 3 3" xfId="16600" xr:uid="{00000000-0005-0000-0000-0000955E0000}"/>
    <cellStyle name="Note 2 2 9 4 2 3 4" xfId="16601" xr:uid="{00000000-0005-0000-0000-0000965E0000}"/>
    <cellStyle name="Note 2 2 9 4 2 3 5" xfId="16602" xr:uid="{00000000-0005-0000-0000-0000975E0000}"/>
    <cellStyle name="Note 2 2 9 4 3" xfId="16603" xr:uid="{00000000-0005-0000-0000-0000985E0000}"/>
    <cellStyle name="Note 2 2 9 4 3 2" xfId="16604" xr:uid="{00000000-0005-0000-0000-0000995E0000}"/>
    <cellStyle name="Note 2 2 9 4 3 3" xfId="16605" xr:uid="{00000000-0005-0000-0000-00009A5E0000}"/>
    <cellStyle name="Note 2 2 9 4 3 4" xfId="16606" xr:uid="{00000000-0005-0000-0000-00009B5E0000}"/>
    <cellStyle name="Note 2 2 9 4 3 5" xfId="16607" xr:uid="{00000000-0005-0000-0000-00009C5E0000}"/>
    <cellStyle name="Note 2 2 9 4 4" xfId="16608" xr:uid="{00000000-0005-0000-0000-00009D5E0000}"/>
    <cellStyle name="Note 2 2 9 4 4 2" xfId="16609" xr:uid="{00000000-0005-0000-0000-00009E5E0000}"/>
    <cellStyle name="Note 2 2 9 4 4 3" xfId="16610" xr:uid="{00000000-0005-0000-0000-00009F5E0000}"/>
    <cellStyle name="Note 2 2 9 4 4 4" xfId="16611" xr:uid="{00000000-0005-0000-0000-0000A05E0000}"/>
    <cellStyle name="Note 2 2 9 4 4 5" xfId="16612" xr:uid="{00000000-0005-0000-0000-0000A15E0000}"/>
    <cellStyle name="Note 2 2 9 5" xfId="16613" xr:uid="{00000000-0005-0000-0000-0000A25E0000}"/>
    <cellStyle name="Note 2 2 9 5 2" xfId="16614" xr:uid="{00000000-0005-0000-0000-0000A35E0000}"/>
    <cellStyle name="Note 2 2 9 5 2 2" xfId="16615" xr:uid="{00000000-0005-0000-0000-0000A45E0000}"/>
    <cellStyle name="Note 2 2 9 5 2 3" xfId="16616" xr:uid="{00000000-0005-0000-0000-0000A55E0000}"/>
    <cellStyle name="Note 2 2 9 5 2 4" xfId="16617" xr:uid="{00000000-0005-0000-0000-0000A65E0000}"/>
    <cellStyle name="Note 2 2 9 5 2 5" xfId="16618" xr:uid="{00000000-0005-0000-0000-0000A75E0000}"/>
    <cellStyle name="Note 2 2 9 5 3" xfId="16619" xr:uid="{00000000-0005-0000-0000-0000A85E0000}"/>
    <cellStyle name="Note 2 2 9 5 3 2" xfId="16620" xr:uid="{00000000-0005-0000-0000-0000A95E0000}"/>
    <cellStyle name="Note 2 2 9 5 3 3" xfId="16621" xr:uid="{00000000-0005-0000-0000-0000AA5E0000}"/>
    <cellStyle name="Note 2 2 9 5 3 4" xfId="16622" xr:uid="{00000000-0005-0000-0000-0000AB5E0000}"/>
    <cellStyle name="Note 2 2 9 5 3 5" xfId="16623" xr:uid="{00000000-0005-0000-0000-0000AC5E0000}"/>
    <cellStyle name="Note 2 2 9 6" xfId="16624" xr:uid="{00000000-0005-0000-0000-0000AD5E0000}"/>
    <cellStyle name="Note 2 2 9 6 2" xfId="16625" xr:uid="{00000000-0005-0000-0000-0000AE5E0000}"/>
    <cellStyle name="Note 2 2 9 6 3" xfId="16626" xr:uid="{00000000-0005-0000-0000-0000AF5E0000}"/>
    <cellStyle name="Note 2 2 9 6 4" xfId="16627" xr:uid="{00000000-0005-0000-0000-0000B05E0000}"/>
    <cellStyle name="Note 2 2 9 6 5" xfId="16628" xr:uid="{00000000-0005-0000-0000-0000B15E0000}"/>
    <cellStyle name="Note 2 2 9 7" xfId="16629" xr:uid="{00000000-0005-0000-0000-0000B25E0000}"/>
    <cellStyle name="Note 2 2 9 7 2" xfId="16630" xr:uid="{00000000-0005-0000-0000-0000B35E0000}"/>
    <cellStyle name="Note 2 2 9 7 3" xfId="16631" xr:uid="{00000000-0005-0000-0000-0000B45E0000}"/>
    <cellStyle name="Note 2 2 9 7 4" xfId="16632" xr:uid="{00000000-0005-0000-0000-0000B55E0000}"/>
    <cellStyle name="Note 2 2 9 7 5" xfId="16633" xr:uid="{00000000-0005-0000-0000-0000B65E0000}"/>
    <cellStyle name="Note 2 2_MEDIDAS AYER" xfId="37865" xr:uid="{00000000-0005-0000-0000-0000B75E0000}"/>
    <cellStyle name="Note 2 20" xfId="16634" xr:uid="{00000000-0005-0000-0000-0000B85E0000}"/>
    <cellStyle name="Note 2 20 2" xfId="16635" xr:uid="{00000000-0005-0000-0000-0000B95E0000}"/>
    <cellStyle name="Note 2 20 2 2" xfId="16636" xr:uid="{00000000-0005-0000-0000-0000BA5E0000}"/>
    <cellStyle name="Note 2 20 2 3" xfId="16637" xr:uid="{00000000-0005-0000-0000-0000BB5E0000}"/>
    <cellStyle name="Note 2 20 2 4" xfId="16638" xr:uid="{00000000-0005-0000-0000-0000BC5E0000}"/>
    <cellStyle name="Note 2 20 2 5" xfId="16639" xr:uid="{00000000-0005-0000-0000-0000BD5E0000}"/>
    <cellStyle name="Note 2 20 3" xfId="16640" xr:uid="{00000000-0005-0000-0000-0000BE5E0000}"/>
    <cellStyle name="Note 2 20 3 2" xfId="16641" xr:uid="{00000000-0005-0000-0000-0000BF5E0000}"/>
    <cellStyle name="Note 2 20 3 3" xfId="16642" xr:uid="{00000000-0005-0000-0000-0000C05E0000}"/>
    <cellStyle name="Note 2 20 3 4" xfId="16643" xr:uid="{00000000-0005-0000-0000-0000C15E0000}"/>
    <cellStyle name="Note 2 20 3 5" xfId="16644" xr:uid="{00000000-0005-0000-0000-0000C25E0000}"/>
    <cellStyle name="Note 2 21" xfId="16645" xr:uid="{00000000-0005-0000-0000-0000C35E0000}"/>
    <cellStyle name="Note 2 21 2" xfId="16646" xr:uid="{00000000-0005-0000-0000-0000C45E0000}"/>
    <cellStyle name="Note 2 21 2 2" xfId="37405" xr:uid="{00000000-0005-0000-0000-0000C55E0000}"/>
    <cellStyle name="Note 2 21 3" xfId="16647" xr:uid="{00000000-0005-0000-0000-0000C65E0000}"/>
    <cellStyle name="Note 2 21 4" xfId="16648" xr:uid="{00000000-0005-0000-0000-0000C75E0000}"/>
    <cellStyle name="Note 2 21 5" xfId="16649" xr:uid="{00000000-0005-0000-0000-0000C85E0000}"/>
    <cellStyle name="Note 2 21 6" xfId="28112" xr:uid="{00000000-0005-0000-0000-0000C95E0000}"/>
    <cellStyle name="Note 2 21 7" xfId="34871" xr:uid="{00000000-0005-0000-0000-0000CA5E0000}"/>
    <cellStyle name="Note 2 22" xfId="16650" xr:uid="{00000000-0005-0000-0000-0000CB5E0000}"/>
    <cellStyle name="Note 2 22 2" xfId="16651" xr:uid="{00000000-0005-0000-0000-0000CC5E0000}"/>
    <cellStyle name="Note 2 22 3" xfId="16652" xr:uid="{00000000-0005-0000-0000-0000CD5E0000}"/>
    <cellStyle name="Note 2 22 4" xfId="16653" xr:uid="{00000000-0005-0000-0000-0000CE5E0000}"/>
    <cellStyle name="Note 2 22 5" xfId="16654" xr:uid="{00000000-0005-0000-0000-0000CF5E0000}"/>
    <cellStyle name="Note 2 22 6" xfId="35466" xr:uid="{00000000-0005-0000-0000-0000D05E0000}"/>
    <cellStyle name="Note 2 23" xfId="16655" xr:uid="{00000000-0005-0000-0000-0000D15E0000}"/>
    <cellStyle name="Note 2 23 2" xfId="37359" xr:uid="{00000000-0005-0000-0000-0000D25E0000}"/>
    <cellStyle name="Note 2 24" xfId="26500" xr:uid="{00000000-0005-0000-0000-0000D35E0000}"/>
    <cellStyle name="Note 2 24 2" xfId="35047" xr:uid="{00000000-0005-0000-0000-0000D45E0000}"/>
    <cellStyle name="Note 2 25" xfId="26512" xr:uid="{00000000-0005-0000-0000-0000D55E0000}"/>
    <cellStyle name="Note 2 26" xfId="15379" xr:uid="{00000000-0005-0000-0000-0000D65E0000}"/>
    <cellStyle name="Note 2 3" xfId="16656" xr:uid="{00000000-0005-0000-0000-0000D75E0000}"/>
    <cellStyle name="Note 2 3 2" xfId="16657" xr:uid="{00000000-0005-0000-0000-0000D85E0000}"/>
    <cellStyle name="Note 2 3 2 2" xfId="16658" xr:uid="{00000000-0005-0000-0000-0000D95E0000}"/>
    <cellStyle name="Note 2 3 2 2 2" xfId="16659" xr:uid="{00000000-0005-0000-0000-0000DA5E0000}"/>
    <cellStyle name="Note 2 3 2 2 2 2" xfId="16660" xr:uid="{00000000-0005-0000-0000-0000DB5E0000}"/>
    <cellStyle name="Note 2 3 2 2 2 3" xfId="16661" xr:uid="{00000000-0005-0000-0000-0000DC5E0000}"/>
    <cellStyle name="Note 2 3 2 2 2 4" xfId="16662" xr:uid="{00000000-0005-0000-0000-0000DD5E0000}"/>
    <cellStyle name="Note 2 3 2 2 2 5" xfId="16663" xr:uid="{00000000-0005-0000-0000-0000DE5E0000}"/>
    <cellStyle name="Note 2 3 2 2 3" xfId="16664" xr:uid="{00000000-0005-0000-0000-0000DF5E0000}"/>
    <cellStyle name="Note 2 3 2 2 3 2" xfId="16665" xr:uid="{00000000-0005-0000-0000-0000E05E0000}"/>
    <cellStyle name="Note 2 3 2 2 3 3" xfId="16666" xr:uid="{00000000-0005-0000-0000-0000E15E0000}"/>
    <cellStyle name="Note 2 3 2 2 3 4" xfId="16667" xr:uid="{00000000-0005-0000-0000-0000E25E0000}"/>
    <cellStyle name="Note 2 3 2 2 3 5" xfId="16668" xr:uid="{00000000-0005-0000-0000-0000E35E0000}"/>
    <cellStyle name="Note 2 3 2 3" xfId="16669" xr:uid="{00000000-0005-0000-0000-0000E45E0000}"/>
    <cellStyle name="Note 2 3 2 3 2" xfId="16670" xr:uid="{00000000-0005-0000-0000-0000E55E0000}"/>
    <cellStyle name="Note 2 3 2 3 3" xfId="16671" xr:uid="{00000000-0005-0000-0000-0000E65E0000}"/>
    <cellStyle name="Note 2 3 2 3 4" xfId="16672" xr:uid="{00000000-0005-0000-0000-0000E75E0000}"/>
    <cellStyle name="Note 2 3 2 3 5" xfId="16673" xr:uid="{00000000-0005-0000-0000-0000E85E0000}"/>
    <cellStyle name="Note 2 3 2 4" xfId="16674" xr:uid="{00000000-0005-0000-0000-0000E95E0000}"/>
    <cellStyle name="Note 2 3 2 4 2" xfId="16675" xr:uid="{00000000-0005-0000-0000-0000EA5E0000}"/>
    <cellStyle name="Note 2 3 2 4 3" xfId="16676" xr:uid="{00000000-0005-0000-0000-0000EB5E0000}"/>
    <cellStyle name="Note 2 3 2 4 4" xfId="16677" xr:uid="{00000000-0005-0000-0000-0000EC5E0000}"/>
    <cellStyle name="Note 2 3 2 4 5" xfId="16678" xr:uid="{00000000-0005-0000-0000-0000ED5E0000}"/>
    <cellStyle name="Note 2 3 3" xfId="16679" xr:uid="{00000000-0005-0000-0000-0000EE5E0000}"/>
    <cellStyle name="Note 2 3 3 2" xfId="16680" xr:uid="{00000000-0005-0000-0000-0000EF5E0000}"/>
    <cellStyle name="Note 2 3 3 2 2" xfId="16681" xr:uid="{00000000-0005-0000-0000-0000F05E0000}"/>
    <cellStyle name="Note 2 3 3 2 2 2" xfId="16682" xr:uid="{00000000-0005-0000-0000-0000F15E0000}"/>
    <cellStyle name="Note 2 3 3 2 2 3" xfId="16683" xr:uid="{00000000-0005-0000-0000-0000F25E0000}"/>
    <cellStyle name="Note 2 3 3 2 2 4" xfId="16684" xr:uid="{00000000-0005-0000-0000-0000F35E0000}"/>
    <cellStyle name="Note 2 3 3 2 2 5" xfId="16685" xr:uid="{00000000-0005-0000-0000-0000F45E0000}"/>
    <cellStyle name="Note 2 3 3 2 3" xfId="16686" xr:uid="{00000000-0005-0000-0000-0000F55E0000}"/>
    <cellStyle name="Note 2 3 3 2 3 2" xfId="16687" xr:uid="{00000000-0005-0000-0000-0000F65E0000}"/>
    <cellStyle name="Note 2 3 3 2 3 3" xfId="16688" xr:uid="{00000000-0005-0000-0000-0000F75E0000}"/>
    <cellStyle name="Note 2 3 3 2 3 4" xfId="16689" xr:uid="{00000000-0005-0000-0000-0000F85E0000}"/>
    <cellStyle name="Note 2 3 3 2 3 5" xfId="16690" xr:uid="{00000000-0005-0000-0000-0000F95E0000}"/>
    <cellStyle name="Note 2 3 3 3" xfId="16691" xr:uid="{00000000-0005-0000-0000-0000FA5E0000}"/>
    <cellStyle name="Note 2 3 3 3 2" xfId="16692" xr:uid="{00000000-0005-0000-0000-0000FB5E0000}"/>
    <cellStyle name="Note 2 3 3 3 3" xfId="16693" xr:uid="{00000000-0005-0000-0000-0000FC5E0000}"/>
    <cellStyle name="Note 2 3 3 3 4" xfId="16694" xr:uid="{00000000-0005-0000-0000-0000FD5E0000}"/>
    <cellStyle name="Note 2 3 3 3 5" xfId="16695" xr:uid="{00000000-0005-0000-0000-0000FE5E0000}"/>
    <cellStyle name="Note 2 3 3 4" xfId="16696" xr:uid="{00000000-0005-0000-0000-0000FF5E0000}"/>
    <cellStyle name="Note 2 3 3 4 2" xfId="16697" xr:uid="{00000000-0005-0000-0000-0000005F0000}"/>
    <cellStyle name="Note 2 3 3 4 3" xfId="16698" xr:uid="{00000000-0005-0000-0000-0000015F0000}"/>
    <cellStyle name="Note 2 3 3 4 4" xfId="16699" xr:uid="{00000000-0005-0000-0000-0000025F0000}"/>
    <cellStyle name="Note 2 3 3 4 5" xfId="16700" xr:uid="{00000000-0005-0000-0000-0000035F0000}"/>
    <cellStyle name="Note 2 3 4" xfId="16701" xr:uid="{00000000-0005-0000-0000-0000045F0000}"/>
    <cellStyle name="Note 2 3 4 2" xfId="16702" xr:uid="{00000000-0005-0000-0000-0000055F0000}"/>
    <cellStyle name="Note 2 3 4 2 2" xfId="16703" xr:uid="{00000000-0005-0000-0000-0000065F0000}"/>
    <cellStyle name="Note 2 3 4 2 2 2" xfId="16704" xr:uid="{00000000-0005-0000-0000-0000075F0000}"/>
    <cellStyle name="Note 2 3 4 2 2 3" xfId="16705" xr:uid="{00000000-0005-0000-0000-0000085F0000}"/>
    <cellStyle name="Note 2 3 4 2 2 4" xfId="16706" xr:uid="{00000000-0005-0000-0000-0000095F0000}"/>
    <cellStyle name="Note 2 3 4 2 2 5" xfId="16707" xr:uid="{00000000-0005-0000-0000-00000A5F0000}"/>
    <cellStyle name="Note 2 3 4 2 3" xfId="16708" xr:uid="{00000000-0005-0000-0000-00000B5F0000}"/>
    <cellStyle name="Note 2 3 4 2 3 2" xfId="16709" xr:uid="{00000000-0005-0000-0000-00000C5F0000}"/>
    <cellStyle name="Note 2 3 4 2 3 3" xfId="16710" xr:uid="{00000000-0005-0000-0000-00000D5F0000}"/>
    <cellStyle name="Note 2 3 4 2 3 4" xfId="16711" xr:uid="{00000000-0005-0000-0000-00000E5F0000}"/>
    <cellStyle name="Note 2 3 4 2 3 5" xfId="16712" xr:uid="{00000000-0005-0000-0000-00000F5F0000}"/>
    <cellStyle name="Note 2 3 4 3" xfId="16713" xr:uid="{00000000-0005-0000-0000-0000105F0000}"/>
    <cellStyle name="Note 2 3 4 3 2" xfId="16714" xr:uid="{00000000-0005-0000-0000-0000115F0000}"/>
    <cellStyle name="Note 2 3 4 3 3" xfId="16715" xr:uid="{00000000-0005-0000-0000-0000125F0000}"/>
    <cellStyle name="Note 2 3 4 3 4" xfId="16716" xr:uid="{00000000-0005-0000-0000-0000135F0000}"/>
    <cellStyle name="Note 2 3 4 3 5" xfId="16717" xr:uid="{00000000-0005-0000-0000-0000145F0000}"/>
    <cellStyle name="Note 2 3 4 4" xfId="16718" xr:uid="{00000000-0005-0000-0000-0000155F0000}"/>
    <cellStyle name="Note 2 3 4 4 2" xfId="16719" xr:uid="{00000000-0005-0000-0000-0000165F0000}"/>
    <cellStyle name="Note 2 3 4 4 3" xfId="16720" xr:uid="{00000000-0005-0000-0000-0000175F0000}"/>
    <cellStyle name="Note 2 3 4 4 4" xfId="16721" xr:uid="{00000000-0005-0000-0000-0000185F0000}"/>
    <cellStyle name="Note 2 3 4 4 5" xfId="16722" xr:uid="{00000000-0005-0000-0000-0000195F0000}"/>
    <cellStyle name="Note 2 3 5" xfId="16723" xr:uid="{00000000-0005-0000-0000-00001A5F0000}"/>
    <cellStyle name="Note 2 3 5 2" xfId="16724" xr:uid="{00000000-0005-0000-0000-00001B5F0000}"/>
    <cellStyle name="Note 2 3 5 2 2" xfId="16725" xr:uid="{00000000-0005-0000-0000-00001C5F0000}"/>
    <cellStyle name="Note 2 3 5 2 3" xfId="16726" xr:uid="{00000000-0005-0000-0000-00001D5F0000}"/>
    <cellStyle name="Note 2 3 5 2 4" xfId="16727" xr:uid="{00000000-0005-0000-0000-00001E5F0000}"/>
    <cellStyle name="Note 2 3 5 2 5" xfId="16728" xr:uid="{00000000-0005-0000-0000-00001F5F0000}"/>
    <cellStyle name="Note 2 3 5 3" xfId="16729" xr:uid="{00000000-0005-0000-0000-0000205F0000}"/>
    <cellStyle name="Note 2 3 5 3 2" xfId="16730" xr:uid="{00000000-0005-0000-0000-0000215F0000}"/>
    <cellStyle name="Note 2 3 5 3 3" xfId="16731" xr:uid="{00000000-0005-0000-0000-0000225F0000}"/>
    <cellStyle name="Note 2 3 5 3 4" xfId="16732" xr:uid="{00000000-0005-0000-0000-0000235F0000}"/>
    <cellStyle name="Note 2 3 5 3 5" xfId="16733" xr:uid="{00000000-0005-0000-0000-0000245F0000}"/>
    <cellStyle name="Note 2 3 6" xfId="16734" xr:uid="{00000000-0005-0000-0000-0000255F0000}"/>
    <cellStyle name="Note 2 3 6 2" xfId="16735" xr:uid="{00000000-0005-0000-0000-0000265F0000}"/>
    <cellStyle name="Note 2 3 6 3" xfId="16736" xr:uid="{00000000-0005-0000-0000-0000275F0000}"/>
    <cellStyle name="Note 2 3 6 4" xfId="16737" xr:uid="{00000000-0005-0000-0000-0000285F0000}"/>
    <cellStyle name="Note 2 3 6 5" xfId="16738" xr:uid="{00000000-0005-0000-0000-0000295F0000}"/>
    <cellStyle name="Note 2 3 7" xfId="16739" xr:uid="{00000000-0005-0000-0000-00002A5F0000}"/>
    <cellStyle name="Note 2 3 7 2" xfId="16740" xr:uid="{00000000-0005-0000-0000-00002B5F0000}"/>
    <cellStyle name="Note 2 3 7 3" xfId="16741" xr:uid="{00000000-0005-0000-0000-00002C5F0000}"/>
    <cellStyle name="Note 2 3 7 4" xfId="16742" xr:uid="{00000000-0005-0000-0000-00002D5F0000}"/>
    <cellStyle name="Note 2 3 7 5" xfId="16743" xr:uid="{00000000-0005-0000-0000-00002E5F0000}"/>
    <cellStyle name="Note 2 4" xfId="16744" xr:uid="{00000000-0005-0000-0000-00002F5F0000}"/>
    <cellStyle name="Note 2 4 2" xfId="16745" xr:uid="{00000000-0005-0000-0000-0000305F0000}"/>
    <cellStyle name="Note 2 4 2 2" xfId="16746" xr:uid="{00000000-0005-0000-0000-0000315F0000}"/>
    <cellStyle name="Note 2 4 2 2 2" xfId="16747" xr:uid="{00000000-0005-0000-0000-0000325F0000}"/>
    <cellStyle name="Note 2 4 2 2 2 2" xfId="16748" xr:uid="{00000000-0005-0000-0000-0000335F0000}"/>
    <cellStyle name="Note 2 4 2 2 2 3" xfId="16749" xr:uid="{00000000-0005-0000-0000-0000345F0000}"/>
    <cellStyle name="Note 2 4 2 2 2 4" xfId="16750" xr:uid="{00000000-0005-0000-0000-0000355F0000}"/>
    <cellStyle name="Note 2 4 2 2 2 5" xfId="16751" xr:uid="{00000000-0005-0000-0000-0000365F0000}"/>
    <cellStyle name="Note 2 4 2 2 3" xfId="16752" xr:uid="{00000000-0005-0000-0000-0000375F0000}"/>
    <cellStyle name="Note 2 4 2 2 3 2" xfId="16753" xr:uid="{00000000-0005-0000-0000-0000385F0000}"/>
    <cellStyle name="Note 2 4 2 2 3 3" xfId="16754" xr:uid="{00000000-0005-0000-0000-0000395F0000}"/>
    <cellStyle name="Note 2 4 2 2 3 4" xfId="16755" xr:uid="{00000000-0005-0000-0000-00003A5F0000}"/>
    <cellStyle name="Note 2 4 2 2 3 5" xfId="16756" xr:uid="{00000000-0005-0000-0000-00003B5F0000}"/>
    <cellStyle name="Note 2 4 2 3" xfId="16757" xr:uid="{00000000-0005-0000-0000-00003C5F0000}"/>
    <cellStyle name="Note 2 4 2 3 2" xfId="16758" xr:uid="{00000000-0005-0000-0000-00003D5F0000}"/>
    <cellStyle name="Note 2 4 2 3 3" xfId="16759" xr:uid="{00000000-0005-0000-0000-00003E5F0000}"/>
    <cellStyle name="Note 2 4 2 3 4" xfId="16760" xr:uid="{00000000-0005-0000-0000-00003F5F0000}"/>
    <cellStyle name="Note 2 4 2 3 5" xfId="16761" xr:uid="{00000000-0005-0000-0000-0000405F0000}"/>
    <cellStyle name="Note 2 4 2 4" xfId="16762" xr:uid="{00000000-0005-0000-0000-0000415F0000}"/>
    <cellStyle name="Note 2 4 2 4 2" xfId="16763" xr:uid="{00000000-0005-0000-0000-0000425F0000}"/>
    <cellStyle name="Note 2 4 2 4 3" xfId="16764" xr:uid="{00000000-0005-0000-0000-0000435F0000}"/>
    <cellStyle name="Note 2 4 2 4 4" xfId="16765" xr:uid="{00000000-0005-0000-0000-0000445F0000}"/>
    <cellStyle name="Note 2 4 2 4 5" xfId="16766" xr:uid="{00000000-0005-0000-0000-0000455F0000}"/>
    <cellStyle name="Note 2 4 3" xfId="16767" xr:uid="{00000000-0005-0000-0000-0000465F0000}"/>
    <cellStyle name="Note 2 4 3 2" xfId="16768" xr:uid="{00000000-0005-0000-0000-0000475F0000}"/>
    <cellStyle name="Note 2 4 3 2 2" xfId="16769" xr:uid="{00000000-0005-0000-0000-0000485F0000}"/>
    <cellStyle name="Note 2 4 3 2 2 2" xfId="16770" xr:uid="{00000000-0005-0000-0000-0000495F0000}"/>
    <cellStyle name="Note 2 4 3 2 2 3" xfId="16771" xr:uid="{00000000-0005-0000-0000-00004A5F0000}"/>
    <cellStyle name="Note 2 4 3 2 2 4" xfId="16772" xr:uid="{00000000-0005-0000-0000-00004B5F0000}"/>
    <cellStyle name="Note 2 4 3 2 2 5" xfId="16773" xr:uid="{00000000-0005-0000-0000-00004C5F0000}"/>
    <cellStyle name="Note 2 4 3 2 3" xfId="16774" xr:uid="{00000000-0005-0000-0000-00004D5F0000}"/>
    <cellStyle name="Note 2 4 3 2 3 2" xfId="16775" xr:uid="{00000000-0005-0000-0000-00004E5F0000}"/>
    <cellStyle name="Note 2 4 3 2 3 3" xfId="16776" xr:uid="{00000000-0005-0000-0000-00004F5F0000}"/>
    <cellStyle name="Note 2 4 3 2 3 4" xfId="16777" xr:uid="{00000000-0005-0000-0000-0000505F0000}"/>
    <cellStyle name="Note 2 4 3 2 3 5" xfId="16778" xr:uid="{00000000-0005-0000-0000-0000515F0000}"/>
    <cellStyle name="Note 2 4 3 3" xfId="16779" xr:uid="{00000000-0005-0000-0000-0000525F0000}"/>
    <cellStyle name="Note 2 4 3 3 2" xfId="16780" xr:uid="{00000000-0005-0000-0000-0000535F0000}"/>
    <cellStyle name="Note 2 4 3 3 3" xfId="16781" xr:uid="{00000000-0005-0000-0000-0000545F0000}"/>
    <cellStyle name="Note 2 4 3 3 4" xfId="16782" xr:uid="{00000000-0005-0000-0000-0000555F0000}"/>
    <cellStyle name="Note 2 4 3 3 5" xfId="16783" xr:uid="{00000000-0005-0000-0000-0000565F0000}"/>
    <cellStyle name="Note 2 4 3 4" xfId="16784" xr:uid="{00000000-0005-0000-0000-0000575F0000}"/>
    <cellStyle name="Note 2 4 3 4 2" xfId="16785" xr:uid="{00000000-0005-0000-0000-0000585F0000}"/>
    <cellStyle name="Note 2 4 3 4 3" xfId="16786" xr:uid="{00000000-0005-0000-0000-0000595F0000}"/>
    <cellStyle name="Note 2 4 3 4 4" xfId="16787" xr:uid="{00000000-0005-0000-0000-00005A5F0000}"/>
    <cellStyle name="Note 2 4 3 4 5" xfId="16788" xr:uid="{00000000-0005-0000-0000-00005B5F0000}"/>
    <cellStyle name="Note 2 4 4" xfId="16789" xr:uid="{00000000-0005-0000-0000-00005C5F0000}"/>
    <cellStyle name="Note 2 4 4 2" xfId="16790" xr:uid="{00000000-0005-0000-0000-00005D5F0000}"/>
    <cellStyle name="Note 2 4 4 2 2" xfId="16791" xr:uid="{00000000-0005-0000-0000-00005E5F0000}"/>
    <cellStyle name="Note 2 4 4 2 2 2" xfId="16792" xr:uid="{00000000-0005-0000-0000-00005F5F0000}"/>
    <cellStyle name="Note 2 4 4 2 2 3" xfId="16793" xr:uid="{00000000-0005-0000-0000-0000605F0000}"/>
    <cellStyle name="Note 2 4 4 2 2 4" xfId="16794" xr:uid="{00000000-0005-0000-0000-0000615F0000}"/>
    <cellStyle name="Note 2 4 4 2 2 5" xfId="16795" xr:uid="{00000000-0005-0000-0000-0000625F0000}"/>
    <cellStyle name="Note 2 4 4 2 3" xfId="16796" xr:uid="{00000000-0005-0000-0000-0000635F0000}"/>
    <cellStyle name="Note 2 4 4 2 3 2" xfId="16797" xr:uid="{00000000-0005-0000-0000-0000645F0000}"/>
    <cellStyle name="Note 2 4 4 2 3 3" xfId="16798" xr:uid="{00000000-0005-0000-0000-0000655F0000}"/>
    <cellStyle name="Note 2 4 4 2 3 4" xfId="16799" xr:uid="{00000000-0005-0000-0000-0000665F0000}"/>
    <cellStyle name="Note 2 4 4 2 3 5" xfId="16800" xr:uid="{00000000-0005-0000-0000-0000675F0000}"/>
    <cellStyle name="Note 2 4 4 3" xfId="16801" xr:uid="{00000000-0005-0000-0000-0000685F0000}"/>
    <cellStyle name="Note 2 4 4 3 2" xfId="16802" xr:uid="{00000000-0005-0000-0000-0000695F0000}"/>
    <cellStyle name="Note 2 4 4 3 3" xfId="16803" xr:uid="{00000000-0005-0000-0000-00006A5F0000}"/>
    <cellStyle name="Note 2 4 4 3 4" xfId="16804" xr:uid="{00000000-0005-0000-0000-00006B5F0000}"/>
    <cellStyle name="Note 2 4 4 3 5" xfId="16805" xr:uid="{00000000-0005-0000-0000-00006C5F0000}"/>
    <cellStyle name="Note 2 4 4 4" xfId="16806" xr:uid="{00000000-0005-0000-0000-00006D5F0000}"/>
    <cellStyle name="Note 2 4 4 4 2" xfId="16807" xr:uid="{00000000-0005-0000-0000-00006E5F0000}"/>
    <cellStyle name="Note 2 4 4 4 3" xfId="16808" xr:uid="{00000000-0005-0000-0000-00006F5F0000}"/>
    <cellStyle name="Note 2 4 4 4 4" xfId="16809" xr:uid="{00000000-0005-0000-0000-0000705F0000}"/>
    <cellStyle name="Note 2 4 4 4 5" xfId="16810" xr:uid="{00000000-0005-0000-0000-0000715F0000}"/>
    <cellStyle name="Note 2 4 5" xfId="16811" xr:uid="{00000000-0005-0000-0000-0000725F0000}"/>
    <cellStyle name="Note 2 4 5 2" xfId="16812" xr:uid="{00000000-0005-0000-0000-0000735F0000}"/>
    <cellStyle name="Note 2 4 5 2 2" xfId="16813" xr:uid="{00000000-0005-0000-0000-0000745F0000}"/>
    <cellStyle name="Note 2 4 5 2 3" xfId="16814" xr:uid="{00000000-0005-0000-0000-0000755F0000}"/>
    <cellStyle name="Note 2 4 5 2 4" xfId="16815" xr:uid="{00000000-0005-0000-0000-0000765F0000}"/>
    <cellStyle name="Note 2 4 5 2 5" xfId="16816" xr:uid="{00000000-0005-0000-0000-0000775F0000}"/>
    <cellStyle name="Note 2 4 5 3" xfId="16817" xr:uid="{00000000-0005-0000-0000-0000785F0000}"/>
    <cellStyle name="Note 2 4 5 3 2" xfId="16818" xr:uid="{00000000-0005-0000-0000-0000795F0000}"/>
    <cellStyle name="Note 2 4 5 3 3" xfId="16819" xr:uid="{00000000-0005-0000-0000-00007A5F0000}"/>
    <cellStyle name="Note 2 4 5 3 4" xfId="16820" xr:uid="{00000000-0005-0000-0000-00007B5F0000}"/>
    <cellStyle name="Note 2 4 5 3 5" xfId="16821" xr:uid="{00000000-0005-0000-0000-00007C5F0000}"/>
    <cellStyle name="Note 2 4 6" xfId="16822" xr:uid="{00000000-0005-0000-0000-00007D5F0000}"/>
    <cellStyle name="Note 2 4 6 2" xfId="16823" xr:uid="{00000000-0005-0000-0000-00007E5F0000}"/>
    <cellStyle name="Note 2 4 6 3" xfId="16824" xr:uid="{00000000-0005-0000-0000-00007F5F0000}"/>
    <cellStyle name="Note 2 4 6 4" xfId="16825" xr:uid="{00000000-0005-0000-0000-0000805F0000}"/>
    <cellStyle name="Note 2 4 6 5" xfId="16826" xr:uid="{00000000-0005-0000-0000-0000815F0000}"/>
    <cellStyle name="Note 2 4 7" xfId="16827" xr:uid="{00000000-0005-0000-0000-0000825F0000}"/>
    <cellStyle name="Note 2 4 7 2" xfId="16828" xr:uid="{00000000-0005-0000-0000-0000835F0000}"/>
    <cellStyle name="Note 2 4 7 3" xfId="16829" xr:uid="{00000000-0005-0000-0000-0000845F0000}"/>
    <cellStyle name="Note 2 4 7 4" xfId="16830" xr:uid="{00000000-0005-0000-0000-0000855F0000}"/>
    <cellStyle name="Note 2 4 7 5" xfId="16831" xr:uid="{00000000-0005-0000-0000-0000865F0000}"/>
    <cellStyle name="Note 2 5" xfId="16832" xr:uid="{00000000-0005-0000-0000-0000875F0000}"/>
    <cellStyle name="Note 2 5 2" xfId="16833" xr:uid="{00000000-0005-0000-0000-0000885F0000}"/>
    <cellStyle name="Note 2 5 2 2" xfId="16834" xr:uid="{00000000-0005-0000-0000-0000895F0000}"/>
    <cellStyle name="Note 2 5 2 2 2" xfId="16835" xr:uid="{00000000-0005-0000-0000-00008A5F0000}"/>
    <cellStyle name="Note 2 5 2 2 2 2" xfId="16836" xr:uid="{00000000-0005-0000-0000-00008B5F0000}"/>
    <cellStyle name="Note 2 5 2 2 2 3" xfId="16837" xr:uid="{00000000-0005-0000-0000-00008C5F0000}"/>
    <cellStyle name="Note 2 5 2 2 2 4" xfId="16838" xr:uid="{00000000-0005-0000-0000-00008D5F0000}"/>
    <cellStyle name="Note 2 5 2 2 2 5" xfId="16839" xr:uid="{00000000-0005-0000-0000-00008E5F0000}"/>
    <cellStyle name="Note 2 5 2 2 3" xfId="16840" xr:uid="{00000000-0005-0000-0000-00008F5F0000}"/>
    <cellStyle name="Note 2 5 2 2 3 2" xfId="16841" xr:uid="{00000000-0005-0000-0000-0000905F0000}"/>
    <cellStyle name="Note 2 5 2 2 3 3" xfId="16842" xr:uid="{00000000-0005-0000-0000-0000915F0000}"/>
    <cellStyle name="Note 2 5 2 2 3 4" xfId="16843" xr:uid="{00000000-0005-0000-0000-0000925F0000}"/>
    <cellStyle name="Note 2 5 2 2 3 5" xfId="16844" xr:uid="{00000000-0005-0000-0000-0000935F0000}"/>
    <cellStyle name="Note 2 5 2 3" xfId="16845" xr:uid="{00000000-0005-0000-0000-0000945F0000}"/>
    <cellStyle name="Note 2 5 2 3 2" xfId="16846" xr:uid="{00000000-0005-0000-0000-0000955F0000}"/>
    <cellStyle name="Note 2 5 2 3 3" xfId="16847" xr:uid="{00000000-0005-0000-0000-0000965F0000}"/>
    <cellStyle name="Note 2 5 2 3 4" xfId="16848" xr:uid="{00000000-0005-0000-0000-0000975F0000}"/>
    <cellStyle name="Note 2 5 2 3 5" xfId="16849" xr:uid="{00000000-0005-0000-0000-0000985F0000}"/>
    <cellStyle name="Note 2 5 2 4" xfId="16850" xr:uid="{00000000-0005-0000-0000-0000995F0000}"/>
    <cellStyle name="Note 2 5 2 4 2" xfId="16851" xr:uid="{00000000-0005-0000-0000-00009A5F0000}"/>
    <cellStyle name="Note 2 5 2 4 3" xfId="16852" xr:uid="{00000000-0005-0000-0000-00009B5F0000}"/>
    <cellStyle name="Note 2 5 2 4 4" xfId="16853" xr:uid="{00000000-0005-0000-0000-00009C5F0000}"/>
    <cellStyle name="Note 2 5 2 4 5" xfId="16854" xr:uid="{00000000-0005-0000-0000-00009D5F0000}"/>
    <cellStyle name="Note 2 5 3" xfId="16855" xr:uid="{00000000-0005-0000-0000-00009E5F0000}"/>
    <cellStyle name="Note 2 5 3 2" xfId="16856" xr:uid="{00000000-0005-0000-0000-00009F5F0000}"/>
    <cellStyle name="Note 2 5 3 2 2" xfId="16857" xr:uid="{00000000-0005-0000-0000-0000A05F0000}"/>
    <cellStyle name="Note 2 5 3 2 2 2" xfId="16858" xr:uid="{00000000-0005-0000-0000-0000A15F0000}"/>
    <cellStyle name="Note 2 5 3 2 2 3" xfId="16859" xr:uid="{00000000-0005-0000-0000-0000A25F0000}"/>
    <cellStyle name="Note 2 5 3 2 2 4" xfId="16860" xr:uid="{00000000-0005-0000-0000-0000A35F0000}"/>
    <cellStyle name="Note 2 5 3 2 2 5" xfId="16861" xr:uid="{00000000-0005-0000-0000-0000A45F0000}"/>
    <cellStyle name="Note 2 5 3 2 3" xfId="16862" xr:uid="{00000000-0005-0000-0000-0000A55F0000}"/>
    <cellStyle name="Note 2 5 3 2 3 2" xfId="16863" xr:uid="{00000000-0005-0000-0000-0000A65F0000}"/>
    <cellStyle name="Note 2 5 3 2 3 3" xfId="16864" xr:uid="{00000000-0005-0000-0000-0000A75F0000}"/>
    <cellStyle name="Note 2 5 3 2 3 4" xfId="16865" xr:uid="{00000000-0005-0000-0000-0000A85F0000}"/>
    <cellStyle name="Note 2 5 3 2 3 5" xfId="16866" xr:uid="{00000000-0005-0000-0000-0000A95F0000}"/>
    <cellStyle name="Note 2 5 3 3" xfId="16867" xr:uid="{00000000-0005-0000-0000-0000AA5F0000}"/>
    <cellStyle name="Note 2 5 3 3 2" xfId="16868" xr:uid="{00000000-0005-0000-0000-0000AB5F0000}"/>
    <cellStyle name="Note 2 5 3 3 3" xfId="16869" xr:uid="{00000000-0005-0000-0000-0000AC5F0000}"/>
    <cellStyle name="Note 2 5 3 3 4" xfId="16870" xr:uid="{00000000-0005-0000-0000-0000AD5F0000}"/>
    <cellStyle name="Note 2 5 3 3 5" xfId="16871" xr:uid="{00000000-0005-0000-0000-0000AE5F0000}"/>
    <cellStyle name="Note 2 5 3 4" xfId="16872" xr:uid="{00000000-0005-0000-0000-0000AF5F0000}"/>
    <cellStyle name="Note 2 5 3 4 2" xfId="16873" xr:uid="{00000000-0005-0000-0000-0000B05F0000}"/>
    <cellStyle name="Note 2 5 3 4 3" xfId="16874" xr:uid="{00000000-0005-0000-0000-0000B15F0000}"/>
    <cellStyle name="Note 2 5 3 4 4" xfId="16875" xr:uid="{00000000-0005-0000-0000-0000B25F0000}"/>
    <cellStyle name="Note 2 5 3 4 5" xfId="16876" xr:uid="{00000000-0005-0000-0000-0000B35F0000}"/>
    <cellStyle name="Note 2 5 4" xfId="16877" xr:uid="{00000000-0005-0000-0000-0000B45F0000}"/>
    <cellStyle name="Note 2 5 4 2" xfId="16878" xr:uid="{00000000-0005-0000-0000-0000B55F0000}"/>
    <cellStyle name="Note 2 5 4 2 2" xfId="16879" xr:uid="{00000000-0005-0000-0000-0000B65F0000}"/>
    <cellStyle name="Note 2 5 4 2 2 2" xfId="16880" xr:uid="{00000000-0005-0000-0000-0000B75F0000}"/>
    <cellStyle name="Note 2 5 4 2 2 3" xfId="16881" xr:uid="{00000000-0005-0000-0000-0000B85F0000}"/>
    <cellStyle name="Note 2 5 4 2 2 4" xfId="16882" xr:uid="{00000000-0005-0000-0000-0000B95F0000}"/>
    <cellStyle name="Note 2 5 4 2 2 5" xfId="16883" xr:uid="{00000000-0005-0000-0000-0000BA5F0000}"/>
    <cellStyle name="Note 2 5 4 2 3" xfId="16884" xr:uid="{00000000-0005-0000-0000-0000BB5F0000}"/>
    <cellStyle name="Note 2 5 4 2 3 2" xfId="16885" xr:uid="{00000000-0005-0000-0000-0000BC5F0000}"/>
    <cellStyle name="Note 2 5 4 2 3 3" xfId="16886" xr:uid="{00000000-0005-0000-0000-0000BD5F0000}"/>
    <cellStyle name="Note 2 5 4 2 3 4" xfId="16887" xr:uid="{00000000-0005-0000-0000-0000BE5F0000}"/>
    <cellStyle name="Note 2 5 4 2 3 5" xfId="16888" xr:uid="{00000000-0005-0000-0000-0000BF5F0000}"/>
    <cellStyle name="Note 2 5 4 3" xfId="16889" xr:uid="{00000000-0005-0000-0000-0000C05F0000}"/>
    <cellStyle name="Note 2 5 4 3 2" xfId="16890" xr:uid="{00000000-0005-0000-0000-0000C15F0000}"/>
    <cellStyle name="Note 2 5 4 3 3" xfId="16891" xr:uid="{00000000-0005-0000-0000-0000C25F0000}"/>
    <cellStyle name="Note 2 5 4 3 4" xfId="16892" xr:uid="{00000000-0005-0000-0000-0000C35F0000}"/>
    <cellStyle name="Note 2 5 4 3 5" xfId="16893" xr:uid="{00000000-0005-0000-0000-0000C45F0000}"/>
    <cellStyle name="Note 2 5 4 4" xfId="16894" xr:uid="{00000000-0005-0000-0000-0000C55F0000}"/>
    <cellStyle name="Note 2 5 4 4 2" xfId="16895" xr:uid="{00000000-0005-0000-0000-0000C65F0000}"/>
    <cellStyle name="Note 2 5 4 4 3" xfId="16896" xr:uid="{00000000-0005-0000-0000-0000C75F0000}"/>
    <cellStyle name="Note 2 5 4 4 4" xfId="16897" xr:uid="{00000000-0005-0000-0000-0000C85F0000}"/>
    <cellStyle name="Note 2 5 4 4 5" xfId="16898" xr:uid="{00000000-0005-0000-0000-0000C95F0000}"/>
    <cellStyle name="Note 2 5 5" xfId="16899" xr:uid="{00000000-0005-0000-0000-0000CA5F0000}"/>
    <cellStyle name="Note 2 5 5 2" xfId="16900" xr:uid="{00000000-0005-0000-0000-0000CB5F0000}"/>
    <cellStyle name="Note 2 5 5 2 2" xfId="16901" xr:uid="{00000000-0005-0000-0000-0000CC5F0000}"/>
    <cellStyle name="Note 2 5 5 2 3" xfId="16902" xr:uid="{00000000-0005-0000-0000-0000CD5F0000}"/>
    <cellStyle name="Note 2 5 5 2 4" xfId="16903" xr:uid="{00000000-0005-0000-0000-0000CE5F0000}"/>
    <cellStyle name="Note 2 5 5 2 5" xfId="16904" xr:uid="{00000000-0005-0000-0000-0000CF5F0000}"/>
    <cellStyle name="Note 2 5 5 3" xfId="16905" xr:uid="{00000000-0005-0000-0000-0000D05F0000}"/>
    <cellStyle name="Note 2 5 5 3 2" xfId="16906" xr:uid="{00000000-0005-0000-0000-0000D15F0000}"/>
    <cellStyle name="Note 2 5 5 3 3" xfId="16907" xr:uid="{00000000-0005-0000-0000-0000D25F0000}"/>
    <cellStyle name="Note 2 5 5 3 4" xfId="16908" xr:uid="{00000000-0005-0000-0000-0000D35F0000}"/>
    <cellStyle name="Note 2 5 5 3 5" xfId="16909" xr:uid="{00000000-0005-0000-0000-0000D45F0000}"/>
    <cellStyle name="Note 2 5 6" xfId="16910" xr:uid="{00000000-0005-0000-0000-0000D55F0000}"/>
    <cellStyle name="Note 2 5 6 2" xfId="16911" xr:uid="{00000000-0005-0000-0000-0000D65F0000}"/>
    <cellStyle name="Note 2 5 6 3" xfId="16912" xr:uid="{00000000-0005-0000-0000-0000D75F0000}"/>
    <cellStyle name="Note 2 5 6 4" xfId="16913" xr:uid="{00000000-0005-0000-0000-0000D85F0000}"/>
    <cellStyle name="Note 2 5 6 5" xfId="16914" xr:uid="{00000000-0005-0000-0000-0000D95F0000}"/>
    <cellStyle name="Note 2 5 7" xfId="16915" xr:uid="{00000000-0005-0000-0000-0000DA5F0000}"/>
    <cellStyle name="Note 2 5 7 2" xfId="16916" xr:uid="{00000000-0005-0000-0000-0000DB5F0000}"/>
    <cellStyle name="Note 2 5 7 3" xfId="16917" xr:uid="{00000000-0005-0000-0000-0000DC5F0000}"/>
    <cellStyle name="Note 2 5 7 4" xfId="16918" xr:uid="{00000000-0005-0000-0000-0000DD5F0000}"/>
    <cellStyle name="Note 2 5 7 5" xfId="16919" xr:uid="{00000000-0005-0000-0000-0000DE5F0000}"/>
    <cellStyle name="Note 2 6" xfId="16920" xr:uid="{00000000-0005-0000-0000-0000DF5F0000}"/>
    <cellStyle name="Note 2 6 2" xfId="16921" xr:uid="{00000000-0005-0000-0000-0000E05F0000}"/>
    <cellStyle name="Note 2 6 2 2" xfId="16922" xr:uid="{00000000-0005-0000-0000-0000E15F0000}"/>
    <cellStyle name="Note 2 6 2 2 2" xfId="16923" xr:uid="{00000000-0005-0000-0000-0000E25F0000}"/>
    <cellStyle name="Note 2 6 2 2 2 2" xfId="16924" xr:uid="{00000000-0005-0000-0000-0000E35F0000}"/>
    <cellStyle name="Note 2 6 2 2 2 3" xfId="16925" xr:uid="{00000000-0005-0000-0000-0000E45F0000}"/>
    <cellStyle name="Note 2 6 2 2 2 4" xfId="16926" xr:uid="{00000000-0005-0000-0000-0000E55F0000}"/>
    <cellStyle name="Note 2 6 2 2 2 5" xfId="16927" xr:uid="{00000000-0005-0000-0000-0000E65F0000}"/>
    <cellStyle name="Note 2 6 2 2 3" xfId="16928" xr:uid="{00000000-0005-0000-0000-0000E75F0000}"/>
    <cellStyle name="Note 2 6 2 2 3 2" xfId="16929" xr:uid="{00000000-0005-0000-0000-0000E85F0000}"/>
    <cellStyle name="Note 2 6 2 2 3 3" xfId="16930" xr:uid="{00000000-0005-0000-0000-0000E95F0000}"/>
    <cellStyle name="Note 2 6 2 2 3 4" xfId="16931" xr:uid="{00000000-0005-0000-0000-0000EA5F0000}"/>
    <cellStyle name="Note 2 6 2 2 3 5" xfId="16932" xr:uid="{00000000-0005-0000-0000-0000EB5F0000}"/>
    <cellStyle name="Note 2 6 2 3" xfId="16933" xr:uid="{00000000-0005-0000-0000-0000EC5F0000}"/>
    <cellStyle name="Note 2 6 2 3 2" xfId="16934" xr:uid="{00000000-0005-0000-0000-0000ED5F0000}"/>
    <cellStyle name="Note 2 6 2 3 3" xfId="16935" xr:uid="{00000000-0005-0000-0000-0000EE5F0000}"/>
    <cellStyle name="Note 2 6 2 3 4" xfId="16936" xr:uid="{00000000-0005-0000-0000-0000EF5F0000}"/>
    <cellStyle name="Note 2 6 2 3 5" xfId="16937" xr:uid="{00000000-0005-0000-0000-0000F05F0000}"/>
    <cellStyle name="Note 2 6 2 4" xfId="16938" xr:uid="{00000000-0005-0000-0000-0000F15F0000}"/>
    <cellStyle name="Note 2 6 2 4 2" xfId="16939" xr:uid="{00000000-0005-0000-0000-0000F25F0000}"/>
    <cellStyle name="Note 2 6 2 4 3" xfId="16940" xr:uid="{00000000-0005-0000-0000-0000F35F0000}"/>
    <cellStyle name="Note 2 6 2 4 4" xfId="16941" xr:uid="{00000000-0005-0000-0000-0000F45F0000}"/>
    <cellStyle name="Note 2 6 2 4 5" xfId="16942" xr:uid="{00000000-0005-0000-0000-0000F55F0000}"/>
    <cellStyle name="Note 2 6 3" xfId="16943" xr:uid="{00000000-0005-0000-0000-0000F65F0000}"/>
    <cellStyle name="Note 2 6 3 2" xfId="16944" xr:uid="{00000000-0005-0000-0000-0000F75F0000}"/>
    <cellStyle name="Note 2 6 3 2 2" xfId="16945" xr:uid="{00000000-0005-0000-0000-0000F85F0000}"/>
    <cellStyle name="Note 2 6 3 2 2 2" xfId="16946" xr:uid="{00000000-0005-0000-0000-0000F95F0000}"/>
    <cellStyle name="Note 2 6 3 2 2 3" xfId="16947" xr:uid="{00000000-0005-0000-0000-0000FA5F0000}"/>
    <cellStyle name="Note 2 6 3 2 2 4" xfId="16948" xr:uid="{00000000-0005-0000-0000-0000FB5F0000}"/>
    <cellStyle name="Note 2 6 3 2 2 5" xfId="16949" xr:uid="{00000000-0005-0000-0000-0000FC5F0000}"/>
    <cellStyle name="Note 2 6 3 2 3" xfId="16950" xr:uid="{00000000-0005-0000-0000-0000FD5F0000}"/>
    <cellStyle name="Note 2 6 3 2 3 2" xfId="16951" xr:uid="{00000000-0005-0000-0000-0000FE5F0000}"/>
    <cellStyle name="Note 2 6 3 2 3 3" xfId="16952" xr:uid="{00000000-0005-0000-0000-0000FF5F0000}"/>
    <cellStyle name="Note 2 6 3 2 3 4" xfId="16953" xr:uid="{00000000-0005-0000-0000-000000600000}"/>
    <cellStyle name="Note 2 6 3 2 3 5" xfId="16954" xr:uid="{00000000-0005-0000-0000-000001600000}"/>
    <cellStyle name="Note 2 6 3 3" xfId="16955" xr:uid="{00000000-0005-0000-0000-000002600000}"/>
    <cellStyle name="Note 2 6 3 3 2" xfId="16956" xr:uid="{00000000-0005-0000-0000-000003600000}"/>
    <cellStyle name="Note 2 6 3 3 3" xfId="16957" xr:uid="{00000000-0005-0000-0000-000004600000}"/>
    <cellStyle name="Note 2 6 3 3 4" xfId="16958" xr:uid="{00000000-0005-0000-0000-000005600000}"/>
    <cellStyle name="Note 2 6 3 3 5" xfId="16959" xr:uid="{00000000-0005-0000-0000-000006600000}"/>
    <cellStyle name="Note 2 6 3 4" xfId="16960" xr:uid="{00000000-0005-0000-0000-000007600000}"/>
    <cellStyle name="Note 2 6 3 4 2" xfId="16961" xr:uid="{00000000-0005-0000-0000-000008600000}"/>
    <cellStyle name="Note 2 6 3 4 3" xfId="16962" xr:uid="{00000000-0005-0000-0000-000009600000}"/>
    <cellStyle name="Note 2 6 3 4 4" xfId="16963" xr:uid="{00000000-0005-0000-0000-00000A600000}"/>
    <cellStyle name="Note 2 6 3 4 5" xfId="16964" xr:uid="{00000000-0005-0000-0000-00000B600000}"/>
    <cellStyle name="Note 2 6 4" xfId="16965" xr:uid="{00000000-0005-0000-0000-00000C600000}"/>
    <cellStyle name="Note 2 6 4 2" xfId="16966" xr:uid="{00000000-0005-0000-0000-00000D600000}"/>
    <cellStyle name="Note 2 6 4 2 2" xfId="16967" xr:uid="{00000000-0005-0000-0000-00000E600000}"/>
    <cellStyle name="Note 2 6 4 2 2 2" xfId="16968" xr:uid="{00000000-0005-0000-0000-00000F600000}"/>
    <cellStyle name="Note 2 6 4 2 2 3" xfId="16969" xr:uid="{00000000-0005-0000-0000-000010600000}"/>
    <cellStyle name="Note 2 6 4 2 2 4" xfId="16970" xr:uid="{00000000-0005-0000-0000-000011600000}"/>
    <cellStyle name="Note 2 6 4 2 2 5" xfId="16971" xr:uid="{00000000-0005-0000-0000-000012600000}"/>
    <cellStyle name="Note 2 6 4 2 3" xfId="16972" xr:uid="{00000000-0005-0000-0000-000013600000}"/>
    <cellStyle name="Note 2 6 4 2 3 2" xfId="16973" xr:uid="{00000000-0005-0000-0000-000014600000}"/>
    <cellStyle name="Note 2 6 4 2 3 3" xfId="16974" xr:uid="{00000000-0005-0000-0000-000015600000}"/>
    <cellStyle name="Note 2 6 4 2 3 4" xfId="16975" xr:uid="{00000000-0005-0000-0000-000016600000}"/>
    <cellStyle name="Note 2 6 4 2 3 5" xfId="16976" xr:uid="{00000000-0005-0000-0000-000017600000}"/>
    <cellStyle name="Note 2 6 4 3" xfId="16977" xr:uid="{00000000-0005-0000-0000-000018600000}"/>
    <cellStyle name="Note 2 6 4 3 2" xfId="16978" xr:uid="{00000000-0005-0000-0000-000019600000}"/>
    <cellStyle name="Note 2 6 4 3 3" xfId="16979" xr:uid="{00000000-0005-0000-0000-00001A600000}"/>
    <cellStyle name="Note 2 6 4 3 4" xfId="16980" xr:uid="{00000000-0005-0000-0000-00001B600000}"/>
    <cellStyle name="Note 2 6 4 3 5" xfId="16981" xr:uid="{00000000-0005-0000-0000-00001C600000}"/>
    <cellStyle name="Note 2 6 4 4" xfId="16982" xr:uid="{00000000-0005-0000-0000-00001D600000}"/>
    <cellStyle name="Note 2 6 4 4 2" xfId="16983" xr:uid="{00000000-0005-0000-0000-00001E600000}"/>
    <cellStyle name="Note 2 6 4 4 3" xfId="16984" xr:uid="{00000000-0005-0000-0000-00001F600000}"/>
    <cellStyle name="Note 2 6 4 4 4" xfId="16985" xr:uid="{00000000-0005-0000-0000-000020600000}"/>
    <cellStyle name="Note 2 6 4 4 5" xfId="16986" xr:uid="{00000000-0005-0000-0000-000021600000}"/>
    <cellStyle name="Note 2 6 5" xfId="16987" xr:uid="{00000000-0005-0000-0000-000022600000}"/>
    <cellStyle name="Note 2 6 5 2" xfId="16988" xr:uid="{00000000-0005-0000-0000-000023600000}"/>
    <cellStyle name="Note 2 6 5 2 2" xfId="16989" xr:uid="{00000000-0005-0000-0000-000024600000}"/>
    <cellStyle name="Note 2 6 5 2 3" xfId="16990" xr:uid="{00000000-0005-0000-0000-000025600000}"/>
    <cellStyle name="Note 2 6 5 2 4" xfId="16991" xr:uid="{00000000-0005-0000-0000-000026600000}"/>
    <cellStyle name="Note 2 6 5 2 5" xfId="16992" xr:uid="{00000000-0005-0000-0000-000027600000}"/>
    <cellStyle name="Note 2 6 5 3" xfId="16993" xr:uid="{00000000-0005-0000-0000-000028600000}"/>
    <cellStyle name="Note 2 6 5 3 2" xfId="16994" xr:uid="{00000000-0005-0000-0000-000029600000}"/>
    <cellStyle name="Note 2 6 5 3 3" xfId="16995" xr:uid="{00000000-0005-0000-0000-00002A600000}"/>
    <cellStyle name="Note 2 6 5 3 4" xfId="16996" xr:uid="{00000000-0005-0000-0000-00002B600000}"/>
    <cellStyle name="Note 2 6 5 3 5" xfId="16997" xr:uid="{00000000-0005-0000-0000-00002C600000}"/>
    <cellStyle name="Note 2 6 6" xfId="16998" xr:uid="{00000000-0005-0000-0000-00002D600000}"/>
    <cellStyle name="Note 2 6 6 2" xfId="16999" xr:uid="{00000000-0005-0000-0000-00002E600000}"/>
    <cellStyle name="Note 2 6 6 3" xfId="17000" xr:uid="{00000000-0005-0000-0000-00002F600000}"/>
    <cellStyle name="Note 2 6 6 4" xfId="17001" xr:uid="{00000000-0005-0000-0000-000030600000}"/>
    <cellStyle name="Note 2 6 6 5" xfId="17002" xr:uid="{00000000-0005-0000-0000-000031600000}"/>
    <cellStyle name="Note 2 6 7" xfId="17003" xr:uid="{00000000-0005-0000-0000-000032600000}"/>
    <cellStyle name="Note 2 6 7 2" xfId="17004" xr:uid="{00000000-0005-0000-0000-000033600000}"/>
    <cellStyle name="Note 2 6 7 3" xfId="17005" xr:uid="{00000000-0005-0000-0000-000034600000}"/>
    <cellStyle name="Note 2 6 7 4" xfId="17006" xr:uid="{00000000-0005-0000-0000-000035600000}"/>
    <cellStyle name="Note 2 6 7 5" xfId="17007" xr:uid="{00000000-0005-0000-0000-000036600000}"/>
    <cellStyle name="Note 2 7" xfId="17008" xr:uid="{00000000-0005-0000-0000-000037600000}"/>
    <cellStyle name="Note 2 7 2" xfId="17009" xr:uid="{00000000-0005-0000-0000-000038600000}"/>
    <cellStyle name="Note 2 7 2 2" xfId="17010" xr:uid="{00000000-0005-0000-0000-000039600000}"/>
    <cellStyle name="Note 2 7 2 2 2" xfId="17011" xr:uid="{00000000-0005-0000-0000-00003A600000}"/>
    <cellStyle name="Note 2 7 2 2 2 2" xfId="17012" xr:uid="{00000000-0005-0000-0000-00003B600000}"/>
    <cellStyle name="Note 2 7 2 2 2 3" xfId="17013" xr:uid="{00000000-0005-0000-0000-00003C600000}"/>
    <cellStyle name="Note 2 7 2 2 2 4" xfId="17014" xr:uid="{00000000-0005-0000-0000-00003D600000}"/>
    <cellStyle name="Note 2 7 2 2 2 5" xfId="17015" xr:uid="{00000000-0005-0000-0000-00003E600000}"/>
    <cellStyle name="Note 2 7 2 2 3" xfId="17016" xr:uid="{00000000-0005-0000-0000-00003F600000}"/>
    <cellStyle name="Note 2 7 2 2 3 2" xfId="17017" xr:uid="{00000000-0005-0000-0000-000040600000}"/>
    <cellStyle name="Note 2 7 2 2 3 3" xfId="17018" xr:uid="{00000000-0005-0000-0000-000041600000}"/>
    <cellStyle name="Note 2 7 2 2 3 4" xfId="17019" xr:uid="{00000000-0005-0000-0000-000042600000}"/>
    <cellStyle name="Note 2 7 2 2 3 5" xfId="17020" xr:uid="{00000000-0005-0000-0000-000043600000}"/>
    <cellStyle name="Note 2 7 2 3" xfId="17021" xr:uid="{00000000-0005-0000-0000-000044600000}"/>
    <cellStyle name="Note 2 7 2 3 2" xfId="17022" xr:uid="{00000000-0005-0000-0000-000045600000}"/>
    <cellStyle name="Note 2 7 2 3 3" xfId="17023" xr:uid="{00000000-0005-0000-0000-000046600000}"/>
    <cellStyle name="Note 2 7 2 3 4" xfId="17024" xr:uid="{00000000-0005-0000-0000-000047600000}"/>
    <cellStyle name="Note 2 7 2 3 5" xfId="17025" xr:uid="{00000000-0005-0000-0000-000048600000}"/>
    <cellStyle name="Note 2 7 2 4" xfId="17026" xr:uid="{00000000-0005-0000-0000-000049600000}"/>
    <cellStyle name="Note 2 7 2 4 2" xfId="17027" xr:uid="{00000000-0005-0000-0000-00004A600000}"/>
    <cellStyle name="Note 2 7 2 4 3" xfId="17028" xr:uid="{00000000-0005-0000-0000-00004B600000}"/>
    <cellStyle name="Note 2 7 2 4 4" xfId="17029" xr:uid="{00000000-0005-0000-0000-00004C600000}"/>
    <cellStyle name="Note 2 7 2 4 5" xfId="17030" xr:uid="{00000000-0005-0000-0000-00004D600000}"/>
    <cellStyle name="Note 2 7 3" xfId="17031" xr:uid="{00000000-0005-0000-0000-00004E600000}"/>
    <cellStyle name="Note 2 7 3 2" xfId="17032" xr:uid="{00000000-0005-0000-0000-00004F600000}"/>
    <cellStyle name="Note 2 7 3 2 2" xfId="17033" xr:uid="{00000000-0005-0000-0000-000050600000}"/>
    <cellStyle name="Note 2 7 3 2 2 2" xfId="17034" xr:uid="{00000000-0005-0000-0000-000051600000}"/>
    <cellStyle name="Note 2 7 3 2 2 3" xfId="17035" xr:uid="{00000000-0005-0000-0000-000052600000}"/>
    <cellStyle name="Note 2 7 3 2 2 4" xfId="17036" xr:uid="{00000000-0005-0000-0000-000053600000}"/>
    <cellStyle name="Note 2 7 3 2 2 5" xfId="17037" xr:uid="{00000000-0005-0000-0000-000054600000}"/>
    <cellStyle name="Note 2 7 3 2 3" xfId="17038" xr:uid="{00000000-0005-0000-0000-000055600000}"/>
    <cellStyle name="Note 2 7 3 2 3 2" xfId="17039" xr:uid="{00000000-0005-0000-0000-000056600000}"/>
    <cellStyle name="Note 2 7 3 2 3 3" xfId="17040" xr:uid="{00000000-0005-0000-0000-000057600000}"/>
    <cellStyle name="Note 2 7 3 2 3 4" xfId="17041" xr:uid="{00000000-0005-0000-0000-000058600000}"/>
    <cellStyle name="Note 2 7 3 2 3 5" xfId="17042" xr:uid="{00000000-0005-0000-0000-000059600000}"/>
    <cellStyle name="Note 2 7 3 3" xfId="17043" xr:uid="{00000000-0005-0000-0000-00005A600000}"/>
    <cellStyle name="Note 2 7 3 3 2" xfId="17044" xr:uid="{00000000-0005-0000-0000-00005B600000}"/>
    <cellStyle name="Note 2 7 3 3 3" xfId="17045" xr:uid="{00000000-0005-0000-0000-00005C600000}"/>
    <cellStyle name="Note 2 7 3 3 4" xfId="17046" xr:uid="{00000000-0005-0000-0000-00005D600000}"/>
    <cellStyle name="Note 2 7 3 3 5" xfId="17047" xr:uid="{00000000-0005-0000-0000-00005E600000}"/>
    <cellStyle name="Note 2 7 3 4" xfId="17048" xr:uid="{00000000-0005-0000-0000-00005F600000}"/>
    <cellStyle name="Note 2 7 3 4 2" xfId="17049" xr:uid="{00000000-0005-0000-0000-000060600000}"/>
    <cellStyle name="Note 2 7 3 4 3" xfId="17050" xr:uid="{00000000-0005-0000-0000-000061600000}"/>
    <cellStyle name="Note 2 7 3 4 4" xfId="17051" xr:uid="{00000000-0005-0000-0000-000062600000}"/>
    <cellStyle name="Note 2 7 3 4 5" xfId="17052" xr:uid="{00000000-0005-0000-0000-000063600000}"/>
    <cellStyle name="Note 2 7 4" xfId="17053" xr:uid="{00000000-0005-0000-0000-000064600000}"/>
    <cellStyle name="Note 2 7 4 2" xfId="17054" xr:uid="{00000000-0005-0000-0000-000065600000}"/>
    <cellStyle name="Note 2 7 4 2 2" xfId="17055" xr:uid="{00000000-0005-0000-0000-000066600000}"/>
    <cellStyle name="Note 2 7 4 2 2 2" xfId="17056" xr:uid="{00000000-0005-0000-0000-000067600000}"/>
    <cellStyle name="Note 2 7 4 2 2 3" xfId="17057" xr:uid="{00000000-0005-0000-0000-000068600000}"/>
    <cellStyle name="Note 2 7 4 2 2 4" xfId="17058" xr:uid="{00000000-0005-0000-0000-000069600000}"/>
    <cellStyle name="Note 2 7 4 2 2 5" xfId="17059" xr:uid="{00000000-0005-0000-0000-00006A600000}"/>
    <cellStyle name="Note 2 7 4 2 3" xfId="17060" xr:uid="{00000000-0005-0000-0000-00006B600000}"/>
    <cellStyle name="Note 2 7 4 2 3 2" xfId="17061" xr:uid="{00000000-0005-0000-0000-00006C600000}"/>
    <cellStyle name="Note 2 7 4 2 3 3" xfId="17062" xr:uid="{00000000-0005-0000-0000-00006D600000}"/>
    <cellStyle name="Note 2 7 4 2 3 4" xfId="17063" xr:uid="{00000000-0005-0000-0000-00006E600000}"/>
    <cellStyle name="Note 2 7 4 2 3 5" xfId="17064" xr:uid="{00000000-0005-0000-0000-00006F600000}"/>
    <cellStyle name="Note 2 7 4 3" xfId="17065" xr:uid="{00000000-0005-0000-0000-000070600000}"/>
    <cellStyle name="Note 2 7 4 3 2" xfId="17066" xr:uid="{00000000-0005-0000-0000-000071600000}"/>
    <cellStyle name="Note 2 7 4 3 3" xfId="17067" xr:uid="{00000000-0005-0000-0000-000072600000}"/>
    <cellStyle name="Note 2 7 4 3 4" xfId="17068" xr:uid="{00000000-0005-0000-0000-000073600000}"/>
    <cellStyle name="Note 2 7 4 3 5" xfId="17069" xr:uid="{00000000-0005-0000-0000-000074600000}"/>
    <cellStyle name="Note 2 7 4 4" xfId="17070" xr:uid="{00000000-0005-0000-0000-000075600000}"/>
    <cellStyle name="Note 2 7 4 4 2" xfId="17071" xr:uid="{00000000-0005-0000-0000-000076600000}"/>
    <cellStyle name="Note 2 7 4 4 3" xfId="17072" xr:uid="{00000000-0005-0000-0000-000077600000}"/>
    <cellStyle name="Note 2 7 4 4 4" xfId="17073" xr:uid="{00000000-0005-0000-0000-000078600000}"/>
    <cellStyle name="Note 2 7 4 4 5" xfId="17074" xr:uid="{00000000-0005-0000-0000-000079600000}"/>
    <cellStyle name="Note 2 7 5" xfId="17075" xr:uid="{00000000-0005-0000-0000-00007A600000}"/>
    <cellStyle name="Note 2 7 5 2" xfId="17076" xr:uid="{00000000-0005-0000-0000-00007B600000}"/>
    <cellStyle name="Note 2 7 5 2 2" xfId="17077" xr:uid="{00000000-0005-0000-0000-00007C600000}"/>
    <cellStyle name="Note 2 7 5 2 3" xfId="17078" xr:uid="{00000000-0005-0000-0000-00007D600000}"/>
    <cellStyle name="Note 2 7 5 2 4" xfId="17079" xr:uid="{00000000-0005-0000-0000-00007E600000}"/>
    <cellStyle name="Note 2 7 5 2 5" xfId="17080" xr:uid="{00000000-0005-0000-0000-00007F600000}"/>
    <cellStyle name="Note 2 7 5 3" xfId="17081" xr:uid="{00000000-0005-0000-0000-000080600000}"/>
    <cellStyle name="Note 2 7 5 3 2" xfId="17082" xr:uid="{00000000-0005-0000-0000-000081600000}"/>
    <cellStyle name="Note 2 7 5 3 3" xfId="17083" xr:uid="{00000000-0005-0000-0000-000082600000}"/>
    <cellStyle name="Note 2 7 5 3 4" xfId="17084" xr:uid="{00000000-0005-0000-0000-000083600000}"/>
    <cellStyle name="Note 2 7 5 3 5" xfId="17085" xr:uid="{00000000-0005-0000-0000-000084600000}"/>
    <cellStyle name="Note 2 7 6" xfId="17086" xr:uid="{00000000-0005-0000-0000-000085600000}"/>
    <cellStyle name="Note 2 7 6 2" xfId="17087" xr:uid="{00000000-0005-0000-0000-000086600000}"/>
    <cellStyle name="Note 2 7 6 3" xfId="17088" xr:uid="{00000000-0005-0000-0000-000087600000}"/>
    <cellStyle name="Note 2 7 6 4" xfId="17089" xr:uid="{00000000-0005-0000-0000-000088600000}"/>
    <cellStyle name="Note 2 7 6 5" xfId="17090" xr:uid="{00000000-0005-0000-0000-000089600000}"/>
    <cellStyle name="Note 2 7 7" xfId="17091" xr:uid="{00000000-0005-0000-0000-00008A600000}"/>
    <cellStyle name="Note 2 7 7 2" xfId="17092" xr:uid="{00000000-0005-0000-0000-00008B600000}"/>
    <cellStyle name="Note 2 7 7 3" xfId="17093" xr:uid="{00000000-0005-0000-0000-00008C600000}"/>
    <cellStyle name="Note 2 7 7 4" xfId="17094" xr:uid="{00000000-0005-0000-0000-00008D600000}"/>
    <cellStyle name="Note 2 7 7 5" xfId="17095" xr:uid="{00000000-0005-0000-0000-00008E600000}"/>
    <cellStyle name="Note 2 8" xfId="17096" xr:uid="{00000000-0005-0000-0000-00008F600000}"/>
    <cellStyle name="Note 2 8 2" xfId="17097" xr:uid="{00000000-0005-0000-0000-000090600000}"/>
    <cellStyle name="Note 2 8 2 2" xfId="17098" xr:uid="{00000000-0005-0000-0000-000091600000}"/>
    <cellStyle name="Note 2 8 2 2 2" xfId="17099" xr:uid="{00000000-0005-0000-0000-000092600000}"/>
    <cellStyle name="Note 2 8 2 2 2 2" xfId="17100" xr:uid="{00000000-0005-0000-0000-000093600000}"/>
    <cellStyle name="Note 2 8 2 2 2 3" xfId="17101" xr:uid="{00000000-0005-0000-0000-000094600000}"/>
    <cellStyle name="Note 2 8 2 2 2 4" xfId="17102" xr:uid="{00000000-0005-0000-0000-000095600000}"/>
    <cellStyle name="Note 2 8 2 2 2 5" xfId="17103" xr:uid="{00000000-0005-0000-0000-000096600000}"/>
    <cellStyle name="Note 2 8 2 2 3" xfId="17104" xr:uid="{00000000-0005-0000-0000-000097600000}"/>
    <cellStyle name="Note 2 8 2 2 3 2" xfId="17105" xr:uid="{00000000-0005-0000-0000-000098600000}"/>
    <cellStyle name="Note 2 8 2 2 3 3" xfId="17106" xr:uid="{00000000-0005-0000-0000-000099600000}"/>
    <cellStyle name="Note 2 8 2 2 3 4" xfId="17107" xr:uid="{00000000-0005-0000-0000-00009A600000}"/>
    <cellStyle name="Note 2 8 2 2 3 5" xfId="17108" xr:uid="{00000000-0005-0000-0000-00009B600000}"/>
    <cellStyle name="Note 2 8 2 3" xfId="17109" xr:uid="{00000000-0005-0000-0000-00009C600000}"/>
    <cellStyle name="Note 2 8 2 3 2" xfId="17110" xr:uid="{00000000-0005-0000-0000-00009D600000}"/>
    <cellStyle name="Note 2 8 2 3 3" xfId="17111" xr:uid="{00000000-0005-0000-0000-00009E600000}"/>
    <cellStyle name="Note 2 8 2 3 4" xfId="17112" xr:uid="{00000000-0005-0000-0000-00009F600000}"/>
    <cellStyle name="Note 2 8 2 3 5" xfId="17113" xr:uid="{00000000-0005-0000-0000-0000A0600000}"/>
    <cellStyle name="Note 2 8 2 4" xfId="17114" xr:uid="{00000000-0005-0000-0000-0000A1600000}"/>
    <cellStyle name="Note 2 8 2 4 2" xfId="17115" xr:uid="{00000000-0005-0000-0000-0000A2600000}"/>
    <cellStyle name="Note 2 8 2 4 3" xfId="17116" xr:uid="{00000000-0005-0000-0000-0000A3600000}"/>
    <cellStyle name="Note 2 8 2 4 4" xfId="17117" xr:uid="{00000000-0005-0000-0000-0000A4600000}"/>
    <cellStyle name="Note 2 8 2 4 5" xfId="17118" xr:uid="{00000000-0005-0000-0000-0000A5600000}"/>
    <cellStyle name="Note 2 8 3" xfId="17119" xr:uid="{00000000-0005-0000-0000-0000A6600000}"/>
    <cellStyle name="Note 2 8 3 2" xfId="17120" xr:uid="{00000000-0005-0000-0000-0000A7600000}"/>
    <cellStyle name="Note 2 8 3 2 2" xfId="17121" xr:uid="{00000000-0005-0000-0000-0000A8600000}"/>
    <cellStyle name="Note 2 8 3 2 3" xfId="17122" xr:uid="{00000000-0005-0000-0000-0000A9600000}"/>
    <cellStyle name="Note 2 8 3 2 4" xfId="17123" xr:uid="{00000000-0005-0000-0000-0000AA600000}"/>
    <cellStyle name="Note 2 8 3 2 5" xfId="17124" xr:uid="{00000000-0005-0000-0000-0000AB600000}"/>
    <cellStyle name="Note 2 8 3 3" xfId="17125" xr:uid="{00000000-0005-0000-0000-0000AC600000}"/>
    <cellStyle name="Note 2 8 3 3 2" xfId="17126" xr:uid="{00000000-0005-0000-0000-0000AD600000}"/>
    <cellStyle name="Note 2 8 3 3 3" xfId="17127" xr:uid="{00000000-0005-0000-0000-0000AE600000}"/>
    <cellStyle name="Note 2 8 3 3 4" xfId="17128" xr:uid="{00000000-0005-0000-0000-0000AF600000}"/>
    <cellStyle name="Note 2 8 3 3 5" xfId="17129" xr:uid="{00000000-0005-0000-0000-0000B0600000}"/>
    <cellStyle name="Note 2 8 4" xfId="17130" xr:uid="{00000000-0005-0000-0000-0000B1600000}"/>
    <cellStyle name="Note 2 8 4 2" xfId="17131" xr:uid="{00000000-0005-0000-0000-0000B2600000}"/>
    <cellStyle name="Note 2 8 4 3" xfId="17132" xr:uid="{00000000-0005-0000-0000-0000B3600000}"/>
    <cellStyle name="Note 2 8 4 4" xfId="17133" xr:uid="{00000000-0005-0000-0000-0000B4600000}"/>
    <cellStyle name="Note 2 8 4 5" xfId="17134" xr:uid="{00000000-0005-0000-0000-0000B5600000}"/>
    <cellStyle name="Note 2 8 5" xfId="17135" xr:uid="{00000000-0005-0000-0000-0000B6600000}"/>
    <cellStyle name="Note 2 8 5 2" xfId="17136" xr:uid="{00000000-0005-0000-0000-0000B7600000}"/>
    <cellStyle name="Note 2 8 5 3" xfId="17137" xr:uid="{00000000-0005-0000-0000-0000B8600000}"/>
    <cellStyle name="Note 2 8 5 4" xfId="17138" xr:uid="{00000000-0005-0000-0000-0000B9600000}"/>
    <cellStyle name="Note 2 8 5 5" xfId="17139" xr:uid="{00000000-0005-0000-0000-0000BA600000}"/>
    <cellStyle name="Note 2 9" xfId="17140" xr:uid="{00000000-0005-0000-0000-0000BB600000}"/>
    <cellStyle name="Note 2 9 2" xfId="17141" xr:uid="{00000000-0005-0000-0000-0000BC600000}"/>
    <cellStyle name="Note 2 9 2 2" xfId="17142" xr:uid="{00000000-0005-0000-0000-0000BD600000}"/>
    <cellStyle name="Note 2 9 2 2 2" xfId="17143" xr:uid="{00000000-0005-0000-0000-0000BE600000}"/>
    <cellStyle name="Note 2 9 2 2 2 2" xfId="17144" xr:uid="{00000000-0005-0000-0000-0000BF600000}"/>
    <cellStyle name="Note 2 9 2 2 2 3" xfId="17145" xr:uid="{00000000-0005-0000-0000-0000C0600000}"/>
    <cellStyle name="Note 2 9 2 2 2 4" xfId="17146" xr:uid="{00000000-0005-0000-0000-0000C1600000}"/>
    <cellStyle name="Note 2 9 2 2 2 5" xfId="17147" xr:uid="{00000000-0005-0000-0000-0000C2600000}"/>
    <cellStyle name="Note 2 9 2 2 3" xfId="17148" xr:uid="{00000000-0005-0000-0000-0000C3600000}"/>
    <cellStyle name="Note 2 9 2 2 3 2" xfId="17149" xr:uid="{00000000-0005-0000-0000-0000C4600000}"/>
    <cellStyle name="Note 2 9 2 2 3 3" xfId="17150" xr:uid="{00000000-0005-0000-0000-0000C5600000}"/>
    <cellStyle name="Note 2 9 2 2 3 4" xfId="17151" xr:uid="{00000000-0005-0000-0000-0000C6600000}"/>
    <cellStyle name="Note 2 9 2 2 3 5" xfId="17152" xr:uid="{00000000-0005-0000-0000-0000C7600000}"/>
    <cellStyle name="Note 2 9 2 3" xfId="17153" xr:uid="{00000000-0005-0000-0000-0000C8600000}"/>
    <cellStyle name="Note 2 9 2 3 2" xfId="17154" xr:uid="{00000000-0005-0000-0000-0000C9600000}"/>
    <cellStyle name="Note 2 9 2 3 3" xfId="17155" xr:uid="{00000000-0005-0000-0000-0000CA600000}"/>
    <cellStyle name="Note 2 9 2 3 4" xfId="17156" xr:uid="{00000000-0005-0000-0000-0000CB600000}"/>
    <cellStyle name="Note 2 9 2 3 5" xfId="17157" xr:uid="{00000000-0005-0000-0000-0000CC600000}"/>
    <cellStyle name="Note 2 9 2 4" xfId="17158" xr:uid="{00000000-0005-0000-0000-0000CD600000}"/>
    <cellStyle name="Note 2 9 2 4 2" xfId="17159" xr:uid="{00000000-0005-0000-0000-0000CE600000}"/>
    <cellStyle name="Note 2 9 2 4 3" xfId="17160" xr:uid="{00000000-0005-0000-0000-0000CF600000}"/>
    <cellStyle name="Note 2 9 2 4 4" xfId="17161" xr:uid="{00000000-0005-0000-0000-0000D0600000}"/>
    <cellStyle name="Note 2 9 2 4 5" xfId="17162" xr:uid="{00000000-0005-0000-0000-0000D1600000}"/>
    <cellStyle name="Note 2 9 3" xfId="17163" xr:uid="{00000000-0005-0000-0000-0000D2600000}"/>
    <cellStyle name="Note 2 9 3 2" xfId="17164" xr:uid="{00000000-0005-0000-0000-0000D3600000}"/>
    <cellStyle name="Note 2 9 3 2 2" xfId="17165" xr:uid="{00000000-0005-0000-0000-0000D4600000}"/>
    <cellStyle name="Note 2 9 3 2 3" xfId="17166" xr:uid="{00000000-0005-0000-0000-0000D5600000}"/>
    <cellStyle name="Note 2 9 3 2 4" xfId="17167" xr:uid="{00000000-0005-0000-0000-0000D6600000}"/>
    <cellStyle name="Note 2 9 3 2 5" xfId="17168" xr:uid="{00000000-0005-0000-0000-0000D7600000}"/>
    <cellStyle name="Note 2 9 3 3" xfId="17169" xr:uid="{00000000-0005-0000-0000-0000D8600000}"/>
    <cellStyle name="Note 2 9 3 3 2" xfId="17170" xr:uid="{00000000-0005-0000-0000-0000D9600000}"/>
    <cellStyle name="Note 2 9 3 3 3" xfId="17171" xr:uid="{00000000-0005-0000-0000-0000DA600000}"/>
    <cellStyle name="Note 2 9 3 3 4" xfId="17172" xr:uid="{00000000-0005-0000-0000-0000DB600000}"/>
    <cellStyle name="Note 2 9 3 3 5" xfId="17173" xr:uid="{00000000-0005-0000-0000-0000DC600000}"/>
    <cellStyle name="Note 2 9 4" xfId="17174" xr:uid="{00000000-0005-0000-0000-0000DD600000}"/>
    <cellStyle name="Note 2 9 4 2" xfId="17175" xr:uid="{00000000-0005-0000-0000-0000DE600000}"/>
    <cellStyle name="Note 2 9 4 3" xfId="17176" xr:uid="{00000000-0005-0000-0000-0000DF600000}"/>
    <cellStyle name="Note 2 9 4 4" xfId="17177" xr:uid="{00000000-0005-0000-0000-0000E0600000}"/>
    <cellStyle name="Note 2 9 4 5" xfId="17178" xr:uid="{00000000-0005-0000-0000-0000E1600000}"/>
    <cellStyle name="Note 2 9 5" xfId="17179" xr:uid="{00000000-0005-0000-0000-0000E2600000}"/>
    <cellStyle name="Note 2 9 5 2" xfId="17180" xr:uid="{00000000-0005-0000-0000-0000E3600000}"/>
    <cellStyle name="Note 2 9 5 3" xfId="17181" xr:uid="{00000000-0005-0000-0000-0000E4600000}"/>
    <cellStyle name="Note 2 9 5 4" xfId="17182" xr:uid="{00000000-0005-0000-0000-0000E5600000}"/>
    <cellStyle name="Note 2 9 5 5" xfId="17183" xr:uid="{00000000-0005-0000-0000-0000E6600000}"/>
    <cellStyle name="Note 2_MEDIDAS AYER" xfId="37864" xr:uid="{00000000-0005-0000-0000-0000E7600000}"/>
    <cellStyle name="Note 20" xfId="17184" xr:uid="{00000000-0005-0000-0000-0000E8600000}"/>
    <cellStyle name="Note 20 2" xfId="17185" xr:uid="{00000000-0005-0000-0000-0000E9600000}"/>
    <cellStyle name="Note 20 2 2" xfId="17186" xr:uid="{00000000-0005-0000-0000-0000EA600000}"/>
    <cellStyle name="Note 20 2 3" xfId="17187" xr:uid="{00000000-0005-0000-0000-0000EB600000}"/>
    <cellStyle name="Note 20 2 4" xfId="17188" xr:uid="{00000000-0005-0000-0000-0000EC600000}"/>
    <cellStyle name="Note 20 2 5" xfId="17189" xr:uid="{00000000-0005-0000-0000-0000ED600000}"/>
    <cellStyle name="Note 20 2 6" xfId="37406" xr:uid="{00000000-0005-0000-0000-0000EE600000}"/>
    <cellStyle name="Note 20 3" xfId="17190" xr:uid="{00000000-0005-0000-0000-0000EF600000}"/>
    <cellStyle name="Note 20 3 2" xfId="17191" xr:uid="{00000000-0005-0000-0000-0000F0600000}"/>
    <cellStyle name="Note 20 3 3" xfId="17192" xr:uid="{00000000-0005-0000-0000-0000F1600000}"/>
    <cellStyle name="Note 20 3 4" xfId="17193" xr:uid="{00000000-0005-0000-0000-0000F2600000}"/>
    <cellStyle name="Note 20 3 5" xfId="17194" xr:uid="{00000000-0005-0000-0000-0000F3600000}"/>
    <cellStyle name="Note 20 4" xfId="28111" xr:uid="{00000000-0005-0000-0000-0000F4600000}"/>
    <cellStyle name="Note 20 5" xfId="34872" xr:uid="{00000000-0005-0000-0000-0000F5600000}"/>
    <cellStyle name="Note 21" xfId="26499" xr:uid="{00000000-0005-0000-0000-0000F6600000}"/>
    <cellStyle name="Note 21 2" xfId="35467" xr:uid="{00000000-0005-0000-0000-0000F7600000}"/>
    <cellStyle name="Note 22" xfId="26511" xr:uid="{00000000-0005-0000-0000-0000F8600000}"/>
    <cellStyle name="Note 22 2" xfId="37167" xr:uid="{00000000-0005-0000-0000-0000F9600000}"/>
    <cellStyle name="Note 23" xfId="37358" xr:uid="{00000000-0005-0000-0000-0000FA600000}"/>
    <cellStyle name="Note 24" xfId="35046" xr:uid="{00000000-0005-0000-0000-0000FB600000}"/>
    <cellStyle name="Note 25" xfId="38094" xr:uid="{00000000-0005-0000-0000-0000FC600000}"/>
    <cellStyle name="Note 26" xfId="38133" xr:uid="{00000000-0005-0000-0000-0000FD600000}"/>
    <cellStyle name="Note 27" xfId="28048" xr:uid="{00000000-0005-0000-0000-0000FE600000}"/>
    <cellStyle name="Note 3" xfId="17195" xr:uid="{00000000-0005-0000-0000-0000FF600000}"/>
    <cellStyle name="Note 3 10" xfId="17196" xr:uid="{00000000-0005-0000-0000-000000610000}"/>
    <cellStyle name="Note 3 10 2" xfId="17197" xr:uid="{00000000-0005-0000-0000-000001610000}"/>
    <cellStyle name="Note 3 10 2 2" xfId="17198" xr:uid="{00000000-0005-0000-0000-000002610000}"/>
    <cellStyle name="Note 3 10 2 2 2" xfId="17199" xr:uid="{00000000-0005-0000-0000-000003610000}"/>
    <cellStyle name="Note 3 10 2 2 2 2" xfId="17200" xr:uid="{00000000-0005-0000-0000-000004610000}"/>
    <cellStyle name="Note 3 10 2 2 2 3" xfId="17201" xr:uid="{00000000-0005-0000-0000-000005610000}"/>
    <cellStyle name="Note 3 10 2 2 2 4" xfId="17202" xr:uid="{00000000-0005-0000-0000-000006610000}"/>
    <cellStyle name="Note 3 10 2 2 2 5" xfId="17203" xr:uid="{00000000-0005-0000-0000-000007610000}"/>
    <cellStyle name="Note 3 10 2 2 3" xfId="17204" xr:uid="{00000000-0005-0000-0000-000008610000}"/>
    <cellStyle name="Note 3 10 2 2 3 2" xfId="17205" xr:uid="{00000000-0005-0000-0000-000009610000}"/>
    <cellStyle name="Note 3 10 2 2 3 3" xfId="17206" xr:uid="{00000000-0005-0000-0000-00000A610000}"/>
    <cellStyle name="Note 3 10 2 2 3 4" xfId="17207" xr:uid="{00000000-0005-0000-0000-00000B610000}"/>
    <cellStyle name="Note 3 10 2 2 3 5" xfId="17208" xr:uid="{00000000-0005-0000-0000-00000C610000}"/>
    <cellStyle name="Note 3 10 2 3" xfId="17209" xr:uid="{00000000-0005-0000-0000-00000D610000}"/>
    <cellStyle name="Note 3 10 2 3 2" xfId="17210" xr:uid="{00000000-0005-0000-0000-00000E610000}"/>
    <cellStyle name="Note 3 10 2 3 3" xfId="17211" xr:uid="{00000000-0005-0000-0000-00000F610000}"/>
    <cellStyle name="Note 3 10 2 3 4" xfId="17212" xr:uid="{00000000-0005-0000-0000-000010610000}"/>
    <cellStyle name="Note 3 10 2 3 5" xfId="17213" xr:uid="{00000000-0005-0000-0000-000011610000}"/>
    <cellStyle name="Note 3 10 2 4" xfId="17214" xr:uid="{00000000-0005-0000-0000-000012610000}"/>
    <cellStyle name="Note 3 10 2 4 2" xfId="17215" xr:uid="{00000000-0005-0000-0000-000013610000}"/>
    <cellStyle name="Note 3 10 2 4 3" xfId="17216" xr:uid="{00000000-0005-0000-0000-000014610000}"/>
    <cellStyle name="Note 3 10 2 4 4" xfId="17217" xr:uid="{00000000-0005-0000-0000-000015610000}"/>
    <cellStyle name="Note 3 10 2 4 5" xfId="17218" xr:uid="{00000000-0005-0000-0000-000016610000}"/>
    <cellStyle name="Note 3 10 3" xfId="17219" xr:uid="{00000000-0005-0000-0000-000017610000}"/>
    <cellStyle name="Note 3 10 3 2" xfId="17220" xr:uid="{00000000-0005-0000-0000-000018610000}"/>
    <cellStyle name="Note 3 10 3 2 2" xfId="17221" xr:uid="{00000000-0005-0000-0000-000019610000}"/>
    <cellStyle name="Note 3 10 3 2 3" xfId="17222" xr:uid="{00000000-0005-0000-0000-00001A610000}"/>
    <cellStyle name="Note 3 10 3 2 4" xfId="17223" xr:uid="{00000000-0005-0000-0000-00001B610000}"/>
    <cellStyle name="Note 3 10 3 2 5" xfId="17224" xr:uid="{00000000-0005-0000-0000-00001C610000}"/>
    <cellStyle name="Note 3 10 3 3" xfId="17225" xr:uid="{00000000-0005-0000-0000-00001D610000}"/>
    <cellStyle name="Note 3 10 3 3 2" xfId="17226" xr:uid="{00000000-0005-0000-0000-00001E610000}"/>
    <cellStyle name="Note 3 10 3 3 3" xfId="17227" xr:uid="{00000000-0005-0000-0000-00001F610000}"/>
    <cellStyle name="Note 3 10 3 3 4" xfId="17228" xr:uid="{00000000-0005-0000-0000-000020610000}"/>
    <cellStyle name="Note 3 10 3 3 5" xfId="17229" xr:uid="{00000000-0005-0000-0000-000021610000}"/>
    <cellStyle name="Note 3 10 4" xfId="17230" xr:uid="{00000000-0005-0000-0000-000022610000}"/>
    <cellStyle name="Note 3 10 4 2" xfId="17231" xr:uid="{00000000-0005-0000-0000-000023610000}"/>
    <cellStyle name="Note 3 10 4 3" xfId="17232" xr:uid="{00000000-0005-0000-0000-000024610000}"/>
    <cellStyle name="Note 3 10 4 4" xfId="17233" xr:uid="{00000000-0005-0000-0000-000025610000}"/>
    <cellStyle name="Note 3 10 4 5" xfId="17234" xr:uid="{00000000-0005-0000-0000-000026610000}"/>
    <cellStyle name="Note 3 10 5" xfId="17235" xr:uid="{00000000-0005-0000-0000-000027610000}"/>
    <cellStyle name="Note 3 10 5 2" xfId="17236" xr:uid="{00000000-0005-0000-0000-000028610000}"/>
    <cellStyle name="Note 3 10 5 3" xfId="17237" xr:uid="{00000000-0005-0000-0000-000029610000}"/>
    <cellStyle name="Note 3 10 5 4" xfId="17238" xr:uid="{00000000-0005-0000-0000-00002A610000}"/>
    <cellStyle name="Note 3 10 5 5" xfId="17239" xr:uid="{00000000-0005-0000-0000-00002B610000}"/>
    <cellStyle name="Note 3 11" xfId="17240" xr:uid="{00000000-0005-0000-0000-00002C610000}"/>
    <cellStyle name="Note 3 11 2" xfId="17241" xr:uid="{00000000-0005-0000-0000-00002D610000}"/>
    <cellStyle name="Note 3 11 2 2" xfId="17242" xr:uid="{00000000-0005-0000-0000-00002E610000}"/>
    <cellStyle name="Note 3 11 2 2 2" xfId="17243" xr:uid="{00000000-0005-0000-0000-00002F610000}"/>
    <cellStyle name="Note 3 11 2 2 2 2" xfId="17244" xr:uid="{00000000-0005-0000-0000-000030610000}"/>
    <cellStyle name="Note 3 11 2 2 2 3" xfId="17245" xr:uid="{00000000-0005-0000-0000-000031610000}"/>
    <cellStyle name="Note 3 11 2 2 2 4" xfId="17246" xr:uid="{00000000-0005-0000-0000-000032610000}"/>
    <cellStyle name="Note 3 11 2 2 2 5" xfId="17247" xr:uid="{00000000-0005-0000-0000-000033610000}"/>
    <cellStyle name="Note 3 11 2 2 3" xfId="17248" xr:uid="{00000000-0005-0000-0000-000034610000}"/>
    <cellStyle name="Note 3 11 2 2 3 2" xfId="17249" xr:uid="{00000000-0005-0000-0000-000035610000}"/>
    <cellStyle name="Note 3 11 2 2 3 3" xfId="17250" xr:uid="{00000000-0005-0000-0000-000036610000}"/>
    <cellStyle name="Note 3 11 2 2 3 4" xfId="17251" xr:uid="{00000000-0005-0000-0000-000037610000}"/>
    <cellStyle name="Note 3 11 2 2 3 5" xfId="17252" xr:uid="{00000000-0005-0000-0000-000038610000}"/>
    <cellStyle name="Note 3 11 2 3" xfId="17253" xr:uid="{00000000-0005-0000-0000-000039610000}"/>
    <cellStyle name="Note 3 11 2 3 2" xfId="17254" xr:uid="{00000000-0005-0000-0000-00003A610000}"/>
    <cellStyle name="Note 3 11 2 3 3" xfId="17255" xr:uid="{00000000-0005-0000-0000-00003B610000}"/>
    <cellStyle name="Note 3 11 2 3 4" xfId="17256" xr:uid="{00000000-0005-0000-0000-00003C610000}"/>
    <cellStyle name="Note 3 11 2 3 5" xfId="17257" xr:uid="{00000000-0005-0000-0000-00003D610000}"/>
    <cellStyle name="Note 3 11 2 4" xfId="17258" xr:uid="{00000000-0005-0000-0000-00003E610000}"/>
    <cellStyle name="Note 3 11 2 4 2" xfId="17259" xr:uid="{00000000-0005-0000-0000-00003F610000}"/>
    <cellStyle name="Note 3 11 2 4 3" xfId="17260" xr:uid="{00000000-0005-0000-0000-000040610000}"/>
    <cellStyle name="Note 3 11 2 4 4" xfId="17261" xr:uid="{00000000-0005-0000-0000-000041610000}"/>
    <cellStyle name="Note 3 11 2 4 5" xfId="17262" xr:uid="{00000000-0005-0000-0000-000042610000}"/>
    <cellStyle name="Note 3 11 3" xfId="17263" xr:uid="{00000000-0005-0000-0000-000043610000}"/>
    <cellStyle name="Note 3 11 3 2" xfId="17264" xr:uid="{00000000-0005-0000-0000-000044610000}"/>
    <cellStyle name="Note 3 11 3 2 2" xfId="17265" xr:uid="{00000000-0005-0000-0000-000045610000}"/>
    <cellStyle name="Note 3 11 3 2 3" xfId="17266" xr:uid="{00000000-0005-0000-0000-000046610000}"/>
    <cellStyle name="Note 3 11 3 2 4" xfId="17267" xr:uid="{00000000-0005-0000-0000-000047610000}"/>
    <cellStyle name="Note 3 11 3 2 5" xfId="17268" xr:uid="{00000000-0005-0000-0000-000048610000}"/>
    <cellStyle name="Note 3 11 3 3" xfId="17269" xr:uid="{00000000-0005-0000-0000-000049610000}"/>
    <cellStyle name="Note 3 11 3 3 2" xfId="17270" xr:uid="{00000000-0005-0000-0000-00004A610000}"/>
    <cellStyle name="Note 3 11 3 3 3" xfId="17271" xr:uid="{00000000-0005-0000-0000-00004B610000}"/>
    <cellStyle name="Note 3 11 3 3 4" xfId="17272" xr:uid="{00000000-0005-0000-0000-00004C610000}"/>
    <cellStyle name="Note 3 11 3 3 5" xfId="17273" xr:uid="{00000000-0005-0000-0000-00004D610000}"/>
    <cellStyle name="Note 3 11 4" xfId="17274" xr:uid="{00000000-0005-0000-0000-00004E610000}"/>
    <cellStyle name="Note 3 11 4 2" xfId="17275" xr:uid="{00000000-0005-0000-0000-00004F610000}"/>
    <cellStyle name="Note 3 11 4 3" xfId="17276" xr:uid="{00000000-0005-0000-0000-000050610000}"/>
    <cellStyle name="Note 3 11 4 4" xfId="17277" xr:uid="{00000000-0005-0000-0000-000051610000}"/>
    <cellStyle name="Note 3 11 4 5" xfId="17278" xr:uid="{00000000-0005-0000-0000-000052610000}"/>
    <cellStyle name="Note 3 11 5" xfId="17279" xr:uid="{00000000-0005-0000-0000-000053610000}"/>
    <cellStyle name="Note 3 11 5 2" xfId="17280" xr:uid="{00000000-0005-0000-0000-000054610000}"/>
    <cellStyle name="Note 3 11 5 3" xfId="17281" xr:uid="{00000000-0005-0000-0000-000055610000}"/>
    <cellStyle name="Note 3 11 5 4" xfId="17282" xr:uid="{00000000-0005-0000-0000-000056610000}"/>
    <cellStyle name="Note 3 11 5 5" xfId="17283" xr:uid="{00000000-0005-0000-0000-000057610000}"/>
    <cellStyle name="Note 3 12" xfId="17284" xr:uid="{00000000-0005-0000-0000-000058610000}"/>
    <cellStyle name="Note 3 12 2" xfId="17285" xr:uid="{00000000-0005-0000-0000-000059610000}"/>
    <cellStyle name="Note 3 12 2 2" xfId="17286" xr:uid="{00000000-0005-0000-0000-00005A610000}"/>
    <cellStyle name="Note 3 12 2 2 2" xfId="17287" xr:uid="{00000000-0005-0000-0000-00005B610000}"/>
    <cellStyle name="Note 3 12 2 2 3" xfId="17288" xr:uid="{00000000-0005-0000-0000-00005C610000}"/>
    <cellStyle name="Note 3 12 2 2 4" xfId="17289" xr:uid="{00000000-0005-0000-0000-00005D610000}"/>
    <cellStyle name="Note 3 12 2 2 5" xfId="17290" xr:uid="{00000000-0005-0000-0000-00005E610000}"/>
    <cellStyle name="Note 3 12 2 3" xfId="17291" xr:uid="{00000000-0005-0000-0000-00005F610000}"/>
    <cellStyle name="Note 3 12 2 3 2" xfId="17292" xr:uid="{00000000-0005-0000-0000-000060610000}"/>
    <cellStyle name="Note 3 12 2 3 3" xfId="17293" xr:uid="{00000000-0005-0000-0000-000061610000}"/>
    <cellStyle name="Note 3 12 2 3 4" xfId="17294" xr:uid="{00000000-0005-0000-0000-000062610000}"/>
    <cellStyle name="Note 3 12 2 3 5" xfId="17295" xr:uid="{00000000-0005-0000-0000-000063610000}"/>
    <cellStyle name="Note 3 12 3" xfId="17296" xr:uid="{00000000-0005-0000-0000-000064610000}"/>
    <cellStyle name="Note 3 12 3 2" xfId="17297" xr:uid="{00000000-0005-0000-0000-000065610000}"/>
    <cellStyle name="Note 3 12 3 3" xfId="17298" xr:uid="{00000000-0005-0000-0000-000066610000}"/>
    <cellStyle name="Note 3 12 3 4" xfId="17299" xr:uid="{00000000-0005-0000-0000-000067610000}"/>
    <cellStyle name="Note 3 12 3 5" xfId="17300" xr:uid="{00000000-0005-0000-0000-000068610000}"/>
    <cellStyle name="Note 3 12 4" xfId="17301" xr:uid="{00000000-0005-0000-0000-000069610000}"/>
    <cellStyle name="Note 3 12 4 2" xfId="17302" xr:uid="{00000000-0005-0000-0000-00006A610000}"/>
    <cellStyle name="Note 3 12 4 3" xfId="17303" xr:uid="{00000000-0005-0000-0000-00006B610000}"/>
    <cellStyle name="Note 3 12 4 4" xfId="17304" xr:uid="{00000000-0005-0000-0000-00006C610000}"/>
    <cellStyle name="Note 3 12 4 5" xfId="17305" xr:uid="{00000000-0005-0000-0000-00006D610000}"/>
    <cellStyle name="Note 3 13" xfId="17306" xr:uid="{00000000-0005-0000-0000-00006E610000}"/>
    <cellStyle name="Note 3 13 2" xfId="17307" xr:uid="{00000000-0005-0000-0000-00006F610000}"/>
    <cellStyle name="Note 3 13 2 2" xfId="17308" xr:uid="{00000000-0005-0000-0000-000070610000}"/>
    <cellStyle name="Note 3 13 2 2 2" xfId="17309" xr:uid="{00000000-0005-0000-0000-000071610000}"/>
    <cellStyle name="Note 3 13 2 2 3" xfId="17310" xr:uid="{00000000-0005-0000-0000-000072610000}"/>
    <cellStyle name="Note 3 13 2 2 4" xfId="17311" xr:uid="{00000000-0005-0000-0000-000073610000}"/>
    <cellStyle name="Note 3 13 2 2 5" xfId="17312" xr:uid="{00000000-0005-0000-0000-000074610000}"/>
    <cellStyle name="Note 3 13 2 3" xfId="17313" xr:uid="{00000000-0005-0000-0000-000075610000}"/>
    <cellStyle name="Note 3 13 2 3 2" xfId="17314" xr:uid="{00000000-0005-0000-0000-000076610000}"/>
    <cellStyle name="Note 3 13 2 3 3" xfId="17315" xr:uid="{00000000-0005-0000-0000-000077610000}"/>
    <cellStyle name="Note 3 13 2 3 4" xfId="17316" xr:uid="{00000000-0005-0000-0000-000078610000}"/>
    <cellStyle name="Note 3 13 2 3 5" xfId="17317" xr:uid="{00000000-0005-0000-0000-000079610000}"/>
    <cellStyle name="Note 3 13 3" xfId="17318" xr:uid="{00000000-0005-0000-0000-00007A610000}"/>
    <cellStyle name="Note 3 13 3 2" xfId="17319" xr:uid="{00000000-0005-0000-0000-00007B610000}"/>
    <cellStyle name="Note 3 13 3 3" xfId="17320" xr:uid="{00000000-0005-0000-0000-00007C610000}"/>
    <cellStyle name="Note 3 13 3 4" xfId="17321" xr:uid="{00000000-0005-0000-0000-00007D610000}"/>
    <cellStyle name="Note 3 13 3 5" xfId="17322" xr:uid="{00000000-0005-0000-0000-00007E610000}"/>
    <cellStyle name="Note 3 13 4" xfId="17323" xr:uid="{00000000-0005-0000-0000-00007F610000}"/>
    <cellStyle name="Note 3 13 4 2" xfId="17324" xr:uid="{00000000-0005-0000-0000-000080610000}"/>
    <cellStyle name="Note 3 13 4 3" xfId="17325" xr:uid="{00000000-0005-0000-0000-000081610000}"/>
    <cellStyle name="Note 3 13 4 4" xfId="17326" xr:uid="{00000000-0005-0000-0000-000082610000}"/>
    <cellStyle name="Note 3 13 4 5" xfId="17327" xr:uid="{00000000-0005-0000-0000-000083610000}"/>
    <cellStyle name="Note 3 14" xfId="17328" xr:uid="{00000000-0005-0000-0000-000084610000}"/>
    <cellStyle name="Note 3 14 2" xfId="17329" xr:uid="{00000000-0005-0000-0000-000085610000}"/>
    <cellStyle name="Note 3 14 2 2" xfId="17330" xr:uid="{00000000-0005-0000-0000-000086610000}"/>
    <cellStyle name="Note 3 14 2 2 2" xfId="17331" xr:uid="{00000000-0005-0000-0000-000087610000}"/>
    <cellStyle name="Note 3 14 2 2 3" xfId="17332" xr:uid="{00000000-0005-0000-0000-000088610000}"/>
    <cellStyle name="Note 3 14 2 2 4" xfId="17333" xr:uid="{00000000-0005-0000-0000-000089610000}"/>
    <cellStyle name="Note 3 14 2 2 5" xfId="17334" xr:uid="{00000000-0005-0000-0000-00008A610000}"/>
    <cellStyle name="Note 3 14 2 3" xfId="17335" xr:uid="{00000000-0005-0000-0000-00008B610000}"/>
    <cellStyle name="Note 3 14 2 3 2" xfId="17336" xr:uid="{00000000-0005-0000-0000-00008C610000}"/>
    <cellStyle name="Note 3 14 2 3 3" xfId="17337" xr:uid="{00000000-0005-0000-0000-00008D610000}"/>
    <cellStyle name="Note 3 14 2 3 4" xfId="17338" xr:uid="{00000000-0005-0000-0000-00008E610000}"/>
    <cellStyle name="Note 3 14 2 3 5" xfId="17339" xr:uid="{00000000-0005-0000-0000-00008F610000}"/>
    <cellStyle name="Note 3 14 3" xfId="17340" xr:uid="{00000000-0005-0000-0000-000090610000}"/>
    <cellStyle name="Note 3 14 3 2" xfId="17341" xr:uid="{00000000-0005-0000-0000-000091610000}"/>
    <cellStyle name="Note 3 14 3 3" xfId="17342" xr:uid="{00000000-0005-0000-0000-000092610000}"/>
    <cellStyle name="Note 3 14 3 4" xfId="17343" xr:uid="{00000000-0005-0000-0000-000093610000}"/>
    <cellStyle name="Note 3 14 3 5" xfId="17344" xr:uid="{00000000-0005-0000-0000-000094610000}"/>
    <cellStyle name="Note 3 14 4" xfId="17345" xr:uid="{00000000-0005-0000-0000-000095610000}"/>
    <cellStyle name="Note 3 14 4 2" xfId="17346" xr:uid="{00000000-0005-0000-0000-000096610000}"/>
    <cellStyle name="Note 3 14 4 3" xfId="17347" xr:uid="{00000000-0005-0000-0000-000097610000}"/>
    <cellStyle name="Note 3 14 4 4" xfId="17348" xr:uid="{00000000-0005-0000-0000-000098610000}"/>
    <cellStyle name="Note 3 14 4 5" xfId="17349" xr:uid="{00000000-0005-0000-0000-000099610000}"/>
    <cellStyle name="Note 3 15" xfId="17350" xr:uid="{00000000-0005-0000-0000-00009A610000}"/>
    <cellStyle name="Note 3 15 2" xfId="17351" xr:uid="{00000000-0005-0000-0000-00009B610000}"/>
    <cellStyle name="Note 3 15 2 2" xfId="17352" xr:uid="{00000000-0005-0000-0000-00009C610000}"/>
    <cellStyle name="Note 3 15 2 2 2" xfId="17353" xr:uid="{00000000-0005-0000-0000-00009D610000}"/>
    <cellStyle name="Note 3 15 2 2 3" xfId="17354" xr:uid="{00000000-0005-0000-0000-00009E610000}"/>
    <cellStyle name="Note 3 15 2 2 4" xfId="17355" xr:uid="{00000000-0005-0000-0000-00009F610000}"/>
    <cellStyle name="Note 3 15 2 2 5" xfId="17356" xr:uid="{00000000-0005-0000-0000-0000A0610000}"/>
    <cellStyle name="Note 3 15 2 3" xfId="17357" xr:uid="{00000000-0005-0000-0000-0000A1610000}"/>
    <cellStyle name="Note 3 15 2 3 2" xfId="17358" xr:uid="{00000000-0005-0000-0000-0000A2610000}"/>
    <cellStyle name="Note 3 15 2 3 3" xfId="17359" xr:uid="{00000000-0005-0000-0000-0000A3610000}"/>
    <cellStyle name="Note 3 15 2 3 4" xfId="17360" xr:uid="{00000000-0005-0000-0000-0000A4610000}"/>
    <cellStyle name="Note 3 15 2 3 5" xfId="17361" xr:uid="{00000000-0005-0000-0000-0000A5610000}"/>
    <cellStyle name="Note 3 15 3" xfId="17362" xr:uid="{00000000-0005-0000-0000-0000A6610000}"/>
    <cellStyle name="Note 3 15 3 2" xfId="17363" xr:uid="{00000000-0005-0000-0000-0000A7610000}"/>
    <cellStyle name="Note 3 15 3 3" xfId="17364" xr:uid="{00000000-0005-0000-0000-0000A8610000}"/>
    <cellStyle name="Note 3 15 3 4" xfId="17365" xr:uid="{00000000-0005-0000-0000-0000A9610000}"/>
    <cellStyle name="Note 3 15 3 5" xfId="17366" xr:uid="{00000000-0005-0000-0000-0000AA610000}"/>
    <cellStyle name="Note 3 15 4" xfId="17367" xr:uid="{00000000-0005-0000-0000-0000AB610000}"/>
    <cellStyle name="Note 3 15 4 2" xfId="17368" xr:uid="{00000000-0005-0000-0000-0000AC610000}"/>
    <cellStyle name="Note 3 15 4 3" xfId="17369" xr:uid="{00000000-0005-0000-0000-0000AD610000}"/>
    <cellStyle name="Note 3 15 4 4" xfId="17370" xr:uid="{00000000-0005-0000-0000-0000AE610000}"/>
    <cellStyle name="Note 3 15 4 5" xfId="17371" xr:uid="{00000000-0005-0000-0000-0000AF610000}"/>
    <cellStyle name="Note 3 16" xfId="17372" xr:uid="{00000000-0005-0000-0000-0000B0610000}"/>
    <cellStyle name="Note 3 16 2" xfId="17373" xr:uid="{00000000-0005-0000-0000-0000B1610000}"/>
    <cellStyle name="Note 3 16 2 2" xfId="17374" xr:uid="{00000000-0005-0000-0000-0000B2610000}"/>
    <cellStyle name="Note 3 16 2 2 2" xfId="17375" xr:uid="{00000000-0005-0000-0000-0000B3610000}"/>
    <cellStyle name="Note 3 16 2 2 3" xfId="17376" xr:uid="{00000000-0005-0000-0000-0000B4610000}"/>
    <cellStyle name="Note 3 16 2 2 4" xfId="17377" xr:uid="{00000000-0005-0000-0000-0000B5610000}"/>
    <cellStyle name="Note 3 16 2 2 5" xfId="17378" xr:uid="{00000000-0005-0000-0000-0000B6610000}"/>
    <cellStyle name="Note 3 16 2 3" xfId="17379" xr:uid="{00000000-0005-0000-0000-0000B7610000}"/>
    <cellStyle name="Note 3 16 2 3 2" xfId="17380" xr:uid="{00000000-0005-0000-0000-0000B8610000}"/>
    <cellStyle name="Note 3 16 2 3 3" xfId="17381" xr:uid="{00000000-0005-0000-0000-0000B9610000}"/>
    <cellStyle name="Note 3 16 2 3 4" xfId="17382" xr:uid="{00000000-0005-0000-0000-0000BA610000}"/>
    <cellStyle name="Note 3 16 2 3 5" xfId="17383" xr:uid="{00000000-0005-0000-0000-0000BB610000}"/>
    <cellStyle name="Note 3 16 3" xfId="17384" xr:uid="{00000000-0005-0000-0000-0000BC610000}"/>
    <cellStyle name="Note 3 16 3 2" xfId="17385" xr:uid="{00000000-0005-0000-0000-0000BD610000}"/>
    <cellStyle name="Note 3 16 3 3" xfId="17386" xr:uid="{00000000-0005-0000-0000-0000BE610000}"/>
    <cellStyle name="Note 3 16 3 4" xfId="17387" xr:uid="{00000000-0005-0000-0000-0000BF610000}"/>
    <cellStyle name="Note 3 16 3 5" xfId="17388" xr:uid="{00000000-0005-0000-0000-0000C0610000}"/>
    <cellStyle name="Note 3 16 4" xfId="17389" xr:uid="{00000000-0005-0000-0000-0000C1610000}"/>
    <cellStyle name="Note 3 16 4 2" xfId="17390" xr:uid="{00000000-0005-0000-0000-0000C2610000}"/>
    <cellStyle name="Note 3 16 4 3" xfId="17391" xr:uid="{00000000-0005-0000-0000-0000C3610000}"/>
    <cellStyle name="Note 3 16 4 4" xfId="17392" xr:uid="{00000000-0005-0000-0000-0000C4610000}"/>
    <cellStyle name="Note 3 16 4 5" xfId="17393" xr:uid="{00000000-0005-0000-0000-0000C5610000}"/>
    <cellStyle name="Note 3 17" xfId="17394" xr:uid="{00000000-0005-0000-0000-0000C6610000}"/>
    <cellStyle name="Note 3 17 2" xfId="17395" xr:uid="{00000000-0005-0000-0000-0000C7610000}"/>
    <cellStyle name="Note 3 17 2 2" xfId="17396" xr:uid="{00000000-0005-0000-0000-0000C8610000}"/>
    <cellStyle name="Note 3 17 2 2 2" xfId="17397" xr:uid="{00000000-0005-0000-0000-0000C9610000}"/>
    <cellStyle name="Note 3 17 2 2 3" xfId="17398" xr:uid="{00000000-0005-0000-0000-0000CA610000}"/>
    <cellStyle name="Note 3 17 2 2 4" xfId="17399" xr:uid="{00000000-0005-0000-0000-0000CB610000}"/>
    <cellStyle name="Note 3 17 2 2 5" xfId="17400" xr:uid="{00000000-0005-0000-0000-0000CC610000}"/>
    <cellStyle name="Note 3 17 2 3" xfId="17401" xr:uid="{00000000-0005-0000-0000-0000CD610000}"/>
    <cellStyle name="Note 3 17 2 3 2" xfId="17402" xr:uid="{00000000-0005-0000-0000-0000CE610000}"/>
    <cellStyle name="Note 3 17 2 3 3" xfId="17403" xr:uid="{00000000-0005-0000-0000-0000CF610000}"/>
    <cellStyle name="Note 3 17 2 3 4" xfId="17404" xr:uid="{00000000-0005-0000-0000-0000D0610000}"/>
    <cellStyle name="Note 3 17 2 3 5" xfId="17405" xr:uid="{00000000-0005-0000-0000-0000D1610000}"/>
    <cellStyle name="Note 3 17 3" xfId="17406" xr:uid="{00000000-0005-0000-0000-0000D2610000}"/>
    <cellStyle name="Note 3 17 3 2" xfId="17407" xr:uid="{00000000-0005-0000-0000-0000D3610000}"/>
    <cellStyle name="Note 3 17 3 3" xfId="17408" xr:uid="{00000000-0005-0000-0000-0000D4610000}"/>
    <cellStyle name="Note 3 17 3 4" xfId="17409" xr:uid="{00000000-0005-0000-0000-0000D5610000}"/>
    <cellStyle name="Note 3 17 3 5" xfId="17410" xr:uid="{00000000-0005-0000-0000-0000D6610000}"/>
    <cellStyle name="Note 3 17 4" xfId="17411" xr:uid="{00000000-0005-0000-0000-0000D7610000}"/>
    <cellStyle name="Note 3 17 4 2" xfId="17412" xr:uid="{00000000-0005-0000-0000-0000D8610000}"/>
    <cellStyle name="Note 3 17 4 3" xfId="17413" xr:uid="{00000000-0005-0000-0000-0000D9610000}"/>
    <cellStyle name="Note 3 17 4 4" xfId="17414" xr:uid="{00000000-0005-0000-0000-0000DA610000}"/>
    <cellStyle name="Note 3 17 4 5" xfId="17415" xr:uid="{00000000-0005-0000-0000-0000DB610000}"/>
    <cellStyle name="Note 3 18" xfId="17416" xr:uid="{00000000-0005-0000-0000-0000DC610000}"/>
    <cellStyle name="Note 3 18 2" xfId="17417" xr:uid="{00000000-0005-0000-0000-0000DD610000}"/>
    <cellStyle name="Note 3 18 2 2" xfId="17418" xr:uid="{00000000-0005-0000-0000-0000DE610000}"/>
    <cellStyle name="Note 3 18 2 2 2" xfId="17419" xr:uid="{00000000-0005-0000-0000-0000DF610000}"/>
    <cellStyle name="Note 3 18 2 2 3" xfId="17420" xr:uid="{00000000-0005-0000-0000-0000E0610000}"/>
    <cellStyle name="Note 3 18 2 2 4" xfId="17421" xr:uid="{00000000-0005-0000-0000-0000E1610000}"/>
    <cellStyle name="Note 3 18 2 2 5" xfId="17422" xr:uid="{00000000-0005-0000-0000-0000E2610000}"/>
    <cellStyle name="Note 3 18 2 3" xfId="17423" xr:uid="{00000000-0005-0000-0000-0000E3610000}"/>
    <cellStyle name="Note 3 18 2 3 2" xfId="17424" xr:uid="{00000000-0005-0000-0000-0000E4610000}"/>
    <cellStyle name="Note 3 18 2 3 3" xfId="17425" xr:uid="{00000000-0005-0000-0000-0000E5610000}"/>
    <cellStyle name="Note 3 18 2 3 4" xfId="17426" xr:uid="{00000000-0005-0000-0000-0000E6610000}"/>
    <cellStyle name="Note 3 18 2 3 5" xfId="17427" xr:uid="{00000000-0005-0000-0000-0000E7610000}"/>
    <cellStyle name="Note 3 18 3" xfId="17428" xr:uid="{00000000-0005-0000-0000-0000E8610000}"/>
    <cellStyle name="Note 3 18 3 2" xfId="17429" xr:uid="{00000000-0005-0000-0000-0000E9610000}"/>
    <cellStyle name="Note 3 18 3 3" xfId="17430" xr:uid="{00000000-0005-0000-0000-0000EA610000}"/>
    <cellStyle name="Note 3 18 3 4" xfId="17431" xr:uid="{00000000-0005-0000-0000-0000EB610000}"/>
    <cellStyle name="Note 3 18 3 5" xfId="17432" xr:uid="{00000000-0005-0000-0000-0000EC610000}"/>
    <cellStyle name="Note 3 18 4" xfId="17433" xr:uid="{00000000-0005-0000-0000-0000ED610000}"/>
    <cellStyle name="Note 3 18 4 2" xfId="17434" xr:uid="{00000000-0005-0000-0000-0000EE610000}"/>
    <cellStyle name="Note 3 18 4 3" xfId="17435" xr:uid="{00000000-0005-0000-0000-0000EF610000}"/>
    <cellStyle name="Note 3 18 4 4" xfId="17436" xr:uid="{00000000-0005-0000-0000-0000F0610000}"/>
    <cellStyle name="Note 3 18 4 5" xfId="17437" xr:uid="{00000000-0005-0000-0000-0000F1610000}"/>
    <cellStyle name="Note 3 19" xfId="17438" xr:uid="{00000000-0005-0000-0000-0000F2610000}"/>
    <cellStyle name="Note 3 19 2" xfId="17439" xr:uid="{00000000-0005-0000-0000-0000F3610000}"/>
    <cellStyle name="Note 3 19 2 2" xfId="17440" xr:uid="{00000000-0005-0000-0000-0000F4610000}"/>
    <cellStyle name="Note 3 19 2 2 2" xfId="17441" xr:uid="{00000000-0005-0000-0000-0000F5610000}"/>
    <cellStyle name="Note 3 19 2 2 3" xfId="17442" xr:uid="{00000000-0005-0000-0000-0000F6610000}"/>
    <cellStyle name="Note 3 19 2 2 4" xfId="17443" xr:uid="{00000000-0005-0000-0000-0000F7610000}"/>
    <cellStyle name="Note 3 19 2 2 5" xfId="17444" xr:uid="{00000000-0005-0000-0000-0000F8610000}"/>
    <cellStyle name="Note 3 19 2 3" xfId="17445" xr:uid="{00000000-0005-0000-0000-0000F9610000}"/>
    <cellStyle name="Note 3 19 2 3 2" xfId="17446" xr:uid="{00000000-0005-0000-0000-0000FA610000}"/>
    <cellStyle name="Note 3 19 2 3 3" xfId="17447" xr:uid="{00000000-0005-0000-0000-0000FB610000}"/>
    <cellStyle name="Note 3 19 2 3 4" xfId="17448" xr:uid="{00000000-0005-0000-0000-0000FC610000}"/>
    <cellStyle name="Note 3 19 2 3 5" xfId="17449" xr:uid="{00000000-0005-0000-0000-0000FD610000}"/>
    <cellStyle name="Note 3 19 3" xfId="17450" xr:uid="{00000000-0005-0000-0000-0000FE610000}"/>
    <cellStyle name="Note 3 19 3 2" xfId="17451" xr:uid="{00000000-0005-0000-0000-0000FF610000}"/>
    <cellStyle name="Note 3 19 3 3" xfId="17452" xr:uid="{00000000-0005-0000-0000-000000620000}"/>
    <cellStyle name="Note 3 19 3 4" xfId="17453" xr:uid="{00000000-0005-0000-0000-000001620000}"/>
    <cellStyle name="Note 3 19 3 5" xfId="17454" xr:uid="{00000000-0005-0000-0000-000002620000}"/>
    <cellStyle name="Note 3 19 4" xfId="17455" xr:uid="{00000000-0005-0000-0000-000003620000}"/>
    <cellStyle name="Note 3 19 4 2" xfId="17456" xr:uid="{00000000-0005-0000-0000-000004620000}"/>
    <cellStyle name="Note 3 19 4 3" xfId="17457" xr:uid="{00000000-0005-0000-0000-000005620000}"/>
    <cellStyle name="Note 3 19 4 4" xfId="17458" xr:uid="{00000000-0005-0000-0000-000006620000}"/>
    <cellStyle name="Note 3 19 4 5" xfId="17459" xr:uid="{00000000-0005-0000-0000-000007620000}"/>
    <cellStyle name="Note 3 2" xfId="17460" xr:uid="{00000000-0005-0000-0000-000008620000}"/>
    <cellStyle name="Note 3 2 2" xfId="17461" xr:uid="{00000000-0005-0000-0000-000009620000}"/>
    <cellStyle name="Note 3 2 2 2" xfId="17462" xr:uid="{00000000-0005-0000-0000-00000A620000}"/>
    <cellStyle name="Note 3 2 2 2 2" xfId="17463" xr:uid="{00000000-0005-0000-0000-00000B620000}"/>
    <cellStyle name="Note 3 2 2 2 2 2" xfId="17464" xr:uid="{00000000-0005-0000-0000-00000C620000}"/>
    <cellStyle name="Note 3 2 2 2 2 3" xfId="17465" xr:uid="{00000000-0005-0000-0000-00000D620000}"/>
    <cellStyle name="Note 3 2 2 2 2 4" xfId="17466" xr:uid="{00000000-0005-0000-0000-00000E620000}"/>
    <cellStyle name="Note 3 2 2 2 2 5" xfId="17467" xr:uid="{00000000-0005-0000-0000-00000F620000}"/>
    <cellStyle name="Note 3 2 2 2 3" xfId="17468" xr:uid="{00000000-0005-0000-0000-000010620000}"/>
    <cellStyle name="Note 3 2 2 2 3 2" xfId="17469" xr:uid="{00000000-0005-0000-0000-000011620000}"/>
    <cellStyle name="Note 3 2 2 2 3 3" xfId="17470" xr:uid="{00000000-0005-0000-0000-000012620000}"/>
    <cellStyle name="Note 3 2 2 2 3 4" xfId="17471" xr:uid="{00000000-0005-0000-0000-000013620000}"/>
    <cellStyle name="Note 3 2 2 2 3 5" xfId="17472" xr:uid="{00000000-0005-0000-0000-000014620000}"/>
    <cellStyle name="Note 3 2 2 3" xfId="17473" xr:uid="{00000000-0005-0000-0000-000015620000}"/>
    <cellStyle name="Note 3 2 2 3 2" xfId="17474" xr:uid="{00000000-0005-0000-0000-000016620000}"/>
    <cellStyle name="Note 3 2 2 3 3" xfId="17475" xr:uid="{00000000-0005-0000-0000-000017620000}"/>
    <cellStyle name="Note 3 2 2 3 4" xfId="17476" xr:uid="{00000000-0005-0000-0000-000018620000}"/>
    <cellStyle name="Note 3 2 2 3 5" xfId="17477" xr:uid="{00000000-0005-0000-0000-000019620000}"/>
    <cellStyle name="Note 3 2 2 4" xfId="17478" xr:uid="{00000000-0005-0000-0000-00001A620000}"/>
    <cellStyle name="Note 3 2 2 4 2" xfId="17479" xr:uid="{00000000-0005-0000-0000-00001B620000}"/>
    <cellStyle name="Note 3 2 2 4 3" xfId="17480" xr:uid="{00000000-0005-0000-0000-00001C620000}"/>
    <cellStyle name="Note 3 2 2 4 4" xfId="17481" xr:uid="{00000000-0005-0000-0000-00001D620000}"/>
    <cellStyle name="Note 3 2 2 4 5" xfId="17482" xr:uid="{00000000-0005-0000-0000-00001E620000}"/>
    <cellStyle name="Note 3 2 3" xfId="17483" xr:uid="{00000000-0005-0000-0000-00001F620000}"/>
    <cellStyle name="Note 3 2 3 2" xfId="17484" xr:uid="{00000000-0005-0000-0000-000020620000}"/>
    <cellStyle name="Note 3 2 3 2 2" xfId="17485" xr:uid="{00000000-0005-0000-0000-000021620000}"/>
    <cellStyle name="Note 3 2 3 2 2 2" xfId="17486" xr:uid="{00000000-0005-0000-0000-000022620000}"/>
    <cellStyle name="Note 3 2 3 2 2 3" xfId="17487" xr:uid="{00000000-0005-0000-0000-000023620000}"/>
    <cellStyle name="Note 3 2 3 2 2 4" xfId="17488" xr:uid="{00000000-0005-0000-0000-000024620000}"/>
    <cellStyle name="Note 3 2 3 2 2 5" xfId="17489" xr:uid="{00000000-0005-0000-0000-000025620000}"/>
    <cellStyle name="Note 3 2 3 2 3" xfId="17490" xr:uid="{00000000-0005-0000-0000-000026620000}"/>
    <cellStyle name="Note 3 2 3 2 3 2" xfId="17491" xr:uid="{00000000-0005-0000-0000-000027620000}"/>
    <cellStyle name="Note 3 2 3 2 3 3" xfId="17492" xr:uid="{00000000-0005-0000-0000-000028620000}"/>
    <cellStyle name="Note 3 2 3 2 3 4" xfId="17493" xr:uid="{00000000-0005-0000-0000-000029620000}"/>
    <cellStyle name="Note 3 2 3 2 3 5" xfId="17494" xr:uid="{00000000-0005-0000-0000-00002A620000}"/>
    <cellStyle name="Note 3 2 3 3" xfId="17495" xr:uid="{00000000-0005-0000-0000-00002B620000}"/>
    <cellStyle name="Note 3 2 3 3 2" xfId="17496" xr:uid="{00000000-0005-0000-0000-00002C620000}"/>
    <cellStyle name="Note 3 2 3 3 3" xfId="17497" xr:uid="{00000000-0005-0000-0000-00002D620000}"/>
    <cellStyle name="Note 3 2 3 3 4" xfId="17498" xr:uid="{00000000-0005-0000-0000-00002E620000}"/>
    <cellStyle name="Note 3 2 3 3 5" xfId="17499" xr:uid="{00000000-0005-0000-0000-00002F620000}"/>
    <cellStyle name="Note 3 2 3 4" xfId="17500" xr:uid="{00000000-0005-0000-0000-000030620000}"/>
    <cellStyle name="Note 3 2 3 4 2" xfId="17501" xr:uid="{00000000-0005-0000-0000-000031620000}"/>
    <cellStyle name="Note 3 2 3 4 3" xfId="17502" xr:uid="{00000000-0005-0000-0000-000032620000}"/>
    <cellStyle name="Note 3 2 3 4 4" xfId="17503" xr:uid="{00000000-0005-0000-0000-000033620000}"/>
    <cellStyle name="Note 3 2 3 4 5" xfId="17504" xr:uid="{00000000-0005-0000-0000-000034620000}"/>
    <cellStyle name="Note 3 2 4" xfId="17505" xr:uid="{00000000-0005-0000-0000-000035620000}"/>
    <cellStyle name="Note 3 2 4 2" xfId="17506" xr:uid="{00000000-0005-0000-0000-000036620000}"/>
    <cellStyle name="Note 3 2 4 2 2" xfId="17507" xr:uid="{00000000-0005-0000-0000-000037620000}"/>
    <cellStyle name="Note 3 2 4 2 2 2" xfId="17508" xr:uid="{00000000-0005-0000-0000-000038620000}"/>
    <cellStyle name="Note 3 2 4 2 2 3" xfId="17509" xr:uid="{00000000-0005-0000-0000-000039620000}"/>
    <cellStyle name="Note 3 2 4 2 2 4" xfId="17510" xr:uid="{00000000-0005-0000-0000-00003A620000}"/>
    <cellStyle name="Note 3 2 4 2 2 5" xfId="17511" xr:uid="{00000000-0005-0000-0000-00003B620000}"/>
    <cellStyle name="Note 3 2 4 2 3" xfId="17512" xr:uid="{00000000-0005-0000-0000-00003C620000}"/>
    <cellStyle name="Note 3 2 4 2 3 2" xfId="17513" xr:uid="{00000000-0005-0000-0000-00003D620000}"/>
    <cellStyle name="Note 3 2 4 2 3 3" xfId="17514" xr:uid="{00000000-0005-0000-0000-00003E620000}"/>
    <cellStyle name="Note 3 2 4 2 3 4" xfId="17515" xr:uid="{00000000-0005-0000-0000-00003F620000}"/>
    <cellStyle name="Note 3 2 4 2 3 5" xfId="17516" xr:uid="{00000000-0005-0000-0000-000040620000}"/>
    <cellStyle name="Note 3 2 4 3" xfId="17517" xr:uid="{00000000-0005-0000-0000-000041620000}"/>
    <cellStyle name="Note 3 2 4 3 2" xfId="17518" xr:uid="{00000000-0005-0000-0000-000042620000}"/>
    <cellStyle name="Note 3 2 4 3 3" xfId="17519" xr:uid="{00000000-0005-0000-0000-000043620000}"/>
    <cellStyle name="Note 3 2 4 3 4" xfId="17520" xr:uid="{00000000-0005-0000-0000-000044620000}"/>
    <cellStyle name="Note 3 2 4 3 5" xfId="17521" xr:uid="{00000000-0005-0000-0000-000045620000}"/>
    <cellStyle name="Note 3 2 4 4" xfId="17522" xr:uid="{00000000-0005-0000-0000-000046620000}"/>
    <cellStyle name="Note 3 2 4 4 2" xfId="17523" xr:uid="{00000000-0005-0000-0000-000047620000}"/>
    <cellStyle name="Note 3 2 4 4 3" xfId="17524" xr:uid="{00000000-0005-0000-0000-000048620000}"/>
    <cellStyle name="Note 3 2 4 4 4" xfId="17525" xr:uid="{00000000-0005-0000-0000-000049620000}"/>
    <cellStyle name="Note 3 2 4 4 5" xfId="17526" xr:uid="{00000000-0005-0000-0000-00004A620000}"/>
    <cellStyle name="Note 3 2 5" xfId="17527" xr:uid="{00000000-0005-0000-0000-00004B620000}"/>
    <cellStyle name="Note 3 2 5 2" xfId="17528" xr:uid="{00000000-0005-0000-0000-00004C620000}"/>
    <cellStyle name="Note 3 2 5 2 2" xfId="17529" xr:uid="{00000000-0005-0000-0000-00004D620000}"/>
    <cellStyle name="Note 3 2 5 2 3" xfId="17530" xr:uid="{00000000-0005-0000-0000-00004E620000}"/>
    <cellStyle name="Note 3 2 5 2 4" xfId="17531" xr:uid="{00000000-0005-0000-0000-00004F620000}"/>
    <cellStyle name="Note 3 2 5 2 5" xfId="17532" xr:uid="{00000000-0005-0000-0000-000050620000}"/>
    <cellStyle name="Note 3 2 5 3" xfId="17533" xr:uid="{00000000-0005-0000-0000-000051620000}"/>
    <cellStyle name="Note 3 2 5 3 2" xfId="17534" xr:uid="{00000000-0005-0000-0000-000052620000}"/>
    <cellStyle name="Note 3 2 5 3 3" xfId="17535" xr:uid="{00000000-0005-0000-0000-000053620000}"/>
    <cellStyle name="Note 3 2 5 3 4" xfId="17536" xr:uid="{00000000-0005-0000-0000-000054620000}"/>
    <cellStyle name="Note 3 2 5 3 5" xfId="17537" xr:uid="{00000000-0005-0000-0000-000055620000}"/>
    <cellStyle name="Note 3 2 6" xfId="17538" xr:uid="{00000000-0005-0000-0000-000056620000}"/>
    <cellStyle name="Note 3 2 6 2" xfId="17539" xr:uid="{00000000-0005-0000-0000-000057620000}"/>
    <cellStyle name="Note 3 2 6 3" xfId="17540" xr:uid="{00000000-0005-0000-0000-000058620000}"/>
    <cellStyle name="Note 3 2 6 4" xfId="17541" xr:uid="{00000000-0005-0000-0000-000059620000}"/>
    <cellStyle name="Note 3 2 6 5" xfId="17542" xr:uid="{00000000-0005-0000-0000-00005A620000}"/>
    <cellStyle name="Note 3 2 7" xfId="17543" xr:uid="{00000000-0005-0000-0000-00005B620000}"/>
    <cellStyle name="Note 3 2 7 2" xfId="17544" xr:uid="{00000000-0005-0000-0000-00005C620000}"/>
    <cellStyle name="Note 3 2 7 3" xfId="17545" xr:uid="{00000000-0005-0000-0000-00005D620000}"/>
    <cellStyle name="Note 3 2 7 4" xfId="17546" xr:uid="{00000000-0005-0000-0000-00005E620000}"/>
    <cellStyle name="Note 3 2 7 5" xfId="17547" xr:uid="{00000000-0005-0000-0000-00005F620000}"/>
    <cellStyle name="Note 3 2 8" xfId="37709" xr:uid="{00000000-0005-0000-0000-000060620000}"/>
    <cellStyle name="Note 3 20" xfId="17548" xr:uid="{00000000-0005-0000-0000-000061620000}"/>
    <cellStyle name="Note 3 20 2" xfId="17549" xr:uid="{00000000-0005-0000-0000-000062620000}"/>
    <cellStyle name="Note 3 20 2 2" xfId="17550" xr:uid="{00000000-0005-0000-0000-000063620000}"/>
    <cellStyle name="Note 3 20 2 2 2" xfId="17551" xr:uid="{00000000-0005-0000-0000-000064620000}"/>
    <cellStyle name="Note 3 20 2 2 3" xfId="17552" xr:uid="{00000000-0005-0000-0000-000065620000}"/>
    <cellStyle name="Note 3 20 2 2 4" xfId="17553" xr:uid="{00000000-0005-0000-0000-000066620000}"/>
    <cellStyle name="Note 3 20 2 2 5" xfId="17554" xr:uid="{00000000-0005-0000-0000-000067620000}"/>
    <cellStyle name="Note 3 20 2 3" xfId="17555" xr:uid="{00000000-0005-0000-0000-000068620000}"/>
    <cellStyle name="Note 3 20 2 3 2" xfId="17556" xr:uid="{00000000-0005-0000-0000-000069620000}"/>
    <cellStyle name="Note 3 20 2 3 3" xfId="17557" xr:uid="{00000000-0005-0000-0000-00006A620000}"/>
    <cellStyle name="Note 3 20 2 3 4" xfId="17558" xr:uid="{00000000-0005-0000-0000-00006B620000}"/>
    <cellStyle name="Note 3 20 2 3 5" xfId="17559" xr:uid="{00000000-0005-0000-0000-00006C620000}"/>
    <cellStyle name="Note 3 20 3" xfId="17560" xr:uid="{00000000-0005-0000-0000-00006D620000}"/>
    <cellStyle name="Note 3 20 3 2" xfId="17561" xr:uid="{00000000-0005-0000-0000-00006E620000}"/>
    <cellStyle name="Note 3 20 3 3" xfId="17562" xr:uid="{00000000-0005-0000-0000-00006F620000}"/>
    <cellStyle name="Note 3 20 3 4" xfId="17563" xr:uid="{00000000-0005-0000-0000-000070620000}"/>
    <cellStyle name="Note 3 20 3 5" xfId="17564" xr:uid="{00000000-0005-0000-0000-000071620000}"/>
    <cellStyle name="Note 3 20 4" xfId="17565" xr:uid="{00000000-0005-0000-0000-000072620000}"/>
    <cellStyle name="Note 3 20 4 2" xfId="17566" xr:uid="{00000000-0005-0000-0000-000073620000}"/>
    <cellStyle name="Note 3 20 4 3" xfId="17567" xr:uid="{00000000-0005-0000-0000-000074620000}"/>
    <cellStyle name="Note 3 20 4 4" xfId="17568" xr:uid="{00000000-0005-0000-0000-000075620000}"/>
    <cellStyle name="Note 3 20 4 5" xfId="17569" xr:uid="{00000000-0005-0000-0000-000076620000}"/>
    <cellStyle name="Note 3 21" xfId="17570" xr:uid="{00000000-0005-0000-0000-000077620000}"/>
    <cellStyle name="Note 3 21 2" xfId="17571" xr:uid="{00000000-0005-0000-0000-000078620000}"/>
    <cellStyle name="Note 3 21 2 2" xfId="17572" xr:uid="{00000000-0005-0000-0000-000079620000}"/>
    <cellStyle name="Note 3 21 2 2 2" xfId="17573" xr:uid="{00000000-0005-0000-0000-00007A620000}"/>
    <cellStyle name="Note 3 21 2 2 3" xfId="17574" xr:uid="{00000000-0005-0000-0000-00007B620000}"/>
    <cellStyle name="Note 3 21 2 2 4" xfId="17575" xr:uid="{00000000-0005-0000-0000-00007C620000}"/>
    <cellStyle name="Note 3 21 2 2 5" xfId="17576" xr:uid="{00000000-0005-0000-0000-00007D620000}"/>
    <cellStyle name="Note 3 21 2 3" xfId="17577" xr:uid="{00000000-0005-0000-0000-00007E620000}"/>
    <cellStyle name="Note 3 21 2 3 2" xfId="17578" xr:uid="{00000000-0005-0000-0000-00007F620000}"/>
    <cellStyle name="Note 3 21 2 3 3" xfId="17579" xr:uid="{00000000-0005-0000-0000-000080620000}"/>
    <cellStyle name="Note 3 21 2 3 4" xfId="17580" xr:uid="{00000000-0005-0000-0000-000081620000}"/>
    <cellStyle name="Note 3 21 2 3 5" xfId="17581" xr:uid="{00000000-0005-0000-0000-000082620000}"/>
    <cellStyle name="Note 3 21 2 4" xfId="35465" xr:uid="{00000000-0005-0000-0000-000083620000}"/>
    <cellStyle name="Note 3 21 3" xfId="17582" xr:uid="{00000000-0005-0000-0000-000084620000}"/>
    <cellStyle name="Note 3 21 3 2" xfId="17583" xr:uid="{00000000-0005-0000-0000-000085620000}"/>
    <cellStyle name="Note 3 21 3 3" xfId="17584" xr:uid="{00000000-0005-0000-0000-000086620000}"/>
    <cellStyle name="Note 3 21 3 4" xfId="17585" xr:uid="{00000000-0005-0000-0000-000087620000}"/>
    <cellStyle name="Note 3 21 3 5" xfId="17586" xr:uid="{00000000-0005-0000-0000-000088620000}"/>
    <cellStyle name="Note 3 21 3 6" xfId="37407" xr:uid="{00000000-0005-0000-0000-000089620000}"/>
    <cellStyle name="Note 3 21 4" xfId="17587" xr:uid="{00000000-0005-0000-0000-00008A620000}"/>
    <cellStyle name="Note 3 21 4 2" xfId="17588" xr:uid="{00000000-0005-0000-0000-00008B620000}"/>
    <cellStyle name="Note 3 21 4 3" xfId="17589" xr:uid="{00000000-0005-0000-0000-00008C620000}"/>
    <cellStyle name="Note 3 21 4 4" xfId="17590" xr:uid="{00000000-0005-0000-0000-00008D620000}"/>
    <cellStyle name="Note 3 21 4 5" xfId="17591" xr:uid="{00000000-0005-0000-0000-00008E620000}"/>
    <cellStyle name="Note 3 21 5" xfId="34536" xr:uid="{00000000-0005-0000-0000-00008F620000}"/>
    <cellStyle name="Note 3 21 6" xfId="35049" xr:uid="{00000000-0005-0000-0000-000090620000}"/>
    <cellStyle name="Note 3 22" xfId="17592" xr:uid="{00000000-0005-0000-0000-000091620000}"/>
    <cellStyle name="Note 3 22 2" xfId="17593" xr:uid="{00000000-0005-0000-0000-000092620000}"/>
    <cellStyle name="Note 3 22 2 2" xfId="17594" xr:uid="{00000000-0005-0000-0000-000093620000}"/>
    <cellStyle name="Note 3 22 2 3" xfId="17595" xr:uid="{00000000-0005-0000-0000-000094620000}"/>
    <cellStyle name="Note 3 22 2 4" xfId="17596" xr:uid="{00000000-0005-0000-0000-000095620000}"/>
    <cellStyle name="Note 3 22 2 5" xfId="17597" xr:uid="{00000000-0005-0000-0000-000096620000}"/>
    <cellStyle name="Note 3 22 3" xfId="17598" xr:uid="{00000000-0005-0000-0000-000097620000}"/>
    <cellStyle name="Note 3 22 3 2" xfId="17599" xr:uid="{00000000-0005-0000-0000-000098620000}"/>
    <cellStyle name="Note 3 22 3 3" xfId="17600" xr:uid="{00000000-0005-0000-0000-000099620000}"/>
    <cellStyle name="Note 3 22 3 4" xfId="17601" xr:uid="{00000000-0005-0000-0000-00009A620000}"/>
    <cellStyle name="Note 3 22 3 5" xfId="17602" xr:uid="{00000000-0005-0000-0000-00009B620000}"/>
    <cellStyle name="Note 3 22 4" xfId="34873" xr:uid="{00000000-0005-0000-0000-00009C620000}"/>
    <cellStyle name="Note 3 23" xfId="17603" xr:uid="{00000000-0005-0000-0000-00009D620000}"/>
    <cellStyle name="Note 3 23 2" xfId="17604" xr:uid="{00000000-0005-0000-0000-00009E620000}"/>
    <cellStyle name="Note 3 23 3" xfId="17605" xr:uid="{00000000-0005-0000-0000-00009F620000}"/>
    <cellStyle name="Note 3 23 4" xfId="17606" xr:uid="{00000000-0005-0000-0000-0000A0620000}"/>
    <cellStyle name="Note 3 23 5" xfId="17607" xr:uid="{00000000-0005-0000-0000-0000A1620000}"/>
    <cellStyle name="Note 3 24" xfId="17608" xr:uid="{00000000-0005-0000-0000-0000A2620000}"/>
    <cellStyle name="Note 3 24 2" xfId="17609" xr:uid="{00000000-0005-0000-0000-0000A3620000}"/>
    <cellStyle name="Note 3 24 3" xfId="17610" xr:uid="{00000000-0005-0000-0000-0000A4620000}"/>
    <cellStyle name="Note 3 24 4" xfId="17611" xr:uid="{00000000-0005-0000-0000-0000A5620000}"/>
    <cellStyle name="Note 3 24 5" xfId="17612" xr:uid="{00000000-0005-0000-0000-0000A6620000}"/>
    <cellStyle name="Note 3 3" xfId="17613" xr:uid="{00000000-0005-0000-0000-0000A7620000}"/>
    <cellStyle name="Note 3 3 2" xfId="17614" xr:uid="{00000000-0005-0000-0000-0000A8620000}"/>
    <cellStyle name="Note 3 3 2 2" xfId="17615" xr:uid="{00000000-0005-0000-0000-0000A9620000}"/>
    <cellStyle name="Note 3 3 2 2 2" xfId="17616" xr:uid="{00000000-0005-0000-0000-0000AA620000}"/>
    <cellStyle name="Note 3 3 2 2 2 2" xfId="17617" xr:uid="{00000000-0005-0000-0000-0000AB620000}"/>
    <cellStyle name="Note 3 3 2 2 2 3" xfId="17618" xr:uid="{00000000-0005-0000-0000-0000AC620000}"/>
    <cellStyle name="Note 3 3 2 2 2 4" xfId="17619" xr:uid="{00000000-0005-0000-0000-0000AD620000}"/>
    <cellStyle name="Note 3 3 2 2 2 5" xfId="17620" xr:uid="{00000000-0005-0000-0000-0000AE620000}"/>
    <cellStyle name="Note 3 3 2 2 3" xfId="17621" xr:uid="{00000000-0005-0000-0000-0000AF620000}"/>
    <cellStyle name="Note 3 3 2 2 3 2" xfId="17622" xr:uid="{00000000-0005-0000-0000-0000B0620000}"/>
    <cellStyle name="Note 3 3 2 2 3 3" xfId="17623" xr:uid="{00000000-0005-0000-0000-0000B1620000}"/>
    <cellStyle name="Note 3 3 2 2 3 4" xfId="17624" xr:uid="{00000000-0005-0000-0000-0000B2620000}"/>
    <cellStyle name="Note 3 3 2 2 3 5" xfId="17625" xr:uid="{00000000-0005-0000-0000-0000B3620000}"/>
    <cellStyle name="Note 3 3 2 3" xfId="17626" xr:uid="{00000000-0005-0000-0000-0000B4620000}"/>
    <cellStyle name="Note 3 3 2 3 2" xfId="17627" xr:uid="{00000000-0005-0000-0000-0000B5620000}"/>
    <cellStyle name="Note 3 3 2 3 3" xfId="17628" xr:uid="{00000000-0005-0000-0000-0000B6620000}"/>
    <cellStyle name="Note 3 3 2 3 4" xfId="17629" xr:uid="{00000000-0005-0000-0000-0000B7620000}"/>
    <cellStyle name="Note 3 3 2 3 5" xfId="17630" xr:uid="{00000000-0005-0000-0000-0000B8620000}"/>
    <cellStyle name="Note 3 3 2 4" xfId="17631" xr:uid="{00000000-0005-0000-0000-0000B9620000}"/>
    <cellStyle name="Note 3 3 2 4 2" xfId="17632" xr:uid="{00000000-0005-0000-0000-0000BA620000}"/>
    <cellStyle name="Note 3 3 2 4 3" xfId="17633" xr:uid="{00000000-0005-0000-0000-0000BB620000}"/>
    <cellStyle name="Note 3 3 2 4 4" xfId="17634" xr:uid="{00000000-0005-0000-0000-0000BC620000}"/>
    <cellStyle name="Note 3 3 2 4 5" xfId="17635" xr:uid="{00000000-0005-0000-0000-0000BD620000}"/>
    <cellStyle name="Note 3 3 3" xfId="17636" xr:uid="{00000000-0005-0000-0000-0000BE620000}"/>
    <cellStyle name="Note 3 3 3 2" xfId="17637" xr:uid="{00000000-0005-0000-0000-0000BF620000}"/>
    <cellStyle name="Note 3 3 3 2 2" xfId="17638" xr:uid="{00000000-0005-0000-0000-0000C0620000}"/>
    <cellStyle name="Note 3 3 3 2 2 2" xfId="17639" xr:uid="{00000000-0005-0000-0000-0000C1620000}"/>
    <cellStyle name="Note 3 3 3 2 2 3" xfId="17640" xr:uid="{00000000-0005-0000-0000-0000C2620000}"/>
    <cellStyle name="Note 3 3 3 2 2 4" xfId="17641" xr:uid="{00000000-0005-0000-0000-0000C3620000}"/>
    <cellStyle name="Note 3 3 3 2 2 5" xfId="17642" xr:uid="{00000000-0005-0000-0000-0000C4620000}"/>
    <cellStyle name="Note 3 3 3 2 3" xfId="17643" xr:uid="{00000000-0005-0000-0000-0000C5620000}"/>
    <cellStyle name="Note 3 3 3 2 3 2" xfId="17644" xr:uid="{00000000-0005-0000-0000-0000C6620000}"/>
    <cellStyle name="Note 3 3 3 2 3 3" xfId="17645" xr:uid="{00000000-0005-0000-0000-0000C7620000}"/>
    <cellStyle name="Note 3 3 3 2 3 4" xfId="17646" xr:uid="{00000000-0005-0000-0000-0000C8620000}"/>
    <cellStyle name="Note 3 3 3 2 3 5" xfId="17647" xr:uid="{00000000-0005-0000-0000-0000C9620000}"/>
    <cellStyle name="Note 3 3 3 3" xfId="17648" xr:uid="{00000000-0005-0000-0000-0000CA620000}"/>
    <cellStyle name="Note 3 3 3 3 2" xfId="17649" xr:uid="{00000000-0005-0000-0000-0000CB620000}"/>
    <cellStyle name="Note 3 3 3 3 3" xfId="17650" xr:uid="{00000000-0005-0000-0000-0000CC620000}"/>
    <cellStyle name="Note 3 3 3 3 4" xfId="17651" xr:uid="{00000000-0005-0000-0000-0000CD620000}"/>
    <cellStyle name="Note 3 3 3 3 5" xfId="17652" xr:uid="{00000000-0005-0000-0000-0000CE620000}"/>
    <cellStyle name="Note 3 3 3 4" xfId="17653" xr:uid="{00000000-0005-0000-0000-0000CF620000}"/>
    <cellStyle name="Note 3 3 3 4 2" xfId="17654" xr:uid="{00000000-0005-0000-0000-0000D0620000}"/>
    <cellStyle name="Note 3 3 3 4 3" xfId="17655" xr:uid="{00000000-0005-0000-0000-0000D1620000}"/>
    <cellStyle name="Note 3 3 3 4 4" xfId="17656" xr:uid="{00000000-0005-0000-0000-0000D2620000}"/>
    <cellStyle name="Note 3 3 3 4 5" xfId="17657" xr:uid="{00000000-0005-0000-0000-0000D3620000}"/>
    <cellStyle name="Note 3 3 4" xfId="17658" xr:uid="{00000000-0005-0000-0000-0000D4620000}"/>
    <cellStyle name="Note 3 3 4 2" xfId="17659" xr:uid="{00000000-0005-0000-0000-0000D5620000}"/>
    <cellStyle name="Note 3 3 4 2 2" xfId="17660" xr:uid="{00000000-0005-0000-0000-0000D6620000}"/>
    <cellStyle name="Note 3 3 4 2 2 2" xfId="17661" xr:uid="{00000000-0005-0000-0000-0000D7620000}"/>
    <cellStyle name="Note 3 3 4 2 2 3" xfId="17662" xr:uid="{00000000-0005-0000-0000-0000D8620000}"/>
    <cellStyle name="Note 3 3 4 2 2 4" xfId="17663" xr:uid="{00000000-0005-0000-0000-0000D9620000}"/>
    <cellStyle name="Note 3 3 4 2 2 5" xfId="17664" xr:uid="{00000000-0005-0000-0000-0000DA620000}"/>
    <cellStyle name="Note 3 3 4 2 3" xfId="17665" xr:uid="{00000000-0005-0000-0000-0000DB620000}"/>
    <cellStyle name="Note 3 3 4 2 3 2" xfId="17666" xr:uid="{00000000-0005-0000-0000-0000DC620000}"/>
    <cellStyle name="Note 3 3 4 2 3 3" xfId="17667" xr:uid="{00000000-0005-0000-0000-0000DD620000}"/>
    <cellStyle name="Note 3 3 4 2 3 4" xfId="17668" xr:uid="{00000000-0005-0000-0000-0000DE620000}"/>
    <cellStyle name="Note 3 3 4 2 3 5" xfId="17669" xr:uid="{00000000-0005-0000-0000-0000DF620000}"/>
    <cellStyle name="Note 3 3 4 3" xfId="17670" xr:uid="{00000000-0005-0000-0000-0000E0620000}"/>
    <cellStyle name="Note 3 3 4 3 2" xfId="17671" xr:uid="{00000000-0005-0000-0000-0000E1620000}"/>
    <cellStyle name="Note 3 3 4 3 3" xfId="17672" xr:uid="{00000000-0005-0000-0000-0000E2620000}"/>
    <cellStyle name="Note 3 3 4 3 4" xfId="17673" xr:uid="{00000000-0005-0000-0000-0000E3620000}"/>
    <cellStyle name="Note 3 3 4 3 5" xfId="17674" xr:uid="{00000000-0005-0000-0000-0000E4620000}"/>
    <cellStyle name="Note 3 3 4 4" xfId="17675" xr:uid="{00000000-0005-0000-0000-0000E5620000}"/>
    <cellStyle name="Note 3 3 4 4 2" xfId="17676" xr:uid="{00000000-0005-0000-0000-0000E6620000}"/>
    <cellStyle name="Note 3 3 4 4 3" xfId="17677" xr:uid="{00000000-0005-0000-0000-0000E7620000}"/>
    <cellStyle name="Note 3 3 4 4 4" xfId="17678" xr:uid="{00000000-0005-0000-0000-0000E8620000}"/>
    <cellStyle name="Note 3 3 4 4 5" xfId="17679" xr:uid="{00000000-0005-0000-0000-0000E9620000}"/>
    <cellStyle name="Note 3 3 5" xfId="17680" xr:uid="{00000000-0005-0000-0000-0000EA620000}"/>
    <cellStyle name="Note 3 3 5 2" xfId="17681" xr:uid="{00000000-0005-0000-0000-0000EB620000}"/>
    <cellStyle name="Note 3 3 5 2 2" xfId="17682" xr:uid="{00000000-0005-0000-0000-0000EC620000}"/>
    <cellStyle name="Note 3 3 5 2 3" xfId="17683" xr:uid="{00000000-0005-0000-0000-0000ED620000}"/>
    <cellStyle name="Note 3 3 5 2 4" xfId="17684" xr:uid="{00000000-0005-0000-0000-0000EE620000}"/>
    <cellStyle name="Note 3 3 5 2 5" xfId="17685" xr:uid="{00000000-0005-0000-0000-0000EF620000}"/>
    <cellStyle name="Note 3 3 5 3" xfId="17686" xr:uid="{00000000-0005-0000-0000-0000F0620000}"/>
    <cellStyle name="Note 3 3 5 3 2" xfId="17687" xr:uid="{00000000-0005-0000-0000-0000F1620000}"/>
    <cellStyle name="Note 3 3 5 3 3" xfId="17688" xr:uid="{00000000-0005-0000-0000-0000F2620000}"/>
    <cellStyle name="Note 3 3 5 3 4" xfId="17689" xr:uid="{00000000-0005-0000-0000-0000F3620000}"/>
    <cellStyle name="Note 3 3 5 3 5" xfId="17690" xr:uid="{00000000-0005-0000-0000-0000F4620000}"/>
    <cellStyle name="Note 3 3 6" xfId="17691" xr:uid="{00000000-0005-0000-0000-0000F5620000}"/>
    <cellStyle name="Note 3 3 6 2" xfId="17692" xr:uid="{00000000-0005-0000-0000-0000F6620000}"/>
    <cellStyle name="Note 3 3 6 3" xfId="17693" xr:uid="{00000000-0005-0000-0000-0000F7620000}"/>
    <cellStyle name="Note 3 3 6 4" xfId="17694" xr:uid="{00000000-0005-0000-0000-0000F8620000}"/>
    <cellStyle name="Note 3 3 6 5" xfId="17695" xr:uid="{00000000-0005-0000-0000-0000F9620000}"/>
    <cellStyle name="Note 3 3 7" xfId="17696" xr:uid="{00000000-0005-0000-0000-0000FA620000}"/>
    <cellStyle name="Note 3 3 7 2" xfId="17697" xr:uid="{00000000-0005-0000-0000-0000FB620000}"/>
    <cellStyle name="Note 3 3 7 3" xfId="17698" xr:uid="{00000000-0005-0000-0000-0000FC620000}"/>
    <cellStyle name="Note 3 3 7 4" xfId="17699" xr:uid="{00000000-0005-0000-0000-0000FD620000}"/>
    <cellStyle name="Note 3 3 7 5" xfId="17700" xr:uid="{00000000-0005-0000-0000-0000FE620000}"/>
    <cellStyle name="Note 3 4" xfId="17701" xr:uid="{00000000-0005-0000-0000-0000FF620000}"/>
    <cellStyle name="Note 3 4 2" xfId="17702" xr:uid="{00000000-0005-0000-0000-000000630000}"/>
    <cellStyle name="Note 3 4 2 2" xfId="17703" xr:uid="{00000000-0005-0000-0000-000001630000}"/>
    <cellStyle name="Note 3 4 2 2 2" xfId="17704" xr:uid="{00000000-0005-0000-0000-000002630000}"/>
    <cellStyle name="Note 3 4 2 2 2 2" xfId="17705" xr:uid="{00000000-0005-0000-0000-000003630000}"/>
    <cellStyle name="Note 3 4 2 2 2 3" xfId="17706" xr:uid="{00000000-0005-0000-0000-000004630000}"/>
    <cellStyle name="Note 3 4 2 2 2 4" xfId="17707" xr:uid="{00000000-0005-0000-0000-000005630000}"/>
    <cellStyle name="Note 3 4 2 2 2 5" xfId="17708" xr:uid="{00000000-0005-0000-0000-000006630000}"/>
    <cellStyle name="Note 3 4 2 2 3" xfId="17709" xr:uid="{00000000-0005-0000-0000-000007630000}"/>
    <cellStyle name="Note 3 4 2 2 3 2" xfId="17710" xr:uid="{00000000-0005-0000-0000-000008630000}"/>
    <cellStyle name="Note 3 4 2 2 3 3" xfId="17711" xr:uid="{00000000-0005-0000-0000-000009630000}"/>
    <cellStyle name="Note 3 4 2 2 3 4" xfId="17712" xr:uid="{00000000-0005-0000-0000-00000A630000}"/>
    <cellStyle name="Note 3 4 2 2 3 5" xfId="17713" xr:uid="{00000000-0005-0000-0000-00000B630000}"/>
    <cellStyle name="Note 3 4 2 3" xfId="17714" xr:uid="{00000000-0005-0000-0000-00000C630000}"/>
    <cellStyle name="Note 3 4 2 3 2" xfId="17715" xr:uid="{00000000-0005-0000-0000-00000D630000}"/>
    <cellStyle name="Note 3 4 2 3 3" xfId="17716" xr:uid="{00000000-0005-0000-0000-00000E630000}"/>
    <cellStyle name="Note 3 4 2 3 4" xfId="17717" xr:uid="{00000000-0005-0000-0000-00000F630000}"/>
    <cellStyle name="Note 3 4 2 3 5" xfId="17718" xr:uid="{00000000-0005-0000-0000-000010630000}"/>
    <cellStyle name="Note 3 4 2 4" xfId="17719" xr:uid="{00000000-0005-0000-0000-000011630000}"/>
    <cellStyle name="Note 3 4 2 4 2" xfId="17720" xr:uid="{00000000-0005-0000-0000-000012630000}"/>
    <cellStyle name="Note 3 4 2 4 3" xfId="17721" xr:uid="{00000000-0005-0000-0000-000013630000}"/>
    <cellStyle name="Note 3 4 2 4 4" xfId="17722" xr:uid="{00000000-0005-0000-0000-000014630000}"/>
    <cellStyle name="Note 3 4 2 4 5" xfId="17723" xr:uid="{00000000-0005-0000-0000-000015630000}"/>
    <cellStyle name="Note 3 4 3" xfId="17724" xr:uid="{00000000-0005-0000-0000-000016630000}"/>
    <cellStyle name="Note 3 4 3 2" xfId="17725" xr:uid="{00000000-0005-0000-0000-000017630000}"/>
    <cellStyle name="Note 3 4 3 2 2" xfId="17726" xr:uid="{00000000-0005-0000-0000-000018630000}"/>
    <cellStyle name="Note 3 4 3 2 2 2" xfId="17727" xr:uid="{00000000-0005-0000-0000-000019630000}"/>
    <cellStyle name="Note 3 4 3 2 2 3" xfId="17728" xr:uid="{00000000-0005-0000-0000-00001A630000}"/>
    <cellStyle name="Note 3 4 3 2 2 4" xfId="17729" xr:uid="{00000000-0005-0000-0000-00001B630000}"/>
    <cellStyle name="Note 3 4 3 2 2 5" xfId="17730" xr:uid="{00000000-0005-0000-0000-00001C630000}"/>
    <cellStyle name="Note 3 4 3 2 3" xfId="17731" xr:uid="{00000000-0005-0000-0000-00001D630000}"/>
    <cellStyle name="Note 3 4 3 2 3 2" xfId="17732" xr:uid="{00000000-0005-0000-0000-00001E630000}"/>
    <cellStyle name="Note 3 4 3 2 3 3" xfId="17733" xr:uid="{00000000-0005-0000-0000-00001F630000}"/>
    <cellStyle name="Note 3 4 3 2 3 4" xfId="17734" xr:uid="{00000000-0005-0000-0000-000020630000}"/>
    <cellStyle name="Note 3 4 3 2 3 5" xfId="17735" xr:uid="{00000000-0005-0000-0000-000021630000}"/>
    <cellStyle name="Note 3 4 3 3" xfId="17736" xr:uid="{00000000-0005-0000-0000-000022630000}"/>
    <cellStyle name="Note 3 4 3 3 2" xfId="17737" xr:uid="{00000000-0005-0000-0000-000023630000}"/>
    <cellStyle name="Note 3 4 3 3 3" xfId="17738" xr:uid="{00000000-0005-0000-0000-000024630000}"/>
    <cellStyle name="Note 3 4 3 3 4" xfId="17739" xr:uid="{00000000-0005-0000-0000-000025630000}"/>
    <cellStyle name="Note 3 4 3 3 5" xfId="17740" xr:uid="{00000000-0005-0000-0000-000026630000}"/>
    <cellStyle name="Note 3 4 3 4" xfId="17741" xr:uid="{00000000-0005-0000-0000-000027630000}"/>
    <cellStyle name="Note 3 4 3 4 2" xfId="17742" xr:uid="{00000000-0005-0000-0000-000028630000}"/>
    <cellStyle name="Note 3 4 3 4 3" xfId="17743" xr:uid="{00000000-0005-0000-0000-000029630000}"/>
    <cellStyle name="Note 3 4 3 4 4" xfId="17744" xr:uid="{00000000-0005-0000-0000-00002A630000}"/>
    <cellStyle name="Note 3 4 3 4 5" xfId="17745" xr:uid="{00000000-0005-0000-0000-00002B630000}"/>
    <cellStyle name="Note 3 4 4" xfId="17746" xr:uid="{00000000-0005-0000-0000-00002C630000}"/>
    <cellStyle name="Note 3 4 4 2" xfId="17747" xr:uid="{00000000-0005-0000-0000-00002D630000}"/>
    <cellStyle name="Note 3 4 4 2 2" xfId="17748" xr:uid="{00000000-0005-0000-0000-00002E630000}"/>
    <cellStyle name="Note 3 4 4 2 2 2" xfId="17749" xr:uid="{00000000-0005-0000-0000-00002F630000}"/>
    <cellStyle name="Note 3 4 4 2 2 3" xfId="17750" xr:uid="{00000000-0005-0000-0000-000030630000}"/>
    <cellStyle name="Note 3 4 4 2 2 4" xfId="17751" xr:uid="{00000000-0005-0000-0000-000031630000}"/>
    <cellStyle name="Note 3 4 4 2 2 5" xfId="17752" xr:uid="{00000000-0005-0000-0000-000032630000}"/>
    <cellStyle name="Note 3 4 4 2 3" xfId="17753" xr:uid="{00000000-0005-0000-0000-000033630000}"/>
    <cellStyle name="Note 3 4 4 2 3 2" xfId="17754" xr:uid="{00000000-0005-0000-0000-000034630000}"/>
    <cellStyle name="Note 3 4 4 2 3 3" xfId="17755" xr:uid="{00000000-0005-0000-0000-000035630000}"/>
    <cellStyle name="Note 3 4 4 2 3 4" xfId="17756" xr:uid="{00000000-0005-0000-0000-000036630000}"/>
    <cellStyle name="Note 3 4 4 2 3 5" xfId="17757" xr:uid="{00000000-0005-0000-0000-000037630000}"/>
    <cellStyle name="Note 3 4 4 3" xfId="17758" xr:uid="{00000000-0005-0000-0000-000038630000}"/>
    <cellStyle name="Note 3 4 4 3 2" xfId="17759" xr:uid="{00000000-0005-0000-0000-000039630000}"/>
    <cellStyle name="Note 3 4 4 3 3" xfId="17760" xr:uid="{00000000-0005-0000-0000-00003A630000}"/>
    <cellStyle name="Note 3 4 4 3 4" xfId="17761" xr:uid="{00000000-0005-0000-0000-00003B630000}"/>
    <cellStyle name="Note 3 4 4 3 5" xfId="17762" xr:uid="{00000000-0005-0000-0000-00003C630000}"/>
    <cellStyle name="Note 3 4 4 4" xfId="17763" xr:uid="{00000000-0005-0000-0000-00003D630000}"/>
    <cellStyle name="Note 3 4 4 4 2" xfId="17764" xr:uid="{00000000-0005-0000-0000-00003E630000}"/>
    <cellStyle name="Note 3 4 4 4 3" xfId="17765" xr:uid="{00000000-0005-0000-0000-00003F630000}"/>
    <cellStyle name="Note 3 4 4 4 4" xfId="17766" xr:uid="{00000000-0005-0000-0000-000040630000}"/>
    <cellStyle name="Note 3 4 4 4 5" xfId="17767" xr:uid="{00000000-0005-0000-0000-000041630000}"/>
    <cellStyle name="Note 3 4 5" xfId="17768" xr:uid="{00000000-0005-0000-0000-000042630000}"/>
    <cellStyle name="Note 3 4 5 2" xfId="17769" xr:uid="{00000000-0005-0000-0000-000043630000}"/>
    <cellStyle name="Note 3 4 5 2 2" xfId="17770" xr:uid="{00000000-0005-0000-0000-000044630000}"/>
    <cellStyle name="Note 3 4 5 2 3" xfId="17771" xr:uid="{00000000-0005-0000-0000-000045630000}"/>
    <cellStyle name="Note 3 4 5 2 4" xfId="17772" xr:uid="{00000000-0005-0000-0000-000046630000}"/>
    <cellStyle name="Note 3 4 5 2 5" xfId="17773" xr:uid="{00000000-0005-0000-0000-000047630000}"/>
    <cellStyle name="Note 3 4 5 3" xfId="17774" xr:uid="{00000000-0005-0000-0000-000048630000}"/>
    <cellStyle name="Note 3 4 5 3 2" xfId="17775" xr:uid="{00000000-0005-0000-0000-000049630000}"/>
    <cellStyle name="Note 3 4 5 3 3" xfId="17776" xr:uid="{00000000-0005-0000-0000-00004A630000}"/>
    <cellStyle name="Note 3 4 5 3 4" xfId="17777" xr:uid="{00000000-0005-0000-0000-00004B630000}"/>
    <cellStyle name="Note 3 4 5 3 5" xfId="17778" xr:uid="{00000000-0005-0000-0000-00004C630000}"/>
    <cellStyle name="Note 3 4 6" xfId="17779" xr:uid="{00000000-0005-0000-0000-00004D630000}"/>
    <cellStyle name="Note 3 4 6 2" xfId="17780" xr:uid="{00000000-0005-0000-0000-00004E630000}"/>
    <cellStyle name="Note 3 4 6 3" xfId="17781" xr:uid="{00000000-0005-0000-0000-00004F630000}"/>
    <cellStyle name="Note 3 4 6 4" xfId="17782" xr:uid="{00000000-0005-0000-0000-000050630000}"/>
    <cellStyle name="Note 3 4 6 5" xfId="17783" xr:uid="{00000000-0005-0000-0000-000051630000}"/>
    <cellStyle name="Note 3 4 7" xfId="17784" xr:uid="{00000000-0005-0000-0000-000052630000}"/>
    <cellStyle name="Note 3 4 7 2" xfId="17785" xr:uid="{00000000-0005-0000-0000-000053630000}"/>
    <cellStyle name="Note 3 4 7 3" xfId="17786" xr:uid="{00000000-0005-0000-0000-000054630000}"/>
    <cellStyle name="Note 3 4 7 4" xfId="17787" xr:uid="{00000000-0005-0000-0000-000055630000}"/>
    <cellStyle name="Note 3 4 7 5" xfId="17788" xr:uid="{00000000-0005-0000-0000-000056630000}"/>
    <cellStyle name="Note 3 5" xfId="17789" xr:uid="{00000000-0005-0000-0000-000057630000}"/>
    <cellStyle name="Note 3 5 2" xfId="17790" xr:uid="{00000000-0005-0000-0000-000058630000}"/>
    <cellStyle name="Note 3 5 2 2" xfId="17791" xr:uid="{00000000-0005-0000-0000-000059630000}"/>
    <cellStyle name="Note 3 5 2 2 2" xfId="17792" xr:uid="{00000000-0005-0000-0000-00005A630000}"/>
    <cellStyle name="Note 3 5 2 2 2 2" xfId="17793" xr:uid="{00000000-0005-0000-0000-00005B630000}"/>
    <cellStyle name="Note 3 5 2 2 2 3" xfId="17794" xr:uid="{00000000-0005-0000-0000-00005C630000}"/>
    <cellStyle name="Note 3 5 2 2 2 4" xfId="17795" xr:uid="{00000000-0005-0000-0000-00005D630000}"/>
    <cellStyle name="Note 3 5 2 2 2 5" xfId="17796" xr:uid="{00000000-0005-0000-0000-00005E630000}"/>
    <cellStyle name="Note 3 5 2 2 3" xfId="17797" xr:uid="{00000000-0005-0000-0000-00005F630000}"/>
    <cellStyle name="Note 3 5 2 2 3 2" xfId="17798" xr:uid="{00000000-0005-0000-0000-000060630000}"/>
    <cellStyle name="Note 3 5 2 2 3 3" xfId="17799" xr:uid="{00000000-0005-0000-0000-000061630000}"/>
    <cellStyle name="Note 3 5 2 2 3 4" xfId="17800" xr:uid="{00000000-0005-0000-0000-000062630000}"/>
    <cellStyle name="Note 3 5 2 2 3 5" xfId="17801" xr:uid="{00000000-0005-0000-0000-000063630000}"/>
    <cellStyle name="Note 3 5 2 3" xfId="17802" xr:uid="{00000000-0005-0000-0000-000064630000}"/>
    <cellStyle name="Note 3 5 2 3 2" xfId="17803" xr:uid="{00000000-0005-0000-0000-000065630000}"/>
    <cellStyle name="Note 3 5 2 3 3" xfId="17804" xr:uid="{00000000-0005-0000-0000-000066630000}"/>
    <cellStyle name="Note 3 5 2 3 4" xfId="17805" xr:uid="{00000000-0005-0000-0000-000067630000}"/>
    <cellStyle name="Note 3 5 2 3 5" xfId="17806" xr:uid="{00000000-0005-0000-0000-000068630000}"/>
    <cellStyle name="Note 3 5 2 4" xfId="17807" xr:uid="{00000000-0005-0000-0000-000069630000}"/>
    <cellStyle name="Note 3 5 2 4 2" xfId="17808" xr:uid="{00000000-0005-0000-0000-00006A630000}"/>
    <cellStyle name="Note 3 5 2 4 3" xfId="17809" xr:uid="{00000000-0005-0000-0000-00006B630000}"/>
    <cellStyle name="Note 3 5 2 4 4" xfId="17810" xr:uid="{00000000-0005-0000-0000-00006C630000}"/>
    <cellStyle name="Note 3 5 2 4 5" xfId="17811" xr:uid="{00000000-0005-0000-0000-00006D630000}"/>
    <cellStyle name="Note 3 5 3" xfId="17812" xr:uid="{00000000-0005-0000-0000-00006E630000}"/>
    <cellStyle name="Note 3 5 3 2" xfId="17813" xr:uid="{00000000-0005-0000-0000-00006F630000}"/>
    <cellStyle name="Note 3 5 3 2 2" xfId="17814" xr:uid="{00000000-0005-0000-0000-000070630000}"/>
    <cellStyle name="Note 3 5 3 2 2 2" xfId="17815" xr:uid="{00000000-0005-0000-0000-000071630000}"/>
    <cellStyle name="Note 3 5 3 2 2 3" xfId="17816" xr:uid="{00000000-0005-0000-0000-000072630000}"/>
    <cellStyle name="Note 3 5 3 2 2 4" xfId="17817" xr:uid="{00000000-0005-0000-0000-000073630000}"/>
    <cellStyle name="Note 3 5 3 2 2 5" xfId="17818" xr:uid="{00000000-0005-0000-0000-000074630000}"/>
    <cellStyle name="Note 3 5 3 2 3" xfId="17819" xr:uid="{00000000-0005-0000-0000-000075630000}"/>
    <cellStyle name="Note 3 5 3 2 3 2" xfId="17820" xr:uid="{00000000-0005-0000-0000-000076630000}"/>
    <cellStyle name="Note 3 5 3 2 3 3" xfId="17821" xr:uid="{00000000-0005-0000-0000-000077630000}"/>
    <cellStyle name="Note 3 5 3 2 3 4" xfId="17822" xr:uid="{00000000-0005-0000-0000-000078630000}"/>
    <cellStyle name="Note 3 5 3 2 3 5" xfId="17823" xr:uid="{00000000-0005-0000-0000-000079630000}"/>
    <cellStyle name="Note 3 5 3 3" xfId="17824" xr:uid="{00000000-0005-0000-0000-00007A630000}"/>
    <cellStyle name="Note 3 5 3 3 2" xfId="17825" xr:uid="{00000000-0005-0000-0000-00007B630000}"/>
    <cellStyle name="Note 3 5 3 3 3" xfId="17826" xr:uid="{00000000-0005-0000-0000-00007C630000}"/>
    <cellStyle name="Note 3 5 3 3 4" xfId="17827" xr:uid="{00000000-0005-0000-0000-00007D630000}"/>
    <cellStyle name="Note 3 5 3 3 5" xfId="17828" xr:uid="{00000000-0005-0000-0000-00007E630000}"/>
    <cellStyle name="Note 3 5 3 4" xfId="17829" xr:uid="{00000000-0005-0000-0000-00007F630000}"/>
    <cellStyle name="Note 3 5 3 4 2" xfId="17830" xr:uid="{00000000-0005-0000-0000-000080630000}"/>
    <cellStyle name="Note 3 5 3 4 3" xfId="17831" xr:uid="{00000000-0005-0000-0000-000081630000}"/>
    <cellStyle name="Note 3 5 3 4 4" xfId="17832" xr:uid="{00000000-0005-0000-0000-000082630000}"/>
    <cellStyle name="Note 3 5 3 4 5" xfId="17833" xr:uid="{00000000-0005-0000-0000-000083630000}"/>
    <cellStyle name="Note 3 5 4" xfId="17834" xr:uid="{00000000-0005-0000-0000-000084630000}"/>
    <cellStyle name="Note 3 5 4 2" xfId="17835" xr:uid="{00000000-0005-0000-0000-000085630000}"/>
    <cellStyle name="Note 3 5 4 2 2" xfId="17836" xr:uid="{00000000-0005-0000-0000-000086630000}"/>
    <cellStyle name="Note 3 5 4 2 2 2" xfId="17837" xr:uid="{00000000-0005-0000-0000-000087630000}"/>
    <cellStyle name="Note 3 5 4 2 2 3" xfId="17838" xr:uid="{00000000-0005-0000-0000-000088630000}"/>
    <cellStyle name="Note 3 5 4 2 2 4" xfId="17839" xr:uid="{00000000-0005-0000-0000-000089630000}"/>
    <cellStyle name="Note 3 5 4 2 2 5" xfId="17840" xr:uid="{00000000-0005-0000-0000-00008A630000}"/>
    <cellStyle name="Note 3 5 4 2 3" xfId="17841" xr:uid="{00000000-0005-0000-0000-00008B630000}"/>
    <cellStyle name="Note 3 5 4 2 3 2" xfId="17842" xr:uid="{00000000-0005-0000-0000-00008C630000}"/>
    <cellStyle name="Note 3 5 4 2 3 3" xfId="17843" xr:uid="{00000000-0005-0000-0000-00008D630000}"/>
    <cellStyle name="Note 3 5 4 2 3 4" xfId="17844" xr:uid="{00000000-0005-0000-0000-00008E630000}"/>
    <cellStyle name="Note 3 5 4 2 3 5" xfId="17845" xr:uid="{00000000-0005-0000-0000-00008F630000}"/>
    <cellStyle name="Note 3 5 4 3" xfId="17846" xr:uid="{00000000-0005-0000-0000-000090630000}"/>
    <cellStyle name="Note 3 5 4 3 2" xfId="17847" xr:uid="{00000000-0005-0000-0000-000091630000}"/>
    <cellStyle name="Note 3 5 4 3 3" xfId="17848" xr:uid="{00000000-0005-0000-0000-000092630000}"/>
    <cellStyle name="Note 3 5 4 3 4" xfId="17849" xr:uid="{00000000-0005-0000-0000-000093630000}"/>
    <cellStyle name="Note 3 5 4 3 5" xfId="17850" xr:uid="{00000000-0005-0000-0000-000094630000}"/>
    <cellStyle name="Note 3 5 4 4" xfId="17851" xr:uid="{00000000-0005-0000-0000-000095630000}"/>
    <cellStyle name="Note 3 5 4 4 2" xfId="17852" xr:uid="{00000000-0005-0000-0000-000096630000}"/>
    <cellStyle name="Note 3 5 4 4 3" xfId="17853" xr:uid="{00000000-0005-0000-0000-000097630000}"/>
    <cellStyle name="Note 3 5 4 4 4" xfId="17854" xr:uid="{00000000-0005-0000-0000-000098630000}"/>
    <cellStyle name="Note 3 5 4 4 5" xfId="17855" xr:uid="{00000000-0005-0000-0000-000099630000}"/>
    <cellStyle name="Note 3 5 5" xfId="17856" xr:uid="{00000000-0005-0000-0000-00009A630000}"/>
    <cellStyle name="Note 3 5 5 2" xfId="17857" xr:uid="{00000000-0005-0000-0000-00009B630000}"/>
    <cellStyle name="Note 3 5 5 2 2" xfId="17858" xr:uid="{00000000-0005-0000-0000-00009C630000}"/>
    <cellStyle name="Note 3 5 5 2 3" xfId="17859" xr:uid="{00000000-0005-0000-0000-00009D630000}"/>
    <cellStyle name="Note 3 5 5 2 4" xfId="17860" xr:uid="{00000000-0005-0000-0000-00009E630000}"/>
    <cellStyle name="Note 3 5 5 2 5" xfId="17861" xr:uid="{00000000-0005-0000-0000-00009F630000}"/>
    <cellStyle name="Note 3 5 5 3" xfId="17862" xr:uid="{00000000-0005-0000-0000-0000A0630000}"/>
    <cellStyle name="Note 3 5 5 3 2" xfId="17863" xr:uid="{00000000-0005-0000-0000-0000A1630000}"/>
    <cellStyle name="Note 3 5 5 3 3" xfId="17864" xr:uid="{00000000-0005-0000-0000-0000A2630000}"/>
    <cellStyle name="Note 3 5 5 3 4" xfId="17865" xr:uid="{00000000-0005-0000-0000-0000A3630000}"/>
    <cellStyle name="Note 3 5 5 3 5" xfId="17866" xr:uid="{00000000-0005-0000-0000-0000A4630000}"/>
    <cellStyle name="Note 3 5 6" xfId="17867" xr:uid="{00000000-0005-0000-0000-0000A5630000}"/>
    <cellStyle name="Note 3 5 6 2" xfId="17868" xr:uid="{00000000-0005-0000-0000-0000A6630000}"/>
    <cellStyle name="Note 3 5 6 3" xfId="17869" xr:uid="{00000000-0005-0000-0000-0000A7630000}"/>
    <cellStyle name="Note 3 5 6 4" xfId="17870" xr:uid="{00000000-0005-0000-0000-0000A8630000}"/>
    <cellStyle name="Note 3 5 6 5" xfId="17871" xr:uid="{00000000-0005-0000-0000-0000A9630000}"/>
    <cellStyle name="Note 3 5 7" xfId="17872" xr:uid="{00000000-0005-0000-0000-0000AA630000}"/>
    <cellStyle name="Note 3 5 7 2" xfId="17873" xr:uid="{00000000-0005-0000-0000-0000AB630000}"/>
    <cellStyle name="Note 3 5 7 3" xfId="17874" xr:uid="{00000000-0005-0000-0000-0000AC630000}"/>
    <cellStyle name="Note 3 5 7 4" xfId="17875" xr:uid="{00000000-0005-0000-0000-0000AD630000}"/>
    <cellStyle name="Note 3 5 7 5" xfId="17876" xr:uid="{00000000-0005-0000-0000-0000AE630000}"/>
    <cellStyle name="Note 3 6" xfId="17877" xr:uid="{00000000-0005-0000-0000-0000AF630000}"/>
    <cellStyle name="Note 3 6 2" xfId="17878" xr:uid="{00000000-0005-0000-0000-0000B0630000}"/>
    <cellStyle name="Note 3 6 2 2" xfId="17879" xr:uid="{00000000-0005-0000-0000-0000B1630000}"/>
    <cellStyle name="Note 3 6 2 2 2" xfId="17880" xr:uid="{00000000-0005-0000-0000-0000B2630000}"/>
    <cellStyle name="Note 3 6 2 2 2 2" xfId="17881" xr:uid="{00000000-0005-0000-0000-0000B3630000}"/>
    <cellStyle name="Note 3 6 2 2 2 3" xfId="17882" xr:uid="{00000000-0005-0000-0000-0000B4630000}"/>
    <cellStyle name="Note 3 6 2 2 2 4" xfId="17883" xr:uid="{00000000-0005-0000-0000-0000B5630000}"/>
    <cellStyle name="Note 3 6 2 2 2 5" xfId="17884" xr:uid="{00000000-0005-0000-0000-0000B6630000}"/>
    <cellStyle name="Note 3 6 2 2 3" xfId="17885" xr:uid="{00000000-0005-0000-0000-0000B7630000}"/>
    <cellStyle name="Note 3 6 2 2 3 2" xfId="17886" xr:uid="{00000000-0005-0000-0000-0000B8630000}"/>
    <cellStyle name="Note 3 6 2 2 3 3" xfId="17887" xr:uid="{00000000-0005-0000-0000-0000B9630000}"/>
    <cellStyle name="Note 3 6 2 2 3 4" xfId="17888" xr:uid="{00000000-0005-0000-0000-0000BA630000}"/>
    <cellStyle name="Note 3 6 2 2 3 5" xfId="17889" xr:uid="{00000000-0005-0000-0000-0000BB630000}"/>
    <cellStyle name="Note 3 6 2 3" xfId="17890" xr:uid="{00000000-0005-0000-0000-0000BC630000}"/>
    <cellStyle name="Note 3 6 2 3 2" xfId="17891" xr:uid="{00000000-0005-0000-0000-0000BD630000}"/>
    <cellStyle name="Note 3 6 2 3 3" xfId="17892" xr:uid="{00000000-0005-0000-0000-0000BE630000}"/>
    <cellStyle name="Note 3 6 2 3 4" xfId="17893" xr:uid="{00000000-0005-0000-0000-0000BF630000}"/>
    <cellStyle name="Note 3 6 2 3 5" xfId="17894" xr:uid="{00000000-0005-0000-0000-0000C0630000}"/>
    <cellStyle name="Note 3 6 2 4" xfId="17895" xr:uid="{00000000-0005-0000-0000-0000C1630000}"/>
    <cellStyle name="Note 3 6 2 4 2" xfId="17896" xr:uid="{00000000-0005-0000-0000-0000C2630000}"/>
    <cellStyle name="Note 3 6 2 4 3" xfId="17897" xr:uid="{00000000-0005-0000-0000-0000C3630000}"/>
    <cellStyle name="Note 3 6 2 4 4" xfId="17898" xr:uid="{00000000-0005-0000-0000-0000C4630000}"/>
    <cellStyle name="Note 3 6 2 4 5" xfId="17899" xr:uid="{00000000-0005-0000-0000-0000C5630000}"/>
    <cellStyle name="Note 3 6 3" xfId="17900" xr:uid="{00000000-0005-0000-0000-0000C6630000}"/>
    <cellStyle name="Note 3 6 3 2" xfId="17901" xr:uid="{00000000-0005-0000-0000-0000C7630000}"/>
    <cellStyle name="Note 3 6 3 2 2" xfId="17902" xr:uid="{00000000-0005-0000-0000-0000C8630000}"/>
    <cellStyle name="Note 3 6 3 2 2 2" xfId="17903" xr:uid="{00000000-0005-0000-0000-0000C9630000}"/>
    <cellStyle name="Note 3 6 3 2 2 3" xfId="17904" xr:uid="{00000000-0005-0000-0000-0000CA630000}"/>
    <cellStyle name="Note 3 6 3 2 2 4" xfId="17905" xr:uid="{00000000-0005-0000-0000-0000CB630000}"/>
    <cellStyle name="Note 3 6 3 2 2 5" xfId="17906" xr:uid="{00000000-0005-0000-0000-0000CC630000}"/>
    <cellStyle name="Note 3 6 3 2 3" xfId="17907" xr:uid="{00000000-0005-0000-0000-0000CD630000}"/>
    <cellStyle name="Note 3 6 3 2 3 2" xfId="17908" xr:uid="{00000000-0005-0000-0000-0000CE630000}"/>
    <cellStyle name="Note 3 6 3 2 3 3" xfId="17909" xr:uid="{00000000-0005-0000-0000-0000CF630000}"/>
    <cellStyle name="Note 3 6 3 2 3 4" xfId="17910" xr:uid="{00000000-0005-0000-0000-0000D0630000}"/>
    <cellStyle name="Note 3 6 3 2 3 5" xfId="17911" xr:uid="{00000000-0005-0000-0000-0000D1630000}"/>
    <cellStyle name="Note 3 6 3 3" xfId="17912" xr:uid="{00000000-0005-0000-0000-0000D2630000}"/>
    <cellStyle name="Note 3 6 3 3 2" xfId="17913" xr:uid="{00000000-0005-0000-0000-0000D3630000}"/>
    <cellStyle name="Note 3 6 3 3 3" xfId="17914" xr:uid="{00000000-0005-0000-0000-0000D4630000}"/>
    <cellStyle name="Note 3 6 3 3 4" xfId="17915" xr:uid="{00000000-0005-0000-0000-0000D5630000}"/>
    <cellStyle name="Note 3 6 3 3 5" xfId="17916" xr:uid="{00000000-0005-0000-0000-0000D6630000}"/>
    <cellStyle name="Note 3 6 3 4" xfId="17917" xr:uid="{00000000-0005-0000-0000-0000D7630000}"/>
    <cellStyle name="Note 3 6 3 4 2" xfId="17918" xr:uid="{00000000-0005-0000-0000-0000D8630000}"/>
    <cellStyle name="Note 3 6 3 4 3" xfId="17919" xr:uid="{00000000-0005-0000-0000-0000D9630000}"/>
    <cellStyle name="Note 3 6 3 4 4" xfId="17920" xr:uid="{00000000-0005-0000-0000-0000DA630000}"/>
    <cellStyle name="Note 3 6 3 4 5" xfId="17921" xr:uid="{00000000-0005-0000-0000-0000DB630000}"/>
    <cellStyle name="Note 3 6 4" xfId="17922" xr:uid="{00000000-0005-0000-0000-0000DC630000}"/>
    <cellStyle name="Note 3 6 4 2" xfId="17923" xr:uid="{00000000-0005-0000-0000-0000DD630000}"/>
    <cellStyle name="Note 3 6 4 2 2" xfId="17924" xr:uid="{00000000-0005-0000-0000-0000DE630000}"/>
    <cellStyle name="Note 3 6 4 2 2 2" xfId="17925" xr:uid="{00000000-0005-0000-0000-0000DF630000}"/>
    <cellStyle name="Note 3 6 4 2 2 3" xfId="17926" xr:uid="{00000000-0005-0000-0000-0000E0630000}"/>
    <cellStyle name="Note 3 6 4 2 2 4" xfId="17927" xr:uid="{00000000-0005-0000-0000-0000E1630000}"/>
    <cellStyle name="Note 3 6 4 2 2 5" xfId="17928" xr:uid="{00000000-0005-0000-0000-0000E2630000}"/>
    <cellStyle name="Note 3 6 4 2 3" xfId="17929" xr:uid="{00000000-0005-0000-0000-0000E3630000}"/>
    <cellStyle name="Note 3 6 4 2 3 2" xfId="17930" xr:uid="{00000000-0005-0000-0000-0000E4630000}"/>
    <cellStyle name="Note 3 6 4 2 3 3" xfId="17931" xr:uid="{00000000-0005-0000-0000-0000E5630000}"/>
    <cellStyle name="Note 3 6 4 2 3 4" xfId="17932" xr:uid="{00000000-0005-0000-0000-0000E6630000}"/>
    <cellStyle name="Note 3 6 4 2 3 5" xfId="17933" xr:uid="{00000000-0005-0000-0000-0000E7630000}"/>
    <cellStyle name="Note 3 6 4 3" xfId="17934" xr:uid="{00000000-0005-0000-0000-0000E8630000}"/>
    <cellStyle name="Note 3 6 4 3 2" xfId="17935" xr:uid="{00000000-0005-0000-0000-0000E9630000}"/>
    <cellStyle name="Note 3 6 4 3 3" xfId="17936" xr:uid="{00000000-0005-0000-0000-0000EA630000}"/>
    <cellStyle name="Note 3 6 4 3 4" xfId="17937" xr:uid="{00000000-0005-0000-0000-0000EB630000}"/>
    <cellStyle name="Note 3 6 4 3 5" xfId="17938" xr:uid="{00000000-0005-0000-0000-0000EC630000}"/>
    <cellStyle name="Note 3 6 4 4" xfId="17939" xr:uid="{00000000-0005-0000-0000-0000ED630000}"/>
    <cellStyle name="Note 3 6 4 4 2" xfId="17940" xr:uid="{00000000-0005-0000-0000-0000EE630000}"/>
    <cellStyle name="Note 3 6 4 4 3" xfId="17941" xr:uid="{00000000-0005-0000-0000-0000EF630000}"/>
    <cellStyle name="Note 3 6 4 4 4" xfId="17942" xr:uid="{00000000-0005-0000-0000-0000F0630000}"/>
    <cellStyle name="Note 3 6 4 4 5" xfId="17943" xr:uid="{00000000-0005-0000-0000-0000F1630000}"/>
    <cellStyle name="Note 3 6 5" xfId="17944" xr:uid="{00000000-0005-0000-0000-0000F2630000}"/>
    <cellStyle name="Note 3 6 5 2" xfId="17945" xr:uid="{00000000-0005-0000-0000-0000F3630000}"/>
    <cellStyle name="Note 3 6 5 2 2" xfId="17946" xr:uid="{00000000-0005-0000-0000-0000F4630000}"/>
    <cellStyle name="Note 3 6 5 2 3" xfId="17947" xr:uid="{00000000-0005-0000-0000-0000F5630000}"/>
    <cellStyle name="Note 3 6 5 2 4" xfId="17948" xr:uid="{00000000-0005-0000-0000-0000F6630000}"/>
    <cellStyle name="Note 3 6 5 2 5" xfId="17949" xr:uid="{00000000-0005-0000-0000-0000F7630000}"/>
    <cellStyle name="Note 3 6 5 3" xfId="17950" xr:uid="{00000000-0005-0000-0000-0000F8630000}"/>
    <cellStyle name="Note 3 6 5 3 2" xfId="17951" xr:uid="{00000000-0005-0000-0000-0000F9630000}"/>
    <cellStyle name="Note 3 6 5 3 3" xfId="17952" xr:uid="{00000000-0005-0000-0000-0000FA630000}"/>
    <cellStyle name="Note 3 6 5 3 4" xfId="17953" xr:uid="{00000000-0005-0000-0000-0000FB630000}"/>
    <cellStyle name="Note 3 6 5 3 5" xfId="17954" xr:uid="{00000000-0005-0000-0000-0000FC630000}"/>
    <cellStyle name="Note 3 6 6" xfId="17955" xr:uid="{00000000-0005-0000-0000-0000FD630000}"/>
    <cellStyle name="Note 3 6 6 2" xfId="17956" xr:uid="{00000000-0005-0000-0000-0000FE630000}"/>
    <cellStyle name="Note 3 6 6 3" xfId="17957" xr:uid="{00000000-0005-0000-0000-0000FF630000}"/>
    <cellStyle name="Note 3 6 6 4" xfId="17958" xr:uid="{00000000-0005-0000-0000-000000640000}"/>
    <cellStyle name="Note 3 6 6 5" xfId="17959" xr:uid="{00000000-0005-0000-0000-000001640000}"/>
    <cellStyle name="Note 3 6 7" xfId="17960" xr:uid="{00000000-0005-0000-0000-000002640000}"/>
    <cellStyle name="Note 3 6 7 2" xfId="17961" xr:uid="{00000000-0005-0000-0000-000003640000}"/>
    <cellStyle name="Note 3 6 7 3" xfId="17962" xr:uid="{00000000-0005-0000-0000-000004640000}"/>
    <cellStyle name="Note 3 6 7 4" xfId="17963" xr:uid="{00000000-0005-0000-0000-000005640000}"/>
    <cellStyle name="Note 3 6 7 5" xfId="17964" xr:uid="{00000000-0005-0000-0000-000006640000}"/>
    <cellStyle name="Note 3 7" xfId="17965" xr:uid="{00000000-0005-0000-0000-000007640000}"/>
    <cellStyle name="Note 3 7 2" xfId="17966" xr:uid="{00000000-0005-0000-0000-000008640000}"/>
    <cellStyle name="Note 3 7 2 2" xfId="17967" xr:uid="{00000000-0005-0000-0000-000009640000}"/>
    <cellStyle name="Note 3 7 2 2 2" xfId="17968" xr:uid="{00000000-0005-0000-0000-00000A640000}"/>
    <cellStyle name="Note 3 7 2 2 2 2" xfId="17969" xr:uid="{00000000-0005-0000-0000-00000B640000}"/>
    <cellStyle name="Note 3 7 2 2 2 3" xfId="17970" xr:uid="{00000000-0005-0000-0000-00000C640000}"/>
    <cellStyle name="Note 3 7 2 2 2 4" xfId="17971" xr:uid="{00000000-0005-0000-0000-00000D640000}"/>
    <cellStyle name="Note 3 7 2 2 2 5" xfId="17972" xr:uid="{00000000-0005-0000-0000-00000E640000}"/>
    <cellStyle name="Note 3 7 2 2 3" xfId="17973" xr:uid="{00000000-0005-0000-0000-00000F640000}"/>
    <cellStyle name="Note 3 7 2 2 3 2" xfId="17974" xr:uid="{00000000-0005-0000-0000-000010640000}"/>
    <cellStyle name="Note 3 7 2 2 3 3" xfId="17975" xr:uid="{00000000-0005-0000-0000-000011640000}"/>
    <cellStyle name="Note 3 7 2 2 3 4" xfId="17976" xr:uid="{00000000-0005-0000-0000-000012640000}"/>
    <cellStyle name="Note 3 7 2 2 3 5" xfId="17977" xr:uid="{00000000-0005-0000-0000-000013640000}"/>
    <cellStyle name="Note 3 7 2 3" xfId="17978" xr:uid="{00000000-0005-0000-0000-000014640000}"/>
    <cellStyle name="Note 3 7 2 3 2" xfId="17979" xr:uid="{00000000-0005-0000-0000-000015640000}"/>
    <cellStyle name="Note 3 7 2 3 3" xfId="17980" xr:uid="{00000000-0005-0000-0000-000016640000}"/>
    <cellStyle name="Note 3 7 2 3 4" xfId="17981" xr:uid="{00000000-0005-0000-0000-000017640000}"/>
    <cellStyle name="Note 3 7 2 3 5" xfId="17982" xr:uid="{00000000-0005-0000-0000-000018640000}"/>
    <cellStyle name="Note 3 7 2 4" xfId="17983" xr:uid="{00000000-0005-0000-0000-000019640000}"/>
    <cellStyle name="Note 3 7 2 4 2" xfId="17984" xr:uid="{00000000-0005-0000-0000-00001A640000}"/>
    <cellStyle name="Note 3 7 2 4 3" xfId="17985" xr:uid="{00000000-0005-0000-0000-00001B640000}"/>
    <cellStyle name="Note 3 7 2 4 4" xfId="17986" xr:uid="{00000000-0005-0000-0000-00001C640000}"/>
    <cellStyle name="Note 3 7 2 4 5" xfId="17987" xr:uid="{00000000-0005-0000-0000-00001D640000}"/>
    <cellStyle name="Note 3 7 3" xfId="17988" xr:uid="{00000000-0005-0000-0000-00001E640000}"/>
    <cellStyle name="Note 3 7 3 2" xfId="17989" xr:uid="{00000000-0005-0000-0000-00001F640000}"/>
    <cellStyle name="Note 3 7 3 2 2" xfId="17990" xr:uid="{00000000-0005-0000-0000-000020640000}"/>
    <cellStyle name="Note 3 7 3 2 2 2" xfId="17991" xr:uid="{00000000-0005-0000-0000-000021640000}"/>
    <cellStyle name="Note 3 7 3 2 2 3" xfId="17992" xr:uid="{00000000-0005-0000-0000-000022640000}"/>
    <cellStyle name="Note 3 7 3 2 2 4" xfId="17993" xr:uid="{00000000-0005-0000-0000-000023640000}"/>
    <cellStyle name="Note 3 7 3 2 2 5" xfId="17994" xr:uid="{00000000-0005-0000-0000-000024640000}"/>
    <cellStyle name="Note 3 7 3 2 3" xfId="17995" xr:uid="{00000000-0005-0000-0000-000025640000}"/>
    <cellStyle name="Note 3 7 3 2 3 2" xfId="17996" xr:uid="{00000000-0005-0000-0000-000026640000}"/>
    <cellStyle name="Note 3 7 3 2 3 3" xfId="17997" xr:uid="{00000000-0005-0000-0000-000027640000}"/>
    <cellStyle name="Note 3 7 3 2 3 4" xfId="17998" xr:uid="{00000000-0005-0000-0000-000028640000}"/>
    <cellStyle name="Note 3 7 3 2 3 5" xfId="17999" xr:uid="{00000000-0005-0000-0000-000029640000}"/>
    <cellStyle name="Note 3 7 3 3" xfId="18000" xr:uid="{00000000-0005-0000-0000-00002A640000}"/>
    <cellStyle name="Note 3 7 3 3 2" xfId="18001" xr:uid="{00000000-0005-0000-0000-00002B640000}"/>
    <cellStyle name="Note 3 7 3 3 3" xfId="18002" xr:uid="{00000000-0005-0000-0000-00002C640000}"/>
    <cellStyle name="Note 3 7 3 3 4" xfId="18003" xr:uid="{00000000-0005-0000-0000-00002D640000}"/>
    <cellStyle name="Note 3 7 3 3 5" xfId="18004" xr:uid="{00000000-0005-0000-0000-00002E640000}"/>
    <cellStyle name="Note 3 7 3 4" xfId="18005" xr:uid="{00000000-0005-0000-0000-00002F640000}"/>
    <cellStyle name="Note 3 7 3 4 2" xfId="18006" xr:uid="{00000000-0005-0000-0000-000030640000}"/>
    <cellStyle name="Note 3 7 3 4 3" xfId="18007" xr:uid="{00000000-0005-0000-0000-000031640000}"/>
    <cellStyle name="Note 3 7 3 4 4" xfId="18008" xr:uid="{00000000-0005-0000-0000-000032640000}"/>
    <cellStyle name="Note 3 7 3 4 5" xfId="18009" xr:uid="{00000000-0005-0000-0000-000033640000}"/>
    <cellStyle name="Note 3 7 4" xfId="18010" xr:uid="{00000000-0005-0000-0000-000034640000}"/>
    <cellStyle name="Note 3 7 4 2" xfId="18011" xr:uid="{00000000-0005-0000-0000-000035640000}"/>
    <cellStyle name="Note 3 7 4 2 2" xfId="18012" xr:uid="{00000000-0005-0000-0000-000036640000}"/>
    <cellStyle name="Note 3 7 4 2 2 2" xfId="18013" xr:uid="{00000000-0005-0000-0000-000037640000}"/>
    <cellStyle name="Note 3 7 4 2 2 3" xfId="18014" xr:uid="{00000000-0005-0000-0000-000038640000}"/>
    <cellStyle name="Note 3 7 4 2 2 4" xfId="18015" xr:uid="{00000000-0005-0000-0000-000039640000}"/>
    <cellStyle name="Note 3 7 4 2 2 5" xfId="18016" xr:uid="{00000000-0005-0000-0000-00003A640000}"/>
    <cellStyle name="Note 3 7 4 2 3" xfId="18017" xr:uid="{00000000-0005-0000-0000-00003B640000}"/>
    <cellStyle name="Note 3 7 4 2 3 2" xfId="18018" xr:uid="{00000000-0005-0000-0000-00003C640000}"/>
    <cellStyle name="Note 3 7 4 2 3 3" xfId="18019" xr:uid="{00000000-0005-0000-0000-00003D640000}"/>
    <cellStyle name="Note 3 7 4 2 3 4" xfId="18020" xr:uid="{00000000-0005-0000-0000-00003E640000}"/>
    <cellStyle name="Note 3 7 4 2 3 5" xfId="18021" xr:uid="{00000000-0005-0000-0000-00003F640000}"/>
    <cellStyle name="Note 3 7 4 3" xfId="18022" xr:uid="{00000000-0005-0000-0000-000040640000}"/>
    <cellStyle name="Note 3 7 4 3 2" xfId="18023" xr:uid="{00000000-0005-0000-0000-000041640000}"/>
    <cellStyle name="Note 3 7 4 3 3" xfId="18024" xr:uid="{00000000-0005-0000-0000-000042640000}"/>
    <cellStyle name="Note 3 7 4 3 4" xfId="18025" xr:uid="{00000000-0005-0000-0000-000043640000}"/>
    <cellStyle name="Note 3 7 4 3 5" xfId="18026" xr:uid="{00000000-0005-0000-0000-000044640000}"/>
    <cellStyle name="Note 3 7 4 4" xfId="18027" xr:uid="{00000000-0005-0000-0000-000045640000}"/>
    <cellStyle name="Note 3 7 4 4 2" xfId="18028" xr:uid="{00000000-0005-0000-0000-000046640000}"/>
    <cellStyle name="Note 3 7 4 4 3" xfId="18029" xr:uid="{00000000-0005-0000-0000-000047640000}"/>
    <cellStyle name="Note 3 7 4 4 4" xfId="18030" xr:uid="{00000000-0005-0000-0000-000048640000}"/>
    <cellStyle name="Note 3 7 4 4 5" xfId="18031" xr:uid="{00000000-0005-0000-0000-000049640000}"/>
    <cellStyle name="Note 3 7 5" xfId="18032" xr:uid="{00000000-0005-0000-0000-00004A640000}"/>
    <cellStyle name="Note 3 7 5 2" xfId="18033" xr:uid="{00000000-0005-0000-0000-00004B640000}"/>
    <cellStyle name="Note 3 7 5 2 2" xfId="18034" xr:uid="{00000000-0005-0000-0000-00004C640000}"/>
    <cellStyle name="Note 3 7 5 2 3" xfId="18035" xr:uid="{00000000-0005-0000-0000-00004D640000}"/>
    <cellStyle name="Note 3 7 5 2 4" xfId="18036" xr:uid="{00000000-0005-0000-0000-00004E640000}"/>
    <cellStyle name="Note 3 7 5 2 5" xfId="18037" xr:uid="{00000000-0005-0000-0000-00004F640000}"/>
    <cellStyle name="Note 3 7 5 3" xfId="18038" xr:uid="{00000000-0005-0000-0000-000050640000}"/>
    <cellStyle name="Note 3 7 5 3 2" xfId="18039" xr:uid="{00000000-0005-0000-0000-000051640000}"/>
    <cellStyle name="Note 3 7 5 3 3" xfId="18040" xr:uid="{00000000-0005-0000-0000-000052640000}"/>
    <cellStyle name="Note 3 7 5 3 4" xfId="18041" xr:uid="{00000000-0005-0000-0000-000053640000}"/>
    <cellStyle name="Note 3 7 5 3 5" xfId="18042" xr:uid="{00000000-0005-0000-0000-000054640000}"/>
    <cellStyle name="Note 3 7 6" xfId="18043" xr:uid="{00000000-0005-0000-0000-000055640000}"/>
    <cellStyle name="Note 3 7 6 2" xfId="18044" xr:uid="{00000000-0005-0000-0000-000056640000}"/>
    <cellStyle name="Note 3 7 6 3" xfId="18045" xr:uid="{00000000-0005-0000-0000-000057640000}"/>
    <cellStyle name="Note 3 7 6 4" xfId="18046" xr:uid="{00000000-0005-0000-0000-000058640000}"/>
    <cellStyle name="Note 3 7 6 5" xfId="18047" xr:uid="{00000000-0005-0000-0000-000059640000}"/>
    <cellStyle name="Note 3 7 7" xfId="18048" xr:uid="{00000000-0005-0000-0000-00005A640000}"/>
    <cellStyle name="Note 3 7 7 2" xfId="18049" xr:uid="{00000000-0005-0000-0000-00005B640000}"/>
    <cellStyle name="Note 3 7 7 3" xfId="18050" xr:uid="{00000000-0005-0000-0000-00005C640000}"/>
    <cellStyle name="Note 3 7 7 4" xfId="18051" xr:uid="{00000000-0005-0000-0000-00005D640000}"/>
    <cellStyle name="Note 3 7 7 5" xfId="18052" xr:uid="{00000000-0005-0000-0000-00005E640000}"/>
    <cellStyle name="Note 3 8" xfId="18053" xr:uid="{00000000-0005-0000-0000-00005F640000}"/>
    <cellStyle name="Note 3 8 2" xfId="18054" xr:uid="{00000000-0005-0000-0000-000060640000}"/>
    <cellStyle name="Note 3 8 2 2" xfId="18055" xr:uid="{00000000-0005-0000-0000-000061640000}"/>
    <cellStyle name="Note 3 8 2 2 2" xfId="18056" xr:uid="{00000000-0005-0000-0000-000062640000}"/>
    <cellStyle name="Note 3 8 2 2 2 2" xfId="18057" xr:uid="{00000000-0005-0000-0000-000063640000}"/>
    <cellStyle name="Note 3 8 2 2 2 3" xfId="18058" xr:uid="{00000000-0005-0000-0000-000064640000}"/>
    <cellStyle name="Note 3 8 2 2 2 4" xfId="18059" xr:uid="{00000000-0005-0000-0000-000065640000}"/>
    <cellStyle name="Note 3 8 2 2 2 5" xfId="18060" xr:uid="{00000000-0005-0000-0000-000066640000}"/>
    <cellStyle name="Note 3 8 2 2 3" xfId="18061" xr:uid="{00000000-0005-0000-0000-000067640000}"/>
    <cellStyle name="Note 3 8 2 2 3 2" xfId="18062" xr:uid="{00000000-0005-0000-0000-000068640000}"/>
    <cellStyle name="Note 3 8 2 2 3 3" xfId="18063" xr:uid="{00000000-0005-0000-0000-000069640000}"/>
    <cellStyle name="Note 3 8 2 2 3 4" xfId="18064" xr:uid="{00000000-0005-0000-0000-00006A640000}"/>
    <cellStyle name="Note 3 8 2 2 3 5" xfId="18065" xr:uid="{00000000-0005-0000-0000-00006B640000}"/>
    <cellStyle name="Note 3 8 2 3" xfId="18066" xr:uid="{00000000-0005-0000-0000-00006C640000}"/>
    <cellStyle name="Note 3 8 2 3 2" xfId="18067" xr:uid="{00000000-0005-0000-0000-00006D640000}"/>
    <cellStyle name="Note 3 8 2 3 3" xfId="18068" xr:uid="{00000000-0005-0000-0000-00006E640000}"/>
    <cellStyle name="Note 3 8 2 3 4" xfId="18069" xr:uid="{00000000-0005-0000-0000-00006F640000}"/>
    <cellStyle name="Note 3 8 2 3 5" xfId="18070" xr:uid="{00000000-0005-0000-0000-000070640000}"/>
    <cellStyle name="Note 3 8 2 4" xfId="18071" xr:uid="{00000000-0005-0000-0000-000071640000}"/>
    <cellStyle name="Note 3 8 2 4 2" xfId="18072" xr:uid="{00000000-0005-0000-0000-000072640000}"/>
    <cellStyle name="Note 3 8 2 4 3" xfId="18073" xr:uid="{00000000-0005-0000-0000-000073640000}"/>
    <cellStyle name="Note 3 8 2 4 4" xfId="18074" xr:uid="{00000000-0005-0000-0000-000074640000}"/>
    <cellStyle name="Note 3 8 2 4 5" xfId="18075" xr:uid="{00000000-0005-0000-0000-000075640000}"/>
    <cellStyle name="Note 3 8 3" xfId="18076" xr:uid="{00000000-0005-0000-0000-000076640000}"/>
    <cellStyle name="Note 3 8 3 2" xfId="18077" xr:uid="{00000000-0005-0000-0000-000077640000}"/>
    <cellStyle name="Note 3 8 3 2 2" xfId="18078" xr:uid="{00000000-0005-0000-0000-000078640000}"/>
    <cellStyle name="Note 3 8 3 2 2 2" xfId="18079" xr:uid="{00000000-0005-0000-0000-000079640000}"/>
    <cellStyle name="Note 3 8 3 2 2 3" xfId="18080" xr:uid="{00000000-0005-0000-0000-00007A640000}"/>
    <cellStyle name="Note 3 8 3 2 2 4" xfId="18081" xr:uid="{00000000-0005-0000-0000-00007B640000}"/>
    <cellStyle name="Note 3 8 3 2 2 5" xfId="18082" xr:uid="{00000000-0005-0000-0000-00007C640000}"/>
    <cellStyle name="Note 3 8 3 2 3" xfId="18083" xr:uid="{00000000-0005-0000-0000-00007D640000}"/>
    <cellStyle name="Note 3 8 3 2 3 2" xfId="18084" xr:uid="{00000000-0005-0000-0000-00007E640000}"/>
    <cellStyle name="Note 3 8 3 2 3 3" xfId="18085" xr:uid="{00000000-0005-0000-0000-00007F640000}"/>
    <cellStyle name="Note 3 8 3 2 3 4" xfId="18086" xr:uid="{00000000-0005-0000-0000-000080640000}"/>
    <cellStyle name="Note 3 8 3 2 3 5" xfId="18087" xr:uid="{00000000-0005-0000-0000-000081640000}"/>
    <cellStyle name="Note 3 8 3 3" xfId="18088" xr:uid="{00000000-0005-0000-0000-000082640000}"/>
    <cellStyle name="Note 3 8 3 3 2" xfId="18089" xr:uid="{00000000-0005-0000-0000-000083640000}"/>
    <cellStyle name="Note 3 8 3 3 3" xfId="18090" xr:uid="{00000000-0005-0000-0000-000084640000}"/>
    <cellStyle name="Note 3 8 3 3 4" xfId="18091" xr:uid="{00000000-0005-0000-0000-000085640000}"/>
    <cellStyle name="Note 3 8 3 3 5" xfId="18092" xr:uid="{00000000-0005-0000-0000-000086640000}"/>
    <cellStyle name="Note 3 8 3 4" xfId="18093" xr:uid="{00000000-0005-0000-0000-000087640000}"/>
    <cellStyle name="Note 3 8 3 4 2" xfId="18094" xr:uid="{00000000-0005-0000-0000-000088640000}"/>
    <cellStyle name="Note 3 8 3 4 3" xfId="18095" xr:uid="{00000000-0005-0000-0000-000089640000}"/>
    <cellStyle name="Note 3 8 3 4 4" xfId="18096" xr:uid="{00000000-0005-0000-0000-00008A640000}"/>
    <cellStyle name="Note 3 8 3 4 5" xfId="18097" xr:uid="{00000000-0005-0000-0000-00008B640000}"/>
    <cellStyle name="Note 3 8 4" xfId="18098" xr:uid="{00000000-0005-0000-0000-00008C640000}"/>
    <cellStyle name="Note 3 8 4 2" xfId="18099" xr:uid="{00000000-0005-0000-0000-00008D640000}"/>
    <cellStyle name="Note 3 8 4 2 2" xfId="18100" xr:uid="{00000000-0005-0000-0000-00008E640000}"/>
    <cellStyle name="Note 3 8 4 2 2 2" xfId="18101" xr:uid="{00000000-0005-0000-0000-00008F640000}"/>
    <cellStyle name="Note 3 8 4 2 2 3" xfId="18102" xr:uid="{00000000-0005-0000-0000-000090640000}"/>
    <cellStyle name="Note 3 8 4 2 2 4" xfId="18103" xr:uid="{00000000-0005-0000-0000-000091640000}"/>
    <cellStyle name="Note 3 8 4 2 2 5" xfId="18104" xr:uid="{00000000-0005-0000-0000-000092640000}"/>
    <cellStyle name="Note 3 8 4 2 3" xfId="18105" xr:uid="{00000000-0005-0000-0000-000093640000}"/>
    <cellStyle name="Note 3 8 4 2 3 2" xfId="18106" xr:uid="{00000000-0005-0000-0000-000094640000}"/>
    <cellStyle name="Note 3 8 4 2 3 3" xfId="18107" xr:uid="{00000000-0005-0000-0000-000095640000}"/>
    <cellStyle name="Note 3 8 4 2 3 4" xfId="18108" xr:uid="{00000000-0005-0000-0000-000096640000}"/>
    <cellStyle name="Note 3 8 4 2 3 5" xfId="18109" xr:uid="{00000000-0005-0000-0000-000097640000}"/>
    <cellStyle name="Note 3 8 4 3" xfId="18110" xr:uid="{00000000-0005-0000-0000-000098640000}"/>
    <cellStyle name="Note 3 8 4 3 2" xfId="18111" xr:uid="{00000000-0005-0000-0000-000099640000}"/>
    <cellStyle name="Note 3 8 4 3 3" xfId="18112" xr:uid="{00000000-0005-0000-0000-00009A640000}"/>
    <cellStyle name="Note 3 8 4 3 4" xfId="18113" xr:uid="{00000000-0005-0000-0000-00009B640000}"/>
    <cellStyle name="Note 3 8 4 3 5" xfId="18114" xr:uid="{00000000-0005-0000-0000-00009C640000}"/>
    <cellStyle name="Note 3 8 4 4" xfId="18115" xr:uid="{00000000-0005-0000-0000-00009D640000}"/>
    <cellStyle name="Note 3 8 4 4 2" xfId="18116" xr:uid="{00000000-0005-0000-0000-00009E640000}"/>
    <cellStyle name="Note 3 8 4 4 3" xfId="18117" xr:uid="{00000000-0005-0000-0000-00009F640000}"/>
    <cellStyle name="Note 3 8 4 4 4" xfId="18118" xr:uid="{00000000-0005-0000-0000-0000A0640000}"/>
    <cellStyle name="Note 3 8 4 4 5" xfId="18119" xr:uid="{00000000-0005-0000-0000-0000A1640000}"/>
    <cellStyle name="Note 3 8 5" xfId="18120" xr:uid="{00000000-0005-0000-0000-0000A2640000}"/>
    <cellStyle name="Note 3 8 5 2" xfId="18121" xr:uid="{00000000-0005-0000-0000-0000A3640000}"/>
    <cellStyle name="Note 3 8 5 2 2" xfId="18122" xr:uid="{00000000-0005-0000-0000-0000A4640000}"/>
    <cellStyle name="Note 3 8 5 2 3" xfId="18123" xr:uid="{00000000-0005-0000-0000-0000A5640000}"/>
    <cellStyle name="Note 3 8 5 2 4" xfId="18124" xr:uid="{00000000-0005-0000-0000-0000A6640000}"/>
    <cellStyle name="Note 3 8 5 2 5" xfId="18125" xr:uid="{00000000-0005-0000-0000-0000A7640000}"/>
    <cellStyle name="Note 3 8 5 3" xfId="18126" xr:uid="{00000000-0005-0000-0000-0000A8640000}"/>
    <cellStyle name="Note 3 8 5 3 2" xfId="18127" xr:uid="{00000000-0005-0000-0000-0000A9640000}"/>
    <cellStyle name="Note 3 8 5 3 3" xfId="18128" xr:uid="{00000000-0005-0000-0000-0000AA640000}"/>
    <cellStyle name="Note 3 8 5 3 4" xfId="18129" xr:uid="{00000000-0005-0000-0000-0000AB640000}"/>
    <cellStyle name="Note 3 8 5 3 5" xfId="18130" xr:uid="{00000000-0005-0000-0000-0000AC640000}"/>
    <cellStyle name="Note 3 8 6" xfId="18131" xr:uid="{00000000-0005-0000-0000-0000AD640000}"/>
    <cellStyle name="Note 3 8 6 2" xfId="18132" xr:uid="{00000000-0005-0000-0000-0000AE640000}"/>
    <cellStyle name="Note 3 8 6 3" xfId="18133" xr:uid="{00000000-0005-0000-0000-0000AF640000}"/>
    <cellStyle name="Note 3 8 6 4" xfId="18134" xr:uid="{00000000-0005-0000-0000-0000B0640000}"/>
    <cellStyle name="Note 3 8 6 5" xfId="18135" xr:uid="{00000000-0005-0000-0000-0000B1640000}"/>
    <cellStyle name="Note 3 8 7" xfId="18136" xr:uid="{00000000-0005-0000-0000-0000B2640000}"/>
    <cellStyle name="Note 3 8 7 2" xfId="18137" xr:uid="{00000000-0005-0000-0000-0000B3640000}"/>
    <cellStyle name="Note 3 8 7 3" xfId="18138" xr:uid="{00000000-0005-0000-0000-0000B4640000}"/>
    <cellStyle name="Note 3 8 7 4" xfId="18139" xr:uid="{00000000-0005-0000-0000-0000B5640000}"/>
    <cellStyle name="Note 3 8 7 5" xfId="18140" xr:uid="{00000000-0005-0000-0000-0000B6640000}"/>
    <cellStyle name="Note 3 9" xfId="18141" xr:uid="{00000000-0005-0000-0000-0000B7640000}"/>
    <cellStyle name="Note 3 9 2" xfId="18142" xr:uid="{00000000-0005-0000-0000-0000B8640000}"/>
    <cellStyle name="Note 3 9 2 2" xfId="18143" xr:uid="{00000000-0005-0000-0000-0000B9640000}"/>
    <cellStyle name="Note 3 9 2 2 2" xfId="18144" xr:uid="{00000000-0005-0000-0000-0000BA640000}"/>
    <cellStyle name="Note 3 9 2 2 2 2" xfId="18145" xr:uid="{00000000-0005-0000-0000-0000BB640000}"/>
    <cellStyle name="Note 3 9 2 2 2 3" xfId="18146" xr:uid="{00000000-0005-0000-0000-0000BC640000}"/>
    <cellStyle name="Note 3 9 2 2 2 4" xfId="18147" xr:uid="{00000000-0005-0000-0000-0000BD640000}"/>
    <cellStyle name="Note 3 9 2 2 2 5" xfId="18148" xr:uid="{00000000-0005-0000-0000-0000BE640000}"/>
    <cellStyle name="Note 3 9 2 2 3" xfId="18149" xr:uid="{00000000-0005-0000-0000-0000BF640000}"/>
    <cellStyle name="Note 3 9 2 2 3 2" xfId="18150" xr:uid="{00000000-0005-0000-0000-0000C0640000}"/>
    <cellStyle name="Note 3 9 2 2 3 3" xfId="18151" xr:uid="{00000000-0005-0000-0000-0000C1640000}"/>
    <cellStyle name="Note 3 9 2 2 3 4" xfId="18152" xr:uid="{00000000-0005-0000-0000-0000C2640000}"/>
    <cellStyle name="Note 3 9 2 2 3 5" xfId="18153" xr:uid="{00000000-0005-0000-0000-0000C3640000}"/>
    <cellStyle name="Note 3 9 2 3" xfId="18154" xr:uid="{00000000-0005-0000-0000-0000C4640000}"/>
    <cellStyle name="Note 3 9 2 3 2" xfId="18155" xr:uid="{00000000-0005-0000-0000-0000C5640000}"/>
    <cellStyle name="Note 3 9 2 3 3" xfId="18156" xr:uid="{00000000-0005-0000-0000-0000C6640000}"/>
    <cellStyle name="Note 3 9 2 3 4" xfId="18157" xr:uid="{00000000-0005-0000-0000-0000C7640000}"/>
    <cellStyle name="Note 3 9 2 3 5" xfId="18158" xr:uid="{00000000-0005-0000-0000-0000C8640000}"/>
    <cellStyle name="Note 3 9 2 4" xfId="18159" xr:uid="{00000000-0005-0000-0000-0000C9640000}"/>
    <cellStyle name="Note 3 9 2 4 2" xfId="18160" xr:uid="{00000000-0005-0000-0000-0000CA640000}"/>
    <cellStyle name="Note 3 9 2 4 3" xfId="18161" xr:uid="{00000000-0005-0000-0000-0000CB640000}"/>
    <cellStyle name="Note 3 9 2 4 4" xfId="18162" xr:uid="{00000000-0005-0000-0000-0000CC640000}"/>
    <cellStyle name="Note 3 9 2 4 5" xfId="18163" xr:uid="{00000000-0005-0000-0000-0000CD640000}"/>
    <cellStyle name="Note 3 9 3" xfId="18164" xr:uid="{00000000-0005-0000-0000-0000CE640000}"/>
    <cellStyle name="Note 3 9 3 2" xfId="18165" xr:uid="{00000000-0005-0000-0000-0000CF640000}"/>
    <cellStyle name="Note 3 9 3 2 2" xfId="18166" xr:uid="{00000000-0005-0000-0000-0000D0640000}"/>
    <cellStyle name="Note 3 9 3 2 2 2" xfId="18167" xr:uid="{00000000-0005-0000-0000-0000D1640000}"/>
    <cellStyle name="Note 3 9 3 2 2 3" xfId="18168" xr:uid="{00000000-0005-0000-0000-0000D2640000}"/>
    <cellStyle name="Note 3 9 3 2 2 4" xfId="18169" xr:uid="{00000000-0005-0000-0000-0000D3640000}"/>
    <cellStyle name="Note 3 9 3 2 2 5" xfId="18170" xr:uid="{00000000-0005-0000-0000-0000D4640000}"/>
    <cellStyle name="Note 3 9 3 2 3" xfId="18171" xr:uid="{00000000-0005-0000-0000-0000D5640000}"/>
    <cellStyle name="Note 3 9 3 2 3 2" xfId="18172" xr:uid="{00000000-0005-0000-0000-0000D6640000}"/>
    <cellStyle name="Note 3 9 3 2 3 3" xfId="18173" xr:uid="{00000000-0005-0000-0000-0000D7640000}"/>
    <cellStyle name="Note 3 9 3 2 3 4" xfId="18174" xr:uid="{00000000-0005-0000-0000-0000D8640000}"/>
    <cellStyle name="Note 3 9 3 2 3 5" xfId="18175" xr:uid="{00000000-0005-0000-0000-0000D9640000}"/>
    <cellStyle name="Note 3 9 3 3" xfId="18176" xr:uid="{00000000-0005-0000-0000-0000DA640000}"/>
    <cellStyle name="Note 3 9 3 3 2" xfId="18177" xr:uid="{00000000-0005-0000-0000-0000DB640000}"/>
    <cellStyle name="Note 3 9 3 3 3" xfId="18178" xr:uid="{00000000-0005-0000-0000-0000DC640000}"/>
    <cellStyle name="Note 3 9 3 3 4" xfId="18179" xr:uid="{00000000-0005-0000-0000-0000DD640000}"/>
    <cellStyle name="Note 3 9 3 3 5" xfId="18180" xr:uid="{00000000-0005-0000-0000-0000DE640000}"/>
    <cellStyle name="Note 3 9 3 4" xfId="18181" xr:uid="{00000000-0005-0000-0000-0000DF640000}"/>
    <cellStyle name="Note 3 9 3 4 2" xfId="18182" xr:uid="{00000000-0005-0000-0000-0000E0640000}"/>
    <cellStyle name="Note 3 9 3 4 3" xfId="18183" xr:uid="{00000000-0005-0000-0000-0000E1640000}"/>
    <cellStyle name="Note 3 9 3 4 4" xfId="18184" xr:uid="{00000000-0005-0000-0000-0000E2640000}"/>
    <cellStyle name="Note 3 9 3 4 5" xfId="18185" xr:uid="{00000000-0005-0000-0000-0000E3640000}"/>
    <cellStyle name="Note 3 9 4" xfId="18186" xr:uid="{00000000-0005-0000-0000-0000E4640000}"/>
    <cellStyle name="Note 3 9 4 2" xfId="18187" xr:uid="{00000000-0005-0000-0000-0000E5640000}"/>
    <cellStyle name="Note 3 9 4 2 2" xfId="18188" xr:uid="{00000000-0005-0000-0000-0000E6640000}"/>
    <cellStyle name="Note 3 9 4 2 2 2" xfId="18189" xr:uid="{00000000-0005-0000-0000-0000E7640000}"/>
    <cellStyle name="Note 3 9 4 2 2 3" xfId="18190" xr:uid="{00000000-0005-0000-0000-0000E8640000}"/>
    <cellStyle name="Note 3 9 4 2 2 4" xfId="18191" xr:uid="{00000000-0005-0000-0000-0000E9640000}"/>
    <cellStyle name="Note 3 9 4 2 2 5" xfId="18192" xr:uid="{00000000-0005-0000-0000-0000EA640000}"/>
    <cellStyle name="Note 3 9 4 2 3" xfId="18193" xr:uid="{00000000-0005-0000-0000-0000EB640000}"/>
    <cellStyle name="Note 3 9 4 2 3 2" xfId="18194" xr:uid="{00000000-0005-0000-0000-0000EC640000}"/>
    <cellStyle name="Note 3 9 4 2 3 3" xfId="18195" xr:uid="{00000000-0005-0000-0000-0000ED640000}"/>
    <cellStyle name="Note 3 9 4 2 3 4" xfId="18196" xr:uid="{00000000-0005-0000-0000-0000EE640000}"/>
    <cellStyle name="Note 3 9 4 2 3 5" xfId="18197" xr:uid="{00000000-0005-0000-0000-0000EF640000}"/>
    <cellStyle name="Note 3 9 4 3" xfId="18198" xr:uid="{00000000-0005-0000-0000-0000F0640000}"/>
    <cellStyle name="Note 3 9 4 3 2" xfId="18199" xr:uid="{00000000-0005-0000-0000-0000F1640000}"/>
    <cellStyle name="Note 3 9 4 3 3" xfId="18200" xr:uid="{00000000-0005-0000-0000-0000F2640000}"/>
    <cellStyle name="Note 3 9 4 3 4" xfId="18201" xr:uid="{00000000-0005-0000-0000-0000F3640000}"/>
    <cellStyle name="Note 3 9 4 3 5" xfId="18202" xr:uid="{00000000-0005-0000-0000-0000F4640000}"/>
    <cellStyle name="Note 3 9 4 4" xfId="18203" xr:uid="{00000000-0005-0000-0000-0000F5640000}"/>
    <cellStyle name="Note 3 9 4 4 2" xfId="18204" xr:uid="{00000000-0005-0000-0000-0000F6640000}"/>
    <cellStyle name="Note 3 9 4 4 3" xfId="18205" xr:uid="{00000000-0005-0000-0000-0000F7640000}"/>
    <cellStyle name="Note 3 9 4 4 4" xfId="18206" xr:uid="{00000000-0005-0000-0000-0000F8640000}"/>
    <cellStyle name="Note 3 9 4 4 5" xfId="18207" xr:uid="{00000000-0005-0000-0000-0000F9640000}"/>
    <cellStyle name="Note 3 9 5" xfId="18208" xr:uid="{00000000-0005-0000-0000-0000FA640000}"/>
    <cellStyle name="Note 3 9 5 2" xfId="18209" xr:uid="{00000000-0005-0000-0000-0000FB640000}"/>
    <cellStyle name="Note 3 9 5 2 2" xfId="18210" xr:uid="{00000000-0005-0000-0000-0000FC640000}"/>
    <cellStyle name="Note 3 9 5 2 3" xfId="18211" xr:uid="{00000000-0005-0000-0000-0000FD640000}"/>
    <cellStyle name="Note 3 9 5 2 4" xfId="18212" xr:uid="{00000000-0005-0000-0000-0000FE640000}"/>
    <cellStyle name="Note 3 9 5 2 5" xfId="18213" xr:uid="{00000000-0005-0000-0000-0000FF640000}"/>
    <cellStyle name="Note 3 9 5 3" xfId="18214" xr:uid="{00000000-0005-0000-0000-000000650000}"/>
    <cellStyle name="Note 3 9 5 3 2" xfId="18215" xr:uid="{00000000-0005-0000-0000-000001650000}"/>
    <cellStyle name="Note 3 9 5 3 3" xfId="18216" xr:uid="{00000000-0005-0000-0000-000002650000}"/>
    <cellStyle name="Note 3 9 5 3 4" xfId="18217" xr:uid="{00000000-0005-0000-0000-000003650000}"/>
    <cellStyle name="Note 3 9 5 3 5" xfId="18218" xr:uid="{00000000-0005-0000-0000-000004650000}"/>
    <cellStyle name="Note 3 9 6" xfId="18219" xr:uid="{00000000-0005-0000-0000-000005650000}"/>
    <cellStyle name="Note 3 9 6 2" xfId="18220" xr:uid="{00000000-0005-0000-0000-000006650000}"/>
    <cellStyle name="Note 3 9 6 3" xfId="18221" xr:uid="{00000000-0005-0000-0000-000007650000}"/>
    <cellStyle name="Note 3 9 6 4" xfId="18222" xr:uid="{00000000-0005-0000-0000-000008650000}"/>
    <cellStyle name="Note 3 9 6 5" xfId="18223" xr:uid="{00000000-0005-0000-0000-000009650000}"/>
    <cellStyle name="Note 3 9 7" xfId="18224" xr:uid="{00000000-0005-0000-0000-00000A650000}"/>
    <cellStyle name="Note 3 9 7 2" xfId="18225" xr:uid="{00000000-0005-0000-0000-00000B650000}"/>
    <cellStyle name="Note 3 9 7 3" xfId="18226" xr:uid="{00000000-0005-0000-0000-00000C650000}"/>
    <cellStyle name="Note 3 9 7 4" xfId="18227" xr:uid="{00000000-0005-0000-0000-00000D650000}"/>
    <cellStyle name="Note 3 9 7 5" xfId="18228" xr:uid="{00000000-0005-0000-0000-00000E650000}"/>
    <cellStyle name="Note 3_MEDIDAS AYER" xfId="37866" xr:uid="{00000000-0005-0000-0000-00000F650000}"/>
    <cellStyle name="Note 4" xfId="18229" xr:uid="{00000000-0005-0000-0000-000010650000}"/>
    <cellStyle name="Note 4 2" xfId="18230" xr:uid="{00000000-0005-0000-0000-000011650000}"/>
    <cellStyle name="Note 4 2 2" xfId="18231" xr:uid="{00000000-0005-0000-0000-000012650000}"/>
    <cellStyle name="Note 4 2 2 2" xfId="18232" xr:uid="{00000000-0005-0000-0000-000013650000}"/>
    <cellStyle name="Note 4 2 2 2 2" xfId="18233" xr:uid="{00000000-0005-0000-0000-000014650000}"/>
    <cellStyle name="Note 4 2 2 2 3" xfId="18234" xr:uid="{00000000-0005-0000-0000-000015650000}"/>
    <cellStyle name="Note 4 2 2 2 4" xfId="18235" xr:uid="{00000000-0005-0000-0000-000016650000}"/>
    <cellStyle name="Note 4 2 2 2 5" xfId="18236" xr:uid="{00000000-0005-0000-0000-000017650000}"/>
    <cellStyle name="Note 4 2 2 3" xfId="18237" xr:uid="{00000000-0005-0000-0000-000018650000}"/>
    <cellStyle name="Note 4 2 2 3 2" xfId="18238" xr:uid="{00000000-0005-0000-0000-000019650000}"/>
    <cellStyle name="Note 4 2 2 3 3" xfId="18239" xr:uid="{00000000-0005-0000-0000-00001A650000}"/>
    <cellStyle name="Note 4 2 2 3 4" xfId="18240" xr:uid="{00000000-0005-0000-0000-00001B650000}"/>
    <cellStyle name="Note 4 2 2 3 5" xfId="18241" xr:uid="{00000000-0005-0000-0000-00001C650000}"/>
    <cellStyle name="Note 4 2 3" xfId="18242" xr:uid="{00000000-0005-0000-0000-00001D650000}"/>
    <cellStyle name="Note 4 2 3 2" xfId="18243" xr:uid="{00000000-0005-0000-0000-00001E650000}"/>
    <cellStyle name="Note 4 2 3 3" xfId="18244" xr:uid="{00000000-0005-0000-0000-00001F650000}"/>
    <cellStyle name="Note 4 2 3 4" xfId="18245" xr:uid="{00000000-0005-0000-0000-000020650000}"/>
    <cellStyle name="Note 4 2 3 5" xfId="18246" xr:uid="{00000000-0005-0000-0000-000021650000}"/>
    <cellStyle name="Note 4 2 4" xfId="18247" xr:uid="{00000000-0005-0000-0000-000022650000}"/>
    <cellStyle name="Note 4 2 4 2" xfId="18248" xr:uid="{00000000-0005-0000-0000-000023650000}"/>
    <cellStyle name="Note 4 2 4 3" xfId="18249" xr:uid="{00000000-0005-0000-0000-000024650000}"/>
    <cellStyle name="Note 4 2 4 4" xfId="18250" xr:uid="{00000000-0005-0000-0000-000025650000}"/>
    <cellStyle name="Note 4 2 4 5" xfId="18251" xr:uid="{00000000-0005-0000-0000-000026650000}"/>
    <cellStyle name="Note 4 3" xfId="18252" xr:uid="{00000000-0005-0000-0000-000027650000}"/>
    <cellStyle name="Note 4 3 2" xfId="18253" xr:uid="{00000000-0005-0000-0000-000028650000}"/>
    <cellStyle name="Note 4 3 2 2" xfId="18254" xr:uid="{00000000-0005-0000-0000-000029650000}"/>
    <cellStyle name="Note 4 3 2 2 2" xfId="18255" xr:uid="{00000000-0005-0000-0000-00002A650000}"/>
    <cellStyle name="Note 4 3 2 2 3" xfId="18256" xr:uid="{00000000-0005-0000-0000-00002B650000}"/>
    <cellStyle name="Note 4 3 2 2 4" xfId="18257" xr:uid="{00000000-0005-0000-0000-00002C650000}"/>
    <cellStyle name="Note 4 3 2 2 5" xfId="18258" xr:uid="{00000000-0005-0000-0000-00002D650000}"/>
    <cellStyle name="Note 4 3 2 3" xfId="18259" xr:uid="{00000000-0005-0000-0000-00002E650000}"/>
    <cellStyle name="Note 4 3 2 3 2" xfId="18260" xr:uid="{00000000-0005-0000-0000-00002F650000}"/>
    <cellStyle name="Note 4 3 2 3 3" xfId="18261" xr:uid="{00000000-0005-0000-0000-000030650000}"/>
    <cellStyle name="Note 4 3 2 3 4" xfId="18262" xr:uid="{00000000-0005-0000-0000-000031650000}"/>
    <cellStyle name="Note 4 3 2 3 5" xfId="18263" xr:uid="{00000000-0005-0000-0000-000032650000}"/>
    <cellStyle name="Note 4 3 3" xfId="18264" xr:uid="{00000000-0005-0000-0000-000033650000}"/>
    <cellStyle name="Note 4 3 3 2" xfId="18265" xr:uid="{00000000-0005-0000-0000-000034650000}"/>
    <cellStyle name="Note 4 3 3 3" xfId="18266" xr:uid="{00000000-0005-0000-0000-000035650000}"/>
    <cellStyle name="Note 4 3 3 4" xfId="18267" xr:uid="{00000000-0005-0000-0000-000036650000}"/>
    <cellStyle name="Note 4 3 3 5" xfId="18268" xr:uid="{00000000-0005-0000-0000-000037650000}"/>
    <cellStyle name="Note 4 3 4" xfId="18269" xr:uid="{00000000-0005-0000-0000-000038650000}"/>
    <cellStyle name="Note 4 3 4 2" xfId="18270" xr:uid="{00000000-0005-0000-0000-000039650000}"/>
    <cellStyle name="Note 4 3 4 3" xfId="18271" xr:uid="{00000000-0005-0000-0000-00003A650000}"/>
    <cellStyle name="Note 4 3 4 4" xfId="18272" xr:uid="{00000000-0005-0000-0000-00003B650000}"/>
    <cellStyle name="Note 4 3 4 5" xfId="18273" xr:uid="{00000000-0005-0000-0000-00003C650000}"/>
    <cellStyle name="Note 4 4" xfId="18274" xr:uid="{00000000-0005-0000-0000-00003D650000}"/>
    <cellStyle name="Note 4 4 2" xfId="18275" xr:uid="{00000000-0005-0000-0000-00003E650000}"/>
    <cellStyle name="Note 4 4 2 2" xfId="18276" xr:uid="{00000000-0005-0000-0000-00003F650000}"/>
    <cellStyle name="Note 4 4 2 2 2" xfId="18277" xr:uid="{00000000-0005-0000-0000-000040650000}"/>
    <cellStyle name="Note 4 4 2 2 3" xfId="18278" xr:uid="{00000000-0005-0000-0000-000041650000}"/>
    <cellStyle name="Note 4 4 2 2 4" xfId="18279" xr:uid="{00000000-0005-0000-0000-000042650000}"/>
    <cellStyle name="Note 4 4 2 2 5" xfId="18280" xr:uid="{00000000-0005-0000-0000-000043650000}"/>
    <cellStyle name="Note 4 4 2 3" xfId="18281" xr:uid="{00000000-0005-0000-0000-000044650000}"/>
    <cellStyle name="Note 4 4 2 3 2" xfId="18282" xr:uid="{00000000-0005-0000-0000-000045650000}"/>
    <cellStyle name="Note 4 4 2 3 3" xfId="18283" xr:uid="{00000000-0005-0000-0000-000046650000}"/>
    <cellStyle name="Note 4 4 2 3 4" xfId="18284" xr:uid="{00000000-0005-0000-0000-000047650000}"/>
    <cellStyle name="Note 4 4 2 3 5" xfId="18285" xr:uid="{00000000-0005-0000-0000-000048650000}"/>
    <cellStyle name="Note 4 4 3" xfId="18286" xr:uid="{00000000-0005-0000-0000-000049650000}"/>
    <cellStyle name="Note 4 4 3 2" xfId="18287" xr:uid="{00000000-0005-0000-0000-00004A650000}"/>
    <cellStyle name="Note 4 4 3 3" xfId="18288" xr:uid="{00000000-0005-0000-0000-00004B650000}"/>
    <cellStyle name="Note 4 4 3 4" xfId="18289" xr:uid="{00000000-0005-0000-0000-00004C650000}"/>
    <cellStyle name="Note 4 4 3 5" xfId="18290" xr:uid="{00000000-0005-0000-0000-00004D650000}"/>
    <cellStyle name="Note 4 4 4" xfId="18291" xr:uid="{00000000-0005-0000-0000-00004E650000}"/>
    <cellStyle name="Note 4 4 4 2" xfId="18292" xr:uid="{00000000-0005-0000-0000-00004F650000}"/>
    <cellStyle name="Note 4 4 4 3" xfId="18293" xr:uid="{00000000-0005-0000-0000-000050650000}"/>
    <cellStyle name="Note 4 4 4 4" xfId="18294" xr:uid="{00000000-0005-0000-0000-000051650000}"/>
    <cellStyle name="Note 4 4 4 5" xfId="18295" xr:uid="{00000000-0005-0000-0000-000052650000}"/>
    <cellStyle name="Note 4 4 5" xfId="34537" xr:uid="{00000000-0005-0000-0000-000053650000}"/>
    <cellStyle name="Note 4 5" xfId="18296" xr:uid="{00000000-0005-0000-0000-000054650000}"/>
    <cellStyle name="Note 4 5 2" xfId="18297" xr:uid="{00000000-0005-0000-0000-000055650000}"/>
    <cellStyle name="Note 4 5 2 2" xfId="18298" xr:uid="{00000000-0005-0000-0000-000056650000}"/>
    <cellStyle name="Note 4 5 2 3" xfId="18299" xr:uid="{00000000-0005-0000-0000-000057650000}"/>
    <cellStyle name="Note 4 5 2 4" xfId="18300" xr:uid="{00000000-0005-0000-0000-000058650000}"/>
    <cellStyle name="Note 4 5 2 5" xfId="18301" xr:uid="{00000000-0005-0000-0000-000059650000}"/>
    <cellStyle name="Note 4 5 3" xfId="18302" xr:uid="{00000000-0005-0000-0000-00005A650000}"/>
    <cellStyle name="Note 4 5 3 2" xfId="18303" xr:uid="{00000000-0005-0000-0000-00005B650000}"/>
    <cellStyle name="Note 4 5 3 3" xfId="18304" xr:uid="{00000000-0005-0000-0000-00005C650000}"/>
    <cellStyle name="Note 4 5 3 4" xfId="18305" xr:uid="{00000000-0005-0000-0000-00005D650000}"/>
    <cellStyle name="Note 4 5 3 5" xfId="18306" xr:uid="{00000000-0005-0000-0000-00005E650000}"/>
    <cellStyle name="Note 4 6" xfId="18307" xr:uid="{00000000-0005-0000-0000-00005F650000}"/>
    <cellStyle name="Note 4 6 2" xfId="18308" xr:uid="{00000000-0005-0000-0000-000060650000}"/>
    <cellStyle name="Note 4 6 3" xfId="18309" xr:uid="{00000000-0005-0000-0000-000061650000}"/>
    <cellStyle name="Note 4 6 4" xfId="18310" xr:uid="{00000000-0005-0000-0000-000062650000}"/>
    <cellStyle name="Note 4 6 5" xfId="18311" xr:uid="{00000000-0005-0000-0000-000063650000}"/>
    <cellStyle name="Note 4 7" xfId="18312" xr:uid="{00000000-0005-0000-0000-000064650000}"/>
    <cellStyle name="Note 4 7 2" xfId="18313" xr:uid="{00000000-0005-0000-0000-000065650000}"/>
    <cellStyle name="Note 4 7 3" xfId="18314" xr:uid="{00000000-0005-0000-0000-000066650000}"/>
    <cellStyle name="Note 4 7 4" xfId="18315" xr:uid="{00000000-0005-0000-0000-000067650000}"/>
    <cellStyle name="Note 4 7 5" xfId="18316" xr:uid="{00000000-0005-0000-0000-000068650000}"/>
    <cellStyle name="Note 4 8" xfId="37681" xr:uid="{00000000-0005-0000-0000-000069650000}"/>
    <cellStyle name="Note 5" xfId="18317" xr:uid="{00000000-0005-0000-0000-00006A650000}"/>
    <cellStyle name="Note 5 2" xfId="18318" xr:uid="{00000000-0005-0000-0000-00006B650000}"/>
    <cellStyle name="Note 5 2 2" xfId="18319" xr:uid="{00000000-0005-0000-0000-00006C650000}"/>
    <cellStyle name="Note 5 2 2 2" xfId="18320" xr:uid="{00000000-0005-0000-0000-00006D650000}"/>
    <cellStyle name="Note 5 2 2 2 2" xfId="18321" xr:uid="{00000000-0005-0000-0000-00006E650000}"/>
    <cellStyle name="Note 5 2 2 2 3" xfId="18322" xr:uid="{00000000-0005-0000-0000-00006F650000}"/>
    <cellStyle name="Note 5 2 2 2 4" xfId="18323" xr:uid="{00000000-0005-0000-0000-000070650000}"/>
    <cellStyle name="Note 5 2 2 2 5" xfId="18324" xr:uid="{00000000-0005-0000-0000-000071650000}"/>
    <cellStyle name="Note 5 2 2 3" xfId="18325" xr:uid="{00000000-0005-0000-0000-000072650000}"/>
    <cellStyle name="Note 5 2 2 3 2" xfId="18326" xr:uid="{00000000-0005-0000-0000-000073650000}"/>
    <cellStyle name="Note 5 2 2 3 3" xfId="18327" xr:uid="{00000000-0005-0000-0000-000074650000}"/>
    <cellStyle name="Note 5 2 2 3 4" xfId="18328" xr:uid="{00000000-0005-0000-0000-000075650000}"/>
    <cellStyle name="Note 5 2 2 3 5" xfId="18329" xr:uid="{00000000-0005-0000-0000-000076650000}"/>
    <cellStyle name="Note 5 2 3" xfId="18330" xr:uid="{00000000-0005-0000-0000-000077650000}"/>
    <cellStyle name="Note 5 2 3 2" xfId="18331" xr:uid="{00000000-0005-0000-0000-000078650000}"/>
    <cellStyle name="Note 5 2 3 3" xfId="18332" xr:uid="{00000000-0005-0000-0000-000079650000}"/>
    <cellStyle name="Note 5 2 3 4" xfId="18333" xr:uid="{00000000-0005-0000-0000-00007A650000}"/>
    <cellStyle name="Note 5 2 3 5" xfId="18334" xr:uid="{00000000-0005-0000-0000-00007B650000}"/>
    <cellStyle name="Note 5 2 4" xfId="18335" xr:uid="{00000000-0005-0000-0000-00007C650000}"/>
    <cellStyle name="Note 5 2 4 2" xfId="18336" xr:uid="{00000000-0005-0000-0000-00007D650000}"/>
    <cellStyle name="Note 5 2 4 3" xfId="18337" xr:uid="{00000000-0005-0000-0000-00007E650000}"/>
    <cellStyle name="Note 5 2 4 4" xfId="18338" xr:uid="{00000000-0005-0000-0000-00007F650000}"/>
    <cellStyle name="Note 5 2 4 5" xfId="18339" xr:uid="{00000000-0005-0000-0000-000080650000}"/>
    <cellStyle name="Note 5 3" xfId="18340" xr:uid="{00000000-0005-0000-0000-000081650000}"/>
    <cellStyle name="Note 5 3 2" xfId="18341" xr:uid="{00000000-0005-0000-0000-000082650000}"/>
    <cellStyle name="Note 5 3 2 2" xfId="18342" xr:uid="{00000000-0005-0000-0000-000083650000}"/>
    <cellStyle name="Note 5 3 2 2 2" xfId="18343" xr:uid="{00000000-0005-0000-0000-000084650000}"/>
    <cellStyle name="Note 5 3 2 2 3" xfId="18344" xr:uid="{00000000-0005-0000-0000-000085650000}"/>
    <cellStyle name="Note 5 3 2 2 4" xfId="18345" xr:uid="{00000000-0005-0000-0000-000086650000}"/>
    <cellStyle name="Note 5 3 2 2 5" xfId="18346" xr:uid="{00000000-0005-0000-0000-000087650000}"/>
    <cellStyle name="Note 5 3 2 3" xfId="18347" xr:uid="{00000000-0005-0000-0000-000088650000}"/>
    <cellStyle name="Note 5 3 2 3 2" xfId="18348" xr:uid="{00000000-0005-0000-0000-000089650000}"/>
    <cellStyle name="Note 5 3 2 3 3" xfId="18349" xr:uid="{00000000-0005-0000-0000-00008A650000}"/>
    <cellStyle name="Note 5 3 2 3 4" xfId="18350" xr:uid="{00000000-0005-0000-0000-00008B650000}"/>
    <cellStyle name="Note 5 3 2 3 5" xfId="18351" xr:uid="{00000000-0005-0000-0000-00008C650000}"/>
    <cellStyle name="Note 5 3 3" xfId="18352" xr:uid="{00000000-0005-0000-0000-00008D650000}"/>
    <cellStyle name="Note 5 3 3 2" xfId="18353" xr:uid="{00000000-0005-0000-0000-00008E650000}"/>
    <cellStyle name="Note 5 3 3 3" xfId="18354" xr:uid="{00000000-0005-0000-0000-00008F650000}"/>
    <cellStyle name="Note 5 3 3 4" xfId="18355" xr:uid="{00000000-0005-0000-0000-000090650000}"/>
    <cellStyle name="Note 5 3 3 5" xfId="18356" xr:uid="{00000000-0005-0000-0000-000091650000}"/>
    <cellStyle name="Note 5 3 4" xfId="18357" xr:uid="{00000000-0005-0000-0000-000092650000}"/>
    <cellStyle name="Note 5 3 4 2" xfId="18358" xr:uid="{00000000-0005-0000-0000-000093650000}"/>
    <cellStyle name="Note 5 3 4 3" xfId="18359" xr:uid="{00000000-0005-0000-0000-000094650000}"/>
    <cellStyle name="Note 5 3 4 4" xfId="18360" xr:uid="{00000000-0005-0000-0000-000095650000}"/>
    <cellStyle name="Note 5 3 4 5" xfId="18361" xr:uid="{00000000-0005-0000-0000-000096650000}"/>
    <cellStyle name="Note 5 4" xfId="18362" xr:uid="{00000000-0005-0000-0000-000097650000}"/>
    <cellStyle name="Note 5 4 2" xfId="18363" xr:uid="{00000000-0005-0000-0000-000098650000}"/>
    <cellStyle name="Note 5 4 2 2" xfId="18364" xr:uid="{00000000-0005-0000-0000-000099650000}"/>
    <cellStyle name="Note 5 4 2 2 2" xfId="18365" xr:uid="{00000000-0005-0000-0000-00009A650000}"/>
    <cellStyle name="Note 5 4 2 2 3" xfId="18366" xr:uid="{00000000-0005-0000-0000-00009B650000}"/>
    <cellStyle name="Note 5 4 2 2 4" xfId="18367" xr:uid="{00000000-0005-0000-0000-00009C650000}"/>
    <cellStyle name="Note 5 4 2 2 5" xfId="18368" xr:uid="{00000000-0005-0000-0000-00009D650000}"/>
    <cellStyle name="Note 5 4 2 3" xfId="18369" xr:uid="{00000000-0005-0000-0000-00009E650000}"/>
    <cellStyle name="Note 5 4 2 3 2" xfId="18370" xr:uid="{00000000-0005-0000-0000-00009F650000}"/>
    <cellStyle name="Note 5 4 2 3 3" xfId="18371" xr:uid="{00000000-0005-0000-0000-0000A0650000}"/>
    <cellStyle name="Note 5 4 2 3 4" xfId="18372" xr:uid="{00000000-0005-0000-0000-0000A1650000}"/>
    <cellStyle name="Note 5 4 2 3 5" xfId="18373" xr:uid="{00000000-0005-0000-0000-0000A2650000}"/>
    <cellStyle name="Note 5 4 3" xfId="18374" xr:uid="{00000000-0005-0000-0000-0000A3650000}"/>
    <cellStyle name="Note 5 4 3 2" xfId="18375" xr:uid="{00000000-0005-0000-0000-0000A4650000}"/>
    <cellStyle name="Note 5 4 3 3" xfId="18376" xr:uid="{00000000-0005-0000-0000-0000A5650000}"/>
    <cellStyle name="Note 5 4 3 4" xfId="18377" xr:uid="{00000000-0005-0000-0000-0000A6650000}"/>
    <cellStyle name="Note 5 4 3 5" xfId="18378" xr:uid="{00000000-0005-0000-0000-0000A7650000}"/>
    <cellStyle name="Note 5 4 4" xfId="18379" xr:uid="{00000000-0005-0000-0000-0000A8650000}"/>
    <cellStyle name="Note 5 4 4 2" xfId="18380" xr:uid="{00000000-0005-0000-0000-0000A9650000}"/>
    <cellStyle name="Note 5 4 4 3" xfId="18381" xr:uid="{00000000-0005-0000-0000-0000AA650000}"/>
    <cellStyle name="Note 5 4 4 4" xfId="18382" xr:uid="{00000000-0005-0000-0000-0000AB650000}"/>
    <cellStyle name="Note 5 4 4 5" xfId="18383" xr:uid="{00000000-0005-0000-0000-0000AC650000}"/>
    <cellStyle name="Note 5 4 5" xfId="34538" xr:uid="{00000000-0005-0000-0000-0000AD650000}"/>
    <cellStyle name="Note 5 5" xfId="18384" xr:uid="{00000000-0005-0000-0000-0000AE650000}"/>
    <cellStyle name="Note 5 5 2" xfId="18385" xr:uid="{00000000-0005-0000-0000-0000AF650000}"/>
    <cellStyle name="Note 5 5 2 2" xfId="18386" xr:uid="{00000000-0005-0000-0000-0000B0650000}"/>
    <cellStyle name="Note 5 5 2 3" xfId="18387" xr:uid="{00000000-0005-0000-0000-0000B1650000}"/>
    <cellStyle name="Note 5 5 2 4" xfId="18388" xr:uid="{00000000-0005-0000-0000-0000B2650000}"/>
    <cellStyle name="Note 5 5 2 5" xfId="18389" xr:uid="{00000000-0005-0000-0000-0000B3650000}"/>
    <cellStyle name="Note 5 5 3" xfId="18390" xr:uid="{00000000-0005-0000-0000-0000B4650000}"/>
    <cellStyle name="Note 5 5 3 2" xfId="18391" xr:uid="{00000000-0005-0000-0000-0000B5650000}"/>
    <cellStyle name="Note 5 5 3 3" xfId="18392" xr:uid="{00000000-0005-0000-0000-0000B6650000}"/>
    <cellStyle name="Note 5 5 3 4" xfId="18393" xr:uid="{00000000-0005-0000-0000-0000B7650000}"/>
    <cellStyle name="Note 5 5 3 5" xfId="18394" xr:uid="{00000000-0005-0000-0000-0000B8650000}"/>
    <cellStyle name="Note 5 6" xfId="18395" xr:uid="{00000000-0005-0000-0000-0000B9650000}"/>
    <cellStyle name="Note 5 6 2" xfId="18396" xr:uid="{00000000-0005-0000-0000-0000BA650000}"/>
    <cellStyle name="Note 5 6 3" xfId="18397" xr:uid="{00000000-0005-0000-0000-0000BB650000}"/>
    <cellStyle name="Note 5 6 4" xfId="18398" xr:uid="{00000000-0005-0000-0000-0000BC650000}"/>
    <cellStyle name="Note 5 6 5" xfId="18399" xr:uid="{00000000-0005-0000-0000-0000BD650000}"/>
    <cellStyle name="Note 5 7" xfId="18400" xr:uid="{00000000-0005-0000-0000-0000BE650000}"/>
    <cellStyle name="Note 5 7 2" xfId="18401" xr:uid="{00000000-0005-0000-0000-0000BF650000}"/>
    <cellStyle name="Note 5 7 3" xfId="18402" xr:uid="{00000000-0005-0000-0000-0000C0650000}"/>
    <cellStyle name="Note 5 7 4" xfId="18403" xr:uid="{00000000-0005-0000-0000-0000C1650000}"/>
    <cellStyle name="Note 5 7 5" xfId="18404" xr:uid="{00000000-0005-0000-0000-0000C2650000}"/>
    <cellStyle name="Note 6" xfId="18405" xr:uid="{00000000-0005-0000-0000-0000C3650000}"/>
    <cellStyle name="Note 6 2" xfId="18406" xr:uid="{00000000-0005-0000-0000-0000C4650000}"/>
    <cellStyle name="Note 6 2 2" xfId="18407" xr:uid="{00000000-0005-0000-0000-0000C5650000}"/>
    <cellStyle name="Note 6 2 2 2" xfId="18408" xr:uid="{00000000-0005-0000-0000-0000C6650000}"/>
    <cellStyle name="Note 6 2 2 2 2" xfId="18409" xr:uid="{00000000-0005-0000-0000-0000C7650000}"/>
    <cellStyle name="Note 6 2 2 2 3" xfId="18410" xr:uid="{00000000-0005-0000-0000-0000C8650000}"/>
    <cellStyle name="Note 6 2 2 2 4" xfId="18411" xr:uid="{00000000-0005-0000-0000-0000C9650000}"/>
    <cellStyle name="Note 6 2 2 2 5" xfId="18412" xr:uid="{00000000-0005-0000-0000-0000CA650000}"/>
    <cellStyle name="Note 6 2 2 3" xfId="18413" xr:uid="{00000000-0005-0000-0000-0000CB650000}"/>
    <cellStyle name="Note 6 2 2 3 2" xfId="18414" xr:uid="{00000000-0005-0000-0000-0000CC650000}"/>
    <cellStyle name="Note 6 2 2 3 3" xfId="18415" xr:uid="{00000000-0005-0000-0000-0000CD650000}"/>
    <cellStyle name="Note 6 2 2 3 4" xfId="18416" xr:uid="{00000000-0005-0000-0000-0000CE650000}"/>
    <cellStyle name="Note 6 2 2 3 5" xfId="18417" xr:uid="{00000000-0005-0000-0000-0000CF650000}"/>
    <cellStyle name="Note 6 2 3" xfId="18418" xr:uid="{00000000-0005-0000-0000-0000D0650000}"/>
    <cellStyle name="Note 6 2 3 2" xfId="18419" xr:uid="{00000000-0005-0000-0000-0000D1650000}"/>
    <cellStyle name="Note 6 2 3 3" xfId="18420" xr:uid="{00000000-0005-0000-0000-0000D2650000}"/>
    <cellStyle name="Note 6 2 3 4" xfId="18421" xr:uid="{00000000-0005-0000-0000-0000D3650000}"/>
    <cellStyle name="Note 6 2 3 5" xfId="18422" xr:uid="{00000000-0005-0000-0000-0000D4650000}"/>
    <cellStyle name="Note 6 2 4" xfId="18423" xr:uid="{00000000-0005-0000-0000-0000D5650000}"/>
    <cellStyle name="Note 6 2 4 2" xfId="18424" xr:uid="{00000000-0005-0000-0000-0000D6650000}"/>
    <cellStyle name="Note 6 2 4 3" xfId="18425" xr:uid="{00000000-0005-0000-0000-0000D7650000}"/>
    <cellStyle name="Note 6 2 4 4" xfId="18426" xr:uid="{00000000-0005-0000-0000-0000D8650000}"/>
    <cellStyle name="Note 6 2 4 5" xfId="18427" xr:uid="{00000000-0005-0000-0000-0000D9650000}"/>
    <cellStyle name="Note 6 3" xfId="18428" xr:uid="{00000000-0005-0000-0000-0000DA650000}"/>
    <cellStyle name="Note 6 3 2" xfId="18429" xr:uid="{00000000-0005-0000-0000-0000DB650000}"/>
    <cellStyle name="Note 6 3 2 2" xfId="18430" xr:uid="{00000000-0005-0000-0000-0000DC650000}"/>
    <cellStyle name="Note 6 3 2 2 2" xfId="18431" xr:uid="{00000000-0005-0000-0000-0000DD650000}"/>
    <cellStyle name="Note 6 3 2 2 3" xfId="18432" xr:uid="{00000000-0005-0000-0000-0000DE650000}"/>
    <cellStyle name="Note 6 3 2 2 4" xfId="18433" xr:uid="{00000000-0005-0000-0000-0000DF650000}"/>
    <cellStyle name="Note 6 3 2 2 5" xfId="18434" xr:uid="{00000000-0005-0000-0000-0000E0650000}"/>
    <cellStyle name="Note 6 3 2 3" xfId="18435" xr:uid="{00000000-0005-0000-0000-0000E1650000}"/>
    <cellStyle name="Note 6 3 2 3 2" xfId="18436" xr:uid="{00000000-0005-0000-0000-0000E2650000}"/>
    <cellStyle name="Note 6 3 2 3 3" xfId="18437" xr:uid="{00000000-0005-0000-0000-0000E3650000}"/>
    <cellStyle name="Note 6 3 2 3 4" xfId="18438" xr:uid="{00000000-0005-0000-0000-0000E4650000}"/>
    <cellStyle name="Note 6 3 2 3 5" xfId="18439" xr:uid="{00000000-0005-0000-0000-0000E5650000}"/>
    <cellStyle name="Note 6 3 3" xfId="18440" xr:uid="{00000000-0005-0000-0000-0000E6650000}"/>
    <cellStyle name="Note 6 3 3 2" xfId="18441" xr:uid="{00000000-0005-0000-0000-0000E7650000}"/>
    <cellStyle name="Note 6 3 3 3" xfId="18442" xr:uid="{00000000-0005-0000-0000-0000E8650000}"/>
    <cellStyle name="Note 6 3 3 4" xfId="18443" xr:uid="{00000000-0005-0000-0000-0000E9650000}"/>
    <cellStyle name="Note 6 3 3 5" xfId="18444" xr:uid="{00000000-0005-0000-0000-0000EA650000}"/>
    <cellStyle name="Note 6 3 4" xfId="18445" xr:uid="{00000000-0005-0000-0000-0000EB650000}"/>
    <cellStyle name="Note 6 3 4 2" xfId="18446" xr:uid="{00000000-0005-0000-0000-0000EC650000}"/>
    <cellStyle name="Note 6 3 4 3" xfId="18447" xr:uid="{00000000-0005-0000-0000-0000ED650000}"/>
    <cellStyle name="Note 6 3 4 4" xfId="18448" xr:uid="{00000000-0005-0000-0000-0000EE650000}"/>
    <cellStyle name="Note 6 3 4 5" xfId="18449" xr:uid="{00000000-0005-0000-0000-0000EF650000}"/>
    <cellStyle name="Note 6 4" xfId="18450" xr:uid="{00000000-0005-0000-0000-0000F0650000}"/>
    <cellStyle name="Note 6 4 2" xfId="18451" xr:uid="{00000000-0005-0000-0000-0000F1650000}"/>
    <cellStyle name="Note 6 4 2 2" xfId="18452" xr:uid="{00000000-0005-0000-0000-0000F2650000}"/>
    <cellStyle name="Note 6 4 2 2 2" xfId="18453" xr:uid="{00000000-0005-0000-0000-0000F3650000}"/>
    <cellStyle name="Note 6 4 2 2 3" xfId="18454" xr:uid="{00000000-0005-0000-0000-0000F4650000}"/>
    <cellStyle name="Note 6 4 2 2 4" xfId="18455" xr:uid="{00000000-0005-0000-0000-0000F5650000}"/>
    <cellStyle name="Note 6 4 2 2 5" xfId="18456" xr:uid="{00000000-0005-0000-0000-0000F6650000}"/>
    <cellStyle name="Note 6 4 2 3" xfId="18457" xr:uid="{00000000-0005-0000-0000-0000F7650000}"/>
    <cellStyle name="Note 6 4 2 3 2" xfId="18458" xr:uid="{00000000-0005-0000-0000-0000F8650000}"/>
    <cellStyle name="Note 6 4 2 3 3" xfId="18459" xr:uid="{00000000-0005-0000-0000-0000F9650000}"/>
    <cellStyle name="Note 6 4 2 3 4" xfId="18460" xr:uid="{00000000-0005-0000-0000-0000FA650000}"/>
    <cellStyle name="Note 6 4 2 3 5" xfId="18461" xr:uid="{00000000-0005-0000-0000-0000FB650000}"/>
    <cellStyle name="Note 6 4 2 4" xfId="37408" xr:uid="{00000000-0005-0000-0000-0000FC650000}"/>
    <cellStyle name="Note 6 4 3" xfId="18462" xr:uid="{00000000-0005-0000-0000-0000FD650000}"/>
    <cellStyle name="Note 6 4 3 2" xfId="18463" xr:uid="{00000000-0005-0000-0000-0000FE650000}"/>
    <cellStyle name="Note 6 4 3 3" xfId="18464" xr:uid="{00000000-0005-0000-0000-0000FF650000}"/>
    <cellStyle name="Note 6 4 3 4" xfId="18465" xr:uid="{00000000-0005-0000-0000-000000660000}"/>
    <cellStyle name="Note 6 4 3 5" xfId="18466" xr:uid="{00000000-0005-0000-0000-000001660000}"/>
    <cellStyle name="Note 6 4 4" xfId="18467" xr:uid="{00000000-0005-0000-0000-000002660000}"/>
    <cellStyle name="Note 6 4 4 2" xfId="18468" xr:uid="{00000000-0005-0000-0000-000003660000}"/>
    <cellStyle name="Note 6 4 4 3" xfId="18469" xr:uid="{00000000-0005-0000-0000-000004660000}"/>
    <cellStyle name="Note 6 4 4 4" xfId="18470" xr:uid="{00000000-0005-0000-0000-000005660000}"/>
    <cellStyle name="Note 6 4 4 5" xfId="18471" xr:uid="{00000000-0005-0000-0000-000006660000}"/>
    <cellStyle name="Note 6 4 5" xfId="34539" xr:uid="{00000000-0005-0000-0000-000007660000}"/>
    <cellStyle name="Note 6 4 6" xfId="34875" xr:uid="{00000000-0005-0000-0000-000008660000}"/>
    <cellStyle name="Note 6 5" xfId="18472" xr:uid="{00000000-0005-0000-0000-000009660000}"/>
    <cellStyle name="Note 6 5 2" xfId="18473" xr:uid="{00000000-0005-0000-0000-00000A660000}"/>
    <cellStyle name="Note 6 5 2 2" xfId="18474" xr:uid="{00000000-0005-0000-0000-00000B660000}"/>
    <cellStyle name="Note 6 5 2 3" xfId="18475" xr:uid="{00000000-0005-0000-0000-00000C660000}"/>
    <cellStyle name="Note 6 5 2 4" xfId="18476" xr:uid="{00000000-0005-0000-0000-00000D660000}"/>
    <cellStyle name="Note 6 5 2 5" xfId="18477" xr:uid="{00000000-0005-0000-0000-00000E660000}"/>
    <cellStyle name="Note 6 5 3" xfId="18478" xr:uid="{00000000-0005-0000-0000-00000F660000}"/>
    <cellStyle name="Note 6 5 3 2" xfId="18479" xr:uid="{00000000-0005-0000-0000-000010660000}"/>
    <cellStyle name="Note 6 5 3 3" xfId="18480" xr:uid="{00000000-0005-0000-0000-000011660000}"/>
    <cellStyle name="Note 6 5 3 4" xfId="18481" xr:uid="{00000000-0005-0000-0000-000012660000}"/>
    <cellStyle name="Note 6 5 3 5" xfId="18482" xr:uid="{00000000-0005-0000-0000-000013660000}"/>
    <cellStyle name="Note 6 5 4" xfId="35142" xr:uid="{00000000-0005-0000-0000-000014660000}"/>
    <cellStyle name="Note 6 6" xfId="18483" xr:uid="{00000000-0005-0000-0000-000015660000}"/>
    <cellStyle name="Note 6 6 2" xfId="18484" xr:uid="{00000000-0005-0000-0000-000016660000}"/>
    <cellStyle name="Note 6 6 3" xfId="18485" xr:uid="{00000000-0005-0000-0000-000017660000}"/>
    <cellStyle name="Note 6 6 4" xfId="18486" xr:uid="{00000000-0005-0000-0000-000018660000}"/>
    <cellStyle name="Note 6 6 5" xfId="18487" xr:uid="{00000000-0005-0000-0000-000019660000}"/>
    <cellStyle name="Note 6 7" xfId="18488" xr:uid="{00000000-0005-0000-0000-00001A660000}"/>
    <cellStyle name="Note 6 7 2" xfId="18489" xr:uid="{00000000-0005-0000-0000-00001B660000}"/>
    <cellStyle name="Note 6 7 3" xfId="18490" xr:uid="{00000000-0005-0000-0000-00001C660000}"/>
    <cellStyle name="Note 6 7 4" xfId="18491" xr:uid="{00000000-0005-0000-0000-00001D660000}"/>
    <cellStyle name="Note 6 7 5" xfId="18492" xr:uid="{00000000-0005-0000-0000-00001E660000}"/>
    <cellStyle name="Note 6 8" xfId="34874" xr:uid="{00000000-0005-0000-0000-00001F660000}"/>
    <cellStyle name="Note 7" xfId="18493" xr:uid="{00000000-0005-0000-0000-000020660000}"/>
    <cellStyle name="Note 7 2" xfId="18494" xr:uid="{00000000-0005-0000-0000-000021660000}"/>
    <cellStyle name="Note 7 2 2" xfId="18495" xr:uid="{00000000-0005-0000-0000-000022660000}"/>
    <cellStyle name="Note 7 2 2 2" xfId="18496" xr:uid="{00000000-0005-0000-0000-000023660000}"/>
    <cellStyle name="Note 7 2 2 2 2" xfId="18497" xr:uid="{00000000-0005-0000-0000-000024660000}"/>
    <cellStyle name="Note 7 2 2 2 3" xfId="18498" xr:uid="{00000000-0005-0000-0000-000025660000}"/>
    <cellStyle name="Note 7 2 2 2 4" xfId="18499" xr:uid="{00000000-0005-0000-0000-000026660000}"/>
    <cellStyle name="Note 7 2 2 2 5" xfId="18500" xr:uid="{00000000-0005-0000-0000-000027660000}"/>
    <cellStyle name="Note 7 2 2 3" xfId="18501" xr:uid="{00000000-0005-0000-0000-000028660000}"/>
    <cellStyle name="Note 7 2 2 3 2" xfId="18502" xr:uid="{00000000-0005-0000-0000-000029660000}"/>
    <cellStyle name="Note 7 2 2 3 3" xfId="18503" xr:uid="{00000000-0005-0000-0000-00002A660000}"/>
    <cellStyle name="Note 7 2 2 3 4" xfId="18504" xr:uid="{00000000-0005-0000-0000-00002B660000}"/>
    <cellStyle name="Note 7 2 2 3 5" xfId="18505" xr:uid="{00000000-0005-0000-0000-00002C660000}"/>
    <cellStyle name="Note 7 2 3" xfId="18506" xr:uid="{00000000-0005-0000-0000-00002D660000}"/>
    <cellStyle name="Note 7 2 3 2" xfId="18507" xr:uid="{00000000-0005-0000-0000-00002E660000}"/>
    <cellStyle name="Note 7 2 3 3" xfId="18508" xr:uid="{00000000-0005-0000-0000-00002F660000}"/>
    <cellStyle name="Note 7 2 3 4" xfId="18509" xr:uid="{00000000-0005-0000-0000-000030660000}"/>
    <cellStyle name="Note 7 2 3 5" xfId="18510" xr:uid="{00000000-0005-0000-0000-000031660000}"/>
    <cellStyle name="Note 7 2 4" xfId="18511" xr:uid="{00000000-0005-0000-0000-000032660000}"/>
    <cellStyle name="Note 7 2 4 2" xfId="18512" xr:uid="{00000000-0005-0000-0000-000033660000}"/>
    <cellStyle name="Note 7 2 4 3" xfId="18513" xr:uid="{00000000-0005-0000-0000-000034660000}"/>
    <cellStyle name="Note 7 2 4 4" xfId="18514" xr:uid="{00000000-0005-0000-0000-000035660000}"/>
    <cellStyle name="Note 7 2 4 5" xfId="18515" xr:uid="{00000000-0005-0000-0000-000036660000}"/>
    <cellStyle name="Note 7 3" xfId="18516" xr:uid="{00000000-0005-0000-0000-000037660000}"/>
    <cellStyle name="Note 7 3 2" xfId="18517" xr:uid="{00000000-0005-0000-0000-000038660000}"/>
    <cellStyle name="Note 7 3 2 2" xfId="18518" xr:uid="{00000000-0005-0000-0000-000039660000}"/>
    <cellStyle name="Note 7 3 2 2 2" xfId="18519" xr:uid="{00000000-0005-0000-0000-00003A660000}"/>
    <cellStyle name="Note 7 3 2 2 3" xfId="18520" xr:uid="{00000000-0005-0000-0000-00003B660000}"/>
    <cellStyle name="Note 7 3 2 2 4" xfId="18521" xr:uid="{00000000-0005-0000-0000-00003C660000}"/>
    <cellStyle name="Note 7 3 2 2 5" xfId="18522" xr:uid="{00000000-0005-0000-0000-00003D660000}"/>
    <cellStyle name="Note 7 3 2 3" xfId="18523" xr:uid="{00000000-0005-0000-0000-00003E660000}"/>
    <cellStyle name="Note 7 3 2 3 2" xfId="18524" xr:uid="{00000000-0005-0000-0000-00003F660000}"/>
    <cellStyle name="Note 7 3 2 3 3" xfId="18525" xr:uid="{00000000-0005-0000-0000-000040660000}"/>
    <cellStyle name="Note 7 3 2 3 4" xfId="18526" xr:uid="{00000000-0005-0000-0000-000041660000}"/>
    <cellStyle name="Note 7 3 2 3 5" xfId="18527" xr:uid="{00000000-0005-0000-0000-000042660000}"/>
    <cellStyle name="Note 7 3 3" xfId="18528" xr:uid="{00000000-0005-0000-0000-000043660000}"/>
    <cellStyle name="Note 7 3 3 2" xfId="18529" xr:uid="{00000000-0005-0000-0000-000044660000}"/>
    <cellStyle name="Note 7 3 3 3" xfId="18530" xr:uid="{00000000-0005-0000-0000-000045660000}"/>
    <cellStyle name="Note 7 3 3 4" xfId="18531" xr:uid="{00000000-0005-0000-0000-000046660000}"/>
    <cellStyle name="Note 7 3 3 5" xfId="18532" xr:uid="{00000000-0005-0000-0000-000047660000}"/>
    <cellStyle name="Note 7 3 4" xfId="18533" xr:uid="{00000000-0005-0000-0000-000048660000}"/>
    <cellStyle name="Note 7 3 4 2" xfId="18534" xr:uid="{00000000-0005-0000-0000-000049660000}"/>
    <cellStyle name="Note 7 3 4 3" xfId="18535" xr:uid="{00000000-0005-0000-0000-00004A660000}"/>
    <cellStyle name="Note 7 3 4 4" xfId="18536" xr:uid="{00000000-0005-0000-0000-00004B660000}"/>
    <cellStyle name="Note 7 3 4 5" xfId="18537" xr:uid="{00000000-0005-0000-0000-00004C660000}"/>
    <cellStyle name="Note 7 4" xfId="18538" xr:uid="{00000000-0005-0000-0000-00004D660000}"/>
    <cellStyle name="Note 7 4 2" xfId="18539" xr:uid="{00000000-0005-0000-0000-00004E660000}"/>
    <cellStyle name="Note 7 4 2 2" xfId="18540" xr:uid="{00000000-0005-0000-0000-00004F660000}"/>
    <cellStyle name="Note 7 4 2 2 2" xfId="18541" xr:uid="{00000000-0005-0000-0000-000050660000}"/>
    <cellStyle name="Note 7 4 2 2 3" xfId="18542" xr:uid="{00000000-0005-0000-0000-000051660000}"/>
    <cellStyle name="Note 7 4 2 2 4" xfId="18543" xr:uid="{00000000-0005-0000-0000-000052660000}"/>
    <cellStyle name="Note 7 4 2 2 5" xfId="18544" xr:uid="{00000000-0005-0000-0000-000053660000}"/>
    <cellStyle name="Note 7 4 2 3" xfId="18545" xr:uid="{00000000-0005-0000-0000-000054660000}"/>
    <cellStyle name="Note 7 4 2 3 2" xfId="18546" xr:uid="{00000000-0005-0000-0000-000055660000}"/>
    <cellStyle name="Note 7 4 2 3 3" xfId="18547" xr:uid="{00000000-0005-0000-0000-000056660000}"/>
    <cellStyle name="Note 7 4 2 3 4" xfId="18548" xr:uid="{00000000-0005-0000-0000-000057660000}"/>
    <cellStyle name="Note 7 4 2 3 5" xfId="18549" xr:uid="{00000000-0005-0000-0000-000058660000}"/>
    <cellStyle name="Note 7 4 2 4" xfId="37409" xr:uid="{00000000-0005-0000-0000-000059660000}"/>
    <cellStyle name="Note 7 4 3" xfId="18550" xr:uid="{00000000-0005-0000-0000-00005A660000}"/>
    <cellStyle name="Note 7 4 3 2" xfId="18551" xr:uid="{00000000-0005-0000-0000-00005B660000}"/>
    <cellStyle name="Note 7 4 3 3" xfId="18552" xr:uid="{00000000-0005-0000-0000-00005C660000}"/>
    <cellStyle name="Note 7 4 3 4" xfId="18553" xr:uid="{00000000-0005-0000-0000-00005D660000}"/>
    <cellStyle name="Note 7 4 3 5" xfId="18554" xr:uid="{00000000-0005-0000-0000-00005E660000}"/>
    <cellStyle name="Note 7 4 4" xfId="18555" xr:uid="{00000000-0005-0000-0000-00005F660000}"/>
    <cellStyle name="Note 7 4 4 2" xfId="18556" xr:uid="{00000000-0005-0000-0000-000060660000}"/>
    <cellStyle name="Note 7 4 4 3" xfId="18557" xr:uid="{00000000-0005-0000-0000-000061660000}"/>
    <cellStyle name="Note 7 4 4 4" xfId="18558" xr:uid="{00000000-0005-0000-0000-000062660000}"/>
    <cellStyle name="Note 7 4 4 5" xfId="18559" xr:uid="{00000000-0005-0000-0000-000063660000}"/>
    <cellStyle name="Note 7 4 5" xfId="34540" xr:uid="{00000000-0005-0000-0000-000064660000}"/>
    <cellStyle name="Note 7 4 6" xfId="34877" xr:uid="{00000000-0005-0000-0000-000065660000}"/>
    <cellStyle name="Note 7 5" xfId="18560" xr:uid="{00000000-0005-0000-0000-000066660000}"/>
    <cellStyle name="Note 7 5 2" xfId="18561" xr:uid="{00000000-0005-0000-0000-000067660000}"/>
    <cellStyle name="Note 7 5 2 2" xfId="18562" xr:uid="{00000000-0005-0000-0000-000068660000}"/>
    <cellStyle name="Note 7 5 2 3" xfId="18563" xr:uid="{00000000-0005-0000-0000-000069660000}"/>
    <cellStyle name="Note 7 5 2 4" xfId="18564" xr:uid="{00000000-0005-0000-0000-00006A660000}"/>
    <cellStyle name="Note 7 5 2 5" xfId="18565" xr:uid="{00000000-0005-0000-0000-00006B660000}"/>
    <cellStyle name="Note 7 5 3" xfId="18566" xr:uid="{00000000-0005-0000-0000-00006C660000}"/>
    <cellStyle name="Note 7 5 3 2" xfId="18567" xr:uid="{00000000-0005-0000-0000-00006D660000}"/>
    <cellStyle name="Note 7 5 3 3" xfId="18568" xr:uid="{00000000-0005-0000-0000-00006E660000}"/>
    <cellStyle name="Note 7 5 3 4" xfId="18569" xr:uid="{00000000-0005-0000-0000-00006F660000}"/>
    <cellStyle name="Note 7 5 3 5" xfId="18570" xr:uid="{00000000-0005-0000-0000-000070660000}"/>
    <cellStyle name="Note 7 5 4" xfId="35143" xr:uid="{00000000-0005-0000-0000-000071660000}"/>
    <cellStyle name="Note 7 6" xfId="18571" xr:uid="{00000000-0005-0000-0000-000072660000}"/>
    <cellStyle name="Note 7 6 2" xfId="18572" xr:uid="{00000000-0005-0000-0000-000073660000}"/>
    <cellStyle name="Note 7 6 3" xfId="18573" xr:uid="{00000000-0005-0000-0000-000074660000}"/>
    <cellStyle name="Note 7 6 4" xfId="18574" xr:uid="{00000000-0005-0000-0000-000075660000}"/>
    <cellStyle name="Note 7 6 5" xfId="18575" xr:uid="{00000000-0005-0000-0000-000076660000}"/>
    <cellStyle name="Note 7 7" xfId="18576" xr:uid="{00000000-0005-0000-0000-000077660000}"/>
    <cellStyle name="Note 7 7 2" xfId="18577" xr:uid="{00000000-0005-0000-0000-000078660000}"/>
    <cellStyle name="Note 7 7 3" xfId="18578" xr:uid="{00000000-0005-0000-0000-000079660000}"/>
    <cellStyle name="Note 7 7 4" xfId="18579" xr:uid="{00000000-0005-0000-0000-00007A660000}"/>
    <cellStyle name="Note 7 7 5" xfId="18580" xr:uid="{00000000-0005-0000-0000-00007B660000}"/>
    <cellStyle name="Note 7 8" xfId="34876" xr:uid="{00000000-0005-0000-0000-00007C660000}"/>
    <cellStyle name="Note 8" xfId="18581" xr:uid="{00000000-0005-0000-0000-00007D660000}"/>
    <cellStyle name="Note 8 2" xfId="18582" xr:uid="{00000000-0005-0000-0000-00007E660000}"/>
    <cellStyle name="Note 8 2 2" xfId="18583" xr:uid="{00000000-0005-0000-0000-00007F660000}"/>
    <cellStyle name="Note 8 2 2 2" xfId="18584" xr:uid="{00000000-0005-0000-0000-000080660000}"/>
    <cellStyle name="Note 8 2 2 2 2" xfId="18585" xr:uid="{00000000-0005-0000-0000-000081660000}"/>
    <cellStyle name="Note 8 2 2 2 3" xfId="18586" xr:uid="{00000000-0005-0000-0000-000082660000}"/>
    <cellStyle name="Note 8 2 2 2 4" xfId="18587" xr:uid="{00000000-0005-0000-0000-000083660000}"/>
    <cellStyle name="Note 8 2 2 2 5" xfId="18588" xr:uid="{00000000-0005-0000-0000-000084660000}"/>
    <cellStyle name="Note 8 2 2 3" xfId="18589" xr:uid="{00000000-0005-0000-0000-000085660000}"/>
    <cellStyle name="Note 8 2 2 3 2" xfId="18590" xr:uid="{00000000-0005-0000-0000-000086660000}"/>
    <cellStyle name="Note 8 2 2 3 3" xfId="18591" xr:uid="{00000000-0005-0000-0000-000087660000}"/>
    <cellStyle name="Note 8 2 2 3 4" xfId="18592" xr:uid="{00000000-0005-0000-0000-000088660000}"/>
    <cellStyle name="Note 8 2 2 3 5" xfId="18593" xr:uid="{00000000-0005-0000-0000-000089660000}"/>
    <cellStyle name="Note 8 2 3" xfId="18594" xr:uid="{00000000-0005-0000-0000-00008A660000}"/>
    <cellStyle name="Note 8 2 3 2" xfId="18595" xr:uid="{00000000-0005-0000-0000-00008B660000}"/>
    <cellStyle name="Note 8 2 3 3" xfId="18596" xr:uid="{00000000-0005-0000-0000-00008C660000}"/>
    <cellStyle name="Note 8 2 3 4" xfId="18597" xr:uid="{00000000-0005-0000-0000-00008D660000}"/>
    <cellStyle name="Note 8 2 3 5" xfId="18598" xr:uid="{00000000-0005-0000-0000-00008E660000}"/>
    <cellStyle name="Note 8 2 4" xfId="18599" xr:uid="{00000000-0005-0000-0000-00008F660000}"/>
    <cellStyle name="Note 8 2 4 2" xfId="18600" xr:uid="{00000000-0005-0000-0000-000090660000}"/>
    <cellStyle name="Note 8 2 4 3" xfId="18601" xr:uid="{00000000-0005-0000-0000-000091660000}"/>
    <cellStyle name="Note 8 2 4 4" xfId="18602" xr:uid="{00000000-0005-0000-0000-000092660000}"/>
    <cellStyle name="Note 8 2 4 5" xfId="18603" xr:uid="{00000000-0005-0000-0000-000093660000}"/>
    <cellStyle name="Note 8 3" xfId="18604" xr:uid="{00000000-0005-0000-0000-000094660000}"/>
    <cellStyle name="Note 8 3 2" xfId="18605" xr:uid="{00000000-0005-0000-0000-000095660000}"/>
    <cellStyle name="Note 8 3 2 2" xfId="18606" xr:uid="{00000000-0005-0000-0000-000096660000}"/>
    <cellStyle name="Note 8 3 2 2 2" xfId="18607" xr:uid="{00000000-0005-0000-0000-000097660000}"/>
    <cellStyle name="Note 8 3 2 2 3" xfId="18608" xr:uid="{00000000-0005-0000-0000-000098660000}"/>
    <cellStyle name="Note 8 3 2 2 4" xfId="18609" xr:uid="{00000000-0005-0000-0000-000099660000}"/>
    <cellStyle name="Note 8 3 2 2 5" xfId="18610" xr:uid="{00000000-0005-0000-0000-00009A660000}"/>
    <cellStyle name="Note 8 3 2 3" xfId="18611" xr:uid="{00000000-0005-0000-0000-00009B660000}"/>
    <cellStyle name="Note 8 3 2 3 2" xfId="18612" xr:uid="{00000000-0005-0000-0000-00009C660000}"/>
    <cellStyle name="Note 8 3 2 3 3" xfId="18613" xr:uid="{00000000-0005-0000-0000-00009D660000}"/>
    <cellStyle name="Note 8 3 2 3 4" xfId="18614" xr:uid="{00000000-0005-0000-0000-00009E660000}"/>
    <cellStyle name="Note 8 3 2 3 5" xfId="18615" xr:uid="{00000000-0005-0000-0000-00009F660000}"/>
    <cellStyle name="Note 8 3 3" xfId="18616" xr:uid="{00000000-0005-0000-0000-0000A0660000}"/>
    <cellStyle name="Note 8 3 3 2" xfId="18617" xr:uid="{00000000-0005-0000-0000-0000A1660000}"/>
    <cellStyle name="Note 8 3 3 3" xfId="18618" xr:uid="{00000000-0005-0000-0000-0000A2660000}"/>
    <cellStyle name="Note 8 3 3 4" xfId="18619" xr:uid="{00000000-0005-0000-0000-0000A3660000}"/>
    <cellStyle name="Note 8 3 3 5" xfId="18620" xr:uid="{00000000-0005-0000-0000-0000A4660000}"/>
    <cellStyle name="Note 8 3 4" xfId="18621" xr:uid="{00000000-0005-0000-0000-0000A5660000}"/>
    <cellStyle name="Note 8 3 4 2" xfId="18622" xr:uid="{00000000-0005-0000-0000-0000A6660000}"/>
    <cellStyle name="Note 8 3 4 3" xfId="18623" xr:uid="{00000000-0005-0000-0000-0000A7660000}"/>
    <cellStyle name="Note 8 3 4 4" xfId="18624" xr:uid="{00000000-0005-0000-0000-0000A8660000}"/>
    <cellStyle name="Note 8 3 4 5" xfId="18625" xr:uid="{00000000-0005-0000-0000-0000A9660000}"/>
    <cellStyle name="Note 8 4" xfId="18626" xr:uid="{00000000-0005-0000-0000-0000AA660000}"/>
    <cellStyle name="Note 8 4 2" xfId="18627" xr:uid="{00000000-0005-0000-0000-0000AB660000}"/>
    <cellStyle name="Note 8 4 2 2" xfId="18628" xr:uid="{00000000-0005-0000-0000-0000AC660000}"/>
    <cellStyle name="Note 8 4 2 2 2" xfId="18629" xr:uid="{00000000-0005-0000-0000-0000AD660000}"/>
    <cellStyle name="Note 8 4 2 2 3" xfId="18630" xr:uid="{00000000-0005-0000-0000-0000AE660000}"/>
    <cellStyle name="Note 8 4 2 2 4" xfId="18631" xr:uid="{00000000-0005-0000-0000-0000AF660000}"/>
    <cellStyle name="Note 8 4 2 2 5" xfId="18632" xr:uid="{00000000-0005-0000-0000-0000B0660000}"/>
    <cellStyle name="Note 8 4 2 3" xfId="18633" xr:uid="{00000000-0005-0000-0000-0000B1660000}"/>
    <cellStyle name="Note 8 4 2 3 2" xfId="18634" xr:uid="{00000000-0005-0000-0000-0000B2660000}"/>
    <cellStyle name="Note 8 4 2 3 3" xfId="18635" xr:uid="{00000000-0005-0000-0000-0000B3660000}"/>
    <cellStyle name="Note 8 4 2 3 4" xfId="18636" xr:uid="{00000000-0005-0000-0000-0000B4660000}"/>
    <cellStyle name="Note 8 4 2 3 5" xfId="18637" xr:uid="{00000000-0005-0000-0000-0000B5660000}"/>
    <cellStyle name="Note 8 4 2 4" xfId="37410" xr:uid="{00000000-0005-0000-0000-0000B6660000}"/>
    <cellStyle name="Note 8 4 3" xfId="18638" xr:uid="{00000000-0005-0000-0000-0000B7660000}"/>
    <cellStyle name="Note 8 4 3 2" xfId="18639" xr:uid="{00000000-0005-0000-0000-0000B8660000}"/>
    <cellStyle name="Note 8 4 3 3" xfId="18640" xr:uid="{00000000-0005-0000-0000-0000B9660000}"/>
    <cellStyle name="Note 8 4 3 4" xfId="18641" xr:uid="{00000000-0005-0000-0000-0000BA660000}"/>
    <cellStyle name="Note 8 4 3 5" xfId="18642" xr:uid="{00000000-0005-0000-0000-0000BB660000}"/>
    <cellStyle name="Note 8 4 4" xfId="18643" xr:uid="{00000000-0005-0000-0000-0000BC660000}"/>
    <cellStyle name="Note 8 4 4 2" xfId="18644" xr:uid="{00000000-0005-0000-0000-0000BD660000}"/>
    <cellStyle name="Note 8 4 4 3" xfId="18645" xr:uid="{00000000-0005-0000-0000-0000BE660000}"/>
    <cellStyle name="Note 8 4 4 4" xfId="18646" xr:uid="{00000000-0005-0000-0000-0000BF660000}"/>
    <cellStyle name="Note 8 4 4 5" xfId="18647" xr:uid="{00000000-0005-0000-0000-0000C0660000}"/>
    <cellStyle name="Note 8 4 5" xfId="34541" xr:uid="{00000000-0005-0000-0000-0000C1660000}"/>
    <cellStyle name="Note 8 4 6" xfId="34879" xr:uid="{00000000-0005-0000-0000-0000C2660000}"/>
    <cellStyle name="Note 8 5" xfId="18648" xr:uid="{00000000-0005-0000-0000-0000C3660000}"/>
    <cellStyle name="Note 8 5 2" xfId="18649" xr:uid="{00000000-0005-0000-0000-0000C4660000}"/>
    <cellStyle name="Note 8 5 2 2" xfId="18650" xr:uid="{00000000-0005-0000-0000-0000C5660000}"/>
    <cellStyle name="Note 8 5 2 3" xfId="18651" xr:uid="{00000000-0005-0000-0000-0000C6660000}"/>
    <cellStyle name="Note 8 5 2 4" xfId="18652" xr:uid="{00000000-0005-0000-0000-0000C7660000}"/>
    <cellStyle name="Note 8 5 2 5" xfId="18653" xr:uid="{00000000-0005-0000-0000-0000C8660000}"/>
    <cellStyle name="Note 8 5 3" xfId="18654" xr:uid="{00000000-0005-0000-0000-0000C9660000}"/>
    <cellStyle name="Note 8 5 3 2" xfId="18655" xr:uid="{00000000-0005-0000-0000-0000CA660000}"/>
    <cellStyle name="Note 8 5 3 3" xfId="18656" xr:uid="{00000000-0005-0000-0000-0000CB660000}"/>
    <cellStyle name="Note 8 5 3 4" xfId="18657" xr:uid="{00000000-0005-0000-0000-0000CC660000}"/>
    <cellStyle name="Note 8 5 3 5" xfId="18658" xr:uid="{00000000-0005-0000-0000-0000CD660000}"/>
    <cellStyle name="Note 8 5 4" xfId="35144" xr:uid="{00000000-0005-0000-0000-0000CE660000}"/>
    <cellStyle name="Note 8 6" xfId="18659" xr:uid="{00000000-0005-0000-0000-0000CF660000}"/>
    <cellStyle name="Note 8 6 2" xfId="18660" xr:uid="{00000000-0005-0000-0000-0000D0660000}"/>
    <cellStyle name="Note 8 6 3" xfId="18661" xr:uid="{00000000-0005-0000-0000-0000D1660000}"/>
    <cellStyle name="Note 8 6 4" xfId="18662" xr:uid="{00000000-0005-0000-0000-0000D2660000}"/>
    <cellStyle name="Note 8 6 5" xfId="18663" xr:uid="{00000000-0005-0000-0000-0000D3660000}"/>
    <cellStyle name="Note 8 7" xfId="18664" xr:uid="{00000000-0005-0000-0000-0000D4660000}"/>
    <cellStyle name="Note 8 7 2" xfId="18665" xr:uid="{00000000-0005-0000-0000-0000D5660000}"/>
    <cellStyle name="Note 8 7 3" xfId="18666" xr:uid="{00000000-0005-0000-0000-0000D6660000}"/>
    <cellStyle name="Note 8 7 4" xfId="18667" xr:uid="{00000000-0005-0000-0000-0000D7660000}"/>
    <cellStyle name="Note 8 7 5" xfId="18668" xr:uid="{00000000-0005-0000-0000-0000D8660000}"/>
    <cellStyle name="Note 8 8" xfId="34878" xr:uid="{00000000-0005-0000-0000-0000D9660000}"/>
    <cellStyle name="Note 9" xfId="18669" xr:uid="{00000000-0005-0000-0000-0000DA660000}"/>
    <cellStyle name="Note 9 2" xfId="18670" xr:uid="{00000000-0005-0000-0000-0000DB660000}"/>
    <cellStyle name="Note 9 2 2" xfId="18671" xr:uid="{00000000-0005-0000-0000-0000DC660000}"/>
    <cellStyle name="Note 9 2 2 2" xfId="18672" xr:uid="{00000000-0005-0000-0000-0000DD660000}"/>
    <cellStyle name="Note 9 2 2 2 2" xfId="18673" xr:uid="{00000000-0005-0000-0000-0000DE660000}"/>
    <cellStyle name="Note 9 2 2 2 3" xfId="18674" xr:uid="{00000000-0005-0000-0000-0000DF660000}"/>
    <cellStyle name="Note 9 2 2 2 4" xfId="18675" xr:uid="{00000000-0005-0000-0000-0000E0660000}"/>
    <cellStyle name="Note 9 2 2 2 5" xfId="18676" xr:uid="{00000000-0005-0000-0000-0000E1660000}"/>
    <cellStyle name="Note 9 2 2 3" xfId="18677" xr:uid="{00000000-0005-0000-0000-0000E2660000}"/>
    <cellStyle name="Note 9 2 2 3 2" xfId="18678" xr:uid="{00000000-0005-0000-0000-0000E3660000}"/>
    <cellStyle name="Note 9 2 2 3 3" xfId="18679" xr:uid="{00000000-0005-0000-0000-0000E4660000}"/>
    <cellStyle name="Note 9 2 2 3 4" xfId="18680" xr:uid="{00000000-0005-0000-0000-0000E5660000}"/>
    <cellStyle name="Note 9 2 2 3 5" xfId="18681" xr:uid="{00000000-0005-0000-0000-0000E6660000}"/>
    <cellStyle name="Note 9 2 3" xfId="18682" xr:uid="{00000000-0005-0000-0000-0000E7660000}"/>
    <cellStyle name="Note 9 2 3 2" xfId="18683" xr:uid="{00000000-0005-0000-0000-0000E8660000}"/>
    <cellStyle name="Note 9 2 3 3" xfId="18684" xr:uid="{00000000-0005-0000-0000-0000E9660000}"/>
    <cellStyle name="Note 9 2 3 4" xfId="18685" xr:uid="{00000000-0005-0000-0000-0000EA660000}"/>
    <cellStyle name="Note 9 2 3 5" xfId="18686" xr:uid="{00000000-0005-0000-0000-0000EB660000}"/>
    <cellStyle name="Note 9 2 4" xfId="18687" xr:uid="{00000000-0005-0000-0000-0000EC660000}"/>
    <cellStyle name="Note 9 2 4 2" xfId="18688" xr:uid="{00000000-0005-0000-0000-0000ED660000}"/>
    <cellStyle name="Note 9 2 4 3" xfId="18689" xr:uid="{00000000-0005-0000-0000-0000EE660000}"/>
    <cellStyle name="Note 9 2 4 4" xfId="18690" xr:uid="{00000000-0005-0000-0000-0000EF660000}"/>
    <cellStyle name="Note 9 2 4 5" xfId="18691" xr:uid="{00000000-0005-0000-0000-0000F0660000}"/>
    <cellStyle name="Note 9 3" xfId="18692" xr:uid="{00000000-0005-0000-0000-0000F1660000}"/>
    <cellStyle name="Note 9 3 2" xfId="18693" xr:uid="{00000000-0005-0000-0000-0000F2660000}"/>
    <cellStyle name="Note 9 3 2 2" xfId="18694" xr:uid="{00000000-0005-0000-0000-0000F3660000}"/>
    <cellStyle name="Note 9 3 2 2 2" xfId="18695" xr:uid="{00000000-0005-0000-0000-0000F4660000}"/>
    <cellStyle name="Note 9 3 2 2 3" xfId="18696" xr:uid="{00000000-0005-0000-0000-0000F5660000}"/>
    <cellStyle name="Note 9 3 2 2 4" xfId="18697" xr:uid="{00000000-0005-0000-0000-0000F6660000}"/>
    <cellStyle name="Note 9 3 2 2 5" xfId="18698" xr:uid="{00000000-0005-0000-0000-0000F7660000}"/>
    <cellStyle name="Note 9 3 2 3" xfId="18699" xr:uid="{00000000-0005-0000-0000-0000F8660000}"/>
    <cellStyle name="Note 9 3 2 3 2" xfId="18700" xr:uid="{00000000-0005-0000-0000-0000F9660000}"/>
    <cellStyle name="Note 9 3 2 3 3" xfId="18701" xr:uid="{00000000-0005-0000-0000-0000FA660000}"/>
    <cellStyle name="Note 9 3 2 3 4" xfId="18702" xr:uid="{00000000-0005-0000-0000-0000FB660000}"/>
    <cellStyle name="Note 9 3 2 3 5" xfId="18703" xr:uid="{00000000-0005-0000-0000-0000FC660000}"/>
    <cellStyle name="Note 9 3 3" xfId="18704" xr:uid="{00000000-0005-0000-0000-0000FD660000}"/>
    <cellStyle name="Note 9 3 3 2" xfId="18705" xr:uid="{00000000-0005-0000-0000-0000FE660000}"/>
    <cellStyle name="Note 9 3 3 3" xfId="18706" xr:uid="{00000000-0005-0000-0000-0000FF660000}"/>
    <cellStyle name="Note 9 3 3 4" xfId="18707" xr:uid="{00000000-0005-0000-0000-000000670000}"/>
    <cellStyle name="Note 9 3 3 5" xfId="18708" xr:uid="{00000000-0005-0000-0000-000001670000}"/>
    <cellStyle name="Note 9 3 4" xfId="18709" xr:uid="{00000000-0005-0000-0000-000002670000}"/>
    <cellStyle name="Note 9 3 4 2" xfId="18710" xr:uid="{00000000-0005-0000-0000-000003670000}"/>
    <cellStyle name="Note 9 3 4 3" xfId="18711" xr:uid="{00000000-0005-0000-0000-000004670000}"/>
    <cellStyle name="Note 9 3 4 4" xfId="18712" xr:uid="{00000000-0005-0000-0000-000005670000}"/>
    <cellStyle name="Note 9 3 4 5" xfId="18713" xr:uid="{00000000-0005-0000-0000-000006670000}"/>
    <cellStyle name="Note 9 4" xfId="18714" xr:uid="{00000000-0005-0000-0000-000007670000}"/>
    <cellStyle name="Note 9 4 2" xfId="18715" xr:uid="{00000000-0005-0000-0000-000008670000}"/>
    <cellStyle name="Note 9 4 2 2" xfId="18716" xr:uid="{00000000-0005-0000-0000-000009670000}"/>
    <cellStyle name="Note 9 4 2 2 2" xfId="18717" xr:uid="{00000000-0005-0000-0000-00000A670000}"/>
    <cellStyle name="Note 9 4 2 2 3" xfId="18718" xr:uid="{00000000-0005-0000-0000-00000B670000}"/>
    <cellStyle name="Note 9 4 2 2 4" xfId="18719" xr:uid="{00000000-0005-0000-0000-00000C670000}"/>
    <cellStyle name="Note 9 4 2 2 5" xfId="18720" xr:uid="{00000000-0005-0000-0000-00000D670000}"/>
    <cellStyle name="Note 9 4 2 3" xfId="18721" xr:uid="{00000000-0005-0000-0000-00000E670000}"/>
    <cellStyle name="Note 9 4 2 3 2" xfId="18722" xr:uid="{00000000-0005-0000-0000-00000F670000}"/>
    <cellStyle name="Note 9 4 2 3 3" xfId="18723" xr:uid="{00000000-0005-0000-0000-000010670000}"/>
    <cellStyle name="Note 9 4 2 3 4" xfId="18724" xr:uid="{00000000-0005-0000-0000-000011670000}"/>
    <cellStyle name="Note 9 4 2 3 5" xfId="18725" xr:uid="{00000000-0005-0000-0000-000012670000}"/>
    <cellStyle name="Note 9 4 2 4" xfId="37411" xr:uid="{00000000-0005-0000-0000-000013670000}"/>
    <cellStyle name="Note 9 4 3" xfId="18726" xr:uid="{00000000-0005-0000-0000-000014670000}"/>
    <cellStyle name="Note 9 4 3 2" xfId="18727" xr:uid="{00000000-0005-0000-0000-000015670000}"/>
    <cellStyle name="Note 9 4 3 3" xfId="18728" xr:uid="{00000000-0005-0000-0000-000016670000}"/>
    <cellStyle name="Note 9 4 3 4" xfId="18729" xr:uid="{00000000-0005-0000-0000-000017670000}"/>
    <cellStyle name="Note 9 4 3 5" xfId="18730" xr:uid="{00000000-0005-0000-0000-000018670000}"/>
    <cellStyle name="Note 9 4 4" xfId="18731" xr:uid="{00000000-0005-0000-0000-000019670000}"/>
    <cellStyle name="Note 9 4 4 2" xfId="18732" xr:uid="{00000000-0005-0000-0000-00001A670000}"/>
    <cellStyle name="Note 9 4 4 3" xfId="18733" xr:uid="{00000000-0005-0000-0000-00001B670000}"/>
    <cellStyle name="Note 9 4 4 4" xfId="18734" xr:uid="{00000000-0005-0000-0000-00001C670000}"/>
    <cellStyle name="Note 9 4 4 5" xfId="18735" xr:uid="{00000000-0005-0000-0000-00001D670000}"/>
    <cellStyle name="Note 9 4 5" xfId="34542" xr:uid="{00000000-0005-0000-0000-00001E670000}"/>
    <cellStyle name="Note 9 4 6" xfId="34881" xr:uid="{00000000-0005-0000-0000-00001F670000}"/>
    <cellStyle name="Note 9 5" xfId="18736" xr:uid="{00000000-0005-0000-0000-000020670000}"/>
    <cellStyle name="Note 9 5 2" xfId="18737" xr:uid="{00000000-0005-0000-0000-000021670000}"/>
    <cellStyle name="Note 9 5 2 2" xfId="18738" xr:uid="{00000000-0005-0000-0000-000022670000}"/>
    <cellStyle name="Note 9 5 2 3" xfId="18739" xr:uid="{00000000-0005-0000-0000-000023670000}"/>
    <cellStyle name="Note 9 5 2 4" xfId="18740" xr:uid="{00000000-0005-0000-0000-000024670000}"/>
    <cellStyle name="Note 9 5 2 5" xfId="18741" xr:uid="{00000000-0005-0000-0000-000025670000}"/>
    <cellStyle name="Note 9 5 3" xfId="18742" xr:uid="{00000000-0005-0000-0000-000026670000}"/>
    <cellStyle name="Note 9 5 3 2" xfId="18743" xr:uid="{00000000-0005-0000-0000-000027670000}"/>
    <cellStyle name="Note 9 5 3 3" xfId="18744" xr:uid="{00000000-0005-0000-0000-000028670000}"/>
    <cellStyle name="Note 9 5 3 4" xfId="18745" xr:uid="{00000000-0005-0000-0000-000029670000}"/>
    <cellStyle name="Note 9 5 3 5" xfId="18746" xr:uid="{00000000-0005-0000-0000-00002A670000}"/>
    <cellStyle name="Note 9 5 4" xfId="35145" xr:uid="{00000000-0005-0000-0000-00002B670000}"/>
    <cellStyle name="Note 9 6" xfId="18747" xr:uid="{00000000-0005-0000-0000-00002C670000}"/>
    <cellStyle name="Note 9 6 2" xfId="18748" xr:uid="{00000000-0005-0000-0000-00002D670000}"/>
    <cellStyle name="Note 9 6 3" xfId="18749" xr:uid="{00000000-0005-0000-0000-00002E670000}"/>
    <cellStyle name="Note 9 6 4" xfId="18750" xr:uid="{00000000-0005-0000-0000-00002F670000}"/>
    <cellStyle name="Note 9 6 5" xfId="18751" xr:uid="{00000000-0005-0000-0000-000030670000}"/>
    <cellStyle name="Note 9 7" xfId="18752" xr:uid="{00000000-0005-0000-0000-000031670000}"/>
    <cellStyle name="Note 9 7 2" xfId="18753" xr:uid="{00000000-0005-0000-0000-000032670000}"/>
    <cellStyle name="Note 9 7 3" xfId="18754" xr:uid="{00000000-0005-0000-0000-000033670000}"/>
    <cellStyle name="Note 9 7 4" xfId="18755" xr:uid="{00000000-0005-0000-0000-000034670000}"/>
    <cellStyle name="Note 9 7 5" xfId="18756" xr:uid="{00000000-0005-0000-0000-000035670000}"/>
    <cellStyle name="Note 9 8" xfId="34880" xr:uid="{00000000-0005-0000-0000-000036670000}"/>
    <cellStyle name="Output 10" xfId="18757" xr:uid="{00000000-0005-0000-0000-000037670000}"/>
    <cellStyle name="Output 10 2" xfId="18758" xr:uid="{00000000-0005-0000-0000-000038670000}"/>
    <cellStyle name="Output 10 2 2" xfId="18759" xr:uid="{00000000-0005-0000-0000-000039670000}"/>
    <cellStyle name="Output 10 2 2 2" xfId="18760" xr:uid="{00000000-0005-0000-0000-00003A670000}"/>
    <cellStyle name="Output 10 2 2 2 2" xfId="18761" xr:uid="{00000000-0005-0000-0000-00003B670000}"/>
    <cellStyle name="Output 10 2 2 2 3" xfId="18762" xr:uid="{00000000-0005-0000-0000-00003C670000}"/>
    <cellStyle name="Output 10 2 2 2 4" xfId="18763" xr:uid="{00000000-0005-0000-0000-00003D670000}"/>
    <cellStyle name="Output 10 2 2 2 5" xfId="18764" xr:uid="{00000000-0005-0000-0000-00003E670000}"/>
    <cellStyle name="Output 10 2 2 2 6" xfId="18765" xr:uid="{00000000-0005-0000-0000-00003F670000}"/>
    <cellStyle name="Output 10 2 2 3" xfId="18766" xr:uid="{00000000-0005-0000-0000-000040670000}"/>
    <cellStyle name="Output 10 2 2 3 2" xfId="18767" xr:uid="{00000000-0005-0000-0000-000041670000}"/>
    <cellStyle name="Output 10 2 2 3 3" xfId="18768" xr:uid="{00000000-0005-0000-0000-000042670000}"/>
    <cellStyle name="Output 10 2 2 3 4" xfId="18769" xr:uid="{00000000-0005-0000-0000-000043670000}"/>
    <cellStyle name="Output 10 2 2 3 5" xfId="18770" xr:uid="{00000000-0005-0000-0000-000044670000}"/>
    <cellStyle name="Output 10 2 2 3 6" xfId="18771" xr:uid="{00000000-0005-0000-0000-000045670000}"/>
    <cellStyle name="Output 10 2 2 4" xfId="18772" xr:uid="{00000000-0005-0000-0000-000046670000}"/>
    <cellStyle name="Output 10 2 3" xfId="18773" xr:uid="{00000000-0005-0000-0000-000047670000}"/>
    <cellStyle name="Output 10 2 3 2" xfId="18774" xr:uid="{00000000-0005-0000-0000-000048670000}"/>
    <cellStyle name="Output 10 2 3 3" xfId="18775" xr:uid="{00000000-0005-0000-0000-000049670000}"/>
    <cellStyle name="Output 10 2 3 4" xfId="18776" xr:uid="{00000000-0005-0000-0000-00004A670000}"/>
    <cellStyle name="Output 10 2 3 5" xfId="18777" xr:uid="{00000000-0005-0000-0000-00004B670000}"/>
    <cellStyle name="Output 10 2 3 6" xfId="18778" xr:uid="{00000000-0005-0000-0000-00004C670000}"/>
    <cellStyle name="Output 10 2 4" xfId="18779" xr:uid="{00000000-0005-0000-0000-00004D670000}"/>
    <cellStyle name="Output 10 2 4 2" xfId="18780" xr:uid="{00000000-0005-0000-0000-00004E670000}"/>
    <cellStyle name="Output 10 2 4 3" xfId="18781" xr:uid="{00000000-0005-0000-0000-00004F670000}"/>
    <cellStyle name="Output 10 2 4 4" xfId="18782" xr:uid="{00000000-0005-0000-0000-000050670000}"/>
    <cellStyle name="Output 10 2 4 5" xfId="18783" xr:uid="{00000000-0005-0000-0000-000051670000}"/>
    <cellStyle name="Output 10 2 4 6" xfId="18784" xr:uid="{00000000-0005-0000-0000-000052670000}"/>
    <cellStyle name="Output 10 2 5" xfId="18785" xr:uid="{00000000-0005-0000-0000-000053670000}"/>
    <cellStyle name="Output 10 3" xfId="18786" xr:uid="{00000000-0005-0000-0000-000054670000}"/>
    <cellStyle name="Output 10 3 2" xfId="18787" xr:uid="{00000000-0005-0000-0000-000055670000}"/>
    <cellStyle name="Output 10 3 2 2" xfId="18788" xr:uid="{00000000-0005-0000-0000-000056670000}"/>
    <cellStyle name="Output 10 3 2 3" xfId="18789" xr:uid="{00000000-0005-0000-0000-000057670000}"/>
    <cellStyle name="Output 10 3 2 4" xfId="18790" xr:uid="{00000000-0005-0000-0000-000058670000}"/>
    <cellStyle name="Output 10 3 2 5" xfId="18791" xr:uid="{00000000-0005-0000-0000-000059670000}"/>
    <cellStyle name="Output 10 3 2 6" xfId="18792" xr:uid="{00000000-0005-0000-0000-00005A670000}"/>
    <cellStyle name="Output 10 3 3" xfId="18793" xr:uid="{00000000-0005-0000-0000-00005B670000}"/>
    <cellStyle name="Output 10 3 3 2" xfId="18794" xr:uid="{00000000-0005-0000-0000-00005C670000}"/>
    <cellStyle name="Output 10 3 3 3" xfId="18795" xr:uid="{00000000-0005-0000-0000-00005D670000}"/>
    <cellStyle name="Output 10 3 3 4" xfId="18796" xr:uid="{00000000-0005-0000-0000-00005E670000}"/>
    <cellStyle name="Output 10 3 3 5" xfId="18797" xr:uid="{00000000-0005-0000-0000-00005F670000}"/>
    <cellStyle name="Output 10 3 3 6" xfId="18798" xr:uid="{00000000-0005-0000-0000-000060670000}"/>
    <cellStyle name="Output 10 3 4" xfId="18799" xr:uid="{00000000-0005-0000-0000-000061670000}"/>
    <cellStyle name="Output 10 4" xfId="18800" xr:uid="{00000000-0005-0000-0000-000062670000}"/>
    <cellStyle name="Output 10 4 2" xfId="18801" xr:uid="{00000000-0005-0000-0000-000063670000}"/>
    <cellStyle name="Output 10 4 3" xfId="18802" xr:uid="{00000000-0005-0000-0000-000064670000}"/>
    <cellStyle name="Output 10 4 4" xfId="18803" xr:uid="{00000000-0005-0000-0000-000065670000}"/>
    <cellStyle name="Output 10 4 5" xfId="18804" xr:uid="{00000000-0005-0000-0000-000066670000}"/>
    <cellStyle name="Output 10 4 6" xfId="18805" xr:uid="{00000000-0005-0000-0000-000067670000}"/>
    <cellStyle name="Output 10 5" xfId="18806" xr:uid="{00000000-0005-0000-0000-000068670000}"/>
    <cellStyle name="Output 10 5 2" xfId="18807" xr:uid="{00000000-0005-0000-0000-000069670000}"/>
    <cellStyle name="Output 10 5 3" xfId="18808" xr:uid="{00000000-0005-0000-0000-00006A670000}"/>
    <cellStyle name="Output 10 5 4" xfId="18809" xr:uid="{00000000-0005-0000-0000-00006B670000}"/>
    <cellStyle name="Output 10 5 5" xfId="18810" xr:uid="{00000000-0005-0000-0000-00006C670000}"/>
    <cellStyle name="Output 10 5 6" xfId="18811" xr:uid="{00000000-0005-0000-0000-00006D670000}"/>
    <cellStyle name="Output 10 6" xfId="18812" xr:uid="{00000000-0005-0000-0000-00006E670000}"/>
    <cellStyle name="Output 10_Client_Report_SSFD_286_UI_15May14_06h00" xfId="37111" xr:uid="{00000000-0005-0000-0000-00006F670000}"/>
    <cellStyle name="Output 11" xfId="18813" xr:uid="{00000000-0005-0000-0000-000070670000}"/>
    <cellStyle name="Output 11 2" xfId="18814" xr:uid="{00000000-0005-0000-0000-000071670000}"/>
    <cellStyle name="Output 11 2 2" xfId="18815" xr:uid="{00000000-0005-0000-0000-000072670000}"/>
    <cellStyle name="Output 11 2 2 2" xfId="18816" xr:uid="{00000000-0005-0000-0000-000073670000}"/>
    <cellStyle name="Output 11 2 2 3" xfId="18817" xr:uid="{00000000-0005-0000-0000-000074670000}"/>
    <cellStyle name="Output 11 2 2 4" xfId="18818" xr:uid="{00000000-0005-0000-0000-000075670000}"/>
    <cellStyle name="Output 11 2 2 5" xfId="18819" xr:uid="{00000000-0005-0000-0000-000076670000}"/>
    <cellStyle name="Output 11 2 2 6" xfId="18820" xr:uid="{00000000-0005-0000-0000-000077670000}"/>
    <cellStyle name="Output 11 2 3" xfId="18821" xr:uid="{00000000-0005-0000-0000-000078670000}"/>
    <cellStyle name="Output 11 2 3 2" xfId="18822" xr:uid="{00000000-0005-0000-0000-000079670000}"/>
    <cellStyle name="Output 11 2 3 3" xfId="18823" xr:uid="{00000000-0005-0000-0000-00007A670000}"/>
    <cellStyle name="Output 11 2 3 4" xfId="18824" xr:uid="{00000000-0005-0000-0000-00007B670000}"/>
    <cellStyle name="Output 11 2 3 5" xfId="18825" xr:uid="{00000000-0005-0000-0000-00007C670000}"/>
    <cellStyle name="Output 11 2 3 6" xfId="18826" xr:uid="{00000000-0005-0000-0000-00007D670000}"/>
    <cellStyle name="Output 11 2 4" xfId="18827" xr:uid="{00000000-0005-0000-0000-00007E670000}"/>
    <cellStyle name="Output 11 3" xfId="18828" xr:uid="{00000000-0005-0000-0000-00007F670000}"/>
    <cellStyle name="Output 11 3 2" xfId="18829" xr:uid="{00000000-0005-0000-0000-000080670000}"/>
    <cellStyle name="Output 11 3 3" xfId="18830" xr:uid="{00000000-0005-0000-0000-000081670000}"/>
    <cellStyle name="Output 11 3 4" xfId="18831" xr:uid="{00000000-0005-0000-0000-000082670000}"/>
    <cellStyle name="Output 11 3 5" xfId="18832" xr:uid="{00000000-0005-0000-0000-000083670000}"/>
    <cellStyle name="Output 11 3 6" xfId="18833" xr:uid="{00000000-0005-0000-0000-000084670000}"/>
    <cellStyle name="Output 11 4" xfId="18834" xr:uid="{00000000-0005-0000-0000-000085670000}"/>
    <cellStyle name="Output 11 4 2" xfId="18835" xr:uid="{00000000-0005-0000-0000-000086670000}"/>
    <cellStyle name="Output 11 4 3" xfId="18836" xr:uid="{00000000-0005-0000-0000-000087670000}"/>
    <cellStyle name="Output 11 4 4" xfId="18837" xr:uid="{00000000-0005-0000-0000-000088670000}"/>
    <cellStyle name="Output 11 4 5" xfId="18838" xr:uid="{00000000-0005-0000-0000-000089670000}"/>
    <cellStyle name="Output 11 4 6" xfId="18839" xr:uid="{00000000-0005-0000-0000-00008A670000}"/>
    <cellStyle name="Output 11 5" xfId="18840" xr:uid="{00000000-0005-0000-0000-00008B670000}"/>
    <cellStyle name="Output 12" xfId="18841" xr:uid="{00000000-0005-0000-0000-00008C670000}"/>
    <cellStyle name="Output 12 2" xfId="18842" xr:uid="{00000000-0005-0000-0000-00008D670000}"/>
    <cellStyle name="Output 12 2 2" xfId="18843" xr:uid="{00000000-0005-0000-0000-00008E670000}"/>
    <cellStyle name="Output 12 2 2 2" xfId="18844" xr:uid="{00000000-0005-0000-0000-00008F670000}"/>
    <cellStyle name="Output 12 2 2 3" xfId="18845" xr:uid="{00000000-0005-0000-0000-000090670000}"/>
    <cellStyle name="Output 12 2 2 4" xfId="18846" xr:uid="{00000000-0005-0000-0000-000091670000}"/>
    <cellStyle name="Output 12 2 2 5" xfId="18847" xr:uid="{00000000-0005-0000-0000-000092670000}"/>
    <cellStyle name="Output 12 2 2 6" xfId="18848" xr:uid="{00000000-0005-0000-0000-000093670000}"/>
    <cellStyle name="Output 12 2 3" xfId="18849" xr:uid="{00000000-0005-0000-0000-000094670000}"/>
    <cellStyle name="Output 12 2 3 2" xfId="18850" xr:uid="{00000000-0005-0000-0000-000095670000}"/>
    <cellStyle name="Output 12 2 3 3" xfId="18851" xr:uid="{00000000-0005-0000-0000-000096670000}"/>
    <cellStyle name="Output 12 2 3 4" xfId="18852" xr:uid="{00000000-0005-0000-0000-000097670000}"/>
    <cellStyle name="Output 12 2 3 5" xfId="18853" xr:uid="{00000000-0005-0000-0000-000098670000}"/>
    <cellStyle name="Output 12 2 3 6" xfId="18854" xr:uid="{00000000-0005-0000-0000-000099670000}"/>
    <cellStyle name="Output 12 2 4" xfId="18855" xr:uid="{00000000-0005-0000-0000-00009A670000}"/>
    <cellStyle name="Output 12 3" xfId="18856" xr:uid="{00000000-0005-0000-0000-00009B670000}"/>
    <cellStyle name="Output 12 3 2" xfId="18857" xr:uid="{00000000-0005-0000-0000-00009C670000}"/>
    <cellStyle name="Output 12 3 3" xfId="18858" xr:uid="{00000000-0005-0000-0000-00009D670000}"/>
    <cellStyle name="Output 12 3 4" xfId="18859" xr:uid="{00000000-0005-0000-0000-00009E670000}"/>
    <cellStyle name="Output 12 3 5" xfId="18860" xr:uid="{00000000-0005-0000-0000-00009F670000}"/>
    <cellStyle name="Output 12 3 6" xfId="18861" xr:uid="{00000000-0005-0000-0000-0000A0670000}"/>
    <cellStyle name="Output 12 4" xfId="18862" xr:uid="{00000000-0005-0000-0000-0000A1670000}"/>
    <cellStyle name="Output 12 4 2" xfId="18863" xr:uid="{00000000-0005-0000-0000-0000A2670000}"/>
    <cellStyle name="Output 12 4 3" xfId="18864" xr:uid="{00000000-0005-0000-0000-0000A3670000}"/>
    <cellStyle name="Output 12 4 4" xfId="18865" xr:uid="{00000000-0005-0000-0000-0000A4670000}"/>
    <cellStyle name="Output 12 4 5" xfId="18866" xr:uid="{00000000-0005-0000-0000-0000A5670000}"/>
    <cellStyle name="Output 12 4 6" xfId="18867" xr:uid="{00000000-0005-0000-0000-0000A6670000}"/>
    <cellStyle name="Output 12 5" xfId="18868" xr:uid="{00000000-0005-0000-0000-0000A7670000}"/>
    <cellStyle name="Output 13" xfId="18869" xr:uid="{00000000-0005-0000-0000-0000A8670000}"/>
    <cellStyle name="Output 13 2" xfId="18870" xr:uid="{00000000-0005-0000-0000-0000A9670000}"/>
    <cellStyle name="Output 13 2 2" xfId="18871" xr:uid="{00000000-0005-0000-0000-0000AA670000}"/>
    <cellStyle name="Output 13 2 2 2" xfId="18872" xr:uid="{00000000-0005-0000-0000-0000AB670000}"/>
    <cellStyle name="Output 13 2 2 3" xfId="18873" xr:uid="{00000000-0005-0000-0000-0000AC670000}"/>
    <cellStyle name="Output 13 2 2 4" xfId="18874" xr:uid="{00000000-0005-0000-0000-0000AD670000}"/>
    <cellStyle name="Output 13 2 2 5" xfId="18875" xr:uid="{00000000-0005-0000-0000-0000AE670000}"/>
    <cellStyle name="Output 13 2 2 6" xfId="18876" xr:uid="{00000000-0005-0000-0000-0000AF670000}"/>
    <cellStyle name="Output 13 2 3" xfId="18877" xr:uid="{00000000-0005-0000-0000-0000B0670000}"/>
    <cellStyle name="Output 13 2 3 2" xfId="18878" xr:uid="{00000000-0005-0000-0000-0000B1670000}"/>
    <cellStyle name="Output 13 2 3 3" xfId="18879" xr:uid="{00000000-0005-0000-0000-0000B2670000}"/>
    <cellStyle name="Output 13 2 3 4" xfId="18880" xr:uid="{00000000-0005-0000-0000-0000B3670000}"/>
    <cellStyle name="Output 13 2 3 5" xfId="18881" xr:uid="{00000000-0005-0000-0000-0000B4670000}"/>
    <cellStyle name="Output 13 2 3 6" xfId="18882" xr:uid="{00000000-0005-0000-0000-0000B5670000}"/>
    <cellStyle name="Output 13 2 4" xfId="18883" xr:uid="{00000000-0005-0000-0000-0000B6670000}"/>
    <cellStyle name="Output 13 3" xfId="18884" xr:uid="{00000000-0005-0000-0000-0000B7670000}"/>
    <cellStyle name="Output 13 3 2" xfId="18885" xr:uid="{00000000-0005-0000-0000-0000B8670000}"/>
    <cellStyle name="Output 13 3 3" xfId="18886" xr:uid="{00000000-0005-0000-0000-0000B9670000}"/>
    <cellStyle name="Output 13 3 4" xfId="18887" xr:uid="{00000000-0005-0000-0000-0000BA670000}"/>
    <cellStyle name="Output 13 3 5" xfId="18888" xr:uid="{00000000-0005-0000-0000-0000BB670000}"/>
    <cellStyle name="Output 13 3 6" xfId="18889" xr:uid="{00000000-0005-0000-0000-0000BC670000}"/>
    <cellStyle name="Output 13 4" xfId="18890" xr:uid="{00000000-0005-0000-0000-0000BD670000}"/>
    <cellStyle name="Output 13 4 2" xfId="18891" xr:uid="{00000000-0005-0000-0000-0000BE670000}"/>
    <cellStyle name="Output 13 4 3" xfId="18892" xr:uid="{00000000-0005-0000-0000-0000BF670000}"/>
    <cellStyle name="Output 13 4 4" xfId="18893" xr:uid="{00000000-0005-0000-0000-0000C0670000}"/>
    <cellStyle name="Output 13 4 5" xfId="18894" xr:uid="{00000000-0005-0000-0000-0000C1670000}"/>
    <cellStyle name="Output 13 4 6" xfId="18895" xr:uid="{00000000-0005-0000-0000-0000C2670000}"/>
    <cellStyle name="Output 13 5" xfId="18896" xr:uid="{00000000-0005-0000-0000-0000C3670000}"/>
    <cellStyle name="Output 14" xfId="18897" xr:uid="{00000000-0005-0000-0000-0000C4670000}"/>
    <cellStyle name="Output 14 2" xfId="18898" xr:uid="{00000000-0005-0000-0000-0000C5670000}"/>
    <cellStyle name="Output 14 2 2" xfId="18899" xr:uid="{00000000-0005-0000-0000-0000C6670000}"/>
    <cellStyle name="Output 14 2 2 2" xfId="18900" xr:uid="{00000000-0005-0000-0000-0000C7670000}"/>
    <cellStyle name="Output 14 2 2 3" xfId="18901" xr:uid="{00000000-0005-0000-0000-0000C8670000}"/>
    <cellStyle name="Output 14 2 2 4" xfId="18902" xr:uid="{00000000-0005-0000-0000-0000C9670000}"/>
    <cellStyle name="Output 14 2 2 5" xfId="18903" xr:uid="{00000000-0005-0000-0000-0000CA670000}"/>
    <cellStyle name="Output 14 2 2 6" xfId="18904" xr:uid="{00000000-0005-0000-0000-0000CB670000}"/>
    <cellStyle name="Output 14 2 3" xfId="18905" xr:uid="{00000000-0005-0000-0000-0000CC670000}"/>
    <cellStyle name="Output 14 2 3 2" xfId="18906" xr:uid="{00000000-0005-0000-0000-0000CD670000}"/>
    <cellStyle name="Output 14 2 3 3" xfId="18907" xr:uid="{00000000-0005-0000-0000-0000CE670000}"/>
    <cellStyle name="Output 14 2 3 4" xfId="18908" xr:uid="{00000000-0005-0000-0000-0000CF670000}"/>
    <cellStyle name="Output 14 2 3 5" xfId="18909" xr:uid="{00000000-0005-0000-0000-0000D0670000}"/>
    <cellStyle name="Output 14 2 3 6" xfId="18910" xr:uid="{00000000-0005-0000-0000-0000D1670000}"/>
    <cellStyle name="Output 14 2 4" xfId="18911" xr:uid="{00000000-0005-0000-0000-0000D2670000}"/>
    <cellStyle name="Output 14 3" xfId="18912" xr:uid="{00000000-0005-0000-0000-0000D3670000}"/>
    <cellStyle name="Output 14 3 2" xfId="18913" xr:uid="{00000000-0005-0000-0000-0000D4670000}"/>
    <cellStyle name="Output 14 3 3" xfId="18914" xr:uid="{00000000-0005-0000-0000-0000D5670000}"/>
    <cellStyle name="Output 14 3 4" xfId="18915" xr:uid="{00000000-0005-0000-0000-0000D6670000}"/>
    <cellStyle name="Output 14 3 5" xfId="18916" xr:uid="{00000000-0005-0000-0000-0000D7670000}"/>
    <cellStyle name="Output 14 3 6" xfId="18917" xr:uid="{00000000-0005-0000-0000-0000D8670000}"/>
    <cellStyle name="Output 14 4" xfId="18918" xr:uid="{00000000-0005-0000-0000-0000D9670000}"/>
    <cellStyle name="Output 14 4 2" xfId="18919" xr:uid="{00000000-0005-0000-0000-0000DA670000}"/>
    <cellStyle name="Output 14 4 3" xfId="18920" xr:uid="{00000000-0005-0000-0000-0000DB670000}"/>
    <cellStyle name="Output 14 4 4" xfId="18921" xr:uid="{00000000-0005-0000-0000-0000DC670000}"/>
    <cellStyle name="Output 14 4 5" xfId="18922" xr:uid="{00000000-0005-0000-0000-0000DD670000}"/>
    <cellStyle name="Output 14 4 6" xfId="18923" xr:uid="{00000000-0005-0000-0000-0000DE670000}"/>
    <cellStyle name="Output 14 5" xfId="18924" xr:uid="{00000000-0005-0000-0000-0000DF670000}"/>
    <cellStyle name="Output 15" xfId="18925" xr:uid="{00000000-0005-0000-0000-0000E0670000}"/>
    <cellStyle name="Output 15 2" xfId="18926" xr:uid="{00000000-0005-0000-0000-0000E1670000}"/>
    <cellStyle name="Output 15 2 2" xfId="18927" xr:uid="{00000000-0005-0000-0000-0000E2670000}"/>
    <cellStyle name="Output 15 2 2 2" xfId="18928" xr:uid="{00000000-0005-0000-0000-0000E3670000}"/>
    <cellStyle name="Output 15 2 2 3" xfId="18929" xr:uid="{00000000-0005-0000-0000-0000E4670000}"/>
    <cellStyle name="Output 15 2 2 4" xfId="18930" xr:uid="{00000000-0005-0000-0000-0000E5670000}"/>
    <cellStyle name="Output 15 2 2 5" xfId="18931" xr:uid="{00000000-0005-0000-0000-0000E6670000}"/>
    <cellStyle name="Output 15 2 2 6" xfId="18932" xr:uid="{00000000-0005-0000-0000-0000E7670000}"/>
    <cellStyle name="Output 15 2 3" xfId="18933" xr:uid="{00000000-0005-0000-0000-0000E8670000}"/>
    <cellStyle name="Output 15 2 3 2" xfId="18934" xr:uid="{00000000-0005-0000-0000-0000E9670000}"/>
    <cellStyle name="Output 15 2 3 3" xfId="18935" xr:uid="{00000000-0005-0000-0000-0000EA670000}"/>
    <cellStyle name="Output 15 2 3 4" xfId="18936" xr:uid="{00000000-0005-0000-0000-0000EB670000}"/>
    <cellStyle name="Output 15 2 3 5" xfId="18937" xr:uid="{00000000-0005-0000-0000-0000EC670000}"/>
    <cellStyle name="Output 15 2 3 6" xfId="18938" xr:uid="{00000000-0005-0000-0000-0000ED670000}"/>
    <cellStyle name="Output 15 2 4" xfId="18939" xr:uid="{00000000-0005-0000-0000-0000EE670000}"/>
    <cellStyle name="Output 15 3" xfId="18940" xr:uid="{00000000-0005-0000-0000-0000EF670000}"/>
    <cellStyle name="Output 15 3 2" xfId="18941" xr:uid="{00000000-0005-0000-0000-0000F0670000}"/>
    <cellStyle name="Output 15 3 3" xfId="18942" xr:uid="{00000000-0005-0000-0000-0000F1670000}"/>
    <cellStyle name="Output 15 3 4" xfId="18943" xr:uid="{00000000-0005-0000-0000-0000F2670000}"/>
    <cellStyle name="Output 15 3 5" xfId="18944" xr:uid="{00000000-0005-0000-0000-0000F3670000}"/>
    <cellStyle name="Output 15 3 6" xfId="18945" xr:uid="{00000000-0005-0000-0000-0000F4670000}"/>
    <cellStyle name="Output 15 4" xfId="18946" xr:uid="{00000000-0005-0000-0000-0000F5670000}"/>
    <cellStyle name="Output 15 4 2" xfId="18947" xr:uid="{00000000-0005-0000-0000-0000F6670000}"/>
    <cellStyle name="Output 15 4 3" xfId="18948" xr:uid="{00000000-0005-0000-0000-0000F7670000}"/>
    <cellStyle name="Output 15 4 4" xfId="18949" xr:uid="{00000000-0005-0000-0000-0000F8670000}"/>
    <cellStyle name="Output 15 4 5" xfId="18950" xr:uid="{00000000-0005-0000-0000-0000F9670000}"/>
    <cellStyle name="Output 15 4 6" xfId="18951" xr:uid="{00000000-0005-0000-0000-0000FA670000}"/>
    <cellStyle name="Output 15 5" xfId="18952" xr:uid="{00000000-0005-0000-0000-0000FB670000}"/>
    <cellStyle name="Output 16" xfId="18953" xr:uid="{00000000-0005-0000-0000-0000FC670000}"/>
    <cellStyle name="Output 16 2" xfId="18954" xr:uid="{00000000-0005-0000-0000-0000FD670000}"/>
    <cellStyle name="Output 16 2 2" xfId="18955" xr:uid="{00000000-0005-0000-0000-0000FE670000}"/>
    <cellStyle name="Output 16 2 2 2" xfId="18956" xr:uid="{00000000-0005-0000-0000-0000FF670000}"/>
    <cellStyle name="Output 16 2 2 3" xfId="18957" xr:uid="{00000000-0005-0000-0000-000000680000}"/>
    <cellStyle name="Output 16 2 2 4" xfId="18958" xr:uid="{00000000-0005-0000-0000-000001680000}"/>
    <cellStyle name="Output 16 2 2 5" xfId="18959" xr:uid="{00000000-0005-0000-0000-000002680000}"/>
    <cellStyle name="Output 16 2 2 6" xfId="18960" xr:uid="{00000000-0005-0000-0000-000003680000}"/>
    <cellStyle name="Output 16 2 3" xfId="18961" xr:uid="{00000000-0005-0000-0000-000004680000}"/>
    <cellStyle name="Output 16 2 3 2" xfId="18962" xr:uid="{00000000-0005-0000-0000-000005680000}"/>
    <cellStyle name="Output 16 2 3 3" xfId="18963" xr:uid="{00000000-0005-0000-0000-000006680000}"/>
    <cellStyle name="Output 16 2 3 4" xfId="18964" xr:uid="{00000000-0005-0000-0000-000007680000}"/>
    <cellStyle name="Output 16 2 3 5" xfId="18965" xr:uid="{00000000-0005-0000-0000-000008680000}"/>
    <cellStyle name="Output 16 2 3 6" xfId="18966" xr:uid="{00000000-0005-0000-0000-000009680000}"/>
    <cellStyle name="Output 16 2 4" xfId="18967" xr:uid="{00000000-0005-0000-0000-00000A680000}"/>
    <cellStyle name="Output 16 3" xfId="18968" xr:uid="{00000000-0005-0000-0000-00000B680000}"/>
    <cellStyle name="Output 16 3 2" xfId="18969" xr:uid="{00000000-0005-0000-0000-00000C680000}"/>
    <cellStyle name="Output 16 3 3" xfId="18970" xr:uid="{00000000-0005-0000-0000-00000D680000}"/>
    <cellStyle name="Output 16 3 4" xfId="18971" xr:uid="{00000000-0005-0000-0000-00000E680000}"/>
    <cellStyle name="Output 16 3 5" xfId="18972" xr:uid="{00000000-0005-0000-0000-00000F680000}"/>
    <cellStyle name="Output 16 3 6" xfId="18973" xr:uid="{00000000-0005-0000-0000-000010680000}"/>
    <cellStyle name="Output 16 4" xfId="18974" xr:uid="{00000000-0005-0000-0000-000011680000}"/>
    <cellStyle name="Output 16 4 2" xfId="18975" xr:uid="{00000000-0005-0000-0000-000012680000}"/>
    <cellStyle name="Output 16 4 3" xfId="18976" xr:uid="{00000000-0005-0000-0000-000013680000}"/>
    <cellStyle name="Output 16 4 4" xfId="18977" xr:uid="{00000000-0005-0000-0000-000014680000}"/>
    <cellStyle name="Output 16 4 5" xfId="18978" xr:uid="{00000000-0005-0000-0000-000015680000}"/>
    <cellStyle name="Output 16 4 6" xfId="18979" xr:uid="{00000000-0005-0000-0000-000016680000}"/>
    <cellStyle name="Output 16 5" xfId="18980" xr:uid="{00000000-0005-0000-0000-000017680000}"/>
    <cellStyle name="Output 17" xfId="18981" xr:uid="{00000000-0005-0000-0000-000018680000}"/>
    <cellStyle name="Output 17 2" xfId="18982" xr:uid="{00000000-0005-0000-0000-000019680000}"/>
    <cellStyle name="Output 17 2 2" xfId="18983" xr:uid="{00000000-0005-0000-0000-00001A680000}"/>
    <cellStyle name="Output 17 2 2 2" xfId="18984" xr:uid="{00000000-0005-0000-0000-00001B680000}"/>
    <cellStyle name="Output 17 2 2 3" xfId="18985" xr:uid="{00000000-0005-0000-0000-00001C680000}"/>
    <cellStyle name="Output 17 2 2 4" xfId="18986" xr:uid="{00000000-0005-0000-0000-00001D680000}"/>
    <cellStyle name="Output 17 2 2 5" xfId="18987" xr:uid="{00000000-0005-0000-0000-00001E680000}"/>
    <cellStyle name="Output 17 2 2 6" xfId="18988" xr:uid="{00000000-0005-0000-0000-00001F680000}"/>
    <cellStyle name="Output 17 2 3" xfId="18989" xr:uid="{00000000-0005-0000-0000-000020680000}"/>
    <cellStyle name="Output 17 2 3 2" xfId="18990" xr:uid="{00000000-0005-0000-0000-000021680000}"/>
    <cellStyle name="Output 17 2 3 3" xfId="18991" xr:uid="{00000000-0005-0000-0000-000022680000}"/>
    <cellStyle name="Output 17 2 3 4" xfId="18992" xr:uid="{00000000-0005-0000-0000-000023680000}"/>
    <cellStyle name="Output 17 2 3 5" xfId="18993" xr:uid="{00000000-0005-0000-0000-000024680000}"/>
    <cellStyle name="Output 17 2 3 6" xfId="18994" xr:uid="{00000000-0005-0000-0000-000025680000}"/>
    <cellStyle name="Output 17 2 4" xfId="18995" xr:uid="{00000000-0005-0000-0000-000026680000}"/>
    <cellStyle name="Output 17 3" xfId="18996" xr:uid="{00000000-0005-0000-0000-000027680000}"/>
    <cellStyle name="Output 17 3 2" xfId="18997" xr:uid="{00000000-0005-0000-0000-000028680000}"/>
    <cellStyle name="Output 17 3 3" xfId="18998" xr:uid="{00000000-0005-0000-0000-000029680000}"/>
    <cellStyle name="Output 17 3 4" xfId="18999" xr:uid="{00000000-0005-0000-0000-00002A680000}"/>
    <cellStyle name="Output 17 3 5" xfId="19000" xr:uid="{00000000-0005-0000-0000-00002B680000}"/>
    <cellStyle name="Output 17 3 6" xfId="19001" xr:uid="{00000000-0005-0000-0000-00002C680000}"/>
    <cellStyle name="Output 17 4" xfId="19002" xr:uid="{00000000-0005-0000-0000-00002D680000}"/>
    <cellStyle name="Output 17 4 2" xfId="19003" xr:uid="{00000000-0005-0000-0000-00002E680000}"/>
    <cellStyle name="Output 17 4 3" xfId="19004" xr:uid="{00000000-0005-0000-0000-00002F680000}"/>
    <cellStyle name="Output 17 4 4" xfId="19005" xr:uid="{00000000-0005-0000-0000-000030680000}"/>
    <cellStyle name="Output 17 4 5" xfId="19006" xr:uid="{00000000-0005-0000-0000-000031680000}"/>
    <cellStyle name="Output 17 4 6" xfId="19007" xr:uid="{00000000-0005-0000-0000-000032680000}"/>
    <cellStyle name="Output 17 5" xfId="19008" xr:uid="{00000000-0005-0000-0000-000033680000}"/>
    <cellStyle name="Output 18" xfId="19009" xr:uid="{00000000-0005-0000-0000-000034680000}"/>
    <cellStyle name="Output 18 2" xfId="19010" xr:uid="{00000000-0005-0000-0000-000035680000}"/>
    <cellStyle name="Output 18 2 2" xfId="19011" xr:uid="{00000000-0005-0000-0000-000036680000}"/>
    <cellStyle name="Output 18 2 2 2" xfId="19012" xr:uid="{00000000-0005-0000-0000-000037680000}"/>
    <cellStyle name="Output 18 2 2 3" xfId="19013" xr:uid="{00000000-0005-0000-0000-000038680000}"/>
    <cellStyle name="Output 18 2 2 4" xfId="19014" xr:uid="{00000000-0005-0000-0000-000039680000}"/>
    <cellStyle name="Output 18 2 2 5" xfId="19015" xr:uid="{00000000-0005-0000-0000-00003A680000}"/>
    <cellStyle name="Output 18 2 2 6" xfId="19016" xr:uid="{00000000-0005-0000-0000-00003B680000}"/>
    <cellStyle name="Output 18 2 3" xfId="19017" xr:uid="{00000000-0005-0000-0000-00003C680000}"/>
    <cellStyle name="Output 18 2 3 2" xfId="19018" xr:uid="{00000000-0005-0000-0000-00003D680000}"/>
    <cellStyle name="Output 18 2 3 3" xfId="19019" xr:uid="{00000000-0005-0000-0000-00003E680000}"/>
    <cellStyle name="Output 18 2 3 4" xfId="19020" xr:uid="{00000000-0005-0000-0000-00003F680000}"/>
    <cellStyle name="Output 18 2 3 5" xfId="19021" xr:uid="{00000000-0005-0000-0000-000040680000}"/>
    <cellStyle name="Output 18 2 3 6" xfId="19022" xr:uid="{00000000-0005-0000-0000-000041680000}"/>
    <cellStyle name="Output 18 2 4" xfId="19023" xr:uid="{00000000-0005-0000-0000-000042680000}"/>
    <cellStyle name="Output 18 3" xfId="19024" xr:uid="{00000000-0005-0000-0000-000043680000}"/>
    <cellStyle name="Output 18 3 2" xfId="19025" xr:uid="{00000000-0005-0000-0000-000044680000}"/>
    <cellStyle name="Output 18 3 3" xfId="19026" xr:uid="{00000000-0005-0000-0000-000045680000}"/>
    <cellStyle name="Output 18 3 4" xfId="19027" xr:uid="{00000000-0005-0000-0000-000046680000}"/>
    <cellStyle name="Output 18 3 5" xfId="19028" xr:uid="{00000000-0005-0000-0000-000047680000}"/>
    <cellStyle name="Output 18 3 6" xfId="19029" xr:uid="{00000000-0005-0000-0000-000048680000}"/>
    <cellStyle name="Output 18 4" xfId="19030" xr:uid="{00000000-0005-0000-0000-000049680000}"/>
    <cellStyle name="Output 18 4 2" xfId="19031" xr:uid="{00000000-0005-0000-0000-00004A680000}"/>
    <cellStyle name="Output 18 4 3" xfId="19032" xr:uid="{00000000-0005-0000-0000-00004B680000}"/>
    <cellStyle name="Output 18 4 4" xfId="19033" xr:uid="{00000000-0005-0000-0000-00004C680000}"/>
    <cellStyle name="Output 18 4 5" xfId="19034" xr:uid="{00000000-0005-0000-0000-00004D680000}"/>
    <cellStyle name="Output 18 4 6" xfId="19035" xr:uid="{00000000-0005-0000-0000-00004E680000}"/>
    <cellStyle name="Output 18 5" xfId="19036" xr:uid="{00000000-0005-0000-0000-00004F680000}"/>
    <cellStyle name="Output 19" xfId="19037" xr:uid="{00000000-0005-0000-0000-000050680000}"/>
    <cellStyle name="Output 19 2" xfId="19038" xr:uid="{00000000-0005-0000-0000-000051680000}"/>
    <cellStyle name="Output 19 2 2" xfId="19039" xr:uid="{00000000-0005-0000-0000-000052680000}"/>
    <cellStyle name="Output 19 2 3" xfId="19040" xr:uid="{00000000-0005-0000-0000-000053680000}"/>
    <cellStyle name="Output 19 2 4" xfId="19041" xr:uid="{00000000-0005-0000-0000-000054680000}"/>
    <cellStyle name="Output 19 2 5" xfId="19042" xr:uid="{00000000-0005-0000-0000-000055680000}"/>
    <cellStyle name="Output 19 2 6" xfId="19043" xr:uid="{00000000-0005-0000-0000-000056680000}"/>
    <cellStyle name="Output 19 3" xfId="19044" xr:uid="{00000000-0005-0000-0000-000057680000}"/>
    <cellStyle name="Output 19 3 2" xfId="19045" xr:uid="{00000000-0005-0000-0000-000058680000}"/>
    <cellStyle name="Output 19 3 3" xfId="19046" xr:uid="{00000000-0005-0000-0000-000059680000}"/>
    <cellStyle name="Output 19 3 4" xfId="19047" xr:uid="{00000000-0005-0000-0000-00005A680000}"/>
    <cellStyle name="Output 19 3 5" xfId="19048" xr:uid="{00000000-0005-0000-0000-00005B680000}"/>
    <cellStyle name="Output 19 3 6" xfId="19049" xr:uid="{00000000-0005-0000-0000-00005C680000}"/>
    <cellStyle name="Output 19 4" xfId="19050" xr:uid="{00000000-0005-0000-0000-00005D680000}"/>
    <cellStyle name="Output 19 5" xfId="35051" xr:uid="{00000000-0005-0000-0000-00005E680000}"/>
    <cellStyle name="Output 2" xfId="157" xr:uid="{00000000-0005-0000-0000-00005F680000}"/>
    <cellStyle name="Output 2 10" xfId="19052" xr:uid="{00000000-0005-0000-0000-000060680000}"/>
    <cellStyle name="Output 2 10 2" xfId="19053" xr:uid="{00000000-0005-0000-0000-000061680000}"/>
    <cellStyle name="Output 2 10 2 2" xfId="19054" xr:uid="{00000000-0005-0000-0000-000062680000}"/>
    <cellStyle name="Output 2 10 2 2 2" xfId="19055" xr:uid="{00000000-0005-0000-0000-000063680000}"/>
    <cellStyle name="Output 2 10 2 2 2 2" xfId="19056" xr:uid="{00000000-0005-0000-0000-000064680000}"/>
    <cellStyle name="Output 2 10 2 2 2 3" xfId="19057" xr:uid="{00000000-0005-0000-0000-000065680000}"/>
    <cellStyle name="Output 2 10 2 2 2 4" xfId="19058" xr:uid="{00000000-0005-0000-0000-000066680000}"/>
    <cellStyle name="Output 2 10 2 2 2 5" xfId="19059" xr:uid="{00000000-0005-0000-0000-000067680000}"/>
    <cellStyle name="Output 2 10 2 2 2 6" xfId="19060" xr:uid="{00000000-0005-0000-0000-000068680000}"/>
    <cellStyle name="Output 2 10 2 2 3" xfId="19061" xr:uid="{00000000-0005-0000-0000-000069680000}"/>
    <cellStyle name="Output 2 10 2 2 3 2" xfId="19062" xr:uid="{00000000-0005-0000-0000-00006A680000}"/>
    <cellStyle name="Output 2 10 2 2 3 3" xfId="19063" xr:uid="{00000000-0005-0000-0000-00006B680000}"/>
    <cellStyle name="Output 2 10 2 2 3 4" xfId="19064" xr:uid="{00000000-0005-0000-0000-00006C680000}"/>
    <cellStyle name="Output 2 10 2 2 3 5" xfId="19065" xr:uid="{00000000-0005-0000-0000-00006D680000}"/>
    <cellStyle name="Output 2 10 2 2 3 6" xfId="19066" xr:uid="{00000000-0005-0000-0000-00006E680000}"/>
    <cellStyle name="Output 2 10 2 2 4" xfId="19067" xr:uid="{00000000-0005-0000-0000-00006F680000}"/>
    <cellStyle name="Output 2 10 2 3" xfId="19068" xr:uid="{00000000-0005-0000-0000-000070680000}"/>
    <cellStyle name="Output 2 10 2 3 2" xfId="19069" xr:uid="{00000000-0005-0000-0000-000071680000}"/>
    <cellStyle name="Output 2 10 2 3 3" xfId="19070" xr:uid="{00000000-0005-0000-0000-000072680000}"/>
    <cellStyle name="Output 2 10 2 3 4" xfId="19071" xr:uid="{00000000-0005-0000-0000-000073680000}"/>
    <cellStyle name="Output 2 10 2 3 5" xfId="19072" xr:uid="{00000000-0005-0000-0000-000074680000}"/>
    <cellStyle name="Output 2 10 2 3 6" xfId="19073" xr:uid="{00000000-0005-0000-0000-000075680000}"/>
    <cellStyle name="Output 2 10 2 4" xfId="19074" xr:uid="{00000000-0005-0000-0000-000076680000}"/>
    <cellStyle name="Output 2 10 2 4 2" xfId="19075" xr:uid="{00000000-0005-0000-0000-000077680000}"/>
    <cellStyle name="Output 2 10 2 4 3" xfId="19076" xr:uid="{00000000-0005-0000-0000-000078680000}"/>
    <cellStyle name="Output 2 10 2 4 4" xfId="19077" xr:uid="{00000000-0005-0000-0000-000079680000}"/>
    <cellStyle name="Output 2 10 2 4 5" xfId="19078" xr:uid="{00000000-0005-0000-0000-00007A680000}"/>
    <cellStyle name="Output 2 10 2 4 6" xfId="19079" xr:uid="{00000000-0005-0000-0000-00007B680000}"/>
    <cellStyle name="Output 2 10 2 5" xfId="19080" xr:uid="{00000000-0005-0000-0000-00007C680000}"/>
    <cellStyle name="Output 2 10 3" xfId="19081" xr:uid="{00000000-0005-0000-0000-00007D680000}"/>
    <cellStyle name="Output 2 10 3 2" xfId="19082" xr:uid="{00000000-0005-0000-0000-00007E680000}"/>
    <cellStyle name="Output 2 10 3 2 2" xfId="19083" xr:uid="{00000000-0005-0000-0000-00007F680000}"/>
    <cellStyle name="Output 2 10 3 2 3" xfId="19084" xr:uid="{00000000-0005-0000-0000-000080680000}"/>
    <cellStyle name="Output 2 10 3 2 4" xfId="19085" xr:uid="{00000000-0005-0000-0000-000081680000}"/>
    <cellStyle name="Output 2 10 3 2 5" xfId="19086" xr:uid="{00000000-0005-0000-0000-000082680000}"/>
    <cellStyle name="Output 2 10 3 2 6" xfId="19087" xr:uid="{00000000-0005-0000-0000-000083680000}"/>
    <cellStyle name="Output 2 10 3 3" xfId="19088" xr:uid="{00000000-0005-0000-0000-000084680000}"/>
    <cellStyle name="Output 2 10 3 3 2" xfId="19089" xr:uid="{00000000-0005-0000-0000-000085680000}"/>
    <cellStyle name="Output 2 10 3 3 3" xfId="19090" xr:uid="{00000000-0005-0000-0000-000086680000}"/>
    <cellStyle name="Output 2 10 3 3 4" xfId="19091" xr:uid="{00000000-0005-0000-0000-000087680000}"/>
    <cellStyle name="Output 2 10 3 3 5" xfId="19092" xr:uid="{00000000-0005-0000-0000-000088680000}"/>
    <cellStyle name="Output 2 10 3 3 6" xfId="19093" xr:uid="{00000000-0005-0000-0000-000089680000}"/>
    <cellStyle name="Output 2 10 3 4" xfId="19094" xr:uid="{00000000-0005-0000-0000-00008A680000}"/>
    <cellStyle name="Output 2 10 4" xfId="19095" xr:uid="{00000000-0005-0000-0000-00008B680000}"/>
    <cellStyle name="Output 2 10 4 2" xfId="19096" xr:uid="{00000000-0005-0000-0000-00008C680000}"/>
    <cellStyle name="Output 2 10 4 3" xfId="19097" xr:uid="{00000000-0005-0000-0000-00008D680000}"/>
    <cellStyle name="Output 2 10 4 4" xfId="19098" xr:uid="{00000000-0005-0000-0000-00008E680000}"/>
    <cellStyle name="Output 2 10 4 5" xfId="19099" xr:uid="{00000000-0005-0000-0000-00008F680000}"/>
    <cellStyle name="Output 2 10 4 6" xfId="19100" xr:uid="{00000000-0005-0000-0000-000090680000}"/>
    <cellStyle name="Output 2 10 5" xfId="19101" xr:uid="{00000000-0005-0000-0000-000091680000}"/>
    <cellStyle name="Output 2 10 5 2" xfId="19102" xr:uid="{00000000-0005-0000-0000-000092680000}"/>
    <cellStyle name="Output 2 10 5 3" xfId="19103" xr:uid="{00000000-0005-0000-0000-000093680000}"/>
    <cellStyle name="Output 2 10 5 4" xfId="19104" xr:uid="{00000000-0005-0000-0000-000094680000}"/>
    <cellStyle name="Output 2 10 5 5" xfId="19105" xr:uid="{00000000-0005-0000-0000-000095680000}"/>
    <cellStyle name="Output 2 10 5 6" xfId="19106" xr:uid="{00000000-0005-0000-0000-000096680000}"/>
    <cellStyle name="Output 2 10 6" xfId="19107" xr:uid="{00000000-0005-0000-0000-000097680000}"/>
    <cellStyle name="Output 2 10_Client_Report_SSFD_286_UI_15May14_06h00" xfId="37112" xr:uid="{00000000-0005-0000-0000-000098680000}"/>
    <cellStyle name="Output 2 11" xfId="19108" xr:uid="{00000000-0005-0000-0000-000099680000}"/>
    <cellStyle name="Output 2 11 2" xfId="19109" xr:uid="{00000000-0005-0000-0000-00009A680000}"/>
    <cellStyle name="Output 2 11 2 2" xfId="19110" xr:uid="{00000000-0005-0000-0000-00009B680000}"/>
    <cellStyle name="Output 2 11 2 2 2" xfId="19111" xr:uid="{00000000-0005-0000-0000-00009C680000}"/>
    <cellStyle name="Output 2 11 2 2 2 2" xfId="19112" xr:uid="{00000000-0005-0000-0000-00009D680000}"/>
    <cellStyle name="Output 2 11 2 2 2 3" xfId="19113" xr:uid="{00000000-0005-0000-0000-00009E680000}"/>
    <cellStyle name="Output 2 11 2 2 2 4" xfId="19114" xr:uid="{00000000-0005-0000-0000-00009F680000}"/>
    <cellStyle name="Output 2 11 2 2 2 5" xfId="19115" xr:uid="{00000000-0005-0000-0000-0000A0680000}"/>
    <cellStyle name="Output 2 11 2 2 2 6" xfId="19116" xr:uid="{00000000-0005-0000-0000-0000A1680000}"/>
    <cellStyle name="Output 2 11 2 2 3" xfId="19117" xr:uid="{00000000-0005-0000-0000-0000A2680000}"/>
    <cellStyle name="Output 2 11 2 2 3 2" xfId="19118" xr:uid="{00000000-0005-0000-0000-0000A3680000}"/>
    <cellStyle name="Output 2 11 2 2 3 3" xfId="19119" xr:uid="{00000000-0005-0000-0000-0000A4680000}"/>
    <cellStyle name="Output 2 11 2 2 3 4" xfId="19120" xr:uid="{00000000-0005-0000-0000-0000A5680000}"/>
    <cellStyle name="Output 2 11 2 2 3 5" xfId="19121" xr:uid="{00000000-0005-0000-0000-0000A6680000}"/>
    <cellStyle name="Output 2 11 2 2 3 6" xfId="19122" xr:uid="{00000000-0005-0000-0000-0000A7680000}"/>
    <cellStyle name="Output 2 11 2 2 4" xfId="19123" xr:uid="{00000000-0005-0000-0000-0000A8680000}"/>
    <cellStyle name="Output 2 11 2 3" xfId="19124" xr:uid="{00000000-0005-0000-0000-0000A9680000}"/>
    <cellStyle name="Output 2 11 2 3 2" xfId="19125" xr:uid="{00000000-0005-0000-0000-0000AA680000}"/>
    <cellStyle name="Output 2 11 2 3 3" xfId="19126" xr:uid="{00000000-0005-0000-0000-0000AB680000}"/>
    <cellStyle name="Output 2 11 2 3 4" xfId="19127" xr:uid="{00000000-0005-0000-0000-0000AC680000}"/>
    <cellStyle name="Output 2 11 2 3 5" xfId="19128" xr:uid="{00000000-0005-0000-0000-0000AD680000}"/>
    <cellStyle name="Output 2 11 2 3 6" xfId="19129" xr:uid="{00000000-0005-0000-0000-0000AE680000}"/>
    <cellStyle name="Output 2 11 2 4" xfId="19130" xr:uid="{00000000-0005-0000-0000-0000AF680000}"/>
    <cellStyle name="Output 2 11 2 4 2" xfId="19131" xr:uid="{00000000-0005-0000-0000-0000B0680000}"/>
    <cellStyle name="Output 2 11 2 4 3" xfId="19132" xr:uid="{00000000-0005-0000-0000-0000B1680000}"/>
    <cellStyle name="Output 2 11 2 4 4" xfId="19133" xr:uid="{00000000-0005-0000-0000-0000B2680000}"/>
    <cellStyle name="Output 2 11 2 4 5" xfId="19134" xr:uid="{00000000-0005-0000-0000-0000B3680000}"/>
    <cellStyle name="Output 2 11 2 4 6" xfId="19135" xr:uid="{00000000-0005-0000-0000-0000B4680000}"/>
    <cellStyle name="Output 2 11 2 5" xfId="19136" xr:uid="{00000000-0005-0000-0000-0000B5680000}"/>
    <cellStyle name="Output 2 11 3" xfId="19137" xr:uid="{00000000-0005-0000-0000-0000B6680000}"/>
    <cellStyle name="Output 2 11 3 2" xfId="19138" xr:uid="{00000000-0005-0000-0000-0000B7680000}"/>
    <cellStyle name="Output 2 11 3 2 2" xfId="19139" xr:uid="{00000000-0005-0000-0000-0000B8680000}"/>
    <cellStyle name="Output 2 11 3 2 3" xfId="19140" xr:uid="{00000000-0005-0000-0000-0000B9680000}"/>
    <cellStyle name="Output 2 11 3 2 4" xfId="19141" xr:uid="{00000000-0005-0000-0000-0000BA680000}"/>
    <cellStyle name="Output 2 11 3 2 5" xfId="19142" xr:uid="{00000000-0005-0000-0000-0000BB680000}"/>
    <cellStyle name="Output 2 11 3 2 6" xfId="19143" xr:uid="{00000000-0005-0000-0000-0000BC680000}"/>
    <cellStyle name="Output 2 11 3 3" xfId="19144" xr:uid="{00000000-0005-0000-0000-0000BD680000}"/>
    <cellStyle name="Output 2 11 3 3 2" xfId="19145" xr:uid="{00000000-0005-0000-0000-0000BE680000}"/>
    <cellStyle name="Output 2 11 3 3 3" xfId="19146" xr:uid="{00000000-0005-0000-0000-0000BF680000}"/>
    <cellStyle name="Output 2 11 3 3 4" xfId="19147" xr:uid="{00000000-0005-0000-0000-0000C0680000}"/>
    <cellStyle name="Output 2 11 3 3 5" xfId="19148" xr:uid="{00000000-0005-0000-0000-0000C1680000}"/>
    <cellStyle name="Output 2 11 3 3 6" xfId="19149" xr:uid="{00000000-0005-0000-0000-0000C2680000}"/>
    <cellStyle name="Output 2 11 3 4" xfId="19150" xr:uid="{00000000-0005-0000-0000-0000C3680000}"/>
    <cellStyle name="Output 2 11 4" xfId="19151" xr:uid="{00000000-0005-0000-0000-0000C4680000}"/>
    <cellStyle name="Output 2 11 4 2" xfId="19152" xr:uid="{00000000-0005-0000-0000-0000C5680000}"/>
    <cellStyle name="Output 2 11 4 3" xfId="19153" xr:uid="{00000000-0005-0000-0000-0000C6680000}"/>
    <cellStyle name="Output 2 11 4 4" xfId="19154" xr:uid="{00000000-0005-0000-0000-0000C7680000}"/>
    <cellStyle name="Output 2 11 4 5" xfId="19155" xr:uid="{00000000-0005-0000-0000-0000C8680000}"/>
    <cellStyle name="Output 2 11 4 6" xfId="19156" xr:uid="{00000000-0005-0000-0000-0000C9680000}"/>
    <cellStyle name="Output 2 11 5" xfId="19157" xr:uid="{00000000-0005-0000-0000-0000CA680000}"/>
    <cellStyle name="Output 2 11 5 2" xfId="19158" xr:uid="{00000000-0005-0000-0000-0000CB680000}"/>
    <cellStyle name="Output 2 11 5 3" xfId="19159" xr:uid="{00000000-0005-0000-0000-0000CC680000}"/>
    <cellStyle name="Output 2 11 5 4" xfId="19160" xr:uid="{00000000-0005-0000-0000-0000CD680000}"/>
    <cellStyle name="Output 2 11 5 5" xfId="19161" xr:uid="{00000000-0005-0000-0000-0000CE680000}"/>
    <cellStyle name="Output 2 11 5 6" xfId="19162" xr:uid="{00000000-0005-0000-0000-0000CF680000}"/>
    <cellStyle name="Output 2 11 6" xfId="19163" xr:uid="{00000000-0005-0000-0000-0000D0680000}"/>
    <cellStyle name="Output 2 11_Client_Report_SSFD_286_UI_15May14_06h00" xfId="37113" xr:uid="{00000000-0005-0000-0000-0000D1680000}"/>
    <cellStyle name="Output 2 12" xfId="19164" xr:uid="{00000000-0005-0000-0000-0000D2680000}"/>
    <cellStyle name="Output 2 12 2" xfId="19165" xr:uid="{00000000-0005-0000-0000-0000D3680000}"/>
    <cellStyle name="Output 2 12 2 2" xfId="19166" xr:uid="{00000000-0005-0000-0000-0000D4680000}"/>
    <cellStyle name="Output 2 12 2 2 2" xfId="19167" xr:uid="{00000000-0005-0000-0000-0000D5680000}"/>
    <cellStyle name="Output 2 12 2 2 3" xfId="19168" xr:uid="{00000000-0005-0000-0000-0000D6680000}"/>
    <cellStyle name="Output 2 12 2 2 4" xfId="19169" xr:uid="{00000000-0005-0000-0000-0000D7680000}"/>
    <cellStyle name="Output 2 12 2 2 5" xfId="19170" xr:uid="{00000000-0005-0000-0000-0000D8680000}"/>
    <cellStyle name="Output 2 12 2 2 6" xfId="19171" xr:uid="{00000000-0005-0000-0000-0000D9680000}"/>
    <cellStyle name="Output 2 12 2 3" xfId="19172" xr:uid="{00000000-0005-0000-0000-0000DA680000}"/>
    <cellStyle name="Output 2 12 2 3 2" xfId="19173" xr:uid="{00000000-0005-0000-0000-0000DB680000}"/>
    <cellStyle name="Output 2 12 2 3 3" xfId="19174" xr:uid="{00000000-0005-0000-0000-0000DC680000}"/>
    <cellStyle name="Output 2 12 2 3 4" xfId="19175" xr:uid="{00000000-0005-0000-0000-0000DD680000}"/>
    <cellStyle name="Output 2 12 2 3 5" xfId="19176" xr:uid="{00000000-0005-0000-0000-0000DE680000}"/>
    <cellStyle name="Output 2 12 2 3 6" xfId="19177" xr:uid="{00000000-0005-0000-0000-0000DF680000}"/>
    <cellStyle name="Output 2 12 2 4" xfId="19178" xr:uid="{00000000-0005-0000-0000-0000E0680000}"/>
    <cellStyle name="Output 2 12 3" xfId="19179" xr:uid="{00000000-0005-0000-0000-0000E1680000}"/>
    <cellStyle name="Output 2 12 3 2" xfId="19180" xr:uid="{00000000-0005-0000-0000-0000E2680000}"/>
    <cellStyle name="Output 2 12 3 3" xfId="19181" xr:uid="{00000000-0005-0000-0000-0000E3680000}"/>
    <cellStyle name="Output 2 12 3 4" xfId="19182" xr:uid="{00000000-0005-0000-0000-0000E4680000}"/>
    <cellStyle name="Output 2 12 3 5" xfId="19183" xr:uid="{00000000-0005-0000-0000-0000E5680000}"/>
    <cellStyle name="Output 2 12 3 6" xfId="19184" xr:uid="{00000000-0005-0000-0000-0000E6680000}"/>
    <cellStyle name="Output 2 12 4" xfId="19185" xr:uid="{00000000-0005-0000-0000-0000E7680000}"/>
    <cellStyle name="Output 2 12 4 2" xfId="19186" xr:uid="{00000000-0005-0000-0000-0000E8680000}"/>
    <cellStyle name="Output 2 12 4 3" xfId="19187" xr:uid="{00000000-0005-0000-0000-0000E9680000}"/>
    <cellStyle name="Output 2 12 4 4" xfId="19188" xr:uid="{00000000-0005-0000-0000-0000EA680000}"/>
    <cellStyle name="Output 2 12 4 5" xfId="19189" xr:uid="{00000000-0005-0000-0000-0000EB680000}"/>
    <cellStyle name="Output 2 12 4 6" xfId="19190" xr:uid="{00000000-0005-0000-0000-0000EC680000}"/>
    <cellStyle name="Output 2 12 5" xfId="19191" xr:uid="{00000000-0005-0000-0000-0000ED680000}"/>
    <cellStyle name="Output 2 13" xfId="19192" xr:uid="{00000000-0005-0000-0000-0000EE680000}"/>
    <cellStyle name="Output 2 13 2" xfId="19193" xr:uid="{00000000-0005-0000-0000-0000EF680000}"/>
    <cellStyle name="Output 2 13 2 2" xfId="19194" xr:uid="{00000000-0005-0000-0000-0000F0680000}"/>
    <cellStyle name="Output 2 13 2 2 2" xfId="19195" xr:uid="{00000000-0005-0000-0000-0000F1680000}"/>
    <cellStyle name="Output 2 13 2 2 3" xfId="19196" xr:uid="{00000000-0005-0000-0000-0000F2680000}"/>
    <cellStyle name="Output 2 13 2 2 4" xfId="19197" xr:uid="{00000000-0005-0000-0000-0000F3680000}"/>
    <cellStyle name="Output 2 13 2 2 5" xfId="19198" xr:uid="{00000000-0005-0000-0000-0000F4680000}"/>
    <cellStyle name="Output 2 13 2 2 6" xfId="19199" xr:uid="{00000000-0005-0000-0000-0000F5680000}"/>
    <cellStyle name="Output 2 13 2 3" xfId="19200" xr:uid="{00000000-0005-0000-0000-0000F6680000}"/>
    <cellStyle name="Output 2 13 2 3 2" xfId="19201" xr:uid="{00000000-0005-0000-0000-0000F7680000}"/>
    <cellStyle name="Output 2 13 2 3 3" xfId="19202" xr:uid="{00000000-0005-0000-0000-0000F8680000}"/>
    <cellStyle name="Output 2 13 2 3 4" xfId="19203" xr:uid="{00000000-0005-0000-0000-0000F9680000}"/>
    <cellStyle name="Output 2 13 2 3 5" xfId="19204" xr:uid="{00000000-0005-0000-0000-0000FA680000}"/>
    <cellStyle name="Output 2 13 2 3 6" xfId="19205" xr:uid="{00000000-0005-0000-0000-0000FB680000}"/>
    <cellStyle name="Output 2 13 2 4" xfId="19206" xr:uid="{00000000-0005-0000-0000-0000FC680000}"/>
    <cellStyle name="Output 2 13 3" xfId="19207" xr:uid="{00000000-0005-0000-0000-0000FD680000}"/>
    <cellStyle name="Output 2 13 3 2" xfId="19208" xr:uid="{00000000-0005-0000-0000-0000FE680000}"/>
    <cellStyle name="Output 2 13 3 3" xfId="19209" xr:uid="{00000000-0005-0000-0000-0000FF680000}"/>
    <cellStyle name="Output 2 13 3 4" xfId="19210" xr:uid="{00000000-0005-0000-0000-000000690000}"/>
    <cellStyle name="Output 2 13 3 5" xfId="19211" xr:uid="{00000000-0005-0000-0000-000001690000}"/>
    <cellStyle name="Output 2 13 3 6" xfId="19212" xr:uid="{00000000-0005-0000-0000-000002690000}"/>
    <cellStyle name="Output 2 13 4" xfId="19213" xr:uid="{00000000-0005-0000-0000-000003690000}"/>
    <cellStyle name="Output 2 13 4 2" xfId="19214" xr:uid="{00000000-0005-0000-0000-000004690000}"/>
    <cellStyle name="Output 2 13 4 3" xfId="19215" xr:uid="{00000000-0005-0000-0000-000005690000}"/>
    <cellStyle name="Output 2 13 4 4" xfId="19216" xr:uid="{00000000-0005-0000-0000-000006690000}"/>
    <cellStyle name="Output 2 13 4 5" xfId="19217" xr:uid="{00000000-0005-0000-0000-000007690000}"/>
    <cellStyle name="Output 2 13 4 6" xfId="19218" xr:uid="{00000000-0005-0000-0000-000008690000}"/>
    <cellStyle name="Output 2 13 5" xfId="19219" xr:uid="{00000000-0005-0000-0000-000009690000}"/>
    <cellStyle name="Output 2 14" xfId="19220" xr:uid="{00000000-0005-0000-0000-00000A690000}"/>
    <cellStyle name="Output 2 14 2" xfId="19221" xr:uid="{00000000-0005-0000-0000-00000B690000}"/>
    <cellStyle name="Output 2 14 2 2" xfId="19222" xr:uid="{00000000-0005-0000-0000-00000C690000}"/>
    <cellStyle name="Output 2 14 2 2 2" xfId="19223" xr:uid="{00000000-0005-0000-0000-00000D690000}"/>
    <cellStyle name="Output 2 14 2 2 3" xfId="19224" xr:uid="{00000000-0005-0000-0000-00000E690000}"/>
    <cellStyle name="Output 2 14 2 2 4" xfId="19225" xr:uid="{00000000-0005-0000-0000-00000F690000}"/>
    <cellStyle name="Output 2 14 2 2 5" xfId="19226" xr:uid="{00000000-0005-0000-0000-000010690000}"/>
    <cellStyle name="Output 2 14 2 2 6" xfId="19227" xr:uid="{00000000-0005-0000-0000-000011690000}"/>
    <cellStyle name="Output 2 14 2 3" xfId="19228" xr:uid="{00000000-0005-0000-0000-000012690000}"/>
    <cellStyle name="Output 2 14 2 3 2" xfId="19229" xr:uid="{00000000-0005-0000-0000-000013690000}"/>
    <cellStyle name="Output 2 14 2 3 3" xfId="19230" xr:uid="{00000000-0005-0000-0000-000014690000}"/>
    <cellStyle name="Output 2 14 2 3 4" xfId="19231" xr:uid="{00000000-0005-0000-0000-000015690000}"/>
    <cellStyle name="Output 2 14 2 3 5" xfId="19232" xr:uid="{00000000-0005-0000-0000-000016690000}"/>
    <cellStyle name="Output 2 14 2 3 6" xfId="19233" xr:uid="{00000000-0005-0000-0000-000017690000}"/>
    <cellStyle name="Output 2 14 2 4" xfId="19234" xr:uid="{00000000-0005-0000-0000-000018690000}"/>
    <cellStyle name="Output 2 14 3" xfId="19235" xr:uid="{00000000-0005-0000-0000-000019690000}"/>
    <cellStyle name="Output 2 14 3 2" xfId="19236" xr:uid="{00000000-0005-0000-0000-00001A690000}"/>
    <cellStyle name="Output 2 14 3 3" xfId="19237" xr:uid="{00000000-0005-0000-0000-00001B690000}"/>
    <cellStyle name="Output 2 14 3 4" xfId="19238" xr:uid="{00000000-0005-0000-0000-00001C690000}"/>
    <cellStyle name="Output 2 14 3 5" xfId="19239" xr:uid="{00000000-0005-0000-0000-00001D690000}"/>
    <cellStyle name="Output 2 14 3 6" xfId="19240" xr:uid="{00000000-0005-0000-0000-00001E690000}"/>
    <cellStyle name="Output 2 14 4" xfId="19241" xr:uid="{00000000-0005-0000-0000-00001F690000}"/>
    <cellStyle name="Output 2 14 4 2" xfId="19242" xr:uid="{00000000-0005-0000-0000-000020690000}"/>
    <cellStyle name="Output 2 14 4 3" xfId="19243" xr:uid="{00000000-0005-0000-0000-000021690000}"/>
    <cellStyle name="Output 2 14 4 4" xfId="19244" xr:uid="{00000000-0005-0000-0000-000022690000}"/>
    <cellStyle name="Output 2 14 4 5" xfId="19245" xr:uid="{00000000-0005-0000-0000-000023690000}"/>
    <cellStyle name="Output 2 14 4 6" xfId="19246" xr:uid="{00000000-0005-0000-0000-000024690000}"/>
    <cellStyle name="Output 2 14 5" xfId="19247" xr:uid="{00000000-0005-0000-0000-000025690000}"/>
    <cellStyle name="Output 2 15" xfId="19248" xr:uid="{00000000-0005-0000-0000-000026690000}"/>
    <cellStyle name="Output 2 15 2" xfId="19249" xr:uid="{00000000-0005-0000-0000-000027690000}"/>
    <cellStyle name="Output 2 15 2 2" xfId="19250" xr:uid="{00000000-0005-0000-0000-000028690000}"/>
    <cellStyle name="Output 2 15 2 2 2" xfId="19251" xr:uid="{00000000-0005-0000-0000-000029690000}"/>
    <cellStyle name="Output 2 15 2 2 3" xfId="19252" xr:uid="{00000000-0005-0000-0000-00002A690000}"/>
    <cellStyle name="Output 2 15 2 2 4" xfId="19253" xr:uid="{00000000-0005-0000-0000-00002B690000}"/>
    <cellStyle name="Output 2 15 2 2 5" xfId="19254" xr:uid="{00000000-0005-0000-0000-00002C690000}"/>
    <cellStyle name="Output 2 15 2 2 6" xfId="19255" xr:uid="{00000000-0005-0000-0000-00002D690000}"/>
    <cellStyle name="Output 2 15 2 3" xfId="19256" xr:uid="{00000000-0005-0000-0000-00002E690000}"/>
    <cellStyle name="Output 2 15 2 3 2" xfId="19257" xr:uid="{00000000-0005-0000-0000-00002F690000}"/>
    <cellStyle name="Output 2 15 2 3 3" xfId="19258" xr:uid="{00000000-0005-0000-0000-000030690000}"/>
    <cellStyle name="Output 2 15 2 3 4" xfId="19259" xr:uid="{00000000-0005-0000-0000-000031690000}"/>
    <cellStyle name="Output 2 15 2 3 5" xfId="19260" xr:uid="{00000000-0005-0000-0000-000032690000}"/>
    <cellStyle name="Output 2 15 2 3 6" xfId="19261" xr:uid="{00000000-0005-0000-0000-000033690000}"/>
    <cellStyle name="Output 2 15 2 4" xfId="19262" xr:uid="{00000000-0005-0000-0000-000034690000}"/>
    <cellStyle name="Output 2 15 3" xfId="19263" xr:uid="{00000000-0005-0000-0000-000035690000}"/>
    <cellStyle name="Output 2 15 3 2" xfId="19264" xr:uid="{00000000-0005-0000-0000-000036690000}"/>
    <cellStyle name="Output 2 15 3 3" xfId="19265" xr:uid="{00000000-0005-0000-0000-000037690000}"/>
    <cellStyle name="Output 2 15 3 4" xfId="19266" xr:uid="{00000000-0005-0000-0000-000038690000}"/>
    <cellStyle name="Output 2 15 3 5" xfId="19267" xr:uid="{00000000-0005-0000-0000-000039690000}"/>
    <cellStyle name="Output 2 15 3 6" xfId="19268" xr:uid="{00000000-0005-0000-0000-00003A690000}"/>
    <cellStyle name="Output 2 15 4" xfId="19269" xr:uid="{00000000-0005-0000-0000-00003B690000}"/>
    <cellStyle name="Output 2 15 4 2" xfId="19270" xr:uid="{00000000-0005-0000-0000-00003C690000}"/>
    <cellStyle name="Output 2 15 4 3" xfId="19271" xr:uid="{00000000-0005-0000-0000-00003D690000}"/>
    <cellStyle name="Output 2 15 4 4" xfId="19272" xr:uid="{00000000-0005-0000-0000-00003E690000}"/>
    <cellStyle name="Output 2 15 4 5" xfId="19273" xr:uid="{00000000-0005-0000-0000-00003F690000}"/>
    <cellStyle name="Output 2 15 4 6" xfId="19274" xr:uid="{00000000-0005-0000-0000-000040690000}"/>
    <cellStyle name="Output 2 15 5" xfId="19275" xr:uid="{00000000-0005-0000-0000-000041690000}"/>
    <cellStyle name="Output 2 16" xfId="19276" xr:uid="{00000000-0005-0000-0000-000042690000}"/>
    <cellStyle name="Output 2 16 2" xfId="19277" xr:uid="{00000000-0005-0000-0000-000043690000}"/>
    <cellStyle name="Output 2 16 2 2" xfId="19278" xr:uid="{00000000-0005-0000-0000-000044690000}"/>
    <cellStyle name="Output 2 16 2 2 2" xfId="19279" xr:uid="{00000000-0005-0000-0000-000045690000}"/>
    <cellStyle name="Output 2 16 2 2 3" xfId="19280" xr:uid="{00000000-0005-0000-0000-000046690000}"/>
    <cellStyle name="Output 2 16 2 2 4" xfId="19281" xr:uid="{00000000-0005-0000-0000-000047690000}"/>
    <cellStyle name="Output 2 16 2 2 5" xfId="19282" xr:uid="{00000000-0005-0000-0000-000048690000}"/>
    <cellStyle name="Output 2 16 2 2 6" xfId="19283" xr:uid="{00000000-0005-0000-0000-000049690000}"/>
    <cellStyle name="Output 2 16 2 3" xfId="19284" xr:uid="{00000000-0005-0000-0000-00004A690000}"/>
    <cellStyle name="Output 2 16 2 3 2" xfId="19285" xr:uid="{00000000-0005-0000-0000-00004B690000}"/>
    <cellStyle name="Output 2 16 2 3 3" xfId="19286" xr:uid="{00000000-0005-0000-0000-00004C690000}"/>
    <cellStyle name="Output 2 16 2 3 4" xfId="19287" xr:uid="{00000000-0005-0000-0000-00004D690000}"/>
    <cellStyle name="Output 2 16 2 3 5" xfId="19288" xr:uid="{00000000-0005-0000-0000-00004E690000}"/>
    <cellStyle name="Output 2 16 2 3 6" xfId="19289" xr:uid="{00000000-0005-0000-0000-00004F690000}"/>
    <cellStyle name="Output 2 16 2 4" xfId="19290" xr:uid="{00000000-0005-0000-0000-000050690000}"/>
    <cellStyle name="Output 2 16 3" xfId="19291" xr:uid="{00000000-0005-0000-0000-000051690000}"/>
    <cellStyle name="Output 2 16 3 2" xfId="19292" xr:uid="{00000000-0005-0000-0000-000052690000}"/>
    <cellStyle name="Output 2 16 3 3" xfId="19293" xr:uid="{00000000-0005-0000-0000-000053690000}"/>
    <cellStyle name="Output 2 16 3 4" xfId="19294" xr:uid="{00000000-0005-0000-0000-000054690000}"/>
    <cellStyle name="Output 2 16 3 5" xfId="19295" xr:uid="{00000000-0005-0000-0000-000055690000}"/>
    <cellStyle name="Output 2 16 3 6" xfId="19296" xr:uid="{00000000-0005-0000-0000-000056690000}"/>
    <cellStyle name="Output 2 16 4" xfId="19297" xr:uid="{00000000-0005-0000-0000-000057690000}"/>
    <cellStyle name="Output 2 16 4 2" xfId="19298" xr:uid="{00000000-0005-0000-0000-000058690000}"/>
    <cellStyle name="Output 2 16 4 3" xfId="19299" xr:uid="{00000000-0005-0000-0000-000059690000}"/>
    <cellStyle name="Output 2 16 4 4" xfId="19300" xr:uid="{00000000-0005-0000-0000-00005A690000}"/>
    <cellStyle name="Output 2 16 4 5" xfId="19301" xr:uid="{00000000-0005-0000-0000-00005B690000}"/>
    <cellStyle name="Output 2 16 4 6" xfId="19302" xr:uid="{00000000-0005-0000-0000-00005C690000}"/>
    <cellStyle name="Output 2 16 5" xfId="19303" xr:uid="{00000000-0005-0000-0000-00005D690000}"/>
    <cellStyle name="Output 2 17" xfId="19304" xr:uid="{00000000-0005-0000-0000-00005E690000}"/>
    <cellStyle name="Output 2 17 2" xfId="19305" xr:uid="{00000000-0005-0000-0000-00005F690000}"/>
    <cellStyle name="Output 2 17 2 2" xfId="19306" xr:uid="{00000000-0005-0000-0000-000060690000}"/>
    <cellStyle name="Output 2 17 2 2 2" xfId="19307" xr:uid="{00000000-0005-0000-0000-000061690000}"/>
    <cellStyle name="Output 2 17 2 2 3" xfId="19308" xr:uid="{00000000-0005-0000-0000-000062690000}"/>
    <cellStyle name="Output 2 17 2 2 4" xfId="19309" xr:uid="{00000000-0005-0000-0000-000063690000}"/>
    <cellStyle name="Output 2 17 2 2 5" xfId="19310" xr:uid="{00000000-0005-0000-0000-000064690000}"/>
    <cellStyle name="Output 2 17 2 2 6" xfId="19311" xr:uid="{00000000-0005-0000-0000-000065690000}"/>
    <cellStyle name="Output 2 17 2 3" xfId="19312" xr:uid="{00000000-0005-0000-0000-000066690000}"/>
    <cellStyle name="Output 2 17 2 3 2" xfId="19313" xr:uid="{00000000-0005-0000-0000-000067690000}"/>
    <cellStyle name="Output 2 17 2 3 3" xfId="19314" xr:uid="{00000000-0005-0000-0000-000068690000}"/>
    <cellStyle name="Output 2 17 2 3 4" xfId="19315" xr:uid="{00000000-0005-0000-0000-000069690000}"/>
    <cellStyle name="Output 2 17 2 3 5" xfId="19316" xr:uid="{00000000-0005-0000-0000-00006A690000}"/>
    <cellStyle name="Output 2 17 2 3 6" xfId="19317" xr:uid="{00000000-0005-0000-0000-00006B690000}"/>
    <cellStyle name="Output 2 17 2 4" xfId="19318" xr:uid="{00000000-0005-0000-0000-00006C690000}"/>
    <cellStyle name="Output 2 17 3" xfId="19319" xr:uid="{00000000-0005-0000-0000-00006D690000}"/>
    <cellStyle name="Output 2 17 3 2" xfId="19320" xr:uid="{00000000-0005-0000-0000-00006E690000}"/>
    <cellStyle name="Output 2 17 3 3" xfId="19321" xr:uid="{00000000-0005-0000-0000-00006F690000}"/>
    <cellStyle name="Output 2 17 3 4" xfId="19322" xr:uid="{00000000-0005-0000-0000-000070690000}"/>
    <cellStyle name="Output 2 17 3 5" xfId="19323" xr:uid="{00000000-0005-0000-0000-000071690000}"/>
    <cellStyle name="Output 2 17 3 6" xfId="19324" xr:uid="{00000000-0005-0000-0000-000072690000}"/>
    <cellStyle name="Output 2 17 4" xfId="19325" xr:uid="{00000000-0005-0000-0000-000073690000}"/>
    <cellStyle name="Output 2 17 4 2" xfId="19326" xr:uid="{00000000-0005-0000-0000-000074690000}"/>
    <cellStyle name="Output 2 17 4 3" xfId="19327" xr:uid="{00000000-0005-0000-0000-000075690000}"/>
    <cellStyle name="Output 2 17 4 4" xfId="19328" xr:uid="{00000000-0005-0000-0000-000076690000}"/>
    <cellStyle name="Output 2 17 4 5" xfId="19329" xr:uid="{00000000-0005-0000-0000-000077690000}"/>
    <cellStyle name="Output 2 17 4 6" xfId="19330" xr:uid="{00000000-0005-0000-0000-000078690000}"/>
    <cellStyle name="Output 2 17 5" xfId="19331" xr:uid="{00000000-0005-0000-0000-000079690000}"/>
    <cellStyle name="Output 2 18" xfId="19332" xr:uid="{00000000-0005-0000-0000-00007A690000}"/>
    <cellStyle name="Output 2 18 2" xfId="19333" xr:uid="{00000000-0005-0000-0000-00007B690000}"/>
    <cellStyle name="Output 2 18 2 2" xfId="19334" xr:uid="{00000000-0005-0000-0000-00007C690000}"/>
    <cellStyle name="Output 2 18 2 2 2" xfId="19335" xr:uid="{00000000-0005-0000-0000-00007D690000}"/>
    <cellStyle name="Output 2 18 2 2 3" xfId="19336" xr:uid="{00000000-0005-0000-0000-00007E690000}"/>
    <cellStyle name="Output 2 18 2 2 4" xfId="19337" xr:uid="{00000000-0005-0000-0000-00007F690000}"/>
    <cellStyle name="Output 2 18 2 2 5" xfId="19338" xr:uid="{00000000-0005-0000-0000-000080690000}"/>
    <cellStyle name="Output 2 18 2 2 6" xfId="19339" xr:uid="{00000000-0005-0000-0000-000081690000}"/>
    <cellStyle name="Output 2 18 2 3" xfId="19340" xr:uid="{00000000-0005-0000-0000-000082690000}"/>
    <cellStyle name="Output 2 18 2 3 2" xfId="19341" xr:uid="{00000000-0005-0000-0000-000083690000}"/>
    <cellStyle name="Output 2 18 2 3 3" xfId="19342" xr:uid="{00000000-0005-0000-0000-000084690000}"/>
    <cellStyle name="Output 2 18 2 3 4" xfId="19343" xr:uid="{00000000-0005-0000-0000-000085690000}"/>
    <cellStyle name="Output 2 18 2 3 5" xfId="19344" xr:uid="{00000000-0005-0000-0000-000086690000}"/>
    <cellStyle name="Output 2 18 2 3 6" xfId="19345" xr:uid="{00000000-0005-0000-0000-000087690000}"/>
    <cellStyle name="Output 2 18 2 4" xfId="19346" xr:uid="{00000000-0005-0000-0000-000088690000}"/>
    <cellStyle name="Output 2 18 3" xfId="19347" xr:uid="{00000000-0005-0000-0000-000089690000}"/>
    <cellStyle name="Output 2 18 3 2" xfId="19348" xr:uid="{00000000-0005-0000-0000-00008A690000}"/>
    <cellStyle name="Output 2 18 3 3" xfId="19349" xr:uid="{00000000-0005-0000-0000-00008B690000}"/>
    <cellStyle name="Output 2 18 3 4" xfId="19350" xr:uid="{00000000-0005-0000-0000-00008C690000}"/>
    <cellStyle name="Output 2 18 3 5" xfId="19351" xr:uid="{00000000-0005-0000-0000-00008D690000}"/>
    <cellStyle name="Output 2 18 3 6" xfId="19352" xr:uid="{00000000-0005-0000-0000-00008E690000}"/>
    <cellStyle name="Output 2 18 4" xfId="19353" xr:uid="{00000000-0005-0000-0000-00008F690000}"/>
    <cellStyle name="Output 2 18 4 2" xfId="19354" xr:uid="{00000000-0005-0000-0000-000090690000}"/>
    <cellStyle name="Output 2 18 4 3" xfId="19355" xr:uid="{00000000-0005-0000-0000-000091690000}"/>
    <cellStyle name="Output 2 18 4 4" xfId="19356" xr:uid="{00000000-0005-0000-0000-000092690000}"/>
    <cellStyle name="Output 2 18 4 5" xfId="19357" xr:uid="{00000000-0005-0000-0000-000093690000}"/>
    <cellStyle name="Output 2 18 4 6" xfId="19358" xr:uid="{00000000-0005-0000-0000-000094690000}"/>
    <cellStyle name="Output 2 18 5" xfId="19359" xr:uid="{00000000-0005-0000-0000-000095690000}"/>
    <cellStyle name="Output 2 19" xfId="19360" xr:uid="{00000000-0005-0000-0000-000096690000}"/>
    <cellStyle name="Output 2 19 2" xfId="19361" xr:uid="{00000000-0005-0000-0000-000097690000}"/>
    <cellStyle name="Output 2 19 2 2" xfId="19362" xr:uid="{00000000-0005-0000-0000-000098690000}"/>
    <cellStyle name="Output 2 19 2 2 2" xfId="19363" xr:uid="{00000000-0005-0000-0000-000099690000}"/>
    <cellStyle name="Output 2 19 2 2 3" xfId="19364" xr:uid="{00000000-0005-0000-0000-00009A690000}"/>
    <cellStyle name="Output 2 19 2 2 4" xfId="19365" xr:uid="{00000000-0005-0000-0000-00009B690000}"/>
    <cellStyle name="Output 2 19 2 2 5" xfId="19366" xr:uid="{00000000-0005-0000-0000-00009C690000}"/>
    <cellStyle name="Output 2 19 2 2 6" xfId="19367" xr:uid="{00000000-0005-0000-0000-00009D690000}"/>
    <cellStyle name="Output 2 19 2 3" xfId="19368" xr:uid="{00000000-0005-0000-0000-00009E690000}"/>
    <cellStyle name="Output 2 19 2 3 2" xfId="19369" xr:uid="{00000000-0005-0000-0000-00009F690000}"/>
    <cellStyle name="Output 2 19 2 3 3" xfId="19370" xr:uid="{00000000-0005-0000-0000-0000A0690000}"/>
    <cellStyle name="Output 2 19 2 3 4" xfId="19371" xr:uid="{00000000-0005-0000-0000-0000A1690000}"/>
    <cellStyle name="Output 2 19 2 3 5" xfId="19372" xr:uid="{00000000-0005-0000-0000-0000A2690000}"/>
    <cellStyle name="Output 2 19 2 3 6" xfId="19373" xr:uid="{00000000-0005-0000-0000-0000A3690000}"/>
    <cellStyle name="Output 2 19 2 4" xfId="19374" xr:uid="{00000000-0005-0000-0000-0000A4690000}"/>
    <cellStyle name="Output 2 19 3" xfId="19375" xr:uid="{00000000-0005-0000-0000-0000A5690000}"/>
    <cellStyle name="Output 2 19 3 2" xfId="19376" xr:uid="{00000000-0005-0000-0000-0000A6690000}"/>
    <cellStyle name="Output 2 19 3 3" xfId="19377" xr:uid="{00000000-0005-0000-0000-0000A7690000}"/>
    <cellStyle name="Output 2 19 3 4" xfId="19378" xr:uid="{00000000-0005-0000-0000-0000A8690000}"/>
    <cellStyle name="Output 2 19 3 5" xfId="19379" xr:uid="{00000000-0005-0000-0000-0000A9690000}"/>
    <cellStyle name="Output 2 19 3 6" xfId="19380" xr:uid="{00000000-0005-0000-0000-0000AA690000}"/>
    <cellStyle name="Output 2 19 4" xfId="19381" xr:uid="{00000000-0005-0000-0000-0000AB690000}"/>
    <cellStyle name="Output 2 19 4 2" xfId="19382" xr:uid="{00000000-0005-0000-0000-0000AC690000}"/>
    <cellStyle name="Output 2 19 4 3" xfId="19383" xr:uid="{00000000-0005-0000-0000-0000AD690000}"/>
    <cellStyle name="Output 2 19 4 4" xfId="19384" xr:uid="{00000000-0005-0000-0000-0000AE690000}"/>
    <cellStyle name="Output 2 19 4 5" xfId="19385" xr:uid="{00000000-0005-0000-0000-0000AF690000}"/>
    <cellStyle name="Output 2 19 4 6" xfId="19386" xr:uid="{00000000-0005-0000-0000-0000B0690000}"/>
    <cellStyle name="Output 2 19 5" xfId="19387" xr:uid="{00000000-0005-0000-0000-0000B1690000}"/>
    <cellStyle name="Output 2 2" xfId="229" xr:uid="{00000000-0005-0000-0000-0000B2690000}"/>
    <cellStyle name="Output 2 2 10" xfId="38208" xr:uid="{00000000-0005-0000-0000-0000B3690000}"/>
    <cellStyle name="Output 2 2 11" xfId="19388" xr:uid="{00000000-0005-0000-0000-0000B4690000}"/>
    <cellStyle name="Output 2 2 2" xfId="307" xr:uid="{00000000-0005-0000-0000-0000B5690000}"/>
    <cellStyle name="Output 2 2 2 2" xfId="19390" xr:uid="{00000000-0005-0000-0000-0000B6690000}"/>
    <cellStyle name="Output 2 2 2 2 2" xfId="19391" xr:uid="{00000000-0005-0000-0000-0000B7690000}"/>
    <cellStyle name="Output 2 2 2 2 2 2" xfId="19392" xr:uid="{00000000-0005-0000-0000-0000B8690000}"/>
    <cellStyle name="Output 2 2 2 2 2 3" xfId="19393" xr:uid="{00000000-0005-0000-0000-0000B9690000}"/>
    <cellStyle name="Output 2 2 2 2 2 4" xfId="19394" xr:uid="{00000000-0005-0000-0000-0000BA690000}"/>
    <cellStyle name="Output 2 2 2 2 2 5" xfId="19395" xr:uid="{00000000-0005-0000-0000-0000BB690000}"/>
    <cellStyle name="Output 2 2 2 2 2 6" xfId="19396" xr:uid="{00000000-0005-0000-0000-0000BC690000}"/>
    <cellStyle name="Output 2 2 2 2 3" xfId="19397" xr:uid="{00000000-0005-0000-0000-0000BD690000}"/>
    <cellStyle name="Output 2 2 2 2 3 2" xfId="19398" xr:uid="{00000000-0005-0000-0000-0000BE690000}"/>
    <cellStyle name="Output 2 2 2 2 3 3" xfId="19399" xr:uid="{00000000-0005-0000-0000-0000BF690000}"/>
    <cellStyle name="Output 2 2 2 2 3 4" xfId="19400" xr:uid="{00000000-0005-0000-0000-0000C0690000}"/>
    <cellStyle name="Output 2 2 2 2 3 5" xfId="19401" xr:uid="{00000000-0005-0000-0000-0000C1690000}"/>
    <cellStyle name="Output 2 2 2 2 3 6" xfId="19402" xr:uid="{00000000-0005-0000-0000-0000C2690000}"/>
    <cellStyle name="Output 2 2 2 2 4" xfId="19403" xr:uid="{00000000-0005-0000-0000-0000C3690000}"/>
    <cellStyle name="Output 2 2 2 3" xfId="19404" xr:uid="{00000000-0005-0000-0000-0000C4690000}"/>
    <cellStyle name="Output 2 2 2 3 2" xfId="19405" xr:uid="{00000000-0005-0000-0000-0000C5690000}"/>
    <cellStyle name="Output 2 2 2 3 3" xfId="19406" xr:uid="{00000000-0005-0000-0000-0000C6690000}"/>
    <cellStyle name="Output 2 2 2 3 4" xfId="19407" xr:uid="{00000000-0005-0000-0000-0000C7690000}"/>
    <cellStyle name="Output 2 2 2 3 5" xfId="19408" xr:uid="{00000000-0005-0000-0000-0000C8690000}"/>
    <cellStyle name="Output 2 2 2 3 6" xfId="19409" xr:uid="{00000000-0005-0000-0000-0000C9690000}"/>
    <cellStyle name="Output 2 2 2 4" xfId="19410" xr:uid="{00000000-0005-0000-0000-0000CA690000}"/>
    <cellStyle name="Output 2 2 2 4 2" xfId="19411" xr:uid="{00000000-0005-0000-0000-0000CB690000}"/>
    <cellStyle name="Output 2 2 2 4 3" xfId="19412" xr:uid="{00000000-0005-0000-0000-0000CC690000}"/>
    <cellStyle name="Output 2 2 2 4 4" xfId="19413" xr:uid="{00000000-0005-0000-0000-0000CD690000}"/>
    <cellStyle name="Output 2 2 2 4 5" xfId="19414" xr:uid="{00000000-0005-0000-0000-0000CE690000}"/>
    <cellStyle name="Output 2 2 2 4 6" xfId="19415" xr:uid="{00000000-0005-0000-0000-0000CF690000}"/>
    <cellStyle name="Output 2 2 2 5" xfId="19416" xr:uid="{00000000-0005-0000-0000-0000D0690000}"/>
    <cellStyle name="Output 2 2 2 6" xfId="19389" xr:uid="{00000000-0005-0000-0000-0000D1690000}"/>
    <cellStyle name="Output 2 2 3" xfId="320" xr:uid="{00000000-0005-0000-0000-0000D2690000}"/>
    <cellStyle name="Output 2 2 3 2" xfId="19418" xr:uid="{00000000-0005-0000-0000-0000D3690000}"/>
    <cellStyle name="Output 2 2 3 2 2" xfId="19419" xr:uid="{00000000-0005-0000-0000-0000D4690000}"/>
    <cellStyle name="Output 2 2 3 2 2 2" xfId="19420" xr:uid="{00000000-0005-0000-0000-0000D5690000}"/>
    <cellStyle name="Output 2 2 3 2 2 3" xfId="19421" xr:uid="{00000000-0005-0000-0000-0000D6690000}"/>
    <cellStyle name="Output 2 2 3 2 2 4" xfId="19422" xr:uid="{00000000-0005-0000-0000-0000D7690000}"/>
    <cellStyle name="Output 2 2 3 2 2 5" xfId="19423" xr:uid="{00000000-0005-0000-0000-0000D8690000}"/>
    <cellStyle name="Output 2 2 3 2 2 6" xfId="19424" xr:uid="{00000000-0005-0000-0000-0000D9690000}"/>
    <cellStyle name="Output 2 2 3 2 3" xfId="19425" xr:uid="{00000000-0005-0000-0000-0000DA690000}"/>
    <cellStyle name="Output 2 2 3 2 3 2" xfId="19426" xr:uid="{00000000-0005-0000-0000-0000DB690000}"/>
    <cellStyle name="Output 2 2 3 2 3 3" xfId="19427" xr:uid="{00000000-0005-0000-0000-0000DC690000}"/>
    <cellStyle name="Output 2 2 3 2 3 4" xfId="19428" xr:uid="{00000000-0005-0000-0000-0000DD690000}"/>
    <cellStyle name="Output 2 2 3 2 3 5" xfId="19429" xr:uid="{00000000-0005-0000-0000-0000DE690000}"/>
    <cellStyle name="Output 2 2 3 2 3 6" xfId="19430" xr:uid="{00000000-0005-0000-0000-0000DF690000}"/>
    <cellStyle name="Output 2 2 3 2 4" xfId="19431" xr:uid="{00000000-0005-0000-0000-0000E0690000}"/>
    <cellStyle name="Output 2 2 3 3" xfId="19432" xr:uid="{00000000-0005-0000-0000-0000E1690000}"/>
    <cellStyle name="Output 2 2 3 3 2" xfId="19433" xr:uid="{00000000-0005-0000-0000-0000E2690000}"/>
    <cellStyle name="Output 2 2 3 3 3" xfId="19434" xr:uid="{00000000-0005-0000-0000-0000E3690000}"/>
    <cellStyle name="Output 2 2 3 3 4" xfId="19435" xr:uid="{00000000-0005-0000-0000-0000E4690000}"/>
    <cellStyle name="Output 2 2 3 3 5" xfId="19436" xr:uid="{00000000-0005-0000-0000-0000E5690000}"/>
    <cellStyle name="Output 2 2 3 3 6" xfId="19437" xr:uid="{00000000-0005-0000-0000-0000E6690000}"/>
    <cellStyle name="Output 2 2 3 4" xfId="19438" xr:uid="{00000000-0005-0000-0000-0000E7690000}"/>
    <cellStyle name="Output 2 2 3 4 2" xfId="19439" xr:uid="{00000000-0005-0000-0000-0000E8690000}"/>
    <cellStyle name="Output 2 2 3 4 3" xfId="19440" xr:uid="{00000000-0005-0000-0000-0000E9690000}"/>
    <cellStyle name="Output 2 2 3 4 4" xfId="19441" xr:uid="{00000000-0005-0000-0000-0000EA690000}"/>
    <cellStyle name="Output 2 2 3 4 5" xfId="19442" xr:uid="{00000000-0005-0000-0000-0000EB690000}"/>
    <cellStyle name="Output 2 2 3 4 6" xfId="19443" xr:uid="{00000000-0005-0000-0000-0000EC690000}"/>
    <cellStyle name="Output 2 2 3 5" xfId="19444" xr:uid="{00000000-0005-0000-0000-0000ED690000}"/>
    <cellStyle name="Output 2 2 3 6" xfId="19417" xr:uid="{00000000-0005-0000-0000-0000EE690000}"/>
    <cellStyle name="Output 2 2 4" xfId="19445" xr:uid="{00000000-0005-0000-0000-0000EF690000}"/>
    <cellStyle name="Output 2 2 4 2" xfId="19446" xr:uid="{00000000-0005-0000-0000-0000F0690000}"/>
    <cellStyle name="Output 2 2 4 2 2" xfId="19447" xr:uid="{00000000-0005-0000-0000-0000F1690000}"/>
    <cellStyle name="Output 2 2 4 2 2 2" xfId="19448" xr:uid="{00000000-0005-0000-0000-0000F2690000}"/>
    <cellStyle name="Output 2 2 4 2 2 3" xfId="19449" xr:uid="{00000000-0005-0000-0000-0000F3690000}"/>
    <cellStyle name="Output 2 2 4 2 2 4" xfId="19450" xr:uid="{00000000-0005-0000-0000-0000F4690000}"/>
    <cellStyle name="Output 2 2 4 2 2 5" xfId="19451" xr:uid="{00000000-0005-0000-0000-0000F5690000}"/>
    <cellStyle name="Output 2 2 4 2 2 6" xfId="19452" xr:uid="{00000000-0005-0000-0000-0000F6690000}"/>
    <cellStyle name="Output 2 2 4 2 3" xfId="19453" xr:uid="{00000000-0005-0000-0000-0000F7690000}"/>
    <cellStyle name="Output 2 2 4 2 3 2" xfId="19454" xr:uid="{00000000-0005-0000-0000-0000F8690000}"/>
    <cellStyle name="Output 2 2 4 2 3 3" xfId="19455" xr:uid="{00000000-0005-0000-0000-0000F9690000}"/>
    <cellStyle name="Output 2 2 4 2 3 4" xfId="19456" xr:uid="{00000000-0005-0000-0000-0000FA690000}"/>
    <cellStyle name="Output 2 2 4 2 3 5" xfId="19457" xr:uid="{00000000-0005-0000-0000-0000FB690000}"/>
    <cellStyle name="Output 2 2 4 2 3 6" xfId="19458" xr:uid="{00000000-0005-0000-0000-0000FC690000}"/>
    <cellStyle name="Output 2 2 4 2 4" xfId="19459" xr:uid="{00000000-0005-0000-0000-0000FD690000}"/>
    <cellStyle name="Output 2 2 4 3" xfId="19460" xr:uid="{00000000-0005-0000-0000-0000FE690000}"/>
    <cellStyle name="Output 2 2 4 3 2" xfId="19461" xr:uid="{00000000-0005-0000-0000-0000FF690000}"/>
    <cellStyle name="Output 2 2 4 3 3" xfId="19462" xr:uid="{00000000-0005-0000-0000-0000006A0000}"/>
    <cellStyle name="Output 2 2 4 3 4" xfId="19463" xr:uid="{00000000-0005-0000-0000-0000016A0000}"/>
    <cellStyle name="Output 2 2 4 3 5" xfId="19464" xr:uid="{00000000-0005-0000-0000-0000026A0000}"/>
    <cellStyle name="Output 2 2 4 3 6" xfId="19465" xr:uid="{00000000-0005-0000-0000-0000036A0000}"/>
    <cellStyle name="Output 2 2 4 4" xfId="19466" xr:uid="{00000000-0005-0000-0000-0000046A0000}"/>
    <cellStyle name="Output 2 2 4 4 2" xfId="19467" xr:uid="{00000000-0005-0000-0000-0000056A0000}"/>
    <cellStyle name="Output 2 2 4 4 3" xfId="19468" xr:uid="{00000000-0005-0000-0000-0000066A0000}"/>
    <cellStyle name="Output 2 2 4 4 4" xfId="19469" xr:uid="{00000000-0005-0000-0000-0000076A0000}"/>
    <cellStyle name="Output 2 2 4 4 5" xfId="19470" xr:uid="{00000000-0005-0000-0000-0000086A0000}"/>
    <cellStyle name="Output 2 2 4 4 6" xfId="19471" xr:uid="{00000000-0005-0000-0000-0000096A0000}"/>
    <cellStyle name="Output 2 2 4 5" xfId="19472" xr:uid="{00000000-0005-0000-0000-00000A6A0000}"/>
    <cellStyle name="Output 2 2 5" xfId="19473" xr:uid="{00000000-0005-0000-0000-00000B6A0000}"/>
    <cellStyle name="Output 2 2 5 2" xfId="19474" xr:uid="{00000000-0005-0000-0000-00000C6A0000}"/>
    <cellStyle name="Output 2 2 5 2 2" xfId="19475" xr:uid="{00000000-0005-0000-0000-00000D6A0000}"/>
    <cellStyle name="Output 2 2 5 2 3" xfId="19476" xr:uid="{00000000-0005-0000-0000-00000E6A0000}"/>
    <cellStyle name="Output 2 2 5 2 4" xfId="19477" xr:uid="{00000000-0005-0000-0000-00000F6A0000}"/>
    <cellStyle name="Output 2 2 5 2 5" xfId="19478" xr:uid="{00000000-0005-0000-0000-0000106A0000}"/>
    <cellStyle name="Output 2 2 5 2 6" xfId="19479" xr:uid="{00000000-0005-0000-0000-0000116A0000}"/>
    <cellStyle name="Output 2 2 5 3" xfId="19480" xr:uid="{00000000-0005-0000-0000-0000126A0000}"/>
    <cellStyle name="Output 2 2 5 3 2" xfId="19481" xr:uid="{00000000-0005-0000-0000-0000136A0000}"/>
    <cellStyle name="Output 2 2 5 3 3" xfId="19482" xr:uid="{00000000-0005-0000-0000-0000146A0000}"/>
    <cellStyle name="Output 2 2 5 3 4" xfId="19483" xr:uid="{00000000-0005-0000-0000-0000156A0000}"/>
    <cellStyle name="Output 2 2 5 3 5" xfId="19484" xr:uid="{00000000-0005-0000-0000-0000166A0000}"/>
    <cellStyle name="Output 2 2 5 3 6" xfId="19485" xr:uid="{00000000-0005-0000-0000-0000176A0000}"/>
    <cellStyle name="Output 2 2 5 4" xfId="19486" xr:uid="{00000000-0005-0000-0000-0000186A0000}"/>
    <cellStyle name="Output 2 2 6" xfId="19487" xr:uid="{00000000-0005-0000-0000-0000196A0000}"/>
    <cellStyle name="Output 2 2 6 2" xfId="19488" xr:uid="{00000000-0005-0000-0000-00001A6A0000}"/>
    <cellStyle name="Output 2 2 6 3" xfId="19489" xr:uid="{00000000-0005-0000-0000-00001B6A0000}"/>
    <cellStyle name="Output 2 2 6 4" xfId="19490" xr:uid="{00000000-0005-0000-0000-00001C6A0000}"/>
    <cellStyle name="Output 2 2 6 5" xfId="19491" xr:uid="{00000000-0005-0000-0000-00001D6A0000}"/>
    <cellStyle name="Output 2 2 6 6" xfId="19492" xr:uid="{00000000-0005-0000-0000-00001E6A0000}"/>
    <cellStyle name="Output 2 2 7" xfId="19493" xr:uid="{00000000-0005-0000-0000-00001F6A0000}"/>
    <cellStyle name="Output 2 2 7 2" xfId="19494" xr:uid="{00000000-0005-0000-0000-0000206A0000}"/>
    <cellStyle name="Output 2 2 7 3" xfId="19495" xr:uid="{00000000-0005-0000-0000-0000216A0000}"/>
    <cellStyle name="Output 2 2 7 4" xfId="19496" xr:uid="{00000000-0005-0000-0000-0000226A0000}"/>
    <cellStyle name="Output 2 2 7 5" xfId="19497" xr:uid="{00000000-0005-0000-0000-0000236A0000}"/>
    <cellStyle name="Output 2 2 7 6" xfId="19498" xr:uid="{00000000-0005-0000-0000-0000246A0000}"/>
    <cellStyle name="Output 2 2 8" xfId="19499" xr:uid="{00000000-0005-0000-0000-0000256A0000}"/>
    <cellStyle name="Output 2 2 9" xfId="37711" xr:uid="{00000000-0005-0000-0000-0000266A0000}"/>
    <cellStyle name="Output 2 2_Client_Report_SSFD_286_UI_15May14_06h00" xfId="37114" xr:uid="{00000000-0005-0000-0000-0000276A0000}"/>
    <cellStyle name="Output 2 20" xfId="19500" xr:uid="{00000000-0005-0000-0000-0000286A0000}"/>
    <cellStyle name="Output 2 20 2" xfId="19501" xr:uid="{00000000-0005-0000-0000-0000296A0000}"/>
    <cellStyle name="Output 2 20 2 2" xfId="19502" xr:uid="{00000000-0005-0000-0000-00002A6A0000}"/>
    <cellStyle name="Output 2 20 2 2 2" xfId="19503" xr:uid="{00000000-0005-0000-0000-00002B6A0000}"/>
    <cellStyle name="Output 2 20 2 2 3" xfId="19504" xr:uid="{00000000-0005-0000-0000-00002C6A0000}"/>
    <cellStyle name="Output 2 20 2 2 4" xfId="19505" xr:uid="{00000000-0005-0000-0000-00002D6A0000}"/>
    <cellStyle name="Output 2 20 2 2 5" xfId="19506" xr:uid="{00000000-0005-0000-0000-00002E6A0000}"/>
    <cellStyle name="Output 2 20 2 2 6" xfId="19507" xr:uid="{00000000-0005-0000-0000-00002F6A0000}"/>
    <cellStyle name="Output 2 20 2 3" xfId="19508" xr:uid="{00000000-0005-0000-0000-0000306A0000}"/>
    <cellStyle name="Output 2 20 2 3 2" xfId="19509" xr:uid="{00000000-0005-0000-0000-0000316A0000}"/>
    <cellStyle name="Output 2 20 2 3 3" xfId="19510" xr:uid="{00000000-0005-0000-0000-0000326A0000}"/>
    <cellStyle name="Output 2 20 2 3 4" xfId="19511" xr:uid="{00000000-0005-0000-0000-0000336A0000}"/>
    <cellStyle name="Output 2 20 2 3 5" xfId="19512" xr:uid="{00000000-0005-0000-0000-0000346A0000}"/>
    <cellStyle name="Output 2 20 2 3 6" xfId="19513" xr:uid="{00000000-0005-0000-0000-0000356A0000}"/>
    <cellStyle name="Output 2 20 2 4" xfId="19514" xr:uid="{00000000-0005-0000-0000-0000366A0000}"/>
    <cellStyle name="Output 2 20 3" xfId="19515" xr:uid="{00000000-0005-0000-0000-0000376A0000}"/>
    <cellStyle name="Output 2 20 3 2" xfId="19516" xr:uid="{00000000-0005-0000-0000-0000386A0000}"/>
    <cellStyle name="Output 2 20 3 3" xfId="19517" xr:uid="{00000000-0005-0000-0000-0000396A0000}"/>
    <cellStyle name="Output 2 20 3 4" xfId="19518" xr:uid="{00000000-0005-0000-0000-00003A6A0000}"/>
    <cellStyle name="Output 2 20 3 5" xfId="19519" xr:uid="{00000000-0005-0000-0000-00003B6A0000}"/>
    <cellStyle name="Output 2 20 3 6" xfId="19520" xr:uid="{00000000-0005-0000-0000-00003C6A0000}"/>
    <cellStyle name="Output 2 20 4" xfId="19521" xr:uid="{00000000-0005-0000-0000-00003D6A0000}"/>
    <cellStyle name="Output 2 20 4 2" xfId="19522" xr:uid="{00000000-0005-0000-0000-00003E6A0000}"/>
    <cellStyle name="Output 2 20 4 3" xfId="19523" xr:uid="{00000000-0005-0000-0000-00003F6A0000}"/>
    <cellStyle name="Output 2 20 4 4" xfId="19524" xr:uid="{00000000-0005-0000-0000-0000406A0000}"/>
    <cellStyle name="Output 2 20 4 5" xfId="19525" xr:uid="{00000000-0005-0000-0000-0000416A0000}"/>
    <cellStyle name="Output 2 20 4 6" xfId="19526" xr:uid="{00000000-0005-0000-0000-0000426A0000}"/>
    <cellStyle name="Output 2 20 5" xfId="19527" xr:uid="{00000000-0005-0000-0000-0000436A0000}"/>
    <cellStyle name="Output 2 21" xfId="19528" xr:uid="{00000000-0005-0000-0000-0000446A0000}"/>
    <cellStyle name="Output 2 21 2" xfId="19529" xr:uid="{00000000-0005-0000-0000-0000456A0000}"/>
    <cellStyle name="Output 2 21 2 2" xfId="19530" xr:uid="{00000000-0005-0000-0000-0000466A0000}"/>
    <cellStyle name="Output 2 21 2 2 2" xfId="19531" xr:uid="{00000000-0005-0000-0000-0000476A0000}"/>
    <cellStyle name="Output 2 21 2 2 3" xfId="19532" xr:uid="{00000000-0005-0000-0000-0000486A0000}"/>
    <cellStyle name="Output 2 21 2 2 4" xfId="19533" xr:uid="{00000000-0005-0000-0000-0000496A0000}"/>
    <cellStyle name="Output 2 21 2 2 5" xfId="19534" xr:uid="{00000000-0005-0000-0000-00004A6A0000}"/>
    <cellStyle name="Output 2 21 2 2 6" xfId="19535" xr:uid="{00000000-0005-0000-0000-00004B6A0000}"/>
    <cellStyle name="Output 2 21 2 3" xfId="19536" xr:uid="{00000000-0005-0000-0000-00004C6A0000}"/>
    <cellStyle name="Output 2 21 2 3 2" xfId="19537" xr:uid="{00000000-0005-0000-0000-00004D6A0000}"/>
    <cellStyle name="Output 2 21 2 3 3" xfId="19538" xr:uid="{00000000-0005-0000-0000-00004E6A0000}"/>
    <cellStyle name="Output 2 21 2 3 4" xfId="19539" xr:uid="{00000000-0005-0000-0000-00004F6A0000}"/>
    <cellStyle name="Output 2 21 2 3 5" xfId="19540" xr:uid="{00000000-0005-0000-0000-0000506A0000}"/>
    <cellStyle name="Output 2 21 2 3 6" xfId="19541" xr:uid="{00000000-0005-0000-0000-0000516A0000}"/>
    <cellStyle name="Output 2 21 2 4" xfId="19542" xr:uid="{00000000-0005-0000-0000-0000526A0000}"/>
    <cellStyle name="Output 2 21 3" xfId="19543" xr:uid="{00000000-0005-0000-0000-0000536A0000}"/>
    <cellStyle name="Output 2 21 3 2" xfId="19544" xr:uid="{00000000-0005-0000-0000-0000546A0000}"/>
    <cellStyle name="Output 2 21 3 3" xfId="19545" xr:uid="{00000000-0005-0000-0000-0000556A0000}"/>
    <cellStyle name="Output 2 21 3 4" xfId="19546" xr:uid="{00000000-0005-0000-0000-0000566A0000}"/>
    <cellStyle name="Output 2 21 3 5" xfId="19547" xr:uid="{00000000-0005-0000-0000-0000576A0000}"/>
    <cellStyle name="Output 2 21 3 6" xfId="19548" xr:uid="{00000000-0005-0000-0000-0000586A0000}"/>
    <cellStyle name="Output 2 21 4" xfId="19549" xr:uid="{00000000-0005-0000-0000-0000596A0000}"/>
    <cellStyle name="Output 2 21 4 2" xfId="19550" xr:uid="{00000000-0005-0000-0000-00005A6A0000}"/>
    <cellStyle name="Output 2 21 4 3" xfId="19551" xr:uid="{00000000-0005-0000-0000-00005B6A0000}"/>
    <cellStyle name="Output 2 21 4 4" xfId="19552" xr:uid="{00000000-0005-0000-0000-00005C6A0000}"/>
    <cellStyle name="Output 2 21 4 5" xfId="19553" xr:uid="{00000000-0005-0000-0000-00005D6A0000}"/>
    <cellStyle name="Output 2 21 4 6" xfId="19554" xr:uid="{00000000-0005-0000-0000-00005E6A0000}"/>
    <cellStyle name="Output 2 21 5" xfId="19555" xr:uid="{00000000-0005-0000-0000-00005F6A0000}"/>
    <cellStyle name="Output 2 21 6" xfId="35052" xr:uid="{00000000-0005-0000-0000-0000606A0000}"/>
    <cellStyle name="Output 2 22" xfId="19556" xr:uid="{00000000-0005-0000-0000-0000616A0000}"/>
    <cellStyle name="Output 2 22 2" xfId="19557" xr:uid="{00000000-0005-0000-0000-0000626A0000}"/>
    <cellStyle name="Output 2 22 2 2" xfId="19558" xr:uid="{00000000-0005-0000-0000-0000636A0000}"/>
    <cellStyle name="Output 2 22 2 3" xfId="19559" xr:uid="{00000000-0005-0000-0000-0000646A0000}"/>
    <cellStyle name="Output 2 22 2 4" xfId="19560" xr:uid="{00000000-0005-0000-0000-0000656A0000}"/>
    <cellStyle name="Output 2 22 2 5" xfId="19561" xr:uid="{00000000-0005-0000-0000-0000666A0000}"/>
    <cellStyle name="Output 2 22 2 6" xfId="19562" xr:uid="{00000000-0005-0000-0000-0000676A0000}"/>
    <cellStyle name="Output 2 22 3" xfId="19563" xr:uid="{00000000-0005-0000-0000-0000686A0000}"/>
    <cellStyle name="Output 2 22 3 2" xfId="19564" xr:uid="{00000000-0005-0000-0000-0000696A0000}"/>
    <cellStyle name="Output 2 22 3 3" xfId="19565" xr:uid="{00000000-0005-0000-0000-00006A6A0000}"/>
    <cellStyle name="Output 2 22 3 4" xfId="19566" xr:uid="{00000000-0005-0000-0000-00006B6A0000}"/>
    <cellStyle name="Output 2 22 3 5" xfId="19567" xr:uid="{00000000-0005-0000-0000-00006C6A0000}"/>
    <cellStyle name="Output 2 22 3 6" xfId="19568" xr:uid="{00000000-0005-0000-0000-00006D6A0000}"/>
    <cellStyle name="Output 2 22 4" xfId="19569" xr:uid="{00000000-0005-0000-0000-00006E6A0000}"/>
    <cellStyle name="Output 2 23" xfId="19570" xr:uid="{00000000-0005-0000-0000-00006F6A0000}"/>
    <cellStyle name="Output 2 23 2" xfId="19571" xr:uid="{00000000-0005-0000-0000-0000706A0000}"/>
    <cellStyle name="Output 2 23 3" xfId="19572" xr:uid="{00000000-0005-0000-0000-0000716A0000}"/>
    <cellStyle name="Output 2 23 4" xfId="19573" xr:uid="{00000000-0005-0000-0000-0000726A0000}"/>
    <cellStyle name="Output 2 23 5" xfId="19574" xr:uid="{00000000-0005-0000-0000-0000736A0000}"/>
    <cellStyle name="Output 2 23 6" xfId="19575" xr:uid="{00000000-0005-0000-0000-0000746A0000}"/>
    <cellStyle name="Output 2 24" xfId="19576" xr:uid="{00000000-0005-0000-0000-0000756A0000}"/>
    <cellStyle name="Output 2 24 2" xfId="19577" xr:uid="{00000000-0005-0000-0000-0000766A0000}"/>
    <cellStyle name="Output 2 24 3" xfId="19578" xr:uid="{00000000-0005-0000-0000-0000776A0000}"/>
    <cellStyle name="Output 2 24 4" xfId="19579" xr:uid="{00000000-0005-0000-0000-0000786A0000}"/>
    <cellStyle name="Output 2 24 5" xfId="19580" xr:uid="{00000000-0005-0000-0000-0000796A0000}"/>
    <cellStyle name="Output 2 24 6" xfId="19581" xr:uid="{00000000-0005-0000-0000-00007A6A0000}"/>
    <cellStyle name="Output 2 25" xfId="19582" xr:uid="{00000000-0005-0000-0000-00007B6A0000}"/>
    <cellStyle name="Output 2 26" xfId="38026" xr:uid="{00000000-0005-0000-0000-00007C6A0000}"/>
    <cellStyle name="Output 2 27" xfId="38065" xr:uid="{00000000-0005-0000-0000-00007D6A0000}"/>
    <cellStyle name="Output 2 28" xfId="38059" xr:uid="{00000000-0005-0000-0000-00007E6A0000}"/>
    <cellStyle name="Output 2 29" xfId="38062" xr:uid="{00000000-0005-0000-0000-00007F6A0000}"/>
    <cellStyle name="Output 2 3" xfId="254" xr:uid="{00000000-0005-0000-0000-0000806A0000}"/>
    <cellStyle name="Output 2 3 2" xfId="19584" xr:uid="{00000000-0005-0000-0000-0000816A0000}"/>
    <cellStyle name="Output 2 3 2 2" xfId="19585" xr:uid="{00000000-0005-0000-0000-0000826A0000}"/>
    <cellStyle name="Output 2 3 2 2 2" xfId="19586" xr:uid="{00000000-0005-0000-0000-0000836A0000}"/>
    <cellStyle name="Output 2 3 2 2 2 2" xfId="19587" xr:uid="{00000000-0005-0000-0000-0000846A0000}"/>
    <cellStyle name="Output 2 3 2 2 2 3" xfId="19588" xr:uid="{00000000-0005-0000-0000-0000856A0000}"/>
    <cellStyle name="Output 2 3 2 2 2 4" xfId="19589" xr:uid="{00000000-0005-0000-0000-0000866A0000}"/>
    <cellStyle name="Output 2 3 2 2 2 5" xfId="19590" xr:uid="{00000000-0005-0000-0000-0000876A0000}"/>
    <cellStyle name="Output 2 3 2 2 2 6" xfId="19591" xr:uid="{00000000-0005-0000-0000-0000886A0000}"/>
    <cellStyle name="Output 2 3 2 2 3" xfId="19592" xr:uid="{00000000-0005-0000-0000-0000896A0000}"/>
    <cellStyle name="Output 2 3 2 2 3 2" xfId="19593" xr:uid="{00000000-0005-0000-0000-00008A6A0000}"/>
    <cellStyle name="Output 2 3 2 2 3 3" xfId="19594" xr:uid="{00000000-0005-0000-0000-00008B6A0000}"/>
    <cellStyle name="Output 2 3 2 2 3 4" xfId="19595" xr:uid="{00000000-0005-0000-0000-00008C6A0000}"/>
    <cellStyle name="Output 2 3 2 2 3 5" xfId="19596" xr:uid="{00000000-0005-0000-0000-00008D6A0000}"/>
    <cellStyle name="Output 2 3 2 2 3 6" xfId="19597" xr:uid="{00000000-0005-0000-0000-00008E6A0000}"/>
    <cellStyle name="Output 2 3 2 2 4" xfId="19598" xr:uid="{00000000-0005-0000-0000-00008F6A0000}"/>
    <cellStyle name="Output 2 3 2 3" xfId="19599" xr:uid="{00000000-0005-0000-0000-0000906A0000}"/>
    <cellStyle name="Output 2 3 2 3 2" xfId="19600" xr:uid="{00000000-0005-0000-0000-0000916A0000}"/>
    <cellStyle name="Output 2 3 2 3 3" xfId="19601" xr:uid="{00000000-0005-0000-0000-0000926A0000}"/>
    <cellStyle name="Output 2 3 2 3 4" xfId="19602" xr:uid="{00000000-0005-0000-0000-0000936A0000}"/>
    <cellStyle name="Output 2 3 2 3 5" xfId="19603" xr:uid="{00000000-0005-0000-0000-0000946A0000}"/>
    <cellStyle name="Output 2 3 2 3 6" xfId="19604" xr:uid="{00000000-0005-0000-0000-0000956A0000}"/>
    <cellStyle name="Output 2 3 2 4" xfId="19605" xr:uid="{00000000-0005-0000-0000-0000966A0000}"/>
    <cellStyle name="Output 2 3 2 4 2" xfId="19606" xr:uid="{00000000-0005-0000-0000-0000976A0000}"/>
    <cellStyle name="Output 2 3 2 4 3" xfId="19607" xr:uid="{00000000-0005-0000-0000-0000986A0000}"/>
    <cellStyle name="Output 2 3 2 4 4" xfId="19608" xr:uid="{00000000-0005-0000-0000-0000996A0000}"/>
    <cellStyle name="Output 2 3 2 4 5" xfId="19609" xr:uid="{00000000-0005-0000-0000-00009A6A0000}"/>
    <cellStyle name="Output 2 3 2 4 6" xfId="19610" xr:uid="{00000000-0005-0000-0000-00009B6A0000}"/>
    <cellStyle name="Output 2 3 2 5" xfId="19611" xr:uid="{00000000-0005-0000-0000-00009C6A0000}"/>
    <cellStyle name="Output 2 3 3" xfId="19612" xr:uid="{00000000-0005-0000-0000-00009D6A0000}"/>
    <cellStyle name="Output 2 3 3 2" xfId="19613" xr:uid="{00000000-0005-0000-0000-00009E6A0000}"/>
    <cellStyle name="Output 2 3 3 2 2" xfId="19614" xr:uid="{00000000-0005-0000-0000-00009F6A0000}"/>
    <cellStyle name="Output 2 3 3 2 2 2" xfId="19615" xr:uid="{00000000-0005-0000-0000-0000A06A0000}"/>
    <cellStyle name="Output 2 3 3 2 2 3" xfId="19616" xr:uid="{00000000-0005-0000-0000-0000A16A0000}"/>
    <cellStyle name="Output 2 3 3 2 2 4" xfId="19617" xr:uid="{00000000-0005-0000-0000-0000A26A0000}"/>
    <cellStyle name="Output 2 3 3 2 2 5" xfId="19618" xr:uid="{00000000-0005-0000-0000-0000A36A0000}"/>
    <cellStyle name="Output 2 3 3 2 2 6" xfId="19619" xr:uid="{00000000-0005-0000-0000-0000A46A0000}"/>
    <cellStyle name="Output 2 3 3 2 3" xfId="19620" xr:uid="{00000000-0005-0000-0000-0000A56A0000}"/>
    <cellStyle name="Output 2 3 3 2 3 2" xfId="19621" xr:uid="{00000000-0005-0000-0000-0000A66A0000}"/>
    <cellStyle name="Output 2 3 3 2 3 3" xfId="19622" xr:uid="{00000000-0005-0000-0000-0000A76A0000}"/>
    <cellStyle name="Output 2 3 3 2 3 4" xfId="19623" xr:uid="{00000000-0005-0000-0000-0000A86A0000}"/>
    <cellStyle name="Output 2 3 3 2 3 5" xfId="19624" xr:uid="{00000000-0005-0000-0000-0000A96A0000}"/>
    <cellStyle name="Output 2 3 3 2 3 6" xfId="19625" xr:uid="{00000000-0005-0000-0000-0000AA6A0000}"/>
    <cellStyle name="Output 2 3 3 2 4" xfId="19626" xr:uid="{00000000-0005-0000-0000-0000AB6A0000}"/>
    <cellStyle name="Output 2 3 3 3" xfId="19627" xr:uid="{00000000-0005-0000-0000-0000AC6A0000}"/>
    <cellStyle name="Output 2 3 3 3 2" xfId="19628" xr:uid="{00000000-0005-0000-0000-0000AD6A0000}"/>
    <cellStyle name="Output 2 3 3 3 3" xfId="19629" xr:uid="{00000000-0005-0000-0000-0000AE6A0000}"/>
    <cellStyle name="Output 2 3 3 3 4" xfId="19630" xr:uid="{00000000-0005-0000-0000-0000AF6A0000}"/>
    <cellStyle name="Output 2 3 3 3 5" xfId="19631" xr:uid="{00000000-0005-0000-0000-0000B06A0000}"/>
    <cellStyle name="Output 2 3 3 3 6" xfId="19632" xr:uid="{00000000-0005-0000-0000-0000B16A0000}"/>
    <cellStyle name="Output 2 3 3 4" xfId="19633" xr:uid="{00000000-0005-0000-0000-0000B26A0000}"/>
    <cellStyle name="Output 2 3 3 4 2" xfId="19634" xr:uid="{00000000-0005-0000-0000-0000B36A0000}"/>
    <cellStyle name="Output 2 3 3 4 3" xfId="19635" xr:uid="{00000000-0005-0000-0000-0000B46A0000}"/>
    <cellStyle name="Output 2 3 3 4 4" xfId="19636" xr:uid="{00000000-0005-0000-0000-0000B56A0000}"/>
    <cellStyle name="Output 2 3 3 4 5" xfId="19637" xr:uid="{00000000-0005-0000-0000-0000B66A0000}"/>
    <cellStyle name="Output 2 3 3 4 6" xfId="19638" xr:uid="{00000000-0005-0000-0000-0000B76A0000}"/>
    <cellStyle name="Output 2 3 3 5" xfId="19639" xr:uid="{00000000-0005-0000-0000-0000B86A0000}"/>
    <cellStyle name="Output 2 3 4" xfId="19640" xr:uid="{00000000-0005-0000-0000-0000B96A0000}"/>
    <cellStyle name="Output 2 3 4 2" xfId="19641" xr:uid="{00000000-0005-0000-0000-0000BA6A0000}"/>
    <cellStyle name="Output 2 3 4 2 2" xfId="19642" xr:uid="{00000000-0005-0000-0000-0000BB6A0000}"/>
    <cellStyle name="Output 2 3 4 2 2 2" xfId="19643" xr:uid="{00000000-0005-0000-0000-0000BC6A0000}"/>
    <cellStyle name="Output 2 3 4 2 2 3" xfId="19644" xr:uid="{00000000-0005-0000-0000-0000BD6A0000}"/>
    <cellStyle name="Output 2 3 4 2 2 4" xfId="19645" xr:uid="{00000000-0005-0000-0000-0000BE6A0000}"/>
    <cellStyle name="Output 2 3 4 2 2 5" xfId="19646" xr:uid="{00000000-0005-0000-0000-0000BF6A0000}"/>
    <cellStyle name="Output 2 3 4 2 2 6" xfId="19647" xr:uid="{00000000-0005-0000-0000-0000C06A0000}"/>
    <cellStyle name="Output 2 3 4 2 3" xfId="19648" xr:uid="{00000000-0005-0000-0000-0000C16A0000}"/>
    <cellStyle name="Output 2 3 4 2 3 2" xfId="19649" xr:uid="{00000000-0005-0000-0000-0000C26A0000}"/>
    <cellStyle name="Output 2 3 4 2 3 3" xfId="19650" xr:uid="{00000000-0005-0000-0000-0000C36A0000}"/>
    <cellStyle name="Output 2 3 4 2 3 4" xfId="19651" xr:uid="{00000000-0005-0000-0000-0000C46A0000}"/>
    <cellStyle name="Output 2 3 4 2 3 5" xfId="19652" xr:uid="{00000000-0005-0000-0000-0000C56A0000}"/>
    <cellStyle name="Output 2 3 4 2 3 6" xfId="19653" xr:uid="{00000000-0005-0000-0000-0000C66A0000}"/>
    <cellStyle name="Output 2 3 4 2 4" xfId="19654" xr:uid="{00000000-0005-0000-0000-0000C76A0000}"/>
    <cellStyle name="Output 2 3 4 3" xfId="19655" xr:uid="{00000000-0005-0000-0000-0000C86A0000}"/>
    <cellStyle name="Output 2 3 4 3 2" xfId="19656" xr:uid="{00000000-0005-0000-0000-0000C96A0000}"/>
    <cellStyle name="Output 2 3 4 3 3" xfId="19657" xr:uid="{00000000-0005-0000-0000-0000CA6A0000}"/>
    <cellStyle name="Output 2 3 4 3 4" xfId="19658" xr:uid="{00000000-0005-0000-0000-0000CB6A0000}"/>
    <cellStyle name="Output 2 3 4 3 5" xfId="19659" xr:uid="{00000000-0005-0000-0000-0000CC6A0000}"/>
    <cellStyle name="Output 2 3 4 3 6" xfId="19660" xr:uid="{00000000-0005-0000-0000-0000CD6A0000}"/>
    <cellStyle name="Output 2 3 4 4" xfId="19661" xr:uid="{00000000-0005-0000-0000-0000CE6A0000}"/>
    <cellStyle name="Output 2 3 4 4 2" xfId="19662" xr:uid="{00000000-0005-0000-0000-0000CF6A0000}"/>
    <cellStyle name="Output 2 3 4 4 3" xfId="19663" xr:uid="{00000000-0005-0000-0000-0000D06A0000}"/>
    <cellStyle name="Output 2 3 4 4 4" xfId="19664" xr:uid="{00000000-0005-0000-0000-0000D16A0000}"/>
    <cellStyle name="Output 2 3 4 4 5" xfId="19665" xr:uid="{00000000-0005-0000-0000-0000D26A0000}"/>
    <cellStyle name="Output 2 3 4 4 6" xfId="19666" xr:uid="{00000000-0005-0000-0000-0000D36A0000}"/>
    <cellStyle name="Output 2 3 4 5" xfId="19667" xr:uid="{00000000-0005-0000-0000-0000D46A0000}"/>
    <cellStyle name="Output 2 3 5" xfId="19668" xr:uid="{00000000-0005-0000-0000-0000D56A0000}"/>
    <cellStyle name="Output 2 3 5 2" xfId="19669" xr:uid="{00000000-0005-0000-0000-0000D66A0000}"/>
    <cellStyle name="Output 2 3 5 2 2" xfId="19670" xr:uid="{00000000-0005-0000-0000-0000D76A0000}"/>
    <cellStyle name="Output 2 3 5 2 3" xfId="19671" xr:uid="{00000000-0005-0000-0000-0000D86A0000}"/>
    <cellStyle name="Output 2 3 5 2 4" xfId="19672" xr:uid="{00000000-0005-0000-0000-0000D96A0000}"/>
    <cellStyle name="Output 2 3 5 2 5" xfId="19673" xr:uid="{00000000-0005-0000-0000-0000DA6A0000}"/>
    <cellStyle name="Output 2 3 5 2 6" xfId="19674" xr:uid="{00000000-0005-0000-0000-0000DB6A0000}"/>
    <cellStyle name="Output 2 3 5 3" xfId="19675" xr:uid="{00000000-0005-0000-0000-0000DC6A0000}"/>
    <cellStyle name="Output 2 3 5 3 2" xfId="19676" xr:uid="{00000000-0005-0000-0000-0000DD6A0000}"/>
    <cellStyle name="Output 2 3 5 3 3" xfId="19677" xr:uid="{00000000-0005-0000-0000-0000DE6A0000}"/>
    <cellStyle name="Output 2 3 5 3 4" xfId="19678" xr:uid="{00000000-0005-0000-0000-0000DF6A0000}"/>
    <cellStyle name="Output 2 3 5 3 5" xfId="19679" xr:uid="{00000000-0005-0000-0000-0000E06A0000}"/>
    <cellStyle name="Output 2 3 5 3 6" xfId="19680" xr:uid="{00000000-0005-0000-0000-0000E16A0000}"/>
    <cellStyle name="Output 2 3 5 4" xfId="19681" xr:uid="{00000000-0005-0000-0000-0000E26A0000}"/>
    <cellStyle name="Output 2 3 6" xfId="19682" xr:uid="{00000000-0005-0000-0000-0000E36A0000}"/>
    <cellStyle name="Output 2 3 6 2" xfId="19683" xr:uid="{00000000-0005-0000-0000-0000E46A0000}"/>
    <cellStyle name="Output 2 3 6 3" xfId="19684" xr:uid="{00000000-0005-0000-0000-0000E56A0000}"/>
    <cellStyle name="Output 2 3 6 4" xfId="19685" xr:uid="{00000000-0005-0000-0000-0000E66A0000}"/>
    <cellStyle name="Output 2 3 6 5" xfId="19686" xr:uid="{00000000-0005-0000-0000-0000E76A0000}"/>
    <cellStyle name="Output 2 3 6 6" xfId="19687" xr:uid="{00000000-0005-0000-0000-0000E86A0000}"/>
    <cellStyle name="Output 2 3 7" xfId="19688" xr:uid="{00000000-0005-0000-0000-0000E96A0000}"/>
    <cellStyle name="Output 2 3 7 2" xfId="19689" xr:uid="{00000000-0005-0000-0000-0000EA6A0000}"/>
    <cellStyle name="Output 2 3 7 3" xfId="19690" xr:uid="{00000000-0005-0000-0000-0000EB6A0000}"/>
    <cellStyle name="Output 2 3 7 4" xfId="19691" xr:uid="{00000000-0005-0000-0000-0000EC6A0000}"/>
    <cellStyle name="Output 2 3 7 5" xfId="19692" xr:uid="{00000000-0005-0000-0000-0000ED6A0000}"/>
    <cellStyle name="Output 2 3 7 6" xfId="19693" xr:uid="{00000000-0005-0000-0000-0000EE6A0000}"/>
    <cellStyle name="Output 2 3 8" xfId="19694" xr:uid="{00000000-0005-0000-0000-0000EF6A0000}"/>
    <cellStyle name="Output 2 3 9" xfId="19583" xr:uid="{00000000-0005-0000-0000-0000F06A0000}"/>
    <cellStyle name="Output 2 3_Client_Report_SSFD_286_UI_15May14_06h00" xfId="37115" xr:uid="{00000000-0005-0000-0000-0000F16A0000}"/>
    <cellStyle name="Output 2 30" xfId="38175" xr:uid="{00000000-0005-0000-0000-0000F26A0000}"/>
    <cellStyle name="Output 2 31" xfId="38169" xr:uid="{00000000-0005-0000-0000-0000F36A0000}"/>
    <cellStyle name="Output 2 32" xfId="19051" xr:uid="{00000000-0005-0000-0000-0000F46A0000}"/>
    <cellStyle name="Output 2 4" xfId="301" xr:uid="{00000000-0005-0000-0000-0000F56A0000}"/>
    <cellStyle name="Output 2 4 2" xfId="19696" xr:uid="{00000000-0005-0000-0000-0000F66A0000}"/>
    <cellStyle name="Output 2 4 2 2" xfId="19697" xr:uid="{00000000-0005-0000-0000-0000F76A0000}"/>
    <cellStyle name="Output 2 4 2 2 2" xfId="19698" xr:uid="{00000000-0005-0000-0000-0000F86A0000}"/>
    <cellStyle name="Output 2 4 2 2 2 2" xfId="19699" xr:uid="{00000000-0005-0000-0000-0000F96A0000}"/>
    <cellStyle name="Output 2 4 2 2 2 3" xfId="19700" xr:uid="{00000000-0005-0000-0000-0000FA6A0000}"/>
    <cellStyle name="Output 2 4 2 2 2 4" xfId="19701" xr:uid="{00000000-0005-0000-0000-0000FB6A0000}"/>
    <cellStyle name="Output 2 4 2 2 2 5" xfId="19702" xr:uid="{00000000-0005-0000-0000-0000FC6A0000}"/>
    <cellStyle name="Output 2 4 2 2 2 6" xfId="19703" xr:uid="{00000000-0005-0000-0000-0000FD6A0000}"/>
    <cellStyle name="Output 2 4 2 2 3" xfId="19704" xr:uid="{00000000-0005-0000-0000-0000FE6A0000}"/>
    <cellStyle name="Output 2 4 2 2 3 2" xfId="19705" xr:uid="{00000000-0005-0000-0000-0000FF6A0000}"/>
    <cellStyle name="Output 2 4 2 2 3 3" xfId="19706" xr:uid="{00000000-0005-0000-0000-0000006B0000}"/>
    <cellStyle name="Output 2 4 2 2 3 4" xfId="19707" xr:uid="{00000000-0005-0000-0000-0000016B0000}"/>
    <cellStyle name="Output 2 4 2 2 3 5" xfId="19708" xr:uid="{00000000-0005-0000-0000-0000026B0000}"/>
    <cellStyle name="Output 2 4 2 2 3 6" xfId="19709" xr:uid="{00000000-0005-0000-0000-0000036B0000}"/>
    <cellStyle name="Output 2 4 2 2 4" xfId="19710" xr:uid="{00000000-0005-0000-0000-0000046B0000}"/>
    <cellStyle name="Output 2 4 2 3" xfId="19711" xr:uid="{00000000-0005-0000-0000-0000056B0000}"/>
    <cellStyle name="Output 2 4 2 3 2" xfId="19712" xr:uid="{00000000-0005-0000-0000-0000066B0000}"/>
    <cellStyle name="Output 2 4 2 3 3" xfId="19713" xr:uid="{00000000-0005-0000-0000-0000076B0000}"/>
    <cellStyle name="Output 2 4 2 3 4" xfId="19714" xr:uid="{00000000-0005-0000-0000-0000086B0000}"/>
    <cellStyle name="Output 2 4 2 3 5" xfId="19715" xr:uid="{00000000-0005-0000-0000-0000096B0000}"/>
    <cellStyle name="Output 2 4 2 3 6" xfId="19716" xr:uid="{00000000-0005-0000-0000-00000A6B0000}"/>
    <cellStyle name="Output 2 4 2 4" xfId="19717" xr:uid="{00000000-0005-0000-0000-00000B6B0000}"/>
    <cellStyle name="Output 2 4 2 4 2" xfId="19718" xr:uid="{00000000-0005-0000-0000-00000C6B0000}"/>
    <cellStyle name="Output 2 4 2 4 3" xfId="19719" xr:uid="{00000000-0005-0000-0000-00000D6B0000}"/>
    <cellStyle name="Output 2 4 2 4 4" xfId="19720" xr:uid="{00000000-0005-0000-0000-00000E6B0000}"/>
    <cellStyle name="Output 2 4 2 4 5" xfId="19721" xr:uid="{00000000-0005-0000-0000-00000F6B0000}"/>
    <cellStyle name="Output 2 4 2 4 6" xfId="19722" xr:uid="{00000000-0005-0000-0000-0000106B0000}"/>
    <cellStyle name="Output 2 4 2 5" xfId="19723" xr:uid="{00000000-0005-0000-0000-0000116B0000}"/>
    <cellStyle name="Output 2 4 3" xfId="19724" xr:uid="{00000000-0005-0000-0000-0000126B0000}"/>
    <cellStyle name="Output 2 4 3 2" xfId="19725" xr:uid="{00000000-0005-0000-0000-0000136B0000}"/>
    <cellStyle name="Output 2 4 3 2 2" xfId="19726" xr:uid="{00000000-0005-0000-0000-0000146B0000}"/>
    <cellStyle name="Output 2 4 3 2 2 2" xfId="19727" xr:uid="{00000000-0005-0000-0000-0000156B0000}"/>
    <cellStyle name="Output 2 4 3 2 2 3" xfId="19728" xr:uid="{00000000-0005-0000-0000-0000166B0000}"/>
    <cellStyle name="Output 2 4 3 2 2 4" xfId="19729" xr:uid="{00000000-0005-0000-0000-0000176B0000}"/>
    <cellStyle name="Output 2 4 3 2 2 5" xfId="19730" xr:uid="{00000000-0005-0000-0000-0000186B0000}"/>
    <cellStyle name="Output 2 4 3 2 2 6" xfId="19731" xr:uid="{00000000-0005-0000-0000-0000196B0000}"/>
    <cellStyle name="Output 2 4 3 2 3" xfId="19732" xr:uid="{00000000-0005-0000-0000-00001A6B0000}"/>
    <cellStyle name="Output 2 4 3 2 3 2" xfId="19733" xr:uid="{00000000-0005-0000-0000-00001B6B0000}"/>
    <cellStyle name="Output 2 4 3 2 3 3" xfId="19734" xr:uid="{00000000-0005-0000-0000-00001C6B0000}"/>
    <cellStyle name="Output 2 4 3 2 3 4" xfId="19735" xr:uid="{00000000-0005-0000-0000-00001D6B0000}"/>
    <cellStyle name="Output 2 4 3 2 3 5" xfId="19736" xr:uid="{00000000-0005-0000-0000-00001E6B0000}"/>
    <cellStyle name="Output 2 4 3 2 3 6" xfId="19737" xr:uid="{00000000-0005-0000-0000-00001F6B0000}"/>
    <cellStyle name="Output 2 4 3 2 4" xfId="19738" xr:uid="{00000000-0005-0000-0000-0000206B0000}"/>
    <cellStyle name="Output 2 4 3 3" xfId="19739" xr:uid="{00000000-0005-0000-0000-0000216B0000}"/>
    <cellStyle name="Output 2 4 3 3 2" xfId="19740" xr:uid="{00000000-0005-0000-0000-0000226B0000}"/>
    <cellStyle name="Output 2 4 3 3 3" xfId="19741" xr:uid="{00000000-0005-0000-0000-0000236B0000}"/>
    <cellStyle name="Output 2 4 3 3 4" xfId="19742" xr:uid="{00000000-0005-0000-0000-0000246B0000}"/>
    <cellStyle name="Output 2 4 3 3 5" xfId="19743" xr:uid="{00000000-0005-0000-0000-0000256B0000}"/>
    <cellStyle name="Output 2 4 3 3 6" xfId="19744" xr:uid="{00000000-0005-0000-0000-0000266B0000}"/>
    <cellStyle name="Output 2 4 3 4" xfId="19745" xr:uid="{00000000-0005-0000-0000-0000276B0000}"/>
    <cellStyle name="Output 2 4 3 4 2" xfId="19746" xr:uid="{00000000-0005-0000-0000-0000286B0000}"/>
    <cellStyle name="Output 2 4 3 4 3" xfId="19747" xr:uid="{00000000-0005-0000-0000-0000296B0000}"/>
    <cellStyle name="Output 2 4 3 4 4" xfId="19748" xr:uid="{00000000-0005-0000-0000-00002A6B0000}"/>
    <cellStyle name="Output 2 4 3 4 5" xfId="19749" xr:uid="{00000000-0005-0000-0000-00002B6B0000}"/>
    <cellStyle name="Output 2 4 3 4 6" xfId="19750" xr:uid="{00000000-0005-0000-0000-00002C6B0000}"/>
    <cellStyle name="Output 2 4 3 5" xfId="19751" xr:uid="{00000000-0005-0000-0000-00002D6B0000}"/>
    <cellStyle name="Output 2 4 4" xfId="19752" xr:uid="{00000000-0005-0000-0000-00002E6B0000}"/>
    <cellStyle name="Output 2 4 4 2" xfId="19753" xr:uid="{00000000-0005-0000-0000-00002F6B0000}"/>
    <cellStyle name="Output 2 4 4 2 2" xfId="19754" xr:uid="{00000000-0005-0000-0000-0000306B0000}"/>
    <cellStyle name="Output 2 4 4 2 2 2" xfId="19755" xr:uid="{00000000-0005-0000-0000-0000316B0000}"/>
    <cellStyle name="Output 2 4 4 2 2 3" xfId="19756" xr:uid="{00000000-0005-0000-0000-0000326B0000}"/>
    <cellStyle name="Output 2 4 4 2 2 4" xfId="19757" xr:uid="{00000000-0005-0000-0000-0000336B0000}"/>
    <cellStyle name="Output 2 4 4 2 2 5" xfId="19758" xr:uid="{00000000-0005-0000-0000-0000346B0000}"/>
    <cellStyle name="Output 2 4 4 2 2 6" xfId="19759" xr:uid="{00000000-0005-0000-0000-0000356B0000}"/>
    <cellStyle name="Output 2 4 4 2 3" xfId="19760" xr:uid="{00000000-0005-0000-0000-0000366B0000}"/>
    <cellStyle name="Output 2 4 4 2 3 2" xfId="19761" xr:uid="{00000000-0005-0000-0000-0000376B0000}"/>
    <cellStyle name="Output 2 4 4 2 3 3" xfId="19762" xr:uid="{00000000-0005-0000-0000-0000386B0000}"/>
    <cellStyle name="Output 2 4 4 2 3 4" xfId="19763" xr:uid="{00000000-0005-0000-0000-0000396B0000}"/>
    <cellStyle name="Output 2 4 4 2 3 5" xfId="19764" xr:uid="{00000000-0005-0000-0000-00003A6B0000}"/>
    <cellStyle name="Output 2 4 4 2 3 6" xfId="19765" xr:uid="{00000000-0005-0000-0000-00003B6B0000}"/>
    <cellStyle name="Output 2 4 4 2 4" xfId="19766" xr:uid="{00000000-0005-0000-0000-00003C6B0000}"/>
    <cellStyle name="Output 2 4 4 3" xfId="19767" xr:uid="{00000000-0005-0000-0000-00003D6B0000}"/>
    <cellStyle name="Output 2 4 4 3 2" xfId="19768" xr:uid="{00000000-0005-0000-0000-00003E6B0000}"/>
    <cellStyle name="Output 2 4 4 3 3" xfId="19769" xr:uid="{00000000-0005-0000-0000-00003F6B0000}"/>
    <cellStyle name="Output 2 4 4 3 4" xfId="19770" xr:uid="{00000000-0005-0000-0000-0000406B0000}"/>
    <cellStyle name="Output 2 4 4 3 5" xfId="19771" xr:uid="{00000000-0005-0000-0000-0000416B0000}"/>
    <cellStyle name="Output 2 4 4 3 6" xfId="19772" xr:uid="{00000000-0005-0000-0000-0000426B0000}"/>
    <cellStyle name="Output 2 4 4 4" xfId="19773" xr:uid="{00000000-0005-0000-0000-0000436B0000}"/>
    <cellStyle name="Output 2 4 4 4 2" xfId="19774" xr:uid="{00000000-0005-0000-0000-0000446B0000}"/>
    <cellStyle name="Output 2 4 4 4 3" xfId="19775" xr:uid="{00000000-0005-0000-0000-0000456B0000}"/>
    <cellStyle name="Output 2 4 4 4 4" xfId="19776" xr:uid="{00000000-0005-0000-0000-0000466B0000}"/>
    <cellStyle name="Output 2 4 4 4 5" xfId="19777" xr:uid="{00000000-0005-0000-0000-0000476B0000}"/>
    <cellStyle name="Output 2 4 4 4 6" xfId="19778" xr:uid="{00000000-0005-0000-0000-0000486B0000}"/>
    <cellStyle name="Output 2 4 4 5" xfId="19779" xr:uid="{00000000-0005-0000-0000-0000496B0000}"/>
    <cellStyle name="Output 2 4 5" xfId="19780" xr:uid="{00000000-0005-0000-0000-00004A6B0000}"/>
    <cellStyle name="Output 2 4 5 2" xfId="19781" xr:uid="{00000000-0005-0000-0000-00004B6B0000}"/>
    <cellStyle name="Output 2 4 5 2 2" xfId="19782" xr:uid="{00000000-0005-0000-0000-00004C6B0000}"/>
    <cellStyle name="Output 2 4 5 2 3" xfId="19783" xr:uid="{00000000-0005-0000-0000-00004D6B0000}"/>
    <cellStyle name="Output 2 4 5 2 4" xfId="19784" xr:uid="{00000000-0005-0000-0000-00004E6B0000}"/>
    <cellStyle name="Output 2 4 5 2 5" xfId="19785" xr:uid="{00000000-0005-0000-0000-00004F6B0000}"/>
    <cellStyle name="Output 2 4 5 2 6" xfId="19786" xr:uid="{00000000-0005-0000-0000-0000506B0000}"/>
    <cellStyle name="Output 2 4 5 3" xfId="19787" xr:uid="{00000000-0005-0000-0000-0000516B0000}"/>
    <cellStyle name="Output 2 4 5 3 2" xfId="19788" xr:uid="{00000000-0005-0000-0000-0000526B0000}"/>
    <cellStyle name="Output 2 4 5 3 3" xfId="19789" xr:uid="{00000000-0005-0000-0000-0000536B0000}"/>
    <cellStyle name="Output 2 4 5 3 4" xfId="19790" xr:uid="{00000000-0005-0000-0000-0000546B0000}"/>
    <cellStyle name="Output 2 4 5 3 5" xfId="19791" xr:uid="{00000000-0005-0000-0000-0000556B0000}"/>
    <cellStyle name="Output 2 4 5 3 6" xfId="19792" xr:uid="{00000000-0005-0000-0000-0000566B0000}"/>
    <cellStyle name="Output 2 4 5 4" xfId="19793" xr:uid="{00000000-0005-0000-0000-0000576B0000}"/>
    <cellStyle name="Output 2 4 6" xfId="19794" xr:uid="{00000000-0005-0000-0000-0000586B0000}"/>
    <cellStyle name="Output 2 4 6 2" xfId="19795" xr:uid="{00000000-0005-0000-0000-0000596B0000}"/>
    <cellStyle name="Output 2 4 6 3" xfId="19796" xr:uid="{00000000-0005-0000-0000-00005A6B0000}"/>
    <cellStyle name="Output 2 4 6 4" xfId="19797" xr:uid="{00000000-0005-0000-0000-00005B6B0000}"/>
    <cellStyle name="Output 2 4 6 5" xfId="19798" xr:uid="{00000000-0005-0000-0000-00005C6B0000}"/>
    <cellStyle name="Output 2 4 6 6" xfId="19799" xr:uid="{00000000-0005-0000-0000-00005D6B0000}"/>
    <cellStyle name="Output 2 4 7" xfId="19800" xr:uid="{00000000-0005-0000-0000-00005E6B0000}"/>
    <cellStyle name="Output 2 4 7 2" xfId="19801" xr:uid="{00000000-0005-0000-0000-00005F6B0000}"/>
    <cellStyle name="Output 2 4 7 3" xfId="19802" xr:uid="{00000000-0005-0000-0000-0000606B0000}"/>
    <cellStyle name="Output 2 4 7 4" xfId="19803" xr:uid="{00000000-0005-0000-0000-0000616B0000}"/>
    <cellStyle name="Output 2 4 7 5" xfId="19804" xr:uid="{00000000-0005-0000-0000-0000626B0000}"/>
    <cellStyle name="Output 2 4 7 6" xfId="19805" xr:uid="{00000000-0005-0000-0000-0000636B0000}"/>
    <cellStyle name="Output 2 4 8" xfId="19806" xr:uid="{00000000-0005-0000-0000-0000646B0000}"/>
    <cellStyle name="Output 2 4 9" xfId="19695" xr:uid="{00000000-0005-0000-0000-0000656B0000}"/>
    <cellStyle name="Output 2 4_Client_Report_SSFD_286_UI_15May14_06h00" xfId="37116" xr:uid="{00000000-0005-0000-0000-0000666B0000}"/>
    <cellStyle name="Output 2 5" xfId="314" xr:uid="{00000000-0005-0000-0000-0000676B0000}"/>
    <cellStyle name="Output 2 5 2" xfId="19808" xr:uid="{00000000-0005-0000-0000-0000686B0000}"/>
    <cellStyle name="Output 2 5 2 2" xfId="19809" xr:uid="{00000000-0005-0000-0000-0000696B0000}"/>
    <cellStyle name="Output 2 5 2 2 2" xfId="19810" xr:uid="{00000000-0005-0000-0000-00006A6B0000}"/>
    <cellStyle name="Output 2 5 2 2 2 2" xfId="19811" xr:uid="{00000000-0005-0000-0000-00006B6B0000}"/>
    <cellStyle name="Output 2 5 2 2 2 3" xfId="19812" xr:uid="{00000000-0005-0000-0000-00006C6B0000}"/>
    <cellStyle name="Output 2 5 2 2 2 4" xfId="19813" xr:uid="{00000000-0005-0000-0000-00006D6B0000}"/>
    <cellStyle name="Output 2 5 2 2 2 5" xfId="19814" xr:uid="{00000000-0005-0000-0000-00006E6B0000}"/>
    <cellStyle name="Output 2 5 2 2 2 6" xfId="19815" xr:uid="{00000000-0005-0000-0000-00006F6B0000}"/>
    <cellStyle name="Output 2 5 2 2 3" xfId="19816" xr:uid="{00000000-0005-0000-0000-0000706B0000}"/>
    <cellStyle name="Output 2 5 2 2 3 2" xfId="19817" xr:uid="{00000000-0005-0000-0000-0000716B0000}"/>
    <cellStyle name="Output 2 5 2 2 3 3" xfId="19818" xr:uid="{00000000-0005-0000-0000-0000726B0000}"/>
    <cellStyle name="Output 2 5 2 2 3 4" xfId="19819" xr:uid="{00000000-0005-0000-0000-0000736B0000}"/>
    <cellStyle name="Output 2 5 2 2 3 5" xfId="19820" xr:uid="{00000000-0005-0000-0000-0000746B0000}"/>
    <cellStyle name="Output 2 5 2 2 3 6" xfId="19821" xr:uid="{00000000-0005-0000-0000-0000756B0000}"/>
    <cellStyle name="Output 2 5 2 2 4" xfId="19822" xr:uid="{00000000-0005-0000-0000-0000766B0000}"/>
    <cellStyle name="Output 2 5 2 3" xfId="19823" xr:uid="{00000000-0005-0000-0000-0000776B0000}"/>
    <cellStyle name="Output 2 5 2 3 2" xfId="19824" xr:uid="{00000000-0005-0000-0000-0000786B0000}"/>
    <cellStyle name="Output 2 5 2 3 3" xfId="19825" xr:uid="{00000000-0005-0000-0000-0000796B0000}"/>
    <cellStyle name="Output 2 5 2 3 4" xfId="19826" xr:uid="{00000000-0005-0000-0000-00007A6B0000}"/>
    <cellStyle name="Output 2 5 2 3 5" xfId="19827" xr:uid="{00000000-0005-0000-0000-00007B6B0000}"/>
    <cellStyle name="Output 2 5 2 3 6" xfId="19828" xr:uid="{00000000-0005-0000-0000-00007C6B0000}"/>
    <cellStyle name="Output 2 5 2 4" xfId="19829" xr:uid="{00000000-0005-0000-0000-00007D6B0000}"/>
    <cellStyle name="Output 2 5 2 4 2" xfId="19830" xr:uid="{00000000-0005-0000-0000-00007E6B0000}"/>
    <cellStyle name="Output 2 5 2 4 3" xfId="19831" xr:uid="{00000000-0005-0000-0000-00007F6B0000}"/>
    <cellStyle name="Output 2 5 2 4 4" xfId="19832" xr:uid="{00000000-0005-0000-0000-0000806B0000}"/>
    <cellStyle name="Output 2 5 2 4 5" xfId="19833" xr:uid="{00000000-0005-0000-0000-0000816B0000}"/>
    <cellStyle name="Output 2 5 2 4 6" xfId="19834" xr:uid="{00000000-0005-0000-0000-0000826B0000}"/>
    <cellStyle name="Output 2 5 2 5" xfId="19835" xr:uid="{00000000-0005-0000-0000-0000836B0000}"/>
    <cellStyle name="Output 2 5 3" xfId="19836" xr:uid="{00000000-0005-0000-0000-0000846B0000}"/>
    <cellStyle name="Output 2 5 3 2" xfId="19837" xr:uid="{00000000-0005-0000-0000-0000856B0000}"/>
    <cellStyle name="Output 2 5 3 2 2" xfId="19838" xr:uid="{00000000-0005-0000-0000-0000866B0000}"/>
    <cellStyle name="Output 2 5 3 2 2 2" xfId="19839" xr:uid="{00000000-0005-0000-0000-0000876B0000}"/>
    <cellStyle name="Output 2 5 3 2 2 3" xfId="19840" xr:uid="{00000000-0005-0000-0000-0000886B0000}"/>
    <cellStyle name="Output 2 5 3 2 2 4" xfId="19841" xr:uid="{00000000-0005-0000-0000-0000896B0000}"/>
    <cellStyle name="Output 2 5 3 2 2 5" xfId="19842" xr:uid="{00000000-0005-0000-0000-00008A6B0000}"/>
    <cellStyle name="Output 2 5 3 2 2 6" xfId="19843" xr:uid="{00000000-0005-0000-0000-00008B6B0000}"/>
    <cellStyle name="Output 2 5 3 2 3" xfId="19844" xr:uid="{00000000-0005-0000-0000-00008C6B0000}"/>
    <cellStyle name="Output 2 5 3 2 3 2" xfId="19845" xr:uid="{00000000-0005-0000-0000-00008D6B0000}"/>
    <cellStyle name="Output 2 5 3 2 3 3" xfId="19846" xr:uid="{00000000-0005-0000-0000-00008E6B0000}"/>
    <cellStyle name="Output 2 5 3 2 3 4" xfId="19847" xr:uid="{00000000-0005-0000-0000-00008F6B0000}"/>
    <cellStyle name="Output 2 5 3 2 3 5" xfId="19848" xr:uid="{00000000-0005-0000-0000-0000906B0000}"/>
    <cellStyle name="Output 2 5 3 2 3 6" xfId="19849" xr:uid="{00000000-0005-0000-0000-0000916B0000}"/>
    <cellStyle name="Output 2 5 3 2 4" xfId="19850" xr:uid="{00000000-0005-0000-0000-0000926B0000}"/>
    <cellStyle name="Output 2 5 3 3" xfId="19851" xr:uid="{00000000-0005-0000-0000-0000936B0000}"/>
    <cellStyle name="Output 2 5 3 3 2" xfId="19852" xr:uid="{00000000-0005-0000-0000-0000946B0000}"/>
    <cellStyle name="Output 2 5 3 3 3" xfId="19853" xr:uid="{00000000-0005-0000-0000-0000956B0000}"/>
    <cellStyle name="Output 2 5 3 3 4" xfId="19854" xr:uid="{00000000-0005-0000-0000-0000966B0000}"/>
    <cellStyle name="Output 2 5 3 3 5" xfId="19855" xr:uid="{00000000-0005-0000-0000-0000976B0000}"/>
    <cellStyle name="Output 2 5 3 3 6" xfId="19856" xr:uid="{00000000-0005-0000-0000-0000986B0000}"/>
    <cellStyle name="Output 2 5 3 4" xfId="19857" xr:uid="{00000000-0005-0000-0000-0000996B0000}"/>
    <cellStyle name="Output 2 5 3 4 2" xfId="19858" xr:uid="{00000000-0005-0000-0000-00009A6B0000}"/>
    <cellStyle name="Output 2 5 3 4 3" xfId="19859" xr:uid="{00000000-0005-0000-0000-00009B6B0000}"/>
    <cellStyle name="Output 2 5 3 4 4" xfId="19860" xr:uid="{00000000-0005-0000-0000-00009C6B0000}"/>
    <cellStyle name="Output 2 5 3 4 5" xfId="19861" xr:uid="{00000000-0005-0000-0000-00009D6B0000}"/>
    <cellStyle name="Output 2 5 3 4 6" xfId="19862" xr:uid="{00000000-0005-0000-0000-00009E6B0000}"/>
    <cellStyle name="Output 2 5 3 5" xfId="19863" xr:uid="{00000000-0005-0000-0000-00009F6B0000}"/>
    <cellStyle name="Output 2 5 4" xfId="19864" xr:uid="{00000000-0005-0000-0000-0000A06B0000}"/>
    <cellStyle name="Output 2 5 4 2" xfId="19865" xr:uid="{00000000-0005-0000-0000-0000A16B0000}"/>
    <cellStyle name="Output 2 5 4 2 2" xfId="19866" xr:uid="{00000000-0005-0000-0000-0000A26B0000}"/>
    <cellStyle name="Output 2 5 4 2 2 2" xfId="19867" xr:uid="{00000000-0005-0000-0000-0000A36B0000}"/>
    <cellStyle name="Output 2 5 4 2 2 3" xfId="19868" xr:uid="{00000000-0005-0000-0000-0000A46B0000}"/>
    <cellStyle name="Output 2 5 4 2 2 4" xfId="19869" xr:uid="{00000000-0005-0000-0000-0000A56B0000}"/>
    <cellStyle name="Output 2 5 4 2 2 5" xfId="19870" xr:uid="{00000000-0005-0000-0000-0000A66B0000}"/>
    <cellStyle name="Output 2 5 4 2 2 6" xfId="19871" xr:uid="{00000000-0005-0000-0000-0000A76B0000}"/>
    <cellStyle name="Output 2 5 4 2 3" xfId="19872" xr:uid="{00000000-0005-0000-0000-0000A86B0000}"/>
    <cellStyle name="Output 2 5 4 2 3 2" xfId="19873" xr:uid="{00000000-0005-0000-0000-0000A96B0000}"/>
    <cellStyle name="Output 2 5 4 2 3 3" xfId="19874" xr:uid="{00000000-0005-0000-0000-0000AA6B0000}"/>
    <cellStyle name="Output 2 5 4 2 3 4" xfId="19875" xr:uid="{00000000-0005-0000-0000-0000AB6B0000}"/>
    <cellStyle name="Output 2 5 4 2 3 5" xfId="19876" xr:uid="{00000000-0005-0000-0000-0000AC6B0000}"/>
    <cellStyle name="Output 2 5 4 2 3 6" xfId="19877" xr:uid="{00000000-0005-0000-0000-0000AD6B0000}"/>
    <cellStyle name="Output 2 5 4 2 4" xfId="19878" xr:uid="{00000000-0005-0000-0000-0000AE6B0000}"/>
    <cellStyle name="Output 2 5 4 3" xfId="19879" xr:uid="{00000000-0005-0000-0000-0000AF6B0000}"/>
    <cellStyle name="Output 2 5 4 3 2" xfId="19880" xr:uid="{00000000-0005-0000-0000-0000B06B0000}"/>
    <cellStyle name="Output 2 5 4 3 3" xfId="19881" xr:uid="{00000000-0005-0000-0000-0000B16B0000}"/>
    <cellStyle name="Output 2 5 4 3 4" xfId="19882" xr:uid="{00000000-0005-0000-0000-0000B26B0000}"/>
    <cellStyle name="Output 2 5 4 3 5" xfId="19883" xr:uid="{00000000-0005-0000-0000-0000B36B0000}"/>
    <cellStyle name="Output 2 5 4 3 6" xfId="19884" xr:uid="{00000000-0005-0000-0000-0000B46B0000}"/>
    <cellStyle name="Output 2 5 4 4" xfId="19885" xr:uid="{00000000-0005-0000-0000-0000B56B0000}"/>
    <cellStyle name="Output 2 5 4 4 2" xfId="19886" xr:uid="{00000000-0005-0000-0000-0000B66B0000}"/>
    <cellStyle name="Output 2 5 4 4 3" xfId="19887" xr:uid="{00000000-0005-0000-0000-0000B76B0000}"/>
    <cellStyle name="Output 2 5 4 4 4" xfId="19888" xr:uid="{00000000-0005-0000-0000-0000B86B0000}"/>
    <cellStyle name="Output 2 5 4 4 5" xfId="19889" xr:uid="{00000000-0005-0000-0000-0000B96B0000}"/>
    <cellStyle name="Output 2 5 4 4 6" xfId="19890" xr:uid="{00000000-0005-0000-0000-0000BA6B0000}"/>
    <cellStyle name="Output 2 5 4 5" xfId="19891" xr:uid="{00000000-0005-0000-0000-0000BB6B0000}"/>
    <cellStyle name="Output 2 5 5" xfId="19892" xr:uid="{00000000-0005-0000-0000-0000BC6B0000}"/>
    <cellStyle name="Output 2 5 5 2" xfId="19893" xr:uid="{00000000-0005-0000-0000-0000BD6B0000}"/>
    <cellStyle name="Output 2 5 5 2 2" xfId="19894" xr:uid="{00000000-0005-0000-0000-0000BE6B0000}"/>
    <cellStyle name="Output 2 5 5 2 3" xfId="19895" xr:uid="{00000000-0005-0000-0000-0000BF6B0000}"/>
    <cellStyle name="Output 2 5 5 2 4" xfId="19896" xr:uid="{00000000-0005-0000-0000-0000C06B0000}"/>
    <cellStyle name="Output 2 5 5 2 5" xfId="19897" xr:uid="{00000000-0005-0000-0000-0000C16B0000}"/>
    <cellStyle name="Output 2 5 5 2 6" xfId="19898" xr:uid="{00000000-0005-0000-0000-0000C26B0000}"/>
    <cellStyle name="Output 2 5 5 3" xfId="19899" xr:uid="{00000000-0005-0000-0000-0000C36B0000}"/>
    <cellStyle name="Output 2 5 5 3 2" xfId="19900" xr:uid="{00000000-0005-0000-0000-0000C46B0000}"/>
    <cellStyle name="Output 2 5 5 3 3" xfId="19901" xr:uid="{00000000-0005-0000-0000-0000C56B0000}"/>
    <cellStyle name="Output 2 5 5 3 4" xfId="19902" xr:uid="{00000000-0005-0000-0000-0000C66B0000}"/>
    <cellStyle name="Output 2 5 5 3 5" xfId="19903" xr:uid="{00000000-0005-0000-0000-0000C76B0000}"/>
    <cellStyle name="Output 2 5 5 3 6" xfId="19904" xr:uid="{00000000-0005-0000-0000-0000C86B0000}"/>
    <cellStyle name="Output 2 5 5 4" xfId="19905" xr:uid="{00000000-0005-0000-0000-0000C96B0000}"/>
    <cellStyle name="Output 2 5 6" xfId="19906" xr:uid="{00000000-0005-0000-0000-0000CA6B0000}"/>
    <cellStyle name="Output 2 5 6 2" xfId="19907" xr:uid="{00000000-0005-0000-0000-0000CB6B0000}"/>
    <cellStyle name="Output 2 5 6 3" xfId="19908" xr:uid="{00000000-0005-0000-0000-0000CC6B0000}"/>
    <cellStyle name="Output 2 5 6 4" xfId="19909" xr:uid="{00000000-0005-0000-0000-0000CD6B0000}"/>
    <cellStyle name="Output 2 5 6 5" xfId="19910" xr:uid="{00000000-0005-0000-0000-0000CE6B0000}"/>
    <cellStyle name="Output 2 5 6 6" xfId="19911" xr:uid="{00000000-0005-0000-0000-0000CF6B0000}"/>
    <cellStyle name="Output 2 5 7" xfId="19912" xr:uid="{00000000-0005-0000-0000-0000D06B0000}"/>
    <cellStyle name="Output 2 5 7 2" xfId="19913" xr:uid="{00000000-0005-0000-0000-0000D16B0000}"/>
    <cellStyle name="Output 2 5 7 3" xfId="19914" xr:uid="{00000000-0005-0000-0000-0000D26B0000}"/>
    <cellStyle name="Output 2 5 7 4" xfId="19915" xr:uid="{00000000-0005-0000-0000-0000D36B0000}"/>
    <cellStyle name="Output 2 5 7 5" xfId="19916" xr:uid="{00000000-0005-0000-0000-0000D46B0000}"/>
    <cellStyle name="Output 2 5 7 6" xfId="19917" xr:uid="{00000000-0005-0000-0000-0000D56B0000}"/>
    <cellStyle name="Output 2 5 8" xfId="19918" xr:uid="{00000000-0005-0000-0000-0000D66B0000}"/>
    <cellStyle name="Output 2 5 9" xfId="19807" xr:uid="{00000000-0005-0000-0000-0000D76B0000}"/>
    <cellStyle name="Output 2 5_Client_Report_SSFD_286_UI_15May14_06h00" xfId="37117" xr:uid="{00000000-0005-0000-0000-0000D86B0000}"/>
    <cellStyle name="Output 2 6" xfId="19919" xr:uid="{00000000-0005-0000-0000-0000D96B0000}"/>
    <cellStyle name="Output 2 6 2" xfId="19920" xr:uid="{00000000-0005-0000-0000-0000DA6B0000}"/>
    <cellStyle name="Output 2 6 2 2" xfId="19921" xr:uid="{00000000-0005-0000-0000-0000DB6B0000}"/>
    <cellStyle name="Output 2 6 2 2 2" xfId="19922" xr:uid="{00000000-0005-0000-0000-0000DC6B0000}"/>
    <cellStyle name="Output 2 6 2 2 2 2" xfId="19923" xr:uid="{00000000-0005-0000-0000-0000DD6B0000}"/>
    <cellStyle name="Output 2 6 2 2 2 3" xfId="19924" xr:uid="{00000000-0005-0000-0000-0000DE6B0000}"/>
    <cellStyle name="Output 2 6 2 2 2 4" xfId="19925" xr:uid="{00000000-0005-0000-0000-0000DF6B0000}"/>
    <cellStyle name="Output 2 6 2 2 2 5" xfId="19926" xr:uid="{00000000-0005-0000-0000-0000E06B0000}"/>
    <cellStyle name="Output 2 6 2 2 2 6" xfId="19927" xr:uid="{00000000-0005-0000-0000-0000E16B0000}"/>
    <cellStyle name="Output 2 6 2 2 3" xfId="19928" xr:uid="{00000000-0005-0000-0000-0000E26B0000}"/>
    <cellStyle name="Output 2 6 2 2 3 2" xfId="19929" xr:uid="{00000000-0005-0000-0000-0000E36B0000}"/>
    <cellStyle name="Output 2 6 2 2 3 3" xfId="19930" xr:uid="{00000000-0005-0000-0000-0000E46B0000}"/>
    <cellStyle name="Output 2 6 2 2 3 4" xfId="19931" xr:uid="{00000000-0005-0000-0000-0000E56B0000}"/>
    <cellStyle name="Output 2 6 2 2 3 5" xfId="19932" xr:uid="{00000000-0005-0000-0000-0000E66B0000}"/>
    <cellStyle name="Output 2 6 2 2 3 6" xfId="19933" xr:uid="{00000000-0005-0000-0000-0000E76B0000}"/>
    <cellStyle name="Output 2 6 2 2 4" xfId="19934" xr:uid="{00000000-0005-0000-0000-0000E86B0000}"/>
    <cellStyle name="Output 2 6 2 3" xfId="19935" xr:uid="{00000000-0005-0000-0000-0000E96B0000}"/>
    <cellStyle name="Output 2 6 2 3 2" xfId="19936" xr:uid="{00000000-0005-0000-0000-0000EA6B0000}"/>
    <cellStyle name="Output 2 6 2 3 3" xfId="19937" xr:uid="{00000000-0005-0000-0000-0000EB6B0000}"/>
    <cellStyle name="Output 2 6 2 3 4" xfId="19938" xr:uid="{00000000-0005-0000-0000-0000EC6B0000}"/>
    <cellStyle name="Output 2 6 2 3 5" xfId="19939" xr:uid="{00000000-0005-0000-0000-0000ED6B0000}"/>
    <cellStyle name="Output 2 6 2 3 6" xfId="19940" xr:uid="{00000000-0005-0000-0000-0000EE6B0000}"/>
    <cellStyle name="Output 2 6 2 4" xfId="19941" xr:uid="{00000000-0005-0000-0000-0000EF6B0000}"/>
    <cellStyle name="Output 2 6 2 4 2" xfId="19942" xr:uid="{00000000-0005-0000-0000-0000F06B0000}"/>
    <cellStyle name="Output 2 6 2 4 3" xfId="19943" xr:uid="{00000000-0005-0000-0000-0000F16B0000}"/>
    <cellStyle name="Output 2 6 2 4 4" xfId="19944" xr:uid="{00000000-0005-0000-0000-0000F26B0000}"/>
    <cellStyle name="Output 2 6 2 4 5" xfId="19945" xr:uid="{00000000-0005-0000-0000-0000F36B0000}"/>
    <cellStyle name="Output 2 6 2 4 6" xfId="19946" xr:uid="{00000000-0005-0000-0000-0000F46B0000}"/>
    <cellStyle name="Output 2 6 2 5" xfId="19947" xr:uid="{00000000-0005-0000-0000-0000F56B0000}"/>
    <cellStyle name="Output 2 6 3" xfId="19948" xr:uid="{00000000-0005-0000-0000-0000F66B0000}"/>
    <cellStyle name="Output 2 6 3 2" xfId="19949" xr:uid="{00000000-0005-0000-0000-0000F76B0000}"/>
    <cellStyle name="Output 2 6 3 2 2" xfId="19950" xr:uid="{00000000-0005-0000-0000-0000F86B0000}"/>
    <cellStyle name="Output 2 6 3 2 2 2" xfId="19951" xr:uid="{00000000-0005-0000-0000-0000F96B0000}"/>
    <cellStyle name="Output 2 6 3 2 2 3" xfId="19952" xr:uid="{00000000-0005-0000-0000-0000FA6B0000}"/>
    <cellStyle name="Output 2 6 3 2 2 4" xfId="19953" xr:uid="{00000000-0005-0000-0000-0000FB6B0000}"/>
    <cellStyle name="Output 2 6 3 2 2 5" xfId="19954" xr:uid="{00000000-0005-0000-0000-0000FC6B0000}"/>
    <cellStyle name="Output 2 6 3 2 2 6" xfId="19955" xr:uid="{00000000-0005-0000-0000-0000FD6B0000}"/>
    <cellStyle name="Output 2 6 3 2 3" xfId="19956" xr:uid="{00000000-0005-0000-0000-0000FE6B0000}"/>
    <cellStyle name="Output 2 6 3 2 3 2" xfId="19957" xr:uid="{00000000-0005-0000-0000-0000FF6B0000}"/>
    <cellStyle name="Output 2 6 3 2 3 3" xfId="19958" xr:uid="{00000000-0005-0000-0000-0000006C0000}"/>
    <cellStyle name="Output 2 6 3 2 3 4" xfId="19959" xr:uid="{00000000-0005-0000-0000-0000016C0000}"/>
    <cellStyle name="Output 2 6 3 2 3 5" xfId="19960" xr:uid="{00000000-0005-0000-0000-0000026C0000}"/>
    <cellStyle name="Output 2 6 3 2 3 6" xfId="19961" xr:uid="{00000000-0005-0000-0000-0000036C0000}"/>
    <cellStyle name="Output 2 6 3 2 4" xfId="19962" xr:uid="{00000000-0005-0000-0000-0000046C0000}"/>
    <cellStyle name="Output 2 6 3 3" xfId="19963" xr:uid="{00000000-0005-0000-0000-0000056C0000}"/>
    <cellStyle name="Output 2 6 3 3 2" xfId="19964" xr:uid="{00000000-0005-0000-0000-0000066C0000}"/>
    <cellStyle name="Output 2 6 3 3 3" xfId="19965" xr:uid="{00000000-0005-0000-0000-0000076C0000}"/>
    <cellStyle name="Output 2 6 3 3 4" xfId="19966" xr:uid="{00000000-0005-0000-0000-0000086C0000}"/>
    <cellStyle name="Output 2 6 3 3 5" xfId="19967" xr:uid="{00000000-0005-0000-0000-0000096C0000}"/>
    <cellStyle name="Output 2 6 3 3 6" xfId="19968" xr:uid="{00000000-0005-0000-0000-00000A6C0000}"/>
    <cellStyle name="Output 2 6 3 4" xfId="19969" xr:uid="{00000000-0005-0000-0000-00000B6C0000}"/>
    <cellStyle name="Output 2 6 3 4 2" xfId="19970" xr:uid="{00000000-0005-0000-0000-00000C6C0000}"/>
    <cellStyle name="Output 2 6 3 4 3" xfId="19971" xr:uid="{00000000-0005-0000-0000-00000D6C0000}"/>
    <cellStyle name="Output 2 6 3 4 4" xfId="19972" xr:uid="{00000000-0005-0000-0000-00000E6C0000}"/>
    <cellStyle name="Output 2 6 3 4 5" xfId="19973" xr:uid="{00000000-0005-0000-0000-00000F6C0000}"/>
    <cellStyle name="Output 2 6 3 4 6" xfId="19974" xr:uid="{00000000-0005-0000-0000-0000106C0000}"/>
    <cellStyle name="Output 2 6 3 5" xfId="19975" xr:uid="{00000000-0005-0000-0000-0000116C0000}"/>
    <cellStyle name="Output 2 6 4" xfId="19976" xr:uid="{00000000-0005-0000-0000-0000126C0000}"/>
    <cellStyle name="Output 2 6 4 2" xfId="19977" xr:uid="{00000000-0005-0000-0000-0000136C0000}"/>
    <cellStyle name="Output 2 6 4 2 2" xfId="19978" xr:uid="{00000000-0005-0000-0000-0000146C0000}"/>
    <cellStyle name="Output 2 6 4 2 2 2" xfId="19979" xr:uid="{00000000-0005-0000-0000-0000156C0000}"/>
    <cellStyle name="Output 2 6 4 2 2 3" xfId="19980" xr:uid="{00000000-0005-0000-0000-0000166C0000}"/>
    <cellStyle name="Output 2 6 4 2 2 4" xfId="19981" xr:uid="{00000000-0005-0000-0000-0000176C0000}"/>
    <cellStyle name="Output 2 6 4 2 2 5" xfId="19982" xr:uid="{00000000-0005-0000-0000-0000186C0000}"/>
    <cellStyle name="Output 2 6 4 2 2 6" xfId="19983" xr:uid="{00000000-0005-0000-0000-0000196C0000}"/>
    <cellStyle name="Output 2 6 4 2 3" xfId="19984" xr:uid="{00000000-0005-0000-0000-00001A6C0000}"/>
    <cellStyle name="Output 2 6 4 2 3 2" xfId="19985" xr:uid="{00000000-0005-0000-0000-00001B6C0000}"/>
    <cellStyle name="Output 2 6 4 2 3 3" xfId="19986" xr:uid="{00000000-0005-0000-0000-00001C6C0000}"/>
    <cellStyle name="Output 2 6 4 2 3 4" xfId="19987" xr:uid="{00000000-0005-0000-0000-00001D6C0000}"/>
    <cellStyle name="Output 2 6 4 2 3 5" xfId="19988" xr:uid="{00000000-0005-0000-0000-00001E6C0000}"/>
    <cellStyle name="Output 2 6 4 2 3 6" xfId="19989" xr:uid="{00000000-0005-0000-0000-00001F6C0000}"/>
    <cellStyle name="Output 2 6 4 2 4" xfId="19990" xr:uid="{00000000-0005-0000-0000-0000206C0000}"/>
    <cellStyle name="Output 2 6 4 3" xfId="19991" xr:uid="{00000000-0005-0000-0000-0000216C0000}"/>
    <cellStyle name="Output 2 6 4 3 2" xfId="19992" xr:uid="{00000000-0005-0000-0000-0000226C0000}"/>
    <cellStyle name="Output 2 6 4 3 3" xfId="19993" xr:uid="{00000000-0005-0000-0000-0000236C0000}"/>
    <cellStyle name="Output 2 6 4 3 4" xfId="19994" xr:uid="{00000000-0005-0000-0000-0000246C0000}"/>
    <cellStyle name="Output 2 6 4 3 5" xfId="19995" xr:uid="{00000000-0005-0000-0000-0000256C0000}"/>
    <cellStyle name="Output 2 6 4 3 6" xfId="19996" xr:uid="{00000000-0005-0000-0000-0000266C0000}"/>
    <cellStyle name="Output 2 6 4 4" xfId="19997" xr:uid="{00000000-0005-0000-0000-0000276C0000}"/>
    <cellStyle name="Output 2 6 4 4 2" xfId="19998" xr:uid="{00000000-0005-0000-0000-0000286C0000}"/>
    <cellStyle name="Output 2 6 4 4 3" xfId="19999" xr:uid="{00000000-0005-0000-0000-0000296C0000}"/>
    <cellStyle name="Output 2 6 4 4 4" xfId="20000" xr:uid="{00000000-0005-0000-0000-00002A6C0000}"/>
    <cellStyle name="Output 2 6 4 4 5" xfId="20001" xr:uid="{00000000-0005-0000-0000-00002B6C0000}"/>
    <cellStyle name="Output 2 6 4 4 6" xfId="20002" xr:uid="{00000000-0005-0000-0000-00002C6C0000}"/>
    <cellStyle name="Output 2 6 4 5" xfId="20003" xr:uid="{00000000-0005-0000-0000-00002D6C0000}"/>
    <cellStyle name="Output 2 6 5" xfId="20004" xr:uid="{00000000-0005-0000-0000-00002E6C0000}"/>
    <cellStyle name="Output 2 6 5 2" xfId="20005" xr:uid="{00000000-0005-0000-0000-00002F6C0000}"/>
    <cellStyle name="Output 2 6 5 2 2" xfId="20006" xr:uid="{00000000-0005-0000-0000-0000306C0000}"/>
    <cellStyle name="Output 2 6 5 2 3" xfId="20007" xr:uid="{00000000-0005-0000-0000-0000316C0000}"/>
    <cellStyle name="Output 2 6 5 2 4" xfId="20008" xr:uid="{00000000-0005-0000-0000-0000326C0000}"/>
    <cellStyle name="Output 2 6 5 2 5" xfId="20009" xr:uid="{00000000-0005-0000-0000-0000336C0000}"/>
    <cellStyle name="Output 2 6 5 2 6" xfId="20010" xr:uid="{00000000-0005-0000-0000-0000346C0000}"/>
    <cellStyle name="Output 2 6 5 3" xfId="20011" xr:uid="{00000000-0005-0000-0000-0000356C0000}"/>
    <cellStyle name="Output 2 6 5 3 2" xfId="20012" xr:uid="{00000000-0005-0000-0000-0000366C0000}"/>
    <cellStyle name="Output 2 6 5 3 3" xfId="20013" xr:uid="{00000000-0005-0000-0000-0000376C0000}"/>
    <cellStyle name="Output 2 6 5 3 4" xfId="20014" xr:uid="{00000000-0005-0000-0000-0000386C0000}"/>
    <cellStyle name="Output 2 6 5 3 5" xfId="20015" xr:uid="{00000000-0005-0000-0000-0000396C0000}"/>
    <cellStyle name="Output 2 6 5 3 6" xfId="20016" xr:uid="{00000000-0005-0000-0000-00003A6C0000}"/>
    <cellStyle name="Output 2 6 5 4" xfId="20017" xr:uid="{00000000-0005-0000-0000-00003B6C0000}"/>
    <cellStyle name="Output 2 6 6" xfId="20018" xr:uid="{00000000-0005-0000-0000-00003C6C0000}"/>
    <cellStyle name="Output 2 6 6 2" xfId="20019" xr:uid="{00000000-0005-0000-0000-00003D6C0000}"/>
    <cellStyle name="Output 2 6 6 3" xfId="20020" xr:uid="{00000000-0005-0000-0000-00003E6C0000}"/>
    <cellStyle name="Output 2 6 6 4" xfId="20021" xr:uid="{00000000-0005-0000-0000-00003F6C0000}"/>
    <cellStyle name="Output 2 6 6 5" xfId="20022" xr:uid="{00000000-0005-0000-0000-0000406C0000}"/>
    <cellStyle name="Output 2 6 6 6" xfId="20023" xr:uid="{00000000-0005-0000-0000-0000416C0000}"/>
    <cellStyle name="Output 2 6 7" xfId="20024" xr:uid="{00000000-0005-0000-0000-0000426C0000}"/>
    <cellStyle name="Output 2 6 7 2" xfId="20025" xr:uid="{00000000-0005-0000-0000-0000436C0000}"/>
    <cellStyle name="Output 2 6 7 3" xfId="20026" xr:uid="{00000000-0005-0000-0000-0000446C0000}"/>
    <cellStyle name="Output 2 6 7 4" xfId="20027" xr:uid="{00000000-0005-0000-0000-0000456C0000}"/>
    <cellStyle name="Output 2 6 7 5" xfId="20028" xr:uid="{00000000-0005-0000-0000-0000466C0000}"/>
    <cellStyle name="Output 2 6 7 6" xfId="20029" xr:uid="{00000000-0005-0000-0000-0000476C0000}"/>
    <cellStyle name="Output 2 6 8" xfId="20030" xr:uid="{00000000-0005-0000-0000-0000486C0000}"/>
    <cellStyle name="Output 2 6_Client_Report_SSFD_286_UI_15May14_06h00" xfId="37118" xr:uid="{00000000-0005-0000-0000-0000496C0000}"/>
    <cellStyle name="Output 2 7" xfId="20031" xr:uid="{00000000-0005-0000-0000-00004A6C0000}"/>
    <cellStyle name="Output 2 7 2" xfId="20032" xr:uid="{00000000-0005-0000-0000-00004B6C0000}"/>
    <cellStyle name="Output 2 7 2 2" xfId="20033" xr:uid="{00000000-0005-0000-0000-00004C6C0000}"/>
    <cellStyle name="Output 2 7 2 2 2" xfId="20034" xr:uid="{00000000-0005-0000-0000-00004D6C0000}"/>
    <cellStyle name="Output 2 7 2 2 2 2" xfId="20035" xr:uid="{00000000-0005-0000-0000-00004E6C0000}"/>
    <cellStyle name="Output 2 7 2 2 2 3" xfId="20036" xr:uid="{00000000-0005-0000-0000-00004F6C0000}"/>
    <cellStyle name="Output 2 7 2 2 2 4" xfId="20037" xr:uid="{00000000-0005-0000-0000-0000506C0000}"/>
    <cellStyle name="Output 2 7 2 2 2 5" xfId="20038" xr:uid="{00000000-0005-0000-0000-0000516C0000}"/>
    <cellStyle name="Output 2 7 2 2 2 6" xfId="20039" xr:uid="{00000000-0005-0000-0000-0000526C0000}"/>
    <cellStyle name="Output 2 7 2 2 3" xfId="20040" xr:uid="{00000000-0005-0000-0000-0000536C0000}"/>
    <cellStyle name="Output 2 7 2 2 3 2" xfId="20041" xr:uid="{00000000-0005-0000-0000-0000546C0000}"/>
    <cellStyle name="Output 2 7 2 2 3 3" xfId="20042" xr:uid="{00000000-0005-0000-0000-0000556C0000}"/>
    <cellStyle name="Output 2 7 2 2 3 4" xfId="20043" xr:uid="{00000000-0005-0000-0000-0000566C0000}"/>
    <cellStyle name="Output 2 7 2 2 3 5" xfId="20044" xr:uid="{00000000-0005-0000-0000-0000576C0000}"/>
    <cellStyle name="Output 2 7 2 2 3 6" xfId="20045" xr:uid="{00000000-0005-0000-0000-0000586C0000}"/>
    <cellStyle name="Output 2 7 2 2 4" xfId="20046" xr:uid="{00000000-0005-0000-0000-0000596C0000}"/>
    <cellStyle name="Output 2 7 2 3" xfId="20047" xr:uid="{00000000-0005-0000-0000-00005A6C0000}"/>
    <cellStyle name="Output 2 7 2 3 2" xfId="20048" xr:uid="{00000000-0005-0000-0000-00005B6C0000}"/>
    <cellStyle name="Output 2 7 2 3 3" xfId="20049" xr:uid="{00000000-0005-0000-0000-00005C6C0000}"/>
    <cellStyle name="Output 2 7 2 3 4" xfId="20050" xr:uid="{00000000-0005-0000-0000-00005D6C0000}"/>
    <cellStyle name="Output 2 7 2 3 5" xfId="20051" xr:uid="{00000000-0005-0000-0000-00005E6C0000}"/>
    <cellStyle name="Output 2 7 2 3 6" xfId="20052" xr:uid="{00000000-0005-0000-0000-00005F6C0000}"/>
    <cellStyle name="Output 2 7 2 4" xfId="20053" xr:uid="{00000000-0005-0000-0000-0000606C0000}"/>
    <cellStyle name="Output 2 7 2 4 2" xfId="20054" xr:uid="{00000000-0005-0000-0000-0000616C0000}"/>
    <cellStyle name="Output 2 7 2 4 3" xfId="20055" xr:uid="{00000000-0005-0000-0000-0000626C0000}"/>
    <cellStyle name="Output 2 7 2 4 4" xfId="20056" xr:uid="{00000000-0005-0000-0000-0000636C0000}"/>
    <cellStyle name="Output 2 7 2 4 5" xfId="20057" xr:uid="{00000000-0005-0000-0000-0000646C0000}"/>
    <cellStyle name="Output 2 7 2 4 6" xfId="20058" xr:uid="{00000000-0005-0000-0000-0000656C0000}"/>
    <cellStyle name="Output 2 7 2 5" xfId="20059" xr:uid="{00000000-0005-0000-0000-0000666C0000}"/>
    <cellStyle name="Output 2 7 3" xfId="20060" xr:uid="{00000000-0005-0000-0000-0000676C0000}"/>
    <cellStyle name="Output 2 7 3 2" xfId="20061" xr:uid="{00000000-0005-0000-0000-0000686C0000}"/>
    <cellStyle name="Output 2 7 3 2 2" xfId="20062" xr:uid="{00000000-0005-0000-0000-0000696C0000}"/>
    <cellStyle name="Output 2 7 3 2 2 2" xfId="20063" xr:uid="{00000000-0005-0000-0000-00006A6C0000}"/>
    <cellStyle name="Output 2 7 3 2 2 3" xfId="20064" xr:uid="{00000000-0005-0000-0000-00006B6C0000}"/>
    <cellStyle name="Output 2 7 3 2 2 4" xfId="20065" xr:uid="{00000000-0005-0000-0000-00006C6C0000}"/>
    <cellStyle name="Output 2 7 3 2 2 5" xfId="20066" xr:uid="{00000000-0005-0000-0000-00006D6C0000}"/>
    <cellStyle name="Output 2 7 3 2 2 6" xfId="20067" xr:uid="{00000000-0005-0000-0000-00006E6C0000}"/>
    <cellStyle name="Output 2 7 3 2 3" xfId="20068" xr:uid="{00000000-0005-0000-0000-00006F6C0000}"/>
    <cellStyle name="Output 2 7 3 2 3 2" xfId="20069" xr:uid="{00000000-0005-0000-0000-0000706C0000}"/>
    <cellStyle name="Output 2 7 3 2 3 3" xfId="20070" xr:uid="{00000000-0005-0000-0000-0000716C0000}"/>
    <cellStyle name="Output 2 7 3 2 3 4" xfId="20071" xr:uid="{00000000-0005-0000-0000-0000726C0000}"/>
    <cellStyle name="Output 2 7 3 2 3 5" xfId="20072" xr:uid="{00000000-0005-0000-0000-0000736C0000}"/>
    <cellStyle name="Output 2 7 3 2 3 6" xfId="20073" xr:uid="{00000000-0005-0000-0000-0000746C0000}"/>
    <cellStyle name="Output 2 7 3 2 4" xfId="20074" xr:uid="{00000000-0005-0000-0000-0000756C0000}"/>
    <cellStyle name="Output 2 7 3 3" xfId="20075" xr:uid="{00000000-0005-0000-0000-0000766C0000}"/>
    <cellStyle name="Output 2 7 3 3 2" xfId="20076" xr:uid="{00000000-0005-0000-0000-0000776C0000}"/>
    <cellStyle name="Output 2 7 3 3 3" xfId="20077" xr:uid="{00000000-0005-0000-0000-0000786C0000}"/>
    <cellStyle name="Output 2 7 3 3 4" xfId="20078" xr:uid="{00000000-0005-0000-0000-0000796C0000}"/>
    <cellStyle name="Output 2 7 3 3 5" xfId="20079" xr:uid="{00000000-0005-0000-0000-00007A6C0000}"/>
    <cellStyle name="Output 2 7 3 3 6" xfId="20080" xr:uid="{00000000-0005-0000-0000-00007B6C0000}"/>
    <cellStyle name="Output 2 7 3 4" xfId="20081" xr:uid="{00000000-0005-0000-0000-00007C6C0000}"/>
    <cellStyle name="Output 2 7 3 4 2" xfId="20082" xr:uid="{00000000-0005-0000-0000-00007D6C0000}"/>
    <cellStyle name="Output 2 7 3 4 3" xfId="20083" xr:uid="{00000000-0005-0000-0000-00007E6C0000}"/>
    <cellStyle name="Output 2 7 3 4 4" xfId="20084" xr:uid="{00000000-0005-0000-0000-00007F6C0000}"/>
    <cellStyle name="Output 2 7 3 4 5" xfId="20085" xr:uid="{00000000-0005-0000-0000-0000806C0000}"/>
    <cellStyle name="Output 2 7 3 4 6" xfId="20086" xr:uid="{00000000-0005-0000-0000-0000816C0000}"/>
    <cellStyle name="Output 2 7 3 5" xfId="20087" xr:uid="{00000000-0005-0000-0000-0000826C0000}"/>
    <cellStyle name="Output 2 7 4" xfId="20088" xr:uid="{00000000-0005-0000-0000-0000836C0000}"/>
    <cellStyle name="Output 2 7 4 2" xfId="20089" xr:uid="{00000000-0005-0000-0000-0000846C0000}"/>
    <cellStyle name="Output 2 7 4 2 2" xfId="20090" xr:uid="{00000000-0005-0000-0000-0000856C0000}"/>
    <cellStyle name="Output 2 7 4 2 2 2" xfId="20091" xr:uid="{00000000-0005-0000-0000-0000866C0000}"/>
    <cellStyle name="Output 2 7 4 2 2 3" xfId="20092" xr:uid="{00000000-0005-0000-0000-0000876C0000}"/>
    <cellStyle name="Output 2 7 4 2 2 4" xfId="20093" xr:uid="{00000000-0005-0000-0000-0000886C0000}"/>
    <cellStyle name="Output 2 7 4 2 2 5" xfId="20094" xr:uid="{00000000-0005-0000-0000-0000896C0000}"/>
    <cellStyle name="Output 2 7 4 2 2 6" xfId="20095" xr:uid="{00000000-0005-0000-0000-00008A6C0000}"/>
    <cellStyle name="Output 2 7 4 2 3" xfId="20096" xr:uid="{00000000-0005-0000-0000-00008B6C0000}"/>
    <cellStyle name="Output 2 7 4 2 3 2" xfId="20097" xr:uid="{00000000-0005-0000-0000-00008C6C0000}"/>
    <cellStyle name="Output 2 7 4 2 3 3" xfId="20098" xr:uid="{00000000-0005-0000-0000-00008D6C0000}"/>
    <cellStyle name="Output 2 7 4 2 3 4" xfId="20099" xr:uid="{00000000-0005-0000-0000-00008E6C0000}"/>
    <cellStyle name="Output 2 7 4 2 3 5" xfId="20100" xr:uid="{00000000-0005-0000-0000-00008F6C0000}"/>
    <cellStyle name="Output 2 7 4 2 3 6" xfId="20101" xr:uid="{00000000-0005-0000-0000-0000906C0000}"/>
    <cellStyle name="Output 2 7 4 2 4" xfId="20102" xr:uid="{00000000-0005-0000-0000-0000916C0000}"/>
    <cellStyle name="Output 2 7 4 3" xfId="20103" xr:uid="{00000000-0005-0000-0000-0000926C0000}"/>
    <cellStyle name="Output 2 7 4 3 2" xfId="20104" xr:uid="{00000000-0005-0000-0000-0000936C0000}"/>
    <cellStyle name="Output 2 7 4 3 3" xfId="20105" xr:uid="{00000000-0005-0000-0000-0000946C0000}"/>
    <cellStyle name="Output 2 7 4 3 4" xfId="20106" xr:uid="{00000000-0005-0000-0000-0000956C0000}"/>
    <cellStyle name="Output 2 7 4 3 5" xfId="20107" xr:uid="{00000000-0005-0000-0000-0000966C0000}"/>
    <cellStyle name="Output 2 7 4 3 6" xfId="20108" xr:uid="{00000000-0005-0000-0000-0000976C0000}"/>
    <cellStyle name="Output 2 7 4 4" xfId="20109" xr:uid="{00000000-0005-0000-0000-0000986C0000}"/>
    <cellStyle name="Output 2 7 4 4 2" xfId="20110" xr:uid="{00000000-0005-0000-0000-0000996C0000}"/>
    <cellStyle name="Output 2 7 4 4 3" xfId="20111" xr:uid="{00000000-0005-0000-0000-00009A6C0000}"/>
    <cellStyle name="Output 2 7 4 4 4" xfId="20112" xr:uid="{00000000-0005-0000-0000-00009B6C0000}"/>
    <cellStyle name="Output 2 7 4 4 5" xfId="20113" xr:uid="{00000000-0005-0000-0000-00009C6C0000}"/>
    <cellStyle name="Output 2 7 4 4 6" xfId="20114" xr:uid="{00000000-0005-0000-0000-00009D6C0000}"/>
    <cellStyle name="Output 2 7 4 5" xfId="20115" xr:uid="{00000000-0005-0000-0000-00009E6C0000}"/>
    <cellStyle name="Output 2 7 5" xfId="20116" xr:uid="{00000000-0005-0000-0000-00009F6C0000}"/>
    <cellStyle name="Output 2 7 5 2" xfId="20117" xr:uid="{00000000-0005-0000-0000-0000A06C0000}"/>
    <cellStyle name="Output 2 7 5 2 2" xfId="20118" xr:uid="{00000000-0005-0000-0000-0000A16C0000}"/>
    <cellStyle name="Output 2 7 5 2 3" xfId="20119" xr:uid="{00000000-0005-0000-0000-0000A26C0000}"/>
    <cellStyle name="Output 2 7 5 2 4" xfId="20120" xr:uid="{00000000-0005-0000-0000-0000A36C0000}"/>
    <cellStyle name="Output 2 7 5 2 5" xfId="20121" xr:uid="{00000000-0005-0000-0000-0000A46C0000}"/>
    <cellStyle name="Output 2 7 5 2 6" xfId="20122" xr:uid="{00000000-0005-0000-0000-0000A56C0000}"/>
    <cellStyle name="Output 2 7 5 3" xfId="20123" xr:uid="{00000000-0005-0000-0000-0000A66C0000}"/>
    <cellStyle name="Output 2 7 5 3 2" xfId="20124" xr:uid="{00000000-0005-0000-0000-0000A76C0000}"/>
    <cellStyle name="Output 2 7 5 3 3" xfId="20125" xr:uid="{00000000-0005-0000-0000-0000A86C0000}"/>
    <cellStyle name="Output 2 7 5 3 4" xfId="20126" xr:uid="{00000000-0005-0000-0000-0000A96C0000}"/>
    <cellStyle name="Output 2 7 5 3 5" xfId="20127" xr:uid="{00000000-0005-0000-0000-0000AA6C0000}"/>
    <cellStyle name="Output 2 7 5 3 6" xfId="20128" xr:uid="{00000000-0005-0000-0000-0000AB6C0000}"/>
    <cellStyle name="Output 2 7 5 4" xfId="20129" xr:uid="{00000000-0005-0000-0000-0000AC6C0000}"/>
    <cellStyle name="Output 2 7 6" xfId="20130" xr:uid="{00000000-0005-0000-0000-0000AD6C0000}"/>
    <cellStyle name="Output 2 7 6 2" xfId="20131" xr:uid="{00000000-0005-0000-0000-0000AE6C0000}"/>
    <cellStyle name="Output 2 7 6 3" xfId="20132" xr:uid="{00000000-0005-0000-0000-0000AF6C0000}"/>
    <cellStyle name="Output 2 7 6 4" xfId="20133" xr:uid="{00000000-0005-0000-0000-0000B06C0000}"/>
    <cellStyle name="Output 2 7 6 5" xfId="20134" xr:uid="{00000000-0005-0000-0000-0000B16C0000}"/>
    <cellStyle name="Output 2 7 6 6" xfId="20135" xr:uid="{00000000-0005-0000-0000-0000B26C0000}"/>
    <cellStyle name="Output 2 7 7" xfId="20136" xr:uid="{00000000-0005-0000-0000-0000B36C0000}"/>
    <cellStyle name="Output 2 7 7 2" xfId="20137" xr:uid="{00000000-0005-0000-0000-0000B46C0000}"/>
    <cellStyle name="Output 2 7 7 3" xfId="20138" xr:uid="{00000000-0005-0000-0000-0000B56C0000}"/>
    <cellStyle name="Output 2 7 7 4" xfId="20139" xr:uid="{00000000-0005-0000-0000-0000B66C0000}"/>
    <cellStyle name="Output 2 7 7 5" xfId="20140" xr:uid="{00000000-0005-0000-0000-0000B76C0000}"/>
    <cellStyle name="Output 2 7 7 6" xfId="20141" xr:uid="{00000000-0005-0000-0000-0000B86C0000}"/>
    <cellStyle name="Output 2 7 8" xfId="20142" xr:uid="{00000000-0005-0000-0000-0000B96C0000}"/>
    <cellStyle name="Output 2 7_Client_Report_SSFD_286_UI_15May14_06h00" xfId="37119" xr:uid="{00000000-0005-0000-0000-0000BA6C0000}"/>
    <cellStyle name="Output 2 8" xfId="20143" xr:uid="{00000000-0005-0000-0000-0000BB6C0000}"/>
    <cellStyle name="Output 2 8 2" xfId="20144" xr:uid="{00000000-0005-0000-0000-0000BC6C0000}"/>
    <cellStyle name="Output 2 8 2 2" xfId="20145" xr:uid="{00000000-0005-0000-0000-0000BD6C0000}"/>
    <cellStyle name="Output 2 8 2 2 2" xfId="20146" xr:uid="{00000000-0005-0000-0000-0000BE6C0000}"/>
    <cellStyle name="Output 2 8 2 2 2 2" xfId="20147" xr:uid="{00000000-0005-0000-0000-0000BF6C0000}"/>
    <cellStyle name="Output 2 8 2 2 2 3" xfId="20148" xr:uid="{00000000-0005-0000-0000-0000C06C0000}"/>
    <cellStyle name="Output 2 8 2 2 2 4" xfId="20149" xr:uid="{00000000-0005-0000-0000-0000C16C0000}"/>
    <cellStyle name="Output 2 8 2 2 2 5" xfId="20150" xr:uid="{00000000-0005-0000-0000-0000C26C0000}"/>
    <cellStyle name="Output 2 8 2 2 2 6" xfId="20151" xr:uid="{00000000-0005-0000-0000-0000C36C0000}"/>
    <cellStyle name="Output 2 8 2 2 3" xfId="20152" xr:uid="{00000000-0005-0000-0000-0000C46C0000}"/>
    <cellStyle name="Output 2 8 2 2 3 2" xfId="20153" xr:uid="{00000000-0005-0000-0000-0000C56C0000}"/>
    <cellStyle name="Output 2 8 2 2 3 3" xfId="20154" xr:uid="{00000000-0005-0000-0000-0000C66C0000}"/>
    <cellStyle name="Output 2 8 2 2 3 4" xfId="20155" xr:uid="{00000000-0005-0000-0000-0000C76C0000}"/>
    <cellStyle name="Output 2 8 2 2 3 5" xfId="20156" xr:uid="{00000000-0005-0000-0000-0000C86C0000}"/>
    <cellStyle name="Output 2 8 2 2 3 6" xfId="20157" xr:uid="{00000000-0005-0000-0000-0000C96C0000}"/>
    <cellStyle name="Output 2 8 2 2 4" xfId="20158" xr:uid="{00000000-0005-0000-0000-0000CA6C0000}"/>
    <cellStyle name="Output 2 8 2 3" xfId="20159" xr:uid="{00000000-0005-0000-0000-0000CB6C0000}"/>
    <cellStyle name="Output 2 8 2 3 2" xfId="20160" xr:uid="{00000000-0005-0000-0000-0000CC6C0000}"/>
    <cellStyle name="Output 2 8 2 3 3" xfId="20161" xr:uid="{00000000-0005-0000-0000-0000CD6C0000}"/>
    <cellStyle name="Output 2 8 2 3 4" xfId="20162" xr:uid="{00000000-0005-0000-0000-0000CE6C0000}"/>
    <cellStyle name="Output 2 8 2 3 5" xfId="20163" xr:uid="{00000000-0005-0000-0000-0000CF6C0000}"/>
    <cellStyle name="Output 2 8 2 3 6" xfId="20164" xr:uid="{00000000-0005-0000-0000-0000D06C0000}"/>
    <cellStyle name="Output 2 8 2 4" xfId="20165" xr:uid="{00000000-0005-0000-0000-0000D16C0000}"/>
    <cellStyle name="Output 2 8 2 4 2" xfId="20166" xr:uid="{00000000-0005-0000-0000-0000D26C0000}"/>
    <cellStyle name="Output 2 8 2 4 3" xfId="20167" xr:uid="{00000000-0005-0000-0000-0000D36C0000}"/>
    <cellStyle name="Output 2 8 2 4 4" xfId="20168" xr:uid="{00000000-0005-0000-0000-0000D46C0000}"/>
    <cellStyle name="Output 2 8 2 4 5" xfId="20169" xr:uid="{00000000-0005-0000-0000-0000D56C0000}"/>
    <cellStyle name="Output 2 8 2 4 6" xfId="20170" xr:uid="{00000000-0005-0000-0000-0000D66C0000}"/>
    <cellStyle name="Output 2 8 2 5" xfId="20171" xr:uid="{00000000-0005-0000-0000-0000D76C0000}"/>
    <cellStyle name="Output 2 8 3" xfId="20172" xr:uid="{00000000-0005-0000-0000-0000D86C0000}"/>
    <cellStyle name="Output 2 8 3 2" xfId="20173" xr:uid="{00000000-0005-0000-0000-0000D96C0000}"/>
    <cellStyle name="Output 2 8 3 2 2" xfId="20174" xr:uid="{00000000-0005-0000-0000-0000DA6C0000}"/>
    <cellStyle name="Output 2 8 3 2 2 2" xfId="20175" xr:uid="{00000000-0005-0000-0000-0000DB6C0000}"/>
    <cellStyle name="Output 2 8 3 2 2 3" xfId="20176" xr:uid="{00000000-0005-0000-0000-0000DC6C0000}"/>
    <cellStyle name="Output 2 8 3 2 2 4" xfId="20177" xr:uid="{00000000-0005-0000-0000-0000DD6C0000}"/>
    <cellStyle name="Output 2 8 3 2 2 5" xfId="20178" xr:uid="{00000000-0005-0000-0000-0000DE6C0000}"/>
    <cellStyle name="Output 2 8 3 2 2 6" xfId="20179" xr:uid="{00000000-0005-0000-0000-0000DF6C0000}"/>
    <cellStyle name="Output 2 8 3 2 3" xfId="20180" xr:uid="{00000000-0005-0000-0000-0000E06C0000}"/>
    <cellStyle name="Output 2 8 3 2 3 2" xfId="20181" xr:uid="{00000000-0005-0000-0000-0000E16C0000}"/>
    <cellStyle name="Output 2 8 3 2 3 3" xfId="20182" xr:uid="{00000000-0005-0000-0000-0000E26C0000}"/>
    <cellStyle name="Output 2 8 3 2 3 4" xfId="20183" xr:uid="{00000000-0005-0000-0000-0000E36C0000}"/>
    <cellStyle name="Output 2 8 3 2 3 5" xfId="20184" xr:uid="{00000000-0005-0000-0000-0000E46C0000}"/>
    <cellStyle name="Output 2 8 3 2 3 6" xfId="20185" xr:uid="{00000000-0005-0000-0000-0000E56C0000}"/>
    <cellStyle name="Output 2 8 3 2 4" xfId="20186" xr:uid="{00000000-0005-0000-0000-0000E66C0000}"/>
    <cellStyle name="Output 2 8 3 3" xfId="20187" xr:uid="{00000000-0005-0000-0000-0000E76C0000}"/>
    <cellStyle name="Output 2 8 3 3 2" xfId="20188" xr:uid="{00000000-0005-0000-0000-0000E86C0000}"/>
    <cellStyle name="Output 2 8 3 3 3" xfId="20189" xr:uid="{00000000-0005-0000-0000-0000E96C0000}"/>
    <cellStyle name="Output 2 8 3 3 4" xfId="20190" xr:uid="{00000000-0005-0000-0000-0000EA6C0000}"/>
    <cellStyle name="Output 2 8 3 3 5" xfId="20191" xr:uid="{00000000-0005-0000-0000-0000EB6C0000}"/>
    <cellStyle name="Output 2 8 3 3 6" xfId="20192" xr:uid="{00000000-0005-0000-0000-0000EC6C0000}"/>
    <cellStyle name="Output 2 8 3 4" xfId="20193" xr:uid="{00000000-0005-0000-0000-0000ED6C0000}"/>
    <cellStyle name="Output 2 8 3 4 2" xfId="20194" xr:uid="{00000000-0005-0000-0000-0000EE6C0000}"/>
    <cellStyle name="Output 2 8 3 4 3" xfId="20195" xr:uid="{00000000-0005-0000-0000-0000EF6C0000}"/>
    <cellStyle name="Output 2 8 3 4 4" xfId="20196" xr:uid="{00000000-0005-0000-0000-0000F06C0000}"/>
    <cellStyle name="Output 2 8 3 4 5" xfId="20197" xr:uid="{00000000-0005-0000-0000-0000F16C0000}"/>
    <cellStyle name="Output 2 8 3 4 6" xfId="20198" xr:uid="{00000000-0005-0000-0000-0000F26C0000}"/>
    <cellStyle name="Output 2 8 3 5" xfId="20199" xr:uid="{00000000-0005-0000-0000-0000F36C0000}"/>
    <cellStyle name="Output 2 8 4" xfId="20200" xr:uid="{00000000-0005-0000-0000-0000F46C0000}"/>
    <cellStyle name="Output 2 8 4 2" xfId="20201" xr:uid="{00000000-0005-0000-0000-0000F56C0000}"/>
    <cellStyle name="Output 2 8 4 2 2" xfId="20202" xr:uid="{00000000-0005-0000-0000-0000F66C0000}"/>
    <cellStyle name="Output 2 8 4 2 2 2" xfId="20203" xr:uid="{00000000-0005-0000-0000-0000F76C0000}"/>
    <cellStyle name="Output 2 8 4 2 2 3" xfId="20204" xr:uid="{00000000-0005-0000-0000-0000F86C0000}"/>
    <cellStyle name="Output 2 8 4 2 2 4" xfId="20205" xr:uid="{00000000-0005-0000-0000-0000F96C0000}"/>
    <cellStyle name="Output 2 8 4 2 2 5" xfId="20206" xr:uid="{00000000-0005-0000-0000-0000FA6C0000}"/>
    <cellStyle name="Output 2 8 4 2 2 6" xfId="20207" xr:uid="{00000000-0005-0000-0000-0000FB6C0000}"/>
    <cellStyle name="Output 2 8 4 2 3" xfId="20208" xr:uid="{00000000-0005-0000-0000-0000FC6C0000}"/>
    <cellStyle name="Output 2 8 4 2 3 2" xfId="20209" xr:uid="{00000000-0005-0000-0000-0000FD6C0000}"/>
    <cellStyle name="Output 2 8 4 2 3 3" xfId="20210" xr:uid="{00000000-0005-0000-0000-0000FE6C0000}"/>
    <cellStyle name="Output 2 8 4 2 3 4" xfId="20211" xr:uid="{00000000-0005-0000-0000-0000FF6C0000}"/>
    <cellStyle name="Output 2 8 4 2 3 5" xfId="20212" xr:uid="{00000000-0005-0000-0000-0000006D0000}"/>
    <cellStyle name="Output 2 8 4 2 3 6" xfId="20213" xr:uid="{00000000-0005-0000-0000-0000016D0000}"/>
    <cellStyle name="Output 2 8 4 2 4" xfId="20214" xr:uid="{00000000-0005-0000-0000-0000026D0000}"/>
    <cellStyle name="Output 2 8 4 3" xfId="20215" xr:uid="{00000000-0005-0000-0000-0000036D0000}"/>
    <cellStyle name="Output 2 8 4 3 2" xfId="20216" xr:uid="{00000000-0005-0000-0000-0000046D0000}"/>
    <cellStyle name="Output 2 8 4 3 3" xfId="20217" xr:uid="{00000000-0005-0000-0000-0000056D0000}"/>
    <cellStyle name="Output 2 8 4 3 4" xfId="20218" xr:uid="{00000000-0005-0000-0000-0000066D0000}"/>
    <cellStyle name="Output 2 8 4 3 5" xfId="20219" xr:uid="{00000000-0005-0000-0000-0000076D0000}"/>
    <cellStyle name="Output 2 8 4 3 6" xfId="20220" xr:uid="{00000000-0005-0000-0000-0000086D0000}"/>
    <cellStyle name="Output 2 8 4 4" xfId="20221" xr:uid="{00000000-0005-0000-0000-0000096D0000}"/>
    <cellStyle name="Output 2 8 4 4 2" xfId="20222" xr:uid="{00000000-0005-0000-0000-00000A6D0000}"/>
    <cellStyle name="Output 2 8 4 4 3" xfId="20223" xr:uid="{00000000-0005-0000-0000-00000B6D0000}"/>
    <cellStyle name="Output 2 8 4 4 4" xfId="20224" xr:uid="{00000000-0005-0000-0000-00000C6D0000}"/>
    <cellStyle name="Output 2 8 4 4 5" xfId="20225" xr:uid="{00000000-0005-0000-0000-00000D6D0000}"/>
    <cellStyle name="Output 2 8 4 4 6" xfId="20226" xr:uid="{00000000-0005-0000-0000-00000E6D0000}"/>
    <cellStyle name="Output 2 8 4 5" xfId="20227" xr:uid="{00000000-0005-0000-0000-00000F6D0000}"/>
    <cellStyle name="Output 2 8 5" xfId="20228" xr:uid="{00000000-0005-0000-0000-0000106D0000}"/>
    <cellStyle name="Output 2 8 5 2" xfId="20229" xr:uid="{00000000-0005-0000-0000-0000116D0000}"/>
    <cellStyle name="Output 2 8 5 2 2" xfId="20230" xr:uid="{00000000-0005-0000-0000-0000126D0000}"/>
    <cellStyle name="Output 2 8 5 2 3" xfId="20231" xr:uid="{00000000-0005-0000-0000-0000136D0000}"/>
    <cellStyle name="Output 2 8 5 2 4" xfId="20232" xr:uid="{00000000-0005-0000-0000-0000146D0000}"/>
    <cellStyle name="Output 2 8 5 2 5" xfId="20233" xr:uid="{00000000-0005-0000-0000-0000156D0000}"/>
    <cellStyle name="Output 2 8 5 2 6" xfId="20234" xr:uid="{00000000-0005-0000-0000-0000166D0000}"/>
    <cellStyle name="Output 2 8 5 3" xfId="20235" xr:uid="{00000000-0005-0000-0000-0000176D0000}"/>
    <cellStyle name="Output 2 8 5 3 2" xfId="20236" xr:uid="{00000000-0005-0000-0000-0000186D0000}"/>
    <cellStyle name="Output 2 8 5 3 3" xfId="20237" xr:uid="{00000000-0005-0000-0000-0000196D0000}"/>
    <cellStyle name="Output 2 8 5 3 4" xfId="20238" xr:uid="{00000000-0005-0000-0000-00001A6D0000}"/>
    <cellStyle name="Output 2 8 5 3 5" xfId="20239" xr:uid="{00000000-0005-0000-0000-00001B6D0000}"/>
    <cellStyle name="Output 2 8 5 3 6" xfId="20240" xr:uid="{00000000-0005-0000-0000-00001C6D0000}"/>
    <cellStyle name="Output 2 8 5 4" xfId="20241" xr:uid="{00000000-0005-0000-0000-00001D6D0000}"/>
    <cellStyle name="Output 2 8 6" xfId="20242" xr:uid="{00000000-0005-0000-0000-00001E6D0000}"/>
    <cellStyle name="Output 2 8 6 2" xfId="20243" xr:uid="{00000000-0005-0000-0000-00001F6D0000}"/>
    <cellStyle name="Output 2 8 6 3" xfId="20244" xr:uid="{00000000-0005-0000-0000-0000206D0000}"/>
    <cellStyle name="Output 2 8 6 4" xfId="20245" xr:uid="{00000000-0005-0000-0000-0000216D0000}"/>
    <cellStyle name="Output 2 8 6 5" xfId="20246" xr:uid="{00000000-0005-0000-0000-0000226D0000}"/>
    <cellStyle name="Output 2 8 6 6" xfId="20247" xr:uid="{00000000-0005-0000-0000-0000236D0000}"/>
    <cellStyle name="Output 2 8 7" xfId="20248" xr:uid="{00000000-0005-0000-0000-0000246D0000}"/>
    <cellStyle name="Output 2 8 7 2" xfId="20249" xr:uid="{00000000-0005-0000-0000-0000256D0000}"/>
    <cellStyle name="Output 2 8 7 3" xfId="20250" xr:uid="{00000000-0005-0000-0000-0000266D0000}"/>
    <cellStyle name="Output 2 8 7 4" xfId="20251" xr:uid="{00000000-0005-0000-0000-0000276D0000}"/>
    <cellStyle name="Output 2 8 7 5" xfId="20252" xr:uid="{00000000-0005-0000-0000-0000286D0000}"/>
    <cellStyle name="Output 2 8 7 6" xfId="20253" xr:uid="{00000000-0005-0000-0000-0000296D0000}"/>
    <cellStyle name="Output 2 8 8" xfId="20254" xr:uid="{00000000-0005-0000-0000-00002A6D0000}"/>
    <cellStyle name="Output 2 8_Client_Report_SSFD_286_UI_15May14_06h00" xfId="37120" xr:uid="{00000000-0005-0000-0000-00002B6D0000}"/>
    <cellStyle name="Output 2 9" xfId="20255" xr:uid="{00000000-0005-0000-0000-00002C6D0000}"/>
    <cellStyle name="Output 2 9 2" xfId="20256" xr:uid="{00000000-0005-0000-0000-00002D6D0000}"/>
    <cellStyle name="Output 2 9 2 2" xfId="20257" xr:uid="{00000000-0005-0000-0000-00002E6D0000}"/>
    <cellStyle name="Output 2 9 2 2 2" xfId="20258" xr:uid="{00000000-0005-0000-0000-00002F6D0000}"/>
    <cellStyle name="Output 2 9 2 2 2 2" xfId="20259" xr:uid="{00000000-0005-0000-0000-0000306D0000}"/>
    <cellStyle name="Output 2 9 2 2 2 3" xfId="20260" xr:uid="{00000000-0005-0000-0000-0000316D0000}"/>
    <cellStyle name="Output 2 9 2 2 2 4" xfId="20261" xr:uid="{00000000-0005-0000-0000-0000326D0000}"/>
    <cellStyle name="Output 2 9 2 2 2 5" xfId="20262" xr:uid="{00000000-0005-0000-0000-0000336D0000}"/>
    <cellStyle name="Output 2 9 2 2 2 6" xfId="20263" xr:uid="{00000000-0005-0000-0000-0000346D0000}"/>
    <cellStyle name="Output 2 9 2 2 3" xfId="20264" xr:uid="{00000000-0005-0000-0000-0000356D0000}"/>
    <cellStyle name="Output 2 9 2 2 3 2" xfId="20265" xr:uid="{00000000-0005-0000-0000-0000366D0000}"/>
    <cellStyle name="Output 2 9 2 2 3 3" xfId="20266" xr:uid="{00000000-0005-0000-0000-0000376D0000}"/>
    <cellStyle name="Output 2 9 2 2 3 4" xfId="20267" xr:uid="{00000000-0005-0000-0000-0000386D0000}"/>
    <cellStyle name="Output 2 9 2 2 3 5" xfId="20268" xr:uid="{00000000-0005-0000-0000-0000396D0000}"/>
    <cellStyle name="Output 2 9 2 2 3 6" xfId="20269" xr:uid="{00000000-0005-0000-0000-00003A6D0000}"/>
    <cellStyle name="Output 2 9 2 2 4" xfId="20270" xr:uid="{00000000-0005-0000-0000-00003B6D0000}"/>
    <cellStyle name="Output 2 9 2 3" xfId="20271" xr:uid="{00000000-0005-0000-0000-00003C6D0000}"/>
    <cellStyle name="Output 2 9 2 3 2" xfId="20272" xr:uid="{00000000-0005-0000-0000-00003D6D0000}"/>
    <cellStyle name="Output 2 9 2 3 3" xfId="20273" xr:uid="{00000000-0005-0000-0000-00003E6D0000}"/>
    <cellStyle name="Output 2 9 2 3 4" xfId="20274" xr:uid="{00000000-0005-0000-0000-00003F6D0000}"/>
    <cellStyle name="Output 2 9 2 3 5" xfId="20275" xr:uid="{00000000-0005-0000-0000-0000406D0000}"/>
    <cellStyle name="Output 2 9 2 3 6" xfId="20276" xr:uid="{00000000-0005-0000-0000-0000416D0000}"/>
    <cellStyle name="Output 2 9 2 4" xfId="20277" xr:uid="{00000000-0005-0000-0000-0000426D0000}"/>
    <cellStyle name="Output 2 9 2 4 2" xfId="20278" xr:uid="{00000000-0005-0000-0000-0000436D0000}"/>
    <cellStyle name="Output 2 9 2 4 3" xfId="20279" xr:uid="{00000000-0005-0000-0000-0000446D0000}"/>
    <cellStyle name="Output 2 9 2 4 4" xfId="20280" xr:uid="{00000000-0005-0000-0000-0000456D0000}"/>
    <cellStyle name="Output 2 9 2 4 5" xfId="20281" xr:uid="{00000000-0005-0000-0000-0000466D0000}"/>
    <cellStyle name="Output 2 9 2 4 6" xfId="20282" xr:uid="{00000000-0005-0000-0000-0000476D0000}"/>
    <cellStyle name="Output 2 9 2 5" xfId="20283" xr:uid="{00000000-0005-0000-0000-0000486D0000}"/>
    <cellStyle name="Output 2 9 3" xfId="20284" xr:uid="{00000000-0005-0000-0000-0000496D0000}"/>
    <cellStyle name="Output 2 9 3 2" xfId="20285" xr:uid="{00000000-0005-0000-0000-00004A6D0000}"/>
    <cellStyle name="Output 2 9 3 2 2" xfId="20286" xr:uid="{00000000-0005-0000-0000-00004B6D0000}"/>
    <cellStyle name="Output 2 9 3 2 2 2" xfId="20287" xr:uid="{00000000-0005-0000-0000-00004C6D0000}"/>
    <cellStyle name="Output 2 9 3 2 2 3" xfId="20288" xr:uid="{00000000-0005-0000-0000-00004D6D0000}"/>
    <cellStyle name="Output 2 9 3 2 2 4" xfId="20289" xr:uid="{00000000-0005-0000-0000-00004E6D0000}"/>
    <cellStyle name="Output 2 9 3 2 2 5" xfId="20290" xr:uid="{00000000-0005-0000-0000-00004F6D0000}"/>
    <cellStyle name="Output 2 9 3 2 2 6" xfId="20291" xr:uid="{00000000-0005-0000-0000-0000506D0000}"/>
    <cellStyle name="Output 2 9 3 2 3" xfId="20292" xr:uid="{00000000-0005-0000-0000-0000516D0000}"/>
    <cellStyle name="Output 2 9 3 2 3 2" xfId="20293" xr:uid="{00000000-0005-0000-0000-0000526D0000}"/>
    <cellStyle name="Output 2 9 3 2 3 3" xfId="20294" xr:uid="{00000000-0005-0000-0000-0000536D0000}"/>
    <cellStyle name="Output 2 9 3 2 3 4" xfId="20295" xr:uid="{00000000-0005-0000-0000-0000546D0000}"/>
    <cellStyle name="Output 2 9 3 2 3 5" xfId="20296" xr:uid="{00000000-0005-0000-0000-0000556D0000}"/>
    <cellStyle name="Output 2 9 3 2 3 6" xfId="20297" xr:uid="{00000000-0005-0000-0000-0000566D0000}"/>
    <cellStyle name="Output 2 9 3 2 4" xfId="20298" xr:uid="{00000000-0005-0000-0000-0000576D0000}"/>
    <cellStyle name="Output 2 9 3 3" xfId="20299" xr:uid="{00000000-0005-0000-0000-0000586D0000}"/>
    <cellStyle name="Output 2 9 3 3 2" xfId="20300" xr:uid="{00000000-0005-0000-0000-0000596D0000}"/>
    <cellStyle name="Output 2 9 3 3 3" xfId="20301" xr:uid="{00000000-0005-0000-0000-00005A6D0000}"/>
    <cellStyle name="Output 2 9 3 3 4" xfId="20302" xr:uid="{00000000-0005-0000-0000-00005B6D0000}"/>
    <cellStyle name="Output 2 9 3 3 5" xfId="20303" xr:uid="{00000000-0005-0000-0000-00005C6D0000}"/>
    <cellStyle name="Output 2 9 3 3 6" xfId="20304" xr:uid="{00000000-0005-0000-0000-00005D6D0000}"/>
    <cellStyle name="Output 2 9 3 4" xfId="20305" xr:uid="{00000000-0005-0000-0000-00005E6D0000}"/>
    <cellStyle name="Output 2 9 3 4 2" xfId="20306" xr:uid="{00000000-0005-0000-0000-00005F6D0000}"/>
    <cellStyle name="Output 2 9 3 4 3" xfId="20307" xr:uid="{00000000-0005-0000-0000-0000606D0000}"/>
    <cellStyle name="Output 2 9 3 4 4" xfId="20308" xr:uid="{00000000-0005-0000-0000-0000616D0000}"/>
    <cellStyle name="Output 2 9 3 4 5" xfId="20309" xr:uid="{00000000-0005-0000-0000-0000626D0000}"/>
    <cellStyle name="Output 2 9 3 4 6" xfId="20310" xr:uid="{00000000-0005-0000-0000-0000636D0000}"/>
    <cellStyle name="Output 2 9 3 5" xfId="20311" xr:uid="{00000000-0005-0000-0000-0000646D0000}"/>
    <cellStyle name="Output 2 9 4" xfId="20312" xr:uid="{00000000-0005-0000-0000-0000656D0000}"/>
    <cellStyle name="Output 2 9 4 2" xfId="20313" xr:uid="{00000000-0005-0000-0000-0000666D0000}"/>
    <cellStyle name="Output 2 9 4 2 2" xfId="20314" xr:uid="{00000000-0005-0000-0000-0000676D0000}"/>
    <cellStyle name="Output 2 9 4 2 2 2" xfId="20315" xr:uid="{00000000-0005-0000-0000-0000686D0000}"/>
    <cellStyle name="Output 2 9 4 2 2 3" xfId="20316" xr:uid="{00000000-0005-0000-0000-0000696D0000}"/>
    <cellStyle name="Output 2 9 4 2 2 4" xfId="20317" xr:uid="{00000000-0005-0000-0000-00006A6D0000}"/>
    <cellStyle name="Output 2 9 4 2 2 5" xfId="20318" xr:uid="{00000000-0005-0000-0000-00006B6D0000}"/>
    <cellStyle name="Output 2 9 4 2 2 6" xfId="20319" xr:uid="{00000000-0005-0000-0000-00006C6D0000}"/>
    <cellStyle name="Output 2 9 4 2 3" xfId="20320" xr:uid="{00000000-0005-0000-0000-00006D6D0000}"/>
    <cellStyle name="Output 2 9 4 2 3 2" xfId="20321" xr:uid="{00000000-0005-0000-0000-00006E6D0000}"/>
    <cellStyle name="Output 2 9 4 2 3 3" xfId="20322" xr:uid="{00000000-0005-0000-0000-00006F6D0000}"/>
    <cellStyle name="Output 2 9 4 2 3 4" xfId="20323" xr:uid="{00000000-0005-0000-0000-0000706D0000}"/>
    <cellStyle name="Output 2 9 4 2 3 5" xfId="20324" xr:uid="{00000000-0005-0000-0000-0000716D0000}"/>
    <cellStyle name="Output 2 9 4 2 3 6" xfId="20325" xr:uid="{00000000-0005-0000-0000-0000726D0000}"/>
    <cellStyle name="Output 2 9 4 2 4" xfId="20326" xr:uid="{00000000-0005-0000-0000-0000736D0000}"/>
    <cellStyle name="Output 2 9 4 3" xfId="20327" xr:uid="{00000000-0005-0000-0000-0000746D0000}"/>
    <cellStyle name="Output 2 9 4 3 2" xfId="20328" xr:uid="{00000000-0005-0000-0000-0000756D0000}"/>
    <cellStyle name="Output 2 9 4 3 3" xfId="20329" xr:uid="{00000000-0005-0000-0000-0000766D0000}"/>
    <cellStyle name="Output 2 9 4 3 4" xfId="20330" xr:uid="{00000000-0005-0000-0000-0000776D0000}"/>
    <cellStyle name="Output 2 9 4 3 5" xfId="20331" xr:uid="{00000000-0005-0000-0000-0000786D0000}"/>
    <cellStyle name="Output 2 9 4 3 6" xfId="20332" xr:uid="{00000000-0005-0000-0000-0000796D0000}"/>
    <cellStyle name="Output 2 9 4 4" xfId="20333" xr:uid="{00000000-0005-0000-0000-00007A6D0000}"/>
    <cellStyle name="Output 2 9 4 4 2" xfId="20334" xr:uid="{00000000-0005-0000-0000-00007B6D0000}"/>
    <cellStyle name="Output 2 9 4 4 3" xfId="20335" xr:uid="{00000000-0005-0000-0000-00007C6D0000}"/>
    <cellStyle name="Output 2 9 4 4 4" xfId="20336" xr:uid="{00000000-0005-0000-0000-00007D6D0000}"/>
    <cellStyle name="Output 2 9 4 4 5" xfId="20337" xr:uid="{00000000-0005-0000-0000-00007E6D0000}"/>
    <cellStyle name="Output 2 9 4 4 6" xfId="20338" xr:uid="{00000000-0005-0000-0000-00007F6D0000}"/>
    <cellStyle name="Output 2 9 4 5" xfId="20339" xr:uid="{00000000-0005-0000-0000-0000806D0000}"/>
    <cellStyle name="Output 2 9 5" xfId="20340" xr:uid="{00000000-0005-0000-0000-0000816D0000}"/>
    <cellStyle name="Output 2 9 5 2" xfId="20341" xr:uid="{00000000-0005-0000-0000-0000826D0000}"/>
    <cellStyle name="Output 2 9 5 2 2" xfId="20342" xr:uid="{00000000-0005-0000-0000-0000836D0000}"/>
    <cellStyle name="Output 2 9 5 2 3" xfId="20343" xr:uid="{00000000-0005-0000-0000-0000846D0000}"/>
    <cellStyle name="Output 2 9 5 2 4" xfId="20344" xr:uid="{00000000-0005-0000-0000-0000856D0000}"/>
    <cellStyle name="Output 2 9 5 2 5" xfId="20345" xr:uid="{00000000-0005-0000-0000-0000866D0000}"/>
    <cellStyle name="Output 2 9 5 2 6" xfId="20346" xr:uid="{00000000-0005-0000-0000-0000876D0000}"/>
    <cellStyle name="Output 2 9 5 3" xfId="20347" xr:uid="{00000000-0005-0000-0000-0000886D0000}"/>
    <cellStyle name="Output 2 9 5 3 2" xfId="20348" xr:uid="{00000000-0005-0000-0000-0000896D0000}"/>
    <cellStyle name="Output 2 9 5 3 3" xfId="20349" xr:uid="{00000000-0005-0000-0000-00008A6D0000}"/>
    <cellStyle name="Output 2 9 5 3 4" xfId="20350" xr:uid="{00000000-0005-0000-0000-00008B6D0000}"/>
    <cellStyle name="Output 2 9 5 3 5" xfId="20351" xr:uid="{00000000-0005-0000-0000-00008C6D0000}"/>
    <cellStyle name="Output 2 9 5 3 6" xfId="20352" xr:uid="{00000000-0005-0000-0000-00008D6D0000}"/>
    <cellStyle name="Output 2 9 5 4" xfId="20353" xr:uid="{00000000-0005-0000-0000-00008E6D0000}"/>
    <cellStyle name="Output 2 9 6" xfId="20354" xr:uid="{00000000-0005-0000-0000-00008F6D0000}"/>
    <cellStyle name="Output 2 9 6 2" xfId="20355" xr:uid="{00000000-0005-0000-0000-0000906D0000}"/>
    <cellStyle name="Output 2 9 6 3" xfId="20356" xr:uid="{00000000-0005-0000-0000-0000916D0000}"/>
    <cellStyle name="Output 2 9 6 4" xfId="20357" xr:uid="{00000000-0005-0000-0000-0000926D0000}"/>
    <cellStyle name="Output 2 9 6 5" xfId="20358" xr:uid="{00000000-0005-0000-0000-0000936D0000}"/>
    <cellStyle name="Output 2 9 6 6" xfId="20359" xr:uid="{00000000-0005-0000-0000-0000946D0000}"/>
    <cellStyle name="Output 2 9 7" xfId="20360" xr:uid="{00000000-0005-0000-0000-0000956D0000}"/>
    <cellStyle name="Output 2 9 7 2" xfId="20361" xr:uid="{00000000-0005-0000-0000-0000966D0000}"/>
    <cellStyle name="Output 2 9 7 3" xfId="20362" xr:uid="{00000000-0005-0000-0000-0000976D0000}"/>
    <cellStyle name="Output 2 9 7 4" xfId="20363" xr:uid="{00000000-0005-0000-0000-0000986D0000}"/>
    <cellStyle name="Output 2 9 7 5" xfId="20364" xr:uid="{00000000-0005-0000-0000-0000996D0000}"/>
    <cellStyle name="Output 2 9 7 6" xfId="20365" xr:uid="{00000000-0005-0000-0000-00009A6D0000}"/>
    <cellStyle name="Output 2 9 8" xfId="20366" xr:uid="{00000000-0005-0000-0000-00009B6D0000}"/>
    <cellStyle name="Output 2 9_Client_Report_SSFD_286_UI_15May14_06h00" xfId="37121" xr:uid="{00000000-0005-0000-0000-00009C6D0000}"/>
    <cellStyle name="Output 2_Client_Report_SSFD_286_UI_15May14_06h00" xfId="37122" xr:uid="{00000000-0005-0000-0000-00009D6D0000}"/>
    <cellStyle name="Output 20" xfId="37165" xr:uid="{00000000-0005-0000-0000-00009E6D0000}"/>
    <cellStyle name="Output 21" xfId="37191" xr:uid="{00000000-0005-0000-0000-00009F6D0000}"/>
    <cellStyle name="Output 22" xfId="37220" xr:uid="{00000000-0005-0000-0000-0000A06D0000}"/>
    <cellStyle name="Output 23" xfId="37248" xr:uid="{00000000-0005-0000-0000-0000A16D0000}"/>
    <cellStyle name="Output 24" xfId="37249" xr:uid="{00000000-0005-0000-0000-0000A26D0000}"/>
    <cellStyle name="Output 25" xfId="37284" xr:uid="{00000000-0005-0000-0000-0000A36D0000}"/>
    <cellStyle name="Output 26" xfId="37288" xr:uid="{00000000-0005-0000-0000-0000A46D0000}"/>
    <cellStyle name="Output 27" xfId="37427" xr:uid="{00000000-0005-0000-0000-0000A56D0000}"/>
    <cellStyle name="Output 28" xfId="37326" xr:uid="{00000000-0005-0000-0000-0000A66D0000}"/>
    <cellStyle name="Output 29" xfId="37349" xr:uid="{00000000-0005-0000-0000-0000A76D0000}"/>
    <cellStyle name="Output 3" xfId="20367" xr:uid="{00000000-0005-0000-0000-0000A86D0000}"/>
    <cellStyle name="Output 3 2" xfId="20368" xr:uid="{00000000-0005-0000-0000-0000A96D0000}"/>
    <cellStyle name="Output 3 2 2" xfId="20369" xr:uid="{00000000-0005-0000-0000-0000AA6D0000}"/>
    <cellStyle name="Output 3 2 2 2" xfId="20370" xr:uid="{00000000-0005-0000-0000-0000AB6D0000}"/>
    <cellStyle name="Output 3 2 2 2 2" xfId="20371" xr:uid="{00000000-0005-0000-0000-0000AC6D0000}"/>
    <cellStyle name="Output 3 2 2 2 3" xfId="20372" xr:uid="{00000000-0005-0000-0000-0000AD6D0000}"/>
    <cellStyle name="Output 3 2 2 2 4" xfId="20373" xr:uid="{00000000-0005-0000-0000-0000AE6D0000}"/>
    <cellStyle name="Output 3 2 2 2 5" xfId="20374" xr:uid="{00000000-0005-0000-0000-0000AF6D0000}"/>
    <cellStyle name="Output 3 2 2 2 6" xfId="20375" xr:uid="{00000000-0005-0000-0000-0000B06D0000}"/>
    <cellStyle name="Output 3 2 2 3" xfId="20376" xr:uid="{00000000-0005-0000-0000-0000B16D0000}"/>
    <cellStyle name="Output 3 2 2 3 2" xfId="20377" xr:uid="{00000000-0005-0000-0000-0000B26D0000}"/>
    <cellStyle name="Output 3 2 2 3 3" xfId="20378" xr:uid="{00000000-0005-0000-0000-0000B36D0000}"/>
    <cellStyle name="Output 3 2 2 3 4" xfId="20379" xr:uid="{00000000-0005-0000-0000-0000B46D0000}"/>
    <cellStyle name="Output 3 2 2 3 5" xfId="20380" xr:uid="{00000000-0005-0000-0000-0000B56D0000}"/>
    <cellStyle name="Output 3 2 2 3 6" xfId="20381" xr:uid="{00000000-0005-0000-0000-0000B66D0000}"/>
    <cellStyle name="Output 3 2 2 4" xfId="20382" xr:uid="{00000000-0005-0000-0000-0000B76D0000}"/>
    <cellStyle name="Output 3 2 3" xfId="20383" xr:uid="{00000000-0005-0000-0000-0000B86D0000}"/>
    <cellStyle name="Output 3 2 3 2" xfId="20384" xr:uid="{00000000-0005-0000-0000-0000B96D0000}"/>
    <cellStyle name="Output 3 2 3 3" xfId="20385" xr:uid="{00000000-0005-0000-0000-0000BA6D0000}"/>
    <cellStyle name="Output 3 2 3 4" xfId="20386" xr:uid="{00000000-0005-0000-0000-0000BB6D0000}"/>
    <cellStyle name="Output 3 2 3 5" xfId="20387" xr:uid="{00000000-0005-0000-0000-0000BC6D0000}"/>
    <cellStyle name="Output 3 2 3 6" xfId="20388" xr:uid="{00000000-0005-0000-0000-0000BD6D0000}"/>
    <cellStyle name="Output 3 2 4" xfId="20389" xr:uid="{00000000-0005-0000-0000-0000BE6D0000}"/>
    <cellStyle name="Output 3 2 4 2" xfId="20390" xr:uid="{00000000-0005-0000-0000-0000BF6D0000}"/>
    <cellStyle name="Output 3 2 4 3" xfId="20391" xr:uid="{00000000-0005-0000-0000-0000C06D0000}"/>
    <cellStyle name="Output 3 2 4 4" xfId="20392" xr:uid="{00000000-0005-0000-0000-0000C16D0000}"/>
    <cellStyle name="Output 3 2 4 5" xfId="20393" xr:uid="{00000000-0005-0000-0000-0000C26D0000}"/>
    <cellStyle name="Output 3 2 4 6" xfId="20394" xr:uid="{00000000-0005-0000-0000-0000C36D0000}"/>
    <cellStyle name="Output 3 2 5" xfId="20395" xr:uid="{00000000-0005-0000-0000-0000C46D0000}"/>
    <cellStyle name="Output 3 3" xfId="20396" xr:uid="{00000000-0005-0000-0000-0000C56D0000}"/>
    <cellStyle name="Output 3 3 2" xfId="20397" xr:uid="{00000000-0005-0000-0000-0000C66D0000}"/>
    <cellStyle name="Output 3 3 2 2" xfId="20398" xr:uid="{00000000-0005-0000-0000-0000C76D0000}"/>
    <cellStyle name="Output 3 3 2 2 2" xfId="20399" xr:uid="{00000000-0005-0000-0000-0000C86D0000}"/>
    <cellStyle name="Output 3 3 2 2 3" xfId="20400" xr:uid="{00000000-0005-0000-0000-0000C96D0000}"/>
    <cellStyle name="Output 3 3 2 2 4" xfId="20401" xr:uid="{00000000-0005-0000-0000-0000CA6D0000}"/>
    <cellStyle name="Output 3 3 2 2 5" xfId="20402" xr:uid="{00000000-0005-0000-0000-0000CB6D0000}"/>
    <cellStyle name="Output 3 3 2 2 6" xfId="20403" xr:uid="{00000000-0005-0000-0000-0000CC6D0000}"/>
    <cellStyle name="Output 3 3 2 3" xfId="20404" xr:uid="{00000000-0005-0000-0000-0000CD6D0000}"/>
    <cellStyle name="Output 3 3 2 3 2" xfId="20405" xr:uid="{00000000-0005-0000-0000-0000CE6D0000}"/>
    <cellStyle name="Output 3 3 2 3 3" xfId="20406" xr:uid="{00000000-0005-0000-0000-0000CF6D0000}"/>
    <cellStyle name="Output 3 3 2 3 4" xfId="20407" xr:uid="{00000000-0005-0000-0000-0000D06D0000}"/>
    <cellStyle name="Output 3 3 2 3 5" xfId="20408" xr:uid="{00000000-0005-0000-0000-0000D16D0000}"/>
    <cellStyle name="Output 3 3 2 3 6" xfId="20409" xr:uid="{00000000-0005-0000-0000-0000D26D0000}"/>
    <cellStyle name="Output 3 3 2 4" xfId="20410" xr:uid="{00000000-0005-0000-0000-0000D36D0000}"/>
    <cellStyle name="Output 3 3 3" xfId="20411" xr:uid="{00000000-0005-0000-0000-0000D46D0000}"/>
    <cellStyle name="Output 3 3 3 2" xfId="20412" xr:uid="{00000000-0005-0000-0000-0000D56D0000}"/>
    <cellStyle name="Output 3 3 3 3" xfId="20413" xr:uid="{00000000-0005-0000-0000-0000D66D0000}"/>
    <cellStyle name="Output 3 3 3 4" xfId="20414" xr:uid="{00000000-0005-0000-0000-0000D76D0000}"/>
    <cellStyle name="Output 3 3 3 5" xfId="20415" xr:uid="{00000000-0005-0000-0000-0000D86D0000}"/>
    <cellStyle name="Output 3 3 3 6" xfId="20416" xr:uid="{00000000-0005-0000-0000-0000D96D0000}"/>
    <cellStyle name="Output 3 3 4" xfId="20417" xr:uid="{00000000-0005-0000-0000-0000DA6D0000}"/>
    <cellStyle name="Output 3 3 4 2" xfId="20418" xr:uid="{00000000-0005-0000-0000-0000DB6D0000}"/>
    <cellStyle name="Output 3 3 4 3" xfId="20419" xr:uid="{00000000-0005-0000-0000-0000DC6D0000}"/>
    <cellStyle name="Output 3 3 4 4" xfId="20420" xr:uid="{00000000-0005-0000-0000-0000DD6D0000}"/>
    <cellStyle name="Output 3 3 4 5" xfId="20421" xr:uid="{00000000-0005-0000-0000-0000DE6D0000}"/>
    <cellStyle name="Output 3 3 4 6" xfId="20422" xr:uid="{00000000-0005-0000-0000-0000DF6D0000}"/>
    <cellStyle name="Output 3 3 5" xfId="20423" xr:uid="{00000000-0005-0000-0000-0000E06D0000}"/>
    <cellStyle name="Output 3 4" xfId="20424" xr:uid="{00000000-0005-0000-0000-0000E16D0000}"/>
    <cellStyle name="Output 3 4 2" xfId="20425" xr:uid="{00000000-0005-0000-0000-0000E26D0000}"/>
    <cellStyle name="Output 3 4 2 2" xfId="20426" xr:uid="{00000000-0005-0000-0000-0000E36D0000}"/>
    <cellStyle name="Output 3 4 2 2 2" xfId="20427" xr:uid="{00000000-0005-0000-0000-0000E46D0000}"/>
    <cellStyle name="Output 3 4 2 2 3" xfId="20428" xr:uid="{00000000-0005-0000-0000-0000E56D0000}"/>
    <cellStyle name="Output 3 4 2 2 4" xfId="20429" xr:uid="{00000000-0005-0000-0000-0000E66D0000}"/>
    <cellStyle name="Output 3 4 2 2 5" xfId="20430" xr:uid="{00000000-0005-0000-0000-0000E76D0000}"/>
    <cellStyle name="Output 3 4 2 2 6" xfId="20431" xr:uid="{00000000-0005-0000-0000-0000E86D0000}"/>
    <cellStyle name="Output 3 4 2 3" xfId="20432" xr:uid="{00000000-0005-0000-0000-0000E96D0000}"/>
    <cellStyle name="Output 3 4 2 3 2" xfId="20433" xr:uid="{00000000-0005-0000-0000-0000EA6D0000}"/>
    <cellStyle name="Output 3 4 2 3 3" xfId="20434" xr:uid="{00000000-0005-0000-0000-0000EB6D0000}"/>
    <cellStyle name="Output 3 4 2 3 4" xfId="20435" xr:uid="{00000000-0005-0000-0000-0000EC6D0000}"/>
    <cellStyle name="Output 3 4 2 3 5" xfId="20436" xr:uid="{00000000-0005-0000-0000-0000ED6D0000}"/>
    <cellStyle name="Output 3 4 2 3 6" xfId="20437" xr:uid="{00000000-0005-0000-0000-0000EE6D0000}"/>
    <cellStyle name="Output 3 4 2 4" xfId="20438" xr:uid="{00000000-0005-0000-0000-0000EF6D0000}"/>
    <cellStyle name="Output 3 4 3" xfId="20439" xr:uid="{00000000-0005-0000-0000-0000F06D0000}"/>
    <cellStyle name="Output 3 4 3 2" xfId="20440" xr:uid="{00000000-0005-0000-0000-0000F16D0000}"/>
    <cellStyle name="Output 3 4 3 3" xfId="20441" xr:uid="{00000000-0005-0000-0000-0000F26D0000}"/>
    <cellStyle name="Output 3 4 3 4" xfId="20442" xr:uid="{00000000-0005-0000-0000-0000F36D0000}"/>
    <cellStyle name="Output 3 4 3 5" xfId="20443" xr:uid="{00000000-0005-0000-0000-0000F46D0000}"/>
    <cellStyle name="Output 3 4 3 6" xfId="20444" xr:uid="{00000000-0005-0000-0000-0000F56D0000}"/>
    <cellStyle name="Output 3 4 4" xfId="20445" xr:uid="{00000000-0005-0000-0000-0000F66D0000}"/>
    <cellStyle name="Output 3 4 4 2" xfId="20446" xr:uid="{00000000-0005-0000-0000-0000F76D0000}"/>
    <cellStyle name="Output 3 4 4 3" xfId="20447" xr:uid="{00000000-0005-0000-0000-0000F86D0000}"/>
    <cellStyle name="Output 3 4 4 4" xfId="20448" xr:uid="{00000000-0005-0000-0000-0000F96D0000}"/>
    <cellStyle name="Output 3 4 4 5" xfId="20449" xr:uid="{00000000-0005-0000-0000-0000FA6D0000}"/>
    <cellStyle name="Output 3 4 4 6" xfId="20450" xr:uid="{00000000-0005-0000-0000-0000FB6D0000}"/>
    <cellStyle name="Output 3 4 5" xfId="20451" xr:uid="{00000000-0005-0000-0000-0000FC6D0000}"/>
    <cellStyle name="Output 3 4 6" xfId="34543" xr:uid="{00000000-0005-0000-0000-0000FD6D0000}"/>
    <cellStyle name="Output 3 5" xfId="20452" xr:uid="{00000000-0005-0000-0000-0000FE6D0000}"/>
    <cellStyle name="Output 3 5 2" xfId="20453" xr:uid="{00000000-0005-0000-0000-0000FF6D0000}"/>
    <cellStyle name="Output 3 5 2 2" xfId="20454" xr:uid="{00000000-0005-0000-0000-0000006E0000}"/>
    <cellStyle name="Output 3 5 2 3" xfId="20455" xr:uid="{00000000-0005-0000-0000-0000016E0000}"/>
    <cellStyle name="Output 3 5 2 4" xfId="20456" xr:uid="{00000000-0005-0000-0000-0000026E0000}"/>
    <cellStyle name="Output 3 5 2 5" xfId="20457" xr:uid="{00000000-0005-0000-0000-0000036E0000}"/>
    <cellStyle name="Output 3 5 2 6" xfId="20458" xr:uid="{00000000-0005-0000-0000-0000046E0000}"/>
    <cellStyle name="Output 3 5 3" xfId="20459" xr:uid="{00000000-0005-0000-0000-0000056E0000}"/>
    <cellStyle name="Output 3 5 3 2" xfId="20460" xr:uid="{00000000-0005-0000-0000-0000066E0000}"/>
    <cellStyle name="Output 3 5 3 3" xfId="20461" xr:uid="{00000000-0005-0000-0000-0000076E0000}"/>
    <cellStyle name="Output 3 5 3 4" xfId="20462" xr:uid="{00000000-0005-0000-0000-0000086E0000}"/>
    <cellStyle name="Output 3 5 3 5" xfId="20463" xr:uid="{00000000-0005-0000-0000-0000096E0000}"/>
    <cellStyle name="Output 3 5 3 6" xfId="20464" xr:uid="{00000000-0005-0000-0000-00000A6E0000}"/>
    <cellStyle name="Output 3 5 4" xfId="20465" xr:uid="{00000000-0005-0000-0000-00000B6E0000}"/>
    <cellStyle name="Output 3 6" xfId="20466" xr:uid="{00000000-0005-0000-0000-00000C6E0000}"/>
    <cellStyle name="Output 3 6 2" xfId="20467" xr:uid="{00000000-0005-0000-0000-00000D6E0000}"/>
    <cellStyle name="Output 3 6 3" xfId="20468" xr:uid="{00000000-0005-0000-0000-00000E6E0000}"/>
    <cellStyle name="Output 3 6 4" xfId="20469" xr:uid="{00000000-0005-0000-0000-00000F6E0000}"/>
    <cellStyle name="Output 3 6 5" xfId="20470" xr:uid="{00000000-0005-0000-0000-0000106E0000}"/>
    <cellStyle name="Output 3 6 6" xfId="20471" xr:uid="{00000000-0005-0000-0000-0000116E0000}"/>
    <cellStyle name="Output 3 7" xfId="20472" xr:uid="{00000000-0005-0000-0000-0000126E0000}"/>
    <cellStyle name="Output 3 7 2" xfId="20473" xr:uid="{00000000-0005-0000-0000-0000136E0000}"/>
    <cellStyle name="Output 3 7 3" xfId="20474" xr:uid="{00000000-0005-0000-0000-0000146E0000}"/>
    <cellStyle name="Output 3 7 4" xfId="20475" xr:uid="{00000000-0005-0000-0000-0000156E0000}"/>
    <cellStyle name="Output 3 7 5" xfId="20476" xr:uid="{00000000-0005-0000-0000-0000166E0000}"/>
    <cellStyle name="Output 3 7 6" xfId="20477" xr:uid="{00000000-0005-0000-0000-0000176E0000}"/>
    <cellStyle name="Output 3 8" xfId="20478" xr:uid="{00000000-0005-0000-0000-0000186E0000}"/>
    <cellStyle name="Output 3_Client_Field_Report_SSFD_293_UI_17May14@6h00" xfId="34882" xr:uid="{00000000-0005-0000-0000-0000196E0000}"/>
    <cellStyle name="Output 30" xfId="37360" xr:uid="{00000000-0005-0000-0000-00001A6E0000}"/>
    <cellStyle name="Output 31" xfId="37364" xr:uid="{00000000-0005-0000-0000-00001B6E0000}"/>
    <cellStyle name="Output 32" xfId="37496" xr:uid="{00000000-0005-0000-0000-00001C6E0000}"/>
    <cellStyle name="Output 33" xfId="37512" xr:uid="{00000000-0005-0000-0000-00001D6E0000}"/>
    <cellStyle name="Output 34" xfId="37509" xr:uid="{00000000-0005-0000-0000-00001E6E0000}"/>
    <cellStyle name="Output 35" xfId="35050" xr:uid="{00000000-0005-0000-0000-00001F6E0000}"/>
    <cellStyle name="Output 36" xfId="38089" xr:uid="{00000000-0005-0000-0000-0000206E0000}"/>
    <cellStyle name="Output 37" xfId="38129" xr:uid="{00000000-0005-0000-0000-0000216E0000}"/>
    <cellStyle name="Output 38" xfId="390" xr:uid="{00000000-0005-0000-0000-0000226E0000}"/>
    <cellStyle name="Output 4" xfId="20479" xr:uid="{00000000-0005-0000-0000-0000236E0000}"/>
    <cellStyle name="Output 4 2" xfId="20480" xr:uid="{00000000-0005-0000-0000-0000246E0000}"/>
    <cellStyle name="Output 4 2 2" xfId="20481" xr:uid="{00000000-0005-0000-0000-0000256E0000}"/>
    <cellStyle name="Output 4 2 2 2" xfId="20482" xr:uid="{00000000-0005-0000-0000-0000266E0000}"/>
    <cellStyle name="Output 4 2 2 2 2" xfId="20483" xr:uid="{00000000-0005-0000-0000-0000276E0000}"/>
    <cellStyle name="Output 4 2 2 2 3" xfId="20484" xr:uid="{00000000-0005-0000-0000-0000286E0000}"/>
    <cellStyle name="Output 4 2 2 2 4" xfId="20485" xr:uid="{00000000-0005-0000-0000-0000296E0000}"/>
    <cellStyle name="Output 4 2 2 2 5" xfId="20486" xr:uid="{00000000-0005-0000-0000-00002A6E0000}"/>
    <cellStyle name="Output 4 2 2 2 6" xfId="20487" xr:uid="{00000000-0005-0000-0000-00002B6E0000}"/>
    <cellStyle name="Output 4 2 2 3" xfId="20488" xr:uid="{00000000-0005-0000-0000-00002C6E0000}"/>
    <cellStyle name="Output 4 2 2 3 2" xfId="20489" xr:uid="{00000000-0005-0000-0000-00002D6E0000}"/>
    <cellStyle name="Output 4 2 2 3 3" xfId="20490" xr:uid="{00000000-0005-0000-0000-00002E6E0000}"/>
    <cellStyle name="Output 4 2 2 3 4" xfId="20491" xr:uid="{00000000-0005-0000-0000-00002F6E0000}"/>
    <cellStyle name="Output 4 2 2 3 5" xfId="20492" xr:uid="{00000000-0005-0000-0000-0000306E0000}"/>
    <cellStyle name="Output 4 2 2 3 6" xfId="20493" xr:uid="{00000000-0005-0000-0000-0000316E0000}"/>
    <cellStyle name="Output 4 2 2 4" xfId="20494" xr:uid="{00000000-0005-0000-0000-0000326E0000}"/>
    <cellStyle name="Output 4 2 3" xfId="20495" xr:uid="{00000000-0005-0000-0000-0000336E0000}"/>
    <cellStyle name="Output 4 2 3 2" xfId="20496" xr:uid="{00000000-0005-0000-0000-0000346E0000}"/>
    <cellStyle name="Output 4 2 3 3" xfId="20497" xr:uid="{00000000-0005-0000-0000-0000356E0000}"/>
    <cellStyle name="Output 4 2 3 4" xfId="20498" xr:uid="{00000000-0005-0000-0000-0000366E0000}"/>
    <cellStyle name="Output 4 2 3 5" xfId="20499" xr:uid="{00000000-0005-0000-0000-0000376E0000}"/>
    <cellStyle name="Output 4 2 3 6" xfId="20500" xr:uid="{00000000-0005-0000-0000-0000386E0000}"/>
    <cellStyle name="Output 4 2 4" xfId="20501" xr:uid="{00000000-0005-0000-0000-0000396E0000}"/>
    <cellStyle name="Output 4 2 4 2" xfId="20502" xr:uid="{00000000-0005-0000-0000-00003A6E0000}"/>
    <cellStyle name="Output 4 2 4 3" xfId="20503" xr:uid="{00000000-0005-0000-0000-00003B6E0000}"/>
    <cellStyle name="Output 4 2 4 4" xfId="20504" xr:uid="{00000000-0005-0000-0000-00003C6E0000}"/>
    <cellStyle name="Output 4 2 4 5" xfId="20505" xr:uid="{00000000-0005-0000-0000-00003D6E0000}"/>
    <cellStyle name="Output 4 2 4 6" xfId="20506" xr:uid="{00000000-0005-0000-0000-00003E6E0000}"/>
    <cellStyle name="Output 4 2 5" xfId="20507" xr:uid="{00000000-0005-0000-0000-00003F6E0000}"/>
    <cellStyle name="Output 4 3" xfId="20508" xr:uid="{00000000-0005-0000-0000-0000406E0000}"/>
    <cellStyle name="Output 4 3 2" xfId="20509" xr:uid="{00000000-0005-0000-0000-0000416E0000}"/>
    <cellStyle name="Output 4 3 2 2" xfId="20510" xr:uid="{00000000-0005-0000-0000-0000426E0000}"/>
    <cellStyle name="Output 4 3 2 2 2" xfId="20511" xr:uid="{00000000-0005-0000-0000-0000436E0000}"/>
    <cellStyle name="Output 4 3 2 2 3" xfId="20512" xr:uid="{00000000-0005-0000-0000-0000446E0000}"/>
    <cellStyle name="Output 4 3 2 2 4" xfId="20513" xr:uid="{00000000-0005-0000-0000-0000456E0000}"/>
    <cellStyle name="Output 4 3 2 2 5" xfId="20514" xr:uid="{00000000-0005-0000-0000-0000466E0000}"/>
    <cellStyle name="Output 4 3 2 2 6" xfId="20515" xr:uid="{00000000-0005-0000-0000-0000476E0000}"/>
    <cellStyle name="Output 4 3 2 3" xfId="20516" xr:uid="{00000000-0005-0000-0000-0000486E0000}"/>
    <cellStyle name="Output 4 3 2 3 2" xfId="20517" xr:uid="{00000000-0005-0000-0000-0000496E0000}"/>
    <cellStyle name="Output 4 3 2 3 3" xfId="20518" xr:uid="{00000000-0005-0000-0000-00004A6E0000}"/>
    <cellStyle name="Output 4 3 2 3 4" xfId="20519" xr:uid="{00000000-0005-0000-0000-00004B6E0000}"/>
    <cellStyle name="Output 4 3 2 3 5" xfId="20520" xr:uid="{00000000-0005-0000-0000-00004C6E0000}"/>
    <cellStyle name="Output 4 3 2 3 6" xfId="20521" xr:uid="{00000000-0005-0000-0000-00004D6E0000}"/>
    <cellStyle name="Output 4 3 2 4" xfId="20522" xr:uid="{00000000-0005-0000-0000-00004E6E0000}"/>
    <cellStyle name="Output 4 3 3" xfId="20523" xr:uid="{00000000-0005-0000-0000-00004F6E0000}"/>
    <cellStyle name="Output 4 3 3 2" xfId="20524" xr:uid="{00000000-0005-0000-0000-0000506E0000}"/>
    <cellStyle name="Output 4 3 3 3" xfId="20525" xr:uid="{00000000-0005-0000-0000-0000516E0000}"/>
    <cellStyle name="Output 4 3 3 4" xfId="20526" xr:uid="{00000000-0005-0000-0000-0000526E0000}"/>
    <cellStyle name="Output 4 3 3 5" xfId="20527" xr:uid="{00000000-0005-0000-0000-0000536E0000}"/>
    <cellStyle name="Output 4 3 3 6" xfId="20528" xr:uid="{00000000-0005-0000-0000-0000546E0000}"/>
    <cellStyle name="Output 4 3 4" xfId="20529" xr:uid="{00000000-0005-0000-0000-0000556E0000}"/>
    <cellStyle name="Output 4 3 4 2" xfId="20530" xr:uid="{00000000-0005-0000-0000-0000566E0000}"/>
    <cellStyle name="Output 4 3 4 3" xfId="20531" xr:uid="{00000000-0005-0000-0000-0000576E0000}"/>
    <cellStyle name="Output 4 3 4 4" xfId="20532" xr:uid="{00000000-0005-0000-0000-0000586E0000}"/>
    <cellStyle name="Output 4 3 4 5" xfId="20533" xr:uid="{00000000-0005-0000-0000-0000596E0000}"/>
    <cellStyle name="Output 4 3 4 6" xfId="20534" xr:uid="{00000000-0005-0000-0000-00005A6E0000}"/>
    <cellStyle name="Output 4 3 5" xfId="20535" xr:uid="{00000000-0005-0000-0000-00005B6E0000}"/>
    <cellStyle name="Output 4 4" xfId="20536" xr:uid="{00000000-0005-0000-0000-00005C6E0000}"/>
    <cellStyle name="Output 4 4 2" xfId="20537" xr:uid="{00000000-0005-0000-0000-00005D6E0000}"/>
    <cellStyle name="Output 4 4 2 2" xfId="20538" xr:uid="{00000000-0005-0000-0000-00005E6E0000}"/>
    <cellStyle name="Output 4 4 2 2 2" xfId="20539" xr:uid="{00000000-0005-0000-0000-00005F6E0000}"/>
    <cellStyle name="Output 4 4 2 2 3" xfId="20540" xr:uid="{00000000-0005-0000-0000-0000606E0000}"/>
    <cellStyle name="Output 4 4 2 2 4" xfId="20541" xr:uid="{00000000-0005-0000-0000-0000616E0000}"/>
    <cellStyle name="Output 4 4 2 2 5" xfId="20542" xr:uid="{00000000-0005-0000-0000-0000626E0000}"/>
    <cellStyle name="Output 4 4 2 2 6" xfId="20543" xr:uid="{00000000-0005-0000-0000-0000636E0000}"/>
    <cellStyle name="Output 4 4 2 3" xfId="20544" xr:uid="{00000000-0005-0000-0000-0000646E0000}"/>
    <cellStyle name="Output 4 4 2 3 2" xfId="20545" xr:uid="{00000000-0005-0000-0000-0000656E0000}"/>
    <cellStyle name="Output 4 4 2 3 3" xfId="20546" xr:uid="{00000000-0005-0000-0000-0000666E0000}"/>
    <cellStyle name="Output 4 4 2 3 4" xfId="20547" xr:uid="{00000000-0005-0000-0000-0000676E0000}"/>
    <cellStyle name="Output 4 4 2 3 5" xfId="20548" xr:uid="{00000000-0005-0000-0000-0000686E0000}"/>
    <cellStyle name="Output 4 4 2 3 6" xfId="20549" xr:uid="{00000000-0005-0000-0000-0000696E0000}"/>
    <cellStyle name="Output 4 4 2 4" xfId="20550" xr:uid="{00000000-0005-0000-0000-00006A6E0000}"/>
    <cellStyle name="Output 4 4 3" xfId="20551" xr:uid="{00000000-0005-0000-0000-00006B6E0000}"/>
    <cellStyle name="Output 4 4 3 2" xfId="20552" xr:uid="{00000000-0005-0000-0000-00006C6E0000}"/>
    <cellStyle name="Output 4 4 3 3" xfId="20553" xr:uid="{00000000-0005-0000-0000-00006D6E0000}"/>
    <cellStyle name="Output 4 4 3 4" xfId="20554" xr:uid="{00000000-0005-0000-0000-00006E6E0000}"/>
    <cellStyle name="Output 4 4 3 5" xfId="20555" xr:uid="{00000000-0005-0000-0000-00006F6E0000}"/>
    <cellStyle name="Output 4 4 3 6" xfId="20556" xr:uid="{00000000-0005-0000-0000-0000706E0000}"/>
    <cellStyle name="Output 4 4 4" xfId="20557" xr:uid="{00000000-0005-0000-0000-0000716E0000}"/>
    <cellStyle name="Output 4 4 4 2" xfId="20558" xr:uid="{00000000-0005-0000-0000-0000726E0000}"/>
    <cellStyle name="Output 4 4 4 3" xfId="20559" xr:uid="{00000000-0005-0000-0000-0000736E0000}"/>
    <cellStyle name="Output 4 4 4 4" xfId="20560" xr:uid="{00000000-0005-0000-0000-0000746E0000}"/>
    <cellStyle name="Output 4 4 4 5" xfId="20561" xr:uid="{00000000-0005-0000-0000-0000756E0000}"/>
    <cellStyle name="Output 4 4 4 6" xfId="20562" xr:uid="{00000000-0005-0000-0000-0000766E0000}"/>
    <cellStyle name="Output 4 4 5" xfId="20563" xr:uid="{00000000-0005-0000-0000-0000776E0000}"/>
    <cellStyle name="Output 4 5" xfId="20564" xr:uid="{00000000-0005-0000-0000-0000786E0000}"/>
    <cellStyle name="Output 4 5 2" xfId="20565" xr:uid="{00000000-0005-0000-0000-0000796E0000}"/>
    <cellStyle name="Output 4 5 2 2" xfId="20566" xr:uid="{00000000-0005-0000-0000-00007A6E0000}"/>
    <cellStyle name="Output 4 5 2 3" xfId="20567" xr:uid="{00000000-0005-0000-0000-00007B6E0000}"/>
    <cellStyle name="Output 4 5 2 4" xfId="20568" xr:uid="{00000000-0005-0000-0000-00007C6E0000}"/>
    <cellStyle name="Output 4 5 2 5" xfId="20569" xr:uid="{00000000-0005-0000-0000-00007D6E0000}"/>
    <cellStyle name="Output 4 5 2 6" xfId="20570" xr:uid="{00000000-0005-0000-0000-00007E6E0000}"/>
    <cellStyle name="Output 4 5 3" xfId="20571" xr:uid="{00000000-0005-0000-0000-00007F6E0000}"/>
    <cellStyle name="Output 4 5 3 2" xfId="20572" xr:uid="{00000000-0005-0000-0000-0000806E0000}"/>
    <cellStyle name="Output 4 5 3 3" xfId="20573" xr:uid="{00000000-0005-0000-0000-0000816E0000}"/>
    <cellStyle name="Output 4 5 3 4" xfId="20574" xr:uid="{00000000-0005-0000-0000-0000826E0000}"/>
    <cellStyle name="Output 4 5 3 5" xfId="20575" xr:uid="{00000000-0005-0000-0000-0000836E0000}"/>
    <cellStyle name="Output 4 5 3 6" xfId="20576" xr:uid="{00000000-0005-0000-0000-0000846E0000}"/>
    <cellStyle name="Output 4 5 4" xfId="20577" xr:uid="{00000000-0005-0000-0000-0000856E0000}"/>
    <cellStyle name="Output 4 6" xfId="20578" xr:uid="{00000000-0005-0000-0000-0000866E0000}"/>
    <cellStyle name="Output 4 6 2" xfId="20579" xr:uid="{00000000-0005-0000-0000-0000876E0000}"/>
    <cellStyle name="Output 4 6 3" xfId="20580" xr:uid="{00000000-0005-0000-0000-0000886E0000}"/>
    <cellStyle name="Output 4 6 4" xfId="20581" xr:uid="{00000000-0005-0000-0000-0000896E0000}"/>
    <cellStyle name="Output 4 6 5" xfId="20582" xr:uid="{00000000-0005-0000-0000-00008A6E0000}"/>
    <cellStyle name="Output 4 6 6" xfId="20583" xr:uid="{00000000-0005-0000-0000-00008B6E0000}"/>
    <cellStyle name="Output 4 7" xfId="20584" xr:uid="{00000000-0005-0000-0000-00008C6E0000}"/>
    <cellStyle name="Output 4 7 2" xfId="20585" xr:uid="{00000000-0005-0000-0000-00008D6E0000}"/>
    <cellStyle name="Output 4 7 3" xfId="20586" xr:uid="{00000000-0005-0000-0000-00008E6E0000}"/>
    <cellStyle name="Output 4 7 4" xfId="20587" xr:uid="{00000000-0005-0000-0000-00008F6E0000}"/>
    <cellStyle name="Output 4 7 5" xfId="20588" xr:uid="{00000000-0005-0000-0000-0000906E0000}"/>
    <cellStyle name="Output 4 7 6" xfId="20589" xr:uid="{00000000-0005-0000-0000-0000916E0000}"/>
    <cellStyle name="Output 4 8" xfId="20590" xr:uid="{00000000-0005-0000-0000-0000926E0000}"/>
    <cellStyle name="Output 4_Client_Report_SSFD_286_UI_15May14_06h00" xfId="37123" xr:uid="{00000000-0005-0000-0000-0000936E0000}"/>
    <cellStyle name="Output 5" xfId="20591" xr:uid="{00000000-0005-0000-0000-0000946E0000}"/>
    <cellStyle name="Output 5 2" xfId="20592" xr:uid="{00000000-0005-0000-0000-0000956E0000}"/>
    <cellStyle name="Output 5 2 2" xfId="20593" xr:uid="{00000000-0005-0000-0000-0000966E0000}"/>
    <cellStyle name="Output 5 2 2 2" xfId="20594" xr:uid="{00000000-0005-0000-0000-0000976E0000}"/>
    <cellStyle name="Output 5 2 2 2 2" xfId="20595" xr:uid="{00000000-0005-0000-0000-0000986E0000}"/>
    <cellStyle name="Output 5 2 2 2 3" xfId="20596" xr:uid="{00000000-0005-0000-0000-0000996E0000}"/>
    <cellStyle name="Output 5 2 2 2 4" xfId="20597" xr:uid="{00000000-0005-0000-0000-00009A6E0000}"/>
    <cellStyle name="Output 5 2 2 2 5" xfId="20598" xr:uid="{00000000-0005-0000-0000-00009B6E0000}"/>
    <cellStyle name="Output 5 2 2 2 6" xfId="20599" xr:uid="{00000000-0005-0000-0000-00009C6E0000}"/>
    <cellStyle name="Output 5 2 2 3" xfId="20600" xr:uid="{00000000-0005-0000-0000-00009D6E0000}"/>
    <cellStyle name="Output 5 2 2 3 2" xfId="20601" xr:uid="{00000000-0005-0000-0000-00009E6E0000}"/>
    <cellStyle name="Output 5 2 2 3 3" xfId="20602" xr:uid="{00000000-0005-0000-0000-00009F6E0000}"/>
    <cellStyle name="Output 5 2 2 3 4" xfId="20603" xr:uid="{00000000-0005-0000-0000-0000A06E0000}"/>
    <cellStyle name="Output 5 2 2 3 5" xfId="20604" xr:uid="{00000000-0005-0000-0000-0000A16E0000}"/>
    <cellStyle name="Output 5 2 2 3 6" xfId="20605" xr:uid="{00000000-0005-0000-0000-0000A26E0000}"/>
    <cellStyle name="Output 5 2 2 4" xfId="20606" xr:uid="{00000000-0005-0000-0000-0000A36E0000}"/>
    <cellStyle name="Output 5 2 3" xfId="20607" xr:uid="{00000000-0005-0000-0000-0000A46E0000}"/>
    <cellStyle name="Output 5 2 3 2" xfId="20608" xr:uid="{00000000-0005-0000-0000-0000A56E0000}"/>
    <cellStyle name="Output 5 2 3 3" xfId="20609" xr:uid="{00000000-0005-0000-0000-0000A66E0000}"/>
    <cellStyle name="Output 5 2 3 4" xfId="20610" xr:uid="{00000000-0005-0000-0000-0000A76E0000}"/>
    <cellStyle name="Output 5 2 3 5" xfId="20611" xr:uid="{00000000-0005-0000-0000-0000A86E0000}"/>
    <cellStyle name="Output 5 2 3 6" xfId="20612" xr:uid="{00000000-0005-0000-0000-0000A96E0000}"/>
    <cellStyle name="Output 5 2 4" xfId="20613" xr:uid="{00000000-0005-0000-0000-0000AA6E0000}"/>
    <cellStyle name="Output 5 2 4 2" xfId="20614" xr:uid="{00000000-0005-0000-0000-0000AB6E0000}"/>
    <cellStyle name="Output 5 2 4 3" xfId="20615" xr:uid="{00000000-0005-0000-0000-0000AC6E0000}"/>
    <cellStyle name="Output 5 2 4 4" xfId="20616" xr:uid="{00000000-0005-0000-0000-0000AD6E0000}"/>
    <cellStyle name="Output 5 2 4 5" xfId="20617" xr:uid="{00000000-0005-0000-0000-0000AE6E0000}"/>
    <cellStyle name="Output 5 2 4 6" xfId="20618" xr:uid="{00000000-0005-0000-0000-0000AF6E0000}"/>
    <cellStyle name="Output 5 2 5" xfId="20619" xr:uid="{00000000-0005-0000-0000-0000B06E0000}"/>
    <cellStyle name="Output 5 3" xfId="20620" xr:uid="{00000000-0005-0000-0000-0000B16E0000}"/>
    <cellStyle name="Output 5 3 2" xfId="20621" xr:uid="{00000000-0005-0000-0000-0000B26E0000}"/>
    <cellStyle name="Output 5 3 2 2" xfId="20622" xr:uid="{00000000-0005-0000-0000-0000B36E0000}"/>
    <cellStyle name="Output 5 3 2 2 2" xfId="20623" xr:uid="{00000000-0005-0000-0000-0000B46E0000}"/>
    <cellStyle name="Output 5 3 2 2 3" xfId="20624" xr:uid="{00000000-0005-0000-0000-0000B56E0000}"/>
    <cellStyle name="Output 5 3 2 2 4" xfId="20625" xr:uid="{00000000-0005-0000-0000-0000B66E0000}"/>
    <cellStyle name="Output 5 3 2 2 5" xfId="20626" xr:uid="{00000000-0005-0000-0000-0000B76E0000}"/>
    <cellStyle name="Output 5 3 2 2 6" xfId="20627" xr:uid="{00000000-0005-0000-0000-0000B86E0000}"/>
    <cellStyle name="Output 5 3 2 3" xfId="20628" xr:uid="{00000000-0005-0000-0000-0000B96E0000}"/>
    <cellStyle name="Output 5 3 2 3 2" xfId="20629" xr:uid="{00000000-0005-0000-0000-0000BA6E0000}"/>
    <cellStyle name="Output 5 3 2 3 3" xfId="20630" xr:uid="{00000000-0005-0000-0000-0000BB6E0000}"/>
    <cellStyle name="Output 5 3 2 3 4" xfId="20631" xr:uid="{00000000-0005-0000-0000-0000BC6E0000}"/>
    <cellStyle name="Output 5 3 2 3 5" xfId="20632" xr:uid="{00000000-0005-0000-0000-0000BD6E0000}"/>
    <cellStyle name="Output 5 3 2 3 6" xfId="20633" xr:uid="{00000000-0005-0000-0000-0000BE6E0000}"/>
    <cellStyle name="Output 5 3 2 4" xfId="20634" xr:uid="{00000000-0005-0000-0000-0000BF6E0000}"/>
    <cellStyle name="Output 5 3 3" xfId="20635" xr:uid="{00000000-0005-0000-0000-0000C06E0000}"/>
    <cellStyle name="Output 5 3 3 2" xfId="20636" xr:uid="{00000000-0005-0000-0000-0000C16E0000}"/>
    <cellStyle name="Output 5 3 3 3" xfId="20637" xr:uid="{00000000-0005-0000-0000-0000C26E0000}"/>
    <cellStyle name="Output 5 3 3 4" xfId="20638" xr:uid="{00000000-0005-0000-0000-0000C36E0000}"/>
    <cellStyle name="Output 5 3 3 5" xfId="20639" xr:uid="{00000000-0005-0000-0000-0000C46E0000}"/>
    <cellStyle name="Output 5 3 3 6" xfId="20640" xr:uid="{00000000-0005-0000-0000-0000C56E0000}"/>
    <cellStyle name="Output 5 3 4" xfId="20641" xr:uid="{00000000-0005-0000-0000-0000C66E0000}"/>
    <cellStyle name="Output 5 3 4 2" xfId="20642" xr:uid="{00000000-0005-0000-0000-0000C76E0000}"/>
    <cellStyle name="Output 5 3 4 3" xfId="20643" xr:uid="{00000000-0005-0000-0000-0000C86E0000}"/>
    <cellStyle name="Output 5 3 4 4" xfId="20644" xr:uid="{00000000-0005-0000-0000-0000C96E0000}"/>
    <cellStyle name="Output 5 3 4 5" xfId="20645" xr:uid="{00000000-0005-0000-0000-0000CA6E0000}"/>
    <cellStyle name="Output 5 3 4 6" xfId="20646" xr:uid="{00000000-0005-0000-0000-0000CB6E0000}"/>
    <cellStyle name="Output 5 3 5" xfId="20647" xr:uid="{00000000-0005-0000-0000-0000CC6E0000}"/>
    <cellStyle name="Output 5 4" xfId="20648" xr:uid="{00000000-0005-0000-0000-0000CD6E0000}"/>
    <cellStyle name="Output 5 4 2" xfId="20649" xr:uid="{00000000-0005-0000-0000-0000CE6E0000}"/>
    <cellStyle name="Output 5 4 2 2" xfId="20650" xr:uid="{00000000-0005-0000-0000-0000CF6E0000}"/>
    <cellStyle name="Output 5 4 2 2 2" xfId="20651" xr:uid="{00000000-0005-0000-0000-0000D06E0000}"/>
    <cellStyle name="Output 5 4 2 2 3" xfId="20652" xr:uid="{00000000-0005-0000-0000-0000D16E0000}"/>
    <cellStyle name="Output 5 4 2 2 4" xfId="20653" xr:uid="{00000000-0005-0000-0000-0000D26E0000}"/>
    <cellStyle name="Output 5 4 2 2 5" xfId="20654" xr:uid="{00000000-0005-0000-0000-0000D36E0000}"/>
    <cellStyle name="Output 5 4 2 2 6" xfId="20655" xr:uid="{00000000-0005-0000-0000-0000D46E0000}"/>
    <cellStyle name="Output 5 4 2 3" xfId="20656" xr:uid="{00000000-0005-0000-0000-0000D56E0000}"/>
    <cellStyle name="Output 5 4 2 3 2" xfId="20657" xr:uid="{00000000-0005-0000-0000-0000D66E0000}"/>
    <cellStyle name="Output 5 4 2 3 3" xfId="20658" xr:uid="{00000000-0005-0000-0000-0000D76E0000}"/>
    <cellStyle name="Output 5 4 2 3 4" xfId="20659" xr:uid="{00000000-0005-0000-0000-0000D86E0000}"/>
    <cellStyle name="Output 5 4 2 3 5" xfId="20660" xr:uid="{00000000-0005-0000-0000-0000D96E0000}"/>
    <cellStyle name="Output 5 4 2 3 6" xfId="20661" xr:uid="{00000000-0005-0000-0000-0000DA6E0000}"/>
    <cellStyle name="Output 5 4 2 4" xfId="20662" xr:uid="{00000000-0005-0000-0000-0000DB6E0000}"/>
    <cellStyle name="Output 5 4 3" xfId="20663" xr:uid="{00000000-0005-0000-0000-0000DC6E0000}"/>
    <cellStyle name="Output 5 4 3 2" xfId="20664" xr:uid="{00000000-0005-0000-0000-0000DD6E0000}"/>
    <cellStyle name="Output 5 4 3 3" xfId="20665" xr:uid="{00000000-0005-0000-0000-0000DE6E0000}"/>
    <cellStyle name="Output 5 4 3 4" xfId="20666" xr:uid="{00000000-0005-0000-0000-0000DF6E0000}"/>
    <cellStyle name="Output 5 4 3 5" xfId="20667" xr:uid="{00000000-0005-0000-0000-0000E06E0000}"/>
    <cellStyle name="Output 5 4 3 6" xfId="20668" xr:uid="{00000000-0005-0000-0000-0000E16E0000}"/>
    <cellStyle name="Output 5 4 4" xfId="20669" xr:uid="{00000000-0005-0000-0000-0000E26E0000}"/>
    <cellStyle name="Output 5 4 4 2" xfId="20670" xr:uid="{00000000-0005-0000-0000-0000E36E0000}"/>
    <cellStyle name="Output 5 4 4 3" xfId="20671" xr:uid="{00000000-0005-0000-0000-0000E46E0000}"/>
    <cellStyle name="Output 5 4 4 4" xfId="20672" xr:uid="{00000000-0005-0000-0000-0000E56E0000}"/>
    <cellStyle name="Output 5 4 4 5" xfId="20673" xr:uid="{00000000-0005-0000-0000-0000E66E0000}"/>
    <cellStyle name="Output 5 4 4 6" xfId="20674" xr:uid="{00000000-0005-0000-0000-0000E76E0000}"/>
    <cellStyle name="Output 5 4 5" xfId="20675" xr:uid="{00000000-0005-0000-0000-0000E86E0000}"/>
    <cellStyle name="Output 5 5" xfId="20676" xr:uid="{00000000-0005-0000-0000-0000E96E0000}"/>
    <cellStyle name="Output 5 5 2" xfId="20677" xr:uid="{00000000-0005-0000-0000-0000EA6E0000}"/>
    <cellStyle name="Output 5 5 2 2" xfId="20678" xr:uid="{00000000-0005-0000-0000-0000EB6E0000}"/>
    <cellStyle name="Output 5 5 2 3" xfId="20679" xr:uid="{00000000-0005-0000-0000-0000EC6E0000}"/>
    <cellStyle name="Output 5 5 2 4" xfId="20680" xr:uid="{00000000-0005-0000-0000-0000ED6E0000}"/>
    <cellStyle name="Output 5 5 2 5" xfId="20681" xr:uid="{00000000-0005-0000-0000-0000EE6E0000}"/>
    <cellStyle name="Output 5 5 2 6" xfId="20682" xr:uid="{00000000-0005-0000-0000-0000EF6E0000}"/>
    <cellStyle name="Output 5 5 3" xfId="20683" xr:uid="{00000000-0005-0000-0000-0000F06E0000}"/>
    <cellStyle name="Output 5 5 3 2" xfId="20684" xr:uid="{00000000-0005-0000-0000-0000F16E0000}"/>
    <cellStyle name="Output 5 5 3 3" xfId="20685" xr:uid="{00000000-0005-0000-0000-0000F26E0000}"/>
    <cellStyle name="Output 5 5 3 4" xfId="20686" xr:uid="{00000000-0005-0000-0000-0000F36E0000}"/>
    <cellStyle name="Output 5 5 3 5" xfId="20687" xr:uid="{00000000-0005-0000-0000-0000F46E0000}"/>
    <cellStyle name="Output 5 5 3 6" xfId="20688" xr:uid="{00000000-0005-0000-0000-0000F56E0000}"/>
    <cellStyle name="Output 5 5 4" xfId="20689" xr:uid="{00000000-0005-0000-0000-0000F66E0000}"/>
    <cellStyle name="Output 5 6" xfId="20690" xr:uid="{00000000-0005-0000-0000-0000F76E0000}"/>
    <cellStyle name="Output 5 6 2" xfId="20691" xr:uid="{00000000-0005-0000-0000-0000F86E0000}"/>
    <cellStyle name="Output 5 6 3" xfId="20692" xr:uid="{00000000-0005-0000-0000-0000F96E0000}"/>
    <cellStyle name="Output 5 6 4" xfId="20693" xr:uid="{00000000-0005-0000-0000-0000FA6E0000}"/>
    <cellStyle name="Output 5 6 5" xfId="20694" xr:uid="{00000000-0005-0000-0000-0000FB6E0000}"/>
    <cellStyle name="Output 5 6 6" xfId="20695" xr:uid="{00000000-0005-0000-0000-0000FC6E0000}"/>
    <cellStyle name="Output 5 7" xfId="20696" xr:uid="{00000000-0005-0000-0000-0000FD6E0000}"/>
    <cellStyle name="Output 5 7 2" xfId="20697" xr:uid="{00000000-0005-0000-0000-0000FE6E0000}"/>
    <cellStyle name="Output 5 7 3" xfId="20698" xr:uid="{00000000-0005-0000-0000-0000FF6E0000}"/>
    <cellStyle name="Output 5 7 4" xfId="20699" xr:uid="{00000000-0005-0000-0000-0000006F0000}"/>
    <cellStyle name="Output 5 7 5" xfId="20700" xr:uid="{00000000-0005-0000-0000-0000016F0000}"/>
    <cellStyle name="Output 5 7 6" xfId="20701" xr:uid="{00000000-0005-0000-0000-0000026F0000}"/>
    <cellStyle name="Output 5 8" xfId="20702" xr:uid="{00000000-0005-0000-0000-0000036F0000}"/>
    <cellStyle name="Output 5_Client_Report_SSFD_286_UI_15May14_06h00" xfId="37124" xr:uid="{00000000-0005-0000-0000-0000046F0000}"/>
    <cellStyle name="Output 6" xfId="20703" xr:uid="{00000000-0005-0000-0000-0000056F0000}"/>
    <cellStyle name="Output 6 2" xfId="20704" xr:uid="{00000000-0005-0000-0000-0000066F0000}"/>
    <cellStyle name="Output 6 2 2" xfId="20705" xr:uid="{00000000-0005-0000-0000-0000076F0000}"/>
    <cellStyle name="Output 6 2 2 2" xfId="20706" xr:uid="{00000000-0005-0000-0000-0000086F0000}"/>
    <cellStyle name="Output 6 2 2 2 2" xfId="20707" xr:uid="{00000000-0005-0000-0000-0000096F0000}"/>
    <cellStyle name="Output 6 2 2 2 3" xfId="20708" xr:uid="{00000000-0005-0000-0000-00000A6F0000}"/>
    <cellStyle name="Output 6 2 2 2 4" xfId="20709" xr:uid="{00000000-0005-0000-0000-00000B6F0000}"/>
    <cellStyle name="Output 6 2 2 2 5" xfId="20710" xr:uid="{00000000-0005-0000-0000-00000C6F0000}"/>
    <cellStyle name="Output 6 2 2 2 6" xfId="20711" xr:uid="{00000000-0005-0000-0000-00000D6F0000}"/>
    <cellStyle name="Output 6 2 2 3" xfId="20712" xr:uid="{00000000-0005-0000-0000-00000E6F0000}"/>
    <cellStyle name="Output 6 2 2 3 2" xfId="20713" xr:uid="{00000000-0005-0000-0000-00000F6F0000}"/>
    <cellStyle name="Output 6 2 2 3 3" xfId="20714" xr:uid="{00000000-0005-0000-0000-0000106F0000}"/>
    <cellStyle name="Output 6 2 2 3 4" xfId="20715" xr:uid="{00000000-0005-0000-0000-0000116F0000}"/>
    <cellStyle name="Output 6 2 2 3 5" xfId="20716" xr:uid="{00000000-0005-0000-0000-0000126F0000}"/>
    <cellStyle name="Output 6 2 2 3 6" xfId="20717" xr:uid="{00000000-0005-0000-0000-0000136F0000}"/>
    <cellStyle name="Output 6 2 2 4" xfId="20718" xr:uid="{00000000-0005-0000-0000-0000146F0000}"/>
    <cellStyle name="Output 6 2 3" xfId="20719" xr:uid="{00000000-0005-0000-0000-0000156F0000}"/>
    <cellStyle name="Output 6 2 3 2" xfId="20720" xr:uid="{00000000-0005-0000-0000-0000166F0000}"/>
    <cellStyle name="Output 6 2 3 3" xfId="20721" xr:uid="{00000000-0005-0000-0000-0000176F0000}"/>
    <cellStyle name="Output 6 2 3 4" xfId="20722" xr:uid="{00000000-0005-0000-0000-0000186F0000}"/>
    <cellStyle name="Output 6 2 3 5" xfId="20723" xr:uid="{00000000-0005-0000-0000-0000196F0000}"/>
    <cellStyle name="Output 6 2 3 6" xfId="20724" xr:uid="{00000000-0005-0000-0000-00001A6F0000}"/>
    <cellStyle name="Output 6 2 4" xfId="20725" xr:uid="{00000000-0005-0000-0000-00001B6F0000}"/>
    <cellStyle name="Output 6 2 4 2" xfId="20726" xr:uid="{00000000-0005-0000-0000-00001C6F0000}"/>
    <cellStyle name="Output 6 2 4 3" xfId="20727" xr:uid="{00000000-0005-0000-0000-00001D6F0000}"/>
    <cellStyle name="Output 6 2 4 4" xfId="20728" xr:uid="{00000000-0005-0000-0000-00001E6F0000}"/>
    <cellStyle name="Output 6 2 4 5" xfId="20729" xr:uid="{00000000-0005-0000-0000-00001F6F0000}"/>
    <cellStyle name="Output 6 2 4 6" xfId="20730" xr:uid="{00000000-0005-0000-0000-0000206F0000}"/>
    <cellStyle name="Output 6 2 5" xfId="20731" xr:uid="{00000000-0005-0000-0000-0000216F0000}"/>
    <cellStyle name="Output 6 3" xfId="20732" xr:uid="{00000000-0005-0000-0000-0000226F0000}"/>
    <cellStyle name="Output 6 3 2" xfId="20733" xr:uid="{00000000-0005-0000-0000-0000236F0000}"/>
    <cellStyle name="Output 6 3 2 2" xfId="20734" xr:uid="{00000000-0005-0000-0000-0000246F0000}"/>
    <cellStyle name="Output 6 3 2 2 2" xfId="20735" xr:uid="{00000000-0005-0000-0000-0000256F0000}"/>
    <cellStyle name="Output 6 3 2 2 3" xfId="20736" xr:uid="{00000000-0005-0000-0000-0000266F0000}"/>
    <cellStyle name="Output 6 3 2 2 4" xfId="20737" xr:uid="{00000000-0005-0000-0000-0000276F0000}"/>
    <cellStyle name="Output 6 3 2 2 5" xfId="20738" xr:uid="{00000000-0005-0000-0000-0000286F0000}"/>
    <cellStyle name="Output 6 3 2 2 6" xfId="20739" xr:uid="{00000000-0005-0000-0000-0000296F0000}"/>
    <cellStyle name="Output 6 3 2 3" xfId="20740" xr:uid="{00000000-0005-0000-0000-00002A6F0000}"/>
    <cellStyle name="Output 6 3 2 3 2" xfId="20741" xr:uid="{00000000-0005-0000-0000-00002B6F0000}"/>
    <cellStyle name="Output 6 3 2 3 3" xfId="20742" xr:uid="{00000000-0005-0000-0000-00002C6F0000}"/>
    <cellStyle name="Output 6 3 2 3 4" xfId="20743" xr:uid="{00000000-0005-0000-0000-00002D6F0000}"/>
    <cellStyle name="Output 6 3 2 3 5" xfId="20744" xr:uid="{00000000-0005-0000-0000-00002E6F0000}"/>
    <cellStyle name="Output 6 3 2 3 6" xfId="20745" xr:uid="{00000000-0005-0000-0000-00002F6F0000}"/>
    <cellStyle name="Output 6 3 2 4" xfId="20746" xr:uid="{00000000-0005-0000-0000-0000306F0000}"/>
    <cellStyle name="Output 6 3 3" xfId="20747" xr:uid="{00000000-0005-0000-0000-0000316F0000}"/>
    <cellStyle name="Output 6 3 3 2" xfId="20748" xr:uid="{00000000-0005-0000-0000-0000326F0000}"/>
    <cellStyle name="Output 6 3 3 3" xfId="20749" xr:uid="{00000000-0005-0000-0000-0000336F0000}"/>
    <cellStyle name="Output 6 3 3 4" xfId="20750" xr:uid="{00000000-0005-0000-0000-0000346F0000}"/>
    <cellStyle name="Output 6 3 3 5" xfId="20751" xr:uid="{00000000-0005-0000-0000-0000356F0000}"/>
    <cellStyle name="Output 6 3 3 6" xfId="20752" xr:uid="{00000000-0005-0000-0000-0000366F0000}"/>
    <cellStyle name="Output 6 3 4" xfId="20753" xr:uid="{00000000-0005-0000-0000-0000376F0000}"/>
    <cellStyle name="Output 6 3 4 2" xfId="20754" xr:uid="{00000000-0005-0000-0000-0000386F0000}"/>
    <cellStyle name="Output 6 3 4 3" xfId="20755" xr:uid="{00000000-0005-0000-0000-0000396F0000}"/>
    <cellStyle name="Output 6 3 4 4" xfId="20756" xr:uid="{00000000-0005-0000-0000-00003A6F0000}"/>
    <cellStyle name="Output 6 3 4 5" xfId="20757" xr:uid="{00000000-0005-0000-0000-00003B6F0000}"/>
    <cellStyle name="Output 6 3 4 6" xfId="20758" xr:uid="{00000000-0005-0000-0000-00003C6F0000}"/>
    <cellStyle name="Output 6 3 5" xfId="20759" xr:uid="{00000000-0005-0000-0000-00003D6F0000}"/>
    <cellStyle name="Output 6 4" xfId="20760" xr:uid="{00000000-0005-0000-0000-00003E6F0000}"/>
    <cellStyle name="Output 6 4 2" xfId="20761" xr:uid="{00000000-0005-0000-0000-00003F6F0000}"/>
    <cellStyle name="Output 6 4 2 2" xfId="20762" xr:uid="{00000000-0005-0000-0000-0000406F0000}"/>
    <cellStyle name="Output 6 4 2 2 2" xfId="20763" xr:uid="{00000000-0005-0000-0000-0000416F0000}"/>
    <cellStyle name="Output 6 4 2 2 3" xfId="20764" xr:uid="{00000000-0005-0000-0000-0000426F0000}"/>
    <cellStyle name="Output 6 4 2 2 4" xfId="20765" xr:uid="{00000000-0005-0000-0000-0000436F0000}"/>
    <cellStyle name="Output 6 4 2 2 5" xfId="20766" xr:uid="{00000000-0005-0000-0000-0000446F0000}"/>
    <cellStyle name="Output 6 4 2 2 6" xfId="20767" xr:uid="{00000000-0005-0000-0000-0000456F0000}"/>
    <cellStyle name="Output 6 4 2 3" xfId="20768" xr:uid="{00000000-0005-0000-0000-0000466F0000}"/>
    <cellStyle name="Output 6 4 2 3 2" xfId="20769" xr:uid="{00000000-0005-0000-0000-0000476F0000}"/>
    <cellStyle name="Output 6 4 2 3 3" xfId="20770" xr:uid="{00000000-0005-0000-0000-0000486F0000}"/>
    <cellStyle name="Output 6 4 2 3 4" xfId="20771" xr:uid="{00000000-0005-0000-0000-0000496F0000}"/>
    <cellStyle name="Output 6 4 2 3 5" xfId="20772" xr:uid="{00000000-0005-0000-0000-00004A6F0000}"/>
    <cellStyle name="Output 6 4 2 3 6" xfId="20773" xr:uid="{00000000-0005-0000-0000-00004B6F0000}"/>
    <cellStyle name="Output 6 4 2 4" xfId="20774" xr:uid="{00000000-0005-0000-0000-00004C6F0000}"/>
    <cellStyle name="Output 6 4 3" xfId="20775" xr:uid="{00000000-0005-0000-0000-00004D6F0000}"/>
    <cellStyle name="Output 6 4 3 2" xfId="20776" xr:uid="{00000000-0005-0000-0000-00004E6F0000}"/>
    <cellStyle name="Output 6 4 3 3" xfId="20777" xr:uid="{00000000-0005-0000-0000-00004F6F0000}"/>
    <cellStyle name="Output 6 4 3 4" xfId="20778" xr:uid="{00000000-0005-0000-0000-0000506F0000}"/>
    <cellStyle name="Output 6 4 3 5" xfId="20779" xr:uid="{00000000-0005-0000-0000-0000516F0000}"/>
    <cellStyle name="Output 6 4 3 6" xfId="20780" xr:uid="{00000000-0005-0000-0000-0000526F0000}"/>
    <cellStyle name="Output 6 4 4" xfId="20781" xr:uid="{00000000-0005-0000-0000-0000536F0000}"/>
    <cellStyle name="Output 6 4 4 2" xfId="20782" xr:uid="{00000000-0005-0000-0000-0000546F0000}"/>
    <cellStyle name="Output 6 4 4 3" xfId="20783" xr:uid="{00000000-0005-0000-0000-0000556F0000}"/>
    <cellStyle name="Output 6 4 4 4" xfId="20784" xr:uid="{00000000-0005-0000-0000-0000566F0000}"/>
    <cellStyle name="Output 6 4 4 5" xfId="20785" xr:uid="{00000000-0005-0000-0000-0000576F0000}"/>
    <cellStyle name="Output 6 4 4 6" xfId="20786" xr:uid="{00000000-0005-0000-0000-0000586F0000}"/>
    <cellStyle name="Output 6 4 5" xfId="20787" xr:uid="{00000000-0005-0000-0000-0000596F0000}"/>
    <cellStyle name="Output 6 5" xfId="20788" xr:uid="{00000000-0005-0000-0000-00005A6F0000}"/>
    <cellStyle name="Output 6 5 2" xfId="20789" xr:uid="{00000000-0005-0000-0000-00005B6F0000}"/>
    <cellStyle name="Output 6 5 2 2" xfId="20790" xr:uid="{00000000-0005-0000-0000-00005C6F0000}"/>
    <cellStyle name="Output 6 5 2 3" xfId="20791" xr:uid="{00000000-0005-0000-0000-00005D6F0000}"/>
    <cellStyle name="Output 6 5 2 4" xfId="20792" xr:uid="{00000000-0005-0000-0000-00005E6F0000}"/>
    <cellStyle name="Output 6 5 2 5" xfId="20793" xr:uid="{00000000-0005-0000-0000-00005F6F0000}"/>
    <cellStyle name="Output 6 5 2 6" xfId="20794" xr:uid="{00000000-0005-0000-0000-0000606F0000}"/>
    <cellStyle name="Output 6 5 3" xfId="20795" xr:uid="{00000000-0005-0000-0000-0000616F0000}"/>
    <cellStyle name="Output 6 5 3 2" xfId="20796" xr:uid="{00000000-0005-0000-0000-0000626F0000}"/>
    <cellStyle name="Output 6 5 3 3" xfId="20797" xr:uid="{00000000-0005-0000-0000-0000636F0000}"/>
    <cellStyle name="Output 6 5 3 4" xfId="20798" xr:uid="{00000000-0005-0000-0000-0000646F0000}"/>
    <cellStyle name="Output 6 5 3 5" xfId="20799" xr:uid="{00000000-0005-0000-0000-0000656F0000}"/>
    <cellStyle name="Output 6 5 3 6" xfId="20800" xr:uid="{00000000-0005-0000-0000-0000666F0000}"/>
    <cellStyle name="Output 6 5 4" xfId="20801" xr:uid="{00000000-0005-0000-0000-0000676F0000}"/>
    <cellStyle name="Output 6 6" xfId="20802" xr:uid="{00000000-0005-0000-0000-0000686F0000}"/>
    <cellStyle name="Output 6 6 2" xfId="20803" xr:uid="{00000000-0005-0000-0000-0000696F0000}"/>
    <cellStyle name="Output 6 6 3" xfId="20804" xr:uid="{00000000-0005-0000-0000-00006A6F0000}"/>
    <cellStyle name="Output 6 6 4" xfId="20805" xr:uid="{00000000-0005-0000-0000-00006B6F0000}"/>
    <cellStyle name="Output 6 6 5" xfId="20806" xr:uid="{00000000-0005-0000-0000-00006C6F0000}"/>
    <cellStyle name="Output 6 6 6" xfId="20807" xr:uid="{00000000-0005-0000-0000-00006D6F0000}"/>
    <cellStyle name="Output 6 7" xfId="20808" xr:uid="{00000000-0005-0000-0000-00006E6F0000}"/>
    <cellStyle name="Output 6 7 2" xfId="20809" xr:uid="{00000000-0005-0000-0000-00006F6F0000}"/>
    <cellStyle name="Output 6 7 3" xfId="20810" xr:uid="{00000000-0005-0000-0000-0000706F0000}"/>
    <cellStyle name="Output 6 7 4" xfId="20811" xr:uid="{00000000-0005-0000-0000-0000716F0000}"/>
    <cellStyle name="Output 6 7 5" xfId="20812" xr:uid="{00000000-0005-0000-0000-0000726F0000}"/>
    <cellStyle name="Output 6 7 6" xfId="20813" xr:uid="{00000000-0005-0000-0000-0000736F0000}"/>
    <cellStyle name="Output 6 8" xfId="20814" xr:uid="{00000000-0005-0000-0000-0000746F0000}"/>
    <cellStyle name="Output 6_Client_Report_SSFD_286_UI_15May14_06h00" xfId="37125" xr:uid="{00000000-0005-0000-0000-0000756F0000}"/>
    <cellStyle name="Output 7" xfId="20815" xr:uid="{00000000-0005-0000-0000-0000766F0000}"/>
    <cellStyle name="Output 7 2" xfId="20816" xr:uid="{00000000-0005-0000-0000-0000776F0000}"/>
    <cellStyle name="Output 7 2 2" xfId="20817" xr:uid="{00000000-0005-0000-0000-0000786F0000}"/>
    <cellStyle name="Output 7 2 2 2" xfId="20818" xr:uid="{00000000-0005-0000-0000-0000796F0000}"/>
    <cellStyle name="Output 7 2 2 2 2" xfId="20819" xr:uid="{00000000-0005-0000-0000-00007A6F0000}"/>
    <cellStyle name="Output 7 2 2 2 3" xfId="20820" xr:uid="{00000000-0005-0000-0000-00007B6F0000}"/>
    <cellStyle name="Output 7 2 2 2 4" xfId="20821" xr:uid="{00000000-0005-0000-0000-00007C6F0000}"/>
    <cellStyle name="Output 7 2 2 2 5" xfId="20822" xr:uid="{00000000-0005-0000-0000-00007D6F0000}"/>
    <cellStyle name="Output 7 2 2 2 6" xfId="20823" xr:uid="{00000000-0005-0000-0000-00007E6F0000}"/>
    <cellStyle name="Output 7 2 2 3" xfId="20824" xr:uid="{00000000-0005-0000-0000-00007F6F0000}"/>
    <cellStyle name="Output 7 2 2 3 2" xfId="20825" xr:uid="{00000000-0005-0000-0000-0000806F0000}"/>
    <cellStyle name="Output 7 2 2 3 3" xfId="20826" xr:uid="{00000000-0005-0000-0000-0000816F0000}"/>
    <cellStyle name="Output 7 2 2 3 4" xfId="20827" xr:uid="{00000000-0005-0000-0000-0000826F0000}"/>
    <cellStyle name="Output 7 2 2 3 5" xfId="20828" xr:uid="{00000000-0005-0000-0000-0000836F0000}"/>
    <cellStyle name="Output 7 2 2 3 6" xfId="20829" xr:uid="{00000000-0005-0000-0000-0000846F0000}"/>
    <cellStyle name="Output 7 2 2 4" xfId="20830" xr:uid="{00000000-0005-0000-0000-0000856F0000}"/>
    <cellStyle name="Output 7 2 3" xfId="20831" xr:uid="{00000000-0005-0000-0000-0000866F0000}"/>
    <cellStyle name="Output 7 2 3 2" xfId="20832" xr:uid="{00000000-0005-0000-0000-0000876F0000}"/>
    <cellStyle name="Output 7 2 3 3" xfId="20833" xr:uid="{00000000-0005-0000-0000-0000886F0000}"/>
    <cellStyle name="Output 7 2 3 4" xfId="20834" xr:uid="{00000000-0005-0000-0000-0000896F0000}"/>
    <cellStyle name="Output 7 2 3 5" xfId="20835" xr:uid="{00000000-0005-0000-0000-00008A6F0000}"/>
    <cellStyle name="Output 7 2 3 6" xfId="20836" xr:uid="{00000000-0005-0000-0000-00008B6F0000}"/>
    <cellStyle name="Output 7 2 4" xfId="20837" xr:uid="{00000000-0005-0000-0000-00008C6F0000}"/>
    <cellStyle name="Output 7 2 4 2" xfId="20838" xr:uid="{00000000-0005-0000-0000-00008D6F0000}"/>
    <cellStyle name="Output 7 2 4 3" xfId="20839" xr:uid="{00000000-0005-0000-0000-00008E6F0000}"/>
    <cellStyle name="Output 7 2 4 4" xfId="20840" xr:uid="{00000000-0005-0000-0000-00008F6F0000}"/>
    <cellStyle name="Output 7 2 4 5" xfId="20841" xr:uid="{00000000-0005-0000-0000-0000906F0000}"/>
    <cellStyle name="Output 7 2 4 6" xfId="20842" xr:uid="{00000000-0005-0000-0000-0000916F0000}"/>
    <cellStyle name="Output 7 2 5" xfId="20843" xr:uid="{00000000-0005-0000-0000-0000926F0000}"/>
    <cellStyle name="Output 7 3" xfId="20844" xr:uid="{00000000-0005-0000-0000-0000936F0000}"/>
    <cellStyle name="Output 7 3 2" xfId="20845" xr:uid="{00000000-0005-0000-0000-0000946F0000}"/>
    <cellStyle name="Output 7 3 2 2" xfId="20846" xr:uid="{00000000-0005-0000-0000-0000956F0000}"/>
    <cellStyle name="Output 7 3 2 2 2" xfId="20847" xr:uid="{00000000-0005-0000-0000-0000966F0000}"/>
    <cellStyle name="Output 7 3 2 2 3" xfId="20848" xr:uid="{00000000-0005-0000-0000-0000976F0000}"/>
    <cellStyle name="Output 7 3 2 2 4" xfId="20849" xr:uid="{00000000-0005-0000-0000-0000986F0000}"/>
    <cellStyle name="Output 7 3 2 2 5" xfId="20850" xr:uid="{00000000-0005-0000-0000-0000996F0000}"/>
    <cellStyle name="Output 7 3 2 2 6" xfId="20851" xr:uid="{00000000-0005-0000-0000-00009A6F0000}"/>
    <cellStyle name="Output 7 3 2 3" xfId="20852" xr:uid="{00000000-0005-0000-0000-00009B6F0000}"/>
    <cellStyle name="Output 7 3 2 3 2" xfId="20853" xr:uid="{00000000-0005-0000-0000-00009C6F0000}"/>
    <cellStyle name="Output 7 3 2 3 3" xfId="20854" xr:uid="{00000000-0005-0000-0000-00009D6F0000}"/>
    <cellStyle name="Output 7 3 2 3 4" xfId="20855" xr:uid="{00000000-0005-0000-0000-00009E6F0000}"/>
    <cellStyle name="Output 7 3 2 3 5" xfId="20856" xr:uid="{00000000-0005-0000-0000-00009F6F0000}"/>
    <cellStyle name="Output 7 3 2 3 6" xfId="20857" xr:uid="{00000000-0005-0000-0000-0000A06F0000}"/>
    <cellStyle name="Output 7 3 2 4" xfId="20858" xr:uid="{00000000-0005-0000-0000-0000A16F0000}"/>
    <cellStyle name="Output 7 3 3" xfId="20859" xr:uid="{00000000-0005-0000-0000-0000A26F0000}"/>
    <cellStyle name="Output 7 3 3 2" xfId="20860" xr:uid="{00000000-0005-0000-0000-0000A36F0000}"/>
    <cellStyle name="Output 7 3 3 3" xfId="20861" xr:uid="{00000000-0005-0000-0000-0000A46F0000}"/>
    <cellStyle name="Output 7 3 3 4" xfId="20862" xr:uid="{00000000-0005-0000-0000-0000A56F0000}"/>
    <cellStyle name="Output 7 3 3 5" xfId="20863" xr:uid="{00000000-0005-0000-0000-0000A66F0000}"/>
    <cellStyle name="Output 7 3 3 6" xfId="20864" xr:uid="{00000000-0005-0000-0000-0000A76F0000}"/>
    <cellStyle name="Output 7 3 4" xfId="20865" xr:uid="{00000000-0005-0000-0000-0000A86F0000}"/>
    <cellStyle name="Output 7 3 4 2" xfId="20866" xr:uid="{00000000-0005-0000-0000-0000A96F0000}"/>
    <cellStyle name="Output 7 3 4 3" xfId="20867" xr:uid="{00000000-0005-0000-0000-0000AA6F0000}"/>
    <cellStyle name="Output 7 3 4 4" xfId="20868" xr:uid="{00000000-0005-0000-0000-0000AB6F0000}"/>
    <cellStyle name="Output 7 3 4 5" xfId="20869" xr:uid="{00000000-0005-0000-0000-0000AC6F0000}"/>
    <cellStyle name="Output 7 3 4 6" xfId="20870" xr:uid="{00000000-0005-0000-0000-0000AD6F0000}"/>
    <cellStyle name="Output 7 3 5" xfId="20871" xr:uid="{00000000-0005-0000-0000-0000AE6F0000}"/>
    <cellStyle name="Output 7 4" xfId="20872" xr:uid="{00000000-0005-0000-0000-0000AF6F0000}"/>
    <cellStyle name="Output 7 4 2" xfId="20873" xr:uid="{00000000-0005-0000-0000-0000B06F0000}"/>
    <cellStyle name="Output 7 4 2 2" xfId="20874" xr:uid="{00000000-0005-0000-0000-0000B16F0000}"/>
    <cellStyle name="Output 7 4 2 2 2" xfId="20875" xr:uid="{00000000-0005-0000-0000-0000B26F0000}"/>
    <cellStyle name="Output 7 4 2 2 3" xfId="20876" xr:uid="{00000000-0005-0000-0000-0000B36F0000}"/>
    <cellStyle name="Output 7 4 2 2 4" xfId="20877" xr:uid="{00000000-0005-0000-0000-0000B46F0000}"/>
    <cellStyle name="Output 7 4 2 2 5" xfId="20878" xr:uid="{00000000-0005-0000-0000-0000B56F0000}"/>
    <cellStyle name="Output 7 4 2 2 6" xfId="20879" xr:uid="{00000000-0005-0000-0000-0000B66F0000}"/>
    <cellStyle name="Output 7 4 2 3" xfId="20880" xr:uid="{00000000-0005-0000-0000-0000B76F0000}"/>
    <cellStyle name="Output 7 4 2 3 2" xfId="20881" xr:uid="{00000000-0005-0000-0000-0000B86F0000}"/>
    <cellStyle name="Output 7 4 2 3 3" xfId="20882" xr:uid="{00000000-0005-0000-0000-0000B96F0000}"/>
    <cellStyle name="Output 7 4 2 3 4" xfId="20883" xr:uid="{00000000-0005-0000-0000-0000BA6F0000}"/>
    <cellStyle name="Output 7 4 2 3 5" xfId="20884" xr:uid="{00000000-0005-0000-0000-0000BB6F0000}"/>
    <cellStyle name="Output 7 4 2 3 6" xfId="20885" xr:uid="{00000000-0005-0000-0000-0000BC6F0000}"/>
    <cellStyle name="Output 7 4 2 4" xfId="20886" xr:uid="{00000000-0005-0000-0000-0000BD6F0000}"/>
    <cellStyle name="Output 7 4 3" xfId="20887" xr:uid="{00000000-0005-0000-0000-0000BE6F0000}"/>
    <cellStyle name="Output 7 4 3 2" xfId="20888" xr:uid="{00000000-0005-0000-0000-0000BF6F0000}"/>
    <cellStyle name="Output 7 4 3 3" xfId="20889" xr:uid="{00000000-0005-0000-0000-0000C06F0000}"/>
    <cellStyle name="Output 7 4 3 4" xfId="20890" xr:uid="{00000000-0005-0000-0000-0000C16F0000}"/>
    <cellStyle name="Output 7 4 3 5" xfId="20891" xr:uid="{00000000-0005-0000-0000-0000C26F0000}"/>
    <cellStyle name="Output 7 4 3 6" xfId="20892" xr:uid="{00000000-0005-0000-0000-0000C36F0000}"/>
    <cellStyle name="Output 7 4 4" xfId="20893" xr:uid="{00000000-0005-0000-0000-0000C46F0000}"/>
    <cellStyle name="Output 7 4 4 2" xfId="20894" xr:uid="{00000000-0005-0000-0000-0000C56F0000}"/>
    <cellStyle name="Output 7 4 4 3" xfId="20895" xr:uid="{00000000-0005-0000-0000-0000C66F0000}"/>
    <cellStyle name="Output 7 4 4 4" xfId="20896" xr:uid="{00000000-0005-0000-0000-0000C76F0000}"/>
    <cellStyle name="Output 7 4 4 5" xfId="20897" xr:uid="{00000000-0005-0000-0000-0000C86F0000}"/>
    <cellStyle name="Output 7 4 4 6" xfId="20898" xr:uid="{00000000-0005-0000-0000-0000C96F0000}"/>
    <cellStyle name="Output 7 4 5" xfId="20899" xr:uid="{00000000-0005-0000-0000-0000CA6F0000}"/>
    <cellStyle name="Output 7 5" xfId="20900" xr:uid="{00000000-0005-0000-0000-0000CB6F0000}"/>
    <cellStyle name="Output 7 5 2" xfId="20901" xr:uid="{00000000-0005-0000-0000-0000CC6F0000}"/>
    <cellStyle name="Output 7 5 2 2" xfId="20902" xr:uid="{00000000-0005-0000-0000-0000CD6F0000}"/>
    <cellStyle name="Output 7 5 2 3" xfId="20903" xr:uid="{00000000-0005-0000-0000-0000CE6F0000}"/>
    <cellStyle name="Output 7 5 2 4" xfId="20904" xr:uid="{00000000-0005-0000-0000-0000CF6F0000}"/>
    <cellStyle name="Output 7 5 2 5" xfId="20905" xr:uid="{00000000-0005-0000-0000-0000D06F0000}"/>
    <cellStyle name="Output 7 5 2 6" xfId="20906" xr:uid="{00000000-0005-0000-0000-0000D16F0000}"/>
    <cellStyle name="Output 7 5 3" xfId="20907" xr:uid="{00000000-0005-0000-0000-0000D26F0000}"/>
    <cellStyle name="Output 7 5 3 2" xfId="20908" xr:uid="{00000000-0005-0000-0000-0000D36F0000}"/>
    <cellStyle name="Output 7 5 3 3" xfId="20909" xr:uid="{00000000-0005-0000-0000-0000D46F0000}"/>
    <cellStyle name="Output 7 5 3 4" xfId="20910" xr:uid="{00000000-0005-0000-0000-0000D56F0000}"/>
    <cellStyle name="Output 7 5 3 5" xfId="20911" xr:uid="{00000000-0005-0000-0000-0000D66F0000}"/>
    <cellStyle name="Output 7 5 3 6" xfId="20912" xr:uid="{00000000-0005-0000-0000-0000D76F0000}"/>
    <cellStyle name="Output 7 5 4" xfId="20913" xr:uid="{00000000-0005-0000-0000-0000D86F0000}"/>
    <cellStyle name="Output 7 6" xfId="20914" xr:uid="{00000000-0005-0000-0000-0000D96F0000}"/>
    <cellStyle name="Output 7 6 2" xfId="20915" xr:uid="{00000000-0005-0000-0000-0000DA6F0000}"/>
    <cellStyle name="Output 7 6 3" xfId="20916" xr:uid="{00000000-0005-0000-0000-0000DB6F0000}"/>
    <cellStyle name="Output 7 6 4" xfId="20917" xr:uid="{00000000-0005-0000-0000-0000DC6F0000}"/>
    <cellStyle name="Output 7 6 5" xfId="20918" xr:uid="{00000000-0005-0000-0000-0000DD6F0000}"/>
    <cellStyle name="Output 7 6 6" xfId="20919" xr:uid="{00000000-0005-0000-0000-0000DE6F0000}"/>
    <cellStyle name="Output 7 7" xfId="20920" xr:uid="{00000000-0005-0000-0000-0000DF6F0000}"/>
    <cellStyle name="Output 7 7 2" xfId="20921" xr:uid="{00000000-0005-0000-0000-0000E06F0000}"/>
    <cellStyle name="Output 7 7 3" xfId="20922" xr:uid="{00000000-0005-0000-0000-0000E16F0000}"/>
    <cellStyle name="Output 7 7 4" xfId="20923" xr:uid="{00000000-0005-0000-0000-0000E26F0000}"/>
    <cellStyle name="Output 7 7 5" xfId="20924" xr:uid="{00000000-0005-0000-0000-0000E36F0000}"/>
    <cellStyle name="Output 7 7 6" xfId="20925" xr:uid="{00000000-0005-0000-0000-0000E46F0000}"/>
    <cellStyle name="Output 7 8" xfId="20926" xr:uid="{00000000-0005-0000-0000-0000E56F0000}"/>
    <cellStyle name="Output 7_Client_Report_SSFD_286_UI_15May14_06h00" xfId="37126" xr:uid="{00000000-0005-0000-0000-0000E66F0000}"/>
    <cellStyle name="Output 8" xfId="20927" xr:uid="{00000000-0005-0000-0000-0000E76F0000}"/>
    <cellStyle name="Output 8 2" xfId="20928" xr:uid="{00000000-0005-0000-0000-0000E86F0000}"/>
    <cellStyle name="Output 8 2 2" xfId="20929" xr:uid="{00000000-0005-0000-0000-0000E96F0000}"/>
    <cellStyle name="Output 8 2 2 2" xfId="20930" xr:uid="{00000000-0005-0000-0000-0000EA6F0000}"/>
    <cellStyle name="Output 8 2 2 2 2" xfId="20931" xr:uid="{00000000-0005-0000-0000-0000EB6F0000}"/>
    <cellStyle name="Output 8 2 2 2 3" xfId="20932" xr:uid="{00000000-0005-0000-0000-0000EC6F0000}"/>
    <cellStyle name="Output 8 2 2 2 4" xfId="20933" xr:uid="{00000000-0005-0000-0000-0000ED6F0000}"/>
    <cellStyle name="Output 8 2 2 2 5" xfId="20934" xr:uid="{00000000-0005-0000-0000-0000EE6F0000}"/>
    <cellStyle name="Output 8 2 2 2 6" xfId="20935" xr:uid="{00000000-0005-0000-0000-0000EF6F0000}"/>
    <cellStyle name="Output 8 2 2 3" xfId="20936" xr:uid="{00000000-0005-0000-0000-0000F06F0000}"/>
    <cellStyle name="Output 8 2 2 3 2" xfId="20937" xr:uid="{00000000-0005-0000-0000-0000F16F0000}"/>
    <cellStyle name="Output 8 2 2 3 3" xfId="20938" xr:uid="{00000000-0005-0000-0000-0000F26F0000}"/>
    <cellStyle name="Output 8 2 2 3 4" xfId="20939" xr:uid="{00000000-0005-0000-0000-0000F36F0000}"/>
    <cellStyle name="Output 8 2 2 3 5" xfId="20940" xr:uid="{00000000-0005-0000-0000-0000F46F0000}"/>
    <cellStyle name="Output 8 2 2 3 6" xfId="20941" xr:uid="{00000000-0005-0000-0000-0000F56F0000}"/>
    <cellStyle name="Output 8 2 2 4" xfId="20942" xr:uid="{00000000-0005-0000-0000-0000F66F0000}"/>
    <cellStyle name="Output 8 2 3" xfId="20943" xr:uid="{00000000-0005-0000-0000-0000F76F0000}"/>
    <cellStyle name="Output 8 2 3 2" xfId="20944" xr:uid="{00000000-0005-0000-0000-0000F86F0000}"/>
    <cellStyle name="Output 8 2 3 3" xfId="20945" xr:uid="{00000000-0005-0000-0000-0000F96F0000}"/>
    <cellStyle name="Output 8 2 3 4" xfId="20946" xr:uid="{00000000-0005-0000-0000-0000FA6F0000}"/>
    <cellStyle name="Output 8 2 3 5" xfId="20947" xr:uid="{00000000-0005-0000-0000-0000FB6F0000}"/>
    <cellStyle name="Output 8 2 3 6" xfId="20948" xr:uid="{00000000-0005-0000-0000-0000FC6F0000}"/>
    <cellStyle name="Output 8 2 4" xfId="20949" xr:uid="{00000000-0005-0000-0000-0000FD6F0000}"/>
    <cellStyle name="Output 8 2 4 2" xfId="20950" xr:uid="{00000000-0005-0000-0000-0000FE6F0000}"/>
    <cellStyle name="Output 8 2 4 3" xfId="20951" xr:uid="{00000000-0005-0000-0000-0000FF6F0000}"/>
    <cellStyle name="Output 8 2 4 4" xfId="20952" xr:uid="{00000000-0005-0000-0000-000000700000}"/>
    <cellStyle name="Output 8 2 4 5" xfId="20953" xr:uid="{00000000-0005-0000-0000-000001700000}"/>
    <cellStyle name="Output 8 2 4 6" xfId="20954" xr:uid="{00000000-0005-0000-0000-000002700000}"/>
    <cellStyle name="Output 8 2 5" xfId="20955" xr:uid="{00000000-0005-0000-0000-000003700000}"/>
    <cellStyle name="Output 8 3" xfId="20956" xr:uid="{00000000-0005-0000-0000-000004700000}"/>
    <cellStyle name="Output 8 3 2" xfId="20957" xr:uid="{00000000-0005-0000-0000-000005700000}"/>
    <cellStyle name="Output 8 3 2 2" xfId="20958" xr:uid="{00000000-0005-0000-0000-000006700000}"/>
    <cellStyle name="Output 8 3 2 2 2" xfId="20959" xr:uid="{00000000-0005-0000-0000-000007700000}"/>
    <cellStyle name="Output 8 3 2 2 3" xfId="20960" xr:uid="{00000000-0005-0000-0000-000008700000}"/>
    <cellStyle name="Output 8 3 2 2 4" xfId="20961" xr:uid="{00000000-0005-0000-0000-000009700000}"/>
    <cellStyle name="Output 8 3 2 2 5" xfId="20962" xr:uid="{00000000-0005-0000-0000-00000A700000}"/>
    <cellStyle name="Output 8 3 2 2 6" xfId="20963" xr:uid="{00000000-0005-0000-0000-00000B700000}"/>
    <cellStyle name="Output 8 3 2 3" xfId="20964" xr:uid="{00000000-0005-0000-0000-00000C700000}"/>
    <cellStyle name="Output 8 3 2 3 2" xfId="20965" xr:uid="{00000000-0005-0000-0000-00000D700000}"/>
    <cellStyle name="Output 8 3 2 3 3" xfId="20966" xr:uid="{00000000-0005-0000-0000-00000E700000}"/>
    <cellStyle name="Output 8 3 2 3 4" xfId="20967" xr:uid="{00000000-0005-0000-0000-00000F700000}"/>
    <cellStyle name="Output 8 3 2 3 5" xfId="20968" xr:uid="{00000000-0005-0000-0000-000010700000}"/>
    <cellStyle name="Output 8 3 2 3 6" xfId="20969" xr:uid="{00000000-0005-0000-0000-000011700000}"/>
    <cellStyle name="Output 8 3 2 4" xfId="20970" xr:uid="{00000000-0005-0000-0000-000012700000}"/>
    <cellStyle name="Output 8 3 3" xfId="20971" xr:uid="{00000000-0005-0000-0000-000013700000}"/>
    <cellStyle name="Output 8 3 3 2" xfId="20972" xr:uid="{00000000-0005-0000-0000-000014700000}"/>
    <cellStyle name="Output 8 3 3 3" xfId="20973" xr:uid="{00000000-0005-0000-0000-000015700000}"/>
    <cellStyle name="Output 8 3 3 4" xfId="20974" xr:uid="{00000000-0005-0000-0000-000016700000}"/>
    <cellStyle name="Output 8 3 3 5" xfId="20975" xr:uid="{00000000-0005-0000-0000-000017700000}"/>
    <cellStyle name="Output 8 3 3 6" xfId="20976" xr:uid="{00000000-0005-0000-0000-000018700000}"/>
    <cellStyle name="Output 8 3 4" xfId="20977" xr:uid="{00000000-0005-0000-0000-000019700000}"/>
    <cellStyle name="Output 8 3 4 2" xfId="20978" xr:uid="{00000000-0005-0000-0000-00001A700000}"/>
    <cellStyle name="Output 8 3 4 3" xfId="20979" xr:uid="{00000000-0005-0000-0000-00001B700000}"/>
    <cellStyle name="Output 8 3 4 4" xfId="20980" xr:uid="{00000000-0005-0000-0000-00001C700000}"/>
    <cellStyle name="Output 8 3 4 5" xfId="20981" xr:uid="{00000000-0005-0000-0000-00001D700000}"/>
    <cellStyle name="Output 8 3 4 6" xfId="20982" xr:uid="{00000000-0005-0000-0000-00001E700000}"/>
    <cellStyle name="Output 8 3 5" xfId="20983" xr:uid="{00000000-0005-0000-0000-00001F700000}"/>
    <cellStyle name="Output 8 4" xfId="20984" xr:uid="{00000000-0005-0000-0000-000020700000}"/>
    <cellStyle name="Output 8 4 2" xfId="20985" xr:uid="{00000000-0005-0000-0000-000021700000}"/>
    <cellStyle name="Output 8 4 2 2" xfId="20986" xr:uid="{00000000-0005-0000-0000-000022700000}"/>
    <cellStyle name="Output 8 4 2 2 2" xfId="20987" xr:uid="{00000000-0005-0000-0000-000023700000}"/>
    <cellStyle name="Output 8 4 2 2 3" xfId="20988" xr:uid="{00000000-0005-0000-0000-000024700000}"/>
    <cellStyle name="Output 8 4 2 2 4" xfId="20989" xr:uid="{00000000-0005-0000-0000-000025700000}"/>
    <cellStyle name="Output 8 4 2 2 5" xfId="20990" xr:uid="{00000000-0005-0000-0000-000026700000}"/>
    <cellStyle name="Output 8 4 2 2 6" xfId="20991" xr:uid="{00000000-0005-0000-0000-000027700000}"/>
    <cellStyle name="Output 8 4 2 3" xfId="20992" xr:uid="{00000000-0005-0000-0000-000028700000}"/>
    <cellStyle name="Output 8 4 2 3 2" xfId="20993" xr:uid="{00000000-0005-0000-0000-000029700000}"/>
    <cellStyle name="Output 8 4 2 3 3" xfId="20994" xr:uid="{00000000-0005-0000-0000-00002A700000}"/>
    <cellStyle name="Output 8 4 2 3 4" xfId="20995" xr:uid="{00000000-0005-0000-0000-00002B700000}"/>
    <cellStyle name="Output 8 4 2 3 5" xfId="20996" xr:uid="{00000000-0005-0000-0000-00002C700000}"/>
    <cellStyle name="Output 8 4 2 3 6" xfId="20997" xr:uid="{00000000-0005-0000-0000-00002D700000}"/>
    <cellStyle name="Output 8 4 2 4" xfId="20998" xr:uid="{00000000-0005-0000-0000-00002E700000}"/>
    <cellStyle name="Output 8 4 3" xfId="20999" xr:uid="{00000000-0005-0000-0000-00002F700000}"/>
    <cellStyle name="Output 8 4 3 2" xfId="21000" xr:uid="{00000000-0005-0000-0000-000030700000}"/>
    <cellStyle name="Output 8 4 3 3" xfId="21001" xr:uid="{00000000-0005-0000-0000-000031700000}"/>
    <cellStyle name="Output 8 4 3 4" xfId="21002" xr:uid="{00000000-0005-0000-0000-000032700000}"/>
    <cellStyle name="Output 8 4 3 5" xfId="21003" xr:uid="{00000000-0005-0000-0000-000033700000}"/>
    <cellStyle name="Output 8 4 3 6" xfId="21004" xr:uid="{00000000-0005-0000-0000-000034700000}"/>
    <cellStyle name="Output 8 4 4" xfId="21005" xr:uid="{00000000-0005-0000-0000-000035700000}"/>
    <cellStyle name="Output 8 4 4 2" xfId="21006" xr:uid="{00000000-0005-0000-0000-000036700000}"/>
    <cellStyle name="Output 8 4 4 3" xfId="21007" xr:uid="{00000000-0005-0000-0000-000037700000}"/>
    <cellStyle name="Output 8 4 4 4" xfId="21008" xr:uid="{00000000-0005-0000-0000-000038700000}"/>
    <cellStyle name="Output 8 4 4 5" xfId="21009" xr:uid="{00000000-0005-0000-0000-000039700000}"/>
    <cellStyle name="Output 8 4 4 6" xfId="21010" xr:uid="{00000000-0005-0000-0000-00003A700000}"/>
    <cellStyle name="Output 8 4 5" xfId="21011" xr:uid="{00000000-0005-0000-0000-00003B700000}"/>
    <cellStyle name="Output 8 5" xfId="21012" xr:uid="{00000000-0005-0000-0000-00003C700000}"/>
    <cellStyle name="Output 8 5 2" xfId="21013" xr:uid="{00000000-0005-0000-0000-00003D700000}"/>
    <cellStyle name="Output 8 5 2 2" xfId="21014" xr:uid="{00000000-0005-0000-0000-00003E700000}"/>
    <cellStyle name="Output 8 5 2 3" xfId="21015" xr:uid="{00000000-0005-0000-0000-00003F700000}"/>
    <cellStyle name="Output 8 5 2 4" xfId="21016" xr:uid="{00000000-0005-0000-0000-000040700000}"/>
    <cellStyle name="Output 8 5 2 5" xfId="21017" xr:uid="{00000000-0005-0000-0000-000041700000}"/>
    <cellStyle name="Output 8 5 2 6" xfId="21018" xr:uid="{00000000-0005-0000-0000-000042700000}"/>
    <cellStyle name="Output 8 5 3" xfId="21019" xr:uid="{00000000-0005-0000-0000-000043700000}"/>
    <cellStyle name="Output 8 5 3 2" xfId="21020" xr:uid="{00000000-0005-0000-0000-000044700000}"/>
    <cellStyle name="Output 8 5 3 3" xfId="21021" xr:uid="{00000000-0005-0000-0000-000045700000}"/>
    <cellStyle name="Output 8 5 3 4" xfId="21022" xr:uid="{00000000-0005-0000-0000-000046700000}"/>
    <cellStyle name="Output 8 5 3 5" xfId="21023" xr:uid="{00000000-0005-0000-0000-000047700000}"/>
    <cellStyle name="Output 8 5 3 6" xfId="21024" xr:uid="{00000000-0005-0000-0000-000048700000}"/>
    <cellStyle name="Output 8 5 4" xfId="21025" xr:uid="{00000000-0005-0000-0000-000049700000}"/>
    <cellStyle name="Output 8 6" xfId="21026" xr:uid="{00000000-0005-0000-0000-00004A700000}"/>
    <cellStyle name="Output 8 6 2" xfId="21027" xr:uid="{00000000-0005-0000-0000-00004B700000}"/>
    <cellStyle name="Output 8 6 3" xfId="21028" xr:uid="{00000000-0005-0000-0000-00004C700000}"/>
    <cellStyle name="Output 8 6 4" xfId="21029" xr:uid="{00000000-0005-0000-0000-00004D700000}"/>
    <cellStyle name="Output 8 6 5" xfId="21030" xr:uid="{00000000-0005-0000-0000-00004E700000}"/>
    <cellStyle name="Output 8 6 6" xfId="21031" xr:uid="{00000000-0005-0000-0000-00004F700000}"/>
    <cellStyle name="Output 8 7" xfId="21032" xr:uid="{00000000-0005-0000-0000-000050700000}"/>
    <cellStyle name="Output 8 7 2" xfId="21033" xr:uid="{00000000-0005-0000-0000-000051700000}"/>
    <cellStyle name="Output 8 7 3" xfId="21034" xr:uid="{00000000-0005-0000-0000-000052700000}"/>
    <cellStyle name="Output 8 7 4" xfId="21035" xr:uid="{00000000-0005-0000-0000-000053700000}"/>
    <cellStyle name="Output 8 7 5" xfId="21036" xr:uid="{00000000-0005-0000-0000-000054700000}"/>
    <cellStyle name="Output 8 7 6" xfId="21037" xr:uid="{00000000-0005-0000-0000-000055700000}"/>
    <cellStyle name="Output 8 8" xfId="21038" xr:uid="{00000000-0005-0000-0000-000056700000}"/>
    <cellStyle name="Output 8_Client_Report_SSFD_286_UI_15May14_06h00" xfId="37127" xr:uid="{00000000-0005-0000-0000-000057700000}"/>
    <cellStyle name="Output 9" xfId="21039" xr:uid="{00000000-0005-0000-0000-000058700000}"/>
    <cellStyle name="Output 9 2" xfId="21040" xr:uid="{00000000-0005-0000-0000-000059700000}"/>
    <cellStyle name="Output 9 2 2" xfId="21041" xr:uid="{00000000-0005-0000-0000-00005A700000}"/>
    <cellStyle name="Output 9 2 2 2" xfId="21042" xr:uid="{00000000-0005-0000-0000-00005B700000}"/>
    <cellStyle name="Output 9 2 2 2 2" xfId="21043" xr:uid="{00000000-0005-0000-0000-00005C700000}"/>
    <cellStyle name="Output 9 2 2 2 3" xfId="21044" xr:uid="{00000000-0005-0000-0000-00005D700000}"/>
    <cellStyle name="Output 9 2 2 2 4" xfId="21045" xr:uid="{00000000-0005-0000-0000-00005E700000}"/>
    <cellStyle name="Output 9 2 2 2 5" xfId="21046" xr:uid="{00000000-0005-0000-0000-00005F700000}"/>
    <cellStyle name="Output 9 2 2 2 6" xfId="21047" xr:uid="{00000000-0005-0000-0000-000060700000}"/>
    <cellStyle name="Output 9 2 2 3" xfId="21048" xr:uid="{00000000-0005-0000-0000-000061700000}"/>
    <cellStyle name="Output 9 2 2 3 2" xfId="21049" xr:uid="{00000000-0005-0000-0000-000062700000}"/>
    <cellStyle name="Output 9 2 2 3 3" xfId="21050" xr:uid="{00000000-0005-0000-0000-000063700000}"/>
    <cellStyle name="Output 9 2 2 3 4" xfId="21051" xr:uid="{00000000-0005-0000-0000-000064700000}"/>
    <cellStyle name="Output 9 2 2 3 5" xfId="21052" xr:uid="{00000000-0005-0000-0000-000065700000}"/>
    <cellStyle name="Output 9 2 2 3 6" xfId="21053" xr:uid="{00000000-0005-0000-0000-000066700000}"/>
    <cellStyle name="Output 9 2 2 4" xfId="21054" xr:uid="{00000000-0005-0000-0000-000067700000}"/>
    <cellStyle name="Output 9 2 3" xfId="21055" xr:uid="{00000000-0005-0000-0000-000068700000}"/>
    <cellStyle name="Output 9 2 3 2" xfId="21056" xr:uid="{00000000-0005-0000-0000-000069700000}"/>
    <cellStyle name="Output 9 2 3 3" xfId="21057" xr:uid="{00000000-0005-0000-0000-00006A700000}"/>
    <cellStyle name="Output 9 2 3 4" xfId="21058" xr:uid="{00000000-0005-0000-0000-00006B700000}"/>
    <cellStyle name="Output 9 2 3 5" xfId="21059" xr:uid="{00000000-0005-0000-0000-00006C700000}"/>
    <cellStyle name="Output 9 2 3 6" xfId="21060" xr:uid="{00000000-0005-0000-0000-00006D700000}"/>
    <cellStyle name="Output 9 2 4" xfId="21061" xr:uid="{00000000-0005-0000-0000-00006E700000}"/>
    <cellStyle name="Output 9 2 4 2" xfId="21062" xr:uid="{00000000-0005-0000-0000-00006F700000}"/>
    <cellStyle name="Output 9 2 4 3" xfId="21063" xr:uid="{00000000-0005-0000-0000-000070700000}"/>
    <cellStyle name="Output 9 2 4 4" xfId="21064" xr:uid="{00000000-0005-0000-0000-000071700000}"/>
    <cellStyle name="Output 9 2 4 5" xfId="21065" xr:uid="{00000000-0005-0000-0000-000072700000}"/>
    <cellStyle name="Output 9 2 4 6" xfId="21066" xr:uid="{00000000-0005-0000-0000-000073700000}"/>
    <cellStyle name="Output 9 2 5" xfId="21067" xr:uid="{00000000-0005-0000-0000-000074700000}"/>
    <cellStyle name="Output 9 3" xfId="21068" xr:uid="{00000000-0005-0000-0000-000075700000}"/>
    <cellStyle name="Output 9 3 2" xfId="21069" xr:uid="{00000000-0005-0000-0000-000076700000}"/>
    <cellStyle name="Output 9 3 2 2" xfId="21070" xr:uid="{00000000-0005-0000-0000-000077700000}"/>
    <cellStyle name="Output 9 3 2 3" xfId="21071" xr:uid="{00000000-0005-0000-0000-000078700000}"/>
    <cellStyle name="Output 9 3 2 4" xfId="21072" xr:uid="{00000000-0005-0000-0000-000079700000}"/>
    <cellStyle name="Output 9 3 2 5" xfId="21073" xr:uid="{00000000-0005-0000-0000-00007A700000}"/>
    <cellStyle name="Output 9 3 2 6" xfId="21074" xr:uid="{00000000-0005-0000-0000-00007B700000}"/>
    <cellStyle name="Output 9 3 3" xfId="21075" xr:uid="{00000000-0005-0000-0000-00007C700000}"/>
    <cellStyle name="Output 9 3 3 2" xfId="21076" xr:uid="{00000000-0005-0000-0000-00007D700000}"/>
    <cellStyle name="Output 9 3 3 3" xfId="21077" xr:uid="{00000000-0005-0000-0000-00007E700000}"/>
    <cellStyle name="Output 9 3 3 4" xfId="21078" xr:uid="{00000000-0005-0000-0000-00007F700000}"/>
    <cellStyle name="Output 9 3 3 5" xfId="21079" xr:uid="{00000000-0005-0000-0000-000080700000}"/>
    <cellStyle name="Output 9 3 3 6" xfId="21080" xr:uid="{00000000-0005-0000-0000-000081700000}"/>
    <cellStyle name="Output 9 3 4" xfId="21081" xr:uid="{00000000-0005-0000-0000-000082700000}"/>
    <cellStyle name="Output 9 4" xfId="21082" xr:uid="{00000000-0005-0000-0000-000083700000}"/>
    <cellStyle name="Output 9 4 2" xfId="21083" xr:uid="{00000000-0005-0000-0000-000084700000}"/>
    <cellStyle name="Output 9 4 3" xfId="21084" xr:uid="{00000000-0005-0000-0000-000085700000}"/>
    <cellStyle name="Output 9 4 4" xfId="21085" xr:uid="{00000000-0005-0000-0000-000086700000}"/>
    <cellStyle name="Output 9 4 5" xfId="21086" xr:uid="{00000000-0005-0000-0000-000087700000}"/>
    <cellStyle name="Output 9 4 6" xfId="21087" xr:uid="{00000000-0005-0000-0000-000088700000}"/>
    <cellStyle name="Output 9 5" xfId="21088" xr:uid="{00000000-0005-0000-0000-000089700000}"/>
    <cellStyle name="Output 9 5 2" xfId="21089" xr:uid="{00000000-0005-0000-0000-00008A700000}"/>
    <cellStyle name="Output 9 5 3" xfId="21090" xr:uid="{00000000-0005-0000-0000-00008B700000}"/>
    <cellStyle name="Output 9 5 4" xfId="21091" xr:uid="{00000000-0005-0000-0000-00008C700000}"/>
    <cellStyle name="Output 9 5 5" xfId="21092" xr:uid="{00000000-0005-0000-0000-00008D700000}"/>
    <cellStyle name="Output 9 5 6" xfId="21093" xr:uid="{00000000-0005-0000-0000-00008E700000}"/>
    <cellStyle name="Output 9 6" xfId="21094" xr:uid="{00000000-0005-0000-0000-00008F700000}"/>
    <cellStyle name="Output 9_Client_Report_SSFD_286_UI_15May14_06h00" xfId="37128" xr:uid="{00000000-0005-0000-0000-000090700000}"/>
    <cellStyle name="Percent" xfId="38262" builtinId="5"/>
    <cellStyle name="Percent 10" xfId="21095" xr:uid="{00000000-0005-0000-0000-000091700000}"/>
    <cellStyle name="Percent 10 2" xfId="21096" xr:uid="{00000000-0005-0000-0000-000092700000}"/>
    <cellStyle name="Percent 10 2 2" xfId="21097" xr:uid="{00000000-0005-0000-0000-000093700000}"/>
    <cellStyle name="Percent 10 2 2 2" xfId="36762" xr:uid="{00000000-0005-0000-0000-000094700000}"/>
    <cellStyle name="Percent 10 2 3" xfId="36761" xr:uid="{00000000-0005-0000-0000-000095700000}"/>
    <cellStyle name="Percent 10 3" xfId="36760" xr:uid="{00000000-0005-0000-0000-000096700000}"/>
    <cellStyle name="Percent 11" xfId="21098" xr:uid="{00000000-0005-0000-0000-000097700000}"/>
    <cellStyle name="Percent 11 2" xfId="36763" xr:uid="{00000000-0005-0000-0000-000098700000}"/>
    <cellStyle name="Percent 12" xfId="21099" xr:uid="{00000000-0005-0000-0000-000099700000}"/>
    <cellStyle name="Percent 12 2" xfId="36764" xr:uid="{00000000-0005-0000-0000-00009A700000}"/>
    <cellStyle name="Percent 13" xfId="21100" xr:uid="{00000000-0005-0000-0000-00009B700000}"/>
    <cellStyle name="Percent 13 2" xfId="36765" xr:uid="{00000000-0005-0000-0000-00009C700000}"/>
    <cellStyle name="Percent 14" xfId="21101" xr:uid="{00000000-0005-0000-0000-00009D700000}"/>
    <cellStyle name="Percent 14 2" xfId="36766" xr:uid="{00000000-0005-0000-0000-00009E700000}"/>
    <cellStyle name="Percent 15" xfId="21102" xr:uid="{00000000-0005-0000-0000-00009F700000}"/>
    <cellStyle name="Percent 15 2" xfId="36767" xr:uid="{00000000-0005-0000-0000-0000A0700000}"/>
    <cellStyle name="Percent 16" xfId="21103" xr:uid="{00000000-0005-0000-0000-0000A1700000}"/>
    <cellStyle name="Percent 16 2" xfId="36768" xr:uid="{00000000-0005-0000-0000-0000A2700000}"/>
    <cellStyle name="Percent 17" xfId="21104" xr:uid="{00000000-0005-0000-0000-0000A3700000}"/>
    <cellStyle name="Percent 17 2" xfId="36769" xr:uid="{00000000-0005-0000-0000-0000A4700000}"/>
    <cellStyle name="Percent 18" xfId="21105" xr:uid="{00000000-0005-0000-0000-0000A5700000}"/>
    <cellStyle name="Percent 18 2" xfId="36770" xr:uid="{00000000-0005-0000-0000-0000A6700000}"/>
    <cellStyle name="Percent 19" xfId="21106" xr:uid="{00000000-0005-0000-0000-0000A7700000}"/>
    <cellStyle name="Percent 19 2" xfId="36771" xr:uid="{00000000-0005-0000-0000-0000A8700000}"/>
    <cellStyle name="Percent 2" xfId="158" xr:uid="{00000000-0005-0000-0000-0000A9700000}"/>
    <cellStyle name="Percent 2 2" xfId="159" xr:uid="{00000000-0005-0000-0000-0000AA700000}"/>
    <cellStyle name="Percent 2 2 2" xfId="36772" xr:uid="{00000000-0005-0000-0000-0000AB700000}"/>
    <cellStyle name="Percent 2 3" xfId="21107" xr:uid="{00000000-0005-0000-0000-0000AC700000}"/>
    <cellStyle name="Percent 2 4" xfId="35668" xr:uid="{00000000-0005-0000-0000-0000AD700000}"/>
    <cellStyle name="Percent 20" xfId="21108" xr:uid="{00000000-0005-0000-0000-0000AE700000}"/>
    <cellStyle name="Percent 20 2" xfId="36773" xr:uid="{00000000-0005-0000-0000-0000AF700000}"/>
    <cellStyle name="Percent 21" xfId="21109" xr:uid="{00000000-0005-0000-0000-0000B0700000}"/>
    <cellStyle name="Percent 21 2" xfId="36774" xr:uid="{00000000-0005-0000-0000-0000B1700000}"/>
    <cellStyle name="Percent 22" xfId="21110" xr:uid="{00000000-0005-0000-0000-0000B2700000}"/>
    <cellStyle name="Percent 22 2" xfId="36775" xr:uid="{00000000-0005-0000-0000-0000B3700000}"/>
    <cellStyle name="Percent 23" xfId="21111" xr:uid="{00000000-0005-0000-0000-0000B4700000}"/>
    <cellStyle name="Percent 23 2" xfId="36776" xr:uid="{00000000-0005-0000-0000-0000B5700000}"/>
    <cellStyle name="Percent 24" xfId="21112" xr:uid="{00000000-0005-0000-0000-0000B6700000}"/>
    <cellStyle name="Percent 24 2" xfId="36777" xr:uid="{00000000-0005-0000-0000-0000B7700000}"/>
    <cellStyle name="Percent 25" xfId="21113" xr:uid="{00000000-0005-0000-0000-0000B8700000}"/>
    <cellStyle name="Percent 25 2" xfId="36778" xr:uid="{00000000-0005-0000-0000-0000B9700000}"/>
    <cellStyle name="Percent 26" xfId="21114" xr:uid="{00000000-0005-0000-0000-0000BA700000}"/>
    <cellStyle name="Percent 26 2" xfId="36779" xr:uid="{00000000-0005-0000-0000-0000BB700000}"/>
    <cellStyle name="Percent 27" xfId="21115" xr:uid="{00000000-0005-0000-0000-0000BC700000}"/>
    <cellStyle name="Percent 27 2" xfId="36780" xr:uid="{00000000-0005-0000-0000-0000BD700000}"/>
    <cellStyle name="Percent 28" xfId="21116" xr:uid="{00000000-0005-0000-0000-0000BE700000}"/>
    <cellStyle name="Percent 28 2" xfId="36781" xr:uid="{00000000-0005-0000-0000-0000BF700000}"/>
    <cellStyle name="Percent 29" xfId="21117" xr:uid="{00000000-0005-0000-0000-0000C0700000}"/>
    <cellStyle name="Percent 29 2" xfId="36782" xr:uid="{00000000-0005-0000-0000-0000C1700000}"/>
    <cellStyle name="Percent 3" xfId="160" xr:uid="{00000000-0005-0000-0000-0000C2700000}"/>
    <cellStyle name="Percent 3 2" xfId="161" xr:uid="{00000000-0005-0000-0000-0000C3700000}"/>
    <cellStyle name="Percent 30" xfId="21118" xr:uid="{00000000-0005-0000-0000-0000C4700000}"/>
    <cellStyle name="Percent 30 2" xfId="36783" xr:uid="{00000000-0005-0000-0000-0000C5700000}"/>
    <cellStyle name="Percent 31" xfId="21119" xr:uid="{00000000-0005-0000-0000-0000C6700000}"/>
    <cellStyle name="Percent 31 2" xfId="36784" xr:uid="{00000000-0005-0000-0000-0000C7700000}"/>
    <cellStyle name="Percent 32" xfId="21120" xr:uid="{00000000-0005-0000-0000-0000C8700000}"/>
    <cellStyle name="Percent 32 2" xfId="36785" xr:uid="{00000000-0005-0000-0000-0000C9700000}"/>
    <cellStyle name="Percent 33" xfId="21121" xr:uid="{00000000-0005-0000-0000-0000CA700000}"/>
    <cellStyle name="Percent 33 2" xfId="36786" xr:uid="{00000000-0005-0000-0000-0000CB700000}"/>
    <cellStyle name="Percent 34" xfId="21122" xr:uid="{00000000-0005-0000-0000-0000CC700000}"/>
    <cellStyle name="Percent 34 2" xfId="36787" xr:uid="{00000000-0005-0000-0000-0000CD700000}"/>
    <cellStyle name="Percent 35" xfId="21123" xr:uid="{00000000-0005-0000-0000-0000CE700000}"/>
    <cellStyle name="Percent 35 2" xfId="36788" xr:uid="{00000000-0005-0000-0000-0000CF700000}"/>
    <cellStyle name="Percent 36" xfId="21124" xr:uid="{00000000-0005-0000-0000-0000D0700000}"/>
    <cellStyle name="Percent 36 2" xfId="36789" xr:uid="{00000000-0005-0000-0000-0000D1700000}"/>
    <cellStyle name="Percent 37" xfId="21125" xr:uid="{00000000-0005-0000-0000-0000D2700000}"/>
    <cellStyle name="Percent 37 2" xfId="36790" xr:uid="{00000000-0005-0000-0000-0000D3700000}"/>
    <cellStyle name="Percent 38" xfId="21126" xr:uid="{00000000-0005-0000-0000-0000D4700000}"/>
    <cellStyle name="Percent 38 2" xfId="36791" xr:uid="{00000000-0005-0000-0000-0000D5700000}"/>
    <cellStyle name="Percent 39" xfId="21127" xr:uid="{00000000-0005-0000-0000-0000D6700000}"/>
    <cellStyle name="Percent 39 2" xfId="36792" xr:uid="{00000000-0005-0000-0000-0000D7700000}"/>
    <cellStyle name="Percent 4" xfId="337" xr:uid="{00000000-0005-0000-0000-0000D8700000}"/>
    <cellStyle name="Percent 4 2" xfId="36793" xr:uid="{00000000-0005-0000-0000-0000D9700000}"/>
    <cellStyle name="Percent 4 3" xfId="21128" xr:uid="{00000000-0005-0000-0000-0000DA700000}"/>
    <cellStyle name="Percent 40" xfId="21129" xr:uid="{00000000-0005-0000-0000-0000DB700000}"/>
    <cellStyle name="Percent 41" xfId="37673" xr:uid="{00000000-0005-0000-0000-0000DC700000}"/>
    <cellStyle name="Percent 42" xfId="38071" xr:uid="{00000000-0005-0000-0000-0000DD700000}"/>
    <cellStyle name="Percent 5" xfId="21130" xr:uid="{00000000-0005-0000-0000-0000DE700000}"/>
    <cellStyle name="Percent 5 2" xfId="36794" xr:uid="{00000000-0005-0000-0000-0000DF700000}"/>
    <cellStyle name="Percent 6" xfId="21131" xr:uid="{00000000-0005-0000-0000-0000E0700000}"/>
    <cellStyle name="Percent 6 2" xfId="36795" xr:uid="{00000000-0005-0000-0000-0000E1700000}"/>
    <cellStyle name="Percent 7" xfId="21132" xr:uid="{00000000-0005-0000-0000-0000E2700000}"/>
    <cellStyle name="Percent 7 2" xfId="36796" xr:uid="{00000000-0005-0000-0000-0000E3700000}"/>
    <cellStyle name="Percent 8" xfId="21133" xr:uid="{00000000-0005-0000-0000-0000E4700000}"/>
    <cellStyle name="Percent 8 2" xfId="36797" xr:uid="{00000000-0005-0000-0000-0000E5700000}"/>
    <cellStyle name="Percent 9" xfId="21134" xr:uid="{00000000-0005-0000-0000-0000E6700000}"/>
    <cellStyle name="Percent 9 2" xfId="36798" xr:uid="{00000000-0005-0000-0000-0000E7700000}"/>
    <cellStyle name="Porcentaje 2" xfId="170" xr:uid="{00000000-0005-0000-0000-0000E9700000}"/>
    <cellStyle name="Porcentaje 2 2" xfId="37674" xr:uid="{00000000-0005-0000-0000-0000EA700000}"/>
    <cellStyle name="Porcentaje 2 3" xfId="38032" xr:uid="{00000000-0005-0000-0000-0000EB700000}"/>
    <cellStyle name="Porcentaje 2 4" xfId="21135" xr:uid="{00000000-0005-0000-0000-0000EC700000}"/>
    <cellStyle name="Porcentaje 3" xfId="37588" xr:uid="{00000000-0005-0000-0000-0000ED700000}"/>
    <cellStyle name="Porcentaje 4" xfId="37583" xr:uid="{00000000-0005-0000-0000-0000EE700000}"/>
    <cellStyle name="Porcentual 2" xfId="37670" xr:uid="{00000000-0005-0000-0000-0000EF700000}"/>
    <cellStyle name="Salida" xfId="371" xr:uid="{00000000-0005-0000-0000-0000F0700000}"/>
    <cellStyle name="Salida 2" xfId="21136" xr:uid="{00000000-0005-0000-0000-0000F1700000}"/>
    <cellStyle name="Salida 2 10" xfId="21137" xr:uid="{00000000-0005-0000-0000-0000F2700000}"/>
    <cellStyle name="Salida 2 10 2" xfId="21138" xr:uid="{00000000-0005-0000-0000-0000F3700000}"/>
    <cellStyle name="Salida 2 10 2 2" xfId="21139" xr:uid="{00000000-0005-0000-0000-0000F4700000}"/>
    <cellStyle name="Salida 2 10 2 2 2" xfId="21140" xr:uid="{00000000-0005-0000-0000-0000F5700000}"/>
    <cellStyle name="Salida 2 10 2 2 3" xfId="21141" xr:uid="{00000000-0005-0000-0000-0000F6700000}"/>
    <cellStyle name="Salida 2 10 2 2 4" xfId="21142" xr:uid="{00000000-0005-0000-0000-0000F7700000}"/>
    <cellStyle name="Salida 2 10 2 2 5" xfId="21143" xr:uid="{00000000-0005-0000-0000-0000F8700000}"/>
    <cellStyle name="Salida 2 10 2 2 6" xfId="21144" xr:uid="{00000000-0005-0000-0000-0000F9700000}"/>
    <cellStyle name="Salida 2 10 2 3" xfId="21145" xr:uid="{00000000-0005-0000-0000-0000FA700000}"/>
    <cellStyle name="Salida 2 10 2 3 2" xfId="21146" xr:uid="{00000000-0005-0000-0000-0000FB700000}"/>
    <cellStyle name="Salida 2 10 2 3 3" xfId="21147" xr:uid="{00000000-0005-0000-0000-0000FC700000}"/>
    <cellStyle name="Salida 2 10 2 3 4" xfId="21148" xr:uid="{00000000-0005-0000-0000-0000FD700000}"/>
    <cellStyle name="Salida 2 10 2 3 5" xfId="21149" xr:uid="{00000000-0005-0000-0000-0000FE700000}"/>
    <cellStyle name="Salida 2 10 2 3 6" xfId="21150" xr:uid="{00000000-0005-0000-0000-0000FF700000}"/>
    <cellStyle name="Salida 2 10 2 4" xfId="21151" xr:uid="{00000000-0005-0000-0000-000000710000}"/>
    <cellStyle name="Salida 2 10 3" xfId="21152" xr:uid="{00000000-0005-0000-0000-000001710000}"/>
    <cellStyle name="Salida 2 10 3 2" xfId="21153" xr:uid="{00000000-0005-0000-0000-000002710000}"/>
    <cellStyle name="Salida 2 10 3 3" xfId="21154" xr:uid="{00000000-0005-0000-0000-000003710000}"/>
    <cellStyle name="Salida 2 10 3 4" xfId="21155" xr:uid="{00000000-0005-0000-0000-000004710000}"/>
    <cellStyle name="Salida 2 10 3 5" xfId="21156" xr:uid="{00000000-0005-0000-0000-000005710000}"/>
    <cellStyle name="Salida 2 10 3 6" xfId="21157" xr:uid="{00000000-0005-0000-0000-000006710000}"/>
    <cellStyle name="Salida 2 10 4" xfId="21158" xr:uid="{00000000-0005-0000-0000-000007710000}"/>
    <cellStyle name="Salida 2 10 4 2" xfId="21159" xr:uid="{00000000-0005-0000-0000-000008710000}"/>
    <cellStyle name="Salida 2 10 4 3" xfId="21160" xr:uid="{00000000-0005-0000-0000-000009710000}"/>
    <cellStyle name="Salida 2 10 4 4" xfId="21161" xr:uid="{00000000-0005-0000-0000-00000A710000}"/>
    <cellStyle name="Salida 2 10 4 5" xfId="21162" xr:uid="{00000000-0005-0000-0000-00000B710000}"/>
    <cellStyle name="Salida 2 10 4 6" xfId="21163" xr:uid="{00000000-0005-0000-0000-00000C710000}"/>
    <cellStyle name="Salida 2 10 5" xfId="21164" xr:uid="{00000000-0005-0000-0000-00000D710000}"/>
    <cellStyle name="Salida 2 11" xfId="21165" xr:uid="{00000000-0005-0000-0000-00000E710000}"/>
    <cellStyle name="Salida 2 11 2" xfId="21166" xr:uid="{00000000-0005-0000-0000-00000F710000}"/>
    <cellStyle name="Salida 2 11 2 2" xfId="21167" xr:uid="{00000000-0005-0000-0000-000010710000}"/>
    <cellStyle name="Salida 2 11 2 2 2" xfId="21168" xr:uid="{00000000-0005-0000-0000-000011710000}"/>
    <cellStyle name="Salida 2 11 2 2 3" xfId="21169" xr:uid="{00000000-0005-0000-0000-000012710000}"/>
    <cellStyle name="Salida 2 11 2 2 4" xfId="21170" xr:uid="{00000000-0005-0000-0000-000013710000}"/>
    <cellStyle name="Salida 2 11 2 2 5" xfId="21171" xr:uid="{00000000-0005-0000-0000-000014710000}"/>
    <cellStyle name="Salida 2 11 2 2 6" xfId="21172" xr:uid="{00000000-0005-0000-0000-000015710000}"/>
    <cellStyle name="Salida 2 11 2 3" xfId="21173" xr:uid="{00000000-0005-0000-0000-000016710000}"/>
    <cellStyle name="Salida 2 11 2 3 2" xfId="21174" xr:uid="{00000000-0005-0000-0000-000017710000}"/>
    <cellStyle name="Salida 2 11 2 3 3" xfId="21175" xr:uid="{00000000-0005-0000-0000-000018710000}"/>
    <cellStyle name="Salida 2 11 2 3 4" xfId="21176" xr:uid="{00000000-0005-0000-0000-000019710000}"/>
    <cellStyle name="Salida 2 11 2 3 5" xfId="21177" xr:uid="{00000000-0005-0000-0000-00001A710000}"/>
    <cellStyle name="Salida 2 11 2 3 6" xfId="21178" xr:uid="{00000000-0005-0000-0000-00001B710000}"/>
    <cellStyle name="Salida 2 11 2 4" xfId="21179" xr:uid="{00000000-0005-0000-0000-00001C710000}"/>
    <cellStyle name="Salida 2 11 3" xfId="21180" xr:uid="{00000000-0005-0000-0000-00001D710000}"/>
    <cellStyle name="Salida 2 11 3 2" xfId="21181" xr:uid="{00000000-0005-0000-0000-00001E710000}"/>
    <cellStyle name="Salida 2 11 3 3" xfId="21182" xr:uid="{00000000-0005-0000-0000-00001F710000}"/>
    <cellStyle name="Salida 2 11 3 4" xfId="21183" xr:uid="{00000000-0005-0000-0000-000020710000}"/>
    <cellStyle name="Salida 2 11 3 5" xfId="21184" xr:uid="{00000000-0005-0000-0000-000021710000}"/>
    <cellStyle name="Salida 2 11 3 6" xfId="21185" xr:uid="{00000000-0005-0000-0000-000022710000}"/>
    <cellStyle name="Salida 2 11 4" xfId="21186" xr:uid="{00000000-0005-0000-0000-000023710000}"/>
    <cellStyle name="Salida 2 11 4 2" xfId="21187" xr:uid="{00000000-0005-0000-0000-000024710000}"/>
    <cellStyle name="Salida 2 11 4 3" xfId="21188" xr:uid="{00000000-0005-0000-0000-000025710000}"/>
    <cellStyle name="Salida 2 11 4 4" xfId="21189" xr:uid="{00000000-0005-0000-0000-000026710000}"/>
    <cellStyle name="Salida 2 11 4 5" xfId="21190" xr:uid="{00000000-0005-0000-0000-000027710000}"/>
    <cellStyle name="Salida 2 11 4 6" xfId="21191" xr:uid="{00000000-0005-0000-0000-000028710000}"/>
    <cellStyle name="Salida 2 11 5" xfId="21192" xr:uid="{00000000-0005-0000-0000-000029710000}"/>
    <cellStyle name="Salida 2 12" xfId="21193" xr:uid="{00000000-0005-0000-0000-00002A710000}"/>
    <cellStyle name="Salida 2 12 2" xfId="21194" xr:uid="{00000000-0005-0000-0000-00002B710000}"/>
    <cellStyle name="Salida 2 12 2 2" xfId="21195" xr:uid="{00000000-0005-0000-0000-00002C710000}"/>
    <cellStyle name="Salida 2 12 2 2 2" xfId="21196" xr:uid="{00000000-0005-0000-0000-00002D710000}"/>
    <cellStyle name="Salida 2 12 2 2 3" xfId="21197" xr:uid="{00000000-0005-0000-0000-00002E710000}"/>
    <cellStyle name="Salida 2 12 2 2 4" xfId="21198" xr:uid="{00000000-0005-0000-0000-00002F710000}"/>
    <cellStyle name="Salida 2 12 2 2 5" xfId="21199" xr:uid="{00000000-0005-0000-0000-000030710000}"/>
    <cellStyle name="Salida 2 12 2 2 6" xfId="21200" xr:uid="{00000000-0005-0000-0000-000031710000}"/>
    <cellStyle name="Salida 2 12 2 3" xfId="21201" xr:uid="{00000000-0005-0000-0000-000032710000}"/>
    <cellStyle name="Salida 2 12 2 3 2" xfId="21202" xr:uid="{00000000-0005-0000-0000-000033710000}"/>
    <cellStyle name="Salida 2 12 2 3 3" xfId="21203" xr:uid="{00000000-0005-0000-0000-000034710000}"/>
    <cellStyle name="Salida 2 12 2 3 4" xfId="21204" xr:uid="{00000000-0005-0000-0000-000035710000}"/>
    <cellStyle name="Salida 2 12 2 3 5" xfId="21205" xr:uid="{00000000-0005-0000-0000-000036710000}"/>
    <cellStyle name="Salida 2 12 2 3 6" xfId="21206" xr:uid="{00000000-0005-0000-0000-000037710000}"/>
    <cellStyle name="Salida 2 12 2 4" xfId="21207" xr:uid="{00000000-0005-0000-0000-000038710000}"/>
    <cellStyle name="Salida 2 12 3" xfId="21208" xr:uid="{00000000-0005-0000-0000-000039710000}"/>
    <cellStyle name="Salida 2 12 3 2" xfId="21209" xr:uid="{00000000-0005-0000-0000-00003A710000}"/>
    <cellStyle name="Salida 2 12 3 3" xfId="21210" xr:uid="{00000000-0005-0000-0000-00003B710000}"/>
    <cellStyle name="Salida 2 12 3 4" xfId="21211" xr:uid="{00000000-0005-0000-0000-00003C710000}"/>
    <cellStyle name="Salida 2 12 3 5" xfId="21212" xr:uid="{00000000-0005-0000-0000-00003D710000}"/>
    <cellStyle name="Salida 2 12 3 6" xfId="21213" xr:uid="{00000000-0005-0000-0000-00003E710000}"/>
    <cellStyle name="Salida 2 12 4" xfId="21214" xr:uid="{00000000-0005-0000-0000-00003F710000}"/>
    <cellStyle name="Salida 2 12 4 2" xfId="21215" xr:uid="{00000000-0005-0000-0000-000040710000}"/>
    <cellStyle name="Salida 2 12 4 3" xfId="21216" xr:uid="{00000000-0005-0000-0000-000041710000}"/>
    <cellStyle name="Salida 2 12 4 4" xfId="21217" xr:uid="{00000000-0005-0000-0000-000042710000}"/>
    <cellStyle name="Salida 2 12 4 5" xfId="21218" xr:uid="{00000000-0005-0000-0000-000043710000}"/>
    <cellStyle name="Salida 2 12 4 6" xfId="21219" xr:uid="{00000000-0005-0000-0000-000044710000}"/>
    <cellStyle name="Salida 2 12 5" xfId="21220" xr:uid="{00000000-0005-0000-0000-000045710000}"/>
    <cellStyle name="Salida 2 13" xfId="21221" xr:uid="{00000000-0005-0000-0000-000046710000}"/>
    <cellStyle name="Salida 2 13 2" xfId="21222" xr:uid="{00000000-0005-0000-0000-000047710000}"/>
    <cellStyle name="Salida 2 13 2 2" xfId="21223" xr:uid="{00000000-0005-0000-0000-000048710000}"/>
    <cellStyle name="Salida 2 13 2 2 2" xfId="21224" xr:uid="{00000000-0005-0000-0000-000049710000}"/>
    <cellStyle name="Salida 2 13 2 2 3" xfId="21225" xr:uid="{00000000-0005-0000-0000-00004A710000}"/>
    <cellStyle name="Salida 2 13 2 2 4" xfId="21226" xr:uid="{00000000-0005-0000-0000-00004B710000}"/>
    <cellStyle name="Salida 2 13 2 2 5" xfId="21227" xr:uid="{00000000-0005-0000-0000-00004C710000}"/>
    <cellStyle name="Salida 2 13 2 2 6" xfId="21228" xr:uid="{00000000-0005-0000-0000-00004D710000}"/>
    <cellStyle name="Salida 2 13 2 3" xfId="21229" xr:uid="{00000000-0005-0000-0000-00004E710000}"/>
    <cellStyle name="Salida 2 13 2 3 2" xfId="21230" xr:uid="{00000000-0005-0000-0000-00004F710000}"/>
    <cellStyle name="Salida 2 13 2 3 3" xfId="21231" xr:uid="{00000000-0005-0000-0000-000050710000}"/>
    <cellStyle name="Salida 2 13 2 3 4" xfId="21232" xr:uid="{00000000-0005-0000-0000-000051710000}"/>
    <cellStyle name="Salida 2 13 2 3 5" xfId="21233" xr:uid="{00000000-0005-0000-0000-000052710000}"/>
    <cellStyle name="Salida 2 13 2 3 6" xfId="21234" xr:uid="{00000000-0005-0000-0000-000053710000}"/>
    <cellStyle name="Salida 2 13 2 4" xfId="21235" xr:uid="{00000000-0005-0000-0000-000054710000}"/>
    <cellStyle name="Salida 2 13 3" xfId="21236" xr:uid="{00000000-0005-0000-0000-000055710000}"/>
    <cellStyle name="Salida 2 13 3 2" xfId="21237" xr:uid="{00000000-0005-0000-0000-000056710000}"/>
    <cellStyle name="Salida 2 13 3 3" xfId="21238" xr:uid="{00000000-0005-0000-0000-000057710000}"/>
    <cellStyle name="Salida 2 13 3 4" xfId="21239" xr:uid="{00000000-0005-0000-0000-000058710000}"/>
    <cellStyle name="Salida 2 13 3 5" xfId="21240" xr:uid="{00000000-0005-0000-0000-000059710000}"/>
    <cellStyle name="Salida 2 13 3 6" xfId="21241" xr:uid="{00000000-0005-0000-0000-00005A710000}"/>
    <cellStyle name="Salida 2 13 4" xfId="21242" xr:uid="{00000000-0005-0000-0000-00005B710000}"/>
    <cellStyle name="Salida 2 13 4 2" xfId="21243" xr:uid="{00000000-0005-0000-0000-00005C710000}"/>
    <cellStyle name="Salida 2 13 4 3" xfId="21244" xr:uid="{00000000-0005-0000-0000-00005D710000}"/>
    <cellStyle name="Salida 2 13 4 4" xfId="21245" xr:uid="{00000000-0005-0000-0000-00005E710000}"/>
    <cellStyle name="Salida 2 13 4 5" xfId="21246" xr:uid="{00000000-0005-0000-0000-00005F710000}"/>
    <cellStyle name="Salida 2 13 4 6" xfId="21247" xr:uid="{00000000-0005-0000-0000-000060710000}"/>
    <cellStyle name="Salida 2 13 5" xfId="21248" xr:uid="{00000000-0005-0000-0000-000061710000}"/>
    <cellStyle name="Salida 2 14" xfId="21249" xr:uid="{00000000-0005-0000-0000-000062710000}"/>
    <cellStyle name="Salida 2 14 2" xfId="21250" xr:uid="{00000000-0005-0000-0000-000063710000}"/>
    <cellStyle name="Salida 2 14 2 2" xfId="21251" xr:uid="{00000000-0005-0000-0000-000064710000}"/>
    <cellStyle name="Salida 2 14 2 2 2" xfId="21252" xr:uid="{00000000-0005-0000-0000-000065710000}"/>
    <cellStyle name="Salida 2 14 2 2 3" xfId="21253" xr:uid="{00000000-0005-0000-0000-000066710000}"/>
    <cellStyle name="Salida 2 14 2 2 4" xfId="21254" xr:uid="{00000000-0005-0000-0000-000067710000}"/>
    <cellStyle name="Salida 2 14 2 2 5" xfId="21255" xr:uid="{00000000-0005-0000-0000-000068710000}"/>
    <cellStyle name="Salida 2 14 2 2 6" xfId="21256" xr:uid="{00000000-0005-0000-0000-000069710000}"/>
    <cellStyle name="Salida 2 14 2 3" xfId="21257" xr:uid="{00000000-0005-0000-0000-00006A710000}"/>
    <cellStyle name="Salida 2 14 2 3 2" xfId="21258" xr:uid="{00000000-0005-0000-0000-00006B710000}"/>
    <cellStyle name="Salida 2 14 2 3 3" xfId="21259" xr:uid="{00000000-0005-0000-0000-00006C710000}"/>
    <cellStyle name="Salida 2 14 2 3 4" xfId="21260" xr:uid="{00000000-0005-0000-0000-00006D710000}"/>
    <cellStyle name="Salida 2 14 2 3 5" xfId="21261" xr:uid="{00000000-0005-0000-0000-00006E710000}"/>
    <cellStyle name="Salida 2 14 2 3 6" xfId="21262" xr:uid="{00000000-0005-0000-0000-00006F710000}"/>
    <cellStyle name="Salida 2 14 2 4" xfId="21263" xr:uid="{00000000-0005-0000-0000-000070710000}"/>
    <cellStyle name="Salida 2 14 3" xfId="21264" xr:uid="{00000000-0005-0000-0000-000071710000}"/>
    <cellStyle name="Salida 2 14 3 2" xfId="21265" xr:uid="{00000000-0005-0000-0000-000072710000}"/>
    <cellStyle name="Salida 2 14 3 3" xfId="21266" xr:uid="{00000000-0005-0000-0000-000073710000}"/>
    <cellStyle name="Salida 2 14 3 4" xfId="21267" xr:uid="{00000000-0005-0000-0000-000074710000}"/>
    <cellStyle name="Salida 2 14 3 5" xfId="21268" xr:uid="{00000000-0005-0000-0000-000075710000}"/>
    <cellStyle name="Salida 2 14 3 6" xfId="21269" xr:uid="{00000000-0005-0000-0000-000076710000}"/>
    <cellStyle name="Salida 2 14 4" xfId="21270" xr:uid="{00000000-0005-0000-0000-000077710000}"/>
    <cellStyle name="Salida 2 14 4 2" xfId="21271" xr:uid="{00000000-0005-0000-0000-000078710000}"/>
    <cellStyle name="Salida 2 14 4 3" xfId="21272" xr:uid="{00000000-0005-0000-0000-000079710000}"/>
    <cellStyle name="Salida 2 14 4 4" xfId="21273" xr:uid="{00000000-0005-0000-0000-00007A710000}"/>
    <cellStyle name="Salida 2 14 4 5" xfId="21274" xr:uid="{00000000-0005-0000-0000-00007B710000}"/>
    <cellStyle name="Salida 2 14 4 6" xfId="21275" xr:uid="{00000000-0005-0000-0000-00007C710000}"/>
    <cellStyle name="Salida 2 14 5" xfId="21276" xr:uid="{00000000-0005-0000-0000-00007D710000}"/>
    <cellStyle name="Salida 2 15" xfId="21277" xr:uid="{00000000-0005-0000-0000-00007E710000}"/>
    <cellStyle name="Salida 2 15 2" xfId="21278" xr:uid="{00000000-0005-0000-0000-00007F710000}"/>
    <cellStyle name="Salida 2 15 2 2" xfId="21279" xr:uid="{00000000-0005-0000-0000-000080710000}"/>
    <cellStyle name="Salida 2 15 2 2 2" xfId="21280" xr:uid="{00000000-0005-0000-0000-000081710000}"/>
    <cellStyle name="Salida 2 15 2 2 3" xfId="21281" xr:uid="{00000000-0005-0000-0000-000082710000}"/>
    <cellStyle name="Salida 2 15 2 2 4" xfId="21282" xr:uid="{00000000-0005-0000-0000-000083710000}"/>
    <cellStyle name="Salida 2 15 2 2 5" xfId="21283" xr:uid="{00000000-0005-0000-0000-000084710000}"/>
    <cellStyle name="Salida 2 15 2 2 6" xfId="21284" xr:uid="{00000000-0005-0000-0000-000085710000}"/>
    <cellStyle name="Salida 2 15 2 3" xfId="21285" xr:uid="{00000000-0005-0000-0000-000086710000}"/>
    <cellStyle name="Salida 2 15 2 3 2" xfId="21286" xr:uid="{00000000-0005-0000-0000-000087710000}"/>
    <cellStyle name="Salida 2 15 2 3 3" xfId="21287" xr:uid="{00000000-0005-0000-0000-000088710000}"/>
    <cellStyle name="Salida 2 15 2 3 4" xfId="21288" xr:uid="{00000000-0005-0000-0000-000089710000}"/>
    <cellStyle name="Salida 2 15 2 3 5" xfId="21289" xr:uid="{00000000-0005-0000-0000-00008A710000}"/>
    <cellStyle name="Salida 2 15 2 3 6" xfId="21290" xr:uid="{00000000-0005-0000-0000-00008B710000}"/>
    <cellStyle name="Salida 2 15 2 4" xfId="21291" xr:uid="{00000000-0005-0000-0000-00008C710000}"/>
    <cellStyle name="Salida 2 15 3" xfId="21292" xr:uid="{00000000-0005-0000-0000-00008D710000}"/>
    <cellStyle name="Salida 2 15 3 2" xfId="21293" xr:uid="{00000000-0005-0000-0000-00008E710000}"/>
    <cellStyle name="Salida 2 15 3 3" xfId="21294" xr:uid="{00000000-0005-0000-0000-00008F710000}"/>
    <cellStyle name="Salida 2 15 3 4" xfId="21295" xr:uid="{00000000-0005-0000-0000-000090710000}"/>
    <cellStyle name="Salida 2 15 3 5" xfId="21296" xr:uid="{00000000-0005-0000-0000-000091710000}"/>
    <cellStyle name="Salida 2 15 3 6" xfId="21297" xr:uid="{00000000-0005-0000-0000-000092710000}"/>
    <cellStyle name="Salida 2 15 4" xfId="21298" xr:uid="{00000000-0005-0000-0000-000093710000}"/>
    <cellStyle name="Salida 2 15 4 2" xfId="21299" xr:uid="{00000000-0005-0000-0000-000094710000}"/>
    <cellStyle name="Salida 2 15 4 3" xfId="21300" xr:uid="{00000000-0005-0000-0000-000095710000}"/>
    <cellStyle name="Salida 2 15 4 4" xfId="21301" xr:uid="{00000000-0005-0000-0000-000096710000}"/>
    <cellStyle name="Salida 2 15 4 5" xfId="21302" xr:uid="{00000000-0005-0000-0000-000097710000}"/>
    <cellStyle name="Salida 2 15 4 6" xfId="21303" xr:uid="{00000000-0005-0000-0000-000098710000}"/>
    <cellStyle name="Salida 2 15 5" xfId="21304" xr:uid="{00000000-0005-0000-0000-000099710000}"/>
    <cellStyle name="Salida 2 16" xfId="21305" xr:uid="{00000000-0005-0000-0000-00009A710000}"/>
    <cellStyle name="Salida 2 16 2" xfId="21306" xr:uid="{00000000-0005-0000-0000-00009B710000}"/>
    <cellStyle name="Salida 2 16 2 2" xfId="21307" xr:uid="{00000000-0005-0000-0000-00009C710000}"/>
    <cellStyle name="Salida 2 16 2 2 2" xfId="21308" xr:uid="{00000000-0005-0000-0000-00009D710000}"/>
    <cellStyle name="Salida 2 16 2 2 3" xfId="21309" xr:uid="{00000000-0005-0000-0000-00009E710000}"/>
    <cellStyle name="Salida 2 16 2 2 4" xfId="21310" xr:uid="{00000000-0005-0000-0000-00009F710000}"/>
    <cellStyle name="Salida 2 16 2 2 5" xfId="21311" xr:uid="{00000000-0005-0000-0000-0000A0710000}"/>
    <cellStyle name="Salida 2 16 2 2 6" xfId="21312" xr:uid="{00000000-0005-0000-0000-0000A1710000}"/>
    <cellStyle name="Salida 2 16 2 3" xfId="21313" xr:uid="{00000000-0005-0000-0000-0000A2710000}"/>
    <cellStyle name="Salida 2 16 2 3 2" xfId="21314" xr:uid="{00000000-0005-0000-0000-0000A3710000}"/>
    <cellStyle name="Salida 2 16 2 3 3" xfId="21315" xr:uid="{00000000-0005-0000-0000-0000A4710000}"/>
    <cellStyle name="Salida 2 16 2 3 4" xfId="21316" xr:uid="{00000000-0005-0000-0000-0000A5710000}"/>
    <cellStyle name="Salida 2 16 2 3 5" xfId="21317" xr:uid="{00000000-0005-0000-0000-0000A6710000}"/>
    <cellStyle name="Salida 2 16 2 3 6" xfId="21318" xr:uid="{00000000-0005-0000-0000-0000A7710000}"/>
    <cellStyle name="Salida 2 16 2 4" xfId="21319" xr:uid="{00000000-0005-0000-0000-0000A8710000}"/>
    <cellStyle name="Salida 2 16 3" xfId="21320" xr:uid="{00000000-0005-0000-0000-0000A9710000}"/>
    <cellStyle name="Salida 2 16 3 2" xfId="21321" xr:uid="{00000000-0005-0000-0000-0000AA710000}"/>
    <cellStyle name="Salida 2 16 3 3" xfId="21322" xr:uid="{00000000-0005-0000-0000-0000AB710000}"/>
    <cellStyle name="Salida 2 16 3 4" xfId="21323" xr:uid="{00000000-0005-0000-0000-0000AC710000}"/>
    <cellStyle name="Salida 2 16 3 5" xfId="21324" xr:uid="{00000000-0005-0000-0000-0000AD710000}"/>
    <cellStyle name="Salida 2 16 3 6" xfId="21325" xr:uid="{00000000-0005-0000-0000-0000AE710000}"/>
    <cellStyle name="Salida 2 16 4" xfId="21326" xr:uid="{00000000-0005-0000-0000-0000AF710000}"/>
    <cellStyle name="Salida 2 16 4 2" xfId="21327" xr:uid="{00000000-0005-0000-0000-0000B0710000}"/>
    <cellStyle name="Salida 2 16 4 3" xfId="21328" xr:uid="{00000000-0005-0000-0000-0000B1710000}"/>
    <cellStyle name="Salida 2 16 4 4" xfId="21329" xr:uid="{00000000-0005-0000-0000-0000B2710000}"/>
    <cellStyle name="Salida 2 16 4 5" xfId="21330" xr:uid="{00000000-0005-0000-0000-0000B3710000}"/>
    <cellStyle name="Salida 2 16 4 6" xfId="21331" xr:uid="{00000000-0005-0000-0000-0000B4710000}"/>
    <cellStyle name="Salida 2 16 5" xfId="21332" xr:uid="{00000000-0005-0000-0000-0000B5710000}"/>
    <cellStyle name="Salida 2 17" xfId="21333" xr:uid="{00000000-0005-0000-0000-0000B6710000}"/>
    <cellStyle name="Salida 2 17 2" xfId="21334" xr:uid="{00000000-0005-0000-0000-0000B7710000}"/>
    <cellStyle name="Salida 2 17 2 2" xfId="21335" xr:uid="{00000000-0005-0000-0000-0000B8710000}"/>
    <cellStyle name="Salida 2 17 2 2 2" xfId="21336" xr:uid="{00000000-0005-0000-0000-0000B9710000}"/>
    <cellStyle name="Salida 2 17 2 2 3" xfId="21337" xr:uid="{00000000-0005-0000-0000-0000BA710000}"/>
    <cellStyle name="Salida 2 17 2 2 4" xfId="21338" xr:uid="{00000000-0005-0000-0000-0000BB710000}"/>
    <cellStyle name="Salida 2 17 2 2 5" xfId="21339" xr:uid="{00000000-0005-0000-0000-0000BC710000}"/>
    <cellStyle name="Salida 2 17 2 2 6" xfId="21340" xr:uid="{00000000-0005-0000-0000-0000BD710000}"/>
    <cellStyle name="Salida 2 17 2 3" xfId="21341" xr:uid="{00000000-0005-0000-0000-0000BE710000}"/>
    <cellStyle name="Salida 2 17 2 3 2" xfId="21342" xr:uid="{00000000-0005-0000-0000-0000BF710000}"/>
    <cellStyle name="Salida 2 17 2 3 3" xfId="21343" xr:uid="{00000000-0005-0000-0000-0000C0710000}"/>
    <cellStyle name="Salida 2 17 2 3 4" xfId="21344" xr:uid="{00000000-0005-0000-0000-0000C1710000}"/>
    <cellStyle name="Salida 2 17 2 3 5" xfId="21345" xr:uid="{00000000-0005-0000-0000-0000C2710000}"/>
    <cellStyle name="Salida 2 17 2 3 6" xfId="21346" xr:uid="{00000000-0005-0000-0000-0000C3710000}"/>
    <cellStyle name="Salida 2 17 2 4" xfId="21347" xr:uid="{00000000-0005-0000-0000-0000C4710000}"/>
    <cellStyle name="Salida 2 17 3" xfId="21348" xr:uid="{00000000-0005-0000-0000-0000C5710000}"/>
    <cellStyle name="Salida 2 17 3 2" xfId="21349" xr:uid="{00000000-0005-0000-0000-0000C6710000}"/>
    <cellStyle name="Salida 2 17 3 3" xfId="21350" xr:uid="{00000000-0005-0000-0000-0000C7710000}"/>
    <cellStyle name="Salida 2 17 3 4" xfId="21351" xr:uid="{00000000-0005-0000-0000-0000C8710000}"/>
    <cellStyle name="Salida 2 17 3 5" xfId="21352" xr:uid="{00000000-0005-0000-0000-0000C9710000}"/>
    <cellStyle name="Salida 2 17 3 6" xfId="21353" xr:uid="{00000000-0005-0000-0000-0000CA710000}"/>
    <cellStyle name="Salida 2 17 4" xfId="21354" xr:uid="{00000000-0005-0000-0000-0000CB710000}"/>
    <cellStyle name="Salida 2 17 4 2" xfId="21355" xr:uid="{00000000-0005-0000-0000-0000CC710000}"/>
    <cellStyle name="Salida 2 17 4 3" xfId="21356" xr:uid="{00000000-0005-0000-0000-0000CD710000}"/>
    <cellStyle name="Salida 2 17 4 4" xfId="21357" xr:uid="{00000000-0005-0000-0000-0000CE710000}"/>
    <cellStyle name="Salida 2 17 4 5" xfId="21358" xr:uid="{00000000-0005-0000-0000-0000CF710000}"/>
    <cellStyle name="Salida 2 17 4 6" xfId="21359" xr:uid="{00000000-0005-0000-0000-0000D0710000}"/>
    <cellStyle name="Salida 2 17 5" xfId="21360" xr:uid="{00000000-0005-0000-0000-0000D1710000}"/>
    <cellStyle name="Salida 2 18" xfId="21361" xr:uid="{00000000-0005-0000-0000-0000D2710000}"/>
    <cellStyle name="Salida 2 18 2" xfId="21362" xr:uid="{00000000-0005-0000-0000-0000D3710000}"/>
    <cellStyle name="Salida 2 18 2 2" xfId="21363" xr:uid="{00000000-0005-0000-0000-0000D4710000}"/>
    <cellStyle name="Salida 2 18 2 2 2" xfId="21364" xr:uid="{00000000-0005-0000-0000-0000D5710000}"/>
    <cellStyle name="Salida 2 18 2 2 3" xfId="21365" xr:uid="{00000000-0005-0000-0000-0000D6710000}"/>
    <cellStyle name="Salida 2 18 2 2 4" xfId="21366" xr:uid="{00000000-0005-0000-0000-0000D7710000}"/>
    <cellStyle name="Salida 2 18 2 2 5" xfId="21367" xr:uid="{00000000-0005-0000-0000-0000D8710000}"/>
    <cellStyle name="Salida 2 18 2 2 6" xfId="21368" xr:uid="{00000000-0005-0000-0000-0000D9710000}"/>
    <cellStyle name="Salida 2 18 2 3" xfId="21369" xr:uid="{00000000-0005-0000-0000-0000DA710000}"/>
    <cellStyle name="Salida 2 18 2 3 2" xfId="21370" xr:uid="{00000000-0005-0000-0000-0000DB710000}"/>
    <cellStyle name="Salida 2 18 2 3 3" xfId="21371" xr:uid="{00000000-0005-0000-0000-0000DC710000}"/>
    <cellStyle name="Salida 2 18 2 3 4" xfId="21372" xr:uid="{00000000-0005-0000-0000-0000DD710000}"/>
    <cellStyle name="Salida 2 18 2 3 5" xfId="21373" xr:uid="{00000000-0005-0000-0000-0000DE710000}"/>
    <cellStyle name="Salida 2 18 2 3 6" xfId="21374" xr:uid="{00000000-0005-0000-0000-0000DF710000}"/>
    <cellStyle name="Salida 2 18 2 4" xfId="21375" xr:uid="{00000000-0005-0000-0000-0000E0710000}"/>
    <cellStyle name="Salida 2 18 3" xfId="21376" xr:uid="{00000000-0005-0000-0000-0000E1710000}"/>
    <cellStyle name="Salida 2 18 3 2" xfId="21377" xr:uid="{00000000-0005-0000-0000-0000E2710000}"/>
    <cellStyle name="Salida 2 18 3 3" xfId="21378" xr:uid="{00000000-0005-0000-0000-0000E3710000}"/>
    <cellStyle name="Salida 2 18 3 4" xfId="21379" xr:uid="{00000000-0005-0000-0000-0000E4710000}"/>
    <cellStyle name="Salida 2 18 3 5" xfId="21380" xr:uid="{00000000-0005-0000-0000-0000E5710000}"/>
    <cellStyle name="Salida 2 18 3 6" xfId="21381" xr:uid="{00000000-0005-0000-0000-0000E6710000}"/>
    <cellStyle name="Salida 2 18 4" xfId="21382" xr:uid="{00000000-0005-0000-0000-0000E7710000}"/>
    <cellStyle name="Salida 2 18 4 2" xfId="21383" xr:uid="{00000000-0005-0000-0000-0000E8710000}"/>
    <cellStyle name="Salida 2 18 4 3" xfId="21384" xr:uid="{00000000-0005-0000-0000-0000E9710000}"/>
    <cellStyle name="Salida 2 18 4 4" xfId="21385" xr:uid="{00000000-0005-0000-0000-0000EA710000}"/>
    <cellStyle name="Salida 2 18 4 5" xfId="21386" xr:uid="{00000000-0005-0000-0000-0000EB710000}"/>
    <cellStyle name="Salida 2 18 4 6" xfId="21387" xr:uid="{00000000-0005-0000-0000-0000EC710000}"/>
    <cellStyle name="Salida 2 18 5" xfId="21388" xr:uid="{00000000-0005-0000-0000-0000ED710000}"/>
    <cellStyle name="Salida 2 19" xfId="21389" xr:uid="{00000000-0005-0000-0000-0000EE710000}"/>
    <cellStyle name="Salida 2 19 2" xfId="21390" xr:uid="{00000000-0005-0000-0000-0000EF710000}"/>
    <cellStyle name="Salida 2 19 2 2" xfId="21391" xr:uid="{00000000-0005-0000-0000-0000F0710000}"/>
    <cellStyle name="Salida 2 19 2 2 2" xfId="21392" xr:uid="{00000000-0005-0000-0000-0000F1710000}"/>
    <cellStyle name="Salida 2 19 2 2 3" xfId="21393" xr:uid="{00000000-0005-0000-0000-0000F2710000}"/>
    <cellStyle name="Salida 2 19 2 2 4" xfId="21394" xr:uid="{00000000-0005-0000-0000-0000F3710000}"/>
    <cellStyle name="Salida 2 19 2 2 5" xfId="21395" xr:uid="{00000000-0005-0000-0000-0000F4710000}"/>
    <cellStyle name="Salida 2 19 2 2 6" xfId="21396" xr:uid="{00000000-0005-0000-0000-0000F5710000}"/>
    <cellStyle name="Salida 2 19 2 3" xfId="21397" xr:uid="{00000000-0005-0000-0000-0000F6710000}"/>
    <cellStyle name="Salida 2 19 2 3 2" xfId="21398" xr:uid="{00000000-0005-0000-0000-0000F7710000}"/>
    <cellStyle name="Salida 2 19 2 3 3" xfId="21399" xr:uid="{00000000-0005-0000-0000-0000F8710000}"/>
    <cellStyle name="Salida 2 19 2 3 4" xfId="21400" xr:uid="{00000000-0005-0000-0000-0000F9710000}"/>
    <cellStyle name="Salida 2 19 2 3 5" xfId="21401" xr:uid="{00000000-0005-0000-0000-0000FA710000}"/>
    <cellStyle name="Salida 2 19 2 3 6" xfId="21402" xr:uid="{00000000-0005-0000-0000-0000FB710000}"/>
    <cellStyle name="Salida 2 19 2 4" xfId="21403" xr:uid="{00000000-0005-0000-0000-0000FC710000}"/>
    <cellStyle name="Salida 2 19 3" xfId="21404" xr:uid="{00000000-0005-0000-0000-0000FD710000}"/>
    <cellStyle name="Salida 2 19 3 2" xfId="21405" xr:uid="{00000000-0005-0000-0000-0000FE710000}"/>
    <cellStyle name="Salida 2 19 3 3" xfId="21406" xr:uid="{00000000-0005-0000-0000-0000FF710000}"/>
    <cellStyle name="Salida 2 19 3 4" xfId="21407" xr:uid="{00000000-0005-0000-0000-000000720000}"/>
    <cellStyle name="Salida 2 19 3 5" xfId="21408" xr:uid="{00000000-0005-0000-0000-000001720000}"/>
    <cellStyle name="Salida 2 19 3 6" xfId="21409" xr:uid="{00000000-0005-0000-0000-000002720000}"/>
    <cellStyle name="Salida 2 19 4" xfId="21410" xr:uid="{00000000-0005-0000-0000-000003720000}"/>
    <cellStyle name="Salida 2 19 4 2" xfId="21411" xr:uid="{00000000-0005-0000-0000-000004720000}"/>
    <cellStyle name="Salida 2 19 4 3" xfId="21412" xr:uid="{00000000-0005-0000-0000-000005720000}"/>
    <cellStyle name="Salida 2 19 4 4" xfId="21413" xr:uid="{00000000-0005-0000-0000-000006720000}"/>
    <cellStyle name="Salida 2 19 4 5" xfId="21414" xr:uid="{00000000-0005-0000-0000-000007720000}"/>
    <cellStyle name="Salida 2 19 4 6" xfId="21415" xr:uid="{00000000-0005-0000-0000-000008720000}"/>
    <cellStyle name="Salida 2 19 5" xfId="21416" xr:uid="{00000000-0005-0000-0000-000009720000}"/>
    <cellStyle name="Salida 2 2" xfId="21417" xr:uid="{00000000-0005-0000-0000-00000A720000}"/>
    <cellStyle name="Salida 2 2 10" xfId="21418" xr:uid="{00000000-0005-0000-0000-00000B720000}"/>
    <cellStyle name="Salida 2 2 10 2" xfId="21419" xr:uid="{00000000-0005-0000-0000-00000C720000}"/>
    <cellStyle name="Salida 2 2 10 2 2" xfId="21420" xr:uid="{00000000-0005-0000-0000-00000D720000}"/>
    <cellStyle name="Salida 2 2 10 2 2 2" xfId="21421" xr:uid="{00000000-0005-0000-0000-00000E720000}"/>
    <cellStyle name="Salida 2 2 10 2 2 2 2" xfId="21422" xr:uid="{00000000-0005-0000-0000-00000F720000}"/>
    <cellStyle name="Salida 2 2 10 2 2 2 3" xfId="21423" xr:uid="{00000000-0005-0000-0000-000010720000}"/>
    <cellStyle name="Salida 2 2 10 2 2 2 4" xfId="21424" xr:uid="{00000000-0005-0000-0000-000011720000}"/>
    <cellStyle name="Salida 2 2 10 2 2 2 5" xfId="21425" xr:uid="{00000000-0005-0000-0000-000012720000}"/>
    <cellStyle name="Salida 2 2 10 2 2 2 6" xfId="21426" xr:uid="{00000000-0005-0000-0000-000013720000}"/>
    <cellStyle name="Salida 2 2 10 2 2 3" xfId="21427" xr:uid="{00000000-0005-0000-0000-000014720000}"/>
    <cellStyle name="Salida 2 2 10 2 2 3 2" xfId="21428" xr:uid="{00000000-0005-0000-0000-000015720000}"/>
    <cellStyle name="Salida 2 2 10 2 2 3 3" xfId="21429" xr:uid="{00000000-0005-0000-0000-000016720000}"/>
    <cellStyle name="Salida 2 2 10 2 2 3 4" xfId="21430" xr:uid="{00000000-0005-0000-0000-000017720000}"/>
    <cellStyle name="Salida 2 2 10 2 2 3 5" xfId="21431" xr:uid="{00000000-0005-0000-0000-000018720000}"/>
    <cellStyle name="Salida 2 2 10 2 2 3 6" xfId="21432" xr:uid="{00000000-0005-0000-0000-000019720000}"/>
    <cellStyle name="Salida 2 2 10 2 2 4" xfId="21433" xr:uid="{00000000-0005-0000-0000-00001A720000}"/>
    <cellStyle name="Salida 2 2 10 2 3" xfId="21434" xr:uid="{00000000-0005-0000-0000-00001B720000}"/>
    <cellStyle name="Salida 2 2 10 2 3 2" xfId="21435" xr:uid="{00000000-0005-0000-0000-00001C720000}"/>
    <cellStyle name="Salida 2 2 10 2 3 3" xfId="21436" xr:uid="{00000000-0005-0000-0000-00001D720000}"/>
    <cellStyle name="Salida 2 2 10 2 3 4" xfId="21437" xr:uid="{00000000-0005-0000-0000-00001E720000}"/>
    <cellStyle name="Salida 2 2 10 2 3 5" xfId="21438" xr:uid="{00000000-0005-0000-0000-00001F720000}"/>
    <cellStyle name="Salida 2 2 10 2 3 6" xfId="21439" xr:uid="{00000000-0005-0000-0000-000020720000}"/>
    <cellStyle name="Salida 2 2 10 2 4" xfId="21440" xr:uid="{00000000-0005-0000-0000-000021720000}"/>
    <cellStyle name="Salida 2 2 10 2 4 2" xfId="21441" xr:uid="{00000000-0005-0000-0000-000022720000}"/>
    <cellStyle name="Salida 2 2 10 2 4 3" xfId="21442" xr:uid="{00000000-0005-0000-0000-000023720000}"/>
    <cellStyle name="Salida 2 2 10 2 4 4" xfId="21443" xr:uid="{00000000-0005-0000-0000-000024720000}"/>
    <cellStyle name="Salida 2 2 10 2 4 5" xfId="21444" xr:uid="{00000000-0005-0000-0000-000025720000}"/>
    <cellStyle name="Salida 2 2 10 2 4 6" xfId="21445" xr:uid="{00000000-0005-0000-0000-000026720000}"/>
    <cellStyle name="Salida 2 2 10 2 5" xfId="21446" xr:uid="{00000000-0005-0000-0000-000027720000}"/>
    <cellStyle name="Salida 2 2 10 3" xfId="21447" xr:uid="{00000000-0005-0000-0000-000028720000}"/>
    <cellStyle name="Salida 2 2 10 3 2" xfId="21448" xr:uid="{00000000-0005-0000-0000-000029720000}"/>
    <cellStyle name="Salida 2 2 10 3 2 2" xfId="21449" xr:uid="{00000000-0005-0000-0000-00002A720000}"/>
    <cellStyle name="Salida 2 2 10 3 2 3" xfId="21450" xr:uid="{00000000-0005-0000-0000-00002B720000}"/>
    <cellStyle name="Salida 2 2 10 3 2 4" xfId="21451" xr:uid="{00000000-0005-0000-0000-00002C720000}"/>
    <cellStyle name="Salida 2 2 10 3 2 5" xfId="21452" xr:uid="{00000000-0005-0000-0000-00002D720000}"/>
    <cellStyle name="Salida 2 2 10 3 2 6" xfId="21453" xr:uid="{00000000-0005-0000-0000-00002E720000}"/>
    <cellStyle name="Salida 2 2 10 3 3" xfId="21454" xr:uid="{00000000-0005-0000-0000-00002F720000}"/>
    <cellStyle name="Salida 2 2 10 3 3 2" xfId="21455" xr:uid="{00000000-0005-0000-0000-000030720000}"/>
    <cellStyle name="Salida 2 2 10 3 3 3" xfId="21456" xr:uid="{00000000-0005-0000-0000-000031720000}"/>
    <cellStyle name="Salida 2 2 10 3 3 4" xfId="21457" xr:uid="{00000000-0005-0000-0000-000032720000}"/>
    <cellStyle name="Salida 2 2 10 3 3 5" xfId="21458" xr:uid="{00000000-0005-0000-0000-000033720000}"/>
    <cellStyle name="Salida 2 2 10 3 3 6" xfId="21459" xr:uid="{00000000-0005-0000-0000-000034720000}"/>
    <cellStyle name="Salida 2 2 10 3 4" xfId="21460" xr:uid="{00000000-0005-0000-0000-000035720000}"/>
    <cellStyle name="Salida 2 2 10 4" xfId="21461" xr:uid="{00000000-0005-0000-0000-000036720000}"/>
    <cellStyle name="Salida 2 2 10 4 2" xfId="21462" xr:uid="{00000000-0005-0000-0000-000037720000}"/>
    <cellStyle name="Salida 2 2 10 4 3" xfId="21463" xr:uid="{00000000-0005-0000-0000-000038720000}"/>
    <cellStyle name="Salida 2 2 10 4 4" xfId="21464" xr:uid="{00000000-0005-0000-0000-000039720000}"/>
    <cellStyle name="Salida 2 2 10 4 5" xfId="21465" xr:uid="{00000000-0005-0000-0000-00003A720000}"/>
    <cellStyle name="Salida 2 2 10 4 6" xfId="21466" xr:uid="{00000000-0005-0000-0000-00003B720000}"/>
    <cellStyle name="Salida 2 2 10 5" xfId="21467" xr:uid="{00000000-0005-0000-0000-00003C720000}"/>
    <cellStyle name="Salida 2 2 10 5 2" xfId="21468" xr:uid="{00000000-0005-0000-0000-00003D720000}"/>
    <cellStyle name="Salida 2 2 10 5 3" xfId="21469" xr:uid="{00000000-0005-0000-0000-00003E720000}"/>
    <cellStyle name="Salida 2 2 10 5 4" xfId="21470" xr:uid="{00000000-0005-0000-0000-00003F720000}"/>
    <cellStyle name="Salida 2 2 10 5 5" xfId="21471" xr:uid="{00000000-0005-0000-0000-000040720000}"/>
    <cellStyle name="Salida 2 2 10 5 6" xfId="21472" xr:uid="{00000000-0005-0000-0000-000041720000}"/>
    <cellStyle name="Salida 2 2 10 6" xfId="21473" xr:uid="{00000000-0005-0000-0000-000042720000}"/>
    <cellStyle name="Salida 2 2 10_Client_Report_SSFD_286_UI_15May14_06h00" xfId="37129" xr:uid="{00000000-0005-0000-0000-000043720000}"/>
    <cellStyle name="Salida 2 2 11" xfId="21474" xr:uid="{00000000-0005-0000-0000-000044720000}"/>
    <cellStyle name="Salida 2 2 11 2" xfId="21475" xr:uid="{00000000-0005-0000-0000-000045720000}"/>
    <cellStyle name="Salida 2 2 11 2 2" xfId="21476" xr:uid="{00000000-0005-0000-0000-000046720000}"/>
    <cellStyle name="Salida 2 2 11 2 2 2" xfId="21477" xr:uid="{00000000-0005-0000-0000-000047720000}"/>
    <cellStyle name="Salida 2 2 11 2 2 2 2" xfId="21478" xr:uid="{00000000-0005-0000-0000-000048720000}"/>
    <cellStyle name="Salida 2 2 11 2 2 2 3" xfId="21479" xr:uid="{00000000-0005-0000-0000-000049720000}"/>
    <cellStyle name="Salida 2 2 11 2 2 2 4" xfId="21480" xr:uid="{00000000-0005-0000-0000-00004A720000}"/>
    <cellStyle name="Salida 2 2 11 2 2 2 5" xfId="21481" xr:uid="{00000000-0005-0000-0000-00004B720000}"/>
    <cellStyle name="Salida 2 2 11 2 2 2 6" xfId="21482" xr:uid="{00000000-0005-0000-0000-00004C720000}"/>
    <cellStyle name="Salida 2 2 11 2 2 3" xfId="21483" xr:uid="{00000000-0005-0000-0000-00004D720000}"/>
    <cellStyle name="Salida 2 2 11 2 2 3 2" xfId="21484" xr:uid="{00000000-0005-0000-0000-00004E720000}"/>
    <cellStyle name="Salida 2 2 11 2 2 3 3" xfId="21485" xr:uid="{00000000-0005-0000-0000-00004F720000}"/>
    <cellStyle name="Salida 2 2 11 2 2 3 4" xfId="21486" xr:uid="{00000000-0005-0000-0000-000050720000}"/>
    <cellStyle name="Salida 2 2 11 2 2 3 5" xfId="21487" xr:uid="{00000000-0005-0000-0000-000051720000}"/>
    <cellStyle name="Salida 2 2 11 2 2 3 6" xfId="21488" xr:uid="{00000000-0005-0000-0000-000052720000}"/>
    <cellStyle name="Salida 2 2 11 2 2 4" xfId="21489" xr:uid="{00000000-0005-0000-0000-000053720000}"/>
    <cellStyle name="Salida 2 2 11 2 3" xfId="21490" xr:uid="{00000000-0005-0000-0000-000054720000}"/>
    <cellStyle name="Salida 2 2 11 2 3 2" xfId="21491" xr:uid="{00000000-0005-0000-0000-000055720000}"/>
    <cellStyle name="Salida 2 2 11 2 3 3" xfId="21492" xr:uid="{00000000-0005-0000-0000-000056720000}"/>
    <cellStyle name="Salida 2 2 11 2 3 4" xfId="21493" xr:uid="{00000000-0005-0000-0000-000057720000}"/>
    <cellStyle name="Salida 2 2 11 2 3 5" xfId="21494" xr:uid="{00000000-0005-0000-0000-000058720000}"/>
    <cellStyle name="Salida 2 2 11 2 3 6" xfId="21495" xr:uid="{00000000-0005-0000-0000-000059720000}"/>
    <cellStyle name="Salida 2 2 11 2 4" xfId="21496" xr:uid="{00000000-0005-0000-0000-00005A720000}"/>
    <cellStyle name="Salida 2 2 11 2 4 2" xfId="21497" xr:uid="{00000000-0005-0000-0000-00005B720000}"/>
    <cellStyle name="Salida 2 2 11 2 4 3" xfId="21498" xr:uid="{00000000-0005-0000-0000-00005C720000}"/>
    <cellStyle name="Salida 2 2 11 2 4 4" xfId="21499" xr:uid="{00000000-0005-0000-0000-00005D720000}"/>
    <cellStyle name="Salida 2 2 11 2 4 5" xfId="21500" xr:uid="{00000000-0005-0000-0000-00005E720000}"/>
    <cellStyle name="Salida 2 2 11 2 4 6" xfId="21501" xr:uid="{00000000-0005-0000-0000-00005F720000}"/>
    <cellStyle name="Salida 2 2 11 2 5" xfId="21502" xr:uid="{00000000-0005-0000-0000-000060720000}"/>
    <cellStyle name="Salida 2 2 11 3" xfId="21503" xr:uid="{00000000-0005-0000-0000-000061720000}"/>
    <cellStyle name="Salida 2 2 11 3 2" xfId="21504" xr:uid="{00000000-0005-0000-0000-000062720000}"/>
    <cellStyle name="Salida 2 2 11 3 2 2" xfId="21505" xr:uid="{00000000-0005-0000-0000-000063720000}"/>
    <cellStyle name="Salida 2 2 11 3 2 3" xfId="21506" xr:uid="{00000000-0005-0000-0000-000064720000}"/>
    <cellStyle name="Salida 2 2 11 3 2 4" xfId="21507" xr:uid="{00000000-0005-0000-0000-000065720000}"/>
    <cellStyle name="Salida 2 2 11 3 2 5" xfId="21508" xr:uid="{00000000-0005-0000-0000-000066720000}"/>
    <cellStyle name="Salida 2 2 11 3 2 6" xfId="21509" xr:uid="{00000000-0005-0000-0000-000067720000}"/>
    <cellStyle name="Salida 2 2 11 3 3" xfId="21510" xr:uid="{00000000-0005-0000-0000-000068720000}"/>
    <cellStyle name="Salida 2 2 11 3 3 2" xfId="21511" xr:uid="{00000000-0005-0000-0000-000069720000}"/>
    <cellStyle name="Salida 2 2 11 3 3 3" xfId="21512" xr:uid="{00000000-0005-0000-0000-00006A720000}"/>
    <cellStyle name="Salida 2 2 11 3 3 4" xfId="21513" xr:uid="{00000000-0005-0000-0000-00006B720000}"/>
    <cellStyle name="Salida 2 2 11 3 3 5" xfId="21514" xr:uid="{00000000-0005-0000-0000-00006C720000}"/>
    <cellStyle name="Salida 2 2 11 3 3 6" xfId="21515" xr:uid="{00000000-0005-0000-0000-00006D720000}"/>
    <cellStyle name="Salida 2 2 11 3 4" xfId="21516" xr:uid="{00000000-0005-0000-0000-00006E720000}"/>
    <cellStyle name="Salida 2 2 11 4" xfId="21517" xr:uid="{00000000-0005-0000-0000-00006F720000}"/>
    <cellStyle name="Salida 2 2 11 4 2" xfId="21518" xr:uid="{00000000-0005-0000-0000-000070720000}"/>
    <cellStyle name="Salida 2 2 11 4 3" xfId="21519" xr:uid="{00000000-0005-0000-0000-000071720000}"/>
    <cellStyle name="Salida 2 2 11 4 4" xfId="21520" xr:uid="{00000000-0005-0000-0000-000072720000}"/>
    <cellStyle name="Salida 2 2 11 4 5" xfId="21521" xr:uid="{00000000-0005-0000-0000-000073720000}"/>
    <cellStyle name="Salida 2 2 11 4 6" xfId="21522" xr:uid="{00000000-0005-0000-0000-000074720000}"/>
    <cellStyle name="Salida 2 2 11 5" xfId="21523" xr:uid="{00000000-0005-0000-0000-000075720000}"/>
    <cellStyle name="Salida 2 2 11 5 2" xfId="21524" xr:uid="{00000000-0005-0000-0000-000076720000}"/>
    <cellStyle name="Salida 2 2 11 5 3" xfId="21525" xr:uid="{00000000-0005-0000-0000-000077720000}"/>
    <cellStyle name="Salida 2 2 11 5 4" xfId="21526" xr:uid="{00000000-0005-0000-0000-000078720000}"/>
    <cellStyle name="Salida 2 2 11 5 5" xfId="21527" xr:uid="{00000000-0005-0000-0000-000079720000}"/>
    <cellStyle name="Salida 2 2 11 5 6" xfId="21528" xr:uid="{00000000-0005-0000-0000-00007A720000}"/>
    <cellStyle name="Salida 2 2 11 6" xfId="21529" xr:uid="{00000000-0005-0000-0000-00007B720000}"/>
    <cellStyle name="Salida 2 2 11_Client_Report_SSFD_286_UI_15May14_06h00" xfId="37130" xr:uid="{00000000-0005-0000-0000-00007C720000}"/>
    <cellStyle name="Salida 2 2 12" xfId="21530" xr:uid="{00000000-0005-0000-0000-00007D720000}"/>
    <cellStyle name="Salida 2 2 12 2" xfId="21531" xr:uid="{00000000-0005-0000-0000-00007E720000}"/>
    <cellStyle name="Salida 2 2 12 2 2" xfId="21532" xr:uid="{00000000-0005-0000-0000-00007F720000}"/>
    <cellStyle name="Salida 2 2 12 2 2 2" xfId="21533" xr:uid="{00000000-0005-0000-0000-000080720000}"/>
    <cellStyle name="Salida 2 2 12 2 2 3" xfId="21534" xr:uid="{00000000-0005-0000-0000-000081720000}"/>
    <cellStyle name="Salida 2 2 12 2 2 4" xfId="21535" xr:uid="{00000000-0005-0000-0000-000082720000}"/>
    <cellStyle name="Salida 2 2 12 2 2 5" xfId="21536" xr:uid="{00000000-0005-0000-0000-000083720000}"/>
    <cellStyle name="Salida 2 2 12 2 2 6" xfId="21537" xr:uid="{00000000-0005-0000-0000-000084720000}"/>
    <cellStyle name="Salida 2 2 12 2 3" xfId="21538" xr:uid="{00000000-0005-0000-0000-000085720000}"/>
    <cellStyle name="Salida 2 2 12 2 3 2" xfId="21539" xr:uid="{00000000-0005-0000-0000-000086720000}"/>
    <cellStyle name="Salida 2 2 12 2 3 3" xfId="21540" xr:uid="{00000000-0005-0000-0000-000087720000}"/>
    <cellStyle name="Salida 2 2 12 2 3 4" xfId="21541" xr:uid="{00000000-0005-0000-0000-000088720000}"/>
    <cellStyle name="Salida 2 2 12 2 3 5" xfId="21542" xr:uid="{00000000-0005-0000-0000-000089720000}"/>
    <cellStyle name="Salida 2 2 12 2 3 6" xfId="21543" xr:uid="{00000000-0005-0000-0000-00008A720000}"/>
    <cellStyle name="Salida 2 2 12 2 4" xfId="21544" xr:uid="{00000000-0005-0000-0000-00008B720000}"/>
    <cellStyle name="Salida 2 2 12 3" xfId="21545" xr:uid="{00000000-0005-0000-0000-00008C720000}"/>
    <cellStyle name="Salida 2 2 12 3 2" xfId="21546" xr:uid="{00000000-0005-0000-0000-00008D720000}"/>
    <cellStyle name="Salida 2 2 12 3 3" xfId="21547" xr:uid="{00000000-0005-0000-0000-00008E720000}"/>
    <cellStyle name="Salida 2 2 12 3 4" xfId="21548" xr:uid="{00000000-0005-0000-0000-00008F720000}"/>
    <cellStyle name="Salida 2 2 12 3 5" xfId="21549" xr:uid="{00000000-0005-0000-0000-000090720000}"/>
    <cellStyle name="Salida 2 2 12 3 6" xfId="21550" xr:uid="{00000000-0005-0000-0000-000091720000}"/>
    <cellStyle name="Salida 2 2 12 4" xfId="21551" xr:uid="{00000000-0005-0000-0000-000092720000}"/>
    <cellStyle name="Salida 2 2 12 4 2" xfId="21552" xr:uid="{00000000-0005-0000-0000-000093720000}"/>
    <cellStyle name="Salida 2 2 12 4 3" xfId="21553" xr:uid="{00000000-0005-0000-0000-000094720000}"/>
    <cellStyle name="Salida 2 2 12 4 4" xfId="21554" xr:uid="{00000000-0005-0000-0000-000095720000}"/>
    <cellStyle name="Salida 2 2 12 4 5" xfId="21555" xr:uid="{00000000-0005-0000-0000-000096720000}"/>
    <cellStyle name="Salida 2 2 12 4 6" xfId="21556" xr:uid="{00000000-0005-0000-0000-000097720000}"/>
    <cellStyle name="Salida 2 2 12 5" xfId="21557" xr:uid="{00000000-0005-0000-0000-000098720000}"/>
    <cellStyle name="Salida 2 2 13" xfId="21558" xr:uid="{00000000-0005-0000-0000-000099720000}"/>
    <cellStyle name="Salida 2 2 13 2" xfId="21559" xr:uid="{00000000-0005-0000-0000-00009A720000}"/>
    <cellStyle name="Salida 2 2 13 2 2" xfId="21560" xr:uid="{00000000-0005-0000-0000-00009B720000}"/>
    <cellStyle name="Salida 2 2 13 2 2 2" xfId="21561" xr:uid="{00000000-0005-0000-0000-00009C720000}"/>
    <cellStyle name="Salida 2 2 13 2 2 3" xfId="21562" xr:uid="{00000000-0005-0000-0000-00009D720000}"/>
    <cellStyle name="Salida 2 2 13 2 2 4" xfId="21563" xr:uid="{00000000-0005-0000-0000-00009E720000}"/>
    <cellStyle name="Salida 2 2 13 2 2 5" xfId="21564" xr:uid="{00000000-0005-0000-0000-00009F720000}"/>
    <cellStyle name="Salida 2 2 13 2 2 6" xfId="21565" xr:uid="{00000000-0005-0000-0000-0000A0720000}"/>
    <cellStyle name="Salida 2 2 13 2 3" xfId="21566" xr:uid="{00000000-0005-0000-0000-0000A1720000}"/>
    <cellStyle name="Salida 2 2 13 2 3 2" xfId="21567" xr:uid="{00000000-0005-0000-0000-0000A2720000}"/>
    <cellStyle name="Salida 2 2 13 2 3 3" xfId="21568" xr:uid="{00000000-0005-0000-0000-0000A3720000}"/>
    <cellStyle name="Salida 2 2 13 2 3 4" xfId="21569" xr:uid="{00000000-0005-0000-0000-0000A4720000}"/>
    <cellStyle name="Salida 2 2 13 2 3 5" xfId="21570" xr:uid="{00000000-0005-0000-0000-0000A5720000}"/>
    <cellStyle name="Salida 2 2 13 2 3 6" xfId="21571" xr:uid="{00000000-0005-0000-0000-0000A6720000}"/>
    <cellStyle name="Salida 2 2 13 2 4" xfId="21572" xr:uid="{00000000-0005-0000-0000-0000A7720000}"/>
    <cellStyle name="Salida 2 2 13 3" xfId="21573" xr:uid="{00000000-0005-0000-0000-0000A8720000}"/>
    <cellStyle name="Salida 2 2 13 3 2" xfId="21574" xr:uid="{00000000-0005-0000-0000-0000A9720000}"/>
    <cellStyle name="Salida 2 2 13 3 3" xfId="21575" xr:uid="{00000000-0005-0000-0000-0000AA720000}"/>
    <cellStyle name="Salida 2 2 13 3 4" xfId="21576" xr:uid="{00000000-0005-0000-0000-0000AB720000}"/>
    <cellStyle name="Salida 2 2 13 3 5" xfId="21577" xr:uid="{00000000-0005-0000-0000-0000AC720000}"/>
    <cellStyle name="Salida 2 2 13 3 6" xfId="21578" xr:uid="{00000000-0005-0000-0000-0000AD720000}"/>
    <cellStyle name="Salida 2 2 13 4" xfId="21579" xr:uid="{00000000-0005-0000-0000-0000AE720000}"/>
    <cellStyle name="Salida 2 2 13 4 2" xfId="21580" xr:uid="{00000000-0005-0000-0000-0000AF720000}"/>
    <cellStyle name="Salida 2 2 13 4 3" xfId="21581" xr:uid="{00000000-0005-0000-0000-0000B0720000}"/>
    <cellStyle name="Salida 2 2 13 4 4" xfId="21582" xr:uid="{00000000-0005-0000-0000-0000B1720000}"/>
    <cellStyle name="Salida 2 2 13 4 5" xfId="21583" xr:uid="{00000000-0005-0000-0000-0000B2720000}"/>
    <cellStyle name="Salida 2 2 13 4 6" xfId="21584" xr:uid="{00000000-0005-0000-0000-0000B3720000}"/>
    <cellStyle name="Salida 2 2 13 5" xfId="21585" xr:uid="{00000000-0005-0000-0000-0000B4720000}"/>
    <cellStyle name="Salida 2 2 14" xfId="21586" xr:uid="{00000000-0005-0000-0000-0000B5720000}"/>
    <cellStyle name="Salida 2 2 14 2" xfId="21587" xr:uid="{00000000-0005-0000-0000-0000B6720000}"/>
    <cellStyle name="Salida 2 2 14 2 2" xfId="21588" xr:uid="{00000000-0005-0000-0000-0000B7720000}"/>
    <cellStyle name="Salida 2 2 14 2 2 2" xfId="21589" xr:uid="{00000000-0005-0000-0000-0000B8720000}"/>
    <cellStyle name="Salida 2 2 14 2 2 3" xfId="21590" xr:uid="{00000000-0005-0000-0000-0000B9720000}"/>
    <cellStyle name="Salida 2 2 14 2 2 4" xfId="21591" xr:uid="{00000000-0005-0000-0000-0000BA720000}"/>
    <cellStyle name="Salida 2 2 14 2 2 5" xfId="21592" xr:uid="{00000000-0005-0000-0000-0000BB720000}"/>
    <cellStyle name="Salida 2 2 14 2 2 6" xfId="21593" xr:uid="{00000000-0005-0000-0000-0000BC720000}"/>
    <cellStyle name="Salida 2 2 14 2 3" xfId="21594" xr:uid="{00000000-0005-0000-0000-0000BD720000}"/>
    <cellStyle name="Salida 2 2 14 2 3 2" xfId="21595" xr:uid="{00000000-0005-0000-0000-0000BE720000}"/>
    <cellStyle name="Salida 2 2 14 2 3 3" xfId="21596" xr:uid="{00000000-0005-0000-0000-0000BF720000}"/>
    <cellStyle name="Salida 2 2 14 2 3 4" xfId="21597" xr:uid="{00000000-0005-0000-0000-0000C0720000}"/>
    <cellStyle name="Salida 2 2 14 2 3 5" xfId="21598" xr:uid="{00000000-0005-0000-0000-0000C1720000}"/>
    <cellStyle name="Salida 2 2 14 2 3 6" xfId="21599" xr:uid="{00000000-0005-0000-0000-0000C2720000}"/>
    <cellStyle name="Salida 2 2 14 2 4" xfId="21600" xr:uid="{00000000-0005-0000-0000-0000C3720000}"/>
    <cellStyle name="Salida 2 2 14 3" xfId="21601" xr:uid="{00000000-0005-0000-0000-0000C4720000}"/>
    <cellStyle name="Salida 2 2 14 3 2" xfId="21602" xr:uid="{00000000-0005-0000-0000-0000C5720000}"/>
    <cellStyle name="Salida 2 2 14 3 3" xfId="21603" xr:uid="{00000000-0005-0000-0000-0000C6720000}"/>
    <cellStyle name="Salida 2 2 14 3 4" xfId="21604" xr:uid="{00000000-0005-0000-0000-0000C7720000}"/>
    <cellStyle name="Salida 2 2 14 3 5" xfId="21605" xr:uid="{00000000-0005-0000-0000-0000C8720000}"/>
    <cellStyle name="Salida 2 2 14 3 6" xfId="21606" xr:uid="{00000000-0005-0000-0000-0000C9720000}"/>
    <cellStyle name="Salida 2 2 14 4" xfId="21607" xr:uid="{00000000-0005-0000-0000-0000CA720000}"/>
    <cellStyle name="Salida 2 2 14 4 2" xfId="21608" xr:uid="{00000000-0005-0000-0000-0000CB720000}"/>
    <cellStyle name="Salida 2 2 14 4 3" xfId="21609" xr:uid="{00000000-0005-0000-0000-0000CC720000}"/>
    <cellStyle name="Salida 2 2 14 4 4" xfId="21610" xr:uid="{00000000-0005-0000-0000-0000CD720000}"/>
    <cellStyle name="Salida 2 2 14 4 5" xfId="21611" xr:uid="{00000000-0005-0000-0000-0000CE720000}"/>
    <cellStyle name="Salida 2 2 14 4 6" xfId="21612" xr:uid="{00000000-0005-0000-0000-0000CF720000}"/>
    <cellStyle name="Salida 2 2 14 5" xfId="21613" xr:uid="{00000000-0005-0000-0000-0000D0720000}"/>
    <cellStyle name="Salida 2 2 15" xfId="21614" xr:uid="{00000000-0005-0000-0000-0000D1720000}"/>
    <cellStyle name="Salida 2 2 15 2" xfId="21615" xr:uid="{00000000-0005-0000-0000-0000D2720000}"/>
    <cellStyle name="Salida 2 2 15 2 2" xfId="21616" xr:uid="{00000000-0005-0000-0000-0000D3720000}"/>
    <cellStyle name="Salida 2 2 15 2 2 2" xfId="21617" xr:uid="{00000000-0005-0000-0000-0000D4720000}"/>
    <cellStyle name="Salida 2 2 15 2 2 3" xfId="21618" xr:uid="{00000000-0005-0000-0000-0000D5720000}"/>
    <cellStyle name="Salida 2 2 15 2 2 4" xfId="21619" xr:uid="{00000000-0005-0000-0000-0000D6720000}"/>
    <cellStyle name="Salida 2 2 15 2 2 5" xfId="21620" xr:uid="{00000000-0005-0000-0000-0000D7720000}"/>
    <cellStyle name="Salida 2 2 15 2 2 6" xfId="21621" xr:uid="{00000000-0005-0000-0000-0000D8720000}"/>
    <cellStyle name="Salida 2 2 15 2 3" xfId="21622" xr:uid="{00000000-0005-0000-0000-0000D9720000}"/>
    <cellStyle name="Salida 2 2 15 2 3 2" xfId="21623" xr:uid="{00000000-0005-0000-0000-0000DA720000}"/>
    <cellStyle name="Salida 2 2 15 2 3 3" xfId="21624" xr:uid="{00000000-0005-0000-0000-0000DB720000}"/>
    <cellStyle name="Salida 2 2 15 2 3 4" xfId="21625" xr:uid="{00000000-0005-0000-0000-0000DC720000}"/>
    <cellStyle name="Salida 2 2 15 2 3 5" xfId="21626" xr:uid="{00000000-0005-0000-0000-0000DD720000}"/>
    <cellStyle name="Salida 2 2 15 2 3 6" xfId="21627" xr:uid="{00000000-0005-0000-0000-0000DE720000}"/>
    <cellStyle name="Salida 2 2 15 2 4" xfId="21628" xr:uid="{00000000-0005-0000-0000-0000DF720000}"/>
    <cellStyle name="Salida 2 2 15 3" xfId="21629" xr:uid="{00000000-0005-0000-0000-0000E0720000}"/>
    <cellStyle name="Salida 2 2 15 3 2" xfId="21630" xr:uid="{00000000-0005-0000-0000-0000E1720000}"/>
    <cellStyle name="Salida 2 2 15 3 3" xfId="21631" xr:uid="{00000000-0005-0000-0000-0000E2720000}"/>
    <cellStyle name="Salida 2 2 15 3 4" xfId="21632" xr:uid="{00000000-0005-0000-0000-0000E3720000}"/>
    <cellStyle name="Salida 2 2 15 3 5" xfId="21633" xr:uid="{00000000-0005-0000-0000-0000E4720000}"/>
    <cellStyle name="Salida 2 2 15 3 6" xfId="21634" xr:uid="{00000000-0005-0000-0000-0000E5720000}"/>
    <cellStyle name="Salida 2 2 15 4" xfId="21635" xr:uid="{00000000-0005-0000-0000-0000E6720000}"/>
    <cellStyle name="Salida 2 2 15 4 2" xfId="21636" xr:uid="{00000000-0005-0000-0000-0000E7720000}"/>
    <cellStyle name="Salida 2 2 15 4 3" xfId="21637" xr:uid="{00000000-0005-0000-0000-0000E8720000}"/>
    <cellStyle name="Salida 2 2 15 4 4" xfId="21638" xr:uid="{00000000-0005-0000-0000-0000E9720000}"/>
    <cellStyle name="Salida 2 2 15 4 5" xfId="21639" xr:uid="{00000000-0005-0000-0000-0000EA720000}"/>
    <cellStyle name="Salida 2 2 15 4 6" xfId="21640" xr:uid="{00000000-0005-0000-0000-0000EB720000}"/>
    <cellStyle name="Salida 2 2 15 5" xfId="21641" xr:uid="{00000000-0005-0000-0000-0000EC720000}"/>
    <cellStyle name="Salida 2 2 16" xfId="21642" xr:uid="{00000000-0005-0000-0000-0000ED720000}"/>
    <cellStyle name="Salida 2 2 16 2" xfId="21643" xr:uid="{00000000-0005-0000-0000-0000EE720000}"/>
    <cellStyle name="Salida 2 2 16 2 2" xfId="21644" xr:uid="{00000000-0005-0000-0000-0000EF720000}"/>
    <cellStyle name="Salida 2 2 16 2 2 2" xfId="21645" xr:uid="{00000000-0005-0000-0000-0000F0720000}"/>
    <cellStyle name="Salida 2 2 16 2 2 3" xfId="21646" xr:uid="{00000000-0005-0000-0000-0000F1720000}"/>
    <cellStyle name="Salida 2 2 16 2 2 4" xfId="21647" xr:uid="{00000000-0005-0000-0000-0000F2720000}"/>
    <cellStyle name="Salida 2 2 16 2 2 5" xfId="21648" xr:uid="{00000000-0005-0000-0000-0000F3720000}"/>
    <cellStyle name="Salida 2 2 16 2 2 6" xfId="21649" xr:uid="{00000000-0005-0000-0000-0000F4720000}"/>
    <cellStyle name="Salida 2 2 16 2 3" xfId="21650" xr:uid="{00000000-0005-0000-0000-0000F5720000}"/>
    <cellStyle name="Salida 2 2 16 2 3 2" xfId="21651" xr:uid="{00000000-0005-0000-0000-0000F6720000}"/>
    <cellStyle name="Salida 2 2 16 2 3 3" xfId="21652" xr:uid="{00000000-0005-0000-0000-0000F7720000}"/>
    <cellStyle name="Salida 2 2 16 2 3 4" xfId="21653" xr:uid="{00000000-0005-0000-0000-0000F8720000}"/>
    <cellStyle name="Salida 2 2 16 2 3 5" xfId="21654" xr:uid="{00000000-0005-0000-0000-0000F9720000}"/>
    <cellStyle name="Salida 2 2 16 2 3 6" xfId="21655" xr:uid="{00000000-0005-0000-0000-0000FA720000}"/>
    <cellStyle name="Salida 2 2 16 2 4" xfId="21656" xr:uid="{00000000-0005-0000-0000-0000FB720000}"/>
    <cellStyle name="Salida 2 2 16 3" xfId="21657" xr:uid="{00000000-0005-0000-0000-0000FC720000}"/>
    <cellStyle name="Salida 2 2 16 3 2" xfId="21658" xr:uid="{00000000-0005-0000-0000-0000FD720000}"/>
    <cellStyle name="Salida 2 2 16 3 3" xfId="21659" xr:uid="{00000000-0005-0000-0000-0000FE720000}"/>
    <cellStyle name="Salida 2 2 16 3 4" xfId="21660" xr:uid="{00000000-0005-0000-0000-0000FF720000}"/>
    <cellStyle name="Salida 2 2 16 3 5" xfId="21661" xr:uid="{00000000-0005-0000-0000-000000730000}"/>
    <cellStyle name="Salida 2 2 16 3 6" xfId="21662" xr:uid="{00000000-0005-0000-0000-000001730000}"/>
    <cellStyle name="Salida 2 2 16 4" xfId="21663" xr:uid="{00000000-0005-0000-0000-000002730000}"/>
    <cellStyle name="Salida 2 2 16 4 2" xfId="21664" xr:uid="{00000000-0005-0000-0000-000003730000}"/>
    <cellStyle name="Salida 2 2 16 4 3" xfId="21665" xr:uid="{00000000-0005-0000-0000-000004730000}"/>
    <cellStyle name="Salida 2 2 16 4 4" xfId="21666" xr:uid="{00000000-0005-0000-0000-000005730000}"/>
    <cellStyle name="Salida 2 2 16 4 5" xfId="21667" xr:uid="{00000000-0005-0000-0000-000006730000}"/>
    <cellStyle name="Salida 2 2 16 4 6" xfId="21668" xr:uid="{00000000-0005-0000-0000-000007730000}"/>
    <cellStyle name="Salida 2 2 16 5" xfId="21669" xr:uid="{00000000-0005-0000-0000-000008730000}"/>
    <cellStyle name="Salida 2 2 17" xfId="21670" xr:uid="{00000000-0005-0000-0000-000009730000}"/>
    <cellStyle name="Salida 2 2 17 2" xfId="21671" xr:uid="{00000000-0005-0000-0000-00000A730000}"/>
    <cellStyle name="Salida 2 2 17 2 2" xfId="21672" xr:uid="{00000000-0005-0000-0000-00000B730000}"/>
    <cellStyle name="Salida 2 2 17 2 2 2" xfId="21673" xr:uid="{00000000-0005-0000-0000-00000C730000}"/>
    <cellStyle name="Salida 2 2 17 2 2 3" xfId="21674" xr:uid="{00000000-0005-0000-0000-00000D730000}"/>
    <cellStyle name="Salida 2 2 17 2 2 4" xfId="21675" xr:uid="{00000000-0005-0000-0000-00000E730000}"/>
    <cellStyle name="Salida 2 2 17 2 2 5" xfId="21676" xr:uid="{00000000-0005-0000-0000-00000F730000}"/>
    <cellStyle name="Salida 2 2 17 2 2 6" xfId="21677" xr:uid="{00000000-0005-0000-0000-000010730000}"/>
    <cellStyle name="Salida 2 2 17 2 3" xfId="21678" xr:uid="{00000000-0005-0000-0000-000011730000}"/>
    <cellStyle name="Salida 2 2 17 2 3 2" xfId="21679" xr:uid="{00000000-0005-0000-0000-000012730000}"/>
    <cellStyle name="Salida 2 2 17 2 3 3" xfId="21680" xr:uid="{00000000-0005-0000-0000-000013730000}"/>
    <cellStyle name="Salida 2 2 17 2 3 4" xfId="21681" xr:uid="{00000000-0005-0000-0000-000014730000}"/>
    <cellStyle name="Salida 2 2 17 2 3 5" xfId="21682" xr:uid="{00000000-0005-0000-0000-000015730000}"/>
    <cellStyle name="Salida 2 2 17 2 3 6" xfId="21683" xr:uid="{00000000-0005-0000-0000-000016730000}"/>
    <cellStyle name="Salida 2 2 17 2 4" xfId="21684" xr:uid="{00000000-0005-0000-0000-000017730000}"/>
    <cellStyle name="Salida 2 2 17 3" xfId="21685" xr:uid="{00000000-0005-0000-0000-000018730000}"/>
    <cellStyle name="Salida 2 2 17 3 2" xfId="21686" xr:uid="{00000000-0005-0000-0000-000019730000}"/>
    <cellStyle name="Salida 2 2 17 3 3" xfId="21687" xr:uid="{00000000-0005-0000-0000-00001A730000}"/>
    <cellStyle name="Salida 2 2 17 3 4" xfId="21688" xr:uid="{00000000-0005-0000-0000-00001B730000}"/>
    <cellStyle name="Salida 2 2 17 3 5" xfId="21689" xr:uid="{00000000-0005-0000-0000-00001C730000}"/>
    <cellStyle name="Salida 2 2 17 3 6" xfId="21690" xr:uid="{00000000-0005-0000-0000-00001D730000}"/>
    <cellStyle name="Salida 2 2 17 4" xfId="21691" xr:uid="{00000000-0005-0000-0000-00001E730000}"/>
    <cellStyle name="Salida 2 2 17 4 2" xfId="21692" xr:uid="{00000000-0005-0000-0000-00001F730000}"/>
    <cellStyle name="Salida 2 2 17 4 3" xfId="21693" xr:uid="{00000000-0005-0000-0000-000020730000}"/>
    <cellStyle name="Salida 2 2 17 4 4" xfId="21694" xr:uid="{00000000-0005-0000-0000-000021730000}"/>
    <cellStyle name="Salida 2 2 17 4 5" xfId="21695" xr:uid="{00000000-0005-0000-0000-000022730000}"/>
    <cellStyle name="Salida 2 2 17 4 6" xfId="21696" xr:uid="{00000000-0005-0000-0000-000023730000}"/>
    <cellStyle name="Salida 2 2 17 5" xfId="21697" xr:uid="{00000000-0005-0000-0000-000024730000}"/>
    <cellStyle name="Salida 2 2 18" xfId="21698" xr:uid="{00000000-0005-0000-0000-000025730000}"/>
    <cellStyle name="Salida 2 2 18 2" xfId="21699" xr:uid="{00000000-0005-0000-0000-000026730000}"/>
    <cellStyle name="Salida 2 2 18 2 2" xfId="21700" xr:uid="{00000000-0005-0000-0000-000027730000}"/>
    <cellStyle name="Salida 2 2 18 2 2 2" xfId="21701" xr:uid="{00000000-0005-0000-0000-000028730000}"/>
    <cellStyle name="Salida 2 2 18 2 2 3" xfId="21702" xr:uid="{00000000-0005-0000-0000-000029730000}"/>
    <cellStyle name="Salida 2 2 18 2 2 4" xfId="21703" xr:uid="{00000000-0005-0000-0000-00002A730000}"/>
    <cellStyle name="Salida 2 2 18 2 2 5" xfId="21704" xr:uid="{00000000-0005-0000-0000-00002B730000}"/>
    <cellStyle name="Salida 2 2 18 2 2 6" xfId="21705" xr:uid="{00000000-0005-0000-0000-00002C730000}"/>
    <cellStyle name="Salida 2 2 18 2 3" xfId="21706" xr:uid="{00000000-0005-0000-0000-00002D730000}"/>
    <cellStyle name="Salida 2 2 18 2 3 2" xfId="21707" xr:uid="{00000000-0005-0000-0000-00002E730000}"/>
    <cellStyle name="Salida 2 2 18 2 3 3" xfId="21708" xr:uid="{00000000-0005-0000-0000-00002F730000}"/>
    <cellStyle name="Salida 2 2 18 2 3 4" xfId="21709" xr:uid="{00000000-0005-0000-0000-000030730000}"/>
    <cellStyle name="Salida 2 2 18 2 3 5" xfId="21710" xr:uid="{00000000-0005-0000-0000-000031730000}"/>
    <cellStyle name="Salida 2 2 18 2 3 6" xfId="21711" xr:uid="{00000000-0005-0000-0000-000032730000}"/>
    <cellStyle name="Salida 2 2 18 2 4" xfId="21712" xr:uid="{00000000-0005-0000-0000-000033730000}"/>
    <cellStyle name="Salida 2 2 18 3" xfId="21713" xr:uid="{00000000-0005-0000-0000-000034730000}"/>
    <cellStyle name="Salida 2 2 18 3 2" xfId="21714" xr:uid="{00000000-0005-0000-0000-000035730000}"/>
    <cellStyle name="Salida 2 2 18 3 3" xfId="21715" xr:uid="{00000000-0005-0000-0000-000036730000}"/>
    <cellStyle name="Salida 2 2 18 3 4" xfId="21716" xr:uid="{00000000-0005-0000-0000-000037730000}"/>
    <cellStyle name="Salida 2 2 18 3 5" xfId="21717" xr:uid="{00000000-0005-0000-0000-000038730000}"/>
    <cellStyle name="Salida 2 2 18 3 6" xfId="21718" xr:uid="{00000000-0005-0000-0000-000039730000}"/>
    <cellStyle name="Salida 2 2 18 4" xfId="21719" xr:uid="{00000000-0005-0000-0000-00003A730000}"/>
    <cellStyle name="Salida 2 2 18 4 2" xfId="21720" xr:uid="{00000000-0005-0000-0000-00003B730000}"/>
    <cellStyle name="Salida 2 2 18 4 3" xfId="21721" xr:uid="{00000000-0005-0000-0000-00003C730000}"/>
    <cellStyle name="Salida 2 2 18 4 4" xfId="21722" xr:uid="{00000000-0005-0000-0000-00003D730000}"/>
    <cellStyle name="Salida 2 2 18 4 5" xfId="21723" xr:uid="{00000000-0005-0000-0000-00003E730000}"/>
    <cellStyle name="Salida 2 2 18 4 6" xfId="21724" xr:uid="{00000000-0005-0000-0000-00003F730000}"/>
    <cellStyle name="Salida 2 2 18 5" xfId="21725" xr:uid="{00000000-0005-0000-0000-000040730000}"/>
    <cellStyle name="Salida 2 2 19" xfId="21726" xr:uid="{00000000-0005-0000-0000-000041730000}"/>
    <cellStyle name="Salida 2 2 19 2" xfId="21727" xr:uid="{00000000-0005-0000-0000-000042730000}"/>
    <cellStyle name="Salida 2 2 19 2 2" xfId="21728" xr:uid="{00000000-0005-0000-0000-000043730000}"/>
    <cellStyle name="Salida 2 2 19 2 2 2" xfId="21729" xr:uid="{00000000-0005-0000-0000-000044730000}"/>
    <cellStyle name="Salida 2 2 19 2 2 3" xfId="21730" xr:uid="{00000000-0005-0000-0000-000045730000}"/>
    <cellStyle name="Salida 2 2 19 2 2 4" xfId="21731" xr:uid="{00000000-0005-0000-0000-000046730000}"/>
    <cellStyle name="Salida 2 2 19 2 2 5" xfId="21732" xr:uid="{00000000-0005-0000-0000-000047730000}"/>
    <cellStyle name="Salida 2 2 19 2 2 6" xfId="21733" xr:uid="{00000000-0005-0000-0000-000048730000}"/>
    <cellStyle name="Salida 2 2 19 2 3" xfId="21734" xr:uid="{00000000-0005-0000-0000-000049730000}"/>
    <cellStyle name="Salida 2 2 19 2 3 2" xfId="21735" xr:uid="{00000000-0005-0000-0000-00004A730000}"/>
    <cellStyle name="Salida 2 2 19 2 3 3" xfId="21736" xr:uid="{00000000-0005-0000-0000-00004B730000}"/>
    <cellStyle name="Salida 2 2 19 2 3 4" xfId="21737" xr:uid="{00000000-0005-0000-0000-00004C730000}"/>
    <cellStyle name="Salida 2 2 19 2 3 5" xfId="21738" xr:uid="{00000000-0005-0000-0000-00004D730000}"/>
    <cellStyle name="Salida 2 2 19 2 3 6" xfId="21739" xr:uid="{00000000-0005-0000-0000-00004E730000}"/>
    <cellStyle name="Salida 2 2 19 2 4" xfId="21740" xr:uid="{00000000-0005-0000-0000-00004F730000}"/>
    <cellStyle name="Salida 2 2 19 3" xfId="21741" xr:uid="{00000000-0005-0000-0000-000050730000}"/>
    <cellStyle name="Salida 2 2 19 3 2" xfId="21742" xr:uid="{00000000-0005-0000-0000-000051730000}"/>
    <cellStyle name="Salida 2 2 19 3 3" xfId="21743" xr:uid="{00000000-0005-0000-0000-000052730000}"/>
    <cellStyle name="Salida 2 2 19 3 4" xfId="21744" xr:uid="{00000000-0005-0000-0000-000053730000}"/>
    <cellStyle name="Salida 2 2 19 3 5" xfId="21745" xr:uid="{00000000-0005-0000-0000-000054730000}"/>
    <cellStyle name="Salida 2 2 19 3 6" xfId="21746" xr:uid="{00000000-0005-0000-0000-000055730000}"/>
    <cellStyle name="Salida 2 2 19 4" xfId="21747" xr:uid="{00000000-0005-0000-0000-000056730000}"/>
    <cellStyle name="Salida 2 2 19 4 2" xfId="21748" xr:uid="{00000000-0005-0000-0000-000057730000}"/>
    <cellStyle name="Salida 2 2 19 4 3" xfId="21749" xr:uid="{00000000-0005-0000-0000-000058730000}"/>
    <cellStyle name="Salida 2 2 19 4 4" xfId="21750" xr:uid="{00000000-0005-0000-0000-000059730000}"/>
    <cellStyle name="Salida 2 2 19 4 5" xfId="21751" xr:uid="{00000000-0005-0000-0000-00005A730000}"/>
    <cellStyle name="Salida 2 2 19 4 6" xfId="21752" xr:uid="{00000000-0005-0000-0000-00005B730000}"/>
    <cellStyle name="Salida 2 2 19 5" xfId="21753" xr:uid="{00000000-0005-0000-0000-00005C730000}"/>
    <cellStyle name="Salida 2 2 2" xfId="21754" xr:uid="{00000000-0005-0000-0000-00005D730000}"/>
    <cellStyle name="Salida 2 2 2 2" xfId="21755" xr:uid="{00000000-0005-0000-0000-00005E730000}"/>
    <cellStyle name="Salida 2 2 2 2 2" xfId="21756" xr:uid="{00000000-0005-0000-0000-00005F730000}"/>
    <cellStyle name="Salida 2 2 2 2 2 2" xfId="21757" xr:uid="{00000000-0005-0000-0000-000060730000}"/>
    <cellStyle name="Salida 2 2 2 2 2 2 2" xfId="21758" xr:uid="{00000000-0005-0000-0000-000061730000}"/>
    <cellStyle name="Salida 2 2 2 2 2 2 3" xfId="21759" xr:uid="{00000000-0005-0000-0000-000062730000}"/>
    <cellStyle name="Salida 2 2 2 2 2 2 4" xfId="21760" xr:uid="{00000000-0005-0000-0000-000063730000}"/>
    <cellStyle name="Salida 2 2 2 2 2 2 5" xfId="21761" xr:uid="{00000000-0005-0000-0000-000064730000}"/>
    <cellStyle name="Salida 2 2 2 2 2 2 6" xfId="21762" xr:uid="{00000000-0005-0000-0000-000065730000}"/>
    <cellStyle name="Salida 2 2 2 2 2 3" xfId="21763" xr:uid="{00000000-0005-0000-0000-000066730000}"/>
    <cellStyle name="Salida 2 2 2 2 2 3 2" xfId="21764" xr:uid="{00000000-0005-0000-0000-000067730000}"/>
    <cellStyle name="Salida 2 2 2 2 2 3 3" xfId="21765" xr:uid="{00000000-0005-0000-0000-000068730000}"/>
    <cellStyle name="Salida 2 2 2 2 2 3 4" xfId="21766" xr:uid="{00000000-0005-0000-0000-000069730000}"/>
    <cellStyle name="Salida 2 2 2 2 2 3 5" xfId="21767" xr:uid="{00000000-0005-0000-0000-00006A730000}"/>
    <cellStyle name="Salida 2 2 2 2 2 3 6" xfId="21768" xr:uid="{00000000-0005-0000-0000-00006B730000}"/>
    <cellStyle name="Salida 2 2 2 2 2 4" xfId="21769" xr:uid="{00000000-0005-0000-0000-00006C730000}"/>
    <cellStyle name="Salida 2 2 2 2 3" xfId="21770" xr:uid="{00000000-0005-0000-0000-00006D730000}"/>
    <cellStyle name="Salida 2 2 2 2 3 2" xfId="21771" xr:uid="{00000000-0005-0000-0000-00006E730000}"/>
    <cellStyle name="Salida 2 2 2 2 3 3" xfId="21772" xr:uid="{00000000-0005-0000-0000-00006F730000}"/>
    <cellStyle name="Salida 2 2 2 2 3 4" xfId="21773" xr:uid="{00000000-0005-0000-0000-000070730000}"/>
    <cellStyle name="Salida 2 2 2 2 3 5" xfId="21774" xr:uid="{00000000-0005-0000-0000-000071730000}"/>
    <cellStyle name="Salida 2 2 2 2 3 6" xfId="21775" xr:uid="{00000000-0005-0000-0000-000072730000}"/>
    <cellStyle name="Salida 2 2 2 2 4" xfId="21776" xr:uid="{00000000-0005-0000-0000-000073730000}"/>
    <cellStyle name="Salida 2 2 2 2 4 2" xfId="21777" xr:uid="{00000000-0005-0000-0000-000074730000}"/>
    <cellStyle name="Salida 2 2 2 2 4 3" xfId="21778" xr:uid="{00000000-0005-0000-0000-000075730000}"/>
    <cellStyle name="Salida 2 2 2 2 4 4" xfId="21779" xr:uid="{00000000-0005-0000-0000-000076730000}"/>
    <cellStyle name="Salida 2 2 2 2 4 5" xfId="21780" xr:uid="{00000000-0005-0000-0000-000077730000}"/>
    <cellStyle name="Salida 2 2 2 2 4 6" xfId="21781" xr:uid="{00000000-0005-0000-0000-000078730000}"/>
    <cellStyle name="Salida 2 2 2 2 5" xfId="21782" xr:uid="{00000000-0005-0000-0000-000079730000}"/>
    <cellStyle name="Salida 2 2 2 3" xfId="21783" xr:uid="{00000000-0005-0000-0000-00007A730000}"/>
    <cellStyle name="Salida 2 2 2 3 2" xfId="21784" xr:uid="{00000000-0005-0000-0000-00007B730000}"/>
    <cellStyle name="Salida 2 2 2 3 2 2" xfId="21785" xr:uid="{00000000-0005-0000-0000-00007C730000}"/>
    <cellStyle name="Salida 2 2 2 3 2 2 2" xfId="21786" xr:uid="{00000000-0005-0000-0000-00007D730000}"/>
    <cellStyle name="Salida 2 2 2 3 2 2 3" xfId="21787" xr:uid="{00000000-0005-0000-0000-00007E730000}"/>
    <cellStyle name="Salida 2 2 2 3 2 2 4" xfId="21788" xr:uid="{00000000-0005-0000-0000-00007F730000}"/>
    <cellStyle name="Salida 2 2 2 3 2 2 5" xfId="21789" xr:uid="{00000000-0005-0000-0000-000080730000}"/>
    <cellStyle name="Salida 2 2 2 3 2 2 6" xfId="21790" xr:uid="{00000000-0005-0000-0000-000081730000}"/>
    <cellStyle name="Salida 2 2 2 3 2 3" xfId="21791" xr:uid="{00000000-0005-0000-0000-000082730000}"/>
    <cellStyle name="Salida 2 2 2 3 2 3 2" xfId="21792" xr:uid="{00000000-0005-0000-0000-000083730000}"/>
    <cellStyle name="Salida 2 2 2 3 2 3 3" xfId="21793" xr:uid="{00000000-0005-0000-0000-000084730000}"/>
    <cellStyle name="Salida 2 2 2 3 2 3 4" xfId="21794" xr:uid="{00000000-0005-0000-0000-000085730000}"/>
    <cellStyle name="Salida 2 2 2 3 2 3 5" xfId="21795" xr:uid="{00000000-0005-0000-0000-000086730000}"/>
    <cellStyle name="Salida 2 2 2 3 2 3 6" xfId="21796" xr:uid="{00000000-0005-0000-0000-000087730000}"/>
    <cellStyle name="Salida 2 2 2 3 2 4" xfId="21797" xr:uid="{00000000-0005-0000-0000-000088730000}"/>
    <cellStyle name="Salida 2 2 2 3 3" xfId="21798" xr:uid="{00000000-0005-0000-0000-000089730000}"/>
    <cellStyle name="Salida 2 2 2 3 3 2" xfId="21799" xr:uid="{00000000-0005-0000-0000-00008A730000}"/>
    <cellStyle name="Salida 2 2 2 3 3 3" xfId="21800" xr:uid="{00000000-0005-0000-0000-00008B730000}"/>
    <cellStyle name="Salida 2 2 2 3 3 4" xfId="21801" xr:uid="{00000000-0005-0000-0000-00008C730000}"/>
    <cellStyle name="Salida 2 2 2 3 3 5" xfId="21802" xr:uid="{00000000-0005-0000-0000-00008D730000}"/>
    <cellStyle name="Salida 2 2 2 3 3 6" xfId="21803" xr:uid="{00000000-0005-0000-0000-00008E730000}"/>
    <cellStyle name="Salida 2 2 2 3 4" xfId="21804" xr:uid="{00000000-0005-0000-0000-00008F730000}"/>
    <cellStyle name="Salida 2 2 2 3 4 2" xfId="21805" xr:uid="{00000000-0005-0000-0000-000090730000}"/>
    <cellStyle name="Salida 2 2 2 3 4 3" xfId="21806" xr:uid="{00000000-0005-0000-0000-000091730000}"/>
    <cellStyle name="Salida 2 2 2 3 4 4" xfId="21807" xr:uid="{00000000-0005-0000-0000-000092730000}"/>
    <cellStyle name="Salida 2 2 2 3 4 5" xfId="21808" xr:uid="{00000000-0005-0000-0000-000093730000}"/>
    <cellStyle name="Salida 2 2 2 3 4 6" xfId="21809" xr:uid="{00000000-0005-0000-0000-000094730000}"/>
    <cellStyle name="Salida 2 2 2 3 5" xfId="21810" xr:uid="{00000000-0005-0000-0000-000095730000}"/>
    <cellStyle name="Salida 2 2 2 4" xfId="21811" xr:uid="{00000000-0005-0000-0000-000096730000}"/>
    <cellStyle name="Salida 2 2 2 4 2" xfId="21812" xr:uid="{00000000-0005-0000-0000-000097730000}"/>
    <cellStyle name="Salida 2 2 2 4 2 2" xfId="21813" xr:uid="{00000000-0005-0000-0000-000098730000}"/>
    <cellStyle name="Salida 2 2 2 4 2 2 2" xfId="21814" xr:uid="{00000000-0005-0000-0000-000099730000}"/>
    <cellStyle name="Salida 2 2 2 4 2 2 3" xfId="21815" xr:uid="{00000000-0005-0000-0000-00009A730000}"/>
    <cellStyle name="Salida 2 2 2 4 2 2 4" xfId="21816" xr:uid="{00000000-0005-0000-0000-00009B730000}"/>
    <cellStyle name="Salida 2 2 2 4 2 2 5" xfId="21817" xr:uid="{00000000-0005-0000-0000-00009C730000}"/>
    <cellStyle name="Salida 2 2 2 4 2 2 6" xfId="21818" xr:uid="{00000000-0005-0000-0000-00009D730000}"/>
    <cellStyle name="Salida 2 2 2 4 2 3" xfId="21819" xr:uid="{00000000-0005-0000-0000-00009E730000}"/>
    <cellStyle name="Salida 2 2 2 4 2 3 2" xfId="21820" xr:uid="{00000000-0005-0000-0000-00009F730000}"/>
    <cellStyle name="Salida 2 2 2 4 2 3 3" xfId="21821" xr:uid="{00000000-0005-0000-0000-0000A0730000}"/>
    <cellStyle name="Salida 2 2 2 4 2 3 4" xfId="21822" xr:uid="{00000000-0005-0000-0000-0000A1730000}"/>
    <cellStyle name="Salida 2 2 2 4 2 3 5" xfId="21823" xr:uid="{00000000-0005-0000-0000-0000A2730000}"/>
    <cellStyle name="Salida 2 2 2 4 2 3 6" xfId="21824" xr:uid="{00000000-0005-0000-0000-0000A3730000}"/>
    <cellStyle name="Salida 2 2 2 4 2 4" xfId="21825" xr:uid="{00000000-0005-0000-0000-0000A4730000}"/>
    <cellStyle name="Salida 2 2 2 4 3" xfId="21826" xr:uid="{00000000-0005-0000-0000-0000A5730000}"/>
    <cellStyle name="Salida 2 2 2 4 3 2" xfId="21827" xr:uid="{00000000-0005-0000-0000-0000A6730000}"/>
    <cellStyle name="Salida 2 2 2 4 3 3" xfId="21828" xr:uid="{00000000-0005-0000-0000-0000A7730000}"/>
    <cellStyle name="Salida 2 2 2 4 3 4" xfId="21829" xr:uid="{00000000-0005-0000-0000-0000A8730000}"/>
    <cellStyle name="Salida 2 2 2 4 3 5" xfId="21830" xr:uid="{00000000-0005-0000-0000-0000A9730000}"/>
    <cellStyle name="Salida 2 2 2 4 3 6" xfId="21831" xr:uid="{00000000-0005-0000-0000-0000AA730000}"/>
    <cellStyle name="Salida 2 2 2 4 4" xfId="21832" xr:uid="{00000000-0005-0000-0000-0000AB730000}"/>
    <cellStyle name="Salida 2 2 2 4 4 2" xfId="21833" xr:uid="{00000000-0005-0000-0000-0000AC730000}"/>
    <cellStyle name="Salida 2 2 2 4 4 3" xfId="21834" xr:uid="{00000000-0005-0000-0000-0000AD730000}"/>
    <cellStyle name="Salida 2 2 2 4 4 4" xfId="21835" xr:uid="{00000000-0005-0000-0000-0000AE730000}"/>
    <cellStyle name="Salida 2 2 2 4 4 5" xfId="21836" xr:uid="{00000000-0005-0000-0000-0000AF730000}"/>
    <cellStyle name="Salida 2 2 2 4 4 6" xfId="21837" xr:uid="{00000000-0005-0000-0000-0000B0730000}"/>
    <cellStyle name="Salida 2 2 2 4 5" xfId="21838" xr:uid="{00000000-0005-0000-0000-0000B1730000}"/>
    <cellStyle name="Salida 2 2 2 5" xfId="21839" xr:uid="{00000000-0005-0000-0000-0000B2730000}"/>
    <cellStyle name="Salida 2 2 2 5 2" xfId="21840" xr:uid="{00000000-0005-0000-0000-0000B3730000}"/>
    <cellStyle name="Salida 2 2 2 5 2 2" xfId="21841" xr:uid="{00000000-0005-0000-0000-0000B4730000}"/>
    <cellStyle name="Salida 2 2 2 5 2 3" xfId="21842" xr:uid="{00000000-0005-0000-0000-0000B5730000}"/>
    <cellStyle name="Salida 2 2 2 5 2 4" xfId="21843" xr:uid="{00000000-0005-0000-0000-0000B6730000}"/>
    <cellStyle name="Salida 2 2 2 5 2 5" xfId="21844" xr:uid="{00000000-0005-0000-0000-0000B7730000}"/>
    <cellStyle name="Salida 2 2 2 5 2 6" xfId="21845" xr:uid="{00000000-0005-0000-0000-0000B8730000}"/>
    <cellStyle name="Salida 2 2 2 5 3" xfId="21846" xr:uid="{00000000-0005-0000-0000-0000B9730000}"/>
    <cellStyle name="Salida 2 2 2 5 3 2" xfId="21847" xr:uid="{00000000-0005-0000-0000-0000BA730000}"/>
    <cellStyle name="Salida 2 2 2 5 3 3" xfId="21848" xr:uid="{00000000-0005-0000-0000-0000BB730000}"/>
    <cellStyle name="Salida 2 2 2 5 3 4" xfId="21849" xr:uid="{00000000-0005-0000-0000-0000BC730000}"/>
    <cellStyle name="Salida 2 2 2 5 3 5" xfId="21850" xr:uid="{00000000-0005-0000-0000-0000BD730000}"/>
    <cellStyle name="Salida 2 2 2 5 3 6" xfId="21851" xr:uid="{00000000-0005-0000-0000-0000BE730000}"/>
    <cellStyle name="Salida 2 2 2 5 4" xfId="21852" xr:uid="{00000000-0005-0000-0000-0000BF730000}"/>
    <cellStyle name="Salida 2 2 2 6" xfId="21853" xr:uid="{00000000-0005-0000-0000-0000C0730000}"/>
    <cellStyle name="Salida 2 2 2 6 2" xfId="21854" xr:uid="{00000000-0005-0000-0000-0000C1730000}"/>
    <cellStyle name="Salida 2 2 2 6 3" xfId="21855" xr:uid="{00000000-0005-0000-0000-0000C2730000}"/>
    <cellStyle name="Salida 2 2 2 6 4" xfId="21856" xr:uid="{00000000-0005-0000-0000-0000C3730000}"/>
    <cellStyle name="Salida 2 2 2 6 5" xfId="21857" xr:uid="{00000000-0005-0000-0000-0000C4730000}"/>
    <cellStyle name="Salida 2 2 2 6 6" xfId="21858" xr:uid="{00000000-0005-0000-0000-0000C5730000}"/>
    <cellStyle name="Salida 2 2 2 7" xfId="21859" xr:uid="{00000000-0005-0000-0000-0000C6730000}"/>
    <cellStyle name="Salida 2 2 2 7 2" xfId="21860" xr:uid="{00000000-0005-0000-0000-0000C7730000}"/>
    <cellStyle name="Salida 2 2 2 7 3" xfId="21861" xr:uid="{00000000-0005-0000-0000-0000C8730000}"/>
    <cellStyle name="Salida 2 2 2 7 4" xfId="21862" xr:uid="{00000000-0005-0000-0000-0000C9730000}"/>
    <cellStyle name="Salida 2 2 2 7 5" xfId="21863" xr:uid="{00000000-0005-0000-0000-0000CA730000}"/>
    <cellStyle name="Salida 2 2 2 7 6" xfId="21864" xr:uid="{00000000-0005-0000-0000-0000CB730000}"/>
    <cellStyle name="Salida 2 2 2 8" xfId="21865" xr:uid="{00000000-0005-0000-0000-0000CC730000}"/>
    <cellStyle name="Salida 2 2 2 9" xfId="37712" xr:uid="{00000000-0005-0000-0000-0000CD730000}"/>
    <cellStyle name="Salida 2 2 2_Client_Report_SSFD_286_UI_15May14_06h00" xfId="37131" xr:uid="{00000000-0005-0000-0000-0000CE730000}"/>
    <cellStyle name="Salida 2 2 20" xfId="21866" xr:uid="{00000000-0005-0000-0000-0000CF730000}"/>
    <cellStyle name="Salida 2 2 20 2" xfId="21867" xr:uid="{00000000-0005-0000-0000-0000D0730000}"/>
    <cellStyle name="Salida 2 2 20 2 2" xfId="21868" xr:uid="{00000000-0005-0000-0000-0000D1730000}"/>
    <cellStyle name="Salida 2 2 20 2 2 2" xfId="21869" xr:uid="{00000000-0005-0000-0000-0000D2730000}"/>
    <cellStyle name="Salida 2 2 20 2 2 3" xfId="21870" xr:uid="{00000000-0005-0000-0000-0000D3730000}"/>
    <cellStyle name="Salida 2 2 20 2 2 4" xfId="21871" xr:uid="{00000000-0005-0000-0000-0000D4730000}"/>
    <cellStyle name="Salida 2 2 20 2 2 5" xfId="21872" xr:uid="{00000000-0005-0000-0000-0000D5730000}"/>
    <cellStyle name="Salida 2 2 20 2 2 6" xfId="21873" xr:uid="{00000000-0005-0000-0000-0000D6730000}"/>
    <cellStyle name="Salida 2 2 20 2 3" xfId="21874" xr:uid="{00000000-0005-0000-0000-0000D7730000}"/>
    <cellStyle name="Salida 2 2 20 2 3 2" xfId="21875" xr:uid="{00000000-0005-0000-0000-0000D8730000}"/>
    <cellStyle name="Salida 2 2 20 2 3 3" xfId="21876" xr:uid="{00000000-0005-0000-0000-0000D9730000}"/>
    <cellStyle name="Salida 2 2 20 2 3 4" xfId="21877" xr:uid="{00000000-0005-0000-0000-0000DA730000}"/>
    <cellStyle name="Salida 2 2 20 2 3 5" xfId="21878" xr:uid="{00000000-0005-0000-0000-0000DB730000}"/>
    <cellStyle name="Salida 2 2 20 2 3 6" xfId="21879" xr:uid="{00000000-0005-0000-0000-0000DC730000}"/>
    <cellStyle name="Salida 2 2 20 2 4" xfId="21880" xr:uid="{00000000-0005-0000-0000-0000DD730000}"/>
    <cellStyle name="Salida 2 2 20 3" xfId="21881" xr:uid="{00000000-0005-0000-0000-0000DE730000}"/>
    <cellStyle name="Salida 2 2 20 3 2" xfId="21882" xr:uid="{00000000-0005-0000-0000-0000DF730000}"/>
    <cellStyle name="Salida 2 2 20 3 3" xfId="21883" xr:uid="{00000000-0005-0000-0000-0000E0730000}"/>
    <cellStyle name="Salida 2 2 20 3 4" xfId="21884" xr:uid="{00000000-0005-0000-0000-0000E1730000}"/>
    <cellStyle name="Salida 2 2 20 3 5" xfId="21885" xr:uid="{00000000-0005-0000-0000-0000E2730000}"/>
    <cellStyle name="Salida 2 2 20 3 6" xfId="21886" xr:uid="{00000000-0005-0000-0000-0000E3730000}"/>
    <cellStyle name="Salida 2 2 20 4" xfId="21887" xr:uid="{00000000-0005-0000-0000-0000E4730000}"/>
    <cellStyle name="Salida 2 2 20 4 2" xfId="21888" xr:uid="{00000000-0005-0000-0000-0000E5730000}"/>
    <cellStyle name="Salida 2 2 20 4 3" xfId="21889" xr:uid="{00000000-0005-0000-0000-0000E6730000}"/>
    <cellStyle name="Salida 2 2 20 4 4" xfId="21890" xr:uid="{00000000-0005-0000-0000-0000E7730000}"/>
    <cellStyle name="Salida 2 2 20 4 5" xfId="21891" xr:uid="{00000000-0005-0000-0000-0000E8730000}"/>
    <cellStyle name="Salida 2 2 20 4 6" xfId="21892" xr:uid="{00000000-0005-0000-0000-0000E9730000}"/>
    <cellStyle name="Salida 2 2 20 5" xfId="21893" xr:uid="{00000000-0005-0000-0000-0000EA730000}"/>
    <cellStyle name="Salida 2 2 21" xfId="21894" xr:uid="{00000000-0005-0000-0000-0000EB730000}"/>
    <cellStyle name="Salida 2 2 21 2" xfId="21895" xr:uid="{00000000-0005-0000-0000-0000EC730000}"/>
    <cellStyle name="Salida 2 2 21 2 2" xfId="21896" xr:uid="{00000000-0005-0000-0000-0000ED730000}"/>
    <cellStyle name="Salida 2 2 21 2 2 2" xfId="21897" xr:uid="{00000000-0005-0000-0000-0000EE730000}"/>
    <cellStyle name="Salida 2 2 21 2 2 3" xfId="21898" xr:uid="{00000000-0005-0000-0000-0000EF730000}"/>
    <cellStyle name="Salida 2 2 21 2 2 4" xfId="21899" xr:uid="{00000000-0005-0000-0000-0000F0730000}"/>
    <cellStyle name="Salida 2 2 21 2 2 5" xfId="21900" xr:uid="{00000000-0005-0000-0000-0000F1730000}"/>
    <cellStyle name="Salida 2 2 21 2 2 6" xfId="21901" xr:uid="{00000000-0005-0000-0000-0000F2730000}"/>
    <cellStyle name="Salida 2 2 21 2 3" xfId="21902" xr:uid="{00000000-0005-0000-0000-0000F3730000}"/>
    <cellStyle name="Salida 2 2 21 2 3 2" xfId="21903" xr:uid="{00000000-0005-0000-0000-0000F4730000}"/>
    <cellStyle name="Salida 2 2 21 2 3 3" xfId="21904" xr:uid="{00000000-0005-0000-0000-0000F5730000}"/>
    <cellStyle name="Salida 2 2 21 2 3 4" xfId="21905" xr:uid="{00000000-0005-0000-0000-0000F6730000}"/>
    <cellStyle name="Salida 2 2 21 2 3 5" xfId="21906" xr:uid="{00000000-0005-0000-0000-0000F7730000}"/>
    <cellStyle name="Salida 2 2 21 2 3 6" xfId="21907" xr:uid="{00000000-0005-0000-0000-0000F8730000}"/>
    <cellStyle name="Salida 2 2 21 2 4" xfId="21908" xr:uid="{00000000-0005-0000-0000-0000F9730000}"/>
    <cellStyle name="Salida 2 2 21 3" xfId="21909" xr:uid="{00000000-0005-0000-0000-0000FA730000}"/>
    <cellStyle name="Salida 2 2 21 3 2" xfId="21910" xr:uid="{00000000-0005-0000-0000-0000FB730000}"/>
    <cellStyle name="Salida 2 2 21 3 3" xfId="21911" xr:uid="{00000000-0005-0000-0000-0000FC730000}"/>
    <cellStyle name="Salida 2 2 21 3 4" xfId="21912" xr:uid="{00000000-0005-0000-0000-0000FD730000}"/>
    <cellStyle name="Salida 2 2 21 3 5" xfId="21913" xr:uid="{00000000-0005-0000-0000-0000FE730000}"/>
    <cellStyle name="Salida 2 2 21 3 6" xfId="21914" xr:uid="{00000000-0005-0000-0000-0000FF730000}"/>
    <cellStyle name="Salida 2 2 21 4" xfId="21915" xr:uid="{00000000-0005-0000-0000-000000740000}"/>
    <cellStyle name="Salida 2 2 21 4 2" xfId="21916" xr:uid="{00000000-0005-0000-0000-000001740000}"/>
    <cellStyle name="Salida 2 2 21 4 3" xfId="21917" xr:uid="{00000000-0005-0000-0000-000002740000}"/>
    <cellStyle name="Salida 2 2 21 4 4" xfId="21918" xr:uid="{00000000-0005-0000-0000-000003740000}"/>
    <cellStyle name="Salida 2 2 21 4 5" xfId="21919" xr:uid="{00000000-0005-0000-0000-000004740000}"/>
    <cellStyle name="Salida 2 2 21 4 6" xfId="21920" xr:uid="{00000000-0005-0000-0000-000005740000}"/>
    <cellStyle name="Salida 2 2 21 5" xfId="21921" xr:uid="{00000000-0005-0000-0000-000006740000}"/>
    <cellStyle name="Salida 2 2 22" xfId="21922" xr:uid="{00000000-0005-0000-0000-000007740000}"/>
    <cellStyle name="Salida 2 2 22 2" xfId="21923" xr:uid="{00000000-0005-0000-0000-000008740000}"/>
    <cellStyle name="Salida 2 2 22 2 2" xfId="21924" xr:uid="{00000000-0005-0000-0000-000009740000}"/>
    <cellStyle name="Salida 2 2 22 2 3" xfId="21925" xr:uid="{00000000-0005-0000-0000-00000A740000}"/>
    <cellStyle name="Salida 2 2 22 2 4" xfId="21926" xr:uid="{00000000-0005-0000-0000-00000B740000}"/>
    <cellStyle name="Salida 2 2 22 2 5" xfId="21927" xr:uid="{00000000-0005-0000-0000-00000C740000}"/>
    <cellStyle name="Salida 2 2 22 2 6" xfId="21928" xr:uid="{00000000-0005-0000-0000-00000D740000}"/>
    <cellStyle name="Salida 2 2 22 3" xfId="21929" xr:uid="{00000000-0005-0000-0000-00000E740000}"/>
    <cellStyle name="Salida 2 2 22 3 2" xfId="21930" xr:uid="{00000000-0005-0000-0000-00000F740000}"/>
    <cellStyle name="Salida 2 2 22 3 3" xfId="21931" xr:uid="{00000000-0005-0000-0000-000010740000}"/>
    <cellStyle name="Salida 2 2 22 3 4" xfId="21932" xr:uid="{00000000-0005-0000-0000-000011740000}"/>
    <cellStyle name="Salida 2 2 22 3 5" xfId="21933" xr:uid="{00000000-0005-0000-0000-000012740000}"/>
    <cellStyle name="Salida 2 2 22 3 6" xfId="21934" xr:uid="{00000000-0005-0000-0000-000013740000}"/>
    <cellStyle name="Salida 2 2 22 4" xfId="21935" xr:uid="{00000000-0005-0000-0000-000014740000}"/>
    <cellStyle name="Salida 2 2 23" xfId="21936" xr:uid="{00000000-0005-0000-0000-000015740000}"/>
    <cellStyle name="Salida 2 2 23 2" xfId="21937" xr:uid="{00000000-0005-0000-0000-000016740000}"/>
    <cellStyle name="Salida 2 2 23 3" xfId="21938" xr:uid="{00000000-0005-0000-0000-000017740000}"/>
    <cellStyle name="Salida 2 2 23 4" xfId="21939" xr:uid="{00000000-0005-0000-0000-000018740000}"/>
    <cellStyle name="Salida 2 2 23 5" xfId="21940" xr:uid="{00000000-0005-0000-0000-000019740000}"/>
    <cellStyle name="Salida 2 2 23 6" xfId="21941" xr:uid="{00000000-0005-0000-0000-00001A740000}"/>
    <cellStyle name="Salida 2 2 24" xfId="21942" xr:uid="{00000000-0005-0000-0000-00001B740000}"/>
    <cellStyle name="Salida 2 2 24 2" xfId="21943" xr:uid="{00000000-0005-0000-0000-00001C740000}"/>
    <cellStyle name="Salida 2 2 24 3" xfId="21944" xr:uid="{00000000-0005-0000-0000-00001D740000}"/>
    <cellStyle name="Salida 2 2 24 4" xfId="21945" xr:uid="{00000000-0005-0000-0000-00001E740000}"/>
    <cellStyle name="Salida 2 2 24 5" xfId="21946" xr:uid="{00000000-0005-0000-0000-00001F740000}"/>
    <cellStyle name="Salida 2 2 24 6" xfId="21947" xr:uid="{00000000-0005-0000-0000-000020740000}"/>
    <cellStyle name="Salida 2 2 25" xfId="21948" xr:uid="{00000000-0005-0000-0000-000021740000}"/>
    <cellStyle name="Salida 2 2 3" xfId="21949" xr:uid="{00000000-0005-0000-0000-000022740000}"/>
    <cellStyle name="Salida 2 2 3 2" xfId="21950" xr:uid="{00000000-0005-0000-0000-000023740000}"/>
    <cellStyle name="Salida 2 2 3 2 2" xfId="21951" xr:uid="{00000000-0005-0000-0000-000024740000}"/>
    <cellStyle name="Salida 2 2 3 2 2 2" xfId="21952" xr:uid="{00000000-0005-0000-0000-000025740000}"/>
    <cellStyle name="Salida 2 2 3 2 2 2 2" xfId="21953" xr:uid="{00000000-0005-0000-0000-000026740000}"/>
    <cellStyle name="Salida 2 2 3 2 2 2 3" xfId="21954" xr:uid="{00000000-0005-0000-0000-000027740000}"/>
    <cellStyle name="Salida 2 2 3 2 2 2 4" xfId="21955" xr:uid="{00000000-0005-0000-0000-000028740000}"/>
    <cellStyle name="Salida 2 2 3 2 2 2 5" xfId="21956" xr:uid="{00000000-0005-0000-0000-000029740000}"/>
    <cellStyle name="Salida 2 2 3 2 2 2 6" xfId="21957" xr:uid="{00000000-0005-0000-0000-00002A740000}"/>
    <cellStyle name="Salida 2 2 3 2 2 3" xfId="21958" xr:uid="{00000000-0005-0000-0000-00002B740000}"/>
    <cellStyle name="Salida 2 2 3 2 2 3 2" xfId="21959" xr:uid="{00000000-0005-0000-0000-00002C740000}"/>
    <cellStyle name="Salida 2 2 3 2 2 3 3" xfId="21960" xr:uid="{00000000-0005-0000-0000-00002D740000}"/>
    <cellStyle name="Salida 2 2 3 2 2 3 4" xfId="21961" xr:uid="{00000000-0005-0000-0000-00002E740000}"/>
    <cellStyle name="Salida 2 2 3 2 2 3 5" xfId="21962" xr:uid="{00000000-0005-0000-0000-00002F740000}"/>
    <cellStyle name="Salida 2 2 3 2 2 3 6" xfId="21963" xr:uid="{00000000-0005-0000-0000-000030740000}"/>
    <cellStyle name="Salida 2 2 3 2 2 4" xfId="21964" xr:uid="{00000000-0005-0000-0000-000031740000}"/>
    <cellStyle name="Salida 2 2 3 2 3" xfId="21965" xr:uid="{00000000-0005-0000-0000-000032740000}"/>
    <cellStyle name="Salida 2 2 3 2 3 2" xfId="21966" xr:uid="{00000000-0005-0000-0000-000033740000}"/>
    <cellStyle name="Salida 2 2 3 2 3 3" xfId="21967" xr:uid="{00000000-0005-0000-0000-000034740000}"/>
    <cellStyle name="Salida 2 2 3 2 3 4" xfId="21968" xr:uid="{00000000-0005-0000-0000-000035740000}"/>
    <cellStyle name="Salida 2 2 3 2 3 5" xfId="21969" xr:uid="{00000000-0005-0000-0000-000036740000}"/>
    <cellStyle name="Salida 2 2 3 2 3 6" xfId="21970" xr:uid="{00000000-0005-0000-0000-000037740000}"/>
    <cellStyle name="Salida 2 2 3 2 4" xfId="21971" xr:uid="{00000000-0005-0000-0000-000038740000}"/>
    <cellStyle name="Salida 2 2 3 2 4 2" xfId="21972" xr:uid="{00000000-0005-0000-0000-000039740000}"/>
    <cellStyle name="Salida 2 2 3 2 4 3" xfId="21973" xr:uid="{00000000-0005-0000-0000-00003A740000}"/>
    <cellStyle name="Salida 2 2 3 2 4 4" xfId="21974" xr:uid="{00000000-0005-0000-0000-00003B740000}"/>
    <cellStyle name="Salida 2 2 3 2 4 5" xfId="21975" xr:uid="{00000000-0005-0000-0000-00003C740000}"/>
    <cellStyle name="Salida 2 2 3 2 4 6" xfId="21976" xr:uid="{00000000-0005-0000-0000-00003D740000}"/>
    <cellStyle name="Salida 2 2 3 2 5" xfId="21977" xr:uid="{00000000-0005-0000-0000-00003E740000}"/>
    <cellStyle name="Salida 2 2 3 3" xfId="21978" xr:uid="{00000000-0005-0000-0000-00003F740000}"/>
    <cellStyle name="Salida 2 2 3 3 2" xfId="21979" xr:uid="{00000000-0005-0000-0000-000040740000}"/>
    <cellStyle name="Salida 2 2 3 3 2 2" xfId="21980" xr:uid="{00000000-0005-0000-0000-000041740000}"/>
    <cellStyle name="Salida 2 2 3 3 2 2 2" xfId="21981" xr:uid="{00000000-0005-0000-0000-000042740000}"/>
    <cellStyle name="Salida 2 2 3 3 2 2 3" xfId="21982" xr:uid="{00000000-0005-0000-0000-000043740000}"/>
    <cellStyle name="Salida 2 2 3 3 2 2 4" xfId="21983" xr:uid="{00000000-0005-0000-0000-000044740000}"/>
    <cellStyle name="Salida 2 2 3 3 2 2 5" xfId="21984" xr:uid="{00000000-0005-0000-0000-000045740000}"/>
    <cellStyle name="Salida 2 2 3 3 2 2 6" xfId="21985" xr:uid="{00000000-0005-0000-0000-000046740000}"/>
    <cellStyle name="Salida 2 2 3 3 2 3" xfId="21986" xr:uid="{00000000-0005-0000-0000-000047740000}"/>
    <cellStyle name="Salida 2 2 3 3 2 3 2" xfId="21987" xr:uid="{00000000-0005-0000-0000-000048740000}"/>
    <cellStyle name="Salida 2 2 3 3 2 3 3" xfId="21988" xr:uid="{00000000-0005-0000-0000-000049740000}"/>
    <cellStyle name="Salida 2 2 3 3 2 3 4" xfId="21989" xr:uid="{00000000-0005-0000-0000-00004A740000}"/>
    <cellStyle name="Salida 2 2 3 3 2 3 5" xfId="21990" xr:uid="{00000000-0005-0000-0000-00004B740000}"/>
    <cellStyle name="Salida 2 2 3 3 2 3 6" xfId="21991" xr:uid="{00000000-0005-0000-0000-00004C740000}"/>
    <cellStyle name="Salida 2 2 3 3 2 4" xfId="21992" xr:uid="{00000000-0005-0000-0000-00004D740000}"/>
    <cellStyle name="Salida 2 2 3 3 3" xfId="21993" xr:uid="{00000000-0005-0000-0000-00004E740000}"/>
    <cellStyle name="Salida 2 2 3 3 3 2" xfId="21994" xr:uid="{00000000-0005-0000-0000-00004F740000}"/>
    <cellStyle name="Salida 2 2 3 3 3 3" xfId="21995" xr:uid="{00000000-0005-0000-0000-000050740000}"/>
    <cellStyle name="Salida 2 2 3 3 3 4" xfId="21996" xr:uid="{00000000-0005-0000-0000-000051740000}"/>
    <cellStyle name="Salida 2 2 3 3 3 5" xfId="21997" xr:uid="{00000000-0005-0000-0000-000052740000}"/>
    <cellStyle name="Salida 2 2 3 3 3 6" xfId="21998" xr:uid="{00000000-0005-0000-0000-000053740000}"/>
    <cellStyle name="Salida 2 2 3 3 4" xfId="21999" xr:uid="{00000000-0005-0000-0000-000054740000}"/>
    <cellStyle name="Salida 2 2 3 3 4 2" xfId="22000" xr:uid="{00000000-0005-0000-0000-000055740000}"/>
    <cellStyle name="Salida 2 2 3 3 4 3" xfId="22001" xr:uid="{00000000-0005-0000-0000-000056740000}"/>
    <cellStyle name="Salida 2 2 3 3 4 4" xfId="22002" xr:uid="{00000000-0005-0000-0000-000057740000}"/>
    <cellStyle name="Salida 2 2 3 3 4 5" xfId="22003" xr:uid="{00000000-0005-0000-0000-000058740000}"/>
    <cellStyle name="Salida 2 2 3 3 4 6" xfId="22004" xr:uid="{00000000-0005-0000-0000-000059740000}"/>
    <cellStyle name="Salida 2 2 3 3 5" xfId="22005" xr:uid="{00000000-0005-0000-0000-00005A740000}"/>
    <cellStyle name="Salida 2 2 3 4" xfId="22006" xr:uid="{00000000-0005-0000-0000-00005B740000}"/>
    <cellStyle name="Salida 2 2 3 4 2" xfId="22007" xr:uid="{00000000-0005-0000-0000-00005C740000}"/>
    <cellStyle name="Salida 2 2 3 4 2 2" xfId="22008" xr:uid="{00000000-0005-0000-0000-00005D740000}"/>
    <cellStyle name="Salida 2 2 3 4 2 2 2" xfId="22009" xr:uid="{00000000-0005-0000-0000-00005E740000}"/>
    <cellStyle name="Salida 2 2 3 4 2 2 3" xfId="22010" xr:uid="{00000000-0005-0000-0000-00005F740000}"/>
    <cellStyle name="Salida 2 2 3 4 2 2 4" xfId="22011" xr:uid="{00000000-0005-0000-0000-000060740000}"/>
    <cellStyle name="Salida 2 2 3 4 2 2 5" xfId="22012" xr:uid="{00000000-0005-0000-0000-000061740000}"/>
    <cellStyle name="Salida 2 2 3 4 2 2 6" xfId="22013" xr:uid="{00000000-0005-0000-0000-000062740000}"/>
    <cellStyle name="Salida 2 2 3 4 2 3" xfId="22014" xr:uid="{00000000-0005-0000-0000-000063740000}"/>
    <cellStyle name="Salida 2 2 3 4 2 3 2" xfId="22015" xr:uid="{00000000-0005-0000-0000-000064740000}"/>
    <cellStyle name="Salida 2 2 3 4 2 3 3" xfId="22016" xr:uid="{00000000-0005-0000-0000-000065740000}"/>
    <cellStyle name="Salida 2 2 3 4 2 3 4" xfId="22017" xr:uid="{00000000-0005-0000-0000-000066740000}"/>
    <cellStyle name="Salida 2 2 3 4 2 3 5" xfId="22018" xr:uid="{00000000-0005-0000-0000-000067740000}"/>
    <cellStyle name="Salida 2 2 3 4 2 3 6" xfId="22019" xr:uid="{00000000-0005-0000-0000-000068740000}"/>
    <cellStyle name="Salida 2 2 3 4 2 4" xfId="22020" xr:uid="{00000000-0005-0000-0000-000069740000}"/>
    <cellStyle name="Salida 2 2 3 4 3" xfId="22021" xr:uid="{00000000-0005-0000-0000-00006A740000}"/>
    <cellStyle name="Salida 2 2 3 4 3 2" xfId="22022" xr:uid="{00000000-0005-0000-0000-00006B740000}"/>
    <cellStyle name="Salida 2 2 3 4 3 3" xfId="22023" xr:uid="{00000000-0005-0000-0000-00006C740000}"/>
    <cellStyle name="Salida 2 2 3 4 3 4" xfId="22024" xr:uid="{00000000-0005-0000-0000-00006D740000}"/>
    <cellStyle name="Salida 2 2 3 4 3 5" xfId="22025" xr:uid="{00000000-0005-0000-0000-00006E740000}"/>
    <cellStyle name="Salida 2 2 3 4 3 6" xfId="22026" xr:uid="{00000000-0005-0000-0000-00006F740000}"/>
    <cellStyle name="Salida 2 2 3 4 4" xfId="22027" xr:uid="{00000000-0005-0000-0000-000070740000}"/>
    <cellStyle name="Salida 2 2 3 4 4 2" xfId="22028" xr:uid="{00000000-0005-0000-0000-000071740000}"/>
    <cellStyle name="Salida 2 2 3 4 4 3" xfId="22029" xr:uid="{00000000-0005-0000-0000-000072740000}"/>
    <cellStyle name="Salida 2 2 3 4 4 4" xfId="22030" xr:uid="{00000000-0005-0000-0000-000073740000}"/>
    <cellStyle name="Salida 2 2 3 4 4 5" xfId="22031" xr:uid="{00000000-0005-0000-0000-000074740000}"/>
    <cellStyle name="Salida 2 2 3 4 4 6" xfId="22032" xr:uid="{00000000-0005-0000-0000-000075740000}"/>
    <cellStyle name="Salida 2 2 3 4 5" xfId="22033" xr:uid="{00000000-0005-0000-0000-000076740000}"/>
    <cellStyle name="Salida 2 2 3 5" xfId="22034" xr:uid="{00000000-0005-0000-0000-000077740000}"/>
    <cellStyle name="Salida 2 2 3 5 2" xfId="22035" xr:uid="{00000000-0005-0000-0000-000078740000}"/>
    <cellStyle name="Salida 2 2 3 5 2 2" xfId="22036" xr:uid="{00000000-0005-0000-0000-000079740000}"/>
    <cellStyle name="Salida 2 2 3 5 2 3" xfId="22037" xr:uid="{00000000-0005-0000-0000-00007A740000}"/>
    <cellStyle name="Salida 2 2 3 5 2 4" xfId="22038" xr:uid="{00000000-0005-0000-0000-00007B740000}"/>
    <cellStyle name="Salida 2 2 3 5 2 5" xfId="22039" xr:uid="{00000000-0005-0000-0000-00007C740000}"/>
    <cellStyle name="Salida 2 2 3 5 2 6" xfId="22040" xr:uid="{00000000-0005-0000-0000-00007D740000}"/>
    <cellStyle name="Salida 2 2 3 5 3" xfId="22041" xr:uid="{00000000-0005-0000-0000-00007E740000}"/>
    <cellStyle name="Salida 2 2 3 5 3 2" xfId="22042" xr:uid="{00000000-0005-0000-0000-00007F740000}"/>
    <cellStyle name="Salida 2 2 3 5 3 3" xfId="22043" xr:uid="{00000000-0005-0000-0000-000080740000}"/>
    <cellStyle name="Salida 2 2 3 5 3 4" xfId="22044" xr:uid="{00000000-0005-0000-0000-000081740000}"/>
    <cellStyle name="Salida 2 2 3 5 3 5" xfId="22045" xr:uid="{00000000-0005-0000-0000-000082740000}"/>
    <cellStyle name="Salida 2 2 3 5 3 6" xfId="22046" xr:uid="{00000000-0005-0000-0000-000083740000}"/>
    <cellStyle name="Salida 2 2 3 5 4" xfId="22047" xr:uid="{00000000-0005-0000-0000-000084740000}"/>
    <cellStyle name="Salida 2 2 3 6" xfId="22048" xr:uid="{00000000-0005-0000-0000-000085740000}"/>
    <cellStyle name="Salida 2 2 3 6 2" xfId="22049" xr:uid="{00000000-0005-0000-0000-000086740000}"/>
    <cellStyle name="Salida 2 2 3 6 3" xfId="22050" xr:uid="{00000000-0005-0000-0000-000087740000}"/>
    <cellStyle name="Salida 2 2 3 6 4" xfId="22051" xr:uid="{00000000-0005-0000-0000-000088740000}"/>
    <cellStyle name="Salida 2 2 3 6 5" xfId="22052" xr:uid="{00000000-0005-0000-0000-000089740000}"/>
    <cellStyle name="Salida 2 2 3 6 6" xfId="22053" xr:uid="{00000000-0005-0000-0000-00008A740000}"/>
    <cellStyle name="Salida 2 2 3 7" xfId="22054" xr:uid="{00000000-0005-0000-0000-00008B740000}"/>
    <cellStyle name="Salida 2 2 3 7 2" xfId="22055" xr:uid="{00000000-0005-0000-0000-00008C740000}"/>
    <cellStyle name="Salida 2 2 3 7 3" xfId="22056" xr:uid="{00000000-0005-0000-0000-00008D740000}"/>
    <cellStyle name="Salida 2 2 3 7 4" xfId="22057" xr:uid="{00000000-0005-0000-0000-00008E740000}"/>
    <cellStyle name="Salida 2 2 3 7 5" xfId="22058" xr:uid="{00000000-0005-0000-0000-00008F740000}"/>
    <cellStyle name="Salida 2 2 3 7 6" xfId="22059" xr:uid="{00000000-0005-0000-0000-000090740000}"/>
    <cellStyle name="Salida 2 2 3 8" xfId="22060" xr:uid="{00000000-0005-0000-0000-000091740000}"/>
    <cellStyle name="Salida 2 2 3_Client_Report_SSFD_286_UI_15May14_06h00" xfId="37132" xr:uid="{00000000-0005-0000-0000-000092740000}"/>
    <cellStyle name="Salida 2 2 4" xfId="22061" xr:uid="{00000000-0005-0000-0000-000093740000}"/>
    <cellStyle name="Salida 2 2 4 2" xfId="22062" xr:uid="{00000000-0005-0000-0000-000094740000}"/>
    <cellStyle name="Salida 2 2 4 2 2" xfId="22063" xr:uid="{00000000-0005-0000-0000-000095740000}"/>
    <cellStyle name="Salida 2 2 4 2 2 2" xfId="22064" xr:uid="{00000000-0005-0000-0000-000096740000}"/>
    <cellStyle name="Salida 2 2 4 2 2 2 2" xfId="22065" xr:uid="{00000000-0005-0000-0000-000097740000}"/>
    <cellStyle name="Salida 2 2 4 2 2 2 3" xfId="22066" xr:uid="{00000000-0005-0000-0000-000098740000}"/>
    <cellStyle name="Salida 2 2 4 2 2 2 4" xfId="22067" xr:uid="{00000000-0005-0000-0000-000099740000}"/>
    <cellStyle name="Salida 2 2 4 2 2 2 5" xfId="22068" xr:uid="{00000000-0005-0000-0000-00009A740000}"/>
    <cellStyle name="Salida 2 2 4 2 2 2 6" xfId="22069" xr:uid="{00000000-0005-0000-0000-00009B740000}"/>
    <cellStyle name="Salida 2 2 4 2 2 3" xfId="22070" xr:uid="{00000000-0005-0000-0000-00009C740000}"/>
    <cellStyle name="Salida 2 2 4 2 2 3 2" xfId="22071" xr:uid="{00000000-0005-0000-0000-00009D740000}"/>
    <cellStyle name="Salida 2 2 4 2 2 3 3" xfId="22072" xr:uid="{00000000-0005-0000-0000-00009E740000}"/>
    <cellStyle name="Salida 2 2 4 2 2 3 4" xfId="22073" xr:uid="{00000000-0005-0000-0000-00009F740000}"/>
    <cellStyle name="Salida 2 2 4 2 2 3 5" xfId="22074" xr:uid="{00000000-0005-0000-0000-0000A0740000}"/>
    <cellStyle name="Salida 2 2 4 2 2 3 6" xfId="22075" xr:uid="{00000000-0005-0000-0000-0000A1740000}"/>
    <cellStyle name="Salida 2 2 4 2 2 4" xfId="22076" xr:uid="{00000000-0005-0000-0000-0000A2740000}"/>
    <cellStyle name="Salida 2 2 4 2 3" xfId="22077" xr:uid="{00000000-0005-0000-0000-0000A3740000}"/>
    <cellStyle name="Salida 2 2 4 2 3 2" xfId="22078" xr:uid="{00000000-0005-0000-0000-0000A4740000}"/>
    <cellStyle name="Salida 2 2 4 2 3 3" xfId="22079" xr:uid="{00000000-0005-0000-0000-0000A5740000}"/>
    <cellStyle name="Salida 2 2 4 2 3 4" xfId="22080" xr:uid="{00000000-0005-0000-0000-0000A6740000}"/>
    <cellStyle name="Salida 2 2 4 2 3 5" xfId="22081" xr:uid="{00000000-0005-0000-0000-0000A7740000}"/>
    <cellStyle name="Salida 2 2 4 2 3 6" xfId="22082" xr:uid="{00000000-0005-0000-0000-0000A8740000}"/>
    <cellStyle name="Salida 2 2 4 2 4" xfId="22083" xr:uid="{00000000-0005-0000-0000-0000A9740000}"/>
    <cellStyle name="Salida 2 2 4 2 4 2" xfId="22084" xr:uid="{00000000-0005-0000-0000-0000AA740000}"/>
    <cellStyle name="Salida 2 2 4 2 4 3" xfId="22085" xr:uid="{00000000-0005-0000-0000-0000AB740000}"/>
    <cellStyle name="Salida 2 2 4 2 4 4" xfId="22086" xr:uid="{00000000-0005-0000-0000-0000AC740000}"/>
    <cellStyle name="Salida 2 2 4 2 4 5" xfId="22087" xr:uid="{00000000-0005-0000-0000-0000AD740000}"/>
    <cellStyle name="Salida 2 2 4 2 4 6" xfId="22088" xr:uid="{00000000-0005-0000-0000-0000AE740000}"/>
    <cellStyle name="Salida 2 2 4 2 5" xfId="22089" xr:uid="{00000000-0005-0000-0000-0000AF740000}"/>
    <cellStyle name="Salida 2 2 4 3" xfId="22090" xr:uid="{00000000-0005-0000-0000-0000B0740000}"/>
    <cellStyle name="Salida 2 2 4 3 2" xfId="22091" xr:uid="{00000000-0005-0000-0000-0000B1740000}"/>
    <cellStyle name="Salida 2 2 4 3 2 2" xfId="22092" xr:uid="{00000000-0005-0000-0000-0000B2740000}"/>
    <cellStyle name="Salida 2 2 4 3 2 2 2" xfId="22093" xr:uid="{00000000-0005-0000-0000-0000B3740000}"/>
    <cellStyle name="Salida 2 2 4 3 2 2 3" xfId="22094" xr:uid="{00000000-0005-0000-0000-0000B4740000}"/>
    <cellStyle name="Salida 2 2 4 3 2 2 4" xfId="22095" xr:uid="{00000000-0005-0000-0000-0000B5740000}"/>
    <cellStyle name="Salida 2 2 4 3 2 2 5" xfId="22096" xr:uid="{00000000-0005-0000-0000-0000B6740000}"/>
    <cellStyle name="Salida 2 2 4 3 2 2 6" xfId="22097" xr:uid="{00000000-0005-0000-0000-0000B7740000}"/>
    <cellStyle name="Salida 2 2 4 3 2 3" xfId="22098" xr:uid="{00000000-0005-0000-0000-0000B8740000}"/>
    <cellStyle name="Salida 2 2 4 3 2 3 2" xfId="22099" xr:uid="{00000000-0005-0000-0000-0000B9740000}"/>
    <cellStyle name="Salida 2 2 4 3 2 3 3" xfId="22100" xr:uid="{00000000-0005-0000-0000-0000BA740000}"/>
    <cellStyle name="Salida 2 2 4 3 2 3 4" xfId="22101" xr:uid="{00000000-0005-0000-0000-0000BB740000}"/>
    <cellStyle name="Salida 2 2 4 3 2 3 5" xfId="22102" xr:uid="{00000000-0005-0000-0000-0000BC740000}"/>
    <cellStyle name="Salida 2 2 4 3 2 3 6" xfId="22103" xr:uid="{00000000-0005-0000-0000-0000BD740000}"/>
    <cellStyle name="Salida 2 2 4 3 2 4" xfId="22104" xr:uid="{00000000-0005-0000-0000-0000BE740000}"/>
    <cellStyle name="Salida 2 2 4 3 3" xfId="22105" xr:uid="{00000000-0005-0000-0000-0000BF740000}"/>
    <cellStyle name="Salida 2 2 4 3 3 2" xfId="22106" xr:uid="{00000000-0005-0000-0000-0000C0740000}"/>
    <cellStyle name="Salida 2 2 4 3 3 3" xfId="22107" xr:uid="{00000000-0005-0000-0000-0000C1740000}"/>
    <cellStyle name="Salida 2 2 4 3 3 4" xfId="22108" xr:uid="{00000000-0005-0000-0000-0000C2740000}"/>
    <cellStyle name="Salida 2 2 4 3 3 5" xfId="22109" xr:uid="{00000000-0005-0000-0000-0000C3740000}"/>
    <cellStyle name="Salida 2 2 4 3 3 6" xfId="22110" xr:uid="{00000000-0005-0000-0000-0000C4740000}"/>
    <cellStyle name="Salida 2 2 4 3 4" xfId="22111" xr:uid="{00000000-0005-0000-0000-0000C5740000}"/>
    <cellStyle name="Salida 2 2 4 3 4 2" xfId="22112" xr:uid="{00000000-0005-0000-0000-0000C6740000}"/>
    <cellStyle name="Salida 2 2 4 3 4 3" xfId="22113" xr:uid="{00000000-0005-0000-0000-0000C7740000}"/>
    <cellStyle name="Salida 2 2 4 3 4 4" xfId="22114" xr:uid="{00000000-0005-0000-0000-0000C8740000}"/>
    <cellStyle name="Salida 2 2 4 3 4 5" xfId="22115" xr:uid="{00000000-0005-0000-0000-0000C9740000}"/>
    <cellStyle name="Salida 2 2 4 3 4 6" xfId="22116" xr:uid="{00000000-0005-0000-0000-0000CA740000}"/>
    <cellStyle name="Salida 2 2 4 3 5" xfId="22117" xr:uid="{00000000-0005-0000-0000-0000CB740000}"/>
    <cellStyle name="Salida 2 2 4 4" xfId="22118" xr:uid="{00000000-0005-0000-0000-0000CC740000}"/>
    <cellStyle name="Salida 2 2 4 4 2" xfId="22119" xr:uid="{00000000-0005-0000-0000-0000CD740000}"/>
    <cellStyle name="Salida 2 2 4 4 2 2" xfId="22120" xr:uid="{00000000-0005-0000-0000-0000CE740000}"/>
    <cellStyle name="Salida 2 2 4 4 2 2 2" xfId="22121" xr:uid="{00000000-0005-0000-0000-0000CF740000}"/>
    <cellStyle name="Salida 2 2 4 4 2 2 3" xfId="22122" xr:uid="{00000000-0005-0000-0000-0000D0740000}"/>
    <cellStyle name="Salida 2 2 4 4 2 2 4" xfId="22123" xr:uid="{00000000-0005-0000-0000-0000D1740000}"/>
    <cellStyle name="Salida 2 2 4 4 2 2 5" xfId="22124" xr:uid="{00000000-0005-0000-0000-0000D2740000}"/>
    <cellStyle name="Salida 2 2 4 4 2 2 6" xfId="22125" xr:uid="{00000000-0005-0000-0000-0000D3740000}"/>
    <cellStyle name="Salida 2 2 4 4 2 3" xfId="22126" xr:uid="{00000000-0005-0000-0000-0000D4740000}"/>
    <cellStyle name="Salida 2 2 4 4 2 3 2" xfId="22127" xr:uid="{00000000-0005-0000-0000-0000D5740000}"/>
    <cellStyle name="Salida 2 2 4 4 2 3 3" xfId="22128" xr:uid="{00000000-0005-0000-0000-0000D6740000}"/>
    <cellStyle name="Salida 2 2 4 4 2 3 4" xfId="22129" xr:uid="{00000000-0005-0000-0000-0000D7740000}"/>
    <cellStyle name="Salida 2 2 4 4 2 3 5" xfId="22130" xr:uid="{00000000-0005-0000-0000-0000D8740000}"/>
    <cellStyle name="Salida 2 2 4 4 2 3 6" xfId="22131" xr:uid="{00000000-0005-0000-0000-0000D9740000}"/>
    <cellStyle name="Salida 2 2 4 4 2 4" xfId="22132" xr:uid="{00000000-0005-0000-0000-0000DA740000}"/>
    <cellStyle name="Salida 2 2 4 4 3" xfId="22133" xr:uid="{00000000-0005-0000-0000-0000DB740000}"/>
    <cellStyle name="Salida 2 2 4 4 3 2" xfId="22134" xr:uid="{00000000-0005-0000-0000-0000DC740000}"/>
    <cellStyle name="Salida 2 2 4 4 3 3" xfId="22135" xr:uid="{00000000-0005-0000-0000-0000DD740000}"/>
    <cellStyle name="Salida 2 2 4 4 3 4" xfId="22136" xr:uid="{00000000-0005-0000-0000-0000DE740000}"/>
    <cellStyle name="Salida 2 2 4 4 3 5" xfId="22137" xr:uid="{00000000-0005-0000-0000-0000DF740000}"/>
    <cellStyle name="Salida 2 2 4 4 3 6" xfId="22138" xr:uid="{00000000-0005-0000-0000-0000E0740000}"/>
    <cellStyle name="Salida 2 2 4 4 4" xfId="22139" xr:uid="{00000000-0005-0000-0000-0000E1740000}"/>
    <cellStyle name="Salida 2 2 4 4 4 2" xfId="22140" xr:uid="{00000000-0005-0000-0000-0000E2740000}"/>
    <cellStyle name="Salida 2 2 4 4 4 3" xfId="22141" xr:uid="{00000000-0005-0000-0000-0000E3740000}"/>
    <cellStyle name="Salida 2 2 4 4 4 4" xfId="22142" xr:uid="{00000000-0005-0000-0000-0000E4740000}"/>
    <cellStyle name="Salida 2 2 4 4 4 5" xfId="22143" xr:uid="{00000000-0005-0000-0000-0000E5740000}"/>
    <cellStyle name="Salida 2 2 4 4 4 6" xfId="22144" xr:uid="{00000000-0005-0000-0000-0000E6740000}"/>
    <cellStyle name="Salida 2 2 4 4 5" xfId="22145" xr:uid="{00000000-0005-0000-0000-0000E7740000}"/>
    <cellStyle name="Salida 2 2 4 5" xfId="22146" xr:uid="{00000000-0005-0000-0000-0000E8740000}"/>
    <cellStyle name="Salida 2 2 4 5 2" xfId="22147" xr:uid="{00000000-0005-0000-0000-0000E9740000}"/>
    <cellStyle name="Salida 2 2 4 5 2 2" xfId="22148" xr:uid="{00000000-0005-0000-0000-0000EA740000}"/>
    <cellStyle name="Salida 2 2 4 5 2 3" xfId="22149" xr:uid="{00000000-0005-0000-0000-0000EB740000}"/>
    <cellStyle name="Salida 2 2 4 5 2 4" xfId="22150" xr:uid="{00000000-0005-0000-0000-0000EC740000}"/>
    <cellStyle name="Salida 2 2 4 5 2 5" xfId="22151" xr:uid="{00000000-0005-0000-0000-0000ED740000}"/>
    <cellStyle name="Salida 2 2 4 5 2 6" xfId="22152" xr:uid="{00000000-0005-0000-0000-0000EE740000}"/>
    <cellStyle name="Salida 2 2 4 5 3" xfId="22153" xr:uid="{00000000-0005-0000-0000-0000EF740000}"/>
    <cellStyle name="Salida 2 2 4 5 3 2" xfId="22154" xr:uid="{00000000-0005-0000-0000-0000F0740000}"/>
    <cellStyle name="Salida 2 2 4 5 3 3" xfId="22155" xr:uid="{00000000-0005-0000-0000-0000F1740000}"/>
    <cellStyle name="Salida 2 2 4 5 3 4" xfId="22156" xr:uid="{00000000-0005-0000-0000-0000F2740000}"/>
    <cellStyle name="Salida 2 2 4 5 3 5" xfId="22157" xr:uid="{00000000-0005-0000-0000-0000F3740000}"/>
    <cellStyle name="Salida 2 2 4 5 3 6" xfId="22158" xr:uid="{00000000-0005-0000-0000-0000F4740000}"/>
    <cellStyle name="Salida 2 2 4 5 4" xfId="22159" xr:uid="{00000000-0005-0000-0000-0000F5740000}"/>
    <cellStyle name="Salida 2 2 4 6" xfId="22160" xr:uid="{00000000-0005-0000-0000-0000F6740000}"/>
    <cellStyle name="Salida 2 2 4 6 2" xfId="22161" xr:uid="{00000000-0005-0000-0000-0000F7740000}"/>
    <cellStyle name="Salida 2 2 4 6 3" xfId="22162" xr:uid="{00000000-0005-0000-0000-0000F8740000}"/>
    <cellStyle name="Salida 2 2 4 6 4" xfId="22163" xr:uid="{00000000-0005-0000-0000-0000F9740000}"/>
    <cellStyle name="Salida 2 2 4 6 5" xfId="22164" xr:uid="{00000000-0005-0000-0000-0000FA740000}"/>
    <cellStyle name="Salida 2 2 4 6 6" xfId="22165" xr:uid="{00000000-0005-0000-0000-0000FB740000}"/>
    <cellStyle name="Salida 2 2 4 7" xfId="22166" xr:uid="{00000000-0005-0000-0000-0000FC740000}"/>
    <cellStyle name="Salida 2 2 4 7 2" xfId="22167" xr:uid="{00000000-0005-0000-0000-0000FD740000}"/>
    <cellStyle name="Salida 2 2 4 7 3" xfId="22168" xr:uid="{00000000-0005-0000-0000-0000FE740000}"/>
    <cellStyle name="Salida 2 2 4 7 4" xfId="22169" xr:uid="{00000000-0005-0000-0000-0000FF740000}"/>
    <cellStyle name="Salida 2 2 4 7 5" xfId="22170" xr:uid="{00000000-0005-0000-0000-000000750000}"/>
    <cellStyle name="Salida 2 2 4 7 6" xfId="22171" xr:uid="{00000000-0005-0000-0000-000001750000}"/>
    <cellStyle name="Salida 2 2 4 8" xfId="22172" xr:uid="{00000000-0005-0000-0000-000002750000}"/>
    <cellStyle name="Salida 2 2 4_Client_Report_SSFD_286_UI_15May14_06h00" xfId="37133" xr:uid="{00000000-0005-0000-0000-000003750000}"/>
    <cellStyle name="Salida 2 2 5" xfId="22173" xr:uid="{00000000-0005-0000-0000-000004750000}"/>
    <cellStyle name="Salida 2 2 5 2" xfId="22174" xr:uid="{00000000-0005-0000-0000-000005750000}"/>
    <cellStyle name="Salida 2 2 5 2 2" xfId="22175" xr:uid="{00000000-0005-0000-0000-000006750000}"/>
    <cellStyle name="Salida 2 2 5 2 2 2" xfId="22176" xr:uid="{00000000-0005-0000-0000-000007750000}"/>
    <cellStyle name="Salida 2 2 5 2 2 2 2" xfId="22177" xr:uid="{00000000-0005-0000-0000-000008750000}"/>
    <cellStyle name="Salida 2 2 5 2 2 2 3" xfId="22178" xr:uid="{00000000-0005-0000-0000-000009750000}"/>
    <cellStyle name="Salida 2 2 5 2 2 2 4" xfId="22179" xr:uid="{00000000-0005-0000-0000-00000A750000}"/>
    <cellStyle name="Salida 2 2 5 2 2 2 5" xfId="22180" xr:uid="{00000000-0005-0000-0000-00000B750000}"/>
    <cellStyle name="Salida 2 2 5 2 2 2 6" xfId="22181" xr:uid="{00000000-0005-0000-0000-00000C750000}"/>
    <cellStyle name="Salida 2 2 5 2 2 3" xfId="22182" xr:uid="{00000000-0005-0000-0000-00000D750000}"/>
    <cellStyle name="Salida 2 2 5 2 2 3 2" xfId="22183" xr:uid="{00000000-0005-0000-0000-00000E750000}"/>
    <cellStyle name="Salida 2 2 5 2 2 3 3" xfId="22184" xr:uid="{00000000-0005-0000-0000-00000F750000}"/>
    <cellStyle name="Salida 2 2 5 2 2 3 4" xfId="22185" xr:uid="{00000000-0005-0000-0000-000010750000}"/>
    <cellStyle name="Salida 2 2 5 2 2 3 5" xfId="22186" xr:uid="{00000000-0005-0000-0000-000011750000}"/>
    <cellStyle name="Salida 2 2 5 2 2 3 6" xfId="22187" xr:uid="{00000000-0005-0000-0000-000012750000}"/>
    <cellStyle name="Salida 2 2 5 2 2 4" xfId="22188" xr:uid="{00000000-0005-0000-0000-000013750000}"/>
    <cellStyle name="Salida 2 2 5 2 3" xfId="22189" xr:uid="{00000000-0005-0000-0000-000014750000}"/>
    <cellStyle name="Salida 2 2 5 2 3 2" xfId="22190" xr:uid="{00000000-0005-0000-0000-000015750000}"/>
    <cellStyle name="Salida 2 2 5 2 3 3" xfId="22191" xr:uid="{00000000-0005-0000-0000-000016750000}"/>
    <cellStyle name="Salida 2 2 5 2 3 4" xfId="22192" xr:uid="{00000000-0005-0000-0000-000017750000}"/>
    <cellStyle name="Salida 2 2 5 2 3 5" xfId="22193" xr:uid="{00000000-0005-0000-0000-000018750000}"/>
    <cellStyle name="Salida 2 2 5 2 3 6" xfId="22194" xr:uid="{00000000-0005-0000-0000-000019750000}"/>
    <cellStyle name="Salida 2 2 5 2 4" xfId="22195" xr:uid="{00000000-0005-0000-0000-00001A750000}"/>
    <cellStyle name="Salida 2 2 5 2 4 2" xfId="22196" xr:uid="{00000000-0005-0000-0000-00001B750000}"/>
    <cellStyle name="Salida 2 2 5 2 4 3" xfId="22197" xr:uid="{00000000-0005-0000-0000-00001C750000}"/>
    <cellStyle name="Salida 2 2 5 2 4 4" xfId="22198" xr:uid="{00000000-0005-0000-0000-00001D750000}"/>
    <cellStyle name="Salida 2 2 5 2 4 5" xfId="22199" xr:uid="{00000000-0005-0000-0000-00001E750000}"/>
    <cellStyle name="Salida 2 2 5 2 4 6" xfId="22200" xr:uid="{00000000-0005-0000-0000-00001F750000}"/>
    <cellStyle name="Salida 2 2 5 2 5" xfId="22201" xr:uid="{00000000-0005-0000-0000-000020750000}"/>
    <cellStyle name="Salida 2 2 5 3" xfId="22202" xr:uid="{00000000-0005-0000-0000-000021750000}"/>
    <cellStyle name="Salida 2 2 5 3 2" xfId="22203" xr:uid="{00000000-0005-0000-0000-000022750000}"/>
    <cellStyle name="Salida 2 2 5 3 2 2" xfId="22204" xr:uid="{00000000-0005-0000-0000-000023750000}"/>
    <cellStyle name="Salida 2 2 5 3 2 2 2" xfId="22205" xr:uid="{00000000-0005-0000-0000-000024750000}"/>
    <cellStyle name="Salida 2 2 5 3 2 2 3" xfId="22206" xr:uid="{00000000-0005-0000-0000-000025750000}"/>
    <cellStyle name="Salida 2 2 5 3 2 2 4" xfId="22207" xr:uid="{00000000-0005-0000-0000-000026750000}"/>
    <cellStyle name="Salida 2 2 5 3 2 2 5" xfId="22208" xr:uid="{00000000-0005-0000-0000-000027750000}"/>
    <cellStyle name="Salida 2 2 5 3 2 2 6" xfId="22209" xr:uid="{00000000-0005-0000-0000-000028750000}"/>
    <cellStyle name="Salida 2 2 5 3 2 3" xfId="22210" xr:uid="{00000000-0005-0000-0000-000029750000}"/>
    <cellStyle name="Salida 2 2 5 3 2 3 2" xfId="22211" xr:uid="{00000000-0005-0000-0000-00002A750000}"/>
    <cellStyle name="Salida 2 2 5 3 2 3 3" xfId="22212" xr:uid="{00000000-0005-0000-0000-00002B750000}"/>
    <cellStyle name="Salida 2 2 5 3 2 3 4" xfId="22213" xr:uid="{00000000-0005-0000-0000-00002C750000}"/>
    <cellStyle name="Salida 2 2 5 3 2 3 5" xfId="22214" xr:uid="{00000000-0005-0000-0000-00002D750000}"/>
    <cellStyle name="Salida 2 2 5 3 2 3 6" xfId="22215" xr:uid="{00000000-0005-0000-0000-00002E750000}"/>
    <cellStyle name="Salida 2 2 5 3 2 4" xfId="22216" xr:uid="{00000000-0005-0000-0000-00002F750000}"/>
    <cellStyle name="Salida 2 2 5 3 3" xfId="22217" xr:uid="{00000000-0005-0000-0000-000030750000}"/>
    <cellStyle name="Salida 2 2 5 3 3 2" xfId="22218" xr:uid="{00000000-0005-0000-0000-000031750000}"/>
    <cellStyle name="Salida 2 2 5 3 3 3" xfId="22219" xr:uid="{00000000-0005-0000-0000-000032750000}"/>
    <cellStyle name="Salida 2 2 5 3 3 4" xfId="22220" xr:uid="{00000000-0005-0000-0000-000033750000}"/>
    <cellStyle name="Salida 2 2 5 3 3 5" xfId="22221" xr:uid="{00000000-0005-0000-0000-000034750000}"/>
    <cellStyle name="Salida 2 2 5 3 3 6" xfId="22222" xr:uid="{00000000-0005-0000-0000-000035750000}"/>
    <cellStyle name="Salida 2 2 5 3 4" xfId="22223" xr:uid="{00000000-0005-0000-0000-000036750000}"/>
    <cellStyle name="Salida 2 2 5 3 4 2" xfId="22224" xr:uid="{00000000-0005-0000-0000-000037750000}"/>
    <cellStyle name="Salida 2 2 5 3 4 3" xfId="22225" xr:uid="{00000000-0005-0000-0000-000038750000}"/>
    <cellStyle name="Salida 2 2 5 3 4 4" xfId="22226" xr:uid="{00000000-0005-0000-0000-000039750000}"/>
    <cellStyle name="Salida 2 2 5 3 4 5" xfId="22227" xr:uid="{00000000-0005-0000-0000-00003A750000}"/>
    <cellStyle name="Salida 2 2 5 3 4 6" xfId="22228" xr:uid="{00000000-0005-0000-0000-00003B750000}"/>
    <cellStyle name="Salida 2 2 5 3 5" xfId="22229" xr:uid="{00000000-0005-0000-0000-00003C750000}"/>
    <cellStyle name="Salida 2 2 5 4" xfId="22230" xr:uid="{00000000-0005-0000-0000-00003D750000}"/>
    <cellStyle name="Salida 2 2 5 4 2" xfId="22231" xr:uid="{00000000-0005-0000-0000-00003E750000}"/>
    <cellStyle name="Salida 2 2 5 4 2 2" xfId="22232" xr:uid="{00000000-0005-0000-0000-00003F750000}"/>
    <cellStyle name="Salida 2 2 5 4 2 2 2" xfId="22233" xr:uid="{00000000-0005-0000-0000-000040750000}"/>
    <cellStyle name="Salida 2 2 5 4 2 2 3" xfId="22234" xr:uid="{00000000-0005-0000-0000-000041750000}"/>
    <cellStyle name="Salida 2 2 5 4 2 2 4" xfId="22235" xr:uid="{00000000-0005-0000-0000-000042750000}"/>
    <cellStyle name="Salida 2 2 5 4 2 2 5" xfId="22236" xr:uid="{00000000-0005-0000-0000-000043750000}"/>
    <cellStyle name="Salida 2 2 5 4 2 2 6" xfId="22237" xr:uid="{00000000-0005-0000-0000-000044750000}"/>
    <cellStyle name="Salida 2 2 5 4 2 3" xfId="22238" xr:uid="{00000000-0005-0000-0000-000045750000}"/>
    <cellStyle name="Salida 2 2 5 4 2 3 2" xfId="22239" xr:uid="{00000000-0005-0000-0000-000046750000}"/>
    <cellStyle name="Salida 2 2 5 4 2 3 3" xfId="22240" xr:uid="{00000000-0005-0000-0000-000047750000}"/>
    <cellStyle name="Salida 2 2 5 4 2 3 4" xfId="22241" xr:uid="{00000000-0005-0000-0000-000048750000}"/>
    <cellStyle name="Salida 2 2 5 4 2 3 5" xfId="22242" xr:uid="{00000000-0005-0000-0000-000049750000}"/>
    <cellStyle name="Salida 2 2 5 4 2 3 6" xfId="22243" xr:uid="{00000000-0005-0000-0000-00004A750000}"/>
    <cellStyle name="Salida 2 2 5 4 2 4" xfId="22244" xr:uid="{00000000-0005-0000-0000-00004B750000}"/>
    <cellStyle name="Salida 2 2 5 4 3" xfId="22245" xr:uid="{00000000-0005-0000-0000-00004C750000}"/>
    <cellStyle name="Salida 2 2 5 4 3 2" xfId="22246" xr:uid="{00000000-0005-0000-0000-00004D750000}"/>
    <cellStyle name="Salida 2 2 5 4 3 3" xfId="22247" xr:uid="{00000000-0005-0000-0000-00004E750000}"/>
    <cellStyle name="Salida 2 2 5 4 3 4" xfId="22248" xr:uid="{00000000-0005-0000-0000-00004F750000}"/>
    <cellStyle name="Salida 2 2 5 4 3 5" xfId="22249" xr:uid="{00000000-0005-0000-0000-000050750000}"/>
    <cellStyle name="Salida 2 2 5 4 3 6" xfId="22250" xr:uid="{00000000-0005-0000-0000-000051750000}"/>
    <cellStyle name="Salida 2 2 5 4 4" xfId="22251" xr:uid="{00000000-0005-0000-0000-000052750000}"/>
    <cellStyle name="Salida 2 2 5 4 4 2" xfId="22252" xr:uid="{00000000-0005-0000-0000-000053750000}"/>
    <cellStyle name="Salida 2 2 5 4 4 3" xfId="22253" xr:uid="{00000000-0005-0000-0000-000054750000}"/>
    <cellStyle name="Salida 2 2 5 4 4 4" xfId="22254" xr:uid="{00000000-0005-0000-0000-000055750000}"/>
    <cellStyle name="Salida 2 2 5 4 4 5" xfId="22255" xr:uid="{00000000-0005-0000-0000-000056750000}"/>
    <cellStyle name="Salida 2 2 5 4 4 6" xfId="22256" xr:uid="{00000000-0005-0000-0000-000057750000}"/>
    <cellStyle name="Salida 2 2 5 4 5" xfId="22257" xr:uid="{00000000-0005-0000-0000-000058750000}"/>
    <cellStyle name="Salida 2 2 5 5" xfId="22258" xr:uid="{00000000-0005-0000-0000-000059750000}"/>
    <cellStyle name="Salida 2 2 5 5 2" xfId="22259" xr:uid="{00000000-0005-0000-0000-00005A750000}"/>
    <cellStyle name="Salida 2 2 5 5 2 2" xfId="22260" xr:uid="{00000000-0005-0000-0000-00005B750000}"/>
    <cellStyle name="Salida 2 2 5 5 2 3" xfId="22261" xr:uid="{00000000-0005-0000-0000-00005C750000}"/>
    <cellStyle name="Salida 2 2 5 5 2 4" xfId="22262" xr:uid="{00000000-0005-0000-0000-00005D750000}"/>
    <cellStyle name="Salida 2 2 5 5 2 5" xfId="22263" xr:uid="{00000000-0005-0000-0000-00005E750000}"/>
    <cellStyle name="Salida 2 2 5 5 2 6" xfId="22264" xr:uid="{00000000-0005-0000-0000-00005F750000}"/>
    <cellStyle name="Salida 2 2 5 5 3" xfId="22265" xr:uid="{00000000-0005-0000-0000-000060750000}"/>
    <cellStyle name="Salida 2 2 5 5 3 2" xfId="22266" xr:uid="{00000000-0005-0000-0000-000061750000}"/>
    <cellStyle name="Salida 2 2 5 5 3 3" xfId="22267" xr:uid="{00000000-0005-0000-0000-000062750000}"/>
    <cellStyle name="Salida 2 2 5 5 3 4" xfId="22268" xr:uid="{00000000-0005-0000-0000-000063750000}"/>
    <cellStyle name="Salida 2 2 5 5 3 5" xfId="22269" xr:uid="{00000000-0005-0000-0000-000064750000}"/>
    <cellStyle name="Salida 2 2 5 5 3 6" xfId="22270" xr:uid="{00000000-0005-0000-0000-000065750000}"/>
    <cellStyle name="Salida 2 2 5 5 4" xfId="22271" xr:uid="{00000000-0005-0000-0000-000066750000}"/>
    <cellStyle name="Salida 2 2 5 6" xfId="22272" xr:uid="{00000000-0005-0000-0000-000067750000}"/>
    <cellStyle name="Salida 2 2 5 6 2" xfId="22273" xr:uid="{00000000-0005-0000-0000-000068750000}"/>
    <cellStyle name="Salida 2 2 5 6 3" xfId="22274" xr:uid="{00000000-0005-0000-0000-000069750000}"/>
    <cellStyle name="Salida 2 2 5 6 4" xfId="22275" xr:uid="{00000000-0005-0000-0000-00006A750000}"/>
    <cellStyle name="Salida 2 2 5 6 5" xfId="22276" xr:uid="{00000000-0005-0000-0000-00006B750000}"/>
    <cellStyle name="Salida 2 2 5 6 6" xfId="22277" xr:uid="{00000000-0005-0000-0000-00006C750000}"/>
    <cellStyle name="Salida 2 2 5 7" xfId="22278" xr:uid="{00000000-0005-0000-0000-00006D750000}"/>
    <cellStyle name="Salida 2 2 5 7 2" xfId="22279" xr:uid="{00000000-0005-0000-0000-00006E750000}"/>
    <cellStyle name="Salida 2 2 5 7 3" xfId="22280" xr:uid="{00000000-0005-0000-0000-00006F750000}"/>
    <cellStyle name="Salida 2 2 5 7 4" xfId="22281" xr:uid="{00000000-0005-0000-0000-000070750000}"/>
    <cellStyle name="Salida 2 2 5 7 5" xfId="22282" xr:uid="{00000000-0005-0000-0000-000071750000}"/>
    <cellStyle name="Salida 2 2 5 7 6" xfId="22283" xr:uid="{00000000-0005-0000-0000-000072750000}"/>
    <cellStyle name="Salida 2 2 5 8" xfId="22284" xr:uid="{00000000-0005-0000-0000-000073750000}"/>
    <cellStyle name="Salida 2 2 5_Client_Report_SSFD_286_UI_15May14_06h00" xfId="37134" xr:uid="{00000000-0005-0000-0000-000074750000}"/>
    <cellStyle name="Salida 2 2 6" xfId="22285" xr:uid="{00000000-0005-0000-0000-000075750000}"/>
    <cellStyle name="Salida 2 2 6 2" xfId="22286" xr:uid="{00000000-0005-0000-0000-000076750000}"/>
    <cellStyle name="Salida 2 2 6 2 2" xfId="22287" xr:uid="{00000000-0005-0000-0000-000077750000}"/>
    <cellStyle name="Salida 2 2 6 2 2 2" xfId="22288" xr:uid="{00000000-0005-0000-0000-000078750000}"/>
    <cellStyle name="Salida 2 2 6 2 2 2 2" xfId="22289" xr:uid="{00000000-0005-0000-0000-000079750000}"/>
    <cellStyle name="Salida 2 2 6 2 2 2 3" xfId="22290" xr:uid="{00000000-0005-0000-0000-00007A750000}"/>
    <cellStyle name="Salida 2 2 6 2 2 2 4" xfId="22291" xr:uid="{00000000-0005-0000-0000-00007B750000}"/>
    <cellStyle name="Salida 2 2 6 2 2 2 5" xfId="22292" xr:uid="{00000000-0005-0000-0000-00007C750000}"/>
    <cellStyle name="Salida 2 2 6 2 2 2 6" xfId="22293" xr:uid="{00000000-0005-0000-0000-00007D750000}"/>
    <cellStyle name="Salida 2 2 6 2 2 3" xfId="22294" xr:uid="{00000000-0005-0000-0000-00007E750000}"/>
    <cellStyle name="Salida 2 2 6 2 2 3 2" xfId="22295" xr:uid="{00000000-0005-0000-0000-00007F750000}"/>
    <cellStyle name="Salida 2 2 6 2 2 3 3" xfId="22296" xr:uid="{00000000-0005-0000-0000-000080750000}"/>
    <cellStyle name="Salida 2 2 6 2 2 3 4" xfId="22297" xr:uid="{00000000-0005-0000-0000-000081750000}"/>
    <cellStyle name="Salida 2 2 6 2 2 3 5" xfId="22298" xr:uid="{00000000-0005-0000-0000-000082750000}"/>
    <cellStyle name="Salida 2 2 6 2 2 3 6" xfId="22299" xr:uid="{00000000-0005-0000-0000-000083750000}"/>
    <cellStyle name="Salida 2 2 6 2 2 4" xfId="22300" xr:uid="{00000000-0005-0000-0000-000084750000}"/>
    <cellStyle name="Salida 2 2 6 2 3" xfId="22301" xr:uid="{00000000-0005-0000-0000-000085750000}"/>
    <cellStyle name="Salida 2 2 6 2 3 2" xfId="22302" xr:uid="{00000000-0005-0000-0000-000086750000}"/>
    <cellStyle name="Salida 2 2 6 2 3 3" xfId="22303" xr:uid="{00000000-0005-0000-0000-000087750000}"/>
    <cellStyle name="Salida 2 2 6 2 3 4" xfId="22304" xr:uid="{00000000-0005-0000-0000-000088750000}"/>
    <cellStyle name="Salida 2 2 6 2 3 5" xfId="22305" xr:uid="{00000000-0005-0000-0000-000089750000}"/>
    <cellStyle name="Salida 2 2 6 2 3 6" xfId="22306" xr:uid="{00000000-0005-0000-0000-00008A750000}"/>
    <cellStyle name="Salida 2 2 6 2 4" xfId="22307" xr:uid="{00000000-0005-0000-0000-00008B750000}"/>
    <cellStyle name="Salida 2 2 6 2 4 2" xfId="22308" xr:uid="{00000000-0005-0000-0000-00008C750000}"/>
    <cellStyle name="Salida 2 2 6 2 4 3" xfId="22309" xr:uid="{00000000-0005-0000-0000-00008D750000}"/>
    <cellStyle name="Salida 2 2 6 2 4 4" xfId="22310" xr:uid="{00000000-0005-0000-0000-00008E750000}"/>
    <cellStyle name="Salida 2 2 6 2 4 5" xfId="22311" xr:uid="{00000000-0005-0000-0000-00008F750000}"/>
    <cellStyle name="Salida 2 2 6 2 4 6" xfId="22312" xr:uid="{00000000-0005-0000-0000-000090750000}"/>
    <cellStyle name="Salida 2 2 6 2 5" xfId="22313" xr:uid="{00000000-0005-0000-0000-000091750000}"/>
    <cellStyle name="Salida 2 2 6 3" xfId="22314" xr:uid="{00000000-0005-0000-0000-000092750000}"/>
    <cellStyle name="Salida 2 2 6 3 2" xfId="22315" xr:uid="{00000000-0005-0000-0000-000093750000}"/>
    <cellStyle name="Salida 2 2 6 3 2 2" xfId="22316" xr:uid="{00000000-0005-0000-0000-000094750000}"/>
    <cellStyle name="Salida 2 2 6 3 2 2 2" xfId="22317" xr:uid="{00000000-0005-0000-0000-000095750000}"/>
    <cellStyle name="Salida 2 2 6 3 2 2 3" xfId="22318" xr:uid="{00000000-0005-0000-0000-000096750000}"/>
    <cellStyle name="Salida 2 2 6 3 2 2 4" xfId="22319" xr:uid="{00000000-0005-0000-0000-000097750000}"/>
    <cellStyle name="Salida 2 2 6 3 2 2 5" xfId="22320" xr:uid="{00000000-0005-0000-0000-000098750000}"/>
    <cellStyle name="Salida 2 2 6 3 2 2 6" xfId="22321" xr:uid="{00000000-0005-0000-0000-000099750000}"/>
    <cellStyle name="Salida 2 2 6 3 2 3" xfId="22322" xr:uid="{00000000-0005-0000-0000-00009A750000}"/>
    <cellStyle name="Salida 2 2 6 3 2 3 2" xfId="22323" xr:uid="{00000000-0005-0000-0000-00009B750000}"/>
    <cellStyle name="Salida 2 2 6 3 2 3 3" xfId="22324" xr:uid="{00000000-0005-0000-0000-00009C750000}"/>
    <cellStyle name="Salida 2 2 6 3 2 3 4" xfId="22325" xr:uid="{00000000-0005-0000-0000-00009D750000}"/>
    <cellStyle name="Salida 2 2 6 3 2 3 5" xfId="22326" xr:uid="{00000000-0005-0000-0000-00009E750000}"/>
    <cellStyle name="Salida 2 2 6 3 2 3 6" xfId="22327" xr:uid="{00000000-0005-0000-0000-00009F750000}"/>
    <cellStyle name="Salida 2 2 6 3 2 4" xfId="22328" xr:uid="{00000000-0005-0000-0000-0000A0750000}"/>
    <cellStyle name="Salida 2 2 6 3 3" xfId="22329" xr:uid="{00000000-0005-0000-0000-0000A1750000}"/>
    <cellStyle name="Salida 2 2 6 3 3 2" xfId="22330" xr:uid="{00000000-0005-0000-0000-0000A2750000}"/>
    <cellStyle name="Salida 2 2 6 3 3 3" xfId="22331" xr:uid="{00000000-0005-0000-0000-0000A3750000}"/>
    <cellStyle name="Salida 2 2 6 3 3 4" xfId="22332" xr:uid="{00000000-0005-0000-0000-0000A4750000}"/>
    <cellStyle name="Salida 2 2 6 3 3 5" xfId="22333" xr:uid="{00000000-0005-0000-0000-0000A5750000}"/>
    <cellStyle name="Salida 2 2 6 3 3 6" xfId="22334" xr:uid="{00000000-0005-0000-0000-0000A6750000}"/>
    <cellStyle name="Salida 2 2 6 3 4" xfId="22335" xr:uid="{00000000-0005-0000-0000-0000A7750000}"/>
    <cellStyle name="Salida 2 2 6 3 4 2" xfId="22336" xr:uid="{00000000-0005-0000-0000-0000A8750000}"/>
    <cellStyle name="Salida 2 2 6 3 4 3" xfId="22337" xr:uid="{00000000-0005-0000-0000-0000A9750000}"/>
    <cellStyle name="Salida 2 2 6 3 4 4" xfId="22338" xr:uid="{00000000-0005-0000-0000-0000AA750000}"/>
    <cellStyle name="Salida 2 2 6 3 4 5" xfId="22339" xr:uid="{00000000-0005-0000-0000-0000AB750000}"/>
    <cellStyle name="Salida 2 2 6 3 4 6" xfId="22340" xr:uid="{00000000-0005-0000-0000-0000AC750000}"/>
    <cellStyle name="Salida 2 2 6 3 5" xfId="22341" xr:uid="{00000000-0005-0000-0000-0000AD750000}"/>
    <cellStyle name="Salida 2 2 6 4" xfId="22342" xr:uid="{00000000-0005-0000-0000-0000AE750000}"/>
    <cellStyle name="Salida 2 2 6 4 2" xfId="22343" xr:uid="{00000000-0005-0000-0000-0000AF750000}"/>
    <cellStyle name="Salida 2 2 6 4 2 2" xfId="22344" xr:uid="{00000000-0005-0000-0000-0000B0750000}"/>
    <cellStyle name="Salida 2 2 6 4 2 2 2" xfId="22345" xr:uid="{00000000-0005-0000-0000-0000B1750000}"/>
    <cellStyle name="Salida 2 2 6 4 2 2 3" xfId="22346" xr:uid="{00000000-0005-0000-0000-0000B2750000}"/>
    <cellStyle name="Salida 2 2 6 4 2 2 4" xfId="22347" xr:uid="{00000000-0005-0000-0000-0000B3750000}"/>
    <cellStyle name="Salida 2 2 6 4 2 2 5" xfId="22348" xr:uid="{00000000-0005-0000-0000-0000B4750000}"/>
    <cellStyle name="Salida 2 2 6 4 2 2 6" xfId="22349" xr:uid="{00000000-0005-0000-0000-0000B5750000}"/>
    <cellStyle name="Salida 2 2 6 4 2 3" xfId="22350" xr:uid="{00000000-0005-0000-0000-0000B6750000}"/>
    <cellStyle name="Salida 2 2 6 4 2 3 2" xfId="22351" xr:uid="{00000000-0005-0000-0000-0000B7750000}"/>
    <cellStyle name="Salida 2 2 6 4 2 3 3" xfId="22352" xr:uid="{00000000-0005-0000-0000-0000B8750000}"/>
    <cellStyle name="Salida 2 2 6 4 2 3 4" xfId="22353" xr:uid="{00000000-0005-0000-0000-0000B9750000}"/>
    <cellStyle name="Salida 2 2 6 4 2 3 5" xfId="22354" xr:uid="{00000000-0005-0000-0000-0000BA750000}"/>
    <cellStyle name="Salida 2 2 6 4 2 3 6" xfId="22355" xr:uid="{00000000-0005-0000-0000-0000BB750000}"/>
    <cellStyle name="Salida 2 2 6 4 2 4" xfId="22356" xr:uid="{00000000-0005-0000-0000-0000BC750000}"/>
    <cellStyle name="Salida 2 2 6 4 3" xfId="22357" xr:uid="{00000000-0005-0000-0000-0000BD750000}"/>
    <cellStyle name="Salida 2 2 6 4 3 2" xfId="22358" xr:uid="{00000000-0005-0000-0000-0000BE750000}"/>
    <cellStyle name="Salida 2 2 6 4 3 3" xfId="22359" xr:uid="{00000000-0005-0000-0000-0000BF750000}"/>
    <cellStyle name="Salida 2 2 6 4 3 4" xfId="22360" xr:uid="{00000000-0005-0000-0000-0000C0750000}"/>
    <cellStyle name="Salida 2 2 6 4 3 5" xfId="22361" xr:uid="{00000000-0005-0000-0000-0000C1750000}"/>
    <cellStyle name="Salida 2 2 6 4 3 6" xfId="22362" xr:uid="{00000000-0005-0000-0000-0000C2750000}"/>
    <cellStyle name="Salida 2 2 6 4 4" xfId="22363" xr:uid="{00000000-0005-0000-0000-0000C3750000}"/>
    <cellStyle name="Salida 2 2 6 4 4 2" xfId="22364" xr:uid="{00000000-0005-0000-0000-0000C4750000}"/>
    <cellStyle name="Salida 2 2 6 4 4 3" xfId="22365" xr:uid="{00000000-0005-0000-0000-0000C5750000}"/>
    <cellStyle name="Salida 2 2 6 4 4 4" xfId="22366" xr:uid="{00000000-0005-0000-0000-0000C6750000}"/>
    <cellStyle name="Salida 2 2 6 4 4 5" xfId="22367" xr:uid="{00000000-0005-0000-0000-0000C7750000}"/>
    <cellStyle name="Salida 2 2 6 4 4 6" xfId="22368" xr:uid="{00000000-0005-0000-0000-0000C8750000}"/>
    <cellStyle name="Salida 2 2 6 4 5" xfId="22369" xr:uid="{00000000-0005-0000-0000-0000C9750000}"/>
    <cellStyle name="Salida 2 2 6 5" xfId="22370" xr:uid="{00000000-0005-0000-0000-0000CA750000}"/>
    <cellStyle name="Salida 2 2 6 5 2" xfId="22371" xr:uid="{00000000-0005-0000-0000-0000CB750000}"/>
    <cellStyle name="Salida 2 2 6 5 2 2" xfId="22372" xr:uid="{00000000-0005-0000-0000-0000CC750000}"/>
    <cellStyle name="Salida 2 2 6 5 2 3" xfId="22373" xr:uid="{00000000-0005-0000-0000-0000CD750000}"/>
    <cellStyle name="Salida 2 2 6 5 2 4" xfId="22374" xr:uid="{00000000-0005-0000-0000-0000CE750000}"/>
    <cellStyle name="Salida 2 2 6 5 2 5" xfId="22375" xr:uid="{00000000-0005-0000-0000-0000CF750000}"/>
    <cellStyle name="Salida 2 2 6 5 2 6" xfId="22376" xr:uid="{00000000-0005-0000-0000-0000D0750000}"/>
    <cellStyle name="Salida 2 2 6 5 3" xfId="22377" xr:uid="{00000000-0005-0000-0000-0000D1750000}"/>
    <cellStyle name="Salida 2 2 6 5 3 2" xfId="22378" xr:uid="{00000000-0005-0000-0000-0000D2750000}"/>
    <cellStyle name="Salida 2 2 6 5 3 3" xfId="22379" xr:uid="{00000000-0005-0000-0000-0000D3750000}"/>
    <cellStyle name="Salida 2 2 6 5 3 4" xfId="22380" xr:uid="{00000000-0005-0000-0000-0000D4750000}"/>
    <cellStyle name="Salida 2 2 6 5 3 5" xfId="22381" xr:uid="{00000000-0005-0000-0000-0000D5750000}"/>
    <cellStyle name="Salida 2 2 6 5 3 6" xfId="22382" xr:uid="{00000000-0005-0000-0000-0000D6750000}"/>
    <cellStyle name="Salida 2 2 6 5 4" xfId="22383" xr:uid="{00000000-0005-0000-0000-0000D7750000}"/>
    <cellStyle name="Salida 2 2 6 6" xfId="22384" xr:uid="{00000000-0005-0000-0000-0000D8750000}"/>
    <cellStyle name="Salida 2 2 6 6 2" xfId="22385" xr:uid="{00000000-0005-0000-0000-0000D9750000}"/>
    <cellStyle name="Salida 2 2 6 6 3" xfId="22386" xr:uid="{00000000-0005-0000-0000-0000DA750000}"/>
    <cellStyle name="Salida 2 2 6 6 4" xfId="22387" xr:uid="{00000000-0005-0000-0000-0000DB750000}"/>
    <cellStyle name="Salida 2 2 6 6 5" xfId="22388" xr:uid="{00000000-0005-0000-0000-0000DC750000}"/>
    <cellStyle name="Salida 2 2 6 6 6" xfId="22389" xr:uid="{00000000-0005-0000-0000-0000DD750000}"/>
    <cellStyle name="Salida 2 2 6 7" xfId="22390" xr:uid="{00000000-0005-0000-0000-0000DE750000}"/>
    <cellStyle name="Salida 2 2 6 7 2" xfId="22391" xr:uid="{00000000-0005-0000-0000-0000DF750000}"/>
    <cellStyle name="Salida 2 2 6 7 3" xfId="22392" xr:uid="{00000000-0005-0000-0000-0000E0750000}"/>
    <cellStyle name="Salida 2 2 6 7 4" xfId="22393" xr:uid="{00000000-0005-0000-0000-0000E1750000}"/>
    <cellStyle name="Salida 2 2 6 7 5" xfId="22394" xr:uid="{00000000-0005-0000-0000-0000E2750000}"/>
    <cellStyle name="Salida 2 2 6 7 6" xfId="22395" xr:uid="{00000000-0005-0000-0000-0000E3750000}"/>
    <cellStyle name="Salida 2 2 6 8" xfId="22396" xr:uid="{00000000-0005-0000-0000-0000E4750000}"/>
    <cellStyle name="Salida 2 2 6_Client_Report_SSFD_286_UI_15May14_06h00" xfId="37135" xr:uid="{00000000-0005-0000-0000-0000E5750000}"/>
    <cellStyle name="Salida 2 2 7" xfId="22397" xr:uid="{00000000-0005-0000-0000-0000E6750000}"/>
    <cellStyle name="Salida 2 2 7 2" xfId="22398" xr:uid="{00000000-0005-0000-0000-0000E7750000}"/>
    <cellStyle name="Salida 2 2 7 2 2" xfId="22399" xr:uid="{00000000-0005-0000-0000-0000E8750000}"/>
    <cellStyle name="Salida 2 2 7 2 2 2" xfId="22400" xr:uid="{00000000-0005-0000-0000-0000E9750000}"/>
    <cellStyle name="Salida 2 2 7 2 2 2 2" xfId="22401" xr:uid="{00000000-0005-0000-0000-0000EA750000}"/>
    <cellStyle name="Salida 2 2 7 2 2 2 3" xfId="22402" xr:uid="{00000000-0005-0000-0000-0000EB750000}"/>
    <cellStyle name="Salida 2 2 7 2 2 2 4" xfId="22403" xr:uid="{00000000-0005-0000-0000-0000EC750000}"/>
    <cellStyle name="Salida 2 2 7 2 2 2 5" xfId="22404" xr:uid="{00000000-0005-0000-0000-0000ED750000}"/>
    <cellStyle name="Salida 2 2 7 2 2 2 6" xfId="22405" xr:uid="{00000000-0005-0000-0000-0000EE750000}"/>
    <cellStyle name="Salida 2 2 7 2 2 3" xfId="22406" xr:uid="{00000000-0005-0000-0000-0000EF750000}"/>
    <cellStyle name="Salida 2 2 7 2 2 3 2" xfId="22407" xr:uid="{00000000-0005-0000-0000-0000F0750000}"/>
    <cellStyle name="Salida 2 2 7 2 2 3 3" xfId="22408" xr:uid="{00000000-0005-0000-0000-0000F1750000}"/>
    <cellStyle name="Salida 2 2 7 2 2 3 4" xfId="22409" xr:uid="{00000000-0005-0000-0000-0000F2750000}"/>
    <cellStyle name="Salida 2 2 7 2 2 3 5" xfId="22410" xr:uid="{00000000-0005-0000-0000-0000F3750000}"/>
    <cellStyle name="Salida 2 2 7 2 2 3 6" xfId="22411" xr:uid="{00000000-0005-0000-0000-0000F4750000}"/>
    <cellStyle name="Salida 2 2 7 2 2 4" xfId="22412" xr:uid="{00000000-0005-0000-0000-0000F5750000}"/>
    <cellStyle name="Salida 2 2 7 2 3" xfId="22413" xr:uid="{00000000-0005-0000-0000-0000F6750000}"/>
    <cellStyle name="Salida 2 2 7 2 3 2" xfId="22414" xr:uid="{00000000-0005-0000-0000-0000F7750000}"/>
    <cellStyle name="Salida 2 2 7 2 3 3" xfId="22415" xr:uid="{00000000-0005-0000-0000-0000F8750000}"/>
    <cellStyle name="Salida 2 2 7 2 3 4" xfId="22416" xr:uid="{00000000-0005-0000-0000-0000F9750000}"/>
    <cellStyle name="Salida 2 2 7 2 3 5" xfId="22417" xr:uid="{00000000-0005-0000-0000-0000FA750000}"/>
    <cellStyle name="Salida 2 2 7 2 3 6" xfId="22418" xr:uid="{00000000-0005-0000-0000-0000FB750000}"/>
    <cellStyle name="Salida 2 2 7 2 4" xfId="22419" xr:uid="{00000000-0005-0000-0000-0000FC750000}"/>
    <cellStyle name="Salida 2 2 7 2 4 2" xfId="22420" xr:uid="{00000000-0005-0000-0000-0000FD750000}"/>
    <cellStyle name="Salida 2 2 7 2 4 3" xfId="22421" xr:uid="{00000000-0005-0000-0000-0000FE750000}"/>
    <cellStyle name="Salida 2 2 7 2 4 4" xfId="22422" xr:uid="{00000000-0005-0000-0000-0000FF750000}"/>
    <cellStyle name="Salida 2 2 7 2 4 5" xfId="22423" xr:uid="{00000000-0005-0000-0000-000000760000}"/>
    <cellStyle name="Salida 2 2 7 2 4 6" xfId="22424" xr:uid="{00000000-0005-0000-0000-000001760000}"/>
    <cellStyle name="Salida 2 2 7 2 5" xfId="22425" xr:uid="{00000000-0005-0000-0000-000002760000}"/>
    <cellStyle name="Salida 2 2 7 3" xfId="22426" xr:uid="{00000000-0005-0000-0000-000003760000}"/>
    <cellStyle name="Salida 2 2 7 3 2" xfId="22427" xr:uid="{00000000-0005-0000-0000-000004760000}"/>
    <cellStyle name="Salida 2 2 7 3 2 2" xfId="22428" xr:uid="{00000000-0005-0000-0000-000005760000}"/>
    <cellStyle name="Salida 2 2 7 3 2 2 2" xfId="22429" xr:uid="{00000000-0005-0000-0000-000006760000}"/>
    <cellStyle name="Salida 2 2 7 3 2 2 3" xfId="22430" xr:uid="{00000000-0005-0000-0000-000007760000}"/>
    <cellStyle name="Salida 2 2 7 3 2 2 4" xfId="22431" xr:uid="{00000000-0005-0000-0000-000008760000}"/>
    <cellStyle name="Salida 2 2 7 3 2 2 5" xfId="22432" xr:uid="{00000000-0005-0000-0000-000009760000}"/>
    <cellStyle name="Salida 2 2 7 3 2 2 6" xfId="22433" xr:uid="{00000000-0005-0000-0000-00000A760000}"/>
    <cellStyle name="Salida 2 2 7 3 2 3" xfId="22434" xr:uid="{00000000-0005-0000-0000-00000B760000}"/>
    <cellStyle name="Salida 2 2 7 3 2 3 2" xfId="22435" xr:uid="{00000000-0005-0000-0000-00000C760000}"/>
    <cellStyle name="Salida 2 2 7 3 2 3 3" xfId="22436" xr:uid="{00000000-0005-0000-0000-00000D760000}"/>
    <cellStyle name="Salida 2 2 7 3 2 3 4" xfId="22437" xr:uid="{00000000-0005-0000-0000-00000E760000}"/>
    <cellStyle name="Salida 2 2 7 3 2 3 5" xfId="22438" xr:uid="{00000000-0005-0000-0000-00000F760000}"/>
    <cellStyle name="Salida 2 2 7 3 2 3 6" xfId="22439" xr:uid="{00000000-0005-0000-0000-000010760000}"/>
    <cellStyle name="Salida 2 2 7 3 2 4" xfId="22440" xr:uid="{00000000-0005-0000-0000-000011760000}"/>
    <cellStyle name="Salida 2 2 7 3 3" xfId="22441" xr:uid="{00000000-0005-0000-0000-000012760000}"/>
    <cellStyle name="Salida 2 2 7 3 3 2" xfId="22442" xr:uid="{00000000-0005-0000-0000-000013760000}"/>
    <cellStyle name="Salida 2 2 7 3 3 3" xfId="22443" xr:uid="{00000000-0005-0000-0000-000014760000}"/>
    <cellStyle name="Salida 2 2 7 3 3 4" xfId="22444" xr:uid="{00000000-0005-0000-0000-000015760000}"/>
    <cellStyle name="Salida 2 2 7 3 3 5" xfId="22445" xr:uid="{00000000-0005-0000-0000-000016760000}"/>
    <cellStyle name="Salida 2 2 7 3 3 6" xfId="22446" xr:uid="{00000000-0005-0000-0000-000017760000}"/>
    <cellStyle name="Salida 2 2 7 3 4" xfId="22447" xr:uid="{00000000-0005-0000-0000-000018760000}"/>
    <cellStyle name="Salida 2 2 7 3 4 2" xfId="22448" xr:uid="{00000000-0005-0000-0000-000019760000}"/>
    <cellStyle name="Salida 2 2 7 3 4 3" xfId="22449" xr:uid="{00000000-0005-0000-0000-00001A760000}"/>
    <cellStyle name="Salida 2 2 7 3 4 4" xfId="22450" xr:uid="{00000000-0005-0000-0000-00001B760000}"/>
    <cellStyle name="Salida 2 2 7 3 4 5" xfId="22451" xr:uid="{00000000-0005-0000-0000-00001C760000}"/>
    <cellStyle name="Salida 2 2 7 3 4 6" xfId="22452" xr:uid="{00000000-0005-0000-0000-00001D760000}"/>
    <cellStyle name="Salida 2 2 7 3 5" xfId="22453" xr:uid="{00000000-0005-0000-0000-00001E760000}"/>
    <cellStyle name="Salida 2 2 7 4" xfId="22454" xr:uid="{00000000-0005-0000-0000-00001F760000}"/>
    <cellStyle name="Salida 2 2 7 4 2" xfId="22455" xr:uid="{00000000-0005-0000-0000-000020760000}"/>
    <cellStyle name="Salida 2 2 7 4 2 2" xfId="22456" xr:uid="{00000000-0005-0000-0000-000021760000}"/>
    <cellStyle name="Salida 2 2 7 4 2 2 2" xfId="22457" xr:uid="{00000000-0005-0000-0000-000022760000}"/>
    <cellStyle name="Salida 2 2 7 4 2 2 3" xfId="22458" xr:uid="{00000000-0005-0000-0000-000023760000}"/>
    <cellStyle name="Salida 2 2 7 4 2 2 4" xfId="22459" xr:uid="{00000000-0005-0000-0000-000024760000}"/>
    <cellStyle name="Salida 2 2 7 4 2 2 5" xfId="22460" xr:uid="{00000000-0005-0000-0000-000025760000}"/>
    <cellStyle name="Salida 2 2 7 4 2 2 6" xfId="22461" xr:uid="{00000000-0005-0000-0000-000026760000}"/>
    <cellStyle name="Salida 2 2 7 4 2 3" xfId="22462" xr:uid="{00000000-0005-0000-0000-000027760000}"/>
    <cellStyle name="Salida 2 2 7 4 2 3 2" xfId="22463" xr:uid="{00000000-0005-0000-0000-000028760000}"/>
    <cellStyle name="Salida 2 2 7 4 2 3 3" xfId="22464" xr:uid="{00000000-0005-0000-0000-000029760000}"/>
    <cellStyle name="Salida 2 2 7 4 2 3 4" xfId="22465" xr:uid="{00000000-0005-0000-0000-00002A760000}"/>
    <cellStyle name="Salida 2 2 7 4 2 3 5" xfId="22466" xr:uid="{00000000-0005-0000-0000-00002B760000}"/>
    <cellStyle name="Salida 2 2 7 4 2 3 6" xfId="22467" xr:uid="{00000000-0005-0000-0000-00002C760000}"/>
    <cellStyle name="Salida 2 2 7 4 2 4" xfId="22468" xr:uid="{00000000-0005-0000-0000-00002D760000}"/>
    <cellStyle name="Salida 2 2 7 4 3" xfId="22469" xr:uid="{00000000-0005-0000-0000-00002E760000}"/>
    <cellStyle name="Salida 2 2 7 4 3 2" xfId="22470" xr:uid="{00000000-0005-0000-0000-00002F760000}"/>
    <cellStyle name="Salida 2 2 7 4 3 3" xfId="22471" xr:uid="{00000000-0005-0000-0000-000030760000}"/>
    <cellStyle name="Salida 2 2 7 4 3 4" xfId="22472" xr:uid="{00000000-0005-0000-0000-000031760000}"/>
    <cellStyle name="Salida 2 2 7 4 3 5" xfId="22473" xr:uid="{00000000-0005-0000-0000-000032760000}"/>
    <cellStyle name="Salida 2 2 7 4 3 6" xfId="22474" xr:uid="{00000000-0005-0000-0000-000033760000}"/>
    <cellStyle name="Salida 2 2 7 4 4" xfId="22475" xr:uid="{00000000-0005-0000-0000-000034760000}"/>
    <cellStyle name="Salida 2 2 7 4 4 2" xfId="22476" xr:uid="{00000000-0005-0000-0000-000035760000}"/>
    <cellStyle name="Salida 2 2 7 4 4 3" xfId="22477" xr:uid="{00000000-0005-0000-0000-000036760000}"/>
    <cellStyle name="Salida 2 2 7 4 4 4" xfId="22478" xr:uid="{00000000-0005-0000-0000-000037760000}"/>
    <cellStyle name="Salida 2 2 7 4 4 5" xfId="22479" xr:uid="{00000000-0005-0000-0000-000038760000}"/>
    <cellStyle name="Salida 2 2 7 4 4 6" xfId="22480" xr:uid="{00000000-0005-0000-0000-000039760000}"/>
    <cellStyle name="Salida 2 2 7 4 5" xfId="22481" xr:uid="{00000000-0005-0000-0000-00003A760000}"/>
    <cellStyle name="Salida 2 2 7 5" xfId="22482" xr:uid="{00000000-0005-0000-0000-00003B760000}"/>
    <cellStyle name="Salida 2 2 7 5 2" xfId="22483" xr:uid="{00000000-0005-0000-0000-00003C760000}"/>
    <cellStyle name="Salida 2 2 7 5 2 2" xfId="22484" xr:uid="{00000000-0005-0000-0000-00003D760000}"/>
    <cellStyle name="Salida 2 2 7 5 2 3" xfId="22485" xr:uid="{00000000-0005-0000-0000-00003E760000}"/>
    <cellStyle name="Salida 2 2 7 5 2 4" xfId="22486" xr:uid="{00000000-0005-0000-0000-00003F760000}"/>
    <cellStyle name="Salida 2 2 7 5 2 5" xfId="22487" xr:uid="{00000000-0005-0000-0000-000040760000}"/>
    <cellStyle name="Salida 2 2 7 5 2 6" xfId="22488" xr:uid="{00000000-0005-0000-0000-000041760000}"/>
    <cellStyle name="Salida 2 2 7 5 3" xfId="22489" xr:uid="{00000000-0005-0000-0000-000042760000}"/>
    <cellStyle name="Salida 2 2 7 5 3 2" xfId="22490" xr:uid="{00000000-0005-0000-0000-000043760000}"/>
    <cellStyle name="Salida 2 2 7 5 3 3" xfId="22491" xr:uid="{00000000-0005-0000-0000-000044760000}"/>
    <cellStyle name="Salida 2 2 7 5 3 4" xfId="22492" xr:uid="{00000000-0005-0000-0000-000045760000}"/>
    <cellStyle name="Salida 2 2 7 5 3 5" xfId="22493" xr:uid="{00000000-0005-0000-0000-000046760000}"/>
    <cellStyle name="Salida 2 2 7 5 3 6" xfId="22494" xr:uid="{00000000-0005-0000-0000-000047760000}"/>
    <cellStyle name="Salida 2 2 7 5 4" xfId="22495" xr:uid="{00000000-0005-0000-0000-000048760000}"/>
    <cellStyle name="Salida 2 2 7 6" xfId="22496" xr:uid="{00000000-0005-0000-0000-000049760000}"/>
    <cellStyle name="Salida 2 2 7 6 2" xfId="22497" xr:uid="{00000000-0005-0000-0000-00004A760000}"/>
    <cellStyle name="Salida 2 2 7 6 3" xfId="22498" xr:uid="{00000000-0005-0000-0000-00004B760000}"/>
    <cellStyle name="Salida 2 2 7 6 4" xfId="22499" xr:uid="{00000000-0005-0000-0000-00004C760000}"/>
    <cellStyle name="Salida 2 2 7 6 5" xfId="22500" xr:uid="{00000000-0005-0000-0000-00004D760000}"/>
    <cellStyle name="Salida 2 2 7 6 6" xfId="22501" xr:uid="{00000000-0005-0000-0000-00004E760000}"/>
    <cellStyle name="Salida 2 2 7 7" xfId="22502" xr:uid="{00000000-0005-0000-0000-00004F760000}"/>
    <cellStyle name="Salida 2 2 7 7 2" xfId="22503" xr:uid="{00000000-0005-0000-0000-000050760000}"/>
    <cellStyle name="Salida 2 2 7 7 3" xfId="22504" xr:uid="{00000000-0005-0000-0000-000051760000}"/>
    <cellStyle name="Salida 2 2 7 7 4" xfId="22505" xr:uid="{00000000-0005-0000-0000-000052760000}"/>
    <cellStyle name="Salida 2 2 7 7 5" xfId="22506" xr:uid="{00000000-0005-0000-0000-000053760000}"/>
    <cellStyle name="Salida 2 2 7 7 6" xfId="22507" xr:uid="{00000000-0005-0000-0000-000054760000}"/>
    <cellStyle name="Salida 2 2 7 8" xfId="22508" xr:uid="{00000000-0005-0000-0000-000055760000}"/>
    <cellStyle name="Salida 2 2 7_Client_Report_SSFD_286_UI_15May14_06h00" xfId="37136" xr:uid="{00000000-0005-0000-0000-000056760000}"/>
    <cellStyle name="Salida 2 2 8" xfId="22509" xr:uid="{00000000-0005-0000-0000-000057760000}"/>
    <cellStyle name="Salida 2 2 8 2" xfId="22510" xr:uid="{00000000-0005-0000-0000-000058760000}"/>
    <cellStyle name="Salida 2 2 8 2 2" xfId="22511" xr:uid="{00000000-0005-0000-0000-000059760000}"/>
    <cellStyle name="Salida 2 2 8 2 2 2" xfId="22512" xr:uid="{00000000-0005-0000-0000-00005A760000}"/>
    <cellStyle name="Salida 2 2 8 2 2 2 2" xfId="22513" xr:uid="{00000000-0005-0000-0000-00005B760000}"/>
    <cellStyle name="Salida 2 2 8 2 2 2 3" xfId="22514" xr:uid="{00000000-0005-0000-0000-00005C760000}"/>
    <cellStyle name="Salida 2 2 8 2 2 2 4" xfId="22515" xr:uid="{00000000-0005-0000-0000-00005D760000}"/>
    <cellStyle name="Salida 2 2 8 2 2 2 5" xfId="22516" xr:uid="{00000000-0005-0000-0000-00005E760000}"/>
    <cellStyle name="Salida 2 2 8 2 2 2 6" xfId="22517" xr:uid="{00000000-0005-0000-0000-00005F760000}"/>
    <cellStyle name="Salida 2 2 8 2 2 3" xfId="22518" xr:uid="{00000000-0005-0000-0000-000060760000}"/>
    <cellStyle name="Salida 2 2 8 2 2 3 2" xfId="22519" xr:uid="{00000000-0005-0000-0000-000061760000}"/>
    <cellStyle name="Salida 2 2 8 2 2 3 3" xfId="22520" xr:uid="{00000000-0005-0000-0000-000062760000}"/>
    <cellStyle name="Salida 2 2 8 2 2 3 4" xfId="22521" xr:uid="{00000000-0005-0000-0000-000063760000}"/>
    <cellStyle name="Salida 2 2 8 2 2 3 5" xfId="22522" xr:uid="{00000000-0005-0000-0000-000064760000}"/>
    <cellStyle name="Salida 2 2 8 2 2 3 6" xfId="22523" xr:uid="{00000000-0005-0000-0000-000065760000}"/>
    <cellStyle name="Salida 2 2 8 2 2 4" xfId="22524" xr:uid="{00000000-0005-0000-0000-000066760000}"/>
    <cellStyle name="Salida 2 2 8 2 3" xfId="22525" xr:uid="{00000000-0005-0000-0000-000067760000}"/>
    <cellStyle name="Salida 2 2 8 2 3 2" xfId="22526" xr:uid="{00000000-0005-0000-0000-000068760000}"/>
    <cellStyle name="Salida 2 2 8 2 3 3" xfId="22527" xr:uid="{00000000-0005-0000-0000-000069760000}"/>
    <cellStyle name="Salida 2 2 8 2 3 4" xfId="22528" xr:uid="{00000000-0005-0000-0000-00006A760000}"/>
    <cellStyle name="Salida 2 2 8 2 3 5" xfId="22529" xr:uid="{00000000-0005-0000-0000-00006B760000}"/>
    <cellStyle name="Salida 2 2 8 2 3 6" xfId="22530" xr:uid="{00000000-0005-0000-0000-00006C760000}"/>
    <cellStyle name="Salida 2 2 8 2 4" xfId="22531" xr:uid="{00000000-0005-0000-0000-00006D760000}"/>
    <cellStyle name="Salida 2 2 8 2 4 2" xfId="22532" xr:uid="{00000000-0005-0000-0000-00006E760000}"/>
    <cellStyle name="Salida 2 2 8 2 4 3" xfId="22533" xr:uid="{00000000-0005-0000-0000-00006F760000}"/>
    <cellStyle name="Salida 2 2 8 2 4 4" xfId="22534" xr:uid="{00000000-0005-0000-0000-000070760000}"/>
    <cellStyle name="Salida 2 2 8 2 4 5" xfId="22535" xr:uid="{00000000-0005-0000-0000-000071760000}"/>
    <cellStyle name="Salida 2 2 8 2 4 6" xfId="22536" xr:uid="{00000000-0005-0000-0000-000072760000}"/>
    <cellStyle name="Salida 2 2 8 2 5" xfId="22537" xr:uid="{00000000-0005-0000-0000-000073760000}"/>
    <cellStyle name="Salida 2 2 8 3" xfId="22538" xr:uid="{00000000-0005-0000-0000-000074760000}"/>
    <cellStyle name="Salida 2 2 8 3 2" xfId="22539" xr:uid="{00000000-0005-0000-0000-000075760000}"/>
    <cellStyle name="Salida 2 2 8 3 2 2" xfId="22540" xr:uid="{00000000-0005-0000-0000-000076760000}"/>
    <cellStyle name="Salida 2 2 8 3 2 2 2" xfId="22541" xr:uid="{00000000-0005-0000-0000-000077760000}"/>
    <cellStyle name="Salida 2 2 8 3 2 2 3" xfId="22542" xr:uid="{00000000-0005-0000-0000-000078760000}"/>
    <cellStyle name="Salida 2 2 8 3 2 2 4" xfId="22543" xr:uid="{00000000-0005-0000-0000-000079760000}"/>
    <cellStyle name="Salida 2 2 8 3 2 2 5" xfId="22544" xr:uid="{00000000-0005-0000-0000-00007A760000}"/>
    <cellStyle name="Salida 2 2 8 3 2 2 6" xfId="22545" xr:uid="{00000000-0005-0000-0000-00007B760000}"/>
    <cellStyle name="Salida 2 2 8 3 2 3" xfId="22546" xr:uid="{00000000-0005-0000-0000-00007C760000}"/>
    <cellStyle name="Salida 2 2 8 3 2 3 2" xfId="22547" xr:uid="{00000000-0005-0000-0000-00007D760000}"/>
    <cellStyle name="Salida 2 2 8 3 2 3 3" xfId="22548" xr:uid="{00000000-0005-0000-0000-00007E760000}"/>
    <cellStyle name="Salida 2 2 8 3 2 3 4" xfId="22549" xr:uid="{00000000-0005-0000-0000-00007F760000}"/>
    <cellStyle name="Salida 2 2 8 3 2 3 5" xfId="22550" xr:uid="{00000000-0005-0000-0000-000080760000}"/>
    <cellStyle name="Salida 2 2 8 3 2 3 6" xfId="22551" xr:uid="{00000000-0005-0000-0000-000081760000}"/>
    <cellStyle name="Salida 2 2 8 3 2 4" xfId="22552" xr:uid="{00000000-0005-0000-0000-000082760000}"/>
    <cellStyle name="Salida 2 2 8 3 3" xfId="22553" xr:uid="{00000000-0005-0000-0000-000083760000}"/>
    <cellStyle name="Salida 2 2 8 3 3 2" xfId="22554" xr:uid="{00000000-0005-0000-0000-000084760000}"/>
    <cellStyle name="Salida 2 2 8 3 3 3" xfId="22555" xr:uid="{00000000-0005-0000-0000-000085760000}"/>
    <cellStyle name="Salida 2 2 8 3 3 4" xfId="22556" xr:uid="{00000000-0005-0000-0000-000086760000}"/>
    <cellStyle name="Salida 2 2 8 3 3 5" xfId="22557" xr:uid="{00000000-0005-0000-0000-000087760000}"/>
    <cellStyle name="Salida 2 2 8 3 3 6" xfId="22558" xr:uid="{00000000-0005-0000-0000-000088760000}"/>
    <cellStyle name="Salida 2 2 8 3 4" xfId="22559" xr:uid="{00000000-0005-0000-0000-000089760000}"/>
    <cellStyle name="Salida 2 2 8 3 4 2" xfId="22560" xr:uid="{00000000-0005-0000-0000-00008A760000}"/>
    <cellStyle name="Salida 2 2 8 3 4 3" xfId="22561" xr:uid="{00000000-0005-0000-0000-00008B760000}"/>
    <cellStyle name="Salida 2 2 8 3 4 4" xfId="22562" xr:uid="{00000000-0005-0000-0000-00008C760000}"/>
    <cellStyle name="Salida 2 2 8 3 4 5" xfId="22563" xr:uid="{00000000-0005-0000-0000-00008D760000}"/>
    <cellStyle name="Salida 2 2 8 3 4 6" xfId="22564" xr:uid="{00000000-0005-0000-0000-00008E760000}"/>
    <cellStyle name="Salida 2 2 8 3 5" xfId="22565" xr:uid="{00000000-0005-0000-0000-00008F760000}"/>
    <cellStyle name="Salida 2 2 8 4" xfId="22566" xr:uid="{00000000-0005-0000-0000-000090760000}"/>
    <cellStyle name="Salida 2 2 8 4 2" xfId="22567" xr:uid="{00000000-0005-0000-0000-000091760000}"/>
    <cellStyle name="Salida 2 2 8 4 2 2" xfId="22568" xr:uid="{00000000-0005-0000-0000-000092760000}"/>
    <cellStyle name="Salida 2 2 8 4 2 2 2" xfId="22569" xr:uid="{00000000-0005-0000-0000-000093760000}"/>
    <cellStyle name="Salida 2 2 8 4 2 2 3" xfId="22570" xr:uid="{00000000-0005-0000-0000-000094760000}"/>
    <cellStyle name="Salida 2 2 8 4 2 2 4" xfId="22571" xr:uid="{00000000-0005-0000-0000-000095760000}"/>
    <cellStyle name="Salida 2 2 8 4 2 2 5" xfId="22572" xr:uid="{00000000-0005-0000-0000-000096760000}"/>
    <cellStyle name="Salida 2 2 8 4 2 2 6" xfId="22573" xr:uid="{00000000-0005-0000-0000-000097760000}"/>
    <cellStyle name="Salida 2 2 8 4 2 3" xfId="22574" xr:uid="{00000000-0005-0000-0000-000098760000}"/>
    <cellStyle name="Salida 2 2 8 4 2 3 2" xfId="22575" xr:uid="{00000000-0005-0000-0000-000099760000}"/>
    <cellStyle name="Salida 2 2 8 4 2 3 3" xfId="22576" xr:uid="{00000000-0005-0000-0000-00009A760000}"/>
    <cellStyle name="Salida 2 2 8 4 2 3 4" xfId="22577" xr:uid="{00000000-0005-0000-0000-00009B760000}"/>
    <cellStyle name="Salida 2 2 8 4 2 3 5" xfId="22578" xr:uid="{00000000-0005-0000-0000-00009C760000}"/>
    <cellStyle name="Salida 2 2 8 4 2 3 6" xfId="22579" xr:uid="{00000000-0005-0000-0000-00009D760000}"/>
    <cellStyle name="Salida 2 2 8 4 2 4" xfId="22580" xr:uid="{00000000-0005-0000-0000-00009E760000}"/>
    <cellStyle name="Salida 2 2 8 4 3" xfId="22581" xr:uid="{00000000-0005-0000-0000-00009F760000}"/>
    <cellStyle name="Salida 2 2 8 4 3 2" xfId="22582" xr:uid="{00000000-0005-0000-0000-0000A0760000}"/>
    <cellStyle name="Salida 2 2 8 4 3 3" xfId="22583" xr:uid="{00000000-0005-0000-0000-0000A1760000}"/>
    <cellStyle name="Salida 2 2 8 4 3 4" xfId="22584" xr:uid="{00000000-0005-0000-0000-0000A2760000}"/>
    <cellStyle name="Salida 2 2 8 4 3 5" xfId="22585" xr:uid="{00000000-0005-0000-0000-0000A3760000}"/>
    <cellStyle name="Salida 2 2 8 4 3 6" xfId="22586" xr:uid="{00000000-0005-0000-0000-0000A4760000}"/>
    <cellStyle name="Salida 2 2 8 4 4" xfId="22587" xr:uid="{00000000-0005-0000-0000-0000A5760000}"/>
    <cellStyle name="Salida 2 2 8 4 4 2" xfId="22588" xr:uid="{00000000-0005-0000-0000-0000A6760000}"/>
    <cellStyle name="Salida 2 2 8 4 4 3" xfId="22589" xr:uid="{00000000-0005-0000-0000-0000A7760000}"/>
    <cellStyle name="Salida 2 2 8 4 4 4" xfId="22590" xr:uid="{00000000-0005-0000-0000-0000A8760000}"/>
    <cellStyle name="Salida 2 2 8 4 4 5" xfId="22591" xr:uid="{00000000-0005-0000-0000-0000A9760000}"/>
    <cellStyle name="Salida 2 2 8 4 4 6" xfId="22592" xr:uid="{00000000-0005-0000-0000-0000AA760000}"/>
    <cellStyle name="Salida 2 2 8 4 5" xfId="22593" xr:uid="{00000000-0005-0000-0000-0000AB760000}"/>
    <cellStyle name="Salida 2 2 8 5" xfId="22594" xr:uid="{00000000-0005-0000-0000-0000AC760000}"/>
    <cellStyle name="Salida 2 2 8 5 2" xfId="22595" xr:uid="{00000000-0005-0000-0000-0000AD760000}"/>
    <cellStyle name="Salida 2 2 8 5 2 2" xfId="22596" xr:uid="{00000000-0005-0000-0000-0000AE760000}"/>
    <cellStyle name="Salida 2 2 8 5 2 3" xfId="22597" xr:uid="{00000000-0005-0000-0000-0000AF760000}"/>
    <cellStyle name="Salida 2 2 8 5 2 4" xfId="22598" xr:uid="{00000000-0005-0000-0000-0000B0760000}"/>
    <cellStyle name="Salida 2 2 8 5 2 5" xfId="22599" xr:uid="{00000000-0005-0000-0000-0000B1760000}"/>
    <cellStyle name="Salida 2 2 8 5 2 6" xfId="22600" xr:uid="{00000000-0005-0000-0000-0000B2760000}"/>
    <cellStyle name="Salida 2 2 8 5 3" xfId="22601" xr:uid="{00000000-0005-0000-0000-0000B3760000}"/>
    <cellStyle name="Salida 2 2 8 5 3 2" xfId="22602" xr:uid="{00000000-0005-0000-0000-0000B4760000}"/>
    <cellStyle name="Salida 2 2 8 5 3 3" xfId="22603" xr:uid="{00000000-0005-0000-0000-0000B5760000}"/>
    <cellStyle name="Salida 2 2 8 5 3 4" xfId="22604" xr:uid="{00000000-0005-0000-0000-0000B6760000}"/>
    <cellStyle name="Salida 2 2 8 5 3 5" xfId="22605" xr:uid="{00000000-0005-0000-0000-0000B7760000}"/>
    <cellStyle name="Salida 2 2 8 5 3 6" xfId="22606" xr:uid="{00000000-0005-0000-0000-0000B8760000}"/>
    <cellStyle name="Salida 2 2 8 5 4" xfId="22607" xr:uid="{00000000-0005-0000-0000-0000B9760000}"/>
    <cellStyle name="Salida 2 2 8 6" xfId="22608" xr:uid="{00000000-0005-0000-0000-0000BA760000}"/>
    <cellStyle name="Salida 2 2 8 6 2" xfId="22609" xr:uid="{00000000-0005-0000-0000-0000BB760000}"/>
    <cellStyle name="Salida 2 2 8 6 3" xfId="22610" xr:uid="{00000000-0005-0000-0000-0000BC760000}"/>
    <cellStyle name="Salida 2 2 8 6 4" xfId="22611" xr:uid="{00000000-0005-0000-0000-0000BD760000}"/>
    <cellStyle name="Salida 2 2 8 6 5" xfId="22612" xr:uid="{00000000-0005-0000-0000-0000BE760000}"/>
    <cellStyle name="Salida 2 2 8 6 6" xfId="22613" xr:uid="{00000000-0005-0000-0000-0000BF760000}"/>
    <cellStyle name="Salida 2 2 8 7" xfId="22614" xr:uid="{00000000-0005-0000-0000-0000C0760000}"/>
    <cellStyle name="Salida 2 2 8 7 2" xfId="22615" xr:uid="{00000000-0005-0000-0000-0000C1760000}"/>
    <cellStyle name="Salida 2 2 8 7 3" xfId="22616" xr:uid="{00000000-0005-0000-0000-0000C2760000}"/>
    <cellStyle name="Salida 2 2 8 7 4" xfId="22617" xr:uid="{00000000-0005-0000-0000-0000C3760000}"/>
    <cellStyle name="Salida 2 2 8 7 5" xfId="22618" xr:uid="{00000000-0005-0000-0000-0000C4760000}"/>
    <cellStyle name="Salida 2 2 8 7 6" xfId="22619" xr:uid="{00000000-0005-0000-0000-0000C5760000}"/>
    <cellStyle name="Salida 2 2 8 8" xfId="22620" xr:uid="{00000000-0005-0000-0000-0000C6760000}"/>
    <cellStyle name="Salida 2 2 8_Client_Report_SSFD_286_UI_15May14_06h00" xfId="37137" xr:uid="{00000000-0005-0000-0000-0000C7760000}"/>
    <cellStyle name="Salida 2 2 9" xfId="22621" xr:uid="{00000000-0005-0000-0000-0000C8760000}"/>
    <cellStyle name="Salida 2 2 9 2" xfId="22622" xr:uid="{00000000-0005-0000-0000-0000C9760000}"/>
    <cellStyle name="Salida 2 2 9 2 2" xfId="22623" xr:uid="{00000000-0005-0000-0000-0000CA760000}"/>
    <cellStyle name="Salida 2 2 9 2 2 2" xfId="22624" xr:uid="{00000000-0005-0000-0000-0000CB760000}"/>
    <cellStyle name="Salida 2 2 9 2 2 2 2" xfId="22625" xr:uid="{00000000-0005-0000-0000-0000CC760000}"/>
    <cellStyle name="Salida 2 2 9 2 2 2 3" xfId="22626" xr:uid="{00000000-0005-0000-0000-0000CD760000}"/>
    <cellStyle name="Salida 2 2 9 2 2 2 4" xfId="22627" xr:uid="{00000000-0005-0000-0000-0000CE760000}"/>
    <cellStyle name="Salida 2 2 9 2 2 2 5" xfId="22628" xr:uid="{00000000-0005-0000-0000-0000CF760000}"/>
    <cellStyle name="Salida 2 2 9 2 2 2 6" xfId="22629" xr:uid="{00000000-0005-0000-0000-0000D0760000}"/>
    <cellStyle name="Salida 2 2 9 2 2 3" xfId="22630" xr:uid="{00000000-0005-0000-0000-0000D1760000}"/>
    <cellStyle name="Salida 2 2 9 2 2 3 2" xfId="22631" xr:uid="{00000000-0005-0000-0000-0000D2760000}"/>
    <cellStyle name="Salida 2 2 9 2 2 3 3" xfId="22632" xr:uid="{00000000-0005-0000-0000-0000D3760000}"/>
    <cellStyle name="Salida 2 2 9 2 2 3 4" xfId="22633" xr:uid="{00000000-0005-0000-0000-0000D4760000}"/>
    <cellStyle name="Salida 2 2 9 2 2 3 5" xfId="22634" xr:uid="{00000000-0005-0000-0000-0000D5760000}"/>
    <cellStyle name="Salida 2 2 9 2 2 3 6" xfId="22635" xr:uid="{00000000-0005-0000-0000-0000D6760000}"/>
    <cellStyle name="Salida 2 2 9 2 2 4" xfId="22636" xr:uid="{00000000-0005-0000-0000-0000D7760000}"/>
    <cellStyle name="Salida 2 2 9 2 3" xfId="22637" xr:uid="{00000000-0005-0000-0000-0000D8760000}"/>
    <cellStyle name="Salida 2 2 9 2 3 2" xfId="22638" xr:uid="{00000000-0005-0000-0000-0000D9760000}"/>
    <cellStyle name="Salida 2 2 9 2 3 3" xfId="22639" xr:uid="{00000000-0005-0000-0000-0000DA760000}"/>
    <cellStyle name="Salida 2 2 9 2 3 4" xfId="22640" xr:uid="{00000000-0005-0000-0000-0000DB760000}"/>
    <cellStyle name="Salida 2 2 9 2 3 5" xfId="22641" xr:uid="{00000000-0005-0000-0000-0000DC760000}"/>
    <cellStyle name="Salida 2 2 9 2 3 6" xfId="22642" xr:uid="{00000000-0005-0000-0000-0000DD760000}"/>
    <cellStyle name="Salida 2 2 9 2 4" xfId="22643" xr:uid="{00000000-0005-0000-0000-0000DE760000}"/>
    <cellStyle name="Salida 2 2 9 2 4 2" xfId="22644" xr:uid="{00000000-0005-0000-0000-0000DF760000}"/>
    <cellStyle name="Salida 2 2 9 2 4 3" xfId="22645" xr:uid="{00000000-0005-0000-0000-0000E0760000}"/>
    <cellStyle name="Salida 2 2 9 2 4 4" xfId="22646" xr:uid="{00000000-0005-0000-0000-0000E1760000}"/>
    <cellStyle name="Salida 2 2 9 2 4 5" xfId="22647" xr:uid="{00000000-0005-0000-0000-0000E2760000}"/>
    <cellStyle name="Salida 2 2 9 2 4 6" xfId="22648" xr:uid="{00000000-0005-0000-0000-0000E3760000}"/>
    <cellStyle name="Salida 2 2 9 2 5" xfId="22649" xr:uid="{00000000-0005-0000-0000-0000E4760000}"/>
    <cellStyle name="Salida 2 2 9 3" xfId="22650" xr:uid="{00000000-0005-0000-0000-0000E5760000}"/>
    <cellStyle name="Salida 2 2 9 3 2" xfId="22651" xr:uid="{00000000-0005-0000-0000-0000E6760000}"/>
    <cellStyle name="Salida 2 2 9 3 2 2" xfId="22652" xr:uid="{00000000-0005-0000-0000-0000E7760000}"/>
    <cellStyle name="Salida 2 2 9 3 2 2 2" xfId="22653" xr:uid="{00000000-0005-0000-0000-0000E8760000}"/>
    <cellStyle name="Salida 2 2 9 3 2 2 3" xfId="22654" xr:uid="{00000000-0005-0000-0000-0000E9760000}"/>
    <cellStyle name="Salida 2 2 9 3 2 2 4" xfId="22655" xr:uid="{00000000-0005-0000-0000-0000EA760000}"/>
    <cellStyle name="Salida 2 2 9 3 2 2 5" xfId="22656" xr:uid="{00000000-0005-0000-0000-0000EB760000}"/>
    <cellStyle name="Salida 2 2 9 3 2 2 6" xfId="22657" xr:uid="{00000000-0005-0000-0000-0000EC760000}"/>
    <cellStyle name="Salida 2 2 9 3 2 3" xfId="22658" xr:uid="{00000000-0005-0000-0000-0000ED760000}"/>
    <cellStyle name="Salida 2 2 9 3 2 3 2" xfId="22659" xr:uid="{00000000-0005-0000-0000-0000EE760000}"/>
    <cellStyle name="Salida 2 2 9 3 2 3 3" xfId="22660" xr:uid="{00000000-0005-0000-0000-0000EF760000}"/>
    <cellStyle name="Salida 2 2 9 3 2 3 4" xfId="22661" xr:uid="{00000000-0005-0000-0000-0000F0760000}"/>
    <cellStyle name="Salida 2 2 9 3 2 3 5" xfId="22662" xr:uid="{00000000-0005-0000-0000-0000F1760000}"/>
    <cellStyle name="Salida 2 2 9 3 2 3 6" xfId="22663" xr:uid="{00000000-0005-0000-0000-0000F2760000}"/>
    <cellStyle name="Salida 2 2 9 3 2 4" xfId="22664" xr:uid="{00000000-0005-0000-0000-0000F3760000}"/>
    <cellStyle name="Salida 2 2 9 3 3" xfId="22665" xr:uid="{00000000-0005-0000-0000-0000F4760000}"/>
    <cellStyle name="Salida 2 2 9 3 3 2" xfId="22666" xr:uid="{00000000-0005-0000-0000-0000F5760000}"/>
    <cellStyle name="Salida 2 2 9 3 3 3" xfId="22667" xr:uid="{00000000-0005-0000-0000-0000F6760000}"/>
    <cellStyle name="Salida 2 2 9 3 3 4" xfId="22668" xr:uid="{00000000-0005-0000-0000-0000F7760000}"/>
    <cellStyle name="Salida 2 2 9 3 3 5" xfId="22669" xr:uid="{00000000-0005-0000-0000-0000F8760000}"/>
    <cellStyle name="Salida 2 2 9 3 3 6" xfId="22670" xr:uid="{00000000-0005-0000-0000-0000F9760000}"/>
    <cellStyle name="Salida 2 2 9 3 4" xfId="22671" xr:uid="{00000000-0005-0000-0000-0000FA760000}"/>
    <cellStyle name="Salida 2 2 9 3 4 2" xfId="22672" xr:uid="{00000000-0005-0000-0000-0000FB760000}"/>
    <cellStyle name="Salida 2 2 9 3 4 3" xfId="22673" xr:uid="{00000000-0005-0000-0000-0000FC760000}"/>
    <cellStyle name="Salida 2 2 9 3 4 4" xfId="22674" xr:uid="{00000000-0005-0000-0000-0000FD760000}"/>
    <cellStyle name="Salida 2 2 9 3 4 5" xfId="22675" xr:uid="{00000000-0005-0000-0000-0000FE760000}"/>
    <cellStyle name="Salida 2 2 9 3 4 6" xfId="22676" xr:uid="{00000000-0005-0000-0000-0000FF760000}"/>
    <cellStyle name="Salida 2 2 9 3 5" xfId="22677" xr:uid="{00000000-0005-0000-0000-000000770000}"/>
    <cellStyle name="Salida 2 2 9 4" xfId="22678" xr:uid="{00000000-0005-0000-0000-000001770000}"/>
    <cellStyle name="Salida 2 2 9 4 2" xfId="22679" xr:uid="{00000000-0005-0000-0000-000002770000}"/>
    <cellStyle name="Salida 2 2 9 4 2 2" xfId="22680" xr:uid="{00000000-0005-0000-0000-000003770000}"/>
    <cellStyle name="Salida 2 2 9 4 2 2 2" xfId="22681" xr:uid="{00000000-0005-0000-0000-000004770000}"/>
    <cellStyle name="Salida 2 2 9 4 2 2 3" xfId="22682" xr:uid="{00000000-0005-0000-0000-000005770000}"/>
    <cellStyle name="Salida 2 2 9 4 2 2 4" xfId="22683" xr:uid="{00000000-0005-0000-0000-000006770000}"/>
    <cellStyle name="Salida 2 2 9 4 2 2 5" xfId="22684" xr:uid="{00000000-0005-0000-0000-000007770000}"/>
    <cellStyle name="Salida 2 2 9 4 2 2 6" xfId="22685" xr:uid="{00000000-0005-0000-0000-000008770000}"/>
    <cellStyle name="Salida 2 2 9 4 2 3" xfId="22686" xr:uid="{00000000-0005-0000-0000-000009770000}"/>
    <cellStyle name="Salida 2 2 9 4 2 3 2" xfId="22687" xr:uid="{00000000-0005-0000-0000-00000A770000}"/>
    <cellStyle name="Salida 2 2 9 4 2 3 3" xfId="22688" xr:uid="{00000000-0005-0000-0000-00000B770000}"/>
    <cellStyle name="Salida 2 2 9 4 2 3 4" xfId="22689" xr:uid="{00000000-0005-0000-0000-00000C770000}"/>
    <cellStyle name="Salida 2 2 9 4 2 3 5" xfId="22690" xr:uid="{00000000-0005-0000-0000-00000D770000}"/>
    <cellStyle name="Salida 2 2 9 4 2 3 6" xfId="22691" xr:uid="{00000000-0005-0000-0000-00000E770000}"/>
    <cellStyle name="Salida 2 2 9 4 2 4" xfId="22692" xr:uid="{00000000-0005-0000-0000-00000F770000}"/>
    <cellStyle name="Salida 2 2 9 4 3" xfId="22693" xr:uid="{00000000-0005-0000-0000-000010770000}"/>
    <cellStyle name="Salida 2 2 9 4 3 2" xfId="22694" xr:uid="{00000000-0005-0000-0000-000011770000}"/>
    <cellStyle name="Salida 2 2 9 4 3 3" xfId="22695" xr:uid="{00000000-0005-0000-0000-000012770000}"/>
    <cellStyle name="Salida 2 2 9 4 3 4" xfId="22696" xr:uid="{00000000-0005-0000-0000-000013770000}"/>
    <cellStyle name="Salida 2 2 9 4 3 5" xfId="22697" xr:uid="{00000000-0005-0000-0000-000014770000}"/>
    <cellStyle name="Salida 2 2 9 4 3 6" xfId="22698" xr:uid="{00000000-0005-0000-0000-000015770000}"/>
    <cellStyle name="Salida 2 2 9 4 4" xfId="22699" xr:uid="{00000000-0005-0000-0000-000016770000}"/>
    <cellStyle name="Salida 2 2 9 4 4 2" xfId="22700" xr:uid="{00000000-0005-0000-0000-000017770000}"/>
    <cellStyle name="Salida 2 2 9 4 4 3" xfId="22701" xr:uid="{00000000-0005-0000-0000-000018770000}"/>
    <cellStyle name="Salida 2 2 9 4 4 4" xfId="22702" xr:uid="{00000000-0005-0000-0000-000019770000}"/>
    <cellStyle name="Salida 2 2 9 4 4 5" xfId="22703" xr:uid="{00000000-0005-0000-0000-00001A770000}"/>
    <cellStyle name="Salida 2 2 9 4 4 6" xfId="22704" xr:uid="{00000000-0005-0000-0000-00001B770000}"/>
    <cellStyle name="Salida 2 2 9 4 5" xfId="22705" xr:uid="{00000000-0005-0000-0000-00001C770000}"/>
    <cellStyle name="Salida 2 2 9 5" xfId="22706" xr:uid="{00000000-0005-0000-0000-00001D770000}"/>
    <cellStyle name="Salida 2 2 9 5 2" xfId="22707" xr:uid="{00000000-0005-0000-0000-00001E770000}"/>
    <cellStyle name="Salida 2 2 9 5 2 2" xfId="22708" xr:uid="{00000000-0005-0000-0000-00001F770000}"/>
    <cellStyle name="Salida 2 2 9 5 2 3" xfId="22709" xr:uid="{00000000-0005-0000-0000-000020770000}"/>
    <cellStyle name="Salida 2 2 9 5 2 4" xfId="22710" xr:uid="{00000000-0005-0000-0000-000021770000}"/>
    <cellStyle name="Salida 2 2 9 5 2 5" xfId="22711" xr:uid="{00000000-0005-0000-0000-000022770000}"/>
    <cellStyle name="Salida 2 2 9 5 2 6" xfId="22712" xr:uid="{00000000-0005-0000-0000-000023770000}"/>
    <cellStyle name="Salida 2 2 9 5 3" xfId="22713" xr:uid="{00000000-0005-0000-0000-000024770000}"/>
    <cellStyle name="Salida 2 2 9 5 3 2" xfId="22714" xr:uid="{00000000-0005-0000-0000-000025770000}"/>
    <cellStyle name="Salida 2 2 9 5 3 3" xfId="22715" xr:uid="{00000000-0005-0000-0000-000026770000}"/>
    <cellStyle name="Salida 2 2 9 5 3 4" xfId="22716" xr:uid="{00000000-0005-0000-0000-000027770000}"/>
    <cellStyle name="Salida 2 2 9 5 3 5" xfId="22717" xr:uid="{00000000-0005-0000-0000-000028770000}"/>
    <cellStyle name="Salida 2 2 9 5 3 6" xfId="22718" xr:uid="{00000000-0005-0000-0000-000029770000}"/>
    <cellStyle name="Salida 2 2 9 5 4" xfId="22719" xr:uid="{00000000-0005-0000-0000-00002A770000}"/>
    <cellStyle name="Salida 2 2 9 6" xfId="22720" xr:uid="{00000000-0005-0000-0000-00002B770000}"/>
    <cellStyle name="Salida 2 2 9 6 2" xfId="22721" xr:uid="{00000000-0005-0000-0000-00002C770000}"/>
    <cellStyle name="Salida 2 2 9 6 3" xfId="22722" xr:uid="{00000000-0005-0000-0000-00002D770000}"/>
    <cellStyle name="Salida 2 2 9 6 4" xfId="22723" xr:uid="{00000000-0005-0000-0000-00002E770000}"/>
    <cellStyle name="Salida 2 2 9 6 5" xfId="22724" xr:uid="{00000000-0005-0000-0000-00002F770000}"/>
    <cellStyle name="Salida 2 2 9 6 6" xfId="22725" xr:uid="{00000000-0005-0000-0000-000030770000}"/>
    <cellStyle name="Salida 2 2 9 7" xfId="22726" xr:uid="{00000000-0005-0000-0000-000031770000}"/>
    <cellStyle name="Salida 2 2 9 7 2" xfId="22727" xr:uid="{00000000-0005-0000-0000-000032770000}"/>
    <cellStyle name="Salida 2 2 9 7 3" xfId="22728" xr:uid="{00000000-0005-0000-0000-000033770000}"/>
    <cellStyle name="Salida 2 2 9 7 4" xfId="22729" xr:uid="{00000000-0005-0000-0000-000034770000}"/>
    <cellStyle name="Salida 2 2 9 7 5" xfId="22730" xr:uid="{00000000-0005-0000-0000-000035770000}"/>
    <cellStyle name="Salida 2 2 9 7 6" xfId="22731" xr:uid="{00000000-0005-0000-0000-000036770000}"/>
    <cellStyle name="Salida 2 2 9 8" xfId="22732" xr:uid="{00000000-0005-0000-0000-000037770000}"/>
    <cellStyle name="Salida 2 2 9_Client_Report_SSFD_286_UI_15May14_06h00" xfId="37138" xr:uid="{00000000-0005-0000-0000-000038770000}"/>
    <cellStyle name="Salida 2 2_Client_Report_SSFD_286_UI_15May14_06h00" xfId="37139" xr:uid="{00000000-0005-0000-0000-000039770000}"/>
    <cellStyle name="Salida 2 20" xfId="22733" xr:uid="{00000000-0005-0000-0000-00003A770000}"/>
    <cellStyle name="Salida 2 20 2" xfId="22734" xr:uid="{00000000-0005-0000-0000-00003B770000}"/>
    <cellStyle name="Salida 2 20 2 2" xfId="22735" xr:uid="{00000000-0005-0000-0000-00003C770000}"/>
    <cellStyle name="Salida 2 20 2 3" xfId="22736" xr:uid="{00000000-0005-0000-0000-00003D770000}"/>
    <cellStyle name="Salida 2 20 2 4" xfId="22737" xr:uid="{00000000-0005-0000-0000-00003E770000}"/>
    <cellStyle name="Salida 2 20 2 5" xfId="22738" xr:uid="{00000000-0005-0000-0000-00003F770000}"/>
    <cellStyle name="Salida 2 20 2 6" xfId="22739" xr:uid="{00000000-0005-0000-0000-000040770000}"/>
    <cellStyle name="Salida 2 20 3" xfId="22740" xr:uid="{00000000-0005-0000-0000-000041770000}"/>
    <cellStyle name="Salida 2 20 3 2" xfId="22741" xr:uid="{00000000-0005-0000-0000-000042770000}"/>
    <cellStyle name="Salida 2 20 3 3" xfId="22742" xr:uid="{00000000-0005-0000-0000-000043770000}"/>
    <cellStyle name="Salida 2 20 3 4" xfId="22743" xr:uid="{00000000-0005-0000-0000-000044770000}"/>
    <cellStyle name="Salida 2 20 3 5" xfId="22744" xr:uid="{00000000-0005-0000-0000-000045770000}"/>
    <cellStyle name="Salida 2 20 3 6" xfId="22745" xr:uid="{00000000-0005-0000-0000-000046770000}"/>
    <cellStyle name="Salida 2 20 4" xfId="22746" xr:uid="{00000000-0005-0000-0000-000047770000}"/>
    <cellStyle name="Salida 2 21" xfId="22747" xr:uid="{00000000-0005-0000-0000-000048770000}"/>
    <cellStyle name="Salida 2 21 2" xfId="22748" xr:uid="{00000000-0005-0000-0000-000049770000}"/>
    <cellStyle name="Salida 2 21 3" xfId="22749" xr:uid="{00000000-0005-0000-0000-00004A770000}"/>
    <cellStyle name="Salida 2 21 4" xfId="22750" xr:uid="{00000000-0005-0000-0000-00004B770000}"/>
    <cellStyle name="Salida 2 21 5" xfId="22751" xr:uid="{00000000-0005-0000-0000-00004C770000}"/>
    <cellStyle name="Salida 2 21 6" xfId="22752" xr:uid="{00000000-0005-0000-0000-00004D770000}"/>
    <cellStyle name="Salida 2 22" xfId="22753" xr:uid="{00000000-0005-0000-0000-00004E770000}"/>
    <cellStyle name="Salida 2 22 2" xfId="22754" xr:uid="{00000000-0005-0000-0000-00004F770000}"/>
    <cellStyle name="Salida 2 22 3" xfId="22755" xr:uid="{00000000-0005-0000-0000-000050770000}"/>
    <cellStyle name="Salida 2 22 4" xfId="22756" xr:uid="{00000000-0005-0000-0000-000051770000}"/>
    <cellStyle name="Salida 2 22 5" xfId="22757" xr:uid="{00000000-0005-0000-0000-000052770000}"/>
    <cellStyle name="Salida 2 22 6" xfId="22758" xr:uid="{00000000-0005-0000-0000-000053770000}"/>
    <cellStyle name="Salida 2 23" xfId="22759" xr:uid="{00000000-0005-0000-0000-000054770000}"/>
    <cellStyle name="Salida 2 3" xfId="22760" xr:uid="{00000000-0005-0000-0000-000055770000}"/>
    <cellStyle name="Salida 2 3 2" xfId="22761" xr:uid="{00000000-0005-0000-0000-000056770000}"/>
    <cellStyle name="Salida 2 3 2 2" xfId="22762" xr:uid="{00000000-0005-0000-0000-000057770000}"/>
    <cellStyle name="Salida 2 3 2 2 2" xfId="22763" xr:uid="{00000000-0005-0000-0000-000058770000}"/>
    <cellStyle name="Salida 2 3 2 2 2 2" xfId="22764" xr:uid="{00000000-0005-0000-0000-000059770000}"/>
    <cellStyle name="Salida 2 3 2 2 2 3" xfId="22765" xr:uid="{00000000-0005-0000-0000-00005A770000}"/>
    <cellStyle name="Salida 2 3 2 2 2 4" xfId="22766" xr:uid="{00000000-0005-0000-0000-00005B770000}"/>
    <cellStyle name="Salida 2 3 2 2 2 5" xfId="22767" xr:uid="{00000000-0005-0000-0000-00005C770000}"/>
    <cellStyle name="Salida 2 3 2 2 2 6" xfId="22768" xr:uid="{00000000-0005-0000-0000-00005D770000}"/>
    <cellStyle name="Salida 2 3 2 2 3" xfId="22769" xr:uid="{00000000-0005-0000-0000-00005E770000}"/>
    <cellStyle name="Salida 2 3 2 2 3 2" xfId="22770" xr:uid="{00000000-0005-0000-0000-00005F770000}"/>
    <cellStyle name="Salida 2 3 2 2 3 3" xfId="22771" xr:uid="{00000000-0005-0000-0000-000060770000}"/>
    <cellStyle name="Salida 2 3 2 2 3 4" xfId="22772" xr:uid="{00000000-0005-0000-0000-000061770000}"/>
    <cellStyle name="Salida 2 3 2 2 3 5" xfId="22773" xr:uid="{00000000-0005-0000-0000-000062770000}"/>
    <cellStyle name="Salida 2 3 2 2 3 6" xfId="22774" xr:uid="{00000000-0005-0000-0000-000063770000}"/>
    <cellStyle name="Salida 2 3 2 2 4" xfId="22775" xr:uid="{00000000-0005-0000-0000-000064770000}"/>
    <cellStyle name="Salida 2 3 2 3" xfId="22776" xr:uid="{00000000-0005-0000-0000-000065770000}"/>
    <cellStyle name="Salida 2 3 2 3 2" xfId="22777" xr:uid="{00000000-0005-0000-0000-000066770000}"/>
    <cellStyle name="Salida 2 3 2 3 3" xfId="22778" xr:uid="{00000000-0005-0000-0000-000067770000}"/>
    <cellStyle name="Salida 2 3 2 3 4" xfId="22779" xr:uid="{00000000-0005-0000-0000-000068770000}"/>
    <cellStyle name="Salida 2 3 2 3 5" xfId="22780" xr:uid="{00000000-0005-0000-0000-000069770000}"/>
    <cellStyle name="Salida 2 3 2 3 6" xfId="22781" xr:uid="{00000000-0005-0000-0000-00006A770000}"/>
    <cellStyle name="Salida 2 3 2 4" xfId="22782" xr:uid="{00000000-0005-0000-0000-00006B770000}"/>
    <cellStyle name="Salida 2 3 2 4 2" xfId="22783" xr:uid="{00000000-0005-0000-0000-00006C770000}"/>
    <cellStyle name="Salida 2 3 2 4 3" xfId="22784" xr:uid="{00000000-0005-0000-0000-00006D770000}"/>
    <cellStyle name="Salida 2 3 2 4 4" xfId="22785" xr:uid="{00000000-0005-0000-0000-00006E770000}"/>
    <cellStyle name="Salida 2 3 2 4 5" xfId="22786" xr:uid="{00000000-0005-0000-0000-00006F770000}"/>
    <cellStyle name="Salida 2 3 2 4 6" xfId="22787" xr:uid="{00000000-0005-0000-0000-000070770000}"/>
    <cellStyle name="Salida 2 3 2 5" xfId="22788" xr:uid="{00000000-0005-0000-0000-000071770000}"/>
    <cellStyle name="Salida 2 3 3" xfId="22789" xr:uid="{00000000-0005-0000-0000-000072770000}"/>
    <cellStyle name="Salida 2 3 3 2" xfId="22790" xr:uid="{00000000-0005-0000-0000-000073770000}"/>
    <cellStyle name="Salida 2 3 3 2 2" xfId="22791" xr:uid="{00000000-0005-0000-0000-000074770000}"/>
    <cellStyle name="Salida 2 3 3 2 2 2" xfId="22792" xr:uid="{00000000-0005-0000-0000-000075770000}"/>
    <cellStyle name="Salida 2 3 3 2 2 3" xfId="22793" xr:uid="{00000000-0005-0000-0000-000076770000}"/>
    <cellStyle name="Salida 2 3 3 2 2 4" xfId="22794" xr:uid="{00000000-0005-0000-0000-000077770000}"/>
    <cellStyle name="Salida 2 3 3 2 2 5" xfId="22795" xr:uid="{00000000-0005-0000-0000-000078770000}"/>
    <cellStyle name="Salida 2 3 3 2 2 6" xfId="22796" xr:uid="{00000000-0005-0000-0000-000079770000}"/>
    <cellStyle name="Salida 2 3 3 2 3" xfId="22797" xr:uid="{00000000-0005-0000-0000-00007A770000}"/>
    <cellStyle name="Salida 2 3 3 2 3 2" xfId="22798" xr:uid="{00000000-0005-0000-0000-00007B770000}"/>
    <cellStyle name="Salida 2 3 3 2 3 3" xfId="22799" xr:uid="{00000000-0005-0000-0000-00007C770000}"/>
    <cellStyle name="Salida 2 3 3 2 3 4" xfId="22800" xr:uid="{00000000-0005-0000-0000-00007D770000}"/>
    <cellStyle name="Salida 2 3 3 2 3 5" xfId="22801" xr:uid="{00000000-0005-0000-0000-00007E770000}"/>
    <cellStyle name="Salida 2 3 3 2 3 6" xfId="22802" xr:uid="{00000000-0005-0000-0000-00007F770000}"/>
    <cellStyle name="Salida 2 3 3 2 4" xfId="22803" xr:uid="{00000000-0005-0000-0000-000080770000}"/>
    <cellStyle name="Salida 2 3 3 3" xfId="22804" xr:uid="{00000000-0005-0000-0000-000081770000}"/>
    <cellStyle name="Salida 2 3 3 3 2" xfId="22805" xr:uid="{00000000-0005-0000-0000-000082770000}"/>
    <cellStyle name="Salida 2 3 3 3 3" xfId="22806" xr:uid="{00000000-0005-0000-0000-000083770000}"/>
    <cellStyle name="Salida 2 3 3 3 4" xfId="22807" xr:uid="{00000000-0005-0000-0000-000084770000}"/>
    <cellStyle name="Salida 2 3 3 3 5" xfId="22808" xr:uid="{00000000-0005-0000-0000-000085770000}"/>
    <cellStyle name="Salida 2 3 3 3 6" xfId="22809" xr:uid="{00000000-0005-0000-0000-000086770000}"/>
    <cellStyle name="Salida 2 3 3 4" xfId="22810" xr:uid="{00000000-0005-0000-0000-000087770000}"/>
    <cellStyle name="Salida 2 3 3 4 2" xfId="22811" xr:uid="{00000000-0005-0000-0000-000088770000}"/>
    <cellStyle name="Salida 2 3 3 4 3" xfId="22812" xr:uid="{00000000-0005-0000-0000-000089770000}"/>
    <cellStyle name="Salida 2 3 3 4 4" xfId="22813" xr:uid="{00000000-0005-0000-0000-00008A770000}"/>
    <cellStyle name="Salida 2 3 3 4 5" xfId="22814" xr:uid="{00000000-0005-0000-0000-00008B770000}"/>
    <cellStyle name="Salida 2 3 3 4 6" xfId="22815" xr:uid="{00000000-0005-0000-0000-00008C770000}"/>
    <cellStyle name="Salida 2 3 3 5" xfId="22816" xr:uid="{00000000-0005-0000-0000-00008D770000}"/>
    <cellStyle name="Salida 2 3 4" xfId="22817" xr:uid="{00000000-0005-0000-0000-00008E770000}"/>
    <cellStyle name="Salida 2 3 4 2" xfId="22818" xr:uid="{00000000-0005-0000-0000-00008F770000}"/>
    <cellStyle name="Salida 2 3 4 2 2" xfId="22819" xr:uid="{00000000-0005-0000-0000-000090770000}"/>
    <cellStyle name="Salida 2 3 4 2 2 2" xfId="22820" xr:uid="{00000000-0005-0000-0000-000091770000}"/>
    <cellStyle name="Salida 2 3 4 2 2 3" xfId="22821" xr:uid="{00000000-0005-0000-0000-000092770000}"/>
    <cellStyle name="Salida 2 3 4 2 2 4" xfId="22822" xr:uid="{00000000-0005-0000-0000-000093770000}"/>
    <cellStyle name="Salida 2 3 4 2 2 5" xfId="22823" xr:uid="{00000000-0005-0000-0000-000094770000}"/>
    <cellStyle name="Salida 2 3 4 2 2 6" xfId="22824" xr:uid="{00000000-0005-0000-0000-000095770000}"/>
    <cellStyle name="Salida 2 3 4 2 3" xfId="22825" xr:uid="{00000000-0005-0000-0000-000096770000}"/>
    <cellStyle name="Salida 2 3 4 2 3 2" xfId="22826" xr:uid="{00000000-0005-0000-0000-000097770000}"/>
    <cellStyle name="Salida 2 3 4 2 3 3" xfId="22827" xr:uid="{00000000-0005-0000-0000-000098770000}"/>
    <cellStyle name="Salida 2 3 4 2 3 4" xfId="22828" xr:uid="{00000000-0005-0000-0000-000099770000}"/>
    <cellStyle name="Salida 2 3 4 2 3 5" xfId="22829" xr:uid="{00000000-0005-0000-0000-00009A770000}"/>
    <cellStyle name="Salida 2 3 4 2 3 6" xfId="22830" xr:uid="{00000000-0005-0000-0000-00009B770000}"/>
    <cellStyle name="Salida 2 3 4 2 4" xfId="22831" xr:uid="{00000000-0005-0000-0000-00009C770000}"/>
    <cellStyle name="Salida 2 3 4 3" xfId="22832" xr:uid="{00000000-0005-0000-0000-00009D770000}"/>
    <cellStyle name="Salida 2 3 4 3 2" xfId="22833" xr:uid="{00000000-0005-0000-0000-00009E770000}"/>
    <cellStyle name="Salida 2 3 4 3 3" xfId="22834" xr:uid="{00000000-0005-0000-0000-00009F770000}"/>
    <cellStyle name="Salida 2 3 4 3 4" xfId="22835" xr:uid="{00000000-0005-0000-0000-0000A0770000}"/>
    <cellStyle name="Salida 2 3 4 3 5" xfId="22836" xr:uid="{00000000-0005-0000-0000-0000A1770000}"/>
    <cellStyle name="Salida 2 3 4 3 6" xfId="22837" xr:uid="{00000000-0005-0000-0000-0000A2770000}"/>
    <cellStyle name="Salida 2 3 4 4" xfId="22838" xr:uid="{00000000-0005-0000-0000-0000A3770000}"/>
    <cellStyle name="Salida 2 3 4 4 2" xfId="22839" xr:uid="{00000000-0005-0000-0000-0000A4770000}"/>
    <cellStyle name="Salida 2 3 4 4 3" xfId="22840" xr:uid="{00000000-0005-0000-0000-0000A5770000}"/>
    <cellStyle name="Salida 2 3 4 4 4" xfId="22841" xr:uid="{00000000-0005-0000-0000-0000A6770000}"/>
    <cellStyle name="Salida 2 3 4 4 5" xfId="22842" xr:uid="{00000000-0005-0000-0000-0000A7770000}"/>
    <cellStyle name="Salida 2 3 4 4 6" xfId="22843" xr:uid="{00000000-0005-0000-0000-0000A8770000}"/>
    <cellStyle name="Salida 2 3 4 5" xfId="22844" xr:uid="{00000000-0005-0000-0000-0000A9770000}"/>
    <cellStyle name="Salida 2 3 5" xfId="22845" xr:uid="{00000000-0005-0000-0000-0000AA770000}"/>
    <cellStyle name="Salida 2 3 5 2" xfId="22846" xr:uid="{00000000-0005-0000-0000-0000AB770000}"/>
    <cellStyle name="Salida 2 3 5 2 2" xfId="22847" xr:uid="{00000000-0005-0000-0000-0000AC770000}"/>
    <cellStyle name="Salida 2 3 5 2 3" xfId="22848" xr:uid="{00000000-0005-0000-0000-0000AD770000}"/>
    <cellStyle name="Salida 2 3 5 2 4" xfId="22849" xr:uid="{00000000-0005-0000-0000-0000AE770000}"/>
    <cellStyle name="Salida 2 3 5 2 5" xfId="22850" xr:uid="{00000000-0005-0000-0000-0000AF770000}"/>
    <cellStyle name="Salida 2 3 5 2 6" xfId="22851" xr:uid="{00000000-0005-0000-0000-0000B0770000}"/>
    <cellStyle name="Salida 2 3 5 3" xfId="22852" xr:uid="{00000000-0005-0000-0000-0000B1770000}"/>
    <cellStyle name="Salida 2 3 5 3 2" xfId="22853" xr:uid="{00000000-0005-0000-0000-0000B2770000}"/>
    <cellStyle name="Salida 2 3 5 3 3" xfId="22854" xr:uid="{00000000-0005-0000-0000-0000B3770000}"/>
    <cellStyle name="Salida 2 3 5 3 4" xfId="22855" xr:uid="{00000000-0005-0000-0000-0000B4770000}"/>
    <cellStyle name="Salida 2 3 5 3 5" xfId="22856" xr:uid="{00000000-0005-0000-0000-0000B5770000}"/>
    <cellStyle name="Salida 2 3 5 3 6" xfId="22857" xr:uid="{00000000-0005-0000-0000-0000B6770000}"/>
    <cellStyle name="Salida 2 3 5 4" xfId="22858" xr:uid="{00000000-0005-0000-0000-0000B7770000}"/>
    <cellStyle name="Salida 2 3 6" xfId="22859" xr:uid="{00000000-0005-0000-0000-0000B8770000}"/>
    <cellStyle name="Salida 2 3 6 2" xfId="22860" xr:uid="{00000000-0005-0000-0000-0000B9770000}"/>
    <cellStyle name="Salida 2 3 6 3" xfId="22861" xr:uid="{00000000-0005-0000-0000-0000BA770000}"/>
    <cellStyle name="Salida 2 3 6 4" xfId="22862" xr:uid="{00000000-0005-0000-0000-0000BB770000}"/>
    <cellStyle name="Salida 2 3 6 5" xfId="22863" xr:uid="{00000000-0005-0000-0000-0000BC770000}"/>
    <cellStyle name="Salida 2 3 6 6" xfId="22864" xr:uid="{00000000-0005-0000-0000-0000BD770000}"/>
    <cellStyle name="Salida 2 3 7" xfId="22865" xr:uid="{00000000-0005-0000-0000-0000BE770000}"/>
    <cellStyle name="Salida 2 3 7 2" xfId="22866" xr:uid="{00000000-0005-0000-0000-0000BF770000}"/>
    <cellStyle name="Salida 2 3 7 3" xfId="22867" xr:uid="{00000000-0005-0000-0000-0000C0770000}"/>
    <cellStyle name="Salida 2 3 7 4" xfId="22868" xr:uid="{00000000-0005-0000-0000-0000C1770000}"/>
    <cellStyle name="Salida 2 3 7 5" xfId="22869" xr:uid="{00000000-0005-0000-0000-0000C2770000}"/>
    <cellStyle name="Salida 2 3 7 6" xfId="22870" xr:uid="{00000000-0005-0000-0000-0000C3770000}"/>
    <cellStyle name="Salida 2 3 8" xfId="22871" xr:uid="{00000000-0005-0000-0000-0000C4770000}"/>
    <cellStyle name="Salida 2 3_Client_Report_SSFD_286_UI_15May14_06h00" xfId="37140" xr:uid="{00000000-0005-0000-0000-0000C5770000}"/>
    <cellStyle name="Salida 2 4" xfId="22872" xr:uid="{00000000-0005-0000-0000-0000C6770000}"/>
    <cellStyle name="Salida 2 4 2" xfId="22873" xr:uid="{00000000-0005-0000-0000-0000C7770000}"/>
    <cellStyle name="Salida 2 4 2 2" xfId="22874" xr:uid="{00000000-0005-0000-0000-0000C8770000}"/>
    <cellStyle name="Salida 2 4 2 2 2" xfId="22875" xr:uid="{00000000-0005-0000-0000-0000C9770000}"/>
    <cellStyle name="Salida 2 4 2 2 2 2" xfId="22876" xr:uid="{00000000-0005-0000-0000-0000CA770000}"/>
    <cellStyle name="Salida 2 4 2 2 2 3" xfId="22877" xr:uid="{00000000-0005-0000-0000-0000CB770000}"/>
    <cellStyle name="Salida 2 4 2 2 2 4" xfId="22878" xr:uid="{00000000-0005-0000-0000-0000CC770000}"/>
    <cellStyle name="Salida 2 4 2 2 2 5" xfId="22879" xr:uid="{00000000-0005-0000-0000-0000CD770000}"/>
    <cellStyle name="Salida 2 4 2 2 2 6" xfId="22880" xr:uid="{00000000-0005-0000-0000-0000CE770000}"/>
    <cellStyle name="Salida 2 4 2 2 3" xfId="22881" xr:uid="{00000000-0005-0000-0000-0000CF770000}"/>
    <cellStyle name="Salida 2 4 2 2 3 2" xfId="22882" xr:uid="{00000000-0005-0000-0000-0000D0770000}"/>
    <cellStyle name="Salida 2 4 2 2 3 3" xfId="22883" xr:uid="{00000000-0005-0000-0000-0000D1770000}"/>
    <cellStyle name="Salida 2 4 2 2 3 4" xfId="22884" xr:uid="{00000000-0005-0000-0000-0000D2770000}"/>
    <cellStyle name="Salida 2 4 2 2 3 5" xfId="22885" xr:uid="{00000000-0005-0000-0000-0000D3770000}"/>
    <cellStyle name="Salida 2 4 2 2 3 6" xfId="22886" xr:uid="{00000000-0005-0000-0000-0000D4770000}"/>
    <cellStyle name="Salida 2 4 2 2 4" xfId="22887" xr:uid="{00000000-0005-0000-0000-0000D5770000}"/>
    <cellStyle name="Salida 2 4 2 3" xfId="22888" xr:uid="{00000000-0005-0000-0000-0000D6770000}"/>
    <cellStyle name="Salida 2 4 2 3 2" xfId="22889" xr:uid="{00000000-0005-0000-0000-0000D7770000}"/>
    <cellStyle name="Salida 2 4 2 3 3" xfId="22890" xr:uid="{00000000-0005-0000-0000-0000D8770000}"/>
    <cellStyle name="Salida 2 4 2 3 4" xfId="22891" xr:uid="{00000000-0005-0000-0000-0000D9770000}"/>
    <cellStyle name="Salida 2 4 2 3 5" xfId="22892" xr:uid="{00000000-0005-0000-0000-0000DA770000}"/>
    <cellStyle name="Salida 2 4 2 3 6" xfId="22893" xr:uid="{00000000-0005-0000-0000-0000DB770000}"/>
    <cellStyle name="Salida 2 4 2 4" xfId="22894" xr:uid="{00000000-0005-0000-0000-0000DC770000}"/>
    <cellStyle name="Salida 2 4 2 4 2" xfId="22895" xr:uid="{00000000-0005-0000-0000-0000DD770000}"/>
    <cellStyle name="Salida 2 4 2 4 3" xfId="22896" xr:uid="{00000000-0005-0000-0000-0000DE770000}"/>
    <cellStyle name="Salida 2 4 2 4 4" xfId="22897" xr:uid="{00000000-0005-0000-0000-0000DF770000}"/>
    <cellStyle name="Salida 2 4 2 4 5" xfId="22898" xr:uid="{00000000-0005-0000-0000-0000E0770000}"/>
    <cellStyle name="Salida 2 4 2 4 6" xfId="22899" xr:uid="{00000000-0005-0000-0000-0000E1770000}"/>
    <cellStyle name="Salida 2 4 2 5" xfId="22900" xr:uid="{00000000-0005-0000-0000-0000E2770000}"/>
    <cellStyle name="Salida 2 4 3" xfId="22901" xr:uid="{00000000-0005-0000-0000-0000E3770000}"/>
    <cellStyle name="Salida 2 4 3 2" xfId="22902" xr:uid="{00000000-0005-0000-0000-0000E4770000}"/>
    <cellStyle name="Salida 2 4 3 2 2" xfId="22903" xr:uid="{00000000-0005-0000-0000-0000E5770000}"/>
    <cellStyle name="Salida 2 4 3 2 2 2" xfId="22904" xr:uid="{00000000-0005-0000-0000-0000E6770000}"/>
    <cellStyle name="Salida 2 4 3 2 2 3" xfId="22905" xr:uid="{00000000-0005-0000-0000-0000E7770000}"/>
    <cellStyle name="Salida 2 4 3 2 2 4" xfId="22906" xr:uid="{00000000-0005-0000-0000-0000E8770000}"/>
    <cellStyle name="Salida 2 4 3 2 2 5" xfId="22907" xr:uid="{00000000-0005-0000-0000-0000E9770000}"/>
    <cellStyle name="Salida 2 4 3 2 2 6" xfId="22908" xr:uid="{00000000-0005-0000-0000-0000EA770000}"/>
    <cellStyle name="Salida 2 4 3 2 3" xfId="22909" xr:uid="{00000000-0005-0000-0000-0000EB770000}"/>
    <cellStyle name="Salida 2 4 3 2 3 2" xfId="22910" xr:uid="{00000000-0005-0000-0000-0000EC770000}"/>
    <cellStyle name="Salida 2 4 3 2 3 3" xfId="22911" xr:uid="{00000000-0005-0000-0000-0000ED770000}"/>
    <cellStyle name="Salida 2 4 3 2 3 4" xfId="22912" xr:uid="{00000000-0005-0000-0000-0000EE770000}"/>
    <cellStyle name="Salida 2 4 3 2 3 5" xfId="22913" xr:uid="{00000000-0005-0000-0000-0000EF770000}"/>
    <cellStyle name="Salida 2 4 3 2 3 6" xfId="22914" xr:uid="{00000000-0005-0000-0000-0000F0770000}"/>
    <cellStyle name="Salida 2 4 3 2 4" xfId="22915" xr:uid="{00000000-0005-0000-0000-0000F1770000}"/>
    <cellStyle name="Salida 2 4 3 3" xfId="22916" xr:uid="{00000000-0005-0000-0000-0000F2770000}"/>
    <cellStyle name="Salida 2 4 3 3 2" xfId="22917" xr:uid="{00000000-0005-0000-0000-0000F3770000}"/>
    <cellStyle name="Salida 2 4 3 3 3" xfId="22918" xr:uid="{00000000-0005-0000-0000-0000F4770000}"/>
    <cellStyle name="Salida 2 4 3 3 4" xfId="22919" xr:uid="{00000000-0005-0000-0000-0000F5770000}"/>
    <cellStyle name="Salida 2 4 3 3 5" xfId="22920" xr:uid="{00000000-0005-0000-0000-0000F6770000}"/>
    <cellStyle name="Salida 2 4 3 3 6" xfId="22921" xr:uid="{00000000-0005-0000-0000-0000F7770000}"/>
    <cellStyle name="Salida 2 4 3 4" xfId="22922" xr:uid="{00000000-0005-0000-0000-0000F8770000}"/>
    <cellStyle name="Salida 2 4 3 4 2" xfId="22923" xr:uid="{00000000-0005-0000-0000-0000F9770000}"/>
    <cellStyle name="Salida 2 4 3 4 3" xfId="22924" xr:uid="{00000000-0005-0000-0000-0000FA770000}"/>
    <cellStyle name="Salida 2 4 3 4 4" xfId="22925" xr:uid="{00000000-0005-0000-0000-0000FB770000}"/>
    <cellStyle name="Salida 2 4 3 4 5" xfId="22926" xr:uid="{00000000-0005-0000-0000-0000FC770000}"/>
    <cellStyle name="Salida 2 4 3 4 6" xfId="22927" xr:uid="{00000000-0005-0000-0000-0000FD770000}"/>
    <cellStyle name="Salida 2 4 3 5" xfId="22928" xr:uid="{00000000-0005-0000-0000-0000FE770000}"/>
    <cellStyle name="Salida 2 4 4" xfId="22929" xr:uid="{00000000-0005-0000-0000-0000FF770000}"/>
    <cellStyle name="Salida 2 4 4 2" xfId="22930" xr:uid="{00000000-0005-0000-0000-000000780000}"/>
    <cellStyle name="Salida 2 4 4 2 2" xfId="22931" xr:uid="{00000000-0005-0000-0000-000001780000}"/>
    <cellStyle name="Salida 2 4 4 2 2 2" xfId="22932" xr:uid="{00000000-0005-0000-0000-000002780000}"/>
    <cellStyle name="Salida 2 4 4 2 2 3" xfId="22933" xr:uid="{00000000-0005-0000-0000-000003780000}"/>
    <cellStyle name="Salida 2 4 4 2 2 4" xfId="22934" xr:uid="{00000000-0005-0000-0000-000004780000}"/>
    <cellStyle name="Salida 2 4 4 2 2 5" xfId="22935" xr:uid="{00000000-0005-0000-0000-000005780000}"/>
    <cellStyle name="Salida 2 4 4 2 2 6" xfId="22936" xr:uid="{00000000-0005-0000-0000-000006780000}"/>
    <cellStyle name="Salida 2 4 4 2 3" xfId="22937" xr:uid="{00000000-0005-0000-0000-000007780000}"/>
    <cellStyle name="Salida 2 4 4 2 3 2" xfId="22938" xr:uid="{00000000-0005-0000-0000-000008780000}"/>
    <cellStyle name="Salida 2 4 4 2 3 3" xfId="22939" xr:uid="{00000000-0005-0000-0000-000009780000}"/>
    <cellStyle name="Salida 2 4 4 2 3 4" xfId="22940" xr:uid="{00000000-0005-0000-0000-00000A780000}"/>
    <cellStyle name="Salida 2 4 4 2 3 5" xfId="22941" xr:uid="{00000000-0005-0000-0000-00000B780000}"/>
    <cellStyle name="Salida 2 4 4 2 3 6" xfId="22942" xr:uid="{00000000-0005-0000-0000-00000C780000}"/>
    <cellStyle name="Salida 2 4 4 2 4" xfId="22943" xr:uid="{00000000-0005-0000-0000-00000D780000}"/>
    <cellStyle name="Salida 2 4 4 3" xfId="22944" xr:uid="{00000000-0005-0000-0000-00000E780000}"/>
    <cellStyle name="Salida 2 4 4 3 2" xfId="22945" xr:uid="{00000000-0005-0000-0000-00000F780000}"/>
    <cellStyle name="Salida 2 4 4 3 3" xfId="22946" xr:uid="{00000000-0005-0000-0000-000010780000}"/>
    <cellStyle name="Salida 2 4 4 3 4" xfId="22947" xr:uid="{00000000-0005-0000-0000-000011780000}"/>
    <cellStyle name="Salida 2 4 4 3 5" xfId="22948" xr:uid="{00000000-0005-0000-0000-000012780000}"/>
    <cellStyle name="Salida 2 4 4 3 6" xfId="22949" xr:uid="{00000000-0005-0000-0000-000013780000}"/>
    <cellStyle name="Salida 2 4 4 4" xfId="22950" xr:uid="{00000000-0005-0000-0000-000014780000}"/>
    <cellStyle name="Salida 2 4 4 4 2" xfId="22951" xr:uid="{00000000-0005-0000-0000-000015780000}"/>
    <cellStyle name="Salida 2 4 4 4 3" xfId="22952" xr:uid="{00000000-0005-0000-0000-000016780000}"/>
    <cellStyle name="Salida 2 4 4 4 4" xfId="22953" xr:uid="{00000000-0005-0000-0000-000017780000}"/>
    <cellStyle name="Salida 2 4 4 4 5" xfId="22954" xr:uid="{00000000-0005-0000-0000-000018780000}"/>
    <cellStyle name="Salida 2 4 4 4 6" xfId="22955" xr:uid="{00000000-0005-0000-0000-000019780000}"/>
    <cellStyle name="Salida 2 4 4 5" xfId="22956" xr:uid="{00000000-0005-0000-0000-00001A780000}"/>
    <cellStyle name="Salida 2 4 5" xfId="22957" xr:uid="{00000000-0005-0000-0000-00001B780000}"/>
    <cellStyle name="Salida 2 4 5 2" xfId="22958" xr:uid="{00000000-0005-0000-0000-00001C780000}"/>
    <cellStyle name="Salida 2 4 5 2 2" xfId="22959" xr:uid="{00000000-0005-0000-0000-00001D780000}"/>
    <cellStyle name="Salida 2 4 5 2 3" xfId="22960" xr:uid="{00000000-0005-0000-0000-00001E780000}"/>
    <cellStyle name="Salida 2 4 5 2 4" xfId="22961" xr:uid="{00000000-0005-0000-0000-00001F780000}"/>
    <cellStyle name="Salida 2 4 5 2 5" xfId="22962" xr:uid="{00000000-0005-0000-0000-000020780000}"/>
    <cellStyle name="Salida 2 4 5 2 6" xfId="22963" xr:uid="{00000000-0005-0000-0000-000021780000}"/>
    <cellStyle name="Salida 2 4 5 3" xfId="22964" xr:uid="{00000000-0005-0000-0000-000022780000}"/>
    <cellStyle name="Salida 2 4 5 3 2" xfId="22965" xr:uid="{00000000-0005-0000-0000-000023780000}"/>
    <cellStyle name="Salida 2 4 5 3 3" xfId="22966" xr:uid="{00000000-0005-0000-0000-000024780000}"/>
    <cellStyle name="Salida 2 4 5 3 4" xfId="22967" xr:uid="{00000000-0005-0000-0000-000025780000}"/>
    <cellStyle name="Salida 2 4 5 3 5" xfId="22968" xr:uid="{00000000-0005-0000-0000-000026780000}"/>
    <cellStyle name="Salida 2 4 5 3 6" xfId="22969" xr:uid="{00000000-0005-0000-0000-000027780000}"/>
    <cellStyle name="Salida 2 4 5 4" xfId="22970" xr:uid="{00000000-0005-0000-0000-000028780000}"/>
    <cellStyle name="Salida 2 4 6" xfId="22971" xr:uid="{00000000-0005-0000-0000-000029780000}"/>
    <cellStyle name="Salida 2 4 6 2" xfId="22972" xr:uid="{00000000-0005-0000-0000-00002A780000}"/>
    <cellStyle name="Salida 2 4 6 3" xfId="22973" xr:uid="{00000000-0005-0000-0000-00002B780000}"/>
    <cellStyle name="Salida 2 4 6 4" xfId="22974" xr:uid="{00000000-0005-0000-0000-00002C780000}"/>
    <cellStyle name="Salida 2 4 6 5" xfId="22975" xr:uid="{00000000-0005-0000-0000-00002D780000}"/>
    <cellStyle name="Salida 2 4 6 6" xfId="22976" xr:uid="{00000000-0005-0000-0000-00002E780000}"/>
    <cellStyle name="Salida 2 4 7" xfId="22977" xr:uid="{00000000-0005-0000-0000-00002F780000}"/>
    <cellStyle name="Salida 2 4 7 2" xfId="22978" xr:uid="{00000000-0005-0000-0000-000030780000}"/>
    <cellStyle name="Salida 2 4 7 3" xfId="22979" xr:uid="{00000000-0005-0000-0000-000031780000}"/>
    <cellStyle name="Salida 2 4 7 4" xfId="22980" xr:uid="{00000000-0005-0000-0000-000032780000}"/>
    <cellStyle name="Salida 2 4 7 5" xfId="22981" xr:uid="{00000000-0005-0000-0000-000033780000}"/>
    <cellStyle name="Salida 2 4 7 6" xfId="22982" xr:uid="{00000000-0005-0000-0000-000034780000}"/>
    <cellStyle name="Salida 2 4 8" xfId="22983" xr:uid="{00000000-0005-0000-0000-000035780000}"/>
    <cellStyle name="Salida 2 4_Client_Report_SSFD_286_UI_15May14_06h00" xfId="37141" xr:uid="{00000000-0005-0000-0000-000036780000}"/>
    <cellStyle name="Salida 2 5" xfId="22984" xr:uid="{00000000-0005-0000-0000-000037780000}"/>
    <cellStyle name="Salida 2 5 2" xfId="22985" xr:uid="{00000000-0005-0000-0000-000038780000}"/>
    <cellStyle name="Salida 2 5 2 2" xfId="22986" xr:uid="{00000000-0005-0000-0000-000039780000}"/>
    <cellStyle name="Salida 2 5 2 2 2" xfId="22987" xr:uid="{00000000-0005-0000-0000-00003A780000}"/>
    <cellStyle name="Salida 2 5 2 2 2 2" xfId="22988" xr:uid="{00000000-0005-0000-0000-00003B780000}"/>
    <cellStyle name="Salida 2 5 2 2 2 3" xfId="22989" xr:uid="{00000000-0005-0000-0000-00003C780000}"/>
    <cellStyle name="Salida 2 5 2 2 2 4" xfId="22990" xr:uid="{00000000-0005-0000-0000-00003D780000}"/>
    <cellStyle name="Salida 2 5 2 2 2 5" xfId="22991" xr:uid="{00000000-0005-0000-0000-00003E780000}"/>
    <cellStyle name="Salida 2 5 2 2 2 6" xfId="22992" xr:uid="{00000000-0005-0000-0000-00003F780000}"/>
    <cellStyle name="Salida 2 5 2 2 3" xfId="22993" xr:uid="{00000000-0005-0000-0000-000040780000}"/>
    <cellStyle name="Salida 2 5 2 2 3 2" xfId="22994" xr:uid="{00000000-0005-0000-0000-000041780000}"/>
    <cellStyle name="Salida 2 5 2 2 3 3" xfId="22995" xr:uid="{00000000-0005-0000-0000-000042780000}"/>
    <cellStyle name="Salida 2 5 2 2 3 4" xfId="22996" xr:uid="{00000000-0005-0000-0000-000043780000}"/>
    <cellStyle name="Salida 2 5 2 2 3 5" xfId="22997" xr:uid="{00000000-0005-0000-0000-000044780000}"/>
    <cellStyle name="Salida 2 5 2 2 3 6" xfId="22998" xr:uid="{00000000-0005-0000-0000-000045780000}"/>
    <cellStyle name="Salida 2 5 2 2 4" xfId="22999" xr:uid="{00000000-0005-0000-0000-000046780000}"/>
    <cellStyle name="Salida 2 5 2 3" xfId="23000" xr:uid="{00000000-0005-0000-0000-000047780000}"/>
    <cellStyle name="Salida 2 5 2 3 2" xfId="23001" xr:uid="{00000000-0005-0000-0000-000048780000}"/>
    <cellStyle name="Salida 2 5 2 3 3" xfId="23002" xr:uid="{00000000-0005-0000-0000-000049780000}"/>
    <cellStyle name="Salida 2 5 2 3 4" xfId="23003" xr:uid="{00000000-0005-0000-0000-00004A780000}"/>
    <cellStyle name="Salida 2 5 2 3 5" xfId="23004" xr:uid="{00000000-0005-0000-0000-00004B780000}"/>
    <cellStyle name="Salida 2 5 2 3 6" xfId="23005" xr:uid="{00000000-0005-0000-0000-00004C780000}"/>
    <cellStyle name="Salida 2 5 2 4" xfId="23006" xr:uid="{00000000-0005-0000-0000-00004D780000}"/>
    <cellStyle name="Salida 2 5 2 4 2" xfId="23007" xr:uid="{00000000-0005-0000-0000-00004E780000}"/>
    <cellStyle name="Salida 2 5 2 4 3" xfId="23008" xr:uid="{00000000-0005-0000-0000-00004F780000}"/>
    <cellStyle name="Salida 2 5 2 4 4" xfId="23009" xr:uid="{00000000-0005-0000-0000-000050780000}"/>
    <cellStyle name="Salida 2 5 2 4 5" xfId="23010" xr:uid="{00000000-0005-0000-0000-000051780000}"/>
    <cellStyle name="Salida 2 5 2 4 6" xfId="23011" xr:uid="{00000000-0005-0000-0000-000052780000}"/>
    <cellStyle name="Salida 2 5 2 5" xfId="23012" xr:uid="{00000000-0005-0000-0000-000053780000}"/>
    <cellStyle name="Salida 2 5 3" xfId="23013" xr:uid="{00000000-0005-0000-0000-000054780000}"/>
    <cellStyle name="Salida 2 5 3 2" xfId="23014" xr:uid="{00000000-0005-0000-0000-000055780000}"/>
    <cellStyle name="Salida 2 5 3 2 2" xfId="23015" xr:uid="{00000000-0005-0000-0000-000056780000}"/>
    <cellStyle name="Salida 2 5 3 2 2 2" xfId="23016" xr:uid="{00000000-0005-0000-0000-000057780000}"/>
    <cellStyle name="Salida 2 5 3 2 2 3" xfId="23017" xr:uid="{00000000-0005-0000-0000-000058780000}"/>
    <cellStyle name="Salida 2 5 3 2 2 4" xfId="23018" xr:uid="{00000000-0005-0000-0000-000059780000}"/>
    <cellStyle name="Salida 2 5 3 2 2 5" xfId="23019" xr:uid="{00000000-0005-0000-0000-00005A780000}"/>
    <cellStyle name="Salida 2 5 3 2 2 6" xfId="23020" xr:uid="{00000000-0005-0000-0000-00005B780000}"/>
    <cellStyle name="Salida 2 5 3 2 3" xfId="23021" xr:uid="{00000000-0005-0000-0000-00005C780000}"/>
    <cellStyle name="Salida 2 5 3 2 3 2" xfId="23022" xr:uid="{00000000-0005-0000-0000-00005D780000}"/>
    <cellStyle name="Salida 2 5 3 2 3 3" xfId="23023" xr:uid="{00000000-0005-0000-0000-00005E780000}"/>
    <cellStyle name="Salida 2 5 3 2 3 4" xfId="23024" xr:uid="{00000000-0005-0000-0000-00005F780000}"/>
    <cellStyle name="Salida 2 5 3 2 3 5" xfId="23025" xr:uid="{00000000-0005-0000-0000-000060780000}"/>
    <cellStyle name="Salida 2 5 3 2 3 6" xfId="23026" xr:uid="{00000000-0005-0000-0000-000061780000}"/>
    <cellStyle name="Salida 2 5 3 2 4" xfId="23027" xr:uid="{00000000-0005-0000-0000-000062780000}"/>
    <cellStyle name="Salida 2 5 3 3" xfId="23028" xr:uid="{00000000-0005-0000-0000-000063780000}"/>
    <cellStyle name="Salida 2 5 3 3 2" xfId="23029" xr:uid="{00000000-0005-0000-0000-000064780000}"/>
    <cellStyle name="Salida 2 5 3 3 3" xfId="23030" xr:uid="{00000000-0005-0000-0000-000065780000}"/>
    <cellStyle name="Salida 2 5 3 3 4" xfId="23031" xr:uid="{00000000-0005-0000-0000-000066780000}"/>
    <cellStyle name="Salida 2 5 3 3 5" xfId="23032" xr:uid="{00000000-0005-0000-0000-000067780000}"/>
    <cellStyle name="Salida 2 5 3 3 6" xfId="23033" xr:uid="{00000000-0005-0000-0000-000068780000}"/>
    <cellStyle name="Salida 2 5 3 4" xfId="23034" xr:uid="{00000000-0005-0000-0000-000069780000}"/>
    <cellStyle name="Salida 2 5 3 4 2" xfId="23035" xr:uid="{00000000-0005-0000-0000-00006A780000}"/>
    <cellStyle name="Salida 2 5 3 4 3" xfId="23036" xr:uid="{00000000-0005-0000-0000-00006B780000}"/>
    <cellStyle name="Salida 2 5 3 4 4" xfId="23037" xr:uid="{00000000-0005-0000-0000-00006C780000}"/>
    <cellStyle name="Salida 2 5 3 4 5" xfId="23038" xr:uid="{00000000-0005-0000-0000-00006D780000}"/>
    <cellStyle name="Salida 2 5 3 4 6" xfId="23039" xr:uid="{00000000-0005-0000-0000-00006E780000}"/>
    <cellStyle name="Salida 2 5 3 5" xfId="23040" xr:uid="{00000000-0005-0000-0000-00006F780000}"/>
    <cellStyle name="Salida 2 5 4" xfId="23041" xr:uid="{00000000-0005-0000-0000-000070780000}"/>
    <cellStyle name="Salida 2 5 4 2" xfId="23042" xr:uid="{00000000-0005-0000-0000-000071780000}"/>
    <cellStyle name="Salida 2 5 4 2 2" xfId="23043" xr:uid="{00000000-0005-0000-0000-000072780000}"/>
    <cellStyle name="Salida 2 5 4 2 2 2" xfId="23044" xr:uid="{00000000-0005-0000-0000-000073780000}"/>
    <cellStyle name="Salida 2 5 4 2 2 3" xfId="23045" xr:uid="{00000000-0005-0000-0000-000074780000}"/>
    <cellStyle name="Salida 2 5 4 2 2 4" xfId="23046" xr:uid="{00000000-0005-0000-0000-000075780000}"/>
    <cellStyle name="Salida 2 5 4 2 2 5" xfId="23047" xr:uid="{00000000-0005-0000-0000-000076780000}"/>
    <cellStyle name="Salida 2 5 4 2 2 6" xfId="23048" xr:uid="{00000000-0005-0000-0000-000077780000}"/>
    <cellStyle name="Salida 2 5 4 2 3" xfId="23049" xr:uid="{00000000-0005-0000-0000-000078780000}"/>
    <cellStyle name="Salida 2 5 4 2 3 2" xfId="23050" xr:uid="{00000000-0005-0000-0000-000079780000}"/>
    <cellStyle name="Salida 2 5 4 2 3 3" xfId="23051" xr:uid="{00000000-0005-0000-0000-00007A780000}"/>
    <cellStyle name="Salida 2 5 4 2 3 4" xfId="23052" xr:uid="{00000000-0005-0000-0000-00007B780000}"/>
    <cellStyle name="Salida 2 5 4 2 3 5" xfId="23053" xr:uid="{00000000-0005-0000-0000-00007C780000}"/>
    <cellStyle name="Salida 2 5 4 2 3 6" xfId="23054" xr:uid="{00000000-0005-0000-0000-00007D780000}"/>
    <cellStyle name="Salida 2 5 4 2 4" xfId="23055" xr:uid="{00000000-0005-0000-0000-00007E780000}"/>
    <cellStyle name="Salida 2 5 4 3" xfId="23056" xr:uid="{00000000-0005-0000-0000-00007F780000}"/>
    <cellStyle name="Salida 2 5 4 3 2" xfId="23057" xr:uid="{00000000-0005-0000-0000-000080780000}"/>
    <cellStyle name="Salida 2 5 4 3 3" xfId="23058" xr:uid="{00000000-0005-0000-0000-000081780000}"/>
    <cellStyle name="Salida 2 5 4 3 4" xfId="23059" xr:uid="{00000000-0005-0000-0000-000082780000}"/>
    <cellStyle name="Salida 2 5 4 3 5" xfId="23060" xr:uid="{00000000-0005-0000-0000-000083780000}"/>
    <cellStyle name="Salida 2 5 4 3 6" xfId="23061" xr:uid="{00000000-0005-0000-0000-000084780000}"/>
    <cellStyle name="Salida 2 5 4 4" xfId="23062" xr:uid="{00000000-0005-0000-0000-000085780000}"/>
    <cellStyle name="Salida 2 5 4 4 2" xfId="23063" xr:uid="{00000000-0005-0000-0000-000086780000}"/>
    <cellStyle name="Salida 2 5 4 4 3" xfId="23064" xr:uid="{00000000-0005-0000-0000-000087780000}"/>
    <cellStyle name="Salida 2 5 4 4 4" xfId="23065" xr:uid="{00000000-0005-0000-0000-000088780000}"/>
    <cellStyle name="Salida 2 5 4 4 5" xfId="23066" xr:uid="{00000000-0005-0000-0000-000089780000}"/>
    <cellStyle name="Salida 2 5 4 4 6" xfId="23067" xr:uid="{00000000-0005-0000-0000-00008A780000}"/>
    <cellStyle name="Salida 2 5 4 5" xfId="23068" xr:uid="{00000000-0005-0000-0000-00008B780000}"/>
    <cellStyle name="Salida 2 5 5" xfId="23069" xr:uid="{00000000-0005-0000-0000-00008C780000}"/>
    <cellStyle name="Salida 2 5 5 2" xfId="23070" xr:uid="{00000000-0005-0000-0000-00008D780000}"/>
    <cellStyle name="Salida 2 5 5 2 2" xfId="23071" xr:uid="{00000000-0005-0000-0000-00008E780000}"/>
    <cellStyle name="Salida 2 5 5 2 3" xfId="23072" xr:uid="{00000000-0005-0000-0000-00008F780000}"/>
    <cellStyle name="Salida 2 5 5 2 4" xfId="23073" xr:uid="{00000000-0005-0000-0000-000090780000}"/>
    <cellStyle name="Salida 2 5 5 2 5" xfId="23074" xr:uid="{00000000-0005-0000-0000-000091780000}"/>
    <cellStyle name="Salida 2 5 5 2 6" xfId="23075" xr:uid="{00000000-0005-0000-0000-000092780000}"/>
    <cellStyle name="Salida 2 5 5 3" xfId="23076" xr:uid="{00000000-0005-0000-0000-000093780000}"/>
    <cellStyle name="Salida 2 5 5 3 2" xfId="23077" xr:uid="{00000000-0005-0000-0000-000094780000}"/>
    <cellStyle name="Salida 2 5 5 3 3" xfId="23078" xr:uid="{00000000-0005-0000-0000-000095780000}"/>
    <cellStyle name="Salida 2 5 5 3 4" xfId="23079" xr:uid="{00000000-0005-0000-0000-000096780000}"/>
    <cellStyle name="Salida 2 5 5 3 5" xfId="23080" xr:uid="{00000000-0005-0000-0000-000097780000}"/>
    <cellStyle name="Salida 2 5 5 3 6" xfId="23081" xr:uid="{00000000-0005-0000-0000-000098780000}"/>
    <cellStyle name="Salida 2 5 5 4" xfId="23082" xr:uid="{00000000-0005-0000-0000-000099780000}"/>
    <cellStyle name="Salida 2 5 6" xfId="23083" xr:uid="{00000000-0005-0000-0000-00009A780000}"/>
    <cellStyle name="Salida 2 5 6 2" xfId="23084" xr:uid="{00000000-0005-0000-0000-00009B780000}"/>
    <cellStyle name="Salida 2 5 6 3" xfId="23085" xr:uid="{00000000-0005-0000-0000-00009C780000}"/>
    <cellStyle name="Salida 2 5 6 4" xfId="23086" xr:uid="{00000000-0005-0000-0000-00009D780000}"/>
    <cellStyle name="Salida 2 5 6 5" xfId="23087" xr:uid="{00000000-0005-0000-0000-00009E780000}"/>
    <cellStyle name="Salida 2 5 6 6" xfId="23088" xr:uid="{00000000-0005-0000-0000-00009F780000}"/>
    <cellStyle name="Salida 2 5 7" xfId="23089" xr:uid="{00000000-0005-0000-0000-0000A0780000}"/>
    <cellStyle name="Salida 2 5 7 2" xfId="23090" xr:uid="{00000000-0005-0000-0000-0000A1780000}"/>
    <cellStyle name="Salida 2 5 7 3" xfId="23091" xr:uid="{00000000-0005-0000-0000-0000A2780000}"/>
    <cellStyle name="Salida 2 5 7 4" xfId="23092" xr:uid="{00000000-0005-0000-0000-0000A3780000}"/>
    <cellStyle name="Salida 2 5 7 5" xfId="23093" xr:uid="{00000000-0005-0000-0000-0000A4780000}"/>
    <cellStyle name="Salida 2 5 7 6" xfId="23094" xr:uid="{00000000-0005-0000-0000-0000A5780000}"/>
    <cellStyle name="Salida 2 5 8" xfId="23095" xr:uid="{00000000-0005-0000-0000-0000A6780000}"/>
    <cellStyle name="Salida 2 5_Client_Report_SSFD_286_UI_15May14_06h00" xfId="37142" xr:uid="{00000000-0005-0000-0000-0000A7780000}"/>
    <cellStyle name="Salida 2 6" xfId="23096" xr:uid="{00000000-0005-0000-0000-0000A8780000}"/>
    <cellStyle name="Salida 2 6 2" xfId="23097" xr:uid="{00000000-0005-0000-0000-0000A9780000}"/>
    <cellStyle name="Salida 2 6 2 2" xfId="23098" xr:uid="{00000000-0005-0000-0000-0000AA780000}"/>
    <cellStyle name="Salida 2 6 2 2 2" xfId="23099" xr:uid="{00000000-0005-0000-0000-0000AB780000}"/>
    <cellStyle name="Salida 2 6 2 2 2 2" xfId="23100" xr:uid="{00000000-0005-0000-0000-0000AC780000}"/>
    <cellStyle name="Salida 2 6 2 2 2 3" xfId="23101" xr:uid="{00000000-0005-0000-0000-0000AD780000}"/>
    <cellStyle name="Salida 2 6 2 2 2 4" xfId="23102" xr:uid="{00000000-0005-0000-0000-0000AE780000}"/>
    <cellStyle name="Salida 2 6 2 2 2 5" xfId="23103" xr:uid="{00000000-0005-0000-0000-0000AF780000}"/>
    <cellStyle name="Salida 2 6 2 2 2 6" xfId="23104" xr:uid="{00000000-0005-0000-0000-0000B0780000}"/>
    <cellStyle name="Salida 2 6 2 2 3" xfId="23105" xr:uid="{00000000-0005-0000-0000-0000B1780000}"/>
    <cellStyle name="Salida 2 6 2 2 3 2" xfId="23106" xr:uid="{00000000-0005-0000-0000-0000B2780000}"/>
    <cellStyle name="Salida 2 6 2 2 3 3" xfId="23107" xr:uid="{00000000-0005-0000-0000-0000B3780000}"/>
    <cellStyle name="Salida 2 6 2 2 3 4" xfId="23108" xr:uid="{00000000-0005-0000-0000-0000B4780000}"/>
    <cellStyle name="Salida 2 6 2 2 3 5" xfId="23109" xr:uid="{00000000-0005-0000-0000-0000B5780000}"/>
    <cellStyle name="Salida 2 6 2 2 3 6" xfId="23110" xr:uid="{00000000-0005-0000-0000-0000B6780000}"/>
    <cellStyle name="Salida 2 6 2 2 4" xfId="23111" xr:uid="{00000000-0005-0000-0000-0000B7780000}"/>
    <cellStyle name="Salida 2 6 2 3" xfId="23112" xr:uid="{00000000-0005-0000-0000-0000B8780000}"/>
    <cellStyle name="Salida 2 6 2 3 2" xfId="23113" xr:uid="{00000000-0005-0000-0000-0000B9780000}"/>
    <cellStyle name="Salida 2 6 2 3 3" xfId="23114" xr:uid="{00000000-0005-0000-0000-0000BA780000}"/>
    <cellStyle name="Salida 2 6 2 3 4" xfId="23115" xr:uid="{00000000-0005-0000-0000-0000BB780000}"/>
    <cellStyle name="Salida 2 6 2 3 5" xfId="23116" xr:uid="{00000000-0005-0000-0000-0000BC780000}"/>
    <cellStyle name="Salida 2 6 2 3 6" xfId="23117" xr:uid="{00000000-0005-0000-0000-0000BD780000}"/>
    <cellStyle name="Salida 2 6 2 4" xfId="23118" xr:uid="{00000000-0005-0000-0000-0000BE780000}"/>
    <cellStyle name="Salida 2 6 2 4 2" xfId="23119" xr:uid="{00000000-0005-0000-0000-0000BF780000}"/>
    <cellStyle name="Salida 2 6 2 4 3" xfId="23120" xr:uid="{00000000-0005-0000-0000-0000C0780000}"/>
    <cellStyle name="Salida 2 6 2 4 4" xfId="23121" xr:uid="{00000000-0005-0000-0000-0000C1780000}"/>
    <cellStyle name="Salida 2 6 2 4 5" xfId="23122" xr:uid="{00000000-0005-0000-0000-0000C2780000}"/>
    <cellStyle name="Salida 2 6 2 4 6" xfId="23123" xr:uid="{00000000-0005-0000-0000-0000C3780000}"/>
    <cellStyle name="Salida 2 6 2 5" xfId="23124" xr:uid="{00000000-0005-0000-0000-0000C4780000}"/>
    <cellStyle name="Salida 2 6 3" xfId="23125" xr:uid="{00000000-0005-0000-0000-0000C5780000}"/>
    <cellStyle name="Salida 2 6 3 2" xfId="23126" xr:uid="{00000000-0005-0000-0000-0000C6780000}"/>
    <cellStyle name="Salida 2 6 3 2 2" xfId="23127" xr:uid="{00000000-0005-0000-0000-0000C7780000}"/>
    <cellStyle name="Salida 2 6 3 2 2 2" xfId="23128" xr:uid="{00000000-0005-0000-0000-0000C8780000}"/>
    <cellStyle name="Salida 2 6 3 2 2 3" xfId="23129" xr:uid="{00000000-0005-0000-0000-0000C9780000}"/>
    <cellStyle name="Salida 2 6 3 2 2 4" xfId="23130" xr:uid="{00000000-0005-0000-0000-0000CA780000}"/>
    <cellStyle name="Salida 2 6 3 2 2 5" xfId="23131" xr:uid="{00000000-0005-0000-0000-0000CB780000}"/>
    <cellStyle name="Salida 2 6 3 2 2 6" xfId="23132" xr:uid="{00000000-0005-0000-0000-0000CC780000}"/>
    <cellStyle name="Salida 2 6 3 2 3" xfId="23133" xr:uid="{00000000-0005-0000-0000-0000CD780000}"/>
    <cellStyle name="Salida 2 6 3 2 3 2" xfId="23134" xr:uid="{00000000-0005-0000-0000-0000CE780000}"/>
    <cellStyle name="Salida 2 6 3 2 3 3" xfId="23135" xr:uid="{00000000-0005-0000-0000-0000CF780000}"/>
    <cellStyle name="Salida 2 6 3 2 3 4" xfId="23136" xr:uid="{00000000-0005-0000-0000-0000D0780000}"/>
    <cellStyle name="Salida 2 6 3 2 3 5" xfId="23137" xr:uid="{00000000-0005-0000-0000-0000D1780000}"/>
    <cellStyle name="Salida 2 6 3 2 3 6" xfId="23138" xr:uid="{00000000-0005-0000-0000-0000D2780000}"/>
    <cellStyle name="Salida 2 6 3 2 4" xfId="23139" xr:uid="{00000000-0005-0000-0000-0000D3780000}"/>
    <cellStyle name="Salida 2 6 3 3" xfId="23140" xr:uid="{00000000-0005-0000-0000-0000D4780000}"/>
    <cellStyle name="Salida 2 6 3 3 2" xfId="23141" xr:uid="{00000000-0005-0000-0000-0000D5780000}"/>
    <cellStyle name="Salida 2 6 3 3 3" xfId="23142" xr:uid="{00000000-0005-0000-0000-0000D6780000}"/>
    <cellStyle name="Salida 2 6 3 3 4" xfId="23143" xr:uid="{00000000-0005-0000-0000-0000D7780000}"/>
    <cellStyle name="Salida 2 6 3 3 5" xfId="23144" xr:uid="{00000000-0005-0000-0000-0000D8780000}"/>
    <cellStyle name="Salida 2 6 3 3 6" xfId="23145" xr:uid="{00000000-0005-0000-0000-0000D9780000}"/>
    <cellStyle name="Salida 2 6 3 4" xfId="23146" xr:uid="{00000000-0005-0000-0000-0000DA780000}"/>
    <cellStyle name="Salida 2 6 3 4 2" xfId="23147" xr:uid="{00000000-0005-0000-0000-0000DB780000}"/>
    <cellStyle name="Salida 2 6 3 4 3" xfId="23148" xr:uid="{00000000-0005-0000-0000-0000DC780000}"/>
    <cellStyle name="Salida 2 6 3 4 4" xfId="23149" xr:uid="{00000000-0005-0000-0000-0000DD780000}"/>
    <cellStyle name="Salida 2 6 3 4 5" xfId="23150" xr:uid="{00000000-0005-0000-0000-0000DE780000}"/>
    <cellStyle name="Salida 2 6 3 4 6" xfId="23151" xr:uid="{00000000-0005-0000-0000-0000DF780000}"/>
    <cellStyle name="Salida 2 6 3 5" xfId="23152" xr:uid="{00000000-0005-0000-0000-0000E0780000}"/>
    <cellStyle name="Salida 2 6 4" xfId="23153" xr:uid="{00000000-0005-0000-0000-0000E1780000}"/>
    <cellStyle name="Salida 2 6 4 2" xfId="23154" xr:uid="{00000000-0005-0000-0000-0000E2780000}"/>
    <cellStyle name="Salida 2 6 4 2 2" xfId="23155" xr:uid="{00000000-0005-0000-0000-0000E3780000}"/>
    <cellStyle name="Salida 2 6 4 2 2 2" xfId="23156" xr:uid="{00000000-0005-0000-0000-0000E4780000}"/>
    <cellStyle name="Salida 2 6 4 2 2 3" xfId="23157" xr:uid="{00000000-0005-0000-0000-0000E5780000}"/>
    <cellStyle name="Salida 2 6 4 2 2 4" xfId="23158" xr:uid="{00000000-0005-0000-0000-0000E6780000}"/>
    <cellStyle name="Salida 2 6 4 2 2 5" xfId="23159" xr:uid="{00000000-0005-0000-0000-0000E7780000}"/>
    <cellStyle name="Salida 2 6 4 2 2 6" xfId="23160" xr:uid="{00000000-0005-0000-0000-0000E8780000}"/>
    <cellStyle name="Salida 2 6 4 2 3" xfId="23161" xr:uid="{00000000-0005-0000-0000-0000E9780000}"/>
    <cellStyle name="Salida 2 6 4 2 3 2" xfId="23162" xr:uid="{00000000-0005-0000-0000-0000EA780000}"/>
    <cellStyle name="Salida 2 6 4 2 3 3" xfId="23163" xr:uid="{00000000-0005-0000-0000-0000EB780000}"/>
    <cellStyle name="Salida 2 6 4 2 3 4" xfId="23164" xr:uid="{00000000-0005-0000-0000-0000EC780000}"/>
    <cellStyle name="Salida 2 6 4 2 3 5" xfId="23165" xr:uid="{00000000-0005-0000-0000-0000ED780000}"/>
    <cellStyle name="Salida 2 6 4 2 3 6" xfId="23166" xr:uid="{00000000-0005-0000-0000-0000EE780000}"/>
    <cellStyle name="Salida 2 6 4 2 4" xfId="23167" xr:uid="{00000000-0005-0000-0000-0000EF780000}"/>
    <cellStyle name="Salida 2 6 4 3" xfId="23168" xr:uid="{00000000-0005-0000-0000-0000F0780000}"/>
    <cellStyle name="Salida 2 6 4 3 2" xfId="23169" xr:uid="{00000000-0005-0000-0000-0000F1780000}"/>
    <cellStyle name="Salida 2 6 4 3 3" xfId="23170" xr:uid="{00000000-0005-0000-0000-0000F2780000}"/>
    <cellStyle name="Salida 2 6 4 3 4" xfId="23171" xr:uid="{00000000-0005-0000-0000-0000F3780000}"/>
    <cellStyle name="Salida 2 6 4 3 5" xfId="23172" xr:uid="{00000000-0005-0000-0000-0000F4780000}"/>
    <cellStyle name="Salida 2 6 4 3 6" xfId="23173" xr:uid="{00000000-0005-0000-0000-0000F5780000}"/>
    <cellStyle name="Salida 2 6 4 4" xfId="23174" xr:uid="{00000000-0005-0000-0000-0000F6780000}"/>
    <cellStyle name="Salida 2 6 4 4 2" xfId="23175" xr:uid="{00000000-0005-0000-0000-0000F7780000}"/>
    <cellStyle name="Salida 2 6 4 4 3" xfId="23176" xr:uid="{00000000-0005-0000-0000-0000F8780000}"/>
    <cellStyle name="Salida 2 6 4 4 4" xfId="23177" xr:uid="{00000000-0005-0000-0000-0000F9780000}"/>
    <cellStyle name="Salida 2 6 4 4 5" xfId="23178" xr:uid="{00000000-0005-0000-0000-0000FA780000}"/>
    <cellStyle name="Salida 2 6 4 4 6" xfId="23179" xr:uid="{00000000-0005-0000-0000-0000FB780000}"/>
    <cellStyle name="Salida 2 6 4 5" xfId="23180" xr:uid="{00000000-0005-0000-0000-0000FC780000}"/>
    <cellStyle name="Salida 2 6 5" xfId="23181" xr:uid="{00000000-0005-0000-0000-0000FD780000}"/>
    <cellStyle name="Salida 2 6 5 2" xfId="23182" xr:uid="{00000000-0005-0000-0000-0000FE780000}"/>
    <cellStyle name="Salida 2 6 5 2 2" xfId="23183" xr:uid="{00000000-0005-0000-0000-0000FF780000}"/>
    <cellStyle name="Salida 2 6 5 2 3" xfId="23184" xr:uid="{00000000-0005-0000-0000-000000790000}"/>
    <cellStyle name="Salida 2 6 5 2 4" xfId="23185" xr:uid="{00000000-0005-0000-0000-000001790000}"/>
    <cellStyle name="Salida 2 6 5 2 5" xfId="23186" xr:uid="{00000000-0005-0000-0000-000002790000}"/>
    <cellStyle name="Salida 2 6 5 2 6" xfId="23187" xr:uid="{00000000-0005-0000-0000-000003790000}"/>
    <cellStyle name="Salida 2 6 5 3" xfId="23188" xr:uid="{00000000-0005-0000-0000-000004790000}"/>
    <cellStyle name="Salida 2 6 5 3 2" xfId="23189" xr:uid="{00000000-0005-0000-0000-000005790000}"/>
    <cellStyle name="Salida 2 6 5 3 3" xfId="23190" xr:uid="{00000000-0005-0000-0000-000006790000}"/>
    <cellStyle name="Salida 2 6 5 3 4" xfId="23191" xr:uid="{00000000-0005-0000-0000-000007790000}"/>
    <cellStyle name="Salida 2 6 5 3 5" xfId="23192" xr:uid="{00000000-0005-0000-0000-000008790000}"/>
    <cellStyle name="Salida 2 6 5 3 6" xfId="23193" xr:uid="{00000000-0005-0000-0000-000009790000}"/>
    <cellStyle name="Salida 2 6 5 4" xfId="23194" xr:uid="{00000000-0005-0000-0000-00000A790000}"/>
    <cellStyle name="Salida 2 6 6" xfId="23195" xr:uid="{00000000-0005-0000-0000-00000B790000}"/>
    <cellStyle name="Salida 2 6 6 2" xfId="23196" xr:uid="{00000000-0005-0000-0000-00000C790000}"/>
    <cellStyle name="Salida 2 6 6 3" xfId="23197" xr:uid="{00000000-0005-0000-0000-00000D790000}"/>
    <cellStyle name="Salida 2 6 6 4" xfId="23198" xr:uid="{00000000-0005-0000-0000-00000E790000}"/>
    <cellStyle name="Salida 2 6 6 5" xfId="23199" xr:uid="{00000000-0005-0000-0000-00000F790000}"/>
    <cellStyle name="Salida 2 6 6 6" xfId="23200" xr:uid="{00000000-0005-0000-0000-000010790000}"/>
    <cellStyle name="Salida 2 6 7" xfId="23201" xr:uid="{00000000-0005-0000-0000-000011790000}"/>
    <cellStyle name="Salida 2 6 7 2" xfId="23202" xr:uid="{00000000-0005-0000-0000-000012790000}"/>
    <cellStyle name="Salida 2 6 7 3" xfId="23203" xr:uid="{00000000-0005-0000-0000-000013790000}"/>
    <cellStyle name="Salida 2 6 7 4" xfId="23204" xr:uid="{00000000-0005-0000-0000-000014790000}"/>
    <cellStyle name="Salida 2 6 7 5" xfId="23205" xr:uid="{00000000-0005-0000-0000-000015790000}"/>
    <cellStyle name="Salida 2 6 7 6" xfId="23206" xr:uid="{00000000-0005-0000-0000-000016790000}"/>
    <cellStyle name="Salida 2 6 8" xfId="23207" xr:uid="{00000000-0005-0000-0000-000017790000}"/>
    <cellStyle name="Salida 2 6_Client_Report_SSFD_286_UI_15May14_06h00" xfId="37143" xr:uid="{00000000-0005-0000-0000-000018790000}"/>
    <cellStyle name="Salida 2 7" xfId="23208" xr:uid="{00000000-0005-0000-0000-000019790000}"/>
    <cellStyle name="Salida 2 7 2" xfId="23209" xr:uid="{00000000-0005-0000-0000-00001A790000}"/>
    <cellStyle name="Salida 2 7 2 2" xfId="23210" xr:uid="{00000000-0005-0000-0000-00001B790000}"/>
    <cellStyle name="Salida 2 7 2 2 2" xfId="23211" xr:uid="{00000000-0005-0000-0000-00001C790000}"/>
    <cellStyle name="Salida 2 7 2 2 2 2" xfId="23212" xr:uid="{00000000-0005-0000-0000-00001D790000}"/>
    <cellStyle name="Salida 2 7 2 2 2 3" xfId="23213" xr:uid="{00000000-0005-0000-0000-00001E790000}"/>
    <cellStyle name="Salida 2 7 2 2 2 4" xfId="23214" xr:uid="{00000000-0005-0000-0000-00001F790000}"/>
    <cellStyle name="Salida 2 7 2 2 2 5" xfId="23215" xr:uid="{00000000-0005-0000-0000-000020790000}"/>
    <cellStyle name="Salida 2 7 2 2 2 6" xfId="23216" xr:uid="{00000000-0005-0000-0000-000021790000}"/>
    <cellStyle name="Salida 2 7 2 2 3" xfId="23217" xr:uid="{00000000-0005-0000-0000-000022790000}"/>
    <cellStyle name="Salida 2 7 2 2 3 2" xfId="23218" xr:uid="{00000000-0005-0000-0000-000023790000}"/>
    <cellStyle name="Salida 2 7 2 2 3 3" xfId="23219" xr:uid="{00000000-0005-0000-0000-000024790000}"/>
    <cellStyle name="Salida 2 7 2 2 3 4" xfId="23220" xr:uid="{00000000-0005-0000-0000-000025790000}"/>
    <cellStyle name="Salida 2 7 2 2 3 5" xfId="23221" xr:uid="{00000000-0005-0000-0000-000026790000}"/>
    <cellStyle name="Salida 2 7 2 2 3 6" xfId="23222" xr:uid="{00000000-0005-0000-0000-000027790000}"/>
    <cellStyle name="Salida 2 7 2 2 4" xfId="23223" xr:uid="{00000000-0005-0000-0000-000028790000}"/>
    <cellStyle name="Salida 2 7 2 3" xfId="23224" xr:uid="{00000000-0005-0000-0000-000029790000}"/>
    <cellStyle name="Salida 2 7 2 3 2" xfId="23225" xr:uid="{00000000-0005-0000-0000-00002A790000}"/>
    <cellStyle name="Salida 2 7 2 3 3" xfId="23226" xr:uid="{00000000-0005-0000-0000-00002B790000}"/>
    <cellStyle name="Salida 2 7 2 3 4" xfId="23227" xr:uid="{00000000-0005-0000-0000-00002C790000}"/>
    <cellStyle name="Salida 2 7 2 3 5" xfId="23228" xr:uid="{00000000-0005-0000-0000-00002D790000}"/>
    <cellStyle name="Salida 2 7 2 3 6" xfId="23229" xr:uid="{00000000-0005-0000-0000-00002E790000}"/>
    <cellStyle name="Salida 2 7 2 4" xfId="23230" xr:uid="{00000000-0005-0000-0000-00002F790000}"/>
    <cellStyle name="Salida 2 7 2 4 2" xfId="23231" xr:uid="{00000000-0005-0000-0000-000030790000}"/>
    <cellStyle name="Salida 2 7 2 4 3" xfId="23232" xr:uid="{00000000-0005-0000-0000-000031790000}"/>
    <cellStyle name="Salida 2 7 2 4 4" xfId="23233" xr:uid="{00000000-0005-0000-0000-000032790000}"/>
    <cellStyle name="Salida 2 7 2 4 5" xfId="23234" xr:uid="{00000000-0005-0000-0000-000033790000}"/>
    <cellStyle name="Salida 2 7 2 4 6" xfId="23235" xr:uid="{00000000-0005-0000-0000-000034790000}"/>
    <cellStyle name="Salida 2 7 2 5" xfId="23236" xr:uid="{00000000-0005-0000-0000-000035790000}"/>
    <cellStyle name="Salida 2 7 3" xfId="23237" xr:uid="{00000000-0005-0000-0000-000036790000}"/>
    <cellStyle name="Salida 2 7 3 2" xfId="23238" xr:uid="{00000000-0005-0000-0000-000037790000}"/>
    <cellStyle name="Salida 2 7 3 2 2" xfId="23239" xr:uid="{00000000-0005-0000-0000-000038790000}"/>
    <cellStyle name="Salida 2 7 3 2 2 2" xfId="23240" xr:uid="{00000000-0005-0000-0000-000039790000}"/>
    <cellStyle name="Salida 2 7 3 2 2 3" xfId="23241" xr:uid="{00000000-0005-0000-0000-00003A790000}"/>
    <cellStyle name="Salida 2 7 3 2 2 4" xfId="23242" xr:uid="{00000000-0005-0000-0000-00003B790000}"/>
    <cellStyle name="Salida 2 7 3 2 2 5" xfId="23243" xr:uid="{00000000-0005-0000-0000-00003C790000}"/>
    <cellStyle name="Salida 2 7 3 2 2 6" xfId="23244" xr:uid="{00000000-0005-0000-0000-00003D790000}"/>
    <cellStyle name="Salida 2 7 3 2 3" xfId="23245" xr:uid="{00000000-0005-0000-0000-00003E790000}"/>
    <cellStyle name="Salida 2 7 3 2 3 2" xfId="23246" xr:uid="{00000000-0005-0000-0000-00003F790000}"/>
    <cellStyle name="Salida 2 7 3 2 3 3" xfId="23247" xr:uid="{00000000-0005-0000-0000-000040790000}"/>
    <cellStyle name="Salida 2 7 3 2 3 4" xfId="23248" xr:uid="{00000000-0005-0000-0000-000041790000}"/>
    <cellStyle name="Salida 2 7 3 2 3 5" xfId="23249" xr:uid="{00000000-0005-0000-0000-000042790000}"/>
    <cellStyle name="Salida 2 7 3 2 3 6" xfId="23250" xr:uid="{00000000-0005-0000-0000-000043790000}"/>
    <cellStyle name="Salida 2 7 3 2 4" xfId="23251" xr:uid="{00000000-0005-0000-0000-000044790000}"/>
    <cellStyle name="Salida 2 7 3 3" xfId="23252" xr:uid="{00000000-0005-0000-0000-000045790000}"/>
    <cellStyle name="Salida 2 7 3 3 2" xfId="23253" xr:uid="{00000000-0005-0000-0000-000046790000}"/>
    <cellStyle name="Salida 2 7 3 3 3" xfId="23254" xr:uid="{00000000-0005-0000-0000-000047790000}"/>
    <cellStyle name="Salida 2 7 3 3 4" xfId="23255" xr:uid="{00000000-0005-0000-0000-000048790000}"/>
    <cellStyle name="Salida 2 7 3 3 5" xfId="23256" xr:uid="{00000000-0005-0000-0000-000049790000}"/>
    <cellStyle name="Salida 2 7 3 3 6" xfId="23257" xr:uid="{00000000-0005-0000-0000-00004A790000}"/>
    <cellStyle name="Salida 2 7 3 4" xfId="23258" xr:uid="{00000000-0005-0000-0000-00004B790000}"/>
    <cellStyle name="Salida 2 7 3 4 2" xfId="23259" xr:uid="{00000000-0005-0000-0000-00004C790000}"/>
    <cellStyle name="Salida 2 7 3 4 3" xfId="23260" xr:uid="{00000000-0005-0000-0000-00004D790000}"/>
    <cellStyle name="Salida 2 7 3 4 4" xfId="23261" xr:uid="{00000000-0005-0000-0000-00004E790000}"/>
    <cellStyle name="Salida 2 7 3 4 5" xfId="23262" xr:uid="{00000000-0005-0000-0000-00004F790000}"/>
    <cellStyle name="Salida 2 7 3 4 6" xfId="23263" xr:uid="{00000000-0005-0000-0000-000050790000}"/>
    <cellStyle name="Salida 2 7 3 5" xfId="23264" xr:uid="{00000000-0005-0000-0000-000051790000}"/>
    <cellStyle name="Salida 2 7 4" xfId="23265" xr:uid="{00000000-0005-0000-0000-000052790000}"/>
    <cellStyle name="Salida 2 7 4 2" xfId="23266" xr:uid="{00000000-0005-0000-0000-000053790000}"/>
    <cellStyle name="Salida 2 7 4 2 2" xfId="23267" xr:uid="{00000000-0005-0000-0000-000054790000}"/>
    <cellStyle name="Salida 2 7 4 2 2 2" xfId="23268" xr:uid="{00000000-0005-0000-0000-000055790000}"/>
    <cellStyle name="Salida 2 7 4 2 2 3" xfId="23269" xr:uid="{00000000-0005-0000-0000-000056790000}"/>
    <cellStyle name="Salida 2 7 4 2 2 4" xfId="23270" xr:uid="{00000000-0005-0000-0000-000057790000}"/>
    <cellStyle name="Salida 2 7 4 2 2 5" xfId="23271" xr:uid="{00000000-0005-0000-0000-000058790000}"/>
    <cellStyle name="Salida 2 7 4 2 2 6" xfId="23272" xr:uid="{00000000-0005-0000-0000-000059790000}"/>
    <cellStyle name="Salida 2 7 4 2 3" xfId="23273" xr:uid="{00000000-0005-0000-0000-00005A790000}"/>
    <cellStyle name="Salida 2 7 4 2 3 2" xfId="23274" xr:uid="{00000000-0005-0000-0000-00005B790000}"/>
    <cellStyle name="Salida 2 7 4 2 3 3" xfId="23275" xr:uid="{00000000-0005-0000-0000-00005C790000}"/>
    <cellStyle name="Salida 2 7 4 2 3 4" xfId="23276" xr:uid="{00000000-0005-0000-0000-00005D790000}"/>
    <cellStyle name="Salida 2 7 4 2 3 5" xfId="23277" xr:uid="{00000000-0005-0000-0000-00005E790000}"/>
    <cellStyle name="Salida 2 7 4 2 3 6" xfId="23278" xr:uid="{00000000-0005-0000-0000-00005F790000}"/>
    <cellStyle name="Salida 2 7 4 2 4" xfId="23279" xr:uid="{00000000-0005-0000-0000-000060790000}"/>
    <cellStyle name="Salida 2 7 4 3" xfId="23280" xr:uid="{00000000-0005-0000-0000-000061790000}"/>
    <cellStyle name="Salida 2 7 4 3 2" xfId="23281" xr:uid="{00000000-0005-0000-0000-000062790000}"/>
    <cellStyle name="Salida 2 7 4 3 3" xfId="23282" xr:uid="{00000000-0005-0000-0000-000063790000}"/>
    <cellStyle name="Salida 2 7 4 3 4" xfId="23283" xr:uid="{00000000-0005-0000-0000-000064790000}"/>
    <cellStyle name="Salida 2 7 4 3 5" xfId="23284" xr:uid="{00000000-0005-0000-0000-000065790000}"/>
    <cellStyle name="Salida 2 7 4 3 6" xfId="23285" xr:uid="{00000000-0005-0000-0000-000066790000}"/>
    <cellStyle name="Salida 2 7 4 4" xfId="23286" xr:uid="{00000000-0005-0000-0000-000067790000}"/>
    <cellStyle name="Salida 2 7 4 4 2" xfId="23287" xr:uid="{00000000-0005-0000-0000-000068790000}"/>
    <cellStyle name="Salida 2 7 4 4 3" xfId="23288" xr:uid="{00000000-0005-0000-0000-000069790000}"/>
    <cellStyle name="Salida 2 7 4 4 4" xfId="23289" xr:uid="{00000000-0005-0000-0000-00006A790000}"/>
    <cellStyle name="Salida 2 7 4 4 5" xfId="23290" xr:uid="{00000000-0005-0000-0000-00006B790000}"/>
    <cellStyle name="Salida 2 7 4 4 6" xfId="23291" xr:uid="{00000000-0005-0000-0000-00006C790000}"/>
    <cellStyle name="Salida 2 7 4 5" xfId="23292" xr:uid="{00000000-0005-0000-0000-00006D790000}"/>
    <cellStyle name="Salida 2 7 5" xfId="23293" xr:uid="{00000000-0005-0000-0000-00006E790000}"/>
    <cellStyle name="Salida 2 7 5 2" xfId="23294" xr:uid="{00000000-0005-0000-0000-00006F790000}"/>
    <cellStyle name="Salida 2 7 5 2 2" xfId="23295" xr:uid="{00000000-0005-0000-0000-000070790000}"/>
    <cellStyle name="Salida 2 7 5 2 3" xfId="23296" xr:uid="{00000000-0005-0000-0000-000071790000}"/>
    <cellStyle name="Salida 2 7 5 2 4" xfId="23297" xr:uid="{00000000-0005-0000-0000-000072790000}"/>
    <cellStyle name="Salida 2 7 5 2 5" xfId="23298" xr:uid="{00000000-0005-0000-0000-000073790000}"/>
    <cellStyle name="Salida 2 7 5 2 6" xfId="23299" xr:uid="{00000000-0005-0000-0000-000074790000}"/>
    <cellStyle name="Salida 2 7 5 3" xfId="23300" xr:uid="{00000000-0005-0000-0000-000075790000}"/>
    <cellStyle name="Salida 2 7 5 3 2" xfId="23301" xr:uid="{00000000-0005-0000-0000-000076790000}"/>
    <cellStyle name="Salida 2 7 5 3 3" xfId="23302" xr:uid="{00000000-0005-0000-0000-000077790000}"/>
    <cellStyle name="Salida 2 7 5 3 4" xfId="23303" xr:uid="{00000000-0005-0000-0000-000078790000}"/>
    <cellStyle name="Salida 2 7 5 3 5" xfId="23304" xr:uid="{00000000-0005-0000-0000-000079790000}"/>
    <cellStyle name="Salida 2 7 5 3 6" xfId="23305" xr:uid="{00000000-0005-0000-0000-00007A790000}"/>
    <cellStyle name="Salida 2 7 5 4" xfId="23306" xr:uid="{00000000-0005-0000-0000-00007B790000}"/>
    <cellStyle name="Salida 2 7 6" xfId="23307" xr:uid="{00000000-0005-0000-0000-00007C790000}"/>
    <cellStyle name="Salida 2 7 6 2" xfId="23308" xr:uid="{00000000-0005-0000-0000-00007D790000}"/>
    <cellStyle name="Salida 2 7 6 3" xfId="23309" xr:uid="{00000000-0005-0000-0000-00007E790000}"/>
    <cellStyle name="Salida 2 7 6 4" xfId="23310" xr:uid="{00000000-0005-0000-0000-00007F790000}"/>
    <cellStyle name="Salida 2 7 6 5" xfId="23311" xr:uid="{00000000-0005-0000-0000-000080790000}"/>
    <cellStyle name="Salida 2 7 6 6" xfId="23312" xr:uid="{00000000-0005-0000-0000-000081790000}"/>
    <cellStyle name="Salida 2 7 7" xfId="23313" xr:uid="{00000000-0005-0000-0000-000082790000}"/>
    <cellStyle name="Salida 2 7 7 2" xfId="23314" xr:uid="{00000000-0005-0000-0000-000083790000}"/>
    <cellStyle name="Salida 2 7 7 3" xfId="23315" xr:uid="{00000000-0005-0000-0000-000084790000}"/>
    <cellStyle name="Salida 2 7 7 4" xfId="23316" xr:uid="{00000000-0005-0000-0000-000085790000}"/>
    <cellStyle name="Salida 2 7 7 5" xfId="23317" xr:uid="{00000000-0005-0000-0000-000086790000}"/>
    <cellStyle name="Salida 2 7 7 6" xfId="23318" xr:uid="{00000000-0005-0000-0000-000087790000}"/>
    <cellStyle name="Salida 2 7 8" xfId="23319" xr:uid="{00000000-0005-0000-0000-000088790000}"/>
    <cellStyle name="Salida 2 7_Client_Report_SSFD_286_UI_15May14_06h00" xfId="37144" xr:uid="{00000000-0005-0000-0000-000089790000}"/>
    <cellStyle name="Salida 2 8" xfId="23320" xr:uid="{00000000-0005-0000-0000-00008A790000}"/>
    <cellStyle name="Salida 2 8 2" xfId="23321" xr:uid="{00000000-0005-0000-0000-00008B790000}"/>
    <cellStyle name="Salida 2 8 2 2" xfId="23322" xr:uid="{00000000-0005-0000-0000-00008C790000}"/>
    <cellStyle name="Salida 2 8 2 2 2" xfId="23323" xr:uid="{00000000-0005-0000-0000-00008D790000}"/>
    <cellStyle name="Salida 2 8 2 2 2 2" xfId="23324" xr:uid="{00000000-0005-0000-0000-00008E790000}"/>
    <cellStyle name="Salida 2 8 2 2 2 3" xfId="23325" xr:uid="{00000000-0005-0000-0000-00008F790000}"/>
    <cellStyle name="Salida 2 8 2 2 2 4" xfId="23326" xr:uid="{00000000-0005-0000-0000-000090790000}"/>
    <cellStyle name="Salida 2 8 2 2 2 5" xfId="23327" xr:uid="{00000000-0005-0000-0000-000091790000}"/>
    <cellStyle name="Salida 2 8 2 2 2 6" xfId="23328" xr:uid="{00000000-0005-0000-0000-000092790000}"/>
    <cellStyle name="Salida 2 8 2 2 3" xfId="23329" xr:uid="{00000000-0005-0000-0000-000093790000}"/>
    <cellStyle name="Salida 2 8 2 2 3 2" xfId="23330" xr:uid="{00000000-0005-0000-0000-000094790000}"/>
    <cellStyle name="Salida 2 8 2 2 3 3" xfId="23331" xr:uid="{00000000-0005-0000-0000-000095790000}"/>
    <cellStyle name="Salida 2 8 2 2 3 4" xfId="23332" xr:uid="{00000000-0005-0000-0000-000096790000}"/>
    <cellStyle name="Salida 2 8 2 2 3 5" xfId="23333" xr:uid="{00000000-0005-0000-0000-000097790000}"/>
    <cellStyle name="Salida 2 8 2 2 3 6" xfId="23334" xr:uid="{00000000-0005-0000-0000-000098790000}"/>
    <cellStyle name="Salida 2 8 2 2 4" xfId="23335" xr:uid="{00000000-0005-0000-0000-000099790000}"/>
    <cellStyle name="Salida 2 8 2 3" xfId="23336" xr:uid="{00000000-0005-0000-0000-00009A790000}"/>
    <cellStyle name="Salida 2 8 2 3 2" xfId="23337" xr:uid="{00000000-0005-0000-0000-00009B790000}"/>
    <cellStyle name="Salida 2 8 2 3 3" xfId="23338" xr:uid="{00000000-0005-0000-0000-00009C790000}"/>
    <cellStyle name="Salida 2 8 2 3 4" xfId="23339" xr:uid="{00000000-0005-0000-0000-00009D790000}"/>
    <cellStyle name="Salida 2 8 2 3 5" xfId="23340" xr:uid="{00000000-0005-0000-0000-00009E790000}"/>
    <cellStyle name="Salida 2 8 2 3 6" xfId="23341" xr:uid="{00000000-0005-0000-0000-00009F790000}"/>
    <cellStyle name="Salida 2 8 2 4" xfId="23342" xr:uid="{00000000-0005-0000-0000-0000A0790000}"/>
    <cellStyle name="Salida 2 8 2 4 2" xfId="23343" xr:uid="{00000000-0005-0000-0000-0000A1790000}"/>
    <cellStyle name="Salida 2 8 2 4 3" xfId="23344" xr:uid="{00000000-0005-0000-0000-0000A2790000}"/>
    <cellStyle name="Salida 2 8 2 4 4" xfId="23345" xr:uid="{00000000-0005-0000-0000-0000A3790000}"/>
    <cellStyle name="Salida 2 8 2 4 5" xfId="23346" xr:uid="{00000000-0005-0000-0000-0000A4790000}"/>
    <cellStyle name="Salida 2 8 2 4 6" xfId="23347" xr:uid="{00000000-0005-0000-0000-0000A5790000}"/>
    <cellStyle name="Salida 2 8 2 5" xfId="23348" xr:uid="{00000000-0005-0000-0000-0000A6790000}"/>
    <cellStyle name="Salida 2 8 3" xfId="23349" xr:uid="{00000000-0005-0000-0000-0000A7790000}"/>
    <cellStyle name="Salida 2 8 3 2" xfId="23350" xr:uid="{00000000-0005-0000-0000-0000A8790000}"/>
    <cellStyle name="Salida 2 8 3 2 2" xfId="23351" xr:uid="{00000000-0005-0000-0000-0000A9790000}"/>
    <cellStyle name="Salida 2 8 3 2 3" xfId="23352" xr:uid="{00000000-0005-0000-0000-0000AA790000}"/>
    <cellStyle name="Salida 2 8 3 2 4" xfId="23353" xr:uid="{00000000-0005-0000-0000-0000AB790000}"/>
    <cellStyle name="Salida 2 8 3 2 5" xfId="23354" xr:uid="{00000000-0005-0000-0000-0000AC790000}"/>
    <cellStyle name="Salida 2 8 3 2 6" xfId="23355" xr:uid="{00000000-0005-0000-0000-0000AD790000}"/>
    <cellStyle name="Salida 2 8 3 3" xfId="23356" xr:uid="{00000000-0005-0000-0000-0000AE790000}"/>
    <cellStyle name="Salida 2 8 3 3 2" xfId="23357" xr:uid="{00000000-0005-0000-0000-0000AF790000}"/>
    <cellStyle name="Salida 2 8 3 3 3" xfId="23358" xr:uid="{00000000-0005-0000-0000-0000B0790000}"/>
    <cellStyle name="Salida 2 8 3 3 4" xfId="23359" xr:uid="{00000000-0005-0000-0000-0000B1790000}"/>
    <cellStyle name="Salida 2 8 3 3 5" xfId="23360" xr:uid="{00000000-0005-0000-0000-0000B2790000}"/>
    <cellStyle name="Salida 2 8 3 3 6" xfId="23361" xr:uid="{00000000-0005-0000-0000-0000B3790000}"/>
    <cellStyle name="Salida 2 8 3 4" xfId="23362" xr:uid="{00000000-0005-0000-0000-0000B4790000}"/>
    <cellStyle name="Salida 2 8 4" xfId="23363" xr:uid="{00000000-0005-0000-0000-0000B5790000}"/>
    <cellStyle name="Salida 2 8 4 2" xfId="23364" xr:uid="{00000000-0005-0000-0000-0000B6790000}"/>
    <cellStyle name="Salida 2 8 4 3" xfId="23365" xr:uid="{00000000-0005-0000-0000-0000B7790000}"/>
    <cellStyle name="Salida 2 8 4 4" xfId="23366" xr:uid="{00000000-0005-0000-0000-0000B8790000}"/>
    <cellStyle name="Salida 2 8 4 5" xfId="23367" xr:uid="{00000000-0005-0000-0000-0000B9790000}"/>
    <cellStyle name="Salida 2 8 4 6" xfId="23368" xr:uid="{00000000-0005-0000-0000-0000BA790000}"/>
    <cellStyle name="Salida 2 8 5" xfId="23369" xr:uid="{00000000-0005-0000-0000-0000BB790000}"/>
    <cellStyle name="Salida 2 8 5 2" xfId="23370" xr:uid="{00000000-0005-0000-0000-0000BC790000}"/>
    <cellStyle name="Salida 2 8 5 3" xfId="23371" xr:uid="{00000000-0005-0000-0000-0000BD790000}"/>
    <cellStyle name="Salida 2 8 5 4" xfId="23372" xr:uid="{00000000-0005-0000-0000-0000BE790000}"/>
    <cellStyle name="Salida 2 8 5 5" xfId="23373" xr:uid="{00000000-0005-0000-0000-0000BF790000}"/>
    <cellStyle name="Salida 2 8 5 6" xfId="23374" xr:uid="{00000000-0005-0000-0000-0000C0790000}"/>
    <cellStyle name="Salida 2 8 6" xfId="23375" xr:uid="{00000000-0005-0000-0000-0000C1790000}"/>
    <cellStyle name="Salida 2 8_Client_Report_SSFD_286_UI_15May14_06h00" xfId="37145" xr:uid="{00000000-0005-0000-0000-0000C2790000}"/>
    <cellStyle name="Salida 2 9" xfId="23376" xr:uid="{00000000-0005-0000-0000-0000C3790000}"/>
    <cellStyle name="Salida 2 9 2" xfId="23377" xr:uid="{00000000-0005-0000-0000-0000C4790000}"/>
    <cellStyle name="Salida 2 9 2 2" xfId="23378" xr:uid="{00000000-0005-0000-0000-0000C5790000}"/>
    <cellStyle name="Salida 2 9 2 2 2" xfId="23379" xr:uid="{00000000-0005-0000-0000-0000C6790000}"/>
    <cellStyle name="Salida 2 9 2 2 2 2" xfId="23380" xr:uid="{00000000-0005-0000-0000-0000C7790000}"/>
    <cellStyle name="Salida 2 9 2 2 2 3" xfId="23381" xr:uid="{00000000-0005-0000-0000-0000C8790000}"/>
    <cellStyle name="Salida 2 9 2 2 2 4" xfId="23382" xr:uid="{00000000-0005-0000-0000-0000C9790000}"/>
    <cellStyle name="Salida 2 9 2 2 2 5" xfId="23383" xr:uid="{00000000-0005-0000-0000-0000CA790000}"/>
    <cellStyle name="Salida 2 9 2 2 2 6" xfId="23384" xr:uid="{00000000-0005-0000-0000-0000CB790000}"/>
    <cellStyle name="Salida 2 9 2 2 3" xfId="23385" xr:uid="{00000000-0005-0000-0000-0000CC790000}"/>
    <cellStyle name="Salida 2 9 2 2 3 2" xfId="23386" xr:uid="{00000000-0005-0000-0000-0000CD790000}"/>
    <cellStyle name="Salida 2 9 2 2 3 3" xfId="23387" xr:uid="{00000000-0005-0000-0000-0000CE790000}"/>
    <cellStyle name="Salida 2 9 2 2 3 4" xfId="23388" xr:uid="{00000000-0005-0000-0000-0000CF790000}"/>
    <cellStyle name="Salida 2 9 2 2 3 5" xfId="23389" xr:uid="{00000000-0005-0000-0000-0000D0790000}"/>
    <cellStyle name="Salida 2 9 2 2 3 6" xfId="23390" xr:uid="{00000000-0005-0000-0000-0000D1790000}"/>
    <cellStyle name="Salida 2 9 2 2 4" xfId="23391" xr:uid="{00000000-0005-0000-0000-0000D2790000}"/>
    <cellStyle name="Salida 2 9 2 3" xfId="23392" xr:uid="{00000000-0005-0000-0000-0000D3790000}"/>
    <cellStyle name="Salida 2 9 2 3 2" xfId="23393" xr:uid="{00000000-0005-0000-0000-0000D4790000}"/>
    <cellStyle name="Salida 2 9 2 3 3" xfId="23394" xr:uid="{00000000-0005-0000-0000-0000D5790000}"/>
    <cellStyle name="Salida 2 9 2 3 4" xfId="23395" xr:uid="{00000000-0005-0000-0000-0000D6790000}"/>
    <cellStyle name="Salida 2 9 2 3 5" xfId="23396" xr:uid="{00000000-0005-0000-0000-0000D7790000}"/>
    <cellStyle name="Salida 2 9 2 3 6" xfId="23397" xr:uid="{00000000-0005-0000-0000-0000D8790000}"/>
    <cellStyle name="Salida 2 9 2 4" xfId="23398" xr:uid="{00000000-0005-0000-0000-0000D9790000}"/>
    <cellStyle name="Salida 2 9 2 4 2" xfId="23399" xr:uid="{00000000-0005-0000-0000-0000DA790000}"/>
    <cellStyle name="Salida 2 9 2 4 3" xfId="23400" xr:uid="{00000000-0005-0000-0000-0000DB790000}"/>
    <cellStyle name="Salida 2 9 2 4 4" xfId="23401" xr:uid="{00000000-0005-0000-0000-0000DC790000}"/>
    <cellStyle name="Salida 2 9 2 4 5" xfId="23402" xr:uid="{00000000-0005-0000-0000-0000DD790000}"/>
    <cellStyle name="Salida 2 9 2 4 6" xfId="23403" xr:uid="{00000000-0005-0000-0000-0000DE790000}"/>
    <cellStyle name="Salida 2 9 2 5" xfId="23404" xr:uid="{00000000-0005-0000-0000-0000DF790000}"/>
    <cellStyle name="Salida 2 9 3" xfId="23405" xr:uid="{00000000-0005-0000-0000-0000E0790000}"/>
    <cellStyle name="Salida 2 9 3 2" xfId="23406" xr:uid="{00000000-0005-0000-0000-0000E1790000}"/>
    <cellStyle name="Salida 2 9 3 2 2" xfId="23407" xr:uid="{00000000-0005-0000-0000-0000E2790000}"/>
    <cellStyle name="Salida 2 9 3 2 3" xfId="23408" xr:uid="{00000000-0005-0000-0000-0000E3790000}"/>
    <cellStyle name="Salida 2 9 3 2 4" xfId="23409" xr:uid="{00000000-0005-0000-0000-0000E4790000}"/>
    <cellStyle name="Salida 2 9 3 2 5" xfId="23410" xr:uid="{00000000-0005-0000-0000-0000E5790000}"/>
    <cellStyle name="Salida 2 9 3 2 6" xfId="23411" xr:uid="{00000000-0005-0000-0000-0000E6790000}"/>
    <cellStyle name="Salida 2 9 3 3" xfId="23412" xr:uid="{00000000-0005-0000-0000-0000E7790000}"/>
    <cellStyle name="Salida 2 9 3 3 2" xfId="23413" xr:uid="{00000000-0005-0000-0000-0000E8790000}"/>
    <cellStyle name="Salida 2 9 3 3 3" xfId="23414" xr:uid="{00000000-0005-0000-0000-0000E9790000}"/>
    <cellStyle name="Salida 2 9 3 3 4" xfId="23415" xr:uid="{00000000-0005-0000-0000-0000EA790000}"/>
    <cellStyle name="Salida 2 9 3 3 5" xfId="23416" xr:uid="{00000000-0005-0000-0000-0000EB790000}"/>
    <cellStyle name="Salida 2 9 3 3 6" xfId="23417" xr:uid="{00000000-0005-0000-0000-0000EC790000}"/>
    <cellStyle name="Salida 2 9 3 4" xfId="23418" xr:uid="{00000000-0005-0000-0000-0000ED790000}"/>
    <cellStyle name="Salida 2 9 4" xfId="23419" xr:uid="{00000000-0005-0000-0000-0000EE790000}"/>
    <cellStyle name="Salida 2 9 4 2" xfId="23420" xr:uid="{00000000-0005-0000-0000-0000EF790000}"/>
    <cellStyle name="Salida 2 9 4 3" xfId="23421" xr:uid="{00000000-0005-0000-0000-0000F0790000}"/>
    <cellStyle name="Salida 2 9 4 4" xfId="23422" xr:uid="{00000000-0005-0000-0000-0000F1790000}"/>
    <cellStyle name="Salida 2 9 4 5" xfId="23423" xr:uid="{00000000-0005-0000-0000-0000F2790000}"/>
    <cellStyle name="Salida 2 9 4 6" xfId="23424" xr:uid="{00000000-0005-0000-0000-0000F3790000}"/>
    <cellStyle name="Salida 2 9 5" xfId="23425" xr:uid="{00000000-0005-0000-0000-0000F4790000}"/>
    <cellStyle name="Salida 2 9 5 2" xfId="23426" xr:uid="{00000000-0005-0000-0000-0000F5790000}"/>
    <cellStyle name="Salida 2 9 5 3" xfId="23427" xr:uid="{00000000-0005-0000-0000-0000F6790000}"/>
    <cellStyle name="Salida 2 9 5 4" xfId="23428" xr:uid="{00000000-0005-0000-0000-0000F7790000}"/>
    <cellStyle name="Salida 2 9 5 5" xfId="23429" xr:uid="{00000000-0005-0000-0000-0000F8790000}"/>
    <cellStyle name="Salida 2 9 5 6" xfId="23430" xr:uid="{00000000-0005-0000-0000-0000F9790000}"/>
    <cellStyle name="Salida 2 9 6" xfId="23431" xr:uid="{00000000-0005-0000-0000-0000FA790000}"/>
    <cellStyle name="Salida 2 9_Client_Report_SSFD_286_UI_15May14_06h00" xfId="37146" xr:uid="{00000000-0005-0000-0000-0000FB790000}"/>
    <cellStyle name="Salida 2_Client_Report_SSFD_286_UI_15May14_06h00" xfId="37147" xr:uid="{00000000-0005-0000-0000-0000FC790000}"/>
    <cellStyle name="Smalltxt" xfId="162" xr:uid="{00000000-0005-0000-0000-0000FD790000}"/>
    <cellStyle name="Texto de advertencia" xfId="163" xr:uid="{00000000-0005-0000-0000-0000FE790000}"/>
    <cellStyle name="Texto de advertencia 2" xfId="23432" xr:uid="{00000000-0005-0000-0000-0000FF790000}"/>
    <cellStyle name="Texto de advertencia 2 2" xfId="23433" xr:uid="{00000000-0005-0000-0000-0000007A0000}"/>
    <cellStyle name="Texto de advertencia 2_2historial" xfId="34883" xr:uid="{00000000-0005-0000-0000-0000017A0000}"/>
    <cellStyle name="Texto explicativo" xfId="372" xr:uid="{00000000-0005-0000-0000-0000027A0000}"/>
    <cellStyle name="Texto explicativo 2" xfId="23434" xr:uid="{00000000-0005-0000-0000-0000037A0000}"/>
    <cellStyle name="Texto explicativo 2 2" xfId="23435" xr:uid="{00000000-0005-0000-0000-0000047A0000}"/>
    <cellStyle name="Texto explicativo 2_Client_Report_SSFD_286_UI_15May14_06h00" xfId="37148" xr:uid="{00000000-0005-0000-0000-0000057A0000}"/>
    <cellStyle name="Title 10" xfId="38123" xr:uid="{00000000-0005-0000-0000-0000067A0000}"/>
    <cellStyle name="Title 11" xfId="385" xr:uid="{00000000-0005-0000-0000-0000077A0000}"/>
    <cellStyle name="Title 2" xfId="164" xr:uid="{00000000-0005-0000-0000-0000087A0000}"/>
    <cellStyle name="Title 2 2" xfId="243" xr:uid="{00000000-0005-0000-0000-0000097A0000}"/>
    <cellStyle name="Title 2 2 2" xfId="38222" xr:uid="{00000000-0005-0000-0000-00000A7A0000}"/>
    <cellStyle name="Title 2 2 3" xfId="23437" xr:uid="{00000000-0005-0000-0000-00000B7A0000}"/>
    <cellStyle name="Title 2 3" xfId="248" xr:uid="{00000000-0005-0000-0000-00000C7A0000}"/>
    <cellStyle name="Title 2 3 2" xfId="37412" xr:uid="{00000000-0005-0000-0000-00000D7A0000}"/>
    <cellStyle name="Title 2 3 3" xfId="35054" xr:uid="{00000000-0005-0000-0000-00000E7A0000}"/>
    <cellStyle name="Title 2 3 4" xfId="38227" xr:uid="{00000000-0005-0000-0000-00000F7A0000}"/>
    <cellStyle name="Title 2 3 5" xfId="34884" xr:uid="{00000000-0005-0000-0000-0000107A0000}"/>
    <cellStyle name="Title 2 4" xfId="37553" xr:uid="{00000000-0005-0000-0000-0000117A0000}"/>
    <cellStyle name="Title 2 5" xfId="38028" xr:uid="{00000000-0005-0000-0000-0000127A0000}"/>
    <cellStyle name="Title 2 6" xfId="23436" xr:uid="{00000000-0005-0000-0000-0000137A0000}"/>
    <cellStyle name="Title 2_Client_Report_SSFD_286_UI_15May14_06h00" xfId="37149" xr:uid="{00000000-0005-0000-0000-0000147A0000}"/>
    <cellStyle name="Title 3" xfId="34544" xr:uid="{00000000-0005-0000-0000-0000157A0000}"/>
    <cellStyle name="Title 3 2" xfId="34885" xr:uid="{00000000-0005-0000-0000-0000167A0000}"/>
    <cellStyle name="Title 4" xfId="34545" xr:uid="{00000000-0005-0000-0000-0000177A0000}"/>
    <cellStyle name="Title 5" xfId="35053" xr:uid="{00000000-0005-0000-0000-0000187A0000}"/>
    <cellStyle name="Title 6" xfId="37550" xr:uid="{00000000-0005-0000-0000-0000197A0000}"/>
    <cellStyle name="Title 7" xfId="37551" xr:uid="{00000000-0005-0000-0000-00001A7A0000}"/>
    <cellStyle name="Title 8" xfId="37552" xr:uid="{00000000-0005-0000-0000-00001B7A0000}"/>
    <cellStyle name="Title 9" xfId="38080" xr:uid="{00000000-0005-0000-0000-00001C7A0000}"/>
    <cellStyle name="Título" xfId="373" xr:uid="{00000000-0005-0000-0000-00001D7A0000}"/>
    <cellStyle name="Título 1" xfId="374" xr:uid="{00000000-0005-0000-0000-00001E7A0000}"/>
    <cellStyle name="Título 1 2" xfId="23438" xr:uid="{00000000-0005-0000-0000-00001F7A0000}"/>
    <cellStyle name="Título 1 2 2" xfId="23439" xr:uid="{00000000-0005-0000-0000-0000207A0000}"/>
    <cellStyle name="Título 1 2_Client_Report_SSFD_286_UI_15May14_06h00" xfId="37150" xr:uid="{00000000-0005-0000-0000-0000217A0000}"/>
    <cellStyle name="Título 2" xfId="375" xr:uid="{00000000-0005-0000-0000-0000227A0000}"/>
    <cellStyle name="Título 2 2" xfId="23440" xr:uid="{00000000-0005-0000-0000-0000237A0000}"/>
    <cellStyle name="Título 2 2 2" xfId="23441" xr:uid="{00000000-0005-0000-0000-0000247A0000}"/>
    <cellStyle name="Título 2 2_Client_Report_SSFD_286_UI_15May14_06h00" xfId="37151" xr:uid="{00000000-0005-0000-0000-0000257A0000}"/>
    <cellStyle name="Título 3" xfId="376" xr:uid="{00000000-0005-0000-0000-0000267A0000}"/>
    <cellStyle name="Título 3 2" xfId="23442" xr:uid="{00000000-0005-0000-0000-0000277A0000}"/>
    <cellStyle name="Título 3 2 10" xfId="23443" xr:uid="{00000000-0005-0000-0000-0000287A0000}"/>
    <cellStyle name="Título 3 2 10 10" xfId="30408" xr:uid="{00000000-0005-0000-0000-0000297A0000}"/>
    <cellStyle name="Título 3 2 10 11" xfId="28865" xr:uid="{00000000-0005-0000-0000-00002A7A0000}"/>
    <cellStyle name="Título 3 2 10 2" xfId="23444" xr:uid="{00000000-0005-0000-0000-00002B7A0000}"/>
    <cellStyle name="Título 3 2 10 2 2" xfId="23445" xr:uid="{00000000-0005-0000-0000-00002C7A0000}"/>
    <cellStyle name="Título 3 2 10 2 2 2" xfId="23446" xr:uid="{00000000-0005-0000-0000-00002D7A0000}"/>
    <cellStyle name="Título 3 2 10 2 2 2 2" xfId="23447" xr:uid="{00000000-0005-0000-0000-00002E7A0000}"/>
    <cellStyle name="Título 3 2 10 2 2 2 2 2" xfId="23448" xr:uid="{00000000-0005-0000-0000-00002F7A0000}"/>
    <cellStyle name="Título 3 2 10 2 2 2 2 2 2" xfId="27298" xr:uid="{00000000-0005-0000-0000-0000307A0000}"/>
    <cellStyle name="Título 3 2 10 2 2 2 2 2 2 2" xfId="31937" xr:uid="{00000000-0005-0000-0000-0000317A0000}"/>
    <cellStyle name="Título 3 2 10 2 2 2 2 2 2 3" xfId="33523" xr:uid="{00000000-0005-0000-0000-0000327A0000}"/>
    <cellStyle name="Título 3 2 10 2 2 2 2 2 3" xfId="30413" xr:uid="{00000000-0005-0000-0000-0000337A0000}"/>
    <cellStyle name="Título 3 2 10 2 2 2 2 2 4" xfId="28860" xr:uid="{00000000-0005-0000-0000-0000347A0000}"/>
    <cellStyle name="Título 3 2 10 2 2 2 2 3" xfId="27297" xr:uid="{00000000-0005-0000-0000-0000357A0000}"/>
    <cellStyle name="Título 3 2 10 2 2 2 2 3 2" xfId="31936" xr:uid="{00000000-0005-0000-0000-0000367A0000}"/>
    <cellStyle name="Título 3 2 10 2 2 2 2 3 3" xfId="33522" xr:uid="{00000000-0005-0000-0000-0000377A0000}"/>
    <cellStyle name="Título 3 2 10 2 2 2 2 4" xfId="30412" xr:uid="{00000000-0005-0000-0000-0000387A0000}"/>
    <cellStyle name="Título 3 2 10 2 2 2 2 5" xfId="28861" xr:uid="{00000000-0005-0000-0000-0000397A0000}"/>
    <cellStyle name="Título 3 2 10 2 2 2 3" xfId="23449" xr:uid="{00000000-0005-0000-0000-00003A7A0000}"/>
    <cellStyle name="Título 3 2 10 2 2 2 3 2" xfId="27299" xr:uid="{00000000-0005-0000-0000-00003B7A0000}"/>
    <cellStyle name="Título 3 2 10 2 2 2 3 2 2" xfId="31938" xr:uid="{00000000-0005-0000-0000-00003C7A0000}"/>
    <cellStyle name="Título 3 2 10 2 2 2 3 2 3" xfId="33524" xr:uid="{00000000-0005-0000-0000-00003D7A0000}"/>
    <cellStyle name="Título 3 2 10 2 2 2 3 3" xfId="30414" xr:uid="{00000000-0005-0000-0000-00003E7A0000}"/>
    <cellStyle name="Título 3 2 10 2 2 2 3 4" xfId="28859" xr:uid="{00000000-0005-0000-0000-00003F7A0000}"/>
    <cellStyle name="Título 3 2 10 2 2 2 4" xfId="27296" xr:uid="{00000000-0005-0000-0000-0000407A0000}"/>
    <cellStyle name="Título 3 2 10 2 2 2 4 2" xfId="31935" xr:uid="{00000000-0005-0000-0000-0000417A0000}"/>
    <cellStyle name="Título 3 2 10 2 2 2 4 3" xfId="33521" xr:uid="{00000000-0005-0000-0000-0000427A0000}"/>
    <cellStyle name="Título 3 2 10 2 2 2 5" xfId="30411" xr:uid="{00000000-0005-0000-0000-0000437A0000}"/>
    <cellStyle name="Título 3 2 10 2 2 2 6" xfId="28862" xr:uid="{00000000-0005-0000-0000-0000447A0000}"/>
    <cellStyle name="Título 3 2 10 2 2 3" xfId="23450" xr:uid="{00000000-0005-0000-0000-0000457A0000}"/>
    <cellStyle name="Título 3 2 10 2 2 3 2" xfId="23451" xr:uid="{00000000-0005-0000-0000-0000467A0000}"/>
    <cellStyle name="Título 3 2 10 2 2 3 2 2" xfId="27301" xr:uid="{00000000-0005-0000-0000-0000477A0000}"/>
    <cellStyle name="Título 3 2 10 2 2 3 2 2 2" xfId="31940" xr:uid="{00000000-0005-0000-0000-0000487A0000}"/>
    <cellStyle name="Título 3 2 10 2 2 3 2 2 3" xfId="33526" xr:uid="{00000000-0005-0000-0000-0000497A0000}"/>
    <cellStyle name="Título 3 2 10 2 2 3 2 3" xfId="30416" xr:uid="{00000000-0005-0000-0000-00004A7A0000}"/>
    <cellStyle name="Título 3 2 10 2 2 3 2 4" xfId="28857" xr:uid="{00000000-0005-0000-0000-00004B7A0000}"/>
    <cellStyle name="Título 3 2 10 2 2 3 3" xfId="27300" xr:uid="{00000000-0005-0000-0000-00004C7A0000}"/>
    <cellStyle name="Título 3 2 10 2 2 3 3 2" xfId="31939" xr:uid="{00000000-0005-0000-0000-00004D7A0000}"/>
    <cellStyle name="Título 3 2 10 2 2 3 3 3" xfId="33525" xr:uid="{00000000-0005-0000-0000-00004E7A0000}"/>
    <cellStyle name="Título 3 2 10 2 2 3 4" xfId="30415" xr:uid="{00000000-0005-0000-0000-00004F7A0000}"/>
    <cellStyle name="Título 3 2 10 2 2 3 5" xfId="28858" xr:uid="{00000000-0005-0000-0000-0000507A0000}"/>
    <cellStyle name="Título 3 2 10 2 2 4" xfId="23452" xr:uid="{00000000-0005-0000-0000-0000517A0000}"/>
    <cellStyle name="Título 3 2 10 2 2 4 2" xfId="27302" xr:uid="{00000000-0005-0000-0000-0000527A0000}"/>
    <cellStyle name="Título 3 2 10 2 2 4 2 2" xfId="31941" xr:uid="{00000000-0005-0000-0000-0000537A0000}"/>
    <cellStyle name="Título 3 2 10 2 2 4 2 3" xfId="33527" xr:uid="{00000000-0005-0000-0000-0000547A0000}"/>
    <cellStyle name="Título 3 2 10 2 2 4 3" xfId="30417" xr:uid="{00000000-0005-0000-0000-0000557A0000}"/>
    <cellStyle name="Título 3 2 10 2 2 4 4" xfId="28856" xr:uid="{00000000-0005-0000-0000-0000567A0000}"/>
    <cellStyle name="Título 3 2 10 2 2 5" xfId="27295" xr:uid="{00000000-0005-0000-0000-0000577A0000}"/>
    <cellStyle name="Título 3 2 10 2 2 5 2" xfId="31934" xr:uid="{00000000-0005-0000-0000-0000587A0000}"/>
    <cellStyle name="Título 3 2 10 2 2 5 3" xfId="33520" xr:uid="{00000000-0005-0000-0000-0000597A0000}"/>
    <cellStyle name="Título 3 2 10 2 2 6" xfId="30410" xr:uid="{00000000-0005-0000-0000-00005A7A0000}"/>
    <cellStyle name="Título 3 2 10 2 2 7" xfId="28863" xr:uid="{00000000-0005-0000-0000-00005B7A0000}"/>
    <cellStyle name="Título 3 2 10 2 3" xfId="23453" xr:uid="{00000000-0005-0000-0000-00005C7A0000}"/>
    <cellStyle name="Título 3 2 10 2 3 2" xfId="23454" xr:uid="{00000000-0005-0000-0000-00005D7A0000}"/>
    <cellStyle name="Título 3 2 10 2 3 2 2" xfId="23455" xr:uid="{00000000-0005-0000-0000-00005E7A0000}"/>
    <cellStyle name="Título 3 2 10 2 3 2 2 2" xfId="27305" xr:uid="{00000000-0005-0000-0000-00005F7A0000}"/>
    <cellStyle name="Título 3 2 10 2 3 2 2 2 2" xfId="31944" xr:uid="{00000000-0005-0000-0000-0000607A0000}"/>
    <cellStyle name="Título 3 2 10 2 3 2 2 2 3" xfId="33530" xr:uid="{00000000-0005-0000-0000-0000617A0000}"/>
    <cellStyle name="Título 3 2 10 2 3 2 2 3" xfId="30420" xr:uid="{00000000-0005-0000-0000-0000627A0000}"/>
    <cellStyle name="Título 3 2 10 2 3 2 2 4" xfId="28853" xr:uid="{00000000-0005-0000-0000-0000637A0000}"/>
    <cellStyle name="Título 3 2 10 2 3 2 3" xfId="27304" xr:uid="{00000000-0005-0000-0000-0000647A0000}"/>
    <cellStyle name="Título 3 2 10 2 3 2 3 2" xfId="31943" xr:uid="{00000000-0005-0000-0000-0000657A0000}"/>
    <cellStyle name="Título 3 2 10 2 3 2 3 3" xfId="33529" xr:uid="{00000000-0005-0000-0000-0000667A0000}"/>
    <cellStyle name="Título 3 2 10 2 3 2 4" xfId="30419" xr:uid="{00000000-0005-0000-0000-0000677A0000}"/>
    <cellStyle name="Título 3 2 10 2 3 2 5" xfId="28854" xr:uid="{00000000-0005-0000-0000-0000687A0000}"/>
    <cellStyle name="Título 3 2 10 2 3 3" xfId="23456" xr:uid="{00000000-0005-0000-0000-0000697A0000}"/>
    <cellStyle name="Título 3 2 10 2 3 3 2" xfId="27306" xr:uid="{00000000-0005-0000-0000-00006A7A0000}"/>
    <cellStyle name="Título 3 2 10 2 3 3 2 2" xfId="31945" xr:uid="{00000000-0005-0000-0000-00006B7A0000}"/>
    <cellStyle name="Título 3 2 10 2 3 3 2 3" xfId="33531" xr:uid="{00000000-0005-0000-0000-00006C7A0000}"/>
    <cellStyle name="Título 3 2 10 2 3 3 3" xfId="30421" xr:uid="{00000000-0005-0000-0000-00006D7A0000}"/>
    <cellStyle name="Título 3 2 10 2 3 3 4" xfId="28852" xr:uid="{00000000-0005-0000-0000-00006E7A0000}"/>
    <cellStyle name="Título 3 2 10 2 3 4" xfId="27303" xr:uid="{00000000-0005-0000-0000-00006F7A0000}"/>
    <cellStyle name="Título 3 2 10 2 3 4 2" xfId="31942" xr:uid="{00000000-0005-0000-0000-0000707A0000}"/>
    <cellStyle name="Título 3 2 10 2 3 4 3" xfId="33528" xr:uid="{00000000-0005-0000-0000-0000717A0000}"/>
    <cellStyle name="Título 3 2 10 2 3 5" xfId="30418" xr:uid="{00000000-0005-0000-0000-0000727A0000}"/>
    <cellStyle name="Título 3 2 10 2 3 6" xfId="28855" xr:uid="{00000000-0005-0000-0000-0000737A0000}"/>
    <cellStyle name="Título 3 2 10 2 4" xfId="23457" xr:uid="{00000000-0005-0000-0000-0000747A0000}"/>
    <cellStyle name="Título 3 2 10 2 4 2" xfId="23458" xr:uid="{00000000-0005-0000-0000-0000757A0000}"/>
    <cellStyle name="Título 3 2 10 2 4 2 2" xfId="27308" xr:uid="{00000000-0005-0000-0000-0000767A0000}"/>
    <cellStyle name="Título 3 2 10 2 4 2 2 2" xfId="31947" xr:uid="{00000000-0005-0000-0000-0000777A0000}"/>
    <cellStyle name="Título 3 2 10 2 4 2 2 3" xfId="33533" xr:uid="{00000000-0005-0000-0000-0000787A0000}"/>
    <cellStyle name="Título 3 2 10 2 4 2 3" xfId="30423" xr:uid="{00000000-0005-0000-0000-0000797A0000}"/>
    <cellStyle name="Título 3 2 10 2 4 2 4" xfId="28850" xr:uid="{00000000-0005-0000-0000-00007A7A0000}"/>
    <cellStyle name="Título 3 2 10 2 4 3" xfId="27307" xr:uid="{00000000-0005-0000-0000-00007B7A0000}"/>
    <cellStyle name="Título 3 2 10 2 4 3 2" xfId="31946" xr:uid="{00000000-0005-0000-0000-00007C7A0000}"/>
    <cellStyle name="Título 3 2 10 2 4 3 3" xfId="33532" xr:uid="{00000000-0005-0000-0000-00007D7A0000}"/>
    <cellStyle name="Título 3 2 10 2 4 4" xfId="30422" xr:uid="{00000000-0005-0000-0000-00007E7A0000}"/>
    <cellStyle name="Título 3 2 10 2 4 5" xfId="28851" xr:uid="{00000000-0005-0000-0000-00007F7A0000}"/>
    <cellStyle name="Título 3 2 10 2 5" xfId="23459" xr:uid="{00000000-0005-0000-0000-0000807A0000}"/>
    <cellStyle name="Título 3 2 10 2 5 2" xfId="27309" xr:uid="{00000000-0005-0000-0000-0000817A0000}"/>
    <cellStyle name="Título 3 2 10 2 5 2 2" xfId="31948" xr:uid="{00000000-0005-0000-0000-0000827A0000}"/>
    <cellStyle name="Título 3 2 10 2 5 2 3" xfId="33534" xr:uid="{00000000-0005-0000-0000-0000837A0000}"/>
    <cellStyle name="Título 3 2 10 2 5 3" xfId="30424" xr:uid="{00000000-0005-0000-0000-0000847A0000}"/>
    <cellStyle name="Título 3 2 10 2 5 4" xfId="28849" xr:uid="{00000000-0005-0000-0000-0000857A0000}"/>
    <cellStyle name="Título 3 2 10 2 6" xfId="27294" xr:uid="{00000000-0005-0000-0000-0000867A0000}"/>
    <cellStyle name="Título 3 2 10 2 6 2" xfId="31933" xr:uid="{00000000-0005-0000-0000-0000877A0000}"/>
    <cellStyle name="Título 3 2 10 2 6 3" xfId="33519" xr:uid="{00000000-0005-0000-0000-0000887A0000}"/>
    <cellStyle name="Título 3 2 10 2 7" xfId="30409" xr:uid="{00000000-0005-0000-0000-0000897A0000}"/>
    <cellStyle name="Título 3 2 10 2 8" xfId="28864" xr:uid="{00000000-0005-0000-0000-00008A7A0000}"/>
    <cellStyle name="Título 3 2 10 3" xfId="23460" xr:uid="{00000000-0005-0000-0000-00008B7A0000}"/>
    <cellStyle name="Título 3 2 10 3 2" xfId="23461" xr:uid="{00000000-0005-0000-0000-00008C7A0000}"/>
    <cellStyle name="Título 3 2 10 3 2 2" xfId="23462" xr:uid="{00000000-0005-0000-0000-00008D7A0000}"/>
    <cellStyle name="Título 3 2 10 3 2 2 2" xfId="23463" xr:uid="{00000000-0005-0000-0000-00008E7A0000}"/>
    <cellStyle name="Título 3 2 10 3 2 2 2 2" xfId="27313" xr:uid="{00000000-0005-0000-0000-00008F7A0000}"/>
    <cellStyle name="Título 3 2 10 3 2 2 2 2 2" xfId="31952" xr:uid="{00000000-0005-0000-0000-0000907A0000}"/>
    <cellStyle name="Título 3 2 10 3 2 2 2 2 3" xfId="33538" xr:uid="{00000000-0005-0000-0000-0000917A0000}"/>
    <cellStyle name="Título 3 2 10 3 2 2 2 3" xfId="30428" xr:uid="{00000000-0005-0000-0000-0000927A0000}"/>
    <cellStyle name="Título 3 2 10 3 2 2 2 4" xfId="28845" xr:uid="{00000000-0005-0000-0000-0000937A0000}"/>
    <cellStyle name="Título 3 2 10 3 2 2 3" xfId="27312" xr:uid="{00000000-0005-0000-0000-0000947A0000}"/>
    <cellStyle name="Título 3 2 10 3 2 2 3 2" xfId="31951" xr:uid="{00000000-0005-0000-0000-0000957A0000}"/>
    <cellStyle name="Título 3 2 10 3 2 2 3 3" xfId="33537" xr:uid="{00000000-0005-0000-0000-0000967A0000}"/>
    <cellStyle name="Título 3 2 10 3 2 2 4" xfId="30427" xr:uid="{00000000-0005-0000-0000-0000977A0000}"/>
    <cellStyle name="Título 3 2 10 3 2 2 5" xfId="28846" xr:uid="{00000000-0005-0000-0000-0000987A0000}"/>
    <cellStyle name="Título 3 2 10 3 2 3" xfId="23464" xr:uid="{00000000-0005-0000-0000-0000997A0000}"/>
    <cellStyle name="Título 3 2 10 3 2 3 2" xfId="27314" xr:uid="{00000000-0005-0000-0000-00009A7A0000}"/>
    <cellStyle name="Título 3 2 10 3 2 3 2 2" xfId="31953" xr:uid="{00000000-0005-0000-0000-00009B7A0000}"/>
    <cellStyle name="Título 3 2 10 3 2 3 2 3" xfId="33539" xr:uid="{00000000-0005-0000-0000-00009C7A0000}"/>
    <cellStyle name="Título 3 2 10 3 2 3 3" xfId="30429" xr:uid="{00000000-0005-0000-0000-00009D7A0000}"/>
    <cellStyle name="Título 3 2 10 3 2 3 4" xfId="28844" xr:uid="{00000000-0005-0000-0000-00009E7A0000}"/>
    <cellStyle name="Título 3 2 10 3 2 4" xfId="27311" xr:uid="{00000000-0005-0000-0000-00009F7A0000}"/>
    <cellStyle name="Título 3 2 10 3 2 4 2" xfId="31950" xr:uid="{00000000-0005-0000-0000-0000A07A0000}"/>
    <cellStyle name="Título 3 2 10 3 2 4 3" xfId="33536" xr:uid="{00000000-0005-0000-0000-0000A17A0000}"/>
    <cellStyle name="Título 3 2 10 3 2 5" xfId="30426" xr:uid="{00000000-0005-0000-0000-0000A27A0000}"/>
    <cellStyle name="Título 3 2 10 3 2 6" xfId="28847" xr:uid="{00000000-0005-0000-0000-0000A37A0000}"/>
    <cellStyle name="Título 3 2 10 3 3" xfId="23465" xr:uid="{00000000-0005-0000-0000-0000A47A0000}"/>
    <cellStyle name="Título 3 2 10 3 3 2" xfId="23466" xr:uid="{00000000-0005-0000-0000-0000A57A0000}"/>
    <cellStyle name="Título 3 2 10 3 3 2 2" xfId="27316" xr:uid="{00000000-0005-0000-0000-0000A67A0000}"/>
    <cellStyle name="Título 3 2 10 3 3 2 2 2" xfId="31955" xr:uid="{00000000-0005-0000-0000-0000A77A0000}"/>
    <cellStyle name="Título 3 2 10 3 3 2 2 3" xfId="33541" xr:uid="{00000000-0005-0000-0000-0000A87A0000}"/>
    <cellStyle name="Título 3 2 10 3 3 2 3" xfId="30431" xr:uid="{00000000-0005-0000-0000-0000A97A0000}"/>
    <cellStyle name="Título 3 2 10 3 3 2 4" xfId="28842" xr:uid="{00000000-0005-0000-0000-0000AA7A0000}"/>
    <cellStyle name="Título 3 2 10 3 3 3" xfId="27315" xr:uid="{00000000-0005-0000-0000-0000AB7A0000}"/>
    <cellStyle name="Título 3 2 10 3 3 3 2" xfId="31954" xr:uid="{00000000-0005-0000-0000-0000AC7A0000}"/>
    <cellStyle name="Título 3 2 10 3 3 3 3" xfId="33540" xr:uid="{00000000-0005-0000-0000-0000AD7A0000}"/>
    <cellStyle name="Título 3 2 10 3 3 4" xfId="30430" xr:uid="{00000000-0005-0000-0000-0000AE7A0000}"/>
    <cellStyle name="Título 3 2 10 3 3 5" xfId="28843" xr:uid="{00000000-0005-0000-0000-0000AF7A0000}"/>
    <cellStyle name="Título 3 2 10 3 4" xfId="23467" xr:uid="{00000000-0005-0000-0000-0000B07A0000}"/>
    <cellStyle name="Título 3 2 10 3 4 2" xfId="27317" xr:uid="{00000000-0005-0000-0000-0000B17A0000}"/>
    <cellStyle name="Título 3 2 10 3 4 2 2" xfId="31956" xr:uid="{00000000-0005-0000-0000-0000B27A0000}"/>
    <cellStyle name="Título 3 2 10 3 4 2 3" xfId="33542" xr:uid="{00000000-0005-0000-0000-0000B37A0000}"/>
    <cellStyle name="Título 3 2 10 3 4 3" xfId="30432" xr:uid="{00000000-0005-0000-0000-0000B47A0000}"/>
    <cellStyle name="Título 3 2 10 3 4 4" xfId="28841" xr:uid="{00000000-0005-0000-0000-0000B57A0000}"/>
    <cellStyle name="Título 3 2 10 3 5" xfId="27310" xr:uid="{00000000-0005-0000-0000-0000B67A0000}"/>
    <cellStyle name="Título 3 2 10 3 5 2" xfId="31949" xr:uid="{00000000-0005-0000-0000-0000B77A0000}"/>
    <cellStyle name="Título 3 2 10 3 5 3" xfId="33535" xr:uid="{00000000-0005-0000-0000-0000B87A0000}"/>
    <cellStyle name="Título 3 2 10 3 6" xfId="30425" xr:uid="{00000000-0005-0000-0000-0000B97A0000}"/>
    <cellStyle name="Título 3 2 10 3 7" xfId="28848" xr:uid="{00000000-0005-0000-0000-0000BA7A0000}"/>
    <cellStyle name="Título 3 2 10 4" xfId="23468" xr:uid="{00000000-0005-0000-0000-0000BB7A0000}"/>
    <cellStyle name="Título 3 2 10 4 2" xfId="23469" xr:uid="{00000000-0005-0000-0000-0000BC7A0000}"/>
    <cellStyle name="Título 3 2 10 4 2 2" xfId="23470" xr:uid="{00000000-0005-0000-0000-0000BD7A0000}"/>
    <cellStyle name="Título 3 2 10 4 2 2 2" xfId="27320" xr:uid="{00000000-0005-0000-0000-0000BE7A0000}"/>
    <cellStyle name="Título 3 2 10 4 2 2 2 2" xfId="31959" xr:uid="{00000000-0005-0000-0000-0000BF7A0000}"/>
    <cellStyle name="Título 3 2 10 4 2 2 2 3" xfId="33545" xr:uid="{00000000-0005-0000-0000-0000C07A0000}"/>
    <cellStyle name="Título 3 2 10 4 2 2 3" xfId="30435" xr:uid="{00000000-0005-0000-0000-0000C17A0000}"/>
    <cellStyle name="Título 3 2 10 4 2 2 4" xfId="28838" xr:uid="{00000000-0005-0000-0000-0000C27A0000}"/>
    <cellStyle name="Título 3 2 10 4 2 3" xfId="27319" xr:uid="{00000000-0005-0000-0000-0000C37A0000}"/>
    <cellStyle name="Título 3 2 10 4 2 3 2" xfId="31958" xr:uid="{00000000-0005-0000-0000-0000C47A0000}"/>
    <cellStyle name="Título 3 2 10 4 2 3 3" xfId="33544" xr:uid="{00000000-0005-0000-0000-0000C57A0000}"/>
    <cellStyle name="Título 3 2 10 4 2 4" xfId="30434" xr:uid="{00000000-0005-0000-0000-0000C67A0000}"/>
    <cellStyle name="Título 3 2 10 4 2 5" xfId="28839" xr:uid="{00000000-0005-0000-0000-0000C77A0000}"/>
    <cellStyle name="Título 3 2 10 4 3" xfId="23471" xr:uid="{00000000-0005-0000-0000-0000C87A0000}"/>
    <cellStyle name="Título 3 2 10 4 3 2" xfId="27321" xr:uid="{00000000-0005-0000-0000-0000C97A0000}"/>
    <cellStyle name="Título 3 2 10 4 3 2 2" xfId="31960" xr:uid="{00000000-0005-0000-0000-0000CA7A0000}"/>
    <cellStyle name="Título 3 2 10 4 3 2 3" xfId="33546" xr:uid="{00000000-0005-0000-0000-0000CB7A0000}"/>
    <cellStyle name="Título 3 2 10 4 3 3" xfId="30436" xr:uid="{00000000-0005-0000-0000-0000CC7A0000}"/>
    <cellStyle name="Título 3 2 10 4 3 4" xfId="28837" xr:uid="{00000000-0005-0000-0000-0000CD7A0000}"/>
    <cellStyle name="Título 3 2 10 4 4" xfId="27318" xr:uid="{00000000-0005-0000-0000-0000CE7A0000}"/>
    <cellStyle name="Título 3 2 10 4 4 2" xfId="31957" xr:uid="{00000000-0005-0000-0000-0000CF7A0000}"/>
    <cellStyle name="Título 3 2 10 4 4 3" xfId="33543" xr:uid="{00000000-0005-0000-0000-0000D07A0000}"/>
    <cellStyle name="Título 3 2 10 4 5" xfId="30433" xr:uid="{00000000-0005-0000-0000-0000D17A0000}"/>
    <cellStyle name="Título 3 2 10 4 6" xfId="28840" xr:uid="{00000000-0005-0000-0000-0000D27A0000}"/>
    <cellStyle name="Título 3 2 10 5" xfId="23472" xr:uid="{00000000-0005-0000-0000-0000D37A0000}"/>
    <cellStyle name="Título 3 2 10 5 2" xfId="23473" xr:uid="{00000000-0005-0000-0000-0000D47A0000}"/>
    <cellStyle name="Título 3 2 10 5 2 2" xfId="27323" xr:uid="{00000000-0005-0000-0000-0000D57A0000}"/>
    <cellStyle name="Título 3 2 10 5 2 2 2" xfId="31962" xr:uid="{00000000-0005-0000-0000-0000D67A0000}"/>
    <cellStyle name="Título 3 2 10 5 2 2 3" xfId="33548" xr:uid="{00000000-0005-0000-0000-0000D77A0000}"/>
    <cellStyle name="Título 3 2 10 5 2 3" xfId="30438" xr:uid="{00000000-0005-0000-0000-0000D87A0000}"/>
    <cellStyle name="Título 3 2 10 5 2 4" xfId="28835" xr:uid="{00000000-0005-0000-0000-0000D97A0000}"/>
    <cellStyle name="Título 3 2 10 5 3" xfId="27322" xr:uid="{00000000-0005-0000-0000-0000DA7A0000}"/>
    <cellStyle name="Título 3 2 10 5 3 2" xfId="31961" xr:uid="{00000000-0005-0000-0000-0000DB7A0000}"/>
    <cellStyle name="Título 3 2 10 5 3 3" xfId="33547" xr:uid="{00000000-0005-0000-0000-0000DC7A0000}"/>
    <cellStyle name="Título 3 2 10 5 4" xfId="30437" xr:uid="{00000000-0005-0000-0000-0000DD7A0000}"/>
    <cellStyle name="Título 3 2 10 5 5" xfId="28836" xr:uid="{00000000-0005-0000-0000-0000DE7A0000}"/>
    <cellStyle name="Título 3 2 10 6" xfId="23474" xr:uid="{00000000-0005-0000-0000-0000DF7A0000}"/>
    <cellStyle name="Título 3 2 10 6 2" xfId="23475" xr:uid="{00000000-0005-0000-0000-0000E07A0000}"/>
    <cellStyle name="Título 3 2 10 6 2 2" xfId="27325" xr:uid="{00000000-0005-0000-0000-0000E17A0000}"/>
    <cellStyle name="Título 3 2 10 6 2 2 2" xfId="31964" xr:uid="{00000000-0005-0000-0000-0000E27A0000}"/>
    <cellStyle name="Título 3 2 10 6 2 2 3" xfId="33550" xr:uid="{00000000-0005-0000-0000-0000E37A0000}"/>
    <cellStyle name="Título 3 2 10 6 2 3" xfId="30440" xr:uid="{00000000-0005-0000-0000-0000E47A0000}"/>
    <cellStyle name="Título 3 2 10 6 2 4" xfId="28833" xr:uid="{00000000-0005-0000-0000-0000E57A0000}"/>
    <cellStyle name="Título 3 2 10 6 3" xfId="27324" xr:uid="{00000000-0005-0000-0000-0000E67A0000}"/>
    <cellStyle name="Título 3 2 10 6 3 2" xfId="31963" xr:uid="{00000000-0005-0000-0000-0000E77A0000}"/>
    <cellStyle name="Título 3 2 10 6 3 3" xfId="33549" xr:uid="{00000000-0005-0000-0000-0000E87A0000}"/>
    <cellStyle name="Título 3 2 10 6 4" xfId="30439" xr:uid="{00000000-0005-0000-0000-0000E97A0000}"/>
    <cellStyle name="Título 3 2 10 6 5" xfId="28834" xr:uid="{00000000-0005-0000-0000-0000EA7A0000}"/>
    <cellStyle name="Título 3 2 10 7" xfId="23476" xr:uid="{00000000-0005-0000-0000-0000EB7A0000}"/>
    <cellStyle name="Título 3 2 10 7 2" xfId="27326" xr:uid="{00000000-0005-0000-0000-0000EC7A0000}"/>
    <cellStyle name="Título 3 2 10 7 2 2" xfId="31965" xr:uid="{00000000-0005-0000-0000-0000ED7A0000}"/>
    <cellStyle name="Título 3 2 10 7 2 3" xfId="33551" xr:uid="{00000000-0005-0000-0000-0000EE7A0000}"/>
    <cellStyle name="Título 3 2 10 7 3" xfId="30441" xr:uid="{00000000-0005-0000-0000-0000EF7A0000}"/>
    <cellStyle name="Título 3 2 10 7 4" xfId="28832" xr:uid="{00000000-0005-0000-0000-0000F07A0000}"/>
    <cellStyle name="Título 3 2 10 8" xfId="27293" xr:uid="{00000000-0005-0000-0000-0000F17A0000}"/>
    <cellStyle name="Título 3 2 10 8 2" xfId="31932" xr:uid="{00000000-0005-0000-0000-0000F27A0000}"/>
    <cellStyle name="Título 3 2 10 8 3" xfId="33518" xr:uid="{00000000-0005-0000-0000-0000F37A0000}"/>
    <cellStyle name="Título 3 2 10 9" xfId="28081" xr:uid="{00000000-0005-0000-0000-0000F47A0000}"/>
    <cellStyle name="Título 3 2 10 9 2" xfId="32717" xr:uid="{00000000-0005-0000-0000-0000F57A0000}"/>
    <cellStyle name="Título 3 2 10 9 3" xfId="34303" xr:uid="{00000000-0005-0000-0000-0000F67A0000}"/>
    <cellStyle name="Título 3 2 11" xfId="23477" xr:uid="{00000000-0005-0000-0000-0000F77A0000}"/>
    <cellStyle name="Título 3 2 11 2" xfId="23478" xr:uid="{00000000-0005-0000-0000-0000F87A0000}"/>
    <cellStyle name="Título 3 2 11 2 2" xfId="23479" xr:uid="{00000000-0005-0000-0000-0000F97A0000}"/>
    <cellStyle name="Título 3 2 11 2 2 2" xfId="23480" xr:uid="{00000000-0005-0000-0000-0000FA7A0000}"/>
    <cellStyle name="Título 3 2 11 2 2 2 2" xfId="23481" xr:uid="{00000000-0005-0000-0000-0000FB7A0000}"/>
    <cellStyle name="Título 3 2 11 2 2 2 2 2" xfId="27331" xr:uid="{00000000-0005-0000-0000-0000FC7A0000}"/>
    <cellStyle name="Título 3 2 11 2 2 2 2 2 2" xfId="31970" xr:uid="{00000000-0005-0000-0000-0000FD7A0000}"/>
    <cellStyle name="Título 3 2 11 2 2 2 2 2 3" xfId="33556" xr:uid="{00000000-0005-0000-0000-0000FE7A0000}"/>
    <cellStyle name="Título 3 2 11 2 2 2 2 3" xfId="30446" xr:uid="{00000000-0005-0000-0000-0000FF7A0000}"/>
    <cellStyle name="Título 3 2 11 2 2 2 2 4" xfId="28827" xr:uid="{00000000-0005-0000-0000-0000007B0000}"/>
    <cellStyle name="Título 3 2 11 2 2 2 3" xfId="27330" xr:uid="{00000000-0005-0000-0000-0000017B0000}"/>
    <cellStyle name="Título 3 2 11 2 2 2 3 2" xfId="31969" xr:uid="{00000000-0005-0000-0000-0000027B0000}"/>
    <cellStyle name="Título 3 2 11 2 2 2 3 3" xfId="33555" xr:uid="{00000000-0005-0000-0000-0000037B0000}"/>
    <cellStyle name="Título 3 2 11 2 2 2 4" xfId="30445" xr:uid="{00000000-0005-0000-0000-0000047B0000}"/>
    <cellStyle name="Título 3 2 11 2 2 2 5" xfId="28828" xr:uid="{00000000-0005-0000-0000-0000057B0000}"/>
    <cellStyle name="Título 3 2 11 2 2 3" xfId="23482" xr:uid="{00000000-0005-0000-0000-0000067B0000}"/>
    <cellStyle name="Título 3 2 11 2 2 3 2" xfId="27332" xr:uid="{00000000-0005-0000-0000-0000077B0000}"/>
    <cellStyle name="Título 3 2 11 2 2 3 2 2" xfId="31971" xr:uid="{00000000-0005-0000-0000-0000087B0000}"/>
    <cellStyle name="Título 3 2 11 2 2 3 2 3" xfId="33557" xr:uid="{00000000-0005-0000-0000-0000097B0000}"/>
    <cellStyle name="Título 3 2 11 2 2 3 3" xfId="30447" xr:uid="{00000000-0005-0000-0000-00000A7B0000}"/>
    <cellStyle name="Título 3 2 11 2 2 3 4" xfId="28826" xr:uid="{00000000-0005-0000-0000-00000B7B0000}"/>
    <cellStyle name="Título 3 2 11 2 2 4" xfId="27329" xr:uid="{00000000-0005-0000-0000-00000C7B0000}"/>
    <cellStyle name="Título 3 2 11 2 2 4 2" xfId="31968" xr:uid="{00000000-0005-0000-0000-00000D7B0000}"/>
    <cellStyle name="Título 3 2 11 2 2 4 3" xfId="33554" xr:uid="{00000000-0005-0000-0000-00000E7B0000}"/>
    <cellStyle name="Título 3 2 11 2 2 5" xfId="30444" xr:uid="{00000000-0005-0000-0000-00000F7B0000}"/>
    <cellStyle name="Título 3 2 11 2 2 6" xfId="28829" xr:uid="{00000000-0005-0000-0000-0000107B0000}"/>
    <cellStyle name="Título 3 2 11 2 3" xfId="23483" xr:uid="{00000000-0005-0000-0000-0000117B0000}"/>
    <cellStyle name="Título 3 2 11 2 3 2" xfId="23484" xr:uid="{00000000-0005-0000-0000-0000127B0000}"/>
    <cellStyle name="Título 3 2 11 2 3 2 2" xfId="27334" xr:uid="{00000000-0005-0000-0000-0000137B0000}"/>
    <cellStyle name="Título 3 2 11 2 3 2 2 2" xfId="31973" xr:uid="{00000000-0005-0000-0000-0000147B0000}"/>
    <cellStyle name="Título 3 2 11 2 3 2 2 3" xfId="33559" xr:uid="{00000000-0005-0000-0000-0000157B0000}"/>
    <cellStyle name="Título 3 2 11 2 3 2 3" xfId="30449" xr:uid="{00000000-0005-0000-0000-0000167B0000}"/>
    <cellStyle name="Título 3 2 11 2 3 2 4" xfId="28824" xr:uid="{00000000-0005-0000-0000-0000177B0000}"/>
    <cellStyle name="Título 3 2 11 2 3 3" xfId="27333" xr:uid="{00000000-0005-0000-0000-0000187B0000}"/>
    <cellStyle name="Título 3 2 11 2 3 3 2" xfId="31972" xr:uid="{00000000-0005-0000-0000-0000197B0000}"/>
    <cellStyle name="Título 3 2 11 2 3 3 3" xfId="33558" xr:uid="{00000000-0005-0000-0000-00001A7B0000}"/>
    <cellStyle name="Título 3 2 11 2 3 4" xfId="30448" xr:uid="{00000000-0005-0000-0000-00001B7B0000}"/>
    <cellStyle name="Título 3 2 11 2 3 5" xfId="28825" xr:uid="{00000000-0005-0000-0000-00001C7B0000}"/>
    <cellStyle name="Título 3 2 11 2 4" xfId="23485" xr:uid="{00000000-0005-0000-0000-00001D7B0000}"/>
    <cellStyle name="Título 3 2 11 2 4 2" xfId="27335" xr:uid="{00000000-0005-0000-0000-00001E7B0000}"/>
    <cellStyle name="Título 3 2 11 2 4 2 2" xfId="31974" xr:uid="{00000000-0005-0000-0000-00001F7B0000}"/>
    <cellStyle name="Título 3 2 11 2 4 2 3" xfId="33560" xr:uid="{00000000-0005-0000-0000-0000207B0000}"/>
    <cellStyle name="Título 3 2 11 2 4 3" xfId="30450" xr:uid="{00000000-0005-0000-0000-0000217B0000}"/>
    <cellStyle name="Título 3 2 11 2 4 4" xfId="28823" xr:uid="{00000000-0005-0000-0000-0000227B0000}"/>
    <cellStyle name="Título 3 2 11 2 5" xfId="27328" xr:uid="{00000000-0005-0000-0000-0000237B0000}"/>
    <cellStyle name="Título 3 2 11 2 5 2" xfId="31967" xr:uid="{00000000-0005-0000-0000-0000247B0000}"/>
    <cellStyle name="Título 3 2 11 2 5 3" xfId="33553" xr:uid="{00000000-0005-0000-0000-0000257B0000}"/>
    <cellStyle name="Título 3 2 11 2 6" xfId="30443" xr:uid="{00000000-0005-0000-0000-0000267B0000}"/>
    <cellStyle name="Título 3 2 11 2 7" xfId="28830" xr:uid="{00000000-0005-0000-0000-0000277B0000}"/>
    <cellStyle name="Título 3 2 11 3" xfId="23486" xr:uid="{00000000-0005-0000-0000-0000287B0000}"/>
    <cellStyle name="Título 3 2 11 3 2" xfId="23487" xr:uid="{00000000-0005-0000-0000-0000297B0000}"/>
    <cellStyle name="Título 3 2 11 3 2 2" xfId="23488" xr:uid="{00000000-0005-0000-0000-00002A7B0000}"/>
    <cellStyle name="Título 3 2 11 3 2 2 2" xfId="27338" xr:uid="{00000000-0005-0000-0000-00002B7B0000}"/>
    <cellStyle name="Título 3 2 11 3 2 2 2 2" xfId="31977" xr:uid="{00000000-0005-0000-0000-00002C7B0000}"/>
    <cellStyle name="Título 3 2 11 3 2 2 2 3" xfId="33563" xr:uid="{00000000-0005-0000-0000-00002D7B0000}"/>
    <cellStyle name="Título 3 2 11 3 2 2 3" xfId="30453" xr:uid="{00000000-0005-0000-0000-00002E7B0000}"/>
    <cellStyle name="Título 3 2 11 3 2 2 4" xfId="28820" xr:uid="{00000000-0005-0000-0000-00002F7B0000}"/>
    <cellStyle name="Título 3 2 11 3 2 3" xfId="27337" xr:uid="{00000000-0005-0000-0000-0000307B0000}"/>
    <cellStyle name="Título 3 2 11 3 2 3 2" xfId="31976" xr:uid="{00000000-0005-0000-0000-0000317B0000}"/>
    <cellStyle name="Título 3 2 11 3 2 3 3" xfId="33562" xr:uid="{00000000-0005-0000-0000-0000327B0000}"/>
    <cellStyle name="Título 3 2 11 3 2 4" xfId="30452" xr:uid="{00000000-0005-0000-0000-0000337B0000}"/>
    <cellStyle name="Título 3 2 11 3 2 5" xfId="28821" xr:uid="{00000000-0005-0000-0000-0000347B0000}"/>
    <cellStyle name="Título 3 2 11 3 3" xfId="23489" xr:uid="{00000000-0005-0000-0000-0000357B0000}"/>
    <cellStyle name="Título 3 2 11 3 3 2" xfId="27339" xr:uid="{00000000-0005-0000-0000-0000367B0000}"/>
    <cellStyle name="Título 3 2 11 3 3 2 2" xfId="31978" xr:uid="{00000000-0005-0000-0000-0000377B0000}"/>
    <cellStyle name="Título 3 2 11 3 3 2 3" xfId="33564" xr:uid="{00000000-0005-0000-0000-0000387B0000}"/>
    <cellStyle name="Título 3 2 11 3 3 3" xfId="30454" xr:uid="{00000000-0005-0000-0000-0000397B0000}"/>
    <cellStyle name="Título 3 2 11 3 3 4" xfId="28819" xr:uid="{00000000-0005-0000-0000-00003A7B0000}"/>
    <cellStyle name="Título 3 2 11 3 4" xfId="27336" xr:uid="{00000000-0005-0000-0000-00003B7B0000}"/>
    <cellStyle name="Título 3 2 11 3 4 2" xfId="31975" xr:uid="{00000000-0005-0000-0000-00003C7B0000}"/>
    <cellStyle name="Título 3 2 11 3 4 3" xfId="33561" xr:uid="{00000000-0005-0000-0000-00003D7B0000}"/>
    <cellStyle name="Título 3 2 11 3 5" xfId="30451" xr:uid="{00000000-0005-0000-0000-00003E7B0000}"/>
    <cellStyle name="Título 3 2 11 3 6" xfId="28822" xr:uid="{00000000-0005-0000-0000-00003F7B0000}"/>
    <cellStyle name="Título 3 2 11 4" xfId="23490" xr:uid="{00000000-0005-0000-0000-0000407B0000}"/>
    <cellStyle name="Título 3 2 11 4 2" xfId="23491" xr:uid="{00000000-0005-0000-0000-0000417B0000}"/>
    <cellStyle name="Título 3 2 11 4 2 2" xfId="27341" xr:uid="{00000000-0005-0000-0000-0000427B0000}"/>
    <cellStyle name="Título 3 2 11 4 2 2 2" xfId="31980" xr:uid="{00000000-0005-0000-0000-0000437B0000}"/>
    <cellStyle name="Título 3 2 11 4 2 2 3" xfId="33566" xr:uid="{00000000-0005-0000-0000-0000447B0000}"/>
    <cellStyle name="Título 3 2 11 4 2 3" xfId="30456" xr:uid="{00000000-0005-0000-0000-0000457B0000}"/>
    <cellStyle name="Título 3 2 11 4 2 4" xfId="28817" xr:uid="{00000000-0005-0000-0000-0000467B0000}"/>
    <cellStyle name="Título 3 2 11 4 3" xfId="27340" xr:uid="{00000000-0005-0000-0000-0000477B0000}"/>
    <cellStyle name="Título 3 2 11 4 3 2" xfId="31979" xr:uid="{00000000-0005-0000-0000-0000487B0000}"/>
    <cellStyle name="Título 3 2 11 4 3 3" xfId="33565" xr:uid="{00000000-0005-0000-0000-0000497B0000}"/>
    <cellStyle name="Título 3 2 11 4 4" xfId="30455" xr:uid="{00000000-0005-0000-0000-00004A7B0000}"/>
    <cellStyle name="Título 3 2 11 4 5" xfId="28818" xr:uid="{00000000-0005-0000-0000-00004B7B0000}"/>
    <cellStyle name="Título 3 2 11 5" xfId="23492" xr:uid="{00000000-0005-0000-0000-00004C7B0000}"/>
    <cellStyle name="Título 3 2 11 5 2" xfId="27342" xr:uid="{00000000-0005-0000-0000-00004D7B0000}"/>
    <cellStyle name="Título 3 2 11 5 2 2" xfId="31981" xr:uid="{00000000-0005-0000-0000-00004E7B0000}"/>
    <cellStyle name="Título 3 2 11 5 2 3" xfId="33567" xr:uid="{00000000-0005-0000-0000-00004F7B0000}"/>
    <cellStyle name="Título 3 2 11 5 3" xfId="30457" xr:uid="{00000000-0005-0000-0000-0000507B0000}"/>
    <cellStyle name="Título 3 2 11 5 4" xfId="28816" xr:uid="{00000000-0005-0000-0000-0000517B0000}"/>
    <cellStyle name="Título 3 2 11 6" xfId="27327" xr:uid="{00000000-0005-0000-0000-0000527B0000}"/>
    <cellStyle name="Título 3 2 11 6 2" xfId="31966" xr:uid="{00000000-0005-0000-0000-0000537B0000}"/>
    <cellStyle name="Título 3 2 11 6 3" xfId="33552" xr:uid="{00000000-0005-0000-0000-0000547B0000}"/>
    <cellStyle name="Título 3 2 11 7" xfId="28082" xr:uid="{00000000-0005-0000-0000-0000557B0000}"/>
    <cellStyle name="Título 3 2 11 7 2" xfId="32718" xr:uid="{00000000-0005-0000-0000-0000567B0000}"/>
    <cellStyle name="Título 3 2 11 7 3" xfId="34304" xr:uid="{00000000-0005-0000-0000-0000577B0000}"/>
    <cellStyle name="Título 3 2 11 8" xfId="30442" xr:uid="{00000000-0005-0000-0000-0000587B0000}"/>
    <cellStyle name="Título 3 2 11 9" xfId="28831" xr:uid="{00000000-0005-0000-0000-0000597B0000}"/>
    <cellStyle name="Título 3 2 12" xfId="23493" xr:uid="{00000000-0005-0000-0000-00005A7B0000}"/>
    <cellStyle name="Título 3 2 12 2" xfId="23494" xr:uid="{00000000-0005-0000-0000-00005B7B0000}"/>
    <cellStyle name="Título 3 2 12 2 2" xfId="23495" xr:uid="{00000000-0005-0000-0000-00005C7B0000}"/>
    <cellStyle name="Título 3 2 12 2 2 2" xfId="23496" xr:uid="{00000000-0005-0000-0000-00005D7B0000}"/>
    <cellStyle name="Título 3 2 12 2 2 2 2" xfId="23497" xr:uid="{00000000-0005-0000-0000-00005E7B0000}"/>
    <cellStyle name="Título 3 2 12 2 2 2 2 2" xfId="27347" xr:uid="{00000000-0005-0000-0000-00005F7B0000}"/>
    <cellStyle name="Título 3 2 12 2 2 2 2 2 2" xfId="31986" xr:uid="{00000000-0005-0000-0000-0000607B0000}"/>
    <cellStyle name="Título 3 2 12 2 2 2 2 2 3" xfId="33572" xr:uid="{00000000-0005-0000-0000-0000617B0000}"/>
    <cellStyle name="Título 3 2 12 2 2 2 2 3" xfId="30462" xr:uid="{00000000-0005-0000-0000-0000627B0000}"/>
    <cellStyle name="Título 3 2 12 2 2 2 2 4" xfId="28811" xr:uid="{00000000-0005-0000-0000-0000637B0000}"/>
    <cellStyle name="Título 3 2 12 2 2 2 3" xfId="27346" xr:uid="{00000000-0005-0000-0000-0000647B0000}"/>
    <cellStyle name="Título 3 2 12 2 2 2 3 2" xfId="31985" xr:uid="{00000000-0005-0000-0000-0000657B0000}"/>
    <cellStyle name="Título 3 2 12 2 2 2 3 3" xfId="33571" xr:uid="{00000000-0005-0000-0000-0000667B0000}"/>
    <cellStyle name="Título 3 2 12 2 2 2 4" xfId="30461" xr:uid="{00000000-0005-0000-0000-0000677B0000}"/>
    <cellStyle name="Título 3 2 12 2 2 2 5" xfId="28812" xr:uid="{00000000-0005-0000-0000-0000687B0000}"/>
    <cellStyle name="Título 3 2 12 2 2 3" xfId="23498" xr:uid="{00000000-0005-0000-0000-0000697B0000}"/>
    <cellStyle name="Título 3 2 12 2 2 3 2" xfId="27348" xr:uid="{00000000-0005-0000-0000-00006A7B0000}"/>
    <cellStyle name="Título 3 2 12 2 2 3 2 2" xfId="31987" xr:uid="{00000000-0005-0000-0000-00006B7B0000}"/>
    <cellStyle name="Título 3 2 12 2 2 3 2 3" xfId="33573" xr:uid="{00000000-0005-0000-0000-00006C7B0000}"/>
    <cellStyle name="Título 3 2 12 2 2 3 3" xfId="30463" xr:uid="{00000000-0005-0000-0000-00006D7B0000}"/>
    <cellStyle name="Título 3 2 12 2 2 3 4" xfId="28810" xr:uid="{00000000-0005-0000-0000-00006E7B0000}"/>
    <cellStyle name="Título 3 2 12 2 2 4" xfId="27345" xr:uid="{00000000-0005-0000-0000-00006F7B0000}"/>
    <cellStyle name="Título 3 2 12 2 2 4 2" xfId="31984" xr:uid="{00000000-0005-0000-0000-0000707B0000}"/>
    <cellStyle name="Título 3 2 12 2 2 4 3" xfId="33570" xr:uid="{00000000-0005-0000-0000-0000717B0000}"/>
    <cellStyle name="Título 3 2 12 2 2 5" xfId="30460" xr:uid="{00000000-0005-0000-0000-0000727B0000}"/>
    <cellStyle name="Título 3 2 12 2 2 6" xfId="28813" xr:uid="{00000000-0005-0000-0000-0000737B0000}"/>
    <cellStyle name="Título 3 2 12 2 3" xfId="23499" xr:uid="{00000000-0005-0000-0000-0000747B0000}"/>
    <cellStyle name="Título 3 2 12 2 3 2" xfId="23500" xr:uid="{00000000-0005-0000-0000-0000757B0000}"/>
    <cellStyle name="Título 3 2 12 2 3 2 2" xfId="27350" xr:uid="{00000000-0005-0000-0000-0000767B0000}"/>
    <cellStyle name="Título 3 2 12 2 3 2 2 2" xfId="31989" xr:uid="{00000000-0005-0000-0000-0000777B0000}"/>
    <cellStyle name="Título 3 2 12 2 3 2 2 3" xfId="33575" xr:uid="{00000000-0005-0000-0000-0000787B0000}"/>
    <cellStyle name="Título 3 2 12 2 3 2 3" xfId="30465" xr:uid="{00000000-0005-0000-0000-0000797B0000}"/>
    <cellStyle name="Título 3 2 12 2 3 2 4" xfId="28808" xr:uid="{00000000-0005-0000-0000-00007A7B0000}"/>
    <cellStyle name="Título 3 2 12 2 3 3" xfId="27349" xr:uid="{00000000-0005-0000-0000-00007B7B0000}"/>
    <cellStyle name="Título 3 2 12 2 3 3 2" xfId="31988" xr:uid="{00000000-0005-0000-0000-00007C7B0000}"/>
    <cellStyle name="Título 3 2 12 2 3 3 3" xfId="33574" xr:uid="{00000000-0005-0000-0000-00007D7B0000}"/>
    <cellStyle name="Título 3 2 12 2 3 4" xfId="30464" xr:uid="{00000000-0005-0000-0000-00007E7B0000}"/>
    <cellStyle name="Título 3 2 12 2 3 5" xfId="28809" xr:uid="{00000000-0005-0000-0000-00007F7B0000}"/>
    <cellStyle name="Título 3 2 12 2 4" xfId="23501" xr:uid="{00000000-0005-0000-0000-0000807B0000}"/>
    <cellStyle name="Título 3 2 12 2 4 2" xfId="27351" xr:uid="{00000000-0005-0000-0000-0000817B0000}"/>
    <cellStyle name="Título 3 2 12 2 4 2 2" xfId="31990" xr:uid="{00000000-0005-0000-0000-0000827B0000}"/>
    <cellStyle name="Título 3 2 12 2 4 2 3" xfId="33576" xr:uid="{00000000-0005-0000-0000-0000837B0000}"/>
    <cellStyle name="Título 3 2 12 2 4 3" xfId="30466" xr:uid="{00000000-0005-0000-0000-0000847B0000}"/>
    <cellStyle name="Título 3 2 12 2 4 4" xfId="28807" xr:uid="{00000000-0005-0000-0000-0000857B0000}"/>
    <cellStyle name="Título 3 2 12 2 5" xfId="27344" xr:uid="{00000000-0005-0000-0000-0000867B0000}"/>
    <cellStyle name="Título 3 2 12 2 5 2" xfId="31983" xr:uid="{00000000-0005-0000-0000-0000877B0000}"/>
    <cellStyle name="Título 3 2 12 2 5 3" xfId="33569" xr:uid="{00000000-0005-0000-0000-0000887B0000}"/>
    <cellStyle name="Título 3 2 12 2 6" xfId="30459" xr:uid="{00000000-0005-0000-0000-0000897B0000}"/>
    <cellStyle name="Título 3 2 12 2 7" xfId="28814" xr:uid="{00000000-0005-0000-0000-00008A7B0000}"/>
    <cellStyle name="Título 3 2 12 3" xfId="23502" xr:uid="{00000000-0005-0000-0000-00008B7B0000}"/>
    <cellStyle name="Título 3 2 12 3 2" xfId="23503" xr:uid="{00000000-0005-0000-0000-00008C7B0000}"/>
    <cellStyle name="Título 3 2 12 3 2 2" xfId="23504" xr:uid="{00000000-0005-0000-0000-00008D7B0000}"/>
    <cellStyle name="Título 3 2 12 3 2 2 2" xfId="27354" xr:uid="{00000000-0005-0000-0000-00008E7B0000}"/>
    <cellStyle name="Título 3 2 12 3 2 2 2 2" xfId="31993" xr:uid="{00000000-0005-0000-0000-00008F7B0000}"/>
    <cellStyle name="Título 3 2 12 3 2 2 2 3" xfId="33579" xr:uid="{00000000-0005-0000-0000-0000907B0000}"/>
    <cellStyle name="Título 3 2 12 3 2 2 3" xfId="30469" xr:uid="{00000000-0005-0000-0000-0000917B0000}"/>
    <cellStyle name="Título 3 2 12 3 2 2 4" xfId="28804" xr:uid="{00000000-0005-0000-0000-0000927B0000}"/>
    <cellStyle name="Título 3 2 12 3 2 3" xfId="27353" xr:uid="{00000000-0005-0000-0000-0000937B0000}"/>
    <cellStyle name="Título 3 2 12 3 2 3 2" xfId="31992" xr:uid="{00000000-0005-0000-0000-0000947B0000}"/>
    <cellStyle name="Título 3 2 12 3 2 3 3" xfId="33578" xr:uid="{00000000-0005-0000-0000-0000957B0000}"/>
    <cellStyle name="Título 3 2 12 3 2 4" xfId="30468" xr:uid="{00000000-0005-0000-0000-0000967B0000}"/>
    <cellStyle name="Título 3 2 12 3 2 5" xfId="28805" xr:uid="{00000000-0005-0000-0000-0000977B0000}"/>
    <cellStyle name="Título 3 2 12 3 3" xfId="23505" xr:uid="{00000000-0005-0000-0000-0000987B0000}"/>
    <cellStyle name="Título 3 2 12 3 3 2" xfId="27355" xr:uid="{00000000-0005-0000-0000-0000997B0000}"/>
    <cellStyle name="Título 3 2 12 3 3 2 2" xfId="31994" xr:uid="{00000000-0005-0000-0000-00009A7B0000}"/>
    <cellStyle name="Título 3 2 12 3 3 2 3" xfId="33580" xr:uid="{00000000-0005-0000-0000-00009B7B0000}"/>
    <cellStyle name="Título 3 2 12 3 3 3" xfId="30470" xr:uid="{00000000-0005-0000-0000-00009C7B0000}"/>
    <cellStyle name="Título 3 2 12 3 3 4" xfId="28803" xr:uid="{00000000-0005-0000-0000-00009D7B0000}"/>
    <cellStyle name="Título 3 2 12 3 4" xfId="27352" xr:uid="{00000000-0005-0000-0000-00009E7B0000}"/>
    <cellStyle name="Título 3 2 12 3 4 2" xfId="31991" xr:uid="{00000000-0005-0000-0000-00009F7B0000}"/>
    <cellStyle name="Título 3 2 12 3 4 3" xfId="33577" xr:uid="{00000000-0005-0000-0000-0000A07B0000}"/>
    <cellStyle name="Título 3 2 12 3 5" xfId="30467" xr:uid="{00000000-0005-0000-0000-0000A17B0000}"/>
    <cellStyle name="Título 3 2 12 3 6" xfId="28806" xr:uid="{00000000-0005-0000-0000-0000A27B0000}"/>
    <cellStyle name="Título 3 2 12 4" xfId="23506" xr:uid="{00000000-0005-0000-0000-0000A37B0000}"/>
    <cellStyle name="Título 3 2 12 4 2" xfId="23507" xr:uid="{00000000-0005-0000-0000-0000A47B0000}"/>
    <cellStyle name="Título 3 2 12 4 2 2" xfId="27357" xr:uid="{00000000-0005-0000-0000-0000A57B0000}"/>
    <cellStyle name="Título 3 2 12 4 2 2 2" xfId="31996" xr:uid="{00000000-0005-0000-0000-0000A67B0000}"/>
    <cellStyle name="Título 3 2 12 4 2 2 3" xfId="33582" xr:uid="{00000000-0005-0000-0000-0000A77B0000}"/>
    <cellStyle name="Título 3 2 12 4 2 3" xfId="30472" xr:uid="{00000000-0005-0000-0000-0000A87B0000}"/>
    <cellStyle name="Título 3 2 12 4 2 4" xfId="28801" xr:uid="{00000000-0005-0000-0000-0000A97B0000}"/>
    <cellStyle name="Título 3 2 12 4 3" xfId="27356" xr:uid="{00000000-0005-0000-0000-0000AA7B0000}"/>
    <cellStyle name="Título 3 2 12 4 3 2" xfId="31995" xr:uid="{00000000-0005-0000-0000-0000AB7B0000}"/>
    <cellStyle name="Título 3 2 12 4 3 3" xfId="33581" xr:uid="{00000000-0005-0000-0000-0000AC7B0000}"/>
    <cellStyle name="Título 3 2 12 4 4" xfId="30471" xr:uid="{00000000-0005-0000-0000-0000AD7B0000}"/>
    <cellStyle name="Título 3 2 12 4 5" xfId="28802" xr:uid="{00000000-0005-0000-0000-0000AE7B0000}"/>
    <cellStyle name="Título 3 2 12 5" xfId="23508" xr:uid="{00000000-0005-0000-0000-0000AF7B0000}"/>
    <cellStyle name="Título 3 2 12 5 2" xfId="27358" xr:uid="{00000000-0005-0000-0000-0000B07B0000}"/>
    <cellStyle name="Título 3 2 12 5 2 2" xfId="31997" xr:uid="{00000000-0005-0000-0000-0000B17B0000}"/>
    <cellStyle name="Título 3 2 12 5 2 3" xfId="33583" xr:uid="{00000000-0005-0000-0000-0000B27B0000}"/>
    <cellStyle name="Título 3 2 12 5 3" xfId="30473" xr:uid="{00000000-0005-0000-0000-0000B37B0000}"/>
    <cellStyle name="Título 3 2 12 5 4" xfId="28800" xr:uid="{00000000-0005-0000-0000-0000B47B0000}"/>
    <cellStyle name="Título 3 2 12 6" xfId="27343" xr:uid="{00000000-0005-0000-0000-0000B57B0000}"/>
    <cellStyle name="Título 3 2 12 6 2" xfId="31982" xr:uid="{00000000-0005-0000-0000-0000B67B0000}"/>
    <cellStyle name="Título 3 2 12 6 3" xfId="33568" xr:uid="{00000000-0005-0000-0000-0000B77B0000}"/>
    <cellStyle name="Título 3 2 12 7" xfId="28083" xr:uid="{00000000-0005-0000-0000-0000B87B0000}"/>
    <cellStyle name="Título 3 2 12 7 2" xfId="32719" xr:uid="{00000000-0005-0000-0000-0000B97B0000}"/>
    <cellStyle name="Título 3 2 12 7 3" xfId="34305" xr:uid="{00000000-0005-0000-0000-0000BA7B0000}"/>
    <cellStyle name="Título 3 2 12 8" xfId="30458" xr:uid="{00000000-0005-0000-0000-0000BB7B0000}"/>
    <cellStyle name="Título 3 2 12 9" xfId="28815" xr:uid="{00000000-0005-0000-0000-0000BC7B0000}"/>
    <cellStyle name="Título 3 2 13" xfId="23509" xr:uid="{00000000-0005-0000-0000-0000BD7B0000}"/>
    <cellStyle name="Título 3 2 13 2" xfId="23510" xr:uid="{00000000-0005-0000-0000-0000BE7B0000}"/>
    <cellStyle name="Título 3 2 13 2 2" xfId="23511" xr:uid="{00000000-0005-0000-0000-0000BF7B0000}"/>
    <cellStyle name="Título 3 2 13 2 2 2" xfId="23512" xr:uid="{00000000-0005-0000-0000-0000C07B0000}"/>
    <cellStyle name="Título 3 2 13 2 2 2 2" xfId="23513" xr:uid="{00000000-0005-0000-0000-0000C17B0000}"/>
    <cellStyle name="Título 3 2 13 2 2 2 2 2" xfId="27363" xr:uid="{00000000-0005-0000-0000-0000C27B0000}"/>
    <cellStyle name="Título 3 2 13 2 2 2 2 2 2" xfId="32002" xr:uid="{00000000-0005-0000-0000-0000C37B0000}"/>
    <cellStyle name="Título 3 2 13 2 2 2 2 2 3" xfId="33588" xr:uid="{00000000-0005-0000-0000-0000C47B0000}"/>
    <cellStyle name="Título 3 2 13 2 2 2 2 3" xfId="30478" xr:uid="{00000000-0005-0000-0000-0000C57B0000}"/>
    <cellStyle name="Título 3 2 13 2 2 2 2 4" xfId="28795" xr:uid="{00000000-0005-0000-0000-0000C67B0000}"/>
    <cellStyle name="Título 3 2 13 2 2 2 3" xfId="27362" xr:uid="{00000000-0005-0000-0000-0000C77B0000}"/>
    <cellStyle name="Título 3 2 13 2 2 2 3 2" xfId="32001" xr:uid="{00000000-0005-0000-0000-0000C87B0000}"/>
    <cellStyle name="Título 3 2 13 2 2 2 3 3" xfId="33587" xr:uid="{00000000-0005-0000-0000-0000C97B0000}"/>
    <cellStyle name="Título 3 2 13 2 2 2 4" xfId="30477" xr:uid="{00000000-0005-0000-0000-0000CA7B0000}"/>
    <cellStyle name="Título 3 2 13 2 2 2 5" xfId="28796" xr:uid="{00000000-0005-0000-0000-0000CB7B0000}"/>
    <cellStyle name="Título 3 2 13 2 2 3" xfId="23514" xr:uid="{00000000-0005-0000-0000-0000CC7B0000}"/>
    <cellStyle name="Título 3 2 13 2 2 3 2" xfId="27364" xr:uid="{00000000-0005-0000-0000-0000CD7B0000}"/>
    <cellStyle name="Título 3 2 13 2 2 3 2 2" xfId="32003" xr:uid="{00000000-0005-0000-0000-0000CE7B0000}"/>
    <cellStyle name="Título 3 2 13 2 2 3 2 3" xfId="33589" xr:uid="{00000000-0005-0000-0000-0000CF7B0000}"/>
    <cellStyle name="Título 3 2 13 2 2 3 3" xfId="30479" xr:uid="{00000000-0005-0000-0000-0000D07B0000}"/>
    <cellStyle name="Título 3 2 13 2 2 3 4" xfId="28794" xr:uid="{00000000-0005-0000-0000-0000D17B0000}"/>
    <cellStyle name="Título 3 2 13 2 2 4" xfId="27361" xr:uid="{00000000-0005-0000-0000-0000D27B0000}"/>
    <cellStyle name="Título 3 2 13 2 2 4 2" xfId="32000" xr:uid="{00000000-0005-0000-0000-0000D37B0000}"/>
    <cellStyle name="Título 3 2 13 2 2 4 3" xfId="33586" xr:uid="{00000000-0005-0000-0000-0000D47B0000}"/>
    <cellStyle name="Título 3 2 13 2 2 5" xfId="30476" xr:uid="{00000000-0005-0000-0000-0000D57B0000}"/>
    <cellStyle name="Título 3 2 13 2 2 6" xfId="28797" xr:uid="{00000000-0005-0000-0000-0000D67B0000}"/>
    <cellStyle name="Título 3 2 13 2 3" xfId="23515" xr:uid="{00000000-0005-0000-0000-0000D77B0000}"/>
    <cellStyle name="Título 3 2 13 2 3 2" xfId="23516" xr:uid="{00000000-0005-0000-0000-0000D87B0000}"/>
    <cellStyle name="Título 3 2 13 2 3 2 2" xfId="27366" xr:uid="{00000000-0005-0000-0000-0000D97B0000}"/>
    <cellStyle name="Título 3 2 13 2 3 2 2 2" xfId="32005" xr:uid="{00000000-0005-0000-0000-0000DA7B0000}"/>
    <cellStyle name="Título 3 2 13 2 3 2 2 3" xfId="33591" xr:uid="{00000000-0005-0000-0000-0000DB7B0000}"/>
    <cellStyle name="Título 3 2 13 2 3 2 3" xfId="30481" xr:uid="{00000000-0005-0000-0000-0000DC7B0000}"/>
    <cellStyle name="Título 3 2 13 2 3 2 4" xfId="28792" xr:uid="{00000000-0005-0000-0000-0000DD7B0000}"/>
    <cellStyle name="Título 3 2 13 2 3 3" xfId="27365" xr:uid="{00000000-0005-0000-0000-0000DE7B0000}"/>
    <cellStyle name="Título 3 2 13 2 3 3 2" xfId="32004" xr:uid="{00000000-0005-0000-0000-0000DF7B0000}"/>
    <cellStyle name="Título 3 2 13 2 3 3 3" xfId="33590" xr:uid="{00000000-0005-0000-0000-0000E07B0000}"/>
    <cellStyle name="Título 3 2 13 2 3 4" xfId="30480" xr:uid="{00000000-0005-0000-0000-0000E17B0000}"/>
    <cellStyle name="Título 3 2 13 2 3 5" xfId="28793" xr:uid="{00000000-0005-0000-0000-0000E27B0000}"/>
    <cellStyle name="Título 3 2 13 2 4" xfId="23517" xr:uid="{00000000-0005-0000-0000-0000E37B0000}"/>
    <cellStyle name="Título 3 2 13 2 4 2" xfId="27367" xr:uid="{00000000-0005-0000-0000-0000E47B0000}"/>
    <cellStyle name="Título 3 2 13 2 4 2 2" xfId="32006" xr:uid="{00000000-0005-0000-0000-0000E57B0000}"/>
    <cellStyle name="Título 3 2 13 2 4 2 3" xfId="33592" xr:uid="{00000000-0005-0000-0000-0000E67B0000}"/>
    <cellStyle name="Título 3 2 13 2 4 3" xfId="30482" xr:uid="{00000000-0005-0000-0000-0000E77B0000}"/>
    <cellStyle name="Título 3 2 13 2 4 4" xfId="28791" xr:uid="{00000000-0005-0000-0000-0000E87B0000}"/>
    <cellStyle name="Título 3 2 13 2 5" xfId="27360" xr:uid="{00000000-0005-0000-0000-0000E97B0000}"/>
    <cellStyle name="Título 3 2 13 2 5 2" xfId="31999" xr:uid="{00000000-0005-0000-0000-0000EA7B0000}"/>
    <cellStyle name="Título 3 2 13 2 5 3" xfId="33585" xr:uid="{00000000-0005-0000-0000-0000EB7B0000}"/>
    <cellStyle name="Título 3 2 13 2 6" xfId="30475" xr:uid="{00000000-0005-0000-0000-0000EC7B0000}"/>
    <cellStyle name="Título 3 2 13 2 7" xfId="28798" xr:uid="{00000000-0005-0000-0000-0000ED7B0000}"/>
    <cellStyle name="Título 3 2 13 3" xfId="23518" xr:uid="{00000000-0005-0000-0000-0000EE7B0000}"/>
    <cellStyle name="Título 3 2 13 3 2" xfId="23519" xr:uid="{00000000-0005-0000-0000-0000EF7B0000}"/>
    <cellStyle name="Título 3 2 13 3 2 2" xfId="23520" xr:uid="{00000000-0005-0000-0000-0000F07B0000}"/>
    <cellStyle name="Título 3 2 13 3 2 2 2" xfId="27370" xr:uid="{00000000-0005-0000-0000-0000F17B0000}"/>
    <cellStyle name="Título 3 2 13 3 2 2 2 2" xfId="32009" xr:uid="{00000000-0005-0000-0000-0000F27B0000}"/>
    <cellStyle name="Título 3 2 13 3 2 2 2 3" xfId="33595" xr:uid="{00000000-0005-0000-0000-0000F37B0000}"/>
    <cellStyle name="Título 3 2 13 3 2 2 3" xfId="30485" xr:uid="{00000000-0005-0000-0000-0000F47B0000}"/>
    <cellStyle name="Título 3 2 13 3 2 2 4" xfId="28788" xr:uid="{00000000-0005-0000-0000-0000F57B0000}"/>
    <cellStyle name="Título 3 2 13 3 2 3" xfId="27369" xr:uid="{00000000-0005-0000-0000-0000F67B0000}"/>
    <cellStyle name="Título 3 2 13 3 2 3 2" xfId="32008" xr:uid="{00000000-0005-0000-0000-0000F77B0000}"/>
    <cellStyle name="Título 3 2 13 3 2 3 3" xfId="33594" xr:uid="{00000000-0005-0000-0000-0000F87B0000}"/>
    <cellStyle name="Título 3 2 13 3 2 4" xfId="30484" xr:uid="{00000000-0005-0000-0000-0000F97B0000}"/>
    <cellStyle name="Título 3 2 13 3 2 5" xfId="28789" xr:uid="{00000000-0005-0000-0000-0000FA7B0000}"/>
    <cellStyle name="Título 3 2 13 3 3" xfId="23521" xr:uid="{00000000-0005-0000-0000-0000FB7B0000}"/>
    <cellStyle name="Título 3 2 13 3 3 2" xfId="27371" xr:uid="{00000000-0005-0000-0000-0000FC7B0000}"/>
    <cellStyle name="Título 3 2 13 3 3 2 2" xfId="32010" xr:uid="{00000000-0005-0000-0000-0000FD7B0000}"/>
    <cellStyle name="Título 3 2 13 3 3 2 3" xfId="33596" xr:uid="{00000000-0005-0000-0000-0000FE7B0000}"/>
    <cellStyle name="Título 3 2 13 3 3 3" xfId="30486" xr:uid="{00000000-0005-0000-0000-0000FF7B0000}"/>
    <cellStyle name="Título 3 2 13 3 3 4" xfId="28787" xr:uid="{00000000-0005-0000-0000-0000007C0000}"/>
    <cellStyle name="Título 3 2 13 3 4" xfId="27368" xr:uid="{00000000-0005-0000-0000-0000017C0000}"/>
    <cellStyle name="Título 3 2 13 3 4 2" xfId="32007" xr:uid="{00000000-0005-0000-0000-0000027C0000}"/>
    <cellStyle name="Título 3 2 13 3 4 3" xfId="33593" xr:uid="{00000000-0005-0000-0000-0000037C0000}"/>
    <cellStyle name="Título 3 2 13 3 5" xfId="30483" xr:uid="{00000000-0005-0000-0000-0000047C0000}"/>
    <cellStyle name="Título 3 2 13 3 6" xfId="28790" xr:uid="{00000000-0005-0000-0000-0000057C0000}"/>
    <cellStyle name="Título 3 2 13 4" xfId="23522" xr:uid="{00000000-0005-0000-0000-0000067C0000}"/>
    <cellStyle name="Título 3 2 13 4 2" xfId="23523" xr:uid="{00000000-0005-0000-0000-0000077C0000}"/>
    <cellStyle name="Título 3 2 13 4 2 2" xfId="27373" xr:uid="{00000000-0005-0000-0000-0000087C0000}"/>
    <cellStyle name="Título 3 2 13 4 2 2 2" xfId="32012" xr:uid="{00000000-0005-0000-0000-0000097C0000}"/>
    <cellStyle name="Título 3 2 13 4 2 2 3" xfId="33598" xr:uid="{00000000-0005-0000-0000-00000A7C0000}"/>
    <cellStyle name="Título 3 2 13 4 2 3" xfId="30488" xr:uid="{00000000-0005-0000-0000-00000B7C0000}"/>
    <cellStyle name="Título 3 2 13 4 2 4" xfId="28785" xr:uid="{00000000-0005-0000-0000-00000C7C0000}"/>
    <cellStyle name="Título 3 2 13 4 3" xfId="27372" xr:uid="{00000000-0005-0000-0000-00000D7C0000}"/>
    <cellStyle name="Título 3 2 13 4 3 2" xfId="32011" xr:uid="{00000000-0005-0000-0000-00000E7C0000}"/>
    <cellStyle name="Título 3 2 13 4 3 3" xfId="33597" xr:uid="{00000000-0005-0000-0000-00000F7C0000}"/>
    <cellStyle name="Título 3 2 13 4 4" xfId="30487" xr:uid="{00000000-0005-0000-0000-0000107C0000}"/>
    <cellStyle name="Título 3 2 13 4 5" xfId="28786" xr:uid="{00000000-0005-0000-0000-0000117C0000}"/>
    <cellStyle name="Título 3 2 13 5" xfId="23524" xr:uid="{00000000-0005-0000-0000-0000127C0000}"/>
    <cellStyle name="Título 3 2 13 5 2" xfId="27374" xr:uid="{00000000-0005-0000-0000-0000137C0000}"/>
    <cellStyle name="Título 3 2 13 5 2 2" xfId="32013" xr:uid="{00000000-0005-0000-0000-0000147C0000}"/>
    <cellStyle name="Título 3 2 13 5 2 3" xfId="33599" xr:uid="{00000000-0005-0000-0000-0000157C0000}"/>
    <cellStyle name="Título 3 2 13 5 3" xfId="30489" xr:uid="{00000000-0005-0000-0000-0000167C0000}"/>
    <cellStyle name="Título 3 2 13 5 4" xfId="28784" xr:uid="{00000000-0005-0000-0000-0000177C0000}"/>
    <cellStyle name="Título 3 2 13 6" xfId="27359" xr:uid="{00000000-0005-0000-0000-0000187C0000}"/>
    <cellStyle name="Título 3 2 13 6 2" xfId="31998" xr:uid="{00000000-0005-0000-0000-0000197C0000}"/>
    <cellStyle name="Título 3 2 13 6 3" xfId="33584" xr:uid="{00000000-0005-0000-0000-00001A7C0000}"/>
    <cellStyle name="Título 3 2 13 7" xfId="28084" xr:uid="{00000000-0005-0000-0000-00001B7C0000}"/>
    <cellStyle name="Título 3 2 13 7 2" xfId="32720" xr:uid="{00000000-0005-0000-0000-00001C7C0000}"/>
    <cellStyle name="Título 3 2 13 7 3" xfId="34306" xr:uid="{00000000-0005-0000-0000-00001D7C0000}"/>
    <cellStyle name="Título 3 2 13 8" xfId="30474" xr:uid="{00000000-0005-0000-0000-00001E7C0000}"/>
    <cellStyle name="Título 3 2 13 9" xfId="28799" xr:uid="{00000000-0005-0000-0000-00001F7C0000}"/>
    <cellStyle name="Título 3 2 14" xfId="23525" xr:uid="{00000000-0005-0000-0000-0000207C0000}"/>
    <cellStyle name="Título 3 2 14 2" xfId="23526" xr:uid="{00000000-0005-0000-0000-0000217C0000}"/>
    <cellStyle name="Título 3 2 14 2 2" xfId="23527" xr:uid="{00000000-0005-0000-0000-0000227C0000}"/>
    <cellStyle name="Título 3 2 14 2 2 2" xfId="23528" xr:uid="{00000000-0005-0000-0000-0000237C0000}"/>
    <cellStyle name="Título 3 2 14 2 2 2 2" xfId="23529" xr:uid="{00000000-0005-0000-0000-0000247C0000}"/>
    <cellStyle name="Título 3 2 14 2 2 2 2 2" xfId="27379" xr:uid="{00000000-0005-0000-0000-0000257C0000}"/>
    <cellStyle name="Título 3 2 14 2 2 2 2 2 2" xfId="32018" xr:uid="{00000000-0005-0000-0000-0000267C0000}"/>
    <cellStyle name="Título 3 2 14 2 2 2 2 2 3" xfId="33604" xr:uid="{00000000-0005-0000-0000-0000277C0000}"/>
    <cellStyle name="Título 3 2 14 2 2 2 2 3" xfId="30494" xr:uid="{00000000-0005-0000-0000-0000287C0000}"/>
    <cellStyle name="Título 3 2 14 2 2 2 2 4" xfId="28779" xr:uid="{00000000-0005-0000-0000-0000297C0000}"/>
    <cellStyle name="Título 3 2 14 2 2 2 3" xfId="27378" xr:uid="{00000000-0005-0000-0000-00002A7C0000}"/>
    <cellStyle name="Título 3 2 14 2 2 2 3 2" xfId="32017" xr:uid="{00000000-0005-0000-0000-00002B7C0000}"/>
    <cellStyle name="Título 3 2 14 2 2 2 3 3" xfId="33603" xr:uid="{00000000-0005-0000-0000-00002C7C0000}"/>
    <cellStyle name="Título 3 2 14 2 2 2 4" xfId="30493" xr:uid="{00000000-0005-0000-0000-00002D7C0000}"/>
    <cellStyle name="Título 3 2 14 2 2 2 5" xfId="28780" xr:uid="{00000000-0005-0000-0000-00002E7C0000}"/>
    <cellStyle name="Título 3 2 14 2 2 3" xfId="23530" xr:uid="{00000000-0005-0000-0000-00002F7C0000}"/>
    <cellStyle name="Título 3 2 14 2 2 3 2" xfId="27380" xr:uid="{00000000-0005-0000-0000-0000307C0000}"/>
    <cellStyle name="Título 3 2 14 2 2 3 2 2" xfId="32019" xr:uid="{00000000-0005-0000-0000-0000317C0000}"/>
    <cellStyle name="Título 3 2 14 2 2 3 2 3" xfId="33605" xr:uid="{00000000-0005-0000-0000-0000327C0000}"/>
    <cellStyle name="Título 3 2 14 2 2 3 3" xfId="30495" xr:uid="{00000000-0005-0000-0000-0000337C0000}"/>
    <cellStyle name="Título 3 2 14 2 2 3 4" xfId="28778" xr:uid="{00000000-0005-0000-0000-0000347C0000}"/>
    <cellStyle name="Título 3 2 14 2 2 4" xfId="27377" xr:uid="{00000000-0005-0000-0000-0000357C0000}"/>
    <cellStyle name="Título 3 2 14 2 2 4 2" xfId="32016" xr:uid="{00000000-0005-0000-0000-0000367C0000}"/>
    <cellStyle name="Título 3 2 14 2 2 4 3" xfId="33602" xr:uid="{00000000-0005-0000-0000-0000377C0000}"/>
    <cellStyle name="Título 3 2 14 2 2 5" xfId="30492" xr:uid="{00000000-0005-0000-0000-0000387C0000}"/>
    <cellStyle name="Título 3 2 14 2 2 6" xfId="28781" xr:uid="{00000000-0005-0000-0000-0000397C0000}"/>
    <cellStyle name="Título 3 2 14 2 3" xfId="23531" xr:uid="{00000000-0005-0000-0000-00003A7C0000}"/>
    <cellStyle name="Título 3 2 14 2 3 2" xfId="23532" xr:uid="{00000000-0005-0000-0000-00003B7C0000}"/>
    <cellStyle name="Título 3 2 14 2 3 2 2" xfId="27382" xr:uid="{00000000-0005-0000-0000-00003C7C0000}"/>
    <cellStyle name="Título 3 2 14 2 3 2 2 2" xfId="32021" xr:uid="{00000000-0005-0000-0000-00003D7C0000}"/>
    <cellStyle name="Título 3 2 14 2 3 2 2 3" xfId="33607" xr:uid="{00000000-0005-0000-0000-00003E7C0000}"/>
    <cellStyle name="Título 3 2 14 2 3 2 3" xfId="30497" xr:uid="{00000000-0005-0000-0000-00003F7C0000}"/>
    <cellStyle name="Título 3 2 14 2 3 2 4" xfId="28776" xr:uid="{00000000-0005-0000-0000-0000407C0000}"/>
    <cellStyle name="Título 3 2 14 2 3 3" xfId="27381" xr:uid="{00000000-0005-0000-0000-0000417C0000}"/>
    <cellStyle name="Título 3 2 14 2 3 3 2" xfId="32020" xr:uid="{00000000-0005-0000-0000-0000427C0000}"/>
    <cellStyle name="Título 3 2 14 2 3 3 3" xfId="33606" xr:uid="{00000000-0005-0000-0000-0000437C0000}"/>
    <cellStyle name="Título 3 2 14 2 3 4" xfId="30496" xr:uid="{00000000-0005-0000-0000-0000447C0000}"/>
    <cellStyle name="Título 3 2 14 2 3 5" xfId="28777" xr:uid="{00000000-0005-0000-0000-0000457C0000}"/>
    <cellStyle name="Título 3 2 14 2 4" xfId="23533" xr:uid="{00000000-0005-0000-0000-0000467C0000}"/>
    <cellStyle name="Título 3 2 14 2 4 2" xfId="27383" xr:uid="{00000000-0005-0000-0000-0000477C0000}"/>
    <cellStyle name="Título 3 2 14 2 4 2 2" xfId="32022" xr:uid="{00000000-0005-0000-0000-0000487C0000}"/>
    <cellStyle name="Título 3 2 14 2 4 2 3" xfId="33608" xr:uid="{00000000-0005-0000-0000-0000497C0000}"/>
    <cellStyle name="Título 3 2 14 2 4 3" xfId="30498" xr:uid="{00000000-0005-0000-0000-00004A7C0000}"/>
    <cellStyle name="Título 3 2 14 2 4 4" xfId="28775" xr:uid="{00000000-0005-0000-0000-00004B7C0000}"/>
    <cellStyle name="Título 3 2 14 2 5" xfId="27376" xr:uid="{00000000-0005-0000-0000-00004C7C0000}"/>
    <cellStyle name="Título 3 2 14 2 5 2" xfId="32015" xr:uid="{00000000-0005-0000-0000-00004D7C0000}"/>
    <cellStyle name="Título 3 2 14 2 5 3" xfId="33601" xr:uid="{00000000-0005-0000-0000-00004E7C0000}"/>
    <cellStyle name="Título 3 2 14 2 6" xfId="30491" xr:uid="{00000000-0005-0000-0000-00004F7C0000}"/>
    <cellStyle name="Título 3 2 14 2 7" xfId="28782" xr:uid="{00000000-0005-0000-0000-0000507C0000}"/>
    <cellStyle name="Título 3 2 14 3" xfId="23534" xr:uid="{00000000-0005-0000-0000-0000517C0000}"/>
    <cellStyle name="Título 3 2 14 3 2" xfId="23535" xr:uid="{00000000-0005-0000-0000-0000527C0000}"/>
    <cellStyle name="Título 3 2 14 3 2 2" xfId="23536" xr:uid="{00000000-0005-0000-0000-0000537C0000}"/>
    <cellStyle name="Título 3 2 14 3 2 2 2" xfId="27386" xr:uid="{00000000-0005-0000-0000-0000547C0000}"/>
    <cellStyle name="Título 3 2 14 3 2 2 2 2" xfId="32025" xr:uid="{00000000-0005-0000-0000-0000557C0000}"/>
    <cellStyle name="Título 3 2 14 3 2 2 2 3" xfId="33611" xr:uid="{00000000-0005-0000-0000-0000567C0000}"/>
    <cellStyle name="Título 3 2 14 3 2 2 3" xfId="30501" xr:uid="{00000000-0005-0000-0000-0000577C0000}"/>
    <cellStyle name="Título 3 2 14 3 2 2 4" xfId="28772" xr:uid="{00000000-0005-0000-0000-0000587C0000}"/>
    <cellStyle name="Título 3 2 14 3 2 3" xfId="27385" xr:uid="{00000000-0005-0000-0000-0000597C0000}"/>
    <cellStyle name="Título 3 2 14 3 2 3 2" xfId="32024" xr:uid="{00000000-0005-0000-0000-00005A7C0000}"/>
    <cellStyle name="Título 3 2 14 3 2 3 3" xfId="33610" xr:uid="{00000000-0005-0000-0000-00005B7C0000}"/>
    <cellStyle name="Título 3 2 14 3 2 4" xfId="30500" xr:uid="{00000000-0005-0000-0000-00005C7C0000}"/>
    <cellStyle name="Título 3 2 14 3 2 5" xfId="28773" xr:uid="{00000000-0005-0000-0000-00005D7C0000}"/>
    <cellStyle name="Título 3 2 14 3 3" xfId="23537" xr:uid="{00000000-0005-0000-0000-00005E7C0000}"/>
    <cellStyle name="Título 3 2 14 3 3 2" xfId="27387" xr:uid="{00000000-0005-0000-0000-00005F7C0000}"/>
    <cellStyle name="Título 3 2 14 3 3 2 2" xfId="32026" xr:uid="{00000000-0005-0000-0000-0000607C0000}"/>
    <cellStyle name="Título 3 2 14 3 3 2 3" xfId="33612" xr:uid="{00000000-0005-0000-0000-0000617C0000}"/>
    <cellStyle name="Título 3 2 14 3 3 3" xfId="30502" xr:uid="{00000000-0005-0000-0000-0000627C0000}"/>
    <cellStyle name="Título 3 2 14 3 3 4" xfId="28771" xr:uid="{00000000-0005-0000-0000-0000637C0000}"/>
    <cellStyle name="Título 3 2 14 3 4" xfId="27384" xr:uid="{00000000-0005-0000-0000-0000647C0000}"/>
    <cellStyle name="Título 3 2 14 3 4 2" xfId="32023" xr:uid="{00000000-0005-0000-0000-0000657C0000}"/>
    <cellStyle name="Título 3 2 14 3 4 3" xfId="33609" xr:uid="{00000000-0005-0000-0000-0000667C0000}"/>
    <cellStyle name="Título 3 2 14 3 5" xfId="30499" xr:uid="{00000000-0005-0000-0000-0000677C0000}"/>
    <cellStyle name="Título 3 2 14 3 6" xfId="28774" xr:uid="{00000000-0005-0000-0000-0000687C0000}"/>
    <cellStyle name="Título 3 2 14 4" xfId="23538" xr:uid="{00000000-0005-0000-0000-0000697C0000}"/>
    <cellStyle name="Título 3 2 14 4 2" xfId="23539" xr:uid="{00000000-0005-0000-0000-00006A7C0000}"/>
    <cellStyle name="Título 3 2 14 4 2 2" xfId="27389" xr:uid="{00000000-0005-0000-0000-00006B7C0000}"/>
    <cellStyle name="Título 3 2 14 4 2 2 2" xfId="32028" xr:uid="{00000000-0005-0000-0000-00006C7C0000}"/>
    <cellStyle name="Título 3 2 14 4 2 2 3" xfId="33614" xr:uid="{00000000-0005-0000-0000-00006D7C0000}"/>
    <cellStyle name="Título 3 2 14 4 2 3" xfId="30504" xr:uid="{00000000-0005-0000-0000-00006E7C0000}"/>
    <cellStyle name="Título 3 2 14 4 2 4" xfId="28769" xr:uid="{00000000-0005-0000-0000-00006F7C0000}"/>
    <cellStyle name="Título 3 2 14 4 3" xfId="27388" xr:uid="{00000000-0005-0000-0000-0000707C0000}"/>
    <cellStyle name="Título 3 2 14 4 3 2" xfId="32027" xr:uid="{00000000-0005-0000-0000-0000717C0000}"/>
    <cellStyle name="Título 3 2 14 4 3 3" xfId="33613" xr:uid="{00000000-0005-0000-0000-0000727C0000}"/>
    <cellStyle name="Título 3 2 14 4 4" xfId="30503" xr:uid="{00000000-0005-0000-0000-0000737C0000}"/>
    <cellStyle name="Título 3 2 14 4 5" xfId="28770" xr:uid="{00000000-0005-0000-0000-0000747C0000}"/>
    <cellStyle name="Título 3 2 14 5" xfId="23540" xr:uid="{00000000-0005-0000-0000-0000757C0000}"/>
    <cellStyle name="Título 3 2 14 5 2" xfId="27390" xr:uid="{00000000-0005-0000-0000-0000767C0000}"/>
    <cellStyle name="Título 3 2 14 5 2 2" xfId="32029" xr:uid="{00000000-0005-0000-0000-0000777C0000}"/>
    <cellStyle name="Título 3 2 14 5 2 3" xfId="33615" xr:uid="{00000000-0005-0000-0000-0000787C0000}"/>
    <cellStyle name="Título 3 2 14 5 3" xfId="30505" xr:uid="{00000000-0005-0000-0000-0000797C0000}"/>
    <cellStyle name="Título 3 2 14 5 4" xfId="28768" xr:uid="{00000000-0005-0000-0000-00007A7C0000}"/>
    <cellStyle name="Título 3 2 14 6" xfId="27375" xr:uid="{00000000-0005-0000-0000-00007B7C0000}"/>
    <cellStyle name="Título 3 2 14 6 2" xfId="32014" xr:uid="{00000000-0005-0000-0000-00007C7C0000}"/>
    <cellStyle name="Título 3 2 14 6 3" xfId="33600" xr:uid="{00000000-0005-0000-0000-00007D7C0000}"/>
    <cellStyle name="Título 3 2 14 7" xfId="28085" xr:uid="{00000000-0005-0000-0000-00007E7C0000}"/>
    <cellStyle name="Título 3 2 14 7 2" xfId="32721" xr:uid="{00000000-0005-0000-0000-00007F7C0000}"/>
    <cellStyle name="Título 3 2 14 7 3" xfId="34307" xr:uid="{00000000-0005-0000-0000-0000807C0000}"/>
    <cellStyle name="Título 3 2 14 8" xfId="30490" xr:uid="{00000000-0005-0000-0000-0000817C0000}"/>
    <cellStyle name="Título 3 2 14 9" xfId="28783" xr:uid="{00000000-0005-0000-0000-0000827C0000}"/>
    <cellStyle name="Título 3 2 15" xfId="23541" xr:uid="{00000000-0005-0000-0000-0000837C0000}"/>
    <cellStyle name="Título 3 2 15 2" xfId="23542" xr:uid="{00000000-0005-0000-0000-0000847C0000}"/>
    <cellStyle name="Título 3 2 15 2 2" xfId="23543" xr:uid="{00000000-0005-0000-0000-0000857C0000}"/>
    <cellStyle name="Título 3 2 15 2 2 2" xfId="23544" xr:uid="{00000000-0005-0000-0000-0000867C0000}"/>
    <cellStyle name="Título 3 2 15 2 2 2 2" xfId="23545" xr:uid="{00000000-0005-0000-0000-0000877C0000}"/>
    <cellStyle name="Título 3 2 15 2 2 2 2 2" xfId="27395" xr:uid="{00000000-0005-0000-0000-0000887C0000}"/>
    <cellStyle name="Título 3 2 15 2 2 2 2 2 2" xfId="32034" xr:uid="{00000000-0005-0000-0000-0000897C0000}"/>
    <cellStyle name="Título 3 2 15 2 2 2 2 2 3" xfId="33620" xr:uid="{00000000-0005-0000-0000-00008A7C0000}"/>
    <cellStyle name="Título 3 2 15 2 2 2 2 3" xfId="30510" xr:uid="{00000000-0005-0000-0000-00008B7C0000}"/>
    <cellStyle name="Título 3 2 15 2 2 2 2 4" xfId="28763" xr:uid="{00000000-0005-0000-0000-00008C7C0000}"/>
    <cellStyle name="Título 3 2 15 2 2 2 3" xfId="27394" xr:uid="{00000000-0005-0000-0000-00008D7C0000}"/>
    <cellStyle name="Título 3 2 15 2 2 2 3 2" xfId="32033" xr:uid="{00000000-0005-0000-0000-00008E7C0000}"/>
    <cellStyle name="Título 3 2 15 2 2 2 3 3" xfId="33619" xr:uid="{00000000-0005-0000-0000-00008F7C0000}"/>
    <cellStyle name="Título 3 2 15 2 2 2 4" xfId="30509" xr:uid="{00000000-0005-0000-0000-0000907C0000}"/>
    <cellStyle name="Título 3 2 15 2 2 2 5" xfId="28764" xr:uid="{00000000-0005-0000-0000-0000917C0000}"/>
    <cellStyle name="Título 3 2 15 2 2 3" xfId="23546" xr:uid="{00000000-0005-0000-0000-0000927C0000}"/>
    <cellStyle name="Título 3 2 15 2 2 3 2" xfId="27396" xr:uid="{00000000-0005-0000-0000-0000937C0000}"/>
    <cellStyle name="Título 3 2 15 2 2 3 2 2" xfId="32035" xr:uid="{00000000-0005-0000-0000-0000947C0000}"/>
    <cellStyle name="Título 3 2 15 2 2 3 2 3" xfId="33621" xr:uid="{00000000-0005-0000-0000-0000957C0000}"/>
    <cellStyle name="Título 3 2 15 2 2 3 3" xfId="30511" xr:uid="{00000000-0005-0000-0000-0000967C0000}"/>
    <cellStyle name="Título 3 2 15 2 2 3 4" xfId="28762" xr:uid="{00000000-0005-0000-0000-0000977C0000}"/>
    <cellStyle name="Título 3 2 15 2 2 4" xfId="27393" xr:uid="{00000000-0005-0000-0000-0000987C0000}"/>
    <cellStyle name="Título 3 2 15 2 2 4 2" xfId="32032" xr:uid="{00000000-0005-0000-0000-0000997C0000}"/>
    <cellStyle name="Título 3 2 15 2 2 4 3" xfId="33618" xr:uid="{00000000-0005-0000-0000-00009A7C0000}"/>
    <cellStyle name="Título 3 2 15 2 2 5" xfId="30508" xr:uid="{00000000-0005-0000-0000-00009B7C0000}"/>
    <cellStyle name="Título 3 2 15 2 2 6" xfId="28765" xr:uid="{00000000-0005-0000-0000-00009C7C0000}"/>
    <cellStyle name="Título 3 2 15 2 3" xfId="23547" xr:uid="{00000000-0005-0000-0000-00009D7C0000}"/>
    <cellStyle name="Título 3 2 15 2 3 2" xfId="23548" xr:uid="{00000000-0005-0000-0000-00009E7C0000}"/>
    <cellStyle name="Título 3 2 15 2 3 2 2" xfId="27398" xr:uid="{00000000-0005-0000-0000-00009F7C0000}"/>
    <cellStyle name="Título 3 2 15 2 3 2 2 2" xfId="32037" xr:uid="{00000000-0005-0000-0000-0000A07C0000}"/>
    <cellStyle name="Título 3 2 15 2 3 2 2 3" xfId="33623" xr:uid="{00000000-0005-0000-0000-0000A17C0000}"/>
    <cellStyle name="Título 3 2 15 2 3 2 3" xfId="30513" xr:uid="{00000000-0005-0000-0000-0000A27C0000}"/>
    <cellStyle name="Título 3 2 15 2 3 2 4" xfId="28760" xr:uid="{00000000-0005-0000-0000-0000A37C0000}"/>
    <cellStyle name="Título 3 2 15 2 3 3" xfId="27397" xr:uid="{00000000-0005-0000-0000-0000A47C0000}"/>
    <cellStyle name="Título 3 2 15 2 3 3 2" xfId="32036" xr:uid="{00000000-0005-0000-0000-0000A57C0000}"/>
    <cellStyle name="Título 3 2 15 2 3 3 3" xfId="33622" xr:uid="{00000000-0005-0000-0000-0000A67C0000}"/>
    <cellStyle name="Título 3 2 15 2 3 4" xfId="30512" xr:uid="{00000000-0005-0000-0000-0000A77C0000}"/>
    <cellStyle name="Título 3 2 15 2 3 5" xfId="28761" xr:uid="{00000000-0005-0000-0000-0000A87C0000}"/>
    <cellStyle name="Título 3 2 15 2 4" xfId="23549" xr:uid="{00000000-0005-0000-0000-0000A97C0000}"/>
    <cellStyle name="Título 3 2 15 2 4 2" xfId="27399" xr:uid="{00000000-0005-0000-0000-0000AA7C0000}"/>
    <cellStyle name="Título 3 2 15 2 4 2 2" xfId="32038" xr:uid="{00000000-0005-0000-0000-0000AB7C0000}"/>
    <cellStyle name="Título 3 2 15 2 4 2 3" xfId="33624" xr:uid="{00000000-0005-0000-0000-0000AC7C0000}"/>
    <cellStyle name="Título 3 2 15 2 4 3" xfId="30514" xr:uid="{00000000-0005-0000-0000-0000AD7C0000}"/>
    <cellStyle name="Título 3 2 15 2 4 4" xfId="28759" xr:uid="{00000000-0005-0000-0000-0000AE7C0000}"/>
    <cellStyle name="Título 3 2 15 2 5" xfId="27392" xr:uid="{00000000-0005-0000-0000-0000AF7C0000}"/>
    <cellStyle name="Título 3 2 15 2 5 2" xfId="32031" xr:uid="{00000000-0005-0000-0000-0000B07C0000}"/>
    <cellStyle name="Título 3 2 15 2 5 3" xfId="33617" xr:uid="{00000000-0005-0000-0000-0000B17C0000}"/>
    <cellStyle name="Título 3 2 15 2 6" xfId="30507" xr:uid="{00000000-0005-0000-0000-0000B27C0000}"/>
    <cellStyle name="Título 3 2 15 2 7" xfId="28766" xr:uid="{00000000-0005-0000-0000-0000B37C0000}"/>
    <cellStyle name="Título 3 2 15 3" xfId="23550" xr:uid="{00000000-0005-0000-0000-0000B47C0000}"/>
    <cellStyle name="Título 3 2 15 3 2" xfId="23551" xr:uid="{00000000-0005-0000-0000-0000B57C0000}"/>
    <cellStyle name="Título 3 2 15 3 2 2" xfId="23552" xr:uid="{00000000-0005-0000-0000-0000B67C0000}"/>
    <cellStyle name="Título 3 2 15 3 2 2 2" xfId="27402" xr:uid="{00000000-0005-0000-0000-0000B77C0000}"/>
    <cellStyle name="Título 3 2 15 3 2 2 2 2" xfId="32041" xr:uid="{00000000-0005-0000-0000-0000B87C0000}"/>
    <cellStyle name="Título 3 2 15 3 2 2 2 3" xfId="33627" xr:uid="{00000000-0005-0000-0000-0000B97C0000}"/>
    <cellStyle name="Título 3 2 15 3 2 2 3" xfId="30517" xr:uid="{00000000-0005-0000-0000-0000BA7C0000}"/>
    <cellStyle name="Título 3 2 15 3 2 2 4" xfId="28756" xr:uid="{00000000-0005-0000-0000-0000BB7C0000}"/>
    <cellStyle name="Título 3 2 15 3 2 3" xfId="27401" xr:uid="{00000000-0005-0000-0000-0000BC7C0000}"/>
    <cellStyle name="Título 3 2 15 3 2 3 2" xfId="32040" xr:uid="{00000000-0005-0000-0000-0000BD7C0000}"/>
    <cellStyle name="Título 3 2 15 3 2 3 3" xfId="33626" xr:uid="{00000000-0005-0000-0000-0000BE7C0000}"/>
    <cellStyle name="Título 3 2 15 3 2 4" xfId="30516" xr:uid="{00000000-0005-0000-0000-0000BF7C0000}"/>
    <cellStyle name="Título 3 2 15 3 2 5" xfId="28757" xr:uid="{00000000-0005-0000-0000-0000C07C0000}"/>
    <cellStyle name="Título 3 2 15 3 3" xfId="23553" xr:uid="{00000000-0005-0000-0000-0000C17C0000}"/>
    <cellStyle name="Título 3 2 15 3 3 2" xfId="27403" xr:uid="{00000000-0005-0000-0000-0000C27C0000}"/>
    <cellStyle name="Título 3 2 15 3 3 2 2" xfId="32042" xr:uid="{00000000-0005-0000-0000-0000C37C0000}"/>
    <cellStyle name="Título 3 2 15 3 3 2 3" xfId="33628" xr:uid="{00000000-0005-0000-0000-0000C47C0000}"/>
    <cellStyle name="Título 3 2 15 3 3 3" xfId="30518" xr:uid="{00000000-0005-0000-0000-0000C57C0000}"/>
    <cellStyle name="Título 3 2 15 3 3 4" xfId="28755" xr:uid="{00000000-0005-0000-0000-0000C67C0000}"/>
    <cellStyle name="Título 3 2 15 3 4" xfId="27400" xr:uid="{00000000-0005-0000-0000-0000C77C0000}"/>
    <cellStyle name="Título 3 2 15 3 4 2" xfId="32039" xr:uid="{00000000-0005-0000-0000-0000C87C0000}"/>
    <cellStyle name="Título 3 2 15 3 4 3" xfId="33625" xr:uid="{00000000-0005-0000-0000-0000C97C0000}"/>
    <cellStyle name="Título 3 2 15 3 5" xfId="30515" xr:uid="{00000000-0005-0000-0000-0000CA7C0000}"/>
    <cellStyle name="Título 3 2 15 3 6" xfId="28758" xr:uid="{00000000-0005-0000-0000-0000CB7C0000}"/>
    <cellStyle name="Título 3 2 15 4" xfId="23554" xr:uid="{00000000-0005-0000-0000-0000CC7C0000}"/>
    <cellStyle name="Título 3 2 15 4 2" xfId="23555" xr:uid="{00000000-0005-0000-0000-0000CD7C0000}"/>
    <cellStyle name="Título 3 2 15 4 2 2" xfId="27405" xr:uid="{00000000-0005-0000-0000-0000CE7C0000}"/>
    <cellStyle name="Título 3 2 15 4 2 2 2" xfId="32044" xr:uid="{00000000-0005-0000-0000-0000CF7C0000}"/>
    <cellStyle name="Título 3 2 15 4 2 2 3" xfId="33630" xr:uid="{00000000-0005-0000-0000-0000D07C0000}"/>
    <cellStyle name="Título 3 2 15 4 2 3" xfId="30520" xr:uid="{00000000-0005-0000-0000-0000D17C0000}"/>
    <cellStyle name="Título 3 2 15 4 2 4" xfId="28753" xr:uid="{00000000-0005-0000-0000-0000D27C0000}"/>
    <cellStyle name="Título 3 2 15 4 3" xfId="27404" xr:uid="{00000000-0005-0000-0000-0000D37C0000}"/>
    <cellStyle name="Título 3 2 15 4 3 2" xfId="32043" xr:uid="{00000000-0005-0000-0000-0000D47C0000}"/>
    <cellStyle name="Título 3 2 15 4 3 3" xfId="33629" xr:uid="{00000000-0005-0000-0000-0000D57C0000}"/>
    <cellStyle name="Título 3 2 15 4 4" xfId="30519" xr:uid="{00000000-0005-0000-0000-0000D67C0000}"/>
    <cellStyle name="Título 3 2 15 4 5" xfId="28754" xr:uid="{00000000-0005-0000-0000-0000D77C0000}"/>
    <cellStyle name="Título 3 2 15 5" xfId="23556" xr:uid="{00000000-0005-0000-0000-0000D87C0000}"/>
    <cellStyle name="Título 3 2 15 5 2" xfId="27406" xr:uid="{00000000-0005-0000-0000-0000D97C0000}"/>
    <cellStyle name="Título 3 2 15 5 2 2" xfId="32045" xr:uid="{00000000-0005-0000-0000-0000DA7C0000}"/>
    <cellStyle name="Título 3 2 15 5 2 3" xfId="33631" xr:uid="{00000000-0005-0000-0000-0000DB7C0000}"/>
    <cellStyle name="Título 3 2 15 5 3" xfId="30521" xr:uid="{00000000-0005-0000-0000-0000DC7C0000}"/>
    <cellStyle name="Título 3 2 15 5 4" xfId="28752" xr:uid="{00000000-0005-0000-0000-0000DD7C0000}"/>
    <cellStyle name="Título 3 2 15 6" xfId="27391" xr:uid="{00000000-0005-0000-0000-0000DE7C0000}"/>
    <cellStyle name="Título 3 2 15 6 2" xfId="32030" xr:uid="{00000000-0005-0000-0000-0000DF7C0000}"/>
    <cellStyle name="Título 3 2 15 6 3" xfId="33616" xr:uid="{00000000-0005-0000-0000-0000E07C0000}"/>
    <cellStyle name="Título 3 2 15 7" xfId="30506" xr:uid="{00000000-0005-0000-0000-0000E17C0000}"/>
    <cellStyle name="Título 3 2 15 8" xfId="28767" xr:uid="{00000000-0005-0000-0000-0000E27C0000}"/>
    <cellStyle name="Título 3 2 16" xfId="23557" xr:uid="{00000000-0005-0000-0000-0000E37C0000}"/>
    <cellStyle name="Título 3 2 16 2" xfId="23558" xr:uid="{00000000-0005-0000-0000-0000E47C0000}"/>
    <cellStyle name="Título 3 2 16 2 2" xfId="23559" xr:uid="{00000000-0005-0000-0000-0000E57C0000}"/>
    <cellStyle name="Título 3 2 16 2 2 2" xfId="27409" xr:uid="{00000000-0005-0000-0000-0000E67C0000}"/>
    <cellStyle name="Título 3 2 16 2 2 2 2" xfId="32048" xr:uid="{00000000-0005-0000-0000-0000E77C0000}"/>
    <cellStyle name="Título 3 2 16 2 2 2 3" xfId="33634" xr:uid="{00000000-0005-0000-0000-0000E87C0000}"/>
    <cellStyle name="Título 3 2 16 2 2 3" xfId="30524" xr:uid="{00000000-0005-0000-0000-0000E97C0000}"/>
    <cellStyle name="Título 3 2 16 2 2 4" xfId="28749" xr:uid="{00000000-0005-0000-0000-0000EA7C0000}"/>
    <cellStyle name="Título 3 2 16 2 3" xfId="27408" xr:uid="{00000000-0005-0000-0000-0000EB7C0000}"/>
    <cellStyle name="Título 3 2 16 2 3 2" xfId="32047" xr:uid="{00000000-0005-0000-0000-0000EC7C0000}"/>
    <cellStyle name="Título 3 2 16 2 3 3" xfId="33633" xr:uid="{00000000-0005-0000-0000-0000ED7C0000}"/>
    <cellStyle name="Título 3 2 16 2 4" xfId="30523" xr:uid="{00000000-0005-0000-0000-0000EE7C0000}"/>
    <cellStyle name="Título 3 2 16 2 5" xfId="28750" xr:uid="{00000000-0005-0000-0000-0000EF7C0000}"/>
    <cellStyle name="Título 3 2 16 3" xfId="23560" xr:uid="{00000000-0005-0000-0000-0000F07C0000}"/>
    <cellStyle name="Título 3 2 16 3 2" xfId="27410" xr:uid="{00000000-0005-0000-0000-0000F17C0000}"/>
    <cellStyle name="Título 3 2 16 3 2 2" xfId="32049" xr:uid="{00000000-0005-0000-0000-0000F27C0000}"/>
    <cellStyle name="Título 3 2 16 3 2 3" xfId="33635" xr:uid="{00000000-0005-0000-0000-0000F37C0000}"/>
    <cellStyle name="Título 3 2 16 3 3" xfId="30525" xr:uid="{00000000-0005-0000-0000-0000F47C0000}"/>
    <cellStyle name="Título 3 2 16 3 4" xfId="28748" xr:uid="{00000000-0005-0000-0000-0000F57C0000}"/>
    <cellStyle name="Título 3 2 16 4" xfId="27407" xr:uid="{00000000-0005-0000-0000-0000F67C0000}"/>
    <cellStyle name="Título 3 2 16 4 2" xfId="32046" xr:uid="{00000000-0005-0000-0000-0000F77C0000}"/>
    <cellStyle name="Título 3 2 16 4 3" xfId="33632" xr:uid="{00000000-0005-0000-0000-0000F87C0000}"/>
    <cellStyle name="Título 3 2 16 5" xfId="30522" xr:uid="{00000000-0005-0000-0000-0000F97C0000}"/>
    <cellStyle name="Título 3 2 16 6" xfId="28751" xr:uid="{00000000-0005-0000-0000-0000FA7C0000}"/>
    <cellStyle name="Título 3 2 17" xfId="23561" xr:uid="{00000000-0005-0000-0000-0000FB7C0000}"/>
    <cellStyle name="Título 3 2 17 2" xfId="23562" xr:uid="{00000000-0005-0000-0000-0000FC7C0000}"/>
    <cellStyle name="Título 3 2 17 2 2" xfId="27412" xr:uid="{00000000-0005-0000-0000-0000FD7C0000}"/>
    <cellStyle name="Título 3 2 17 2 2 2" xfId="32051" xr:uid="{00000000-0005-0000-0000-0000FE7C0000}"/>
    <cellStyle name="Título 3 2 17 2 2 3" xfId="33637" xr:uid="{00000000-0005-0000-0000-0000FF7C0000}"/>
    <cellStyle name="Título 3 2 17 2 3" xfId="30527" xr:uid="{00000000-0005-0000-0000-0000007D0000}"/>
    <cellStyle name="Título 3 2 17 2 4" xfId="28746" xr:uid="{00000000-0005-0000-0000-0000017D0000}"/>
    <cellStyle name="Título 3 2 17 3" xfId="27411" xr:uid="{00000000-0005-0000-0000-0000027D0000}"/>
    <cellStyle name="Título 3 2 17 3 2" xfId="32050" xr:uid="{00000000-0005-0000-0000-0000037D0000}"/>
    <cellStyle name="Título 3 2 17 3 3" xfId="33636" xr:uid="{00000000-0005-0000-0000-0000047D0000}"/>
    <cellStyle name="Título 3 2 17 4" xfId="30526" xr:uid="{00000000-0005-0000-0000-0000057D0000}"/>
    <cellStyle name="Título 3 2 17 5" xfId="28747" xr:uid="{00000000-0005-0000-0000-0000067D0000}"/>
    <cellStyle name="Título 3 2 18" xfId="23563" xr:uid="{00000000-0005-0000-0000-0000077D0000}"/>
    <cellStyle name="Título 3 2 18 2" xfId="23564" xr:uid="{00000000-0005-0000-0000-0000087D0000}"/>
    <cellStyle name="Título 3 2 18 2 2" xfId="27414" xr:uid="{00000000-0005-0000-0000-0000097D0000}"/>
    <cellStyle name="Título 3 2 18 2 2 2" xfId="32053" xr:uid="{00000000-0005-0000-0000-00000A7D0000}"/>
    <cellStyle name="Título 3 2 18 2 2 3" xfId="33639" xr:uid="{00000000-0005-0000-0000-00000B7D0000}"/>
    <cellStyle name="Título 3 2 18 2 3" xfId="30529" xr:uid="{00000000-0005-0000-0000-00000C7D0000}"/>
    <cellStyle name="Título 3 2 18 2 4" xfId="28744" xr:uid="{00000000-0005-0000-0000-00000D7D0000}"/>
    <cellStyle name="Título 3 2 18 3" xfId="27413" xr:uid="{00000000-0005-0000-0000-00000E7D0000}"/>
    <cellStyle name="Título 3 2 18 3 2" xfId="32052" xr:uid="{00000000-0005-0000-0000-00000F7D0000}"/>
    <cellStyle name="Título 3 2 18 3 3" xfId="33638" xr:uid="{00000000-0005-0000-0000-0000107D0000}"/>
    <cellStyle name="Título 3 2 18 4" xfId="30528" xr:uid="{00000000-0005-0000-0000-0000117D0000}"/>
    <cellStyle name="Título 3 2 18 5" xfId="28745" xr:uid="{00000000-0005-0000-0000-0000127D0000}"/>
    <cellStyle name="Título 3 2 19" xfId="23565" xr:uid="{00000000-0005-0000-0000-0000137D0000}"/>
    <cellStyle name="Título 3 2 19 2" xfId="27415" xr:uid="{00000000-0005-0000-0000-0000147D0000}"/>
    <cellStyle name="Título 3 2 19 2 2" xfId="32054" xr:uid="{00000000-0005-0000-0000-0000157D0000}"/>
    <cellStyle name="Título 3 2 19 2 3" xfId="33640" xr:uid="{00000000-0005-0000-0000-0000167D0000}"/>
    <cellStyle name="Título 3 2 19 3" xfId="30530" xr:uid="{00000000-0005-0000-0000-0000177D0000}"/>
    <cellStyle name="Título 3 2 19 4" xfId="28743" xr:uid="{00000000-0005-0000-0000-0000187D0000}"/>
    <cellStyle name="Título 3 2 2" xfId="23566" xr:uid="{00000000-0005-0000-0000-0000197D0000}"/>
    <cellStyle name="Título 3 2 2 10" xfId="27416" xr:uid="{00000000-0005-0000-0000-00001A7D0000}"/>
    <cellStyle name="Título 3 2 2 10 2" xfId="32055" xr:uid="{00000000-0005-0000-0000-00001B7D0000}"/>
    <cellStyle name="Título 3 2 2 10 3" xfId="33641" xr:uid="{00000000-0005-0000-0000-00001C7D0000}"/>
    <cellStyle name="Título 3 2 2 11" xfId="28086" xr:uid="{00000000-0005-0000-0000-00001D7D0000}"/>
    <cellStyle name="Título 3 2 2 11 2" xfId="32722" xr:uid="{00000000-0005-0000-0000-00001E7D0000}"/>
    <cellStyle name="Título 3 2 2 11 3" xfId="34308" xr:uid="{00000000-0005-0000-0000-00001F7D0000}"/>
    <cellStyle name="Título 3 2 2 12" xfId="30531" xr:uid="{00000000-0005-0000-0000-0000207D0000}"/>
    <cellStyle name="Título 3 2 2 13" xfId="28742" xr:uid="{00000000-0005-0000-0000-0000217D0000}"/>
    <cellStyle name="Título 3 2 2 2" xfId="23567" xr:uid="{00000000-0005-0000-0000-0000227D0000}"/>
    <cellStyle name="Título 3 2 2 2 10" xfId="30532" xr:uid="{00000000-0005-0000-0000-0000237D0000}"/>
    <cellStyle name="Título 3 2 2 2 11" xfId="28741" xr:uid="{00000000-0005-0000-0000-0000247D0000}"/>
    <cellStyle name="Título 3 2 2 2 2" xfId="23568" xr:uid="{00000000-0005-0000-0000-0000257D0000}"/>
    <cellStyle name="Título 3 2 2 2 2 2" xfId="23569" xr:uid="{00000000-0005-0000-0000-0000267D0000}"/>
    <cellStyle name="Título 3 2 2 2 2 2 2" xfId="23570" xr:uid="{00000000-0005-0000-0000-0000277D0000}"/>
    <cellStyle name="Título 3 2 2 2 2 2 2 2" xfId="23571" xr:uid="{00000000-0005-0000-0000-0000287D0000}"/>
    <cellStyle name="Título 3 2 2 2 2 2 2 2 2" xfId="23572" xr:uid="{00000000-0005-0000-0000-0000297D0000}"/>
    <cellStyle name="Título 3 2 2 2 2 2 2 2 2 2" xfId="27422" xr:uid="{00000000-0005-0000-0000-00002A7D0000}"/>
    <cellStyle name="Título 3 2 2 2 2 2 2 2 2 2 2" xfId="32061" xr:uid="{00000000-0005-0000-0000-00002B7D0000}"/>
    <cellStyle name="Título 3 2 2 2 2 2 2 2 2 2 3" xfId="33647" xr:uid="{00000000-0005-0000-0000-00002C7D0000}"/>
    <cellStyle name="Título 3 2 2 2 2 2 2 2 2 3" xfId="30537" xr:uid="{00000000-0005-0000-0000-00002D7D0000}"/>
    <cellStyle name="Título 3 2 2 2 2 2 2 2 2 4" xfId="28736" xr:uid="{00000000-0005-0000-0000-00002E7D0000}"/>
    <cellStyle name="Título 3 2 2 2 2 2 2 2 3" xfId="27421" xr:uid="{00000000-0005-0000-0000-00002F7D0000}"/>
    <cellStyle name="Título 3 2 2 2 2 2 2 2 3 2" xfId="32060" xr:uid="{00000000-0005-0000-0000-0000307D0000}"/>
    <cellStyle name="Título 3 2 2 2 2 2 2 2 3 3" xfId="33646" xr:uid="{00000000-0005-0000-0000-0000317D0000}"/>
    <cellStyle name="Título 3 2 2 2 2 2 2 2 4" xfId="30536" xr:uid="{00000000-0005-0000-0000-0000327D0000}"/>
    <cellStyle name="Título 3 2 2 2 2 2 2 2 5" xfId="28737" xr:uid="{00000000-0005-0000-0000-0000337D0000}"/>
    <cellStyle name="Título 3 2 2 2 2 2 2 3" xfId="23573" xr:uid="{00000000-0005-0000-0000-0000347D0000}"/>
    <cellStyle name="Título 3 2 2 2 2 2 2 3 2" xfId="27423" xr:uid="{00000000-0005-0000-0000-0000357D0000}"/>
    <cellStyle name="Título 3 2 2 2 2 2 2 3 2 2" xfId="32062" xr:uid="{00000000-0005-0000-0000-0000367D0000}"/>
    <cellStyle name="Título 3 2 2 2 2 2 2 3 2 3" xfId="33648" xr:uid="{00000000-0005-0000-0000-0000377D0000}"/>
    <cellStyle name="Título 3 2 2 2 2 2 2 3 3" xfId="30538" xr:uid="{00000000-0005-0000-0000-0000387D0000}"/>
    <cellStyle name="Título 3 2 2 2 2 2 2 3 4" xfId="28735" xr:uid="{00000000-0005-0000-0000-0000397D0000}"/>
    <cellStyle name="Título 3 2 2 2 2 2 2 4" xfId="27420" xr:uid="{00000000-0005-0000-0000-00003A7D0000}"/>
    <cellStyle name="Título 3 2 2 2 2 2 2 4 2" xfId="32059" xr:uid="{00000000-0005-0000-0000-00003B7D0000}"/>
    <cellStyle name="Título 3 2 2 2 2 2 2 4 3" xfId="33645" xr:uid="{00000000-0005-0000-0000-00003C7D0000}"/>
    <cellStyle name="Título 3 2 2 2 2 2 2 5" xfId="30535" xr:uid="{00000000-0005-0000-0000-00003D7D0000}"/>
    <cellStyle name="Título 3 2 2 2 2 2 2 6" xfId="28738" xr:uid="{00000000-0005-0000-0000-00003E7D0000}"/>
    <cellStyle name="Título 3 2 2 2 2 2 3" xfId="23574" xr:uid="{00000000-0005-0000-0000-00003F7D0000}"/>
    <cellStyle name="Título 3 2 2 2 2 2 3 2" xfId="23575" xr:uid="{00000000-0005-0000-0000-0000407D0000}"/>
    <cellStyle name="Título 3 2 2 2 2 2 3 2 2" xfId="27425" xr:uid="{00000000-0005-0000-0000-0000417D0000}"/>
    <cellStyle name="Título 3 2 2 2 2 2 3 2 2 2" xfId="32064" xr:uid="{00000000-0005-0000-0000-0000427D0000}"/>
    <cellStyle name="Título 3 2 2 2 2 2 3 2 2 3" xfId="33650" xr:uid="{00000000-0005-0000-0000-0000437D0000}"/>
    <cellStyle name="Título 3 2 2 2 2 2 3 2 3" xfId="30540" xr:uid="{00000000-0005-0000-0000-0000447D0000}"/>
    <cellStyle name="Título 3 2 2 2 2 2 3 2 4" xfId="28733" xr:uid="{00000000-0005-0000-0000-0000457D0000}"/>
    <cellStyle name="Título 3 2 2 2 2 2 3 3" xfId="27424" xr:uid="{00000000-0005-0000-0000-0000467D0000}"/>
    <cellStyle name="Título 3 2 2 2 2 2 3 3 2" xfId="32063" xr:uid="{00000000-0005-0000-0000-0000477D0000}"/>
    <cellStyle name="Título 3 2 2 2 2 2 3 3 3" xfId="33649" xr:uid="{00000000-0005-0000-0000-0000487D0000}"/>
    <cellStyle name="Título 3 2 2 2 2 2 3 4" xfId="30539" xr:uid="{00000000-0005-0000-0000-0000497D0000}"/>
    <cellStyle name="Título 3 2 2 2 2 2 3 5" xfId="28734" xr:uid="{00000000-0005-0000-0000-00004A7D0000}"/>
    <cellStyle name="Título 3 2 2 2 2 2 4" xfId="23576" xr:uid="{00000000-0005-0000-0000-00004B7D0000}"/>
    <cellStyle name="Título 3 2 2 2 2 2 4 2" xfId="27426" xr:uid="{00000000-0005-0000-0000-00004C7D0000}"/>
    <cellStyle name="Título 3 2 2 2 2 2 4 2 2" xfId="32065" xr:uid="{00000000-0005-0000-0000-00004D7D0000}"/>
    <cellStyle name="Título 3 2 2 2 2 2 4 2 3" xfId="33651" xr:uid="{00000000-0005-0000-0000-00004E7D0000}"/>
    <cellStyle name="Título 3 2 2 2 2 2 4 3" xfId="30541" xr:uid="{00000000-0005-0000-0000-00004F7D0000}"/>
    <cellStyle name="Título 3 2 2 2 2 2 4 4" xfId="28732" xr:uid="{00000000-0005-0000-0000-0000507D0000}"/>
    <cellStyle name="Título 3 2 2 2 2 2 5" xfId="27419" xr:uid="{00000000-0005-0000-0000-0000517D0000}"/>
    <cellStyle name="Título 3 2 2 2 2 2 5 2" xfId="32058" xr:uid="{00000000-0005-0000-0000-0000527D0000}"/>
    <cellStyle name="Título 3 2 2 2 2 2 5 3" xfId="33644" xr:uid="{00000000-0005-0000-0000-0000537D0000}"/>
    <cellStyle name="Título 3 2 2 2 2 2 6" xfId="30534" xr:uid="{00000000-0005-0000-0000-0000547D0000}"/>
    <cellStyle name="Título 3 2 2 2 2 2 7" xfId="28739" xr:uid="{00000000-0005-0000-0000-0000557D0000}"/>
    <cellStyle name="Título 3 2 2 2 2 3" xfId="23577" xr:uid="{00000000-0005-0000-0000-0000567D0000}"/>
    <cellStyle name="Título 3 2 2 2 2 3 2" xfId="23578" xr:uid="{00000000-0005-0000-0000-0000577D0000}"/>
    <cellStyle name="Título 3 2 2 2 2 3 2 2" xfId="23579" xr:uid="{00000000-0005-0000-0000-0000587D0000}"/>
    <cellStyle name="Título 3 2 2 2 2 3 2 2 2" xfId="27429" xr:uid="{00000000-0005-0000-0000-0000597D0000}"/>
    <cellStyle name="Título 3 2 2 2 2 3 2 2 2 2" xfId="32068" xr:uid="{00000000-0005-0000-0000-00005A7D0000}"/>
    <cellStyle name="Título 3 2 2 2 2 3 2 2 2 3" xfId="33654" xr:uid="{00000000-0005-0000-0000-00005B7D0000}"/>
    <cellStyle name="Título 3 2 2 2 2 3 2 2 3" xfId="30544" xr:uid="{00000000-0005-0000-0000-00005C7D0000}"/>
    <cellStyle name="Título 3 2 2 2 2 3 2 2 4" xfId="28729" xr:uid="{00000000-0005-0000-0000-00005D7D0000}"/>
    <cellStyle name="Título 3 2 2 2 2 3 2 3" xfId="27428" xr:uid="{00000000-0005-0000-0000-00005E7D0000}"/>
    <cellStyle name="Título 3 2 2 2 2 3 2 3 2" xfId="32067" xr:uid="{00000000-0005-0000-0000-00005F7D0000}"/>
    <cellStyle name="Título 3 2 2 2 2 3 2 3 3" xfId="33653" xr:uid="{00000000-0005-0000-0000-0000607D0000}"/>
    <cellStyle name="Título 3 2 2 2 2 3 2 4" xfId="30543" xr:uid="{00000000-0005-0000-0000-0000617D0000}"/>
    <cellStyle name="Título 3 2 2 2 2 3 2 5" xfId="28730" xr:uid="{00000000-0005-0000-0000-0000627D0000}"/>
    <cellStyle name="Título 3 2 2 2 2 3 3" xfId="23580" xr:uid="{00000000-0005-0000-0000-0000637D0000}"/>
    <cellStyle name="Título 3 2 2 2 2 3 3 2" xfId="27430" xr:uid="{00000000-0005-0000-0000-0000647D0000}"/>
    <cellStyle name="Título 3 2 2 2 2 3 3 2 2" xfId="32069" xr:uid="{00000000-0005-0000-0000-0000657D0000}"/>
    <cellStyle name="Título 3 2 2 2 2 3 3 2 3" xfId="33655" xr:uid="{00000000-0005-0000-0000-0000667D0000}"/>
    <cellStyle name="Título 3 2 2 2 2 3 3 3" xfId="30545" xr:uid="{00000000-0005-0000-0000-0000677D0000}"/>
    <cellStyle name="Título 3 2 2 2 2 3 3 4" xfId="28728" xr:uid="{00000000-0005-0000-0000-0000687D0000}"/>
    <cellStyle name="Título 3 2 2 2 2 3 4" xfId="27427" xr:uid="{00000000-0005-0000-0000-0000697D0000}"/>
    <cellStyle name="Título 3 2 2 2 2 3 4 2" xfId="32066" xr:uid="{00000000-0005-0000-0000-00006A7D0000}"/>
    <cellStyle name="Título 3 2 2 2 2 3 4 3" xfId="33652" xr:uid="{00000000-0005-0000-0000-00006B7D0000}"/>
    <cellStyle name="Título 3 2 2 2 2 3 5" xfId="30542" xr:uid="{00000000-0005-0000-0000-00006C7D0000}"/>
    <cellStyle name="Título 3 2 2 2 2 3 6" xfId="28731" xr:uid="{00000000-0005-0000-0000-00006D7D0000}"/>
    <cellStyle name="Título 3 2 2 2 2 4" xfId="23581" xr:uid="{00000000-0005-0000-0000-00006E7D0000}"/>
    <cellStyle name="Título 3 2 2 2 2 4 2" xfId="23582" xr:uid="{00000000-0005-0000-0000-00006F7D0000}"/>
    <cellStyle name="Título 3 2 2 2 2 4 2 2" xfId="27432" xr:uid="{00000000-0005-0000-0000-0000707D0000}"/>
    <cellStyle name="Título 3 2 2 2 2 4 2 2 2" xfId="32071" xr:uid="{00000000-0005-0000-0000-0000717D0000}"/>
    <cellStyle name="Título 3 2 2 2 2 4 2 2 3" xfId="33657" xr:uid="{00000000-0005-0000-0000-0000727D0000}"/>
    <cellStyle name="Título 3 2 2 2 2 4 2 3" xfId="30547" xr:uid="{00000000-0005-0000-0000-0000737D0000}"/>
    <cellStyle name="Título 3 2 2 2 2 4 2 4" xfId="28726" xr:uid="{00000000-0005-0000-0000-0000747D0000}"/>
    <cellStyle name="Título 3 2 2 2 2 4 3" xfId="27431" xr:uid="{00000000-0005-0000-0000-0000757D0000}"/>
    <cellStyle name="Título 3 2 2 2 2 4 3 2" xfId="32070" xr:uid="{00000000-0005-0000-0000-0000767D0000}"/>
    <cellStyle name="Título 3 2 2 2 2 4 3 3" xfId="33656" xr:uid="{00000000-0005-0000-0000-0000777D0000}"/>
    <cellStyle name="Título 3 2 2 2 2 4 4" xfId="30546" xr:uid="{00000000-0005-0000-0000-0000787D0000}"/>
    <cellStyle name="Título 3 2 2 2 2 4 5" xfId="28727" xr:uid="{00000000-0005-0000-0000-0000797D0000}"/>
    <cellStyle name="Título 3 2 2 2 2 5" xfId="23583" xr:uid="{00000000-0005-0000-0000-00007A7D0000}"/>
    <cellStyle name="Título 3 2 2 2 2 5 2" xfId="27433" xr:uid="{00000000-0005-0000-0000-00007B7D0000}"/>
    <cellStyle name="Título 3 2 2 2 2 5 2 2" xfId="32072" xr:uid="{00000000-0005-0000-0000-00007C7D0000}"/>
    <cellStyle name="Título 3 2 2 2 2 5 2 3" xfId="33658" xr:uid="{00000000-0005-0000-0000-00007D7D0000}"/>
    <cellStyle name="Título 3 2 2 2 2 5 3" xfId="30548" xr:uid="{00000000-0005-0000-0000-00007E7D0000}"/>
    <cellStyle name="Título 3 2 2 2 2 5 4" xfId="28725" xr:uid="{00000000-0005-0000-0000-00007F7D0000}"/>
    <cellStyle name="Título 3 2 2 2 2 6" xfId="27418" xr:uid="{00000000-0005-0000-0000-0000807D0000}"/>
    <cellStyle name="Título 3 2 2 2 2 6 2" xfId="32057" xr:uid="{00000000-0005-0000-0000-0000817D0000}"/>
    <cellStyle name="Título 3 2 2 2 2 6 3" xfId="33643" xr:uid="{00000000-0005-0000-0000-0000827D0000}"/>
    <cellStyle name="Título 3 2 2 2 2 7" xfId="30533" xr:uid="{00000000-0005-0000-0000-0000837D0000}"/>
    <cellStyle name="Título 3 2 2 2 2 8" xfId="28740" xr:uid="{00000000-0005-0000-0000-0000847D0000}"/>
    <cellStyle name="Título 3 2 2 2 3" xfId="23584" xr:uid="{00000000-0005-0000-0000-0000857D0000}"/>
    <cellStyle name="Título 3 2 2 2 3 2" xfId="23585" xr:uid="{00000000-0005-0000-0000-0000867D0000}"/>
    <cellStyle name="Título 3 2 2 2 3 2 2" xfId="23586" xr:uid="{00000000-0005-0000-0000-0000877D0000}"/>
    <cellStyle name="Título 3 2 2 2 3 2 2 2" xfId="23587" xr:uid="{00000000-0005-0000-0000-0000887D0000}"/>
    <cellStyle name="Título 3 2 2 2 3 2 2 2 2" xfId="27437" xr:uid="{00000000-0005-0000-0000-0000897D0000}"/>
    <cellStyle name="Título 3 2 2 2 3 2 2 2 2 2" xfId="32076" xr:uid="{00000000-0005-0000-0000-00008A7D0000}"/>
    <cellStyle name="Título 3 2 2 2 3 2 2 2 2 3" xfId="33662" xr:uid="{00000000-0005-0000-0000-00008B7D0000}"/>
    <cellStyle name="Título 3 2 2 2 3 2 2 2 3" xfId="30552" xr:uid="{00000000-0005-0000-0000-00008C7D0000}"/>
    <cellStyle name="Título 3 2 2 2 3 2 2 2 4" xfId="28721" xr:uid="{00000000-0005-0000-0000-00008D7D0000}"/>
    <cellStyle name="Título 3 2 2 2 3 2 2 3" xfId="27436" xr:uid="{00000000-0005-0000-0000-00008E7D0000}"/>
    <cellStyle name="Título 3 2 2 2 3 2 2 3 2" xfId="32075" xr:uid="{00000000-0005-0000-0000-00008F7D0000}"/>
    <cellStyle name="Título 3 2 2 2 3 2 2 3 3" xfId="33661" xr:uid="{00000000-0005-0000-0000-0000907D0000}"/>
    <cellStyle name="Título 3 2 2 2 3 2 2 4" xfId="30551" xr:uid="{00000000-0005-0000-0000-0000917D0000}"/>
    <cellStyle name="Título 3 2 2 2 3 2 2 5" xfId="28722" xr:uid="{00000000-0005-0000-0000-0000927D0000}"/>
    <cellStyle name="Título 3 2 2 2 3 2 3" xfId="23588" xr:uid="{00000000-0005-0000-0000-0000937D0000}"/>
    <cellStyle name="Título 3 2 2 2 3 2 3 2" xfId="27438" xr:uid="{00000000-0005-0000-0000-0000947D0000}"/>
    <cellStyle name="Título 3 2 2 2 3 2 3 2 2" xfId="32077" xr:uid="{00000000-0005-0000-0000-0000957D0000}"/>
    <cellStyle name="Título 3 2 2 2 3 2 3 2 3" xfId="33663" xr:uid="{00000000-0005-0000-0000-0000967D0000}"/>
    <cellStyle name="Título 3 2 2 2 3 2 3 3" xfId="30553" xr:uid="{00000000-0005-0000-0000-0000977D0000}"/>
    <cellStyle name="Título 3 2 2 2 3 2 3 4" xfId="28720" xr:uid="{00000000-0005-0000-0000-0000987D0000}"/>
    <cellStyle name="Título 3 2 2 2 3 2 4" xfId="27435" xr:uid="{00000000-0005-0000-0000-0000997D0000}"/>
    <cellStyle name="Título 3 2 2 2 3 2 4 2" xfId="32074" xr:uid="{00000000-0005-0000-0000-00009A7D0000}"/>
    <cellStyle name="Título 3 2 2 2 3 2 4 3" xfId="33660" xr:uid="{00000000-0005-0000-0000-00009B7D0000}"/>
    <cellStyle name="Título 3 2 2 2 3 2 5" xfId="30550" xr:uid="{00000000-0005-0000-0000-00009C7D0000}"/>
    <cellStyle name="Título 3 2 2 2 3 2 6" xfId="28723" xr:uid="{00000000-0005-0000-0000-00009D7D0000}"/>
    <cellStyle name="Título 3 2 2 2 3 3" xfId="23589" xr:uid="{00000000-0005-0000-0000-00009E7D0000}"/>
    <cellStyle name="Título 3 2 2 2 3 3 2" xfId="23590" xr:uid="{00000000-0005-0000-0000-00009F7D0000}"/>
    <cellStyle name="Título 3 2 2 2 3 3 2 2" xfId="27440" xr:uid="{00000000-0005-0000-0000-0000A07D0000}"/>
    <cellStyle name="Título 3 2 2 2 3 3 2 2 2" xfId="32079" xr:uid="{00000000-0005-0000-0000-0000A17D0000}"/>
    <cellStyle name="Título 3 2 2 2 3 3 2 2 3" xfId="33665" xr:uid="{00000000-0005-0000-0000-0000A27D0000}"/>
    <cellStyle name="Título 3 2 2 2 3 3 2 3" xfId="30555" xr:uid="{00000000-0005-0000-0000-0000A37D0000}"/>
    <cellStyle name="Título 3 2 2 2 3 3 2 4" xfId="28718" xr:uid="{00000000-0005-0000-0000-0000A47D0000}"/>
    <cellStyle name="Título 3 2 2 2 3 3 3" xfId="27439" xr:uid="{00000000-0005-0000-0000-0000A57D0000}"/>
    <cellStyle name="Título 3 2 2 2 3 3 3 2" xfId="32078" xr:uid="{00000000-0005-0000-0000-0000A67D0000}"/>
    <cellStyle name="Título 3 2 2 2 3 3 3 3" xfId="33664" xr:uid="{00000000-0005-0000-0000-0000A77D0000}"/>
    <cellStyle name="Título 3 2 2 2 3 3 4" xfId="30554" xr:uid="{00000000-0005-0000-0000-0000A87D0000}"/>
    <cellStyle name="Título 3 2 2 2 3 3 5" xfId="28719" xr:uid="{00000000-0005-0000-0000-0000A97D0000}"/>
    <cellStyle name="Título 3 2 2 2 3 4" xfId="23591" xr:uid="{00000000-0005-0000-0000-0000AA7D0000}"/>
    <cellStyle name="Título 3 2 2 2 3 4 2" xfId="27441" xr:uid="{00000000-0005-0000-0000-0000AB7D0000}"/>
    <cellStyle name="Título 3 2 2 2 3 4 2 2" xfId="32080" xr:uid="{00000000-0005-0000-0000-0000AC7D0000}"/>
    <cellStyle name="Título 3 2 2 2 3 4 2 3" xfId="33666" xr:uid="{00000000-0005-0000-0000-0000AD7D0000}"/>
    <cellStyle name="Título 3 2 2 2 3 4 3" xfId="30556" xr:uid="{00000000-0005-0000-0000-0000AE7D0000}"/>
    <cellStyle name="Título 3 2 2 2 3 4 4" xfId="28717" xr:uid="{00000000-0005-0000-0000-0000AF7D0000}"/>
    <cellStyle name="Título 3 2 2 2 3 5" xfId="27434" xr:uid="{00000000-0005-0000-0000-0000B07D0000}"/>
    <cellStyle name="Título 3 2 2 2 3 5 2" xfId="32073" xr:uid="{00000000-0005-0000-0000-0000B17D0000}"/>
    <cellStyle name="Título 3 2 2 2 3 5 3" xfId="33659" xr:uid="{00000000-0005-0000-0000-0000B27D0000}"/>
    <cellStyle name="Título 3 2 2 2 3 6" xfId="30549" xr:uid="{00000000-0005-0000-0000-0000B37D0000}"/>
    <cellStyle name="Título 3 2 2 2 3 7" xfId="28724" xr:uid="{00000000-0005-0000-0000-0000B47D0000}"/>
    <cellStyle name="Título 3 2 2 2 4" xfId="23592" xr:uid="{00000000-0005-0000-0000-0000B57D0000}"/>
    <cellStyle name="Título 3 2 2 2 4 2" xfId="23593" xr:uid="{00000000-0005-0000-0000-0000B67D0000}"/>
    <cellStyle name="Título 3 2 2 2 4 2 2" xfId="23594" xr:uid="{00000000-0005-0000-0000-0000B77D0000}"/>
    <cellStyle name="Título 3 2 2 2 4 2 2 2" xfId="27444" xr:uid="{00000000-0005-0000-0000-0000B87D0000}"/>
    <cellStyle name="Título 3 2 2 2 4 2 2 2 2" xfId="32083" xr:uid="{00000000-0005-0000-0000-0000B97D0000}"/>
    <cellStyle name="Título 3 2 2 2 4 2 2 2 3" xfId="33669" xr:uid="{00000000-0005-0000-0000-0000BA7D0000}"/>
    <cellStyle name="Título 3 2 2 2 4 2 2 3" xfId="30559" xr:uid="{00000000-0005-0000-0000-0000BB7D0000}"/>
    <cellStyle name="Título 3 2 2 2 4 2 2 4" xfId="28714" xr:uid="{00000000-0005-0000-0000-0000BC7D0000}"/>
    <cellStyle name="Título 3 2 2 2 4 2 3" xfId="27443" xr:uid="{00000000-0005-0000-0000-0000BD7D0000}"/>
    <cellStyle name="Título 3 2 2 2 4 2 3 2" xfId="32082" xr:uid="{00000000-0005-0000-0000-0000BE7D0000}"/>
    <cellStyle name="Título 3 2 2 2 4 2 3 3" xfId="33668" xr:uid="{00000000-0005-0000-0000-0000BF7D0000}"/>
    <cellStyle name="Título 3 2 2 2 4 2 4" xfId="30558" xr:uid="{00000000-0005-0000-0000-0000C07D0000}"/>
    <cellStyle name="Título 3 2 2 2 4 2 5" xfId="28715" xr:uid="{00000000-0005-0000-0000-0000C17D0000}"/>
    <cellStyle name="Título 3 2 2 2 4 3" xfId="23595" xr:uid="{00000000-0005-0000-0000-0000C27D0000}"/>
    <cellStyle name="Título 3 2 2 2 4 3 2" xfId="27445" xr:uid="{00000000-0005-0000-0000-0000C37D0000}"/>
    <cellStyle name="Título 3 2 2 2 4 3 2 2" xfId="32084" xr:uid="{00000000-0005-0000-0000-0000C47D0000}"/>
    <cellStyle name="Título 3 2 2 2 4 3 2 3" xfId="33670" xr:uid="{00000000-0005-0000-0000-0000C57D0000}"/>
    <cellStyle name="Título 3 2 2 2 4 3 3" xfId="30560" xr:uid="{00000000-0005-0000-0000-0000C67D0000}"/>
    <cellStyle name="Título 3 2 2 2 4 3 4" xfId="28713" xr:uid="{00000000-0005-0000-0000-0000C77D0000}"/>
    <cellStyle name="Título 3 2 2 2 4 4" xfId="27442" xr:uid="{00000000-0005-0000-0000-0000C87D0000}"/>
    <cellStyle name="Título 3 2 2 2 4 4 2" xfId="32081" xr:uid="{00000000-0005-0000-0000-0000C97D0000}"/>
    <cellStyle name="Título 3 2 2 2 4 4 3" xfId="33667" xr:uid="{00000000-0005-0000-0000-0000CA7D0000}"/>
    <cellStyle name="Título 3 2 2 2 4 5" xfId="30557" xr:uid="{00000000-0005-0000-0000-0000CB7D0000}"/>
    <cellStyle name="Título 3 2 2 2 4 6" xfId="28716" xr:uid="{00000000-0005-0000-0000-0000CC7D0000}"/>
    <cellStyle name="Título 3 2 2 2 5" xfId="23596" xr:uid="{00000000-0005-0000-0000-0000CD7D0000}"/>
    <cellStyle name="Título 3 2 2 2 5 2" xfId="23597" xr:uid="{00000000-0005-0000-0000-0000CE7D0000}"/>
    <cellStyle name="Título 3 2 2 2 5 2 2" xfId="27447" xr:uid="{00000000-0005-0000-0000-0000CF7D0000}"/>
    <cellStyle name="Título 3 2 2 2 5 2 2 2" xfId="32086" xr:uid="{00000000-0005-0000-0000-0000D07D0000}"/>
    <cellStyle name="Título 3 2 2 2 5 2 2 3" xfId="33672" xr:uid="{00000000-0005-0000-0000-0000D17D0000}"/>
    <cellStyle name="Título 3 2 2 2 5 2 3" xfId="30562" xr:uid="{00000000-0005-0000-0000-0000D27D0000}"/>
    <cellStyle name="Título 3 2 2 2 5 2 4" xfId="28711" xr:uid="{00000000-0005-0000-0000-0000D37D0000}"/>
    <cellStyle name="Título 3 2 2 2 5 3" xfId="27446" xr:uid="{00000000-0005-0000-0000-0000D47D0000}"/>
    <cellStyle name="Título 3 2 2 2 5 3 2" xfId="32085" xr:uid="{00000000-0005-0000-0000-0000D57D0000}"/>
    <cellStyle name="Título 3 2 2 2 5 3 3" xfId="33671" xr:uid="{00000000-0005-0000-0000-0000D67D0000}"/>
    <cellStyle name="Título 3 2 2 2 5 4" xfId="30561" xr:uid="{00000000-0005-0000-0000-0000D77D0000}"/>
    <cellStyle name="Título 3 2 2 2 5 5" xfId="28712" xr:uid="{00000000-0005-0000-0000-0000D87D0000}"/>
    <cellStyle name="Título 3 2 2 2 6" xfId="23598" xr:uid="{00000000-0005-0000-0000-0000D97D0000}"/>
    <cellStyle name="Título 3 2 2 2 6 2" xfId="23599" xr:uid="{00000000-0005-0000-0000-0000DA7D0000}"/>
    <cellStyle name="Título 3 2 2 2 6 2 2" xfId="27449" xr:uid="{00000000-0005-0000-0000-0000DB7D0000}"/>
    <cellStyle name="Título 3 2 2 2 6 2 2 2" xfId="32088" xr:uid="{00000000-0005-0000-0000-0000DC7D0000}"/>
    <cellStyle name="Título 3 2 2 2 6 2 2 3" xfId="33674" xr:uid="{00000000-0005-0000-0000-0000DD7D0000}"/>
    <cellStyle name="Título 3 2 2 2 6 2 3" xfId="30564" xr:uid="{00000000-0005-0000-0000-0000DE7D0000}"/>
    <cellStyle name="Título 3 2 2 2 6 2 4" xfId="28709" xr:uid="{00000000-0005-0000-0000-0000DF7D0000}"/>
    <cellStyle name="Título 3 2 2 2 6 3" xfId="27448" xr:uid="{00000000-0005-0000-0000-0000E07D0000}"/>
    <cellStyle name="Título 3 2 2 2 6 3 2" xfId="32087" xr:uid="{00000000-0005-0000-0000-0000E17D0000}"/>
    <cellStyle name="Título 3 2 2 2 6 3 3" xfId="33673" xr:uid="{00000000-0005-0000-0000-0000E27D0000}"/>
    <cellStyle name="Título 3 2 2 2 6 4" xfId="30563" xr:uid="{00000000-0005-0000-0000-0000E37D0000}"/>
    <cellStyle name="Título 3 2 2 2 6 5" xfId="28710" xr:uid="{00000000-0005-0000-0000-0000E47D0000}"/>
    <cellStyle name="Título 3 2 2 2 7" xfId="23600" xr:uid="{00000000-0005-0000-0000-0000E57D0000}"/>
    <cellStyle name="Título 3 2 2 2 7 2" xfId="27450" xr:uid="{00000000-0005-0000-0000-0000E67D0000}"/>
    <cellStyle name="Título 3 2 2 2 7 2 2" xfId="32089" xr:uid="{00000000-0005-0000-0000-0000E77D0000}"/>
    <cellStyle name="Título 3 2 2 2 7 2 3" xfId="33675" xr:uid="{00000000-0005-0000-0000-0000E87D0000}"/>
    <cellStyle name="Título 3 2 2 2 7 3" xfId="30565" xr:uid="{00000000-0005-0000-0000-0000E97D0000}"/>
    <cellStyle name="Título 3 2 2 2 7 4" xfId="28708" xr:uid="{00000000-0005-0000-0000-0000EA7D0000}"/>
    <cellStyle name="Título 3 2 2 2 8" xfId="27417" xr:uid="{00000000-0005-0000-0000-0000EB7D0000}"/>
    <cellStyle name="Título 3 2 2 2 8 2" xfId="32056" xr:uid="{00000000-0005-0000-0000-0000EC7D0000}"/>
    <cellStyle name="Título 3 2 2 2 8 3" xfId="33642" xr:uid="{00000000-0005-0000-0000-0000ED7D0000}"/>
    <cellStyle name="Título 3 2 2 2 9" xfId="28087" xr:uid="{00000000-0005-0000-0000-0000EE7D0000}"/>
    <cellStyle name="Título 3 2 2 2 9 2" xfId="32723" xr:uid="{00000000-0005-0000-0000-0000EF7D0000}"/>
    <cellStyle name="Título 3 2 2 2 9 3" xfId="34309" xr:uid="{00000000-0005-0000-0000-0000F07D0000}"/>
    <cellStyle name="Título 3 2 2 3" xfId="23601" xr:uid="{00000000-0005-0000-0000-0000F17D0000}"/>
    <cellStyle name="Título 3 2 2 3 2" xfId="23602" xr:uid="{00000000-0005-0000-0000-0000F27D0000}"/>
    <cellStyle name="Título 3 2 2 3 2 2" xfId="23603" xr:uid="{00000000-0005-0000-0000-0000F37D0000}"/>
    <cellStyle name="Título 3 2 2 3 2 2 2" xfId="23604" xr:uid="{00000000-0005-0000-0000-0000F47D0000}"/>
    <cellStyle name="Título 3 2 2 3 2 2 2 2" xfId="23605" xr:uid="{00000000-0005-0000-0000-0000F57D0000}"/>
    <cellStyle name="Título 3 2 2 3 2 2 2 2 2" xfId="27455" xr:uid="{00000000-0005-0000-0000-0000F67D0000}"/>
    <cellStyle name="Título 3 2 2 3 2 2 2 2 2 2" xfId="32094" xr:uid="{00000000-0005-0000-0000-0000F77D0000}"/>
    <cellStyle name="Título 3 2 2 3 2 2 2 2 2 3" xfId="33680" xr:uid="{00000000-0005-0000-0000-0000F87D0000}"/>
    <cellStyle name="Título 3 2 2 3 2 2 2 2 3" xfId="30570" xr:uid="{00000000-0005-0000-0000-0000F97D0000}"/>
    <cellStyle name="Título 3 2 2 3 2 2 2 2 4" xfId="28703" xr:uid="{00000000-0005-0000-0000-0000FA7D0000}"/>
    <cellStyle name="Título 3 2 2 3 2 2 2 3" xfId="27454" xr:uid="{00000000-0005-0000-0000-0000FB7D0000}"/>
    <cellStyle name="Título 3 2 2 3 2 2 2 3 2" xfId="32093" xr:uid="{00000000-0005-0000-0000-0000FC7D0000}"/>
    <cellStyle name="Título 3 2 2 3 2 2 2 3 3" xfId="33679" xr:uid="{00000000-0005-0000-0000-0000FD7D0000}"/>
    <cellStyle name="Título 3 2 2 3 2 2 2 4" xfId="30569" xr:uid="{00000000-0005-0000-0000-0000FE7D0000}"/>
    <cellStyle name="Título 3 2 2 3 2 2 2 5" xfId="28704" xr:uid="{00000000-0005-0000-0000-0000FF7D0000}"/>
    <cellStyle name="Título 3 2 2 3 2 2 3" xfId="23606" xr:uid="{00000000-0005-0000-0000-0000007E0000}"/>
    <cellStyle name="Título 3 2 2 3 2 2 3 2" xfId="27456" xr:uid="{00000000-0005-0000-0000-0000017E0000}"/>
    <cellStyle name="Título 3 2 2 3 2 2 3 2 2" xfId="32095" xr:uid="{00000000-0005-0000-0000-0000027E0000}"/>
    <cellStyle name="Título 3 2 2 3 2 2 3 2 3" xfId="33681" xr:uid="{00000000-0005-0000-0000-0000037E0000}"/>
    <cellStyle name="Título 3 2 2 3 2 2 3 3" xfId="30571" xr:uid="{00000000-0005-0000-0000-0000047E0000}"/>
    <cellStyle name="Título 3 2 2 3 2 2 3 4" xfId="28702" xr:uid="{00000000-0005-0000-0000-0000057E0000}"/>
    <cellStyle name="Título 3 2 2 3 2 2 4" xfId="27453" xr:uid="{00000000-0005-0000-0000-0000067E0000}"/>
    <cellStyle name="Título 3 2 2 3 2 2 4 2" xfId="32092" xr:uid="{00000000-0005-0000-0000-0000077E0000}"/>
    <cellStyle name="Título 3 2 2 3 2 2 4 3" xfId="33678" xr:uid="{00000000-0005-0000-0000-0000087E0000}"/>
    <cellStyle name="Título 3 2 2 3 2 2 5" xfId="30568" xr:uid="{00000000-0005-0000-0000-0000097E0000}"/>
    <cellStyle name="Título 3 2 2 3 2 2 6" xfId="28705" xr:uid="{00000000-0005-0000-0000-00000A7E0000}"/>
    <cellStyle name="Título 3 2 2 3 2 3" xfId="23607" xr:uid="{00000000-0005-0000-0000-00000B7E0000}"/>
    <cellStyle name="Título 3 2 2 3 2 3 2" xfId="23608" xr:uid="{00000000-0005-0000-0000-00000C7E0000}"/>
    <cellStyle name="Título 3 2 2 3 2 3 2 2" xfId="27458" xr:uid="{00000000-0005-0000-0000-00000D7E0000}"/>
    <cellStyle name="Título 3 2 2 3 2 3 2 2 2" xfId="32097" xr:uid="{00000000-0005-0000-0000-00000E7E0000}"/>
    <cellStyle name="Título 3 2 2 3 2 3 2 2 3" xfId="33683" xr:uid="{00000000-0005-0000-0000-00000F7E0000}"/>
    <cellStyle name="Título 3 2 2 3 2 3 2 3" xfId="30573" xr:uid="{00000000-0005-0000-0000-0000107E0000}"/>
    <cellStyle name="Título 3 2 2 3 2 3 2 4" xfId="28700" xr:uid="{00000000-0005-0000-0000-0000117E0000}"/>
    <cellStyle name="Título 3 2 2 3 2 3 3" xfId="27457" xr:uid="{00000000-0005-0000-0000-0000127E0000}"/>
    <cellStyle name="Título 3 2 2 3 2 3 3 2" xfId="32096" xr:uid="{00000000-0005-0000-0000-0000137E0000}"/>
    <cellStyle name="Título 3 2 2 3 2 3 3 3" xfId="33682" xr:uid="{00000000-0005-0000-0000-0000147E0000}"/>
    <cellStyle name="Título 3 2 2 3 2 3 4" xfId="30572" xr:uid="{00000000-0005-0000-0000-0000157E0000}"/>
    <cellStyle name="Título 3 2 2 3 2 3 5" xfId="28701" xr:uid="{00000000-0005-0000-0000-0000167E0000}"/>
    <cellStyle name="Título 3 2 2 3 2 4" xfId="23609" xr:uid="{00000000-0005-0000-0000-0000177E0000}"/>
    <cellStyle name="Título 3 2 2 3 2 4 2" xfId="27459" xr:uid="{00000000-0005-0000-0000-0000187E0000}"/>
    <cellStyle name="Título 3 2 2 3 2 4 2 2" xfId="32098" xr:uid="{00000000-0005-0000-0000-0000197E0000}"/>
    <cellStyle name="Título 3 2 2 3 2 4 2 3" xfId="33684" xr:uid="{00000000-0005-0000-0000-00001A7E0000}"/>
    <cellStyle name="Título 3 2 2 3 2 4 3" xfId="30574" xr:uid="{00000000-0005-0000-0000-00001B7E0000}"/>
    <cellStyle name="Título 3 2 2 3 2 4 4" xfId="28699" xr:uid="{00000000-0005-0000-0000-00001C7E0000}"/>
    <cellStyle name="Título 3 2 2 3 2 5" xfId="27452" xr:uid="{00000000-0005-0000-0000-00001D7E0000}"/>
    <cellStyle name="Título 3 2 2 3 2 5 2" xfId="32091" xr:uid="{00000000-0005-0000-0000-00001E7E0000}"/>
    <cellStyle name="Título 3 2 2 3 2 5 3" xfId="33677" xr:uid="{00000000-0005-0000-0000-00001F7E0000}"/>
    <cellStyle name="Título 3 2 2 3 2 6" xfId="30567" xr:uid="{00000000-0005-0000-0000-0000207E0000}"/>
    <cellStyle name="Título 3 2 2 3 2 7" xfId="28706" xr:uid="{00000000-0005-0000-0000-0000217E0000}"/>
    <cellStyle name="Título 3 2 2 3 3" xfId="23610" xr:uid="{00000000-0005-0000-0000-0000227E0000}"/>
    <cellStyle name="Título 3 2 2 3 3 2" xfId="23611" xr:uid="{00000000-0005-0000-0000-0000237E0000}"/>
    <cellStyle name="Título 3 2 2 3 3 2 2" xfId="23612" xr:uid="{00000000-0005-0000-0000-0000247E0000}"/>
    <cellStyle name="Título 3 2 2 3 3 2 2 2" xfId="27462" xr:uid="{00000000-0005-0000-0000-0000257E0000}"/>
    <cellStyle name="Título 3 2 2 3 3 2 2 2 2" xfId="32101" xr:uid="{00000000-0005-0000-0000-0000267E0000}"/>
    <cellStyle name="Título 3 2 2 3 3 2 2 2 3" xfId="33687" xr:uid="{00000000-0005-0000-0000-0000277E0000}"/>
    <cellStyle name="Título 3 2 2 3 3 2 2 3" xfId="30577" xr:uid="{00000000-0005-0000-0000-0000287E0000}"/>
    <cellStyle name="Título 3 2 2 3 3 2 2 4" xfId="28696" xr:uid="{00000000-0005-0000-0000-0000297E0000}"/>
    <cellStyle name="Título 3 2 2 3 3 2 3" xfId="27461" xr:uid="{00000000-0005-0000-0000-00002A7E0000}"/>
    <cellStyle name="Título 3 2 2 3 3 2 3 2" xfId="32100" xr:uid="{00000000-0005-0000-0000-00002B7E0000}"/>
    <cellStyle name="Título 3 2 2 3 3 2 3 3" xfId="33686" xr:uid="{00000000-0005-0000-0000-00002C7E0000}"/>
    <cellStyle name="Título 3 2 2 3 3 2 4" xfId="30576" xr:uid="{00000000-0005-0000-0000-00002D7E0000}"/>
    <cellStyle name="Título 3 2 2 3 3 2 5" xfId="28697" xr:uid="{00000000-0005-0000-0000-00002E7E0000}"/>
    <cellStyle name="Título 3 2 2 3 3 3" xfId="23613" xr:uid="{00000000-0005-0000-0000-00002F7E0000}"/>
    <cellStyle name="Título 3 2 2 3 3 3 2" xfId="27463" xr:uid="{00000000-0005-0000-0000-0000307E0000}"/>
    <cellStyle name="Título 3 2 2 3 3 3 2 2" xfId="32102" xr:uid="{00000000-0005-0000-0000-0000317E0000}"/>
    <cellStyle name="Título 3 2 2 3 3 3 2 3" xfId="33688" xr:uid="{00000000-0005-0000-0000-0000327E0000}"/>
    <cellStyle name="Título 3 2 2 3 3 3 3" xfId="30578" xr:uid="{00000000-0005-0000-0000-0000337E0000}"/>
    <cellStyle name="Título 3 2 2 3 3 3 4" xfId="28695" xr:uid="{00000000-0005-0000-0000-0000347E0000}"/>
    <cellStyle name="Título 3 2 2 3 3 4" xfId="27460" xr:uid="{00000000-0005-0000-0000-0000357E0000}"/>
    <cellStyle name="Título 3 2 2 3 3 4 2" xfId="32099" xr:uid="{00000000-0005-0000-0000-0000367E0000}"/>
    <cellStyle name="Título 3 2 2 3 3 4 3" xfId="33685" xr:uid="{00000000-0005-0000-0000-0000377E0000}"/>
    <cellStyle name="Título 3 2 2 3 3 5" xfId="30575" xr:uid="{00000000-0005-0000-0000-0000387E0000}"/>
    <cellStyle name="Título 3 2 2 3 3 6" xfId="28698" xr:uid="{00000000-0005-0000-0000-0000397E0000}"/>
    <cellStyle name="Título 3 2 2 3 4" xfId="23614" xr:uid="{00000000-0005-0000-0000-00003A7E0000}"/>
    <cellStyle name="Título 3 2 2 3 4 2" xfId="23615" xr:uid="{00000000-0005-0000-0000-00003B7E0000}"/>
    <cellStyle name="Título 3 2 2 3 4 2 2" xfId="27465" xr:uid="{00000000-0005-0000-0000-00003C7E0000}"/>
    <cellStyle name="Título 3 2 2 3 4 2 2 2" xfId="32104" xr:uid="{00000000-0005-0000-0000-00003D7E0000}"/>
    <cellStyle name="Título 3 2 2 3 4 2 2 3" xfId="33690" xr:uid="{00000000-0005-0000-0000-00003E7E0000}"/>
    <cellStyle name="Título 3 2 2 3 4 2 3" xfId="30580" xr:uid="{00000000-0005-0000-0000-00003F7E0000}"/>
    <cellStyle name="Título 3 2 2 3 4 2 4" xfId="28693" xr:uid="{00000000-0005-0000-0000-0000407E0000}"/>
    <cellStyle name="Título 3 2 2 3 4 3" xfId="27464" xr:uid="{00000000-0005-0000-0000-0000417E0000}"/>
    <cellStyle name="Título 3 2 2 3 4 3 2" xfId="32103" xr:uid="{00000000-0005-0000-0000-0000427E0000}"/>
    <cellStyle name="Título 3 2 2 3 4 3 3" xfId="33689" xr:uid="{00000000-0005-0000-0000-0000437E0000}"/>
    <cellStyle name="Título 3 2 2 3 4 4" xfId="30579" xr:uid="{00000000-0005-0000-0000-0000447E0000}"/>
    <cellStyle name="Título 3 2 2 3 4 5" xfId="28694" xr:uid="{00000000-0005-0000-0000-0000457E0000}"/>
    <cellStyle name="Título 3 2 2 3 5" xfId="23616" xr:uid="{00000000-0005-0000-0000-0000467E0000}"/>
    <cellStyle name="Título 3 2 2 3 5 2" xfId="27466" xr:uid="{00000000-0005-0000-0000-0000477E0000}"/>
    <cellStyle name="Título 3 2 2 3 5 2 2" xfId="32105" xr:uid="{00000000-0005-0000-0000-0000487E0000}"/>
    <cellStyle name="Título 3 2 2 3 5 2 3" xfId="33691" xr:uid="{00000000-0005-0000-0000-0000497E0000}"/>
    <cellStyle name="Título 3 2 2 3 5 3" xfId="30581" xr:uid="{00000000-0005-0000-0000-00004A7E0000}"/>
    <cellStyle name="Título 3 2 2 3 5 4" xfId="28692" xr:uid="{00000000-0005-0000-0000-00004B7E0000}"/>
    <cellStyle name="Título 3 2 2 3 6" xfId="27451" xr:uid="{00000000-0005-0000-0000-00004C7E0000}"/>
    <cellStyle name="Título 3 2 2 3 6 2" xfId="32090" xr:uid="{00000000-0005-0000-0000-00004D7E0000}"/>
    <cellStyle name="Título 3 2 2 3 6 3" xfId="33676" xr:uid="{00000000-0005-0000-0000-00004E7E0000}"/>
    <cellStyle name="Título 3 2 2 3 7" xfId="28088" xr:uid="{00000000-0005-0000-0000-00004F7E0000}"/>
    <cellStyle name="Título 3 2 2 3 7 2" xfId="32724" xr:uid="{00000000-0005-0000-0000-0000507E0000}"/>
    <cellStyle name="Título 3 2 2 3 7 3" xfId="34310" xr:uid="{00000000-0005-0000-0000-0000517E0000}"/>
    <cellStyle name="Título 3 2 2 3 8" xfId="30566" xr:uid="{00000000-0005-0000-0000-0000527E0000}"/>
    <cellStyle name="Título 3 2 2 3 9" xfId="28707" xr:uid="{00000000-0005-0000-0000-0000537E0000}"/>
    <cellStyle name="Título 3 2 2 4" xfId="23617" xr:uid="{00000000-0005-0000-0000-0000547E0000}"/>
    <cellStyle name="Título 3 2 2 4 2" xfId="23618" xr:uid="{00000000-0005-0000-0000-0000557E0000}"/>
    <cellStyle name="Título 3 2 2 4 2 2" xfId="23619" xr:uid="{00000000-0005-0000-0000-0000567E0000}"/>
    <cellStyle name="Título 3 2 2 4 2 2 2" xfId="23620" xr:uid="{00000000-0005-0000-0000-0000577E0000}"/>
    <cellStyle name="Título 3 2 2 4 2 2 2 2" xfId="23621" xr:uid="{00000000-0005-0000-0000-0000587E0000}"/>
    <cellStyle name="Título 3 2 2 4 2 2 2 2 2" xfId="27471" xr:uid="{00000000-0005-0000-0000-0000597E0000}"/>
    <cellStyle name="Título 3 2 2 4 2 2 2 2 2 2" xfId="32110" xr:uid="{00000000-0005-0000-0000-00005A7E0000}"/>
    <cellStyle name="Título 3 2 2 4 2 2 2 2 2 3" xfId="33696" xr:uid="{00000000-0005-0000-0000-00005B7E0000}"/>
    <cellStyle name="Título 3 2 2 4 2 2 2 2 3" xfId="30586" xr:uid="{00000000-0005-0000-0000-00005C7E0000}"/>
    <cellStyle name="Título 3 2 2 4 2 2 2 2 4" xfId="28687" xr:uid="{00000000-0005-0000-0000-00005D7E0000}"/>
    <cellStyle name="Título 3 2 2 4 2 2 2 3" xfId="27470" xr:uid="{00000000-0005-0000-0000-00005E7E0000}"/>
    <cellStyle name="Título 3 2 2 4 2 2 2 3 2" xfId="32109" xr:uid="{00000000-0005-0000-0000-00005F7E0000}"/>
    <cellStyle name="Título 3 2 2 4 2 2 2 3 3" xfId="33695" xr:uid="{00000000-0005-0000-0000-0000607E0000}"/>
    <cellStyle name="Título 3 2 2 4 2 2 2 4" xfId="30585" xr:uid="{00000000-0005-0000-0000-0000617E0000}"/>
    <cellStyle name="Título 3 2 2 4 2 2 2 5" xfId="28688" xr:uid="{00000000-0005-0000-0000-0000627E0000}"/>
    <cellStyle name="Título 3 2 2 4 2 2 3" xfId="23622" xr:uid="{00000000-0005-0000-0000-0000637E0000}"/>
    <cellStyle name="Título 3 2 2 4 2 2 3 2" xfId="27472" xr:uid="{00000000-0005-0000-0000-0000647E0000}"/>
    <cellStyle name="Título 3 2 2 4 2 2 3 2 2" xfId="32111" xr:uid="{00000000-0005-0000-0000-0000657E0000}"/>
    <cellStyle name="Título 3 2 2 4 2 2 3 2 3" xfId="33697" xr:uid="{00000000-0005-0000-0000-0000667E0000}"/>
    <cellStyle name="Título 3 2 2 4 2 2 3 3" xfId="30587" xr:uid="{00000000-0005-0000-0000-0000677E0000}"/>
    <cellStyle name="Título 3 2 2 4 2 2 3 4" xfId="28686" xr:uid="{00000000-0005-0000-0000-0000687E0000}"/>
    <cellStyle name="Título 3 2 2 4 2 2 4" xfId="27469" xr:uid="{00000000-0005-0000-0000-0000697E0000}"/>
    <cellStyle name="Título 3 2 2 4 2 2 4 2" xfId="32108" xr:uid="{00000000-0005-0000-0000-00006A7E0000}"/>
    <cellStyle name="Título 3 2 2 4 2 2 4 3" xfId="33694" xr:uid="{00000000-0005-0000-0000-00006B7E0000}"/>
    <cellStyle name="Título 3 2 2 4 2 2 5" xfId="30584" xr:uid="{00000000-0005-0000-0000-00006C7E0000}"/>
    <cellStyle name="Título 3 2 2 4 2 2 6" xfId="28689" xr:uid="{00000000-0005-0000-0000-00006D7E0000}"/>
    <cellStyle name="Título 3 2 2 4 2 3" xfId="23623" xr:uid="{00000000-0005-0000-0000-00006E7E0000}"/>
    <cellStyle name="Título 3 2 2 4 2 3 2" xfId="23624" xr:uid="{00000000-0005-0000-0000-00006F7E0000}"/>
    <cellStyle name="Título 3 2 2 4 2 3 2 2" xfId="27474" xr:uid="{00000000-0005-0000-0000-0000707E0000}"/>
    <cellStyle name="Título 3 2 2 4 2 3 2 2 2" xfId="32113" xr:uid="{00000000-0005-0000-0000-0000717E0000}"/>
    <cellStyle name="Título 3 2 2 4 2 3 2 2 3" xfId="33699" xr:uid="{00000000-0005-0000-0000-0000727E0000}"/>
    <cellStyle name="Título 3 2 2 4 2 3 2 3" xfId="30589" xr:uid="{00000000-0005-0000-0000-0000737E0000}"/>
    <cellStyle name="Título 3 2 2 4 2 3 2 4" xfId="28684" xr:uid="{00000000-0005-0000-0000-0000747E0000}"/>
    <cellStyle name="Título 3 2 2 4 2 3 3" xfId="27473" xr:uid="{00000000-0005-0000-0000-0000757E0000}"/>
    <cellStyle name="Título 3 2 2 4 2 3 3 2" xfId="32112" xr:uid="{00000000-0005-0000-0000-0000767E0000}"/>
    <cellStyle name="Título 3 2 2 4 2 3 3 3" xfId="33698" xr:uid="{00000000-0005-0000-0000-0000777E0000}"/>
    <cellStyle name="Título 3 2 2 4 2 3 4" xfId="30588" xr:uid="{00000000-0005-0000-0000-0000787E0000}"/>
    <cellStyle name="Título 3 2 2 4 2 3 5" xfId="28685" xr:uid="{00000000-0005-0000-0000-0000797E0000}"/>
    <cellStyle name="Título 3 2 2 4 2 4" xfId="23625" xr:uid="{00000000-0005-0000-0000-00007A7E0000}"/>
    <cellStyle name="Título 3 2 2 4 2 4 2" xfId="27475" xr:uid="{00000000-0005-0000-0000-00007B7E0000}"/>
    <cellStyle name="Título 3 2 2 4 2 4 2 2" xfId="32114" xr:uid="{00000000-0005-0000-0000-00007C7E0000}"/>
    <cellStyle name="Título 3 2 2 4 2 4 2 3" xfId="33700" xr:uid="{00000000-0005-0000-0000-00007D7E0000}"/>
    <cellStyle name="Título 3 2 2 4 2 4 3" xfId="30590" xr:uid="{00000000-0005-0000-0000-00007E7E0000}"/>
    <cellStyle name="Título 3 2 2 4 2 4 4" xfId="28683" xr:uid="{00000000-0005-0000-0000-00007F7E0000}"/>
    <cellStyle name="Título 3 2 2 4 2 5" xfId="27468" xr:uid="{00000000-0005-0000-0000-0000807E0000}"/>
    <cellStyle name="Título 3 2 2 4 2 5 2" xfId="32107" xr:uid="{00000000-0005-0000-0000-0000817E0000}"/>
    <cellStyle name="Título 3 2 2 4 2 5 3" xfId="33693" xr:uid="{00000000-0005-0000-0000-0000827E0000}"/>
    <cellStyle name="Título 3 2 2 4 2 6" xfId="30583" xr:uid="{00000000-0005-0000-0000-0000837E0000}"/>
    <cellStyle name="Título 3 2 2 4 2 7" xfId="28690" xr:uid="{00000000-0005-0000-0000-0000847E0000}"/>
    <cellStyle name="Título 3 2 2 4 3" xfId="23626" xr:uid="{00000000-0005-0000-0000-0000857E0000}"/>
    <cellStyle name="Título 3 2 2 4 3 2" xfId="23627" xr:uid="{00000000-0005-0000-0000-0000867E0000}"/>
    <cellStyle name="Título 3 2 2 4 3 2 2" xfId="23628" xr:uid="{00000000-0005-0000-0000-0000877E0000}"/>
    <cellStyle name="Título 3 2 2 4 3 2 2 2" xfId="27478" xr:uid="{00000000-0005-0000-0000-0000887E0000}"/>
    <cellStyle name="Título 3 2 2 4 3 2 2 2 2" xfId="32117" xr:uid="{00000000-0005-0000-0000-0000897E0000}"/>
    <cellStyle name="Título 3 2 2 4 3 2 2 2 3" xfId="33703" xr:uid="{00000000-0005-0000-0000-00008A7E0000}"/>
    <cellStyle name="Título 3 2 2 4 3 2 2 3" xfId="30593" xr:uid="{00000000-0005-0000-0000-00008B7E0000}"/>
    <cellStyle name="Título 3 2 2 4 3 2 2 4" xfId="28680" xr:uid="{00000000-0005-0000-0000-00008C7E0000}"/>
    <cellStyle name="Título 3 2 2 4 3 2 3" xfId="27477" xr:uid="{00000000-0005-0000-0000-00008D7E0000}"/>
    <cellStyle name="Título 3 2 2 4 3 2 3 2" xfId="32116" xr:uid="{00000000-0005-0000-0000-00008E7E0000}"/>
    <cellStyle name="Título 3 2 2 4 3 2 3 3" xfId="33702" xr:uid="{00000000-0005-0000-0000-00008F7E0000}"/>
    <cellStyle name="Título 3 2 2 4 3 2 4" xfId="30592" xr:uid="{00000000-0005-0000-0000-0000907E0000}"/>
    <cellStyle name="Título 3 2 2 4 3 2 5" xfId="28681" xr:uid="{00000000-0005-0000-0000-0000917E0000}"/>
    <cellStyle name="Título 3 2 2 4 3 3" xfId="23629" xr:uid="{00000000-0005-0000-0000-0000927E0000}"/>
    <cellStyle name="Título 3 2 2 4 3 3 2" xfId="27479" xr:uid="{00000000-0005-0000-0000-0000937E0000}"/>
    <cellStyle name="Título 3 2 2 4 3 3 2 2" xfId="32118" xr:uid="{00000000-0005-0000-0000-0000947E0000}"/>
    <cellStyle name="Título 3 2 2 4 3 3 2 3" xfId="33704" xr:uid="{00000000-0005-0000-0000-0000957E0000}"/>
    <cellStyle name="Título 3 2 2 4 3 3 3" xfId="30594" xr:uid="{00000000-0005-0000-0000-0000967E0000}"/>
    <cellStyle name="Título 3 2 2 4 3 3 4" xfId="28679" xr:uid="{00000000-0005-0000-0000-0000977E0000}"/>
    <cellStyle name="Título 3 2 2 4 3 4" xfId="27476" xr:uid="{00000000-0005-0000-0000-0000987E0000}"/>
    <cellStyle name="Título 3 2 2 4 3 4 2" xfId="32115" xr:uid="{00000000-0005-0000-0000-0000997E0000}"/>
    <cellStyle name="Título 3 2 2 4 3 4 3" xfId="33701" xr:uid="{00000000-0005-0000-0000-00009A7E0000}"/>
    <cellStyle name="Título 3 2 2 4 3 5" xfId="30591" xr:uid="{00000000-0005-0000-0000-00009B7E0000}"/>
    <cellStyle name="Título 3 2 2 4 3 6" xfId="28682" xr:uid="{00000000-0005-0000-0000-00009C7E0000}"/>
    <cellStyle name="Título 3 2 2 4 4" xfId="23630" xr:uid="{00000000-0005-0000-0000-00009D7E0000}"/>
    <cellStyle name="Título 3 2 2 4 4 2" xfId="23631" xr:uid="{00000000-0005-0000-0000-00009E7E0000}"/>
    <cellStyle name="Título 3 2 2 4 4 2 2" xfId="27481" xr:uid="{00000000-0005-0000-0000-00009F7E0000}"/>
    <cellStyle name="Título 3 2 2 4 4 2 2 2" xfId="32120" xr:uid="{00000000-0005-0000-0000-0000A07E0000}"/>
    <cellStyle name="Título 3 2 2 4 4 2 2 3" xfId="33706" xr:uid="{00000000-0005-0000-0000-0000A17E0000}"/>
    <cellStyle name="Título 3 2 2 4 4 2 3" xfId="30596" xr:uid="{00000000-0005-0000-0000-0000A27E0000}"/>
    <cellStyle name="Título 3 2 2 4 4 2 4" xfId="28677" xr:uid="{00000000-0005-0000-0000-0000A37E0000}"/>
    <cellStyle name="Título 3 2 2 4 4 3" xfId="27480" xr:uid="{00000000-0005-0000-0000-0000A47E0000}"/>
    <cellStyle name="Título 3 2 2 4 4 3 2" xfId="32119" xr:uid="{00000000-0005-0000-0000-0000A57E0000}"/>
    <cellStyle name="Título 3 2 2 4 4 3 3" xfId="33705" xr:uid="{00000000-0005-0000-0000-0000A67E0000}"/>
    <cellStyle name="Título 3 2 2 4 4 4" xfId="30595" xr:uid="{00000000-0005-0000-0000-0000A77E0000}"/>
    <cellStyle name="Título 3 2 2 4 4 5" xfId="28678" xr:uid="{00000000-0005-0000-0000-0000A87E0000}"/>
    <cellStyle name="Título 3 2 2 4 5" xfId="23632" xr:uid="{00000000-0005-0000-0000-0000A97E0000}"/>
    <cellStyle name="Título 3 2 2 4 5 2" xfId="27482" xr:uid="{00000000-0005-0000-0000-0000AA7E0000}"/>
    <cellStyle name="Título 3 2 2 4 5 2 2" xfId="32121" xr:uid="{00000000-0005-0000-0000-0000AB7E0000}"/>
    <cellStyle name="Título 3 2 2 4 5 2 3" xfId="33707" xr:uid="{00000000-0005-0000-0000-0000AC7E0000}"/>
    <cellStyle name="Título 3 2 2 4 5 3" xfId="30597" xr:uid="{00000000-0005-0000-0000-0000AD7E0000}"/>
    <cellStyle name="Título 3 2 2 4 5 4" xfId="28676" xr:uid="{00000000-0005-0000-0000-0000AE7E0000}"/>
    <cellStyle name="Título 3 2 2 4 6" xfId="27467" xr:uid="{00000000-0005-0000-0000-0000AF7E0000}"/>
    <cellStyle name="Título 3 2 2 4 6 2" xfId="32106" xr:uid="{00000000-0005-0000-0000-0000B07E0000}"/>
    <cellStyle name="Título 3 2 2 4 6 3" xfId="33692" xr:uid="{00000000-0005-0000-0000-0000B17E0000}"/>
    <cellStyle name="Título 3 2 2 4 7" xfId="28089" xr:uid="{00000000-0005-0000-0000-0000B27E0000}"/>
    <cellStyle name="Título 3 2 2 4 7 2" xfId="32725" xr:uid="{00000000-0005-0000-0000-0000B37E0000}"/>
    <cellStyle name="Título 3 2 2 4 7 3" xfId="34311" xr:uid="{00000000-0005-0000-0000-0000B47E0000}"/>
    <cellStyle name="Título 3 2 2 4 8" xfId="30582" xr:uid="{00000000-0005-0000-0000-0000B57E0000}"/>
    <cellStyle name="Título 3 2 2 4 9" xfId="28691" xr:uid="{00000000-0005-0000-0000-0000B67E0000}"/>
    <cellStyle name="Título 3 2 2 5" xfId="23633" xr:uid="{00000000-0005-0000-0000-0000B77E0000}"/>
    <cellStyle name="Título 3 2 2 5 2" xfId="23634" xr:uid="{00000000-0005-0000-0000-0000B87E0000}"/>
    <cellStyle name="Título 3 2 2 5 2 2" xfId="23635" xr:uid="{00000000-0005-0000-0000-0000B97E0000}"/>
    <cellStyle name="Título 3 2 2 5 2 2 2" xfId="23636" xr:uid="{00000000-0005-0000-0000-0000BA7E0000}"/>
    <cellStyle name="Título 3 2 2 5 2 2 2 2" xfId="23637" xr:uid="{00000000-0005-0000-0000-0000BB7E0000}"/>
    <cellStyle name="Título 3 2 2 5 2 2 2 2 2" xfId="27487" xr:uid="{00000000-0005-0000-0000-0000BC7E0000}"/>
    <cellStyle name="Título 3 2 2 5 2 2 2 2 2 2" xfId="32126" xr:uid="{00000000-0005-0000-0000-0000BD7E0000}"/>
    <cellStyle name="Título 3 2 2 5 2 2 2 2 2 3" xfId="33712" xr:uid="{00000000-0005-0000-0000-0000BE7E0000}"/>
    <cellStyle name="Título 3 2 2 5 2 2 2 2 3" xfId="30602" xr:uid="{00000000-0005-0000-0000-0000BF7E0000}"/>
    <cellStyle name="Título 3 2 2 5 2 2 2 2 4" xfId="28671" xr:uid="{00000000-0005-0000-0000-0000C07E0000}"/>
    <cellStyle name="Título 3 2 2 5 2 2 2 3" xfId="27486" xr:uid="{00000000-0005-0000-0000-0000C17E0000}"/>
    <cellStyle name="Título 3 2 2 5 2 2 2 3 2" xfId="32125" xr:uid="{00000000-0005-0000-0000-0000C27E0000}"/>
    <cellStyle name="Título 3 2 2 5 2 2 2 3 3" xfId="33711" xr:uid="{00000000-0005-0000-0000-0000C37E0000}"/>
    <cellStyle name="Título 3 2 2 5 2 2 2 4" xfId="30601" xr:uid="{00000000-0005-0000-0000-0000C47E0000}"/>
    <cellStyle name="Título 3 2 2 5 2 2 2 5" xfId="28672" xr:uid="{00000000-0005-0000-0000-0000C57E0000}"/>
    <cellStyle name="Título 3 2 2 5 2 2 3" xfId="23638" xr:uid="{00000000-0005-0000-0000-0000C67E0000}"/>
    <cellStyle name="Título 3 2 2 5 2 2 3 2" xfId="27488" xr:uid="{00000000-0005-0000-0000-0000C77E0000}"/>
    <cellStyle name="Título 3 2 2 5 2 2 3 2 2" xfId="32127" xr:uid="{00000000-0005-0000-0000-0000C87E0000}"/>
    <cellStyle name="Título 3 2 2 5 2 2 3 2 3" xfId="33713" xr:uid="{00000000-0005-0000-0000-0000C97E0000}"/>
    <cellStyle name="Título 3 2 2 5 2 2 3 3" xfId="30603" xr:uid="{00000000-0005-0000-0000-0000CA7E0000}"/>
    <cellStyle name="Título 3 2 2 5 2 2 3 4" xfId="28670" xr:uid="{00000000-0005-0000-0000-0000CB7E0000}"/>
    <cellStyle name="Título 3 2 2 5 2 2 4" xfId="27485" xr:uid="{00000000-0005-0000-0000-0000CC7E0000}"/>
    <cellStyle name="Título 3 2 2 5 2 2 4 2" xfId="32124" xr:uid="{00000000-0005-0000-0000-0000CD7E0000}"/>
    <cellStyle name="Título 3 2 2 5 2 2 4 3" xfId="33710" xr:uid="{00000000-0005-0000-0000-0000CE7E0000}"/>
    <cellStyle name="Título 3 2 2 5 2 2 5" xfId="30600" xr:uid="{00000000-0005-0000-0000-0000CF7E0000}"/>
    <cellStyle name="Título 3 2 2 5 2 2 6" xfId="28673" xr:uid="{00000000-0005-0000-0000-0000D07E0000}"/>
    <cellStyle name="Título 3 2 2 5 2 3" xfId="23639" xr:uid="{00000000-0005-0000-0000-0000D17E0000}"/>
    <cellStyle name="Título 3 2 2 5 2 3 2" xfId="23640" xr:uid="{00000000-0005-0000-0000-0000D27E0000}"/>
    <cellStyle name="Título 3 2 2 5 2 3 2 2" xfId="27490" xr:uid="{00000000-0005-0000-0000-0000D37E0000}"/>
    <cellStyle name="Título 3 2 2 5 2 3 2 2 2" xfId="32129" xr:uid="{00000000-0005-0000-0000-0000D47E0000}"/>
    <cellStyle name="Título 3 2 2 5 2 3 2 2 3" xfId="33715" xr:uid="{00000000-0005-0000-0000-0000D57E0000}"/>
    <cellStyle name="Título 3 2 2 5 2 3 2 3" xfId="30605" xr:uid="{00000000-0005-0000-0000-0000D67E0000}"/>
    <cellStyle name="Título 3 2 2 5 2 3 2 4" xfId="28668" xr:uid="{00000000-0005-0000-0000-0000D77E0000}"/>
    <cellStyle name="Título 3 2 2 5 2 3 3" xfId="27489" xr:uid="{00000000-0005-0000-0000-0000D87E0000}"/>
    <cellStyle name="Título 3 2 2 5 2 3 3 2" xfId="32128" xr:uid="{00000000-0005-0000-0000-0000D97E0000}"/>
    <cellStyle name="Título 3 2 2 5 2 3 3 3" xfId="33714" xr:uid="{00000000-0005-0000-0000-0000DA7E0000}"/>
    <cellStyle name="Título 3 2 2 5 2 3 4" xfId="30604" xr:uid="{00000000-0005-0000-0000-0000DB7E0000}"/>
    <cellStyle name="Título 3 2 2 5 2 3 5" xfId="28669" xr:uid="{00000000-0005-0000-0000-0000DC7E0000}"/>
    <cellStyle name="Título 3 2 2 5 2 4" xfId="23641" xr:uid="{00000000-0005-0000-0000-0000DD7E0000}"/>
    <cellStyle name="Título 3 2 2 5 2 4 2" xfId="27491" xr:uid="{00000000-0005-0000-0000-0000DE7E0000}"/>
    <cellStyle name="Título 3 2 2 5 2 4 2 2" xfId="32130" xr:uid="{00000000-0005-0000-0000-0000DF7E0000}"/>
    <cellStyle name="Título 3 2 2 5 2 4 2 3" xfId="33716" xr:uid="{00000000-0005-0000-0000-0000E07E0000}"/>
    <cellStyle name="Título 3 2 2 5 2 4 3" xfId="30606" xr:uid="{00000000-0005-0000-0000-0000E17E0000}"/>
    <cellStyle name="Título 3 2 2 5 2 4 4" xfId="28667" xr:uid="{00000000-0005-0000-0000-0000E27E0000}"/>
    <cellStyle name="Título 3 2 2 5 2 5" xfId="27484" xr:uid="{00000000-0005-0000-0000-0000E37E0000}"/>
    <cellStyle name="Título 3 2 2 5 2 5 2" xfId="32123" xr:uid="{00000000-0005-0000-0000-0000E47E0000}"/>
    <cellStyle name="Título 3 2 2 5 2 5 3" xfId="33709" xr:uid="{00000000-0005-0000-0000-0000E57E0000}"/>
    <cellStyle name="Título 3 2 2 5 2 6" xfId="30599" xr:uid="{00000000-0005-0000-0000-0000E67E0000}"/>
    <cellStyle name="Título 3 2 2 5 2 7" xfId="28674" xr:uid="{00000000-0005-0000-0000-0000E77E0000}"/>
    <cellStyle name="Título 3 2 2 5 3" xfId="23642" xr:uid="{00000000-0005-0000-0000-0000E87E0000}"/>
    <cellStyle name="Título 3 2 2 5 3 2" xfId="23643" xr:uid="{00000000-0005-0000-0000-0000E97E0000}"/>
    <cellStyle name="Título 3 2 2 5 3 2 2" xfId="23644" xr:uid="{00000000-0005-0000-0000-0000EA7E0000}"/>
    <cellStyle name="Título 3 2 2 5 3 2 2 2" xfId="27494" xr:uid="{00000000-0005-0000-0000-0000EB7E0000}"/>
    <cellStyle name="Título 3 2 2 5 3 2 2 2 2" xfId="32133" xr:uid="{00000000-0005-0000-0000-0000EC7E0000}"/>
    <cellStyle name="Título 3 2 2 5 3 2 2 2 3" xfId="33719" xr:uid="{00000000-0005-0000-0000-0000ED7E0000}"/>
    <cellStyle name="Título 3 2 2 5 3 2 2 3" xfId="30609" xr:uid="{00000000-0005-0000-0000-0000EE7E0000}"/>
    <cellStyle name="Título 3 2 2 5 3 2 2 4" xfId="28664" xr:uid="{00000000-0005-0000-0000-0000EF7E0000}"/>
    <cellStyle name="Título 3 2 2 5 3 2 3" xfId="27493" xr:uid="{00000000-0005-0000-0000-0000F07E0000}"/>
    <cellStyle name="Título 3 2 2 5 3 2 3 2" xfId="32132" xr:uid="{00000000-0005-0000-0000-0000F17E0000}"/>
    <cellStyle name="Título 3 2 2 5 3 2 3 3" xfId="33718" xr:uid="{00000000-0005-0000-0000-0000F27E0000}"/>
    <cellStyle name="Título 3 2 2 5 3 2 4" xfId="30608" xr:uid="{00000000-0005-0000-0000-0000F37E0000}"/>
    <cellStyle name="Título 3 2 2 5 3 2 5" xfId="28665" xr:uid="{00000000-0005-0000-0000-0000F47E0000}"/>
    <cellStyle name="Título 3 2 2 5 3 3" xfId="23645" xr:uid="{00000000-0005-0000-0000-0000F57E0000}"/>
    <cellStyle name="Título 3 2 2 5 3 3 2" xfId="27495" xr:uid="{00000000-0005-0000-0000-0000F67E0000}"/>
    <cellStyle name="Título 3 2 2 5 3 3 2 2" xfId="32134" xr:uid="{00000000-0005-0000-0000-0000F77E0000}"/>
    <cellStyle name="Título 3 2 2 5 3 3 2 3" xfId="33720" xr:uid="{00000000-0005-0000-0000-0000F87E0000}"/>
    <cellStyle name="Título 3 2 2 5 3 3 3" xfId="30610" xr:uid="{00000000-0005-0000-0000-0000F97E0000}"/>
    <cellStyle name="Título 3 2 2 5 3 3 4" xfId="28663" xr:uid="{00000000-0005-0000-0000-0000FA7E0000}"/>
    <cellStyle name="Título 3 2 2 5 3 4" xfId="27492" xr:uid="{00000000-0005-0000-0000-0000FB7E0000}"/>
    <cellStyle name="Título 3 2 2 5 3 4 2" xfId="32131" xr:uid="{00000000-0005-0000-0000-0000FC7E0000}"/>
    <cellStyle name="Título 3 2 2 5 3 4 3" xfId="33717" xr:uid="{00000000-0005-0000-0000-0000FD7E0000}"/>
    <cellStyle name="Título 3 2 2 5 3 5" xfId="30607" xr:uid="{00000000-0005-0000-0000-0000FE7E0000}"/>
    <cellStyle name="Título 3 2 2 5 3 6" xfId="28666" xr:uid="{00000000-0005-0000-0000-0000FF7E0000}"/>
    <cellStyle name="Título 3 2 2 5 4" xfId="23646" xr:uid="{00000000-0005-0000-0000-0000007F0000}"/>
    <cellStyle name="Título 3 2 2 5 4 2" xfId="23647" xr:uid="{00000000-0005-0000-0000-0000017F0000}"/>
    <cellStyle name="Título 3 2 2 5 4 2 2" xfId="27497" xr:uid="{00000000-0005-0000-0000-0000027F0000}"/>
    <cellStyle name="Título 3 2 2 5 4 2 2 2" xfId="32136" xr:uid="{00000000-0005-0000-0000-0000037F0000}"/>
    <cellStyle name="Título 3 2 2 5 4 2 2 3" xfId="33722" xr:uid="{00000000-0005-0000-0000-0000047F0000}"/>
    <cellStyle name="Título 3 2 2 5 4 2 3" xfId="30612" xr:uid="{00000000-0005-0000-0000-0000057F0000}"/>
    <cellStyle name="Título 3 2 2 5 4 2 4" xfId="28661" xr:uid="{00000000-0005-0000-0000-0000067F0000}"/>
    <cellStyle name="Título 3 2 2 5 4 3" xfId="27496" xr:uid="{00000000-0005-0000-0000-0000077F0000}"/>
    <cellStyle name="Título 3 2 2 5 4 3 2" xfId="32135" xr:uid="{00000000-0005-0000-0000-0000087F0000}"/>
    <cellStyle name="Título 3 2 2 5 4 3 3" xfId="33721" xr:uid="{00000000-0005-0000-0000-0000097F0000}"/>
    <cellStyle name="Título 3 2 2 5 4 4" xfId="30611" xr:uid="{00000000-0005-0000-0000-00000A7F0000}"/>
    <cellStyle name="Título 3 2 2 5 4 5" xfId="28662" xr:uid="{00000000-0005-0000-0000-00000B7F0000}"/>
    <cellStyle name="Título 3 2 2 5 5" xfId="23648" xr:uid="{00000000-0005-0000-0000-00000C7F0000}"/>
    <cellStyle name="Título 3 2 2 5 5 2" xfId="27498" xr:uid="{00000000-0005-0000-0000-00000D7F0000}"/>
    <cellStyle name="Título 3 2 2 5 5 2 2" xfId="32137" xr:uid="{00000000-0005-0000-0000-00000E7F0000}"/>
    <cellStyle name="Título 3 2 2 5 5 2 3" xfId="33723" xr:uid="{00000000-0005-0000-0000-00000F7F0000}"/>
    <cellStyle name="Título 3 2 2 5 5 3" xfId="30613" xr:uid="{00000000-0005-0000-0000-0000107F0000}"/>
    <cellStyle name="Título 3 2 2 5 5 4" xfId="28660" xr:uid="{00000000-0005-0000-0000-0000117F0000}"/>
    <cellStyle name="Título 3 2 2 5 6" xfId="27483" xr:uid="{00000000-0005-0000-0000-0000127F0000}"/>
    <cellStyle name="Título 3 2 2 5 6 2" xfId="32122" xr:uid="{00000000-0005-0000-0000-0000137F0000}"/>
    <cellStyle name="Título 3 2 2 5 6 3" xfId="33708" xr:uid="{00000000-0005-0000-0000-0000147F0000}"/>
    <cellStyle name="Título 3 2 2 5 7" xfId="30598" xr:uid="{00000000-0005-0000-0000-0000157F0000}"/>
    <cellStyle name="Título 3 2 2 5 8" xfId="28675" xr:uid="{00000000-0005-0000-0000-0000167F0000}"/>
    <cellStyle name="Título 3 2 2 6" xfId="23649" xr:uid="{00000000-0005-0000-0000-0000177F0000}"/>
    <cellStyle name="Título 3 2 2 6 2" xfId="23650" xr:uid="{00000000-0005-0000-0000-0000187F0000}"/>
    <cellStyle name="Título 3 2 2 6 2 2" xfId="23651" xr:uid="{00000000-0005-0000-0000-0000197F0000}"/>
    <cellStyle name="Título 3 2 2 6 2 2 2" xfId="27501" xr:uid="{00000000-0005-0000-0000-00001A7F0000}"/>
    <cellStyle name="Título 3 2 2 6 2 2 2 2" xfId="32140" xr:uid="{00000000-0005-0000-0000-00001B7F0000}"/>
    <cellStyle name="Título 3 2 2 6 2 2 2 3" xfId="33726" xr:uid="{00000000-0005-0000-0000-00001C7F0000}"/>
    <cellStyle name="Título 3 2 2 6 2 2 3" xfId="30616" xr:uid="{00000000-0005-0000-0000-00001D7F0000}"/>
    <cellStyle name="Título 3 2 2 6 2 2 4" xfId="28657" xr:uid="{00000000-0005-0000-0000-00001E7F0000}"/>
    <cellStyle name="Título 3 2 2 6 2 3" xfId="27500" xr:uid="{00000000-0005-0000-0000-00001F7F0000}"/>
    <cellStyle name="Título 3 2 2 6 2 3 2" xfId="32139" xr:uid="{00000000-0005-0000-0000-0000207F0000}"/>
    <cellStyle name="Título 3 2 2 6 2 3 3" xfId="33725" xr:uid="{00000000-0005-0000-0000-0000217F0000}"/>
    <cellStyle name="Título 3 2 2 6 2 4" xfId="30615" xr:uid="{00000000-0005-0000-0000-0000227F0000}"/>
    <cellStyle name="Título 3 2 2 6 2 5" xfId="28658" xr:uid="{00000000-0005-0000-0000-0000237F0000}"/>
    <cellStyle name="Título 3 2 2 6 3" xfId="23652" xr:uid="{00000000-0005-0000-0000-0000247F0000}"/>
    <cellStyle name="Título 3 2 2 6 3 2" xfId="27502" xr:uid="{00000000-0005-0000-0000-0000257F0000}"/>
    <cellStyle name="Título 3 2 2 6 3 2 2" xfId="32141" xr:uid="{00000000-0005-0000-0000-0000267F0000}"/>
    <cellStyle name="Título 3 2 2 6 3 2 3" xfId="33727" xr:uid="{00000000-0005-0000-0000-0000277F0000}"/>
    <cellStyle name="Título 3 2 2 6 3 3" xfId="30617" xr:uid="{00000000-0005-0000-0000-0000287F0000}"/>
    <cellStyle name="Título 3 2 2 6 3 4" xfId="28656" xr:uid="{00000000-0005-0000-0000-0000297F0000}"/>
    <cellStyle name="Título 3 2 2 6 4" xfId="27499" xr:uid="{00000000-0005-0000-0000-00002A7F0000}"/>
    <cellStyle name="Título 3 2 2 6 4 2" xfId="32138" xr:uid="{00000000-0005-0000-0000-00002B7F0000}"/>
    <cellStyle name="Título 3 2 2 6 4 3" xfId="33724" xr:uid="{00000000-0005-0000-0000-00002C7F0000}"/>
    <cellStyle name="Título 3 2 2 6 5" xfId="30614" xr:uid="{00000000-0005-0000-0000-00002D7F0000}"/>
    <cellStyle name="Título 3 2 2 6 6" xfId="28659" xr:uid="{00000000-0005-0000-0000-00002E7F0000}"/>
    <cellStyle name="Título 3 2 2 7" xfId="23653" xr:uid="{00000000-0005-0000-0000-00002F7F0000}"/>
    <cellStyle name="Título 3 2 2 7 2" xfId="23654" xr:uid="{00000000-0005-0000-0000-0000307F0000}"/>
    <cellStyle name="Título 3 2 2 7 2 2" xfId="27504" xr:uid="{00000000-0005-0000-0000-0000317F0000}"/>
    <cellStyle name="Título 3 2 2 7 2 2 2" xfId="32143" xr:uid="{00000000-0005-0000-0000-0000327F0000}"/>
    <cellStyle name="Título 3 2 2 7 2 2 3" xfId="33729" xr:uid="{00000000-0005-0000-0000-0000337F0000}"/>
    <cellStyle name="Título 3 2 2 7 2 3" xfId="30619" xr:uid="{00000000-0005-0000-0000-0000347F0000}"/>
    <cellStyle name="Título 3 2 2 7 2 4" xfId="28654" xr:uid="{00000000-0005-0000-0000-0000357F0000}"/>
    <cellStyle name="Título 3 2 2 7 3" xfId="27503" xr:uid="{00000000-0005-0000-0000-0000367F0000}"/>
    <cellStyle name="Título 3 2 2 7 3 2" xfId="32142" xr:uid="{00000000-0005-0000-0000-0000377F0000}"/>
    <cellStyle name="Título 3 2 2 7 3 3" xfId="33728" xr:uid="{00000000-0005-0000-0000-0000387F0000}"/>
    <cellStyle name="Título 3 2 2 7 4" xfId="30618" xr:uid="{00000000-0005-0000-0000-0000397F0000}"/>
    <cellStyle name="Título 3 2 2 7 5" xfId="28655" xr:uid="{00000000-0005-0000-0000-00003A7F0000}"/>
    <cellStyle name="Título 3 2 2 8" xfId="23655" xr:uid="{00000000-0005-0000-0000-00003B7F0000}"/>
    <cellStyle name="Título 3 2 2 8 2" xfId="23656" xr:uid="{00000000-0005-0000-0000-00003C7F0000}"/>
    <cellStyle name="Título 3 2 2 8 2 2" xfId="27506" xr:uid="{00000000-0005-0000-0000-00003D7F0000}"/>
    <cellStyle name="Título 3 2 2 8 2 2 2" xfId="32145" xr:uid="{00000000-0005-0000-0000-00003E7F0000}"/>
    <cellStyle name="Título 3 2 2 8 2 2 3" xfId="33731" xr:uid="{00000000-0005-0000-0000-00003F7F0000}"/>
    <cellStyle name="Título 3 2 2 8 2 3" xfId="30621" xr:uid="{00000000-0005-0000-0000-0000407F0000}"/>
    <cellStyle name="Título 3 2 2 8 2 4" xfId="28652" xr:uid="{00000000-0005-0000-0000-0000417F0000}"/>
    <cellStyle name="Título 3 2 2 8 3" xfId="27505" xr:uid="{00000000-0005-0000-0000-0000427F0000}"/>
    <cellStyle name="Título 3 2 2 8 3 2" xfId="32144" xr:uid="{00000000-0005-0000-0000-0000437F0000}"/>
    <cellStyle name="Título 3 2 2 8 3 3" xfId="33730" xr:uid="{00000000-0005-0000-0000-0000447F0000}"/>
    <cellStyle name="Título 3 2 2 8 4" xfId="30620" xr:uid="{00000000-0005-0000-0000-0000457F0000}"/>
    <cellStyle name="Título 3 2 2 8 5" xfId="28653" xr:uid="{00000000-0005-0000-0000-0000467F0000}"/>
    <cellStyle name="Título 3 2 2 9" xfId="23657" xr:uid="{00000000-0005-0000-0000-0000477F0000}"/>
    <cellStyle name="Título 3 2 2 9 2" xfId="27507" xr:uid="{00000000-0005-0000-0000-0000487F0000}"/>
    <cellStyle name="Título 3 2 2 9 2 2" xfId="32146" xr:uid="{00000000-0005-0000-0000-0000497F0000}"/>
    <cellStyle name="Título 3 2 2 9 2 3" xfId="33732" xr:uid="{00000000-0005-0000-0000-00004A7F0000}"/>
    <cellStyle name="Título 3 2 2 9 3" xfId="30622" xr:uid="{00000000-0005-0000-0000-00004B7F0000}"/>
    <cellStyle name="Título 3 2 2 9 4" xfId="28651" xr:uid="{00000000-0005-0000-0000-00004C7F0000}"/>
    <cellStyle name="Título 3 2 2_Client_Report_SSFD_286_UI_15May14_06h00" xfId="37152" xr:uid="{00000000-0005-0000-0000-00004D7F0000}"/>
    <cellStyle name="Título 3 2 20" xfId="27292" xr:uid="{00000000-0005-0000-0000-00004E7F0000}"/>
    <cellStyle name="Título 3 2 20 2" xfId="31931" xr:uid="{00000000-0005-0000-0000-00004F7F0000}"/>
    <cellStyle name="Título 3 2 20 3" xfId="33517" xr:uid="{00000000-0005-0000-0000-0000507F0000}"/>
    <cellStyle name="Título 3 2 21" xfId="28080" xr:uid="{00000000-0005-0000-0000-0000517F0000}"/>
    <cellStyle name="Título 3 2 21 2" xfId="32716" xr:uid="{00000000-0005-0000-0000-0000527F0000}"/>
    <cellStyle name="Título 3 2 21 3" xfId="34302" xr:uid="{00000000-0005-0000-0000-0000537F0000}"/>
    <cellStyle name="Título 3 2 22" xfId="30407" xr:uid="{00000000-0005-0000-0000-0000547F0000}"/>
    <cellStyle name="Título 3 2 23" xfId="28866" xr:uid="{00000000-0005-0000-0000-0000557F0000}"/>
    <cellStyle name="Título 3 2 24" xfId="37597" xr:uid="{00000000-0005-0000-0000-0000567F0000}"/>
    <cellStyle name="Título 3 2 3" xfId="23658" xr:uid="{00000000-0005-0000-0000-0000577F0000}"/>
    <cellStyle name="Título 3 2 3 10" xfId="27508" xr:uid="{00000000-0005-0000-0000-0000587F0000}"/>
    <cellStyle name="Título 3 2 3 10 2" xfId="32147" xr:uid="{00000000-0005-0000-0000-0000597F0000}"/>
    <cellStyle name="Título 3 2 3 10 3" xfId="33733" xr:uid="{00000000-0005-0000-0000-00005A7F0000}"/>
    <cellStyle name="Título 3 2 3 11" xfId="28090" xr:uid="{00000000-0005-0000-0000-00005B7F0000}"/>
    <cellStyle name="Título 3 2 3 11 2" xfId="32726" xr:uid="{00000000-0005-0000-0000-00005C7F0000}"/>
    <cellStyle name="Título 3 2 3 11 3" xfId="34312" xr:uid="{00000000-0005-0000-0000-00005D7F0000}"/>
    <cellStyle name="Título 3 2 3 12" xfId="30623" xr:uid="{00000000-0005-0000-0000-00005E7F0000}"/>
    <cellStyle name="Título 3 2 3 13" xfId="28650" xr:uid="{00000000-0005-0000-0000-00005F7F0000}"/>
    <cellStyle name="Título 3 2 3 2" xfId="23659" xr:uid="{00000000-0005-0000-0000-0000607F0000}"/>
    <cellStyle name="Título 3 2 3 2 10" xfId="30624" xr:uid="{00000000-0005-0000-0000-0000617F0000}"/>
    <cellStyle name="Título 3 2 3 2 11" xfId="28649" xr:uid="{00000000-0005-0000-0000-0000627F0000}"/>
    <cellStyle name="Título 3 2 3 2 2" xfId="23660" xr:uid="{00000000-0005-0000-0000-0000637F0000}"/>
    <cellStyle name="Título 3 2 3 2 2 2" xfId="23661" xr:uid="{00000000-0005-0000-0000-0000647F0000}"/>
    <cellStyle name="Título 3 2 3 2 2 2 2" xfId="23662" xr:uid="{00000000-0005-0000-0000-0000657F0000}"/>
    <cellStyle name="Título 3 2 3 2 2 2 2 2" xfId="23663" xr:uid="{00000000-0005-0000-0000-0000667F0000}"/>
    <cellStyle name="Título 3 2 3 2 2 2 2 2 2" xfId="23664" xr:uid="{00000000-0005-0000-0000-0000677F0000}"/>
    <cellStyle name="Título 3 2 3 2 2 2 2 2 2 2" xfId="27514" xr:uid="{00000000-0005-0000-0000-0000687F0000}"/>
    <cellStyle name="Título 3 2 3 2 2 2 2 2 2 2 2" xfId="32153" xr:uid="{00000000-0005-0000-0000-0000697F0000}"/>
    <cellStyle name="Título 3 2 3 2 2 2 2 2 2 2 3" xfId="33739" xr:uid="{00000000-0005-0000-0000-00006A7F0000}"/>
    <cellStyle name="Título 3 2 3 2 2 2 2 2 2 3" xfId="30629" xr:uid="{00000000-0005-0000-0000-00006B7F0000}"/>
    <cellStyle name="Título 3 2 3 2 2 2 2 2 2 4" xfId="28644" xr:uid="{00000000-0005-0000-0000-00006C7F0000}"/>
    <cellStyle name="Título 3 2 3 2 2 2 2 2 3" xfId="27513" xr:uid="{00000000-0005-0000-0000-00006D7F0000}"/>
    <cellStyle name="Título 3 2 3 2 2 2 2 2 3 2" xfId="32152" xr:uid="{00000000-0005-0000-0000-00006E7F0000}"/>
    <cellStyle name="Título 3 2 3 2 2 2 2 2 3 3" xfId="33738" xr:uid="{00000000-0005-0000-0000-00006F7F0000}"/>
    <cellStyle name="Título 3 2 3 2 2 2 2 2 4" xfId="30628" xr:uid="{00000000-0005-0000-0000-0000707F0000}"/>
    <cellStyle name="Título 3 2 3 2 2 2 2 2 5" xfId="28645" xr:uid="{00000000-0005-0000-0000-0000717F0000}"/>
    <cellStyle name="Título 3 2 3 2 2 2 2 3" xfId="23665" xr:uid="{00000000-0005-0000-0000-0000727F0000}"/>
    <cellStyle name="Título 3 2 3 2 2 2 2 3 2" xfId="27515" xr:uid="{00000000-0005-0000-0000-0000737F0000}"/>
    <cellStyle name="Título 3 2 3 2 2 2 2 3 2 2" xfId="32154" xr:uid="{00000000-0005-0000-0000-0000747F0000}"/>
    <cellStyle name="Título 3 2 3 2 2 2 2 3 2 3" xfId="33740" xr:uid="{00000000-0005-0000-0000-0000757F0000}"/>
    <cellStyle name="Título 3 2 3 2 2 2 2 3 3" xfId="30630" xr:uid="{00000000-0005-0000-0000-0000767F0000}"/>
    <cellStyle name="Título 3 2 3 2 2 2 2 3 4" xfId="28643" xr:uid="{00000000-0005-0000-0000-0000777F0000}"/>
    <cellStyle name="Título 3 2 3 2 2 2 2 4" xfId="27512" xr:uid="{00000000-0005-0000-0000-0000787F0000}"/>
    <cellStyle name="Título 3 2 3 2 2 2 2 4 2" xfId="32151" xr:uid="{00000000-0005-0000-0000-0000797F0000}"/>
    <cellStyle name="Título 3 2 3 2 2 2 2 4 3" xfId="33737" xr:uid="{00000000-0005-0000-0000-00007A7F0000}"/>
    <cellStyle name="Título 3 2 3 2 2 2 2 5" xfId="30627" xr:uid="{00000000-0005-0000-0000-00007B7F0000}"/>
    <cellStyle name="Título 3 2 3 2 2 2 2 6" xfId="28646" xr:uid="{00000000-0005-0000-0000-00007C7F0000}"/>
    <cellStyle name="Título 3 2 3 2 2 2 3" xfId="23666" xr:uid="{00000000-0005-0000-0000-00007D7F0000}"/>
    <cellStyle name="Título 3 2 3 2 2 2 3 2" xfId="23667" xr:uid="{00000000-0005-0000-0000-00007E7F0000}"/>
    <cellStyle name="Título 3 2 3 2 2 2 3 2 2" xfId="27517" xr:uid="{00000000-0005-0000-0000-00007F7F0000}"/>
    <cellStyle name="Título 3 2 3 2 2 2 3 2 2 2" xfId="32156" xr:uid="{00000000-0005-0000-0000-0000807F0000}"/>
    <cellStyle name="Título 3 2 3 2 2 2 3 2 2 3" xfId="33742" xr:uid="{00000000-0005-0000-0000-0000817F0000}"/>
    <cellStyle name="Título 3 2 3 2 2 2 3 2 3" xfId="30632" xr:uid="{00000000-0005-0000-0000-0000827F0000}"/>
    <cellStyle name="Título 3 2 3 2 2 2 3 2 4" xfId="28641" xr:uid="{00000000-0005-0000-0000-0000837F0000}"/>
    <cellStyle name="Título 3 2 3 2 2 2 3 3" xfId="27516" xr:uid="{00000000-0005-0000-0000-0000847F0000}"/>
    <cellStyle name="Título 3 2 3 2 2 2 3 3 2" xfId="32155" xr:uid="{00000000-0005-0000-0000-0000857F0000}"/>
    <cellStyle name="Título 3 2 3 2 2 2 3 3 3" xfId="33741" xr:uid="{00000000-0005-0000-0000-0000867F0000}"/>
    <cellStyle name="Título 3 2 3 2 2 2 3 4" xfId="30631" xr:uid="{00000000-0005-0000-0000-0000877F0000}"/>
    <cellStyle name="Título 3 2 3 2 2 2 3 5" xfId="28642" xr:uid="{00000000-0005-0000-0000-0000887F0000}"/>
    <cellStyle name="Título 3 2 3 2 2 2 4" xfId="23668" xr:uid="{00000000-0005-0000-0000-0000897F0000}"/>
    <cellStyle name="Título 3 2 3 2 2 2 4 2" xfId="27518" xr:uid="{00000000-0005-0000-0000-00008A7F0000}"/>
    <cellStyle name="Título 3 2 3 2 2 2 4 2 2" xfId="32157" xr:uid="{00000000-0005-0000-0000-00008B7F0000}"/>
    <cellStyle name="Título 3 2 3 2 2 2 4 2 3" xfId="33743" xr:uid="{00000000-0005-0000-0000-00008C7F0000}"/>
    <cellStyle name="Título 3 2 3 2 2 2 4 3" xfId="30633" xr:uid="{00000000-0005-0000-0000-00008D7F0000}"/>
    <cellStyle name="Título 3 2 3 2 2 2 4 4" xfId="28640" xr:uid="{00000000-0005-0000-0000-00008E7F0000}"/>
    <cellStyle name="Título 3 2 3 2 2 2 5" xfId="27511" xr:uid="{00000000-0005-0000-0000-00008F7F0000}"/>
    <cellStyle name="Título 3 2 3 2 2 2 5 2" xfId="32150" xr:uid="{00000000-0005-0000-0000-0000907F0000}"/>
    <cellStyle name="Título 3 2 3 2 2 2 5 3" xfId="33736" xr:uid="{00000000-0005-0000-0000-0000917F0000}"/>
    <cellStyle name="Título 3 2 3 2 2 2 6" xfId="30626" xr:uid="{00000000-0005-0000-0000-0000927F0000}"/>
    <cellStyle name="Título 3 2 3 2 2 2 7" xfId="28647" xr:uid="{00000000-0005-0000-0000-0000937F0000}"/>
    <cellStyle name="Título 3 2 3 2 2 3" xfId="23669" xr:uid="{00000000-0005-0000-0000-0000947F0000}"/>
    <cellStyle name="Título 3 2 3 2 2 3 2" xfId="23670" xr:uid="{00000000-0005-0000-0000-0000957F0000}"/>
    <cellStyle name="Título 3 2 3 2 2 3 2 2" xfId="23671" xr:uid="{00000000-0005-0000-0000-0000967F0000}"/>
    <cellStyle name="Título 3 2 3 2 2 3 2 2 2" xfId="27521" xr:uid="{00000000-0005-0000-0000-0000977F0000}"/>
    <cellStyle name="Título 3 2 3 2 2 3 2 2 2 2" xfId="32160" xr:uid="{00000000-0005-0000-0000-0000987F0000}"/>
    <cellStyle name="Título 3 2 3 2 2 3 2 2 2 3" xfId="33746" xr:uid="{00000000-0005-0000-0000-0000997F0000}"/>
    <cellStyle name="Título 3 2 3 2 2 3 2 2 3" xfId="30636" xr:uid="{00000000-0005-0000-0000-00009A7F0000}"/>
    <cellStyle name="Título 3 2 3 2 2 3 2 2 4" xfId="28637" xr:uid="{00000000-0005-0000-0000-00009B7F0000}"/>
    <cellStyle name="Título 3 2 3 2 2 3 2 3" xfId="27520" xr:uid="{00000000-0005-0000-0000-00009C7F0000}"/>
    <cellStyle name="Título 3 2 3 2 2 3 2 3 2" xfId="32159" xr:uid="{00000000-0005-0000-0000-00009D7F0000}"/>
    <cellStyle name="Título 3 2 3 2 2 3 2 3 3" xfId="33745" xr:uid="{00000000-0005-0000-0000-00009E7F0000}"/>
    <cellStyle name="Título 3 2 3 2 2 3 2 4" xfId="30635" xr:uid="{00000000-0005-0000-0000-00009F7F0000}"/>
    <cellStyle name="Título 3 2 3 2 2 3 2 5" xfId="28638" xr:uid="{00000000-0005-0000-0000-0000A07F0000}"/>
    <cellStyle name="Título 3 2 3 2 2 3 3" xfId="23672" xr:uid="{00000000-0005-0000-0000-0000A17F0000}"/>
    <cellStyle name="Título 3 2 3 2 2 3 3 2" xfId="27522" xr:uid="{00000000-0005-0000-0000-0000A27F0000}"/>
    <cellStyle name="Título 3 2 3 2 2 3 3 2 2" xfId="32161" xr:uid="{00000000-0005-0000-0000-0000A37F0000}"/>
    <cellStyle name="Título 3 2 3 2 2 3 3 2 3" xfId="33747" xr:uid="{00000000-0005-0000-0000-0000A47F0000}"/>
    <cellStyle name="Título 3 2 3 2 2 3 3 3" xfId="30637" xr:uid="{00000000-0005-0000-0000-0000A57F0000}"/>
    <cellStyle name="Título 3 2 3 2 2 3 3 4" xfId="28636" xr:uid="{00000000-0005-0000-0000-0000A67F0000}"/>
    <cellStyle name="Título 3 2 3 2 2 3 4" xfId="27519" xr:uid="{00000000-0005-0000-0000-0000A77F0000}"/>
    <cellStyle name="Título 3 2 3 2 2 3 4 2" xfId="32158" xr:uid="{00000000-0005-0000-0000-0000A87F0000}"/>
    <cellStyle name="Título 3 2 3 2 2 3 4 3" xfId="33744" xr:uid="{00000000-0005-0000-0000-0000A97F0000}"/>
    <cellStyle name="Título 3 2 3 2 2 3 5" xfId="30634" xr:uid="{00000000-0005-0000-0000-0000AA7F0000}"/>
    <cellStyle name="Título 3 2 3 2 2 3 6" xfId="28639" xr:uid="{00000000-0005-0000-0000-0000AB7F0000}"/>
    <cellStyle name="Título 3 2 3 2 2 4" xfId="23673" xr:uid="{00000000-0005-0000-0000-0000AC7F0000}"/>
    <cellStyle name="Título 3 2 3 2 2 4 2" xfId="23674" xr:uid="{00000000-0005-0000-0000-0000AD7F0000}"/>
    <cellStyle name="Título 3 2 3 2 2 4 2 2" xfId="27524" xr:uid="{00000000-0005-0000-0000-0000AE7F0000}"/>
    <cellStyle name="Título 3 2 3 2 2 4 2 2 2" xfId="32163" xr:uid="{00000000-0005-0000-0000-0000AF7F0000}"/>
    <cellStyle name="Título 3 2 3 2 2 4 2 2 3" xfId="33749" xr:uid="{00000000-0005-0000-0000-0000B07F0000}"/>
    <cellStyle name="Título 3 2 3 2 2 4 2 3" xfId="30639" xr:uid="{00000000-0005-0000-0000-0000B17F0000}"/>
    <cellStyle name="Título 3 2 3 2 2 4 2 4" xfId="28634" xr:uid="{00000000-0005-0000-0000-0000B27F0000}"/>
    <cellStyle name="Título 3 2 3 2 2 4 3" xfId="27523" xr:uid="{00000000-0005-0000-0000-0000B37F0000}"/>
    <cellStyle name="Título 3 2 3 2 2 4 3 2" xfId="32162" xr:uid="{00000000-0005-0000-0000-0000B47F0000}"/>
    <cellStyle name="Título 3 2 3 2 2 4 3 3" xfId="33748" xr:uid="{00000000-0005-0000-0000-0000B57F0000}"/>
    <cellStyle name="Título 3 2 3 2 2 4 4" xfId="30638" xr:uid="{00000000-0005-0000-0000-0000B67F0000}"/>
    <cellStyle name="Título 3 2 3 2 2 4 5" xfId="28635" xr:uid="{00000000-0005-0000-0000-0000B77F0000}"/>
    <cellStyle name="Título 3 2 3 2 2 5" xfId="23675" xr:uid="{00000000-0005-0000-0000-0000B87F0000}"/>
    <cellStyle name="Título 3 2 3 2 2 5 2" xfId="27525" xr:uid="{00000000-0005-0000-0000-0000B97F0000}"/>
    <cellStyle name="Título 3 2 3 2 2 5 2 2" xfId="32164" xr:uid="{00000000-0005-0000-0000-0000BA7F0000}"/>
    <cellStyle name="Título 3 2 3 2 2 5 2 3" xfId="33750" xr:uid="{00000000-0005-0000-0000-0000BB7F0000}"/>
    <cellStyle name="Título 3 2 3 2 2 5 3" xfId="30640" xr:uid="{00000000-0005-0000-0000-0000BC7F0000}"/>
    <cellStyle name="Título 3 2 3 2 2 5 4" xfId="28633" xr:uid="{00000000-0005-0000-0000-0000BD7F0000}"/>
    <cellStyle name="Título 3 2 3 2 2 6" xfId="27510" xr:uid="{00000000-0005-0000-0000-0000BE7F0000}"/>
    <cellStyle name="Título 3 2 3 2 2 6 2" xfId="32149" xr:uid="{00000000-0005-0000-0000-0000BF7F0000}"/>
    <cellStyle name="Título 3 2 3 2 2 6 3" xfId="33735" xr:uid="{00000000-0005-0000-0000-0000C07F0000}"/>
    <cellStyle name="Título 3 2 3 2 2 7" xfId="30625" xr:uid="{00000000-0005-0000-0000-0000C17F0000}"/>
    <cellStyle name="Título 3 2 3 2 2 8" xfId="28648" xr:uid="{00000000-0005-0000-0000-0000C27F0000}"/>
    <cellStyle name="Título 3 2 3 2 3" xfId="23676" xr:uid="{00000000-0005-0000-0000-0000C37F0000}"/>
    <cellStyle name="Título 3 2 3 2 3 2" xfId="23677" xr:uid="{00000000-0005-0000-0000-0000C47F0000}"/>
    <cellStyle name="Título 3 2 3 2 3 2 2" xfId="23678" xr:uid="{00000000-0005-0000-0000-0000C57F0000}"/>
    <cellStyle name="Título 3 2 3 2 3 2 2 2" xfId="23679" xr:uid="{00000000-0005-0000-0000-0000C67F0000}"/>
    <cellStyle name="Título 3 2 3 2 3 2 2 2 2" xfId="27529" xr:uid="{00000000-0005-0000-0000-0000C77F0000}"/>
    <cellStyle name="Título 3 2 3 2 3 2 2 2 2 2" xfId="32168" xr:uid="{00000000-0005-0000-0000-0000C87F0000}"/>
    <cellStyle name="Título 3 2 3 2 3 2 2 2 2 3" xfId="33754" xr:uid="{00000000-0005-0000-0000-0000C97F0000}"/>
    <cellStyle name="Título 3 2 3 2 3 2 2 2 3" xfId="30644" xr:uid="{00000000-0005-0000-0000-0000CA7F0000}"/>
    <cellStyle name="Título 3 2 3 2 3 2 2 2 4" xfId="28629" xr:uid="{00000000-0005-0000-0000-0000CB7F0000}"/>
    <cellStyle name="Título 3 2 3 2 3 2 2 3" xfId="27528" xr:uid="{00000000-0005-0000-0000-0000CC7F0000}"/>
    <cellStyle name="Título 3 2 3 2 3 2 2 3 2" xfId="32167" xr:uid="{00000000-0005-0000-0000-0000CD7F0000}"/>
    <cellStyle name="Título 3 2 3 2 3 2 2 3 3" xfId="33753" xr:uid="{00000000-0005-0000-0000-0000CE7F0000}"/>
    <cellStyle name="Título 3 2 3 2 3 2 2 4" xfId="30643" xr:uid="{00000000-0005-0000-0000-0000CF7F0000}"/>
    <cellStyle name="Título 3 2 3 2 3 2 2 5" xfId="28630" xr:uid="{00000000-0005-0000-0000-0000D07F0000}"/>
    <cellStyle name="Título 3 2 3 2 3 2 3" xfId="23680" xr:uid="{00000000-0005-0000-0000-0000D17F0000}"/>
    <cellStyle name="Título 3 2 3 2 3 2 3 2" xfId="27530" xr:uid="{00000000-0005-0000-0000-0000D27F0000}"/>
    <cellStyle name="Título 3 2 3 2 3 2 3 2 2" xfId="32169" xr:uid="{00000000-0005-0000-0000-0000D37F0000}"/>
    <cellStyle name="Título 3 2 3 2 3 2 3 2 3" xfId="33755" xr:uid="{00000000-0005-0000-0000-0000D47F0000}"/>
    <cellStyle name="Título 3 2 3 2 3 2 3 3" xfId="30645" xr:uid="{00000000-0005-0000-0000-0000D57F0000}"/>
    <cellStyle name="Título 3 2 3 2 3 2 3 4" xfId="28628" xr:uid="{00000000-0005-0000-0000-0000D67F0000}"/>
    <cellStyle name="Título 3 2 3 2 3 2 4" xfId="27527" xr:uid="{00000000-0005-0000-0000-0000D77F0000}"/>
    <cellStyle name="Título 3 2 3 2 3 2 4 2" xfId="32166" xr:uid="{00000000-0005-0000-0000-0000D87F0000}"/>
    <cellStyle name="Título 3 2 3 2 3 2 4 3" xfId="33752" xr:uid="{00000000-0005-0000-0000-0000D97F0000}"/>
    <cellStyle name="Título 3 2 3 2 3 2 5" xfId="30642" xr:uid="{00000000-0005-0000-0000-0000DA7F0000}"/>
    <cellStyle name="Título 3 2 3 2 3 2 6" xfId="28631" xr:uid="{00000000-0005-0000-0000-0000DB7F0000}"/>
    <cellStyle name="Título 3 2 3 2 3 3" xfId="23681" xr:uid="{00000000-0005-0000-0000-0000DC7F0000}"/>
    <cellStyle name="Título 3 2 3 2 3 3 2" xfId="23682" xr:uid="{00000000-0005-0000-0000-0000DD7F0000}"/>
    <cellStyle name="Título 3 2 3 2 3 3 2 2" xfId="27532" xr:uid="{00000000-0005-0000-0000-0000DE7F0000}"/>
    <cellStyle name="Título 3 2 3 2 3 3 2 2 2" xfId="32171" xr:uid="{00000000-0005-0000-0000-0000DF7F0000}"/>
    <cellStyle name="Título 3 2 3 2 3 3 2 2 3" xfId="33757" xr:uid="{00000000-0005-0000-0000-0000E07F0000}"/>
    <cellStyle name="Título 3 2 3 2 3 3 2 3" xfId="30647" xr:uid="{00000000-0005-0000-0000-0000E17F0000}"/>
    <cellStyle name="Título 3 2 3 2 3 3 2 4" xfId="28626" xr:uid="{00000000-0005-0000-0000-0000E27F0000}"/>
    <cellStyle name="Título 3 2 3 2 3 3 3" xfId="27531" xr:uid="{00000000-0005-0000-0000-0000E37F0000}"/>
    <cellStyle name="Título 3 2 3 2 3 3 3 2" xfId="32170" xr:uid="{00000000-0005-0000-0000-0000E47F0000}"/>
    <cellStyle name="Título 3 2 3 2 3 3 3 3" xfId="33756" xr:uid="{00000000-0005-0000-0000-0000E57F0000}"/>
    <cellStyle name="Título 3 2 3 2 3 3 4" xfId="30646" xr:uid="{00000000-0005-0000-0000-0000E67F0000}"/>
    <cellStyle name="Título 3 2 3 2 3 3 5" xfId="28627" xr:uid="{00000000-0005-0000-0000-0000E77F0000}"/>
    <cellStyle name="Título 3 2 3 2 3 4" xfId="23683" xr:uid="{00000000-0005-0000-0000-0000E87F0000}"/>
    <cellStyle name="Título 3 2 3 2 3 4 2" xfId="27533" xr:uid="{00000000-0005-0000-0000-0000E97F0000}"/>
    <cellStyle name="Título 3 2 3 2 3 4 2 2" xfId="32172" xr:uid="{00000000-0005-0000-0000-0000EA7F0000}"/>
    <cellStyle name="Título 3 2 3 2 3 4 2 3" xfId="33758" xr:uid="{00000000-0005-0000-0000-0000EB7F0000}"/>
    <cellStyle name="Título 3 2 3 2 3 4 3" xfId="30648" xr:uid="{00000000-0005-0000-0000-0000EC7F0000}"/>
    <cellStyle name="Título 3 2 3 2 3 4 4" xfId="28625" xr:uid="{00000000-0005-0000-0000-0000ED7F0000}"/>
    <cellStyle name="Título 3 2 3 2 3 5" xfId="27526" xr:uid="{00000000-0005-0000-0000-0000EE7F0000}"/>
    <cellStyle name="Título 3 2 3 2 3 5 2" xfId="32165" xr:uid="{00000000-0005-0000-0000-0000EF7F0000}"/>
    <cellStyle name="Título 3 2 3 2 3 5 3" xfId="33751" xr:uid="{00000000-0005-0000-0000-0000F07F0000}"/>
    <cellStyle name="Título 3 2 3 2 3 6" xfId="30641" xr:uid="{00000000-0005-0000-0000-0000F17F0000}"/>
    <cellStyle name="Título 3 2 3 2 3 7" xfId="28632" xr:uid="{00000000-0005-0000-0000-0000F27F0000}"/>
    <cellStyle name="Título 3 2 3 2 4" xfId="23684" xr:uid="{00000000-0005-0000-0000-0000F37F0000}"/>
    <cellStyle name="Título 3 2 3 2 4 2" xfId="23685" xr:uid="{00000000-0005-0000-0000-0000F47F0000}"/>
    <cellStyle name="Título 3 2 3 2 4 2 2" xfId="23686" xr:uid="{00000000-0005-0000-0000-0000F57F0000}"/>
    <cellStyle name="Título 3 2 3 2 4 2 2 2" xfId="27536" xr:uid="{00000000-0005-0000-0000-0000F67F0000}"/>
    <cellStyle name="Título 3 2 3 2 4 2 2 2 2" xfId="32175" xr:uid="{00000000-0005-0000-0000-0000F77F0000}"/>
    <cellStyle name="Título 3 2 3 2 4 2 2 2 3" xfId="33761" xr:uid="{00000000-0005-0000-0000-0000F87F0000}"/>
    <cellStyle name="Título 3 2 3 2 4 2 2 3" xfId="30651" xr:uid="{00000000-0005-0000-0000-0000F97F0000}"/>
    <cellStyle name="Título 3 2 3 2 4 2 2 4" xfId="28622" xr:uid="{00000000-0005-0000-0000-0000FA7F0000}"/>
    <cellStyle name="Título 3 2 3 2 4 2 3" xfId="27535" xr:uid="{00000000-0005-0000-0000-0000FB7F0000}"/>
    <cellStyle name="Título 3 2 3 2 4 2 3 2" xfId="32174" xr:uid="{00000000-0005-0000-0000-0000FC7F0000}"/>
    <cellStyle name="Título 3 2 3 2 4 2 3 3" xfId="33760" xr:uid="{00000000-0005-0000-0000-0000FD7F0000}"/>
    <cellStyle name="Título 3 2 3 2 4 2 4" xfId="30650" xr:uid="{00000000-0005-0000-0000-0000FE7F0000}"/>
    <cellStyle name="Título 3 2 3 2 4 2 5" xfId="28623" xr:uid="{00000000-0005-0000-0000-0000FF7F0000}"/>
    <cellStyle name="Título 3 2 3 2 4 3" xfId="23687" xr:uid="{00000000-0005-0000-0000-000000800000}"/>
    <cellStyle name="Título 3 2 3 2 4 3 2" xfId="27537" xr:uid="{00000000-0005-0000-0000-000001800000}"/>
    <cellStyle name="Título 3 2 3 2 4 3 2 2" xfId="32176" xr:uid="{00000000-0005-0000-0000-000002800000}"/>
    <cellStyle name="Título 3 2 3 2 4 3 2 3" xfId="33762" xr:uid="{00000000-0005-0000-0000-000003800000}"/>
    <cellStyle name="Título 3 2 3 2 4 3 3" xfId="30652" xr:uid="{00000000-0005-0000-0000-000004800000}"/>
    <cellStyle name="Título 3 2 3 2 4 3 4" xfId="28621" xr:uid="{00000000-0005-0000-0000-000005800000}"/>
    <cellStyle name="Título 3 2 3 2 4 4" xfId="27534" xr:uid="{00000000-0005-0000-0000-000006800000}"/>
    <cellStyle name="Título 3 2 3 2 4 4 2" xfId="32173" xr:uid="{00000000-0005-0000-0000-000007800000}"/>
    <cellStyle name="Título 3 2 3 2 4 4 3" xfId="33759" xr:uid="{00000000-0005-0000-0000-000008800000}"/>
    <cellStyle name="Título 3 2 3 2 4 5" xfId="30649" xr:uid="{00000000-0005-0000-0000-000009800000}"/>
    <cellStyle name="Título 3 2 3 2 4 6" xfId="28624" xr:uid="{00000000-0005-0000-0000-00000A800000}"/>
    <cellStyle name="Título 3 2 3 2 5" xfId="23688" xr:uid="{00000000-0005-0000-0000-00000B800000}"/>
    <cellStyle name="Título 3 2 3 2 5 2" xfId="23689" xr:uid="{00000000-0005-0000-0000-00000C800000}"/>
    <cellStyle name="Título 3 2 3 2 5 2 2" xfId="27539" xr:uid="{00000000-0005-0000-0000-00000D800000}"/>
    <cellStyle name="Título 3 2 3 2 5 2 2 2" xfId="32178" xr:uid="{00000000-0005-0000-0000-00000E800000}"/>
    <cellStyle name="Título 3 2 3 2 5 2 2 3" xfId="33764" xr:uid="{00000000-0005-0000-0000-00000F800000}"/>
    <cellStyle name="Título 3 2 3 2 5 2 3" xfId="30654" xr:uid="{00000000-0005-0000-0000-000010800000}"/>
    <cellStyle name="Título 3 2 3 2 5 2 4" xfId="28619" xr:uid="{00000000-0005-0000-0000-000011800000}"/>
    <cellStyle name="Título 3 2 3 2 5 3" xfId="27538" xr:uid="{00000000-0005-0000-0000-000012800000}"/>
    <cellStyle name="Título 3 2 3 2 5 3 2" xfId="32177" xr:uid="{00000000-0005-0000-0000-000013800000}"/>
    <cellStyle name="Título 3 2 3 2 5 3 3" xfId="33763" xr:uid="{00000000-0005-0000-0000-000014800000}"/>
    <cellStyle name="Título 3 2 3 2 5 4" xfId="30653" xr:uid="{00000000-0005-0000-0000-000015800000}"/>
    <cellStyle name="Título 3 2 3 2 5 5" xfId="28620" xr:uid="{00000000-0005-0000-0000-000016800000}"/>
    <cellStyle name="Título 3 2 3 2 6" xfId="23690" xr:uid="{00000000-0005-0000-0000-000017800000}"/>
    <cellStyle name="Título 3 2 3 2 6 2" xfId="23691" xr:uid="{00000000-0005-0000-0000-000018800000}"/>
    <cellStyle name="Título 3 2 3 2 6 2 2" xfId="27541" xr:uid="{00000000-0005-0000-0000-000019800000}"/>
    <cellStyle name="Título 3 2 3 2 6 2 2 2" xfId="32180" xr:uid="{00000000-0005-0000-0000-00001A800000}"/>
    <cellStyle name="Título 3 2 3 2 6 2 2 3" xfId="33766" xr:uid="{00000000-0005-0000-0000-00001B800000}"/>
    <cellStyle name="Título 3 2 3 2 6 2 3" xfId="30656" xr:uid="{00000000-0005-0000-0000-00001C800000}"/>
    <cellStyle name="Título 3 2 3 2 6 2 4" xfId="28617" xr:uid="{00000000-0005-0000-0000-00001D800000}"/>
    <cellStyle name="Título 3 2 3 2 6 3" xfId="27540" xr:uid="{00000000-0005-0000-0000-00001E800000}"/>
    <cellStyle name="Título 3 2 3 2 6 3 2" xfId="32179" xr:uid="{00000000-0005-0000-0000-00001F800000}"/>
    <cellStyle name="Título 3 2 3 2 6 3 3" xfId="33765" xr:uid="{00000000-0005-0000-0000-000020800000}"/>
    <cellStyle name="Título 3 2 3 2 6 4" xfId="30655" xr:uid="{00000000-0005-0000-0000-000021800000}"/>
    <cellStyle name="Título 3 2 3 2 6 5" xfId="28618" xr:uid="{00000000-0005-0000-0000-000022800000}"/>
    <cellStyle name="Título 3 2 3 2 7" xfId="23692" xr:uid="{00000000-0005-0000-0000-000023800000}"/>
    <cellStyle name="Título 3 2 3 2 7 2" xfId="27542" xr:uid="{00000000-0005-0000-0000-000024800000}"/>
    <cellStyle name="Título 3 2 3 2 7 2 2" xfId="32181" xr:uid="{00000000-0005-0000-0000-000025800000}"/>
    <cellStyle name="Título 3 2 3 2 7 2 3" xfId="33767" xr:uid="{00000000-0005-0000-0000-000026800000}"/>
    <cellStyle name="Título 3 2 3 2 7 3" xfId="30657" xr:uid="{00000000-0005-0000-0000-000027800000}"/>
    <cellStyle name="Título 3 2 3 2 7 4" xfId="28616" xr:uid="{00000000-0005-0000-0000-000028800000}"/>
    <cellStyle name="Título 3 2 3 2 8" xfId="27509" xr:uid="{00000000-0005-0000-0000-000029800000}"/>
    <cellStyle name="Título 3 2 3 2 8 2" xfId="32148" xr:uid="{00000000-0005-0000-0000-00002A800000}"/>
    <cellStyle name="Título 3 2 3 2 8 3" xfId="33734" xr:uid="{00000000-0005-0000-0000-00002B800000}"/>
    <cellStyle name="Título 3 2 3 2 9" xfId="28091" xr:uid="{00000000-0005-0000-0000-00002C800000}"/>
    <cellStyle name="Título 3 2 3 2 9 2" xfId="32727" xr:uid="{00000000-0005-0000-0000-00002D800000}"/>
    <cellStyle name="Título 3 2 3 2 9 3" xfId="34313" xr:uid="{00000000-0005-0000-0000-00002E800000}"/>
    <cellStyle name="Título 3 2 3 3" xfId="23693" xr:uid="{00000000-0005-0000-0000-00002F800000}"/>
    <cellStyle name="Título 3 2 3 3 2" xfId="23694" xr:uid="{00000000-0005-0000-0000-000030800000}"/>
    <cellStyle name="Título 3 2 3 3 2 2" xfId="23695" xr:uid="{00000000-0005-0000-0000-000031800000}"/>
    <cellStyle name="Título 3 2 3 3 2 2 2" xfId="23696" xr:uid="{00000000-0005-0000-0000-000032800000}"/>
    <cellStyle name="Título 3 2 3 3 2 2 2 2" xfId="23697" xr:uid="{00000000-0005-0000-0000-000033800000}"/>
    <cellStyle name="Título 3 2 3 3 2 2 2 2 2" xfId="27547" xr:uid="{00000000-0005-0000-0000-000034800000}"/>
    <cellStyle name="Título 3 2 3 3 2 2 2 2 2 2" xfId="32186" xr:uid="{00000000-0005-0000-0000-000035800000}"/>
    <cellStyle name="Título 3 2 3 3 2 2 2 2 2 3" xfId="33772" xr:uid="{00000000-0005-0000-0000-000036800000}"/>
    <cellStyle name="Título 3 2 3 3 2 2 2 2 3" xfId="30662" xr:uid="{00000000-0005-0000-0000-000037800000}"/>
    <cellStyle name="Título 3 2 3 3 2 2 2 2 4" xfId="28611" xr:uid="{00000000-0005-0000-0000-000038800000}"/>
    <cellStyle name="Título 3 2 3 3 2 2 2 3" xfId="27546" xr:uid="{00000000-0005-0000-0000-000039800000}"/>
    <cellStyle name="Título 3 2 3 3 2 2 2 3 2" xfId="32185" xr:uid="{00000000-0005-0000-0000-00003A800000}"/>
    <cellStyle name="Título 3 2 3 3 2 2 2 3 3" xfId="33771" xr:uid="{00000000-0005-0000-0000-00003B800000}"/>
    <cellStyle name="Título 3 2 3 3 2 2 2 4" xfId="30661" xr:uid="{00000000-0005-0000-0000-00003C800000}"/>
    <cellStyle name="Título 3 2 3 3 2 2 2 5" xfId="28612" xr:uid="{00000000-0005-0000-0000-00003D800000}"/>
    <cellStyle name="Título 3 2 3 3 2 2 3" xfId="23698" xr:uid="{00000000-0005-0000-0000-00003E800000}"/>
    <cellStyle name="Título 3 2 3 3 2 2 3 2" xfId="27548" xr:uid="{00000000-0005-0000-0000-00003F800000}"/>
    <cellStyle name="Título 3 2 3 3 2 2 3 2 2" xfId="32187" xr:uid="{00000000-0005-0000-0000-000040800000}"/>
    <cellStyle name="Título 3 2 3 3 2 2 3 2 3" xfId="33773" xr:uid="{00000000-0005-0000-0000-000041800000}"/>
    <cellStyle name="Título 3 2 3 3 2 2 3 3" xfId="30663" xr:uid="{00000000-0005-0000-0000-000042800000}"/>
    <cellStyle name="Título 3 2 3 3 2 2 3 4" xfId="28610" xr:uid="{00000000-0005-0000-0000-000043800000}"/>
    <cellStyle name="Título 3 2 3 3 2 2 4" xfId="27545" xr:uid="{00000000-0005-0000-0000-000044800000}"/>
    <cellStyle name="Título 3 2 3 3 2 2 4 2" xfId="32184" xr:uid="{00000000-0005-0000-0000-000045800000}"/>
    <cellStyle name="Título 3 2 3 3 2 2 4 3" xfId="33770" xr:uid="{00000000-0005-0000-0000-000046800000}"/>
    <cellStyle name="Título 3 2 3 3 2 2 5" xfId="30660" xr:uid="{00000000-0005-0000-0000-000047800000}"/>
    <cellStyle name="Título 3 2 3 3 2 2 6" xfId="28613" xr:uid="{00000000-0005-0000-0000-000048800000}"/>
    <cellStyle name="Título 3 2 3 3 2 3" xfId="23699" xr:uid="{00000000-0005-0000-0000-000049800000}"/>
    <cellStyle name="Título 3 2 3 3 2 3 2" xfId="23700" xr:uid="{00000000-0005-0000-0000-00004A800000}"/>
    <cellStyle name="Título 3 2 3 3 2 3 2 2" xfId="27550" xr:uid="{00000000-0005-0000-0000-00004B800000}"/>
    <cellStyle name="Título 3 2 3 3 2 3 2 2 2" xfId="32189" xr:uid="{00000000-0005-0000-0000-00004C800000}"/>
    <cellStyle name="Título 3 2 3 3 2 3 2 2 3" xfId="33775" xr:uid="{00000000-0005-0000-0000-00004D800000}"/>
    <cellStyle name="Título 3 2 3 3 2 3 2 3" xfId="30665" xr:uid="{00000000-0005-0000-0000-00004E800000}"/>
    <cellStyle name="Título 3 2 3 3 2 3 2 4" xfId="28608" xr:uid="{00000000-0005-0000-0000-00004F800000}"/>
    <cellStyle name="Título 3 2 3 3 2 3 3" xfId="27549" xr:uid="{00000000-0005-0000-0000-000050800000}"/>
    <cellStyle name="Título 3 2 3 3 2 3 3 2" xfId="32188" xr:uid="{00000000-0005-0000-0000-000051800000}"/>
    <cellStyle name="Título 3 2 3 3 2 3 3 3" xfId="33774" xr:uid="{00000000-0005-0000-0000-000052800000}"/>
    <cellStyle name="Título 3 2 3 3 2 3 4" xfId="30664" xr:uid="{00000000-0005-0000-0000-000053800000}"/>
    <cellStyle name="Título 3 2 3 3 2 3 5" xfId="28609" xr:uid="{00000000-0005-0000-0000-000054800000}"/>
    <cellStyle name="Título 3 2 3 3 2 4" xfId="23701" xr:uid="{00000000-0005-0000-0000-000055800000}"/>
    <cellStyle name="Título 3 2 3 3 2 4 2" xfId="27551" xr:uid="{00000000-0005-0000-0000-000056800000}"/>
    <cellStyle name="Título 3 2 3 3 2 4 2 2" xfId="32190" xr:uid="{00000000-0005-0000-0000-000057800000}"/>
    <cellStyle name="Título 3 2 3 3 2 4 2 3" xfId="33776" xr:uid="{00000000-0005-0000-0000-000058800000}"/>
    <cellStyle name="Título 3 2 3 3 2 4 3" xfId="30666" xr:uid="{00000000-0005-0000-0000-000059800000}"/>
    <cellStyle name="Título 3 2 3 3 2 4 4" xfId="28607" xr:uid="{00000000-0005-0000-0000-00005A800000}"/>
    <cellStyle name="Título 3 2 3 3 2 5" xfId="27544" xr:uid="{00000000-0005-0000-0000-00005B800000}"/>
    <cellStyle name="Título 3 2 3 3 2 5 2" xfId="32183" xr:uid="{00000000-0005-0000-0000-00005C800000}"/>
    <cellStyle name="Título 3 2 3 3 2 5 3" xfId="33769" xr:uid="{00000000-0005-0000-0000-00005D800000}"/>
    <cellStyle name="Título 3 2 3 3 2 6" xfId="30659" xr:uid="{00000000-0005-0000-0000-00005E800000}"/>
    <cellStyle name="Título 3 2 3 3 2 7" xfId="28614" xr:uid="{00000000-0005-0000-0000-00005F800000}"/>
    <cellStyle name="Título 3 2 3 3 3" xfId="23702" xr:uid="{00000000-0005-0000-0000-000060800000}"/>
    <cellStyle name="Título 3 2 3 3 3 2" xfId="23703" xr:uid="{00000000-0005-0000-0000-000061800000}"/>
    <cellStyle name="Título 3 2 3 3 3 2 2" xfId="23704" xr:uid="{00000000-0005-0000-0000-000062800000}"/>
    <cellStyle name="Título 3 2 3 3 3 2 2 2" xfId="27554" xr:uid="{00000000-0005-0000-0000-000063800000}"/>
    <cellStyle name="Título 3 2 3 3 3 2 2 2 2" xfId="32193" xr:uid="{00000000-0005-0000-0000-000064800000}"/>
    <cellStyle name="Título 3 2 3 3 3 2 2 2 3" xfId="33779" xr:uid="{00000000-0005-0000-0000-000065800000}"/>
    <cellStyle name="Título 3 2 3 3 3 2 2 3" xfId="30669" xr:uid="{00000000-0005-0000-0000-000066800000}"/>
    <cellStyle name="Título 3 2 3 3 3 2 2 4" xfId="28604" xr:uid="{00000000-0005-0000-0000-000067800000}"/>
    <cellStyle name="Título 3 2 3 3 3 2 3" xfId="27553" xr:uid="{00000000-0005-0000-0000-000068800000}"/>
    <cellStyle name="Título 3 2 3 3 3 2 3 2" xfId="32192" xr:uid="{00000000-0005-0000-0000-000069800000}"/>
    <cellStyle name="Título 3 2 3 3 3 2 3 3" xfId="33778" xr:uid="{00000000-0005-0000-0000-00006A800000}"/>
    <cellStyle name="Título 3 2 3 3 3 2 4" xfId="30668" xr:uid="{00000000-0005-0000-0000-00006B800000}"/>
    <cellStyle name="Título 3 2 3 3 3 2 5" xfId="28605" xr:uid="{00000000-0005-0000-0000-00006C800000}"/>
    <cellStyle name="Título 3 2 3 3 3 3" xfId="23705" xr:uid="{00000000-0005-0000-0000-00006D800000}"/>
    <cellStyle name="Título 3 2 3 3 3 3 2" xfId="27555" xr:uid="{00000000-0005-0000-0000-00006E800000}"/>
    <cellStyle name="Título 3 2 3 3 3 3 2 2" xfId="32194" xr:uid="{00000000-0005-0000-0000-00006F800000}"/>
    <cellStyle name="Título 3 2 3 3 3 3 2 3" xfId="33780" xr:uid="{00000000-0005-0000-0000-000070800000}"/>
    <cellStyle name="Título 3 2 3 3 3 3 3" xfId="30670" xr:uid="{00000000-0005-0000-0000-000071800000}"/>
    <cellStyle name="Título 3 2 3 3 3 3 4" xfId="28603" xr:uid="{00000000-0005-0000-0000-000072800000}"/>
    <cellStyle name="Título 3 2 3 3 3 4" xfId="27552" xr:uid="{00000000-0005-0000-0000-000073800000}"/>
    <cellStyle name="Título 3 2 3 3 3 4 2" xfId="32191" xr:uid="{00000000-0005-0000-0000-000074800000}"/>
    <cellStyle name="Título 3 2 3 3 3 4 3" xfId="33777" xr:uid="{00000000-0005-0000-0000-000075800000}"/>
    <cellStyle name="Título 3 2 3 3 3 5" xfId="30667" xr:uid="{00000000-0005-0000-0000-000076800000}"/>
    <cellStyle name="Título 3 2 3 3 3 6" xfId="28606" xr:uid="{00000000-0005-0000-0000-000077800000}"/>
    <cellStyle name="Título 3 2 3 3 4" xfId="23706" xr:uid="{00000000-0005-0000-0000-000078800000}"/>
    <cellStyle name="Título 3 2 3 3 4 2" xfId="23707" xr:uid="{00000000-0005-0000-0000-000079800000}"/>
    <cellStyle name="Título 3 2 3 3 4 2 2" xfId="27557" xr:uid="{00000000-0005-0000-0000-00007A800000}"/>
    <cellStyle name="Título 3 2 3 3 4 2 2 2" xfId="32196" xr:uid="{00000000-0005-0000-0000-00007B800000}"/>
    <cellStyle name="Título 3 2 3 3 4 2 2 3" xfId="33782" xr:uid="{00000000-0005-0000-0000-00007C800000}"/>
    <cellStyle name="Título 3 2 3 3 4 2 3" xfId="30672" xr:uid="{00000000-0005-0000-0000-00007D800000}"/>
    <cellStyle name="Título 3 2 3 3 4 2 4" xfId="28601" xr:uid="{00000000-0005-0000-0000-00007E800000}"/>
    <cellStyle name="Título 3 2 3 3 4 3" xfId="27556" xr:uid="{00000000-0005-0000-0000-00007F800000}"/>
    <cellStyle name="Título 3 2 3 3 4 3 2" xfId="32195" xr:uid="{00000000-0005-0000-0000-000080800000}"/>
    <cellStyle name="Título 3 2 3 3 4 3 3" xfId="33781" xr:uid="{00000000-0005-0000-0000-000081800000}"/>
    <cellStyle name="Título 3 2 3 3 4 4" xfId="30671" xr:uid="{00000000-0005-0000-0000-000082800000}"/>
    <cellStyle name="Título 3 2 3 3 4 5" xfId="28602" xr:uid="{00000000-0005-0000-0000-000083800000}"/>
    <cellStyle name="Título 3 2 3 3 5" xfId="23708" xr:uid="{00000000-0005-0000-0000-000084800000}"/>
    <cellStyle name="Título 3 2 3 3 5 2" xfId="27558" xr:uid="{00000000-0005-0000-0000-000085800000}"/>
    <cellStyle name="Título 3 2 3 3 5 2 2" xfId="32197" xr:uid="{00000000-0005-0000-0000-000086800000}"/>
    <cellStyle name="Título 3 2 3 3 5 2 3" xfId="33783" xr:uid="{00000000-0005-0000-0000-000087800000}"/>
    <cellStyle name="Título 3 2 3 3 5 3" xfId="30673" xr:uid="{00000000-0005-0000-0000-000088800000}"/>
    <cellStyle name="Título 3 2 3 3 5 4" xfId="28600" xr:uid="{00000000-0005-0000-0000-000089800000}"/>
    <cellStyle name="Título 3 2 3 3 6" xfId="27543" xr:uid="{00000000-0005-0000-0000-00008A800000}"/>
    <cellStyle name="Título 3 2 3 3 6 2" xfId="32182" xr:uid="{00000000-0005-0000-0000-00008B800000}"/>
    <cellStyle name="Título 3 2 3 3 6 3" xfId="33768" xr:uid="{00000000-0005-0000-0000-00008C800000}"/>
    <cellStyle name="Título 3 2 3 3 7" xfId="28092" xr:uid="{00000000-0005-0000-0000-00008D800000}"/>
    <cellStyle name="Título 3 2 3 3 7 2" xfId="32728" xr:uid="{00000000-0005-0000-0000-00008E800000}"/>
    <cellStyle name="Título 3 2 3 3 7 3" xfId="34314" xr:uid="{00000000-0005-0000-0000-00008F800000}"/>
    <cellStyle name="Título 3 2 3 3 8" xfId="30658" xr:uid="{00000000-0005-0000-0000-000090800000}"/>
    <cellStyle name="Título 3 2 3 3 9" xfId="28615" xr:uid="{00000000-0005-0000-0000-000091800000}"/>
    <cellStyle name="Título 3 2 3 4" xfId="23709" xr:uid="{00000000-0005-0000-0000-000092800000}"/>
    <cellStyle name="Título 3 2 3 4 2" xfId="23710" xr:uid="{00000000-0005-0000-0000-000093800000}"/>
    <cellStyle name="Título 3 2 3 4 2 2" xfId="23711" xr:uid="{00000000-0005-0000-0000-000094800000}"/>
    <cellStyle name="Título 3 2 3 4 2 2 2" xfId="23712" xr:uid="{00000000-0005-0000-0000-000095800000}"/>
    <cellStyle name="Título 3 2 3 4 2 2 2 2" xfId="23713" xr:uid="{00000000-0005-0000-0000-000096800000}"/>
    <cellStyle name="Título 3 2 3 4 2 2 2 2 2" xfId="27563" xr:uid="{00000000-0005-0000-0000-000097800000}"/>
    <cellStyle name="Título 3 2 3 4 2 2 2 2 2 2" xfId="32202" xr:uid="{00000000-0005-0000-0000-000098800000}"/>
    <cellStyle name="Título 3 2 3 4 2 2 2 2 2 3" xfId="33788" xr:uid="{00000000-0005-0000-0000-000099800000}"/>
    <cellStyle name="Título 3 2 3 4 2 2 2 2 3" xfId="30678" xr:uid="{00000000-0005-0000-0000-00009A800000}"/>
    <cellStyle name="Título 3 2 3 4 2 2 2 2 4" xfId="28595" xr:uid="{00000000-0005-0000-0000-00009B800000}"/>
    <cellStyle name="Título 3 2 3 4 2 2 2 3" xfId="27562" xr:uid="{00000000-0005-0000-0000-00009C800000}"/>
    <cellStyle name="Título 3 2 3 4 2 2 2 3 2" xfId="32201" xr:uid="{00000000-0005-0000-0000-00009D800000}"/>
    <cellStyle name="Título 3 2 3 4 2 2 2 3 3" xfId="33787" xr:uid="{00000000-0005-0000-0000-00009E800000}"/>
    <cellStyle name="Título 3 2 3 4 2 2 2 4" xfId="30677" xr:uid="{00000000-0005-0000-0000-00009F800000}"/>
    <cellStyle name="Título 3 2 3 4 2 2 2 5" xfId="28596" xr:uid="{00000000-0005-0000-0000-0000A0800000}"/>
    <cellStyle name="Título 3 2 3 4 2 2 3" xfId="23714" xr:uid="{00000000-0005-0000-0000-0000A1800000}"/>
    <cellStyle name="Título 3 2 3 4 2 2 3 2" xfId="27564" xr:uid="{00000000-0005-0000-0000-0000A2800000}"/>
    <cellStyle name="Título 3 2 3 4 2 2 3 2 2" xfId="32203" xr:uid="{00000000-0005-0000-0000-0000A3800000}"/>
    <cellStyle name="Título 3 2 3 4 2 2 3 2 3" xfId="33789" xr:uid="{00000000-0005-0000-0000-0000A4800000}"/>
    <cellStyle name="Título 3 2 3 4 2 2 3 3" xfId="30679" xr:uid="{00000000-0005-0000-0000-0000A5800000}"/>
    <cellStyle name="Título 3 2 3 4 2 2 3 4" xfId="28594" xr:uid="{00000000-0005-0000-0000-0000A6800000}"/>
    <cellStyle name="Título 3 2 3 4 2 2 4" xfId="27561" xr:uid="{00000000-0005-0000-0000-0000A7800000}"/>
    <cellStyle name="Título 3 2 3 4 2 2 4 2" xfId="32200" xr:uid="{00000000-0005-0000-0000-0000A8800000}"/>
    <cellStyle name="Título 3 2 3 4 2 2 4 3" xfId="33786" xr:uid="{00000000-0005-0000-0000-0000A9800000}"/>
    <cellStyle name="Título 3 2 3 4 2 2 5" xfId="30676" xr:uid="{00000000-0005-0000-0000-0000AA800000}"/>
    <cellStyle name="Título 3 2 3 4 2 2 6" xfId="28597" xr:uid="{00000000-0005-0000-0000-0000AB800000}"/>
    <cellStyle name="Título 3 2 3 4 2 3" xfId="23715" xr:uid="{00000000-0005-0000-0000-0000AC800000}"/>
    <cellStyle name="Título 3 2 3 4 2 3 2" xfId="23716" xr:uid="{00000000-0005-0000-0000-0000AD800000}"/>
    <cellStyle name="Título 3 2 3 4 2 3 2 2" xfId="27566" xr:uid="{00000000-0005-0000-0000-0000AE800000}"/>
    <cellStyle name="Título 3 2 3 4 2 3 2 2 2" xfId="32205" xr:uid="{00000000-0005-0000-0000-0000AF800000}"/>
    <cellStyle name="Título 3 2 3 4 2 3 2 2 3" xfId="33791" xr:uid="{00000000-0005-0000-0000-0000B0800000}"/>
    <cellStyle name="Título 3 2 3 4 2 3 2 3" xfId="30681" xr:uid="{00000000-0005-0000-0000-0000B1800000}"/>
    <cellStyle name="Título 3 2 3 4 2 3 2 4" xfId="28592" xr:uid="{00000000-0005-0000-0000-0000B2800000}"/>
    <cellStyle name="Título 3 2 3 4 2 3 3" xfId="27565" xr:uid="{00000000-0005-0000-0000-0000B3800000}"/>
    <cellStyle name="Título 3 2 3 4 2 3 3 2" xfId="32204" xr:uid="{00000000-0005-0000-0000-0000B4800000}"/>
    <cellStyle name="Título 3 2 3 4 2 3 3 3" xfId="33790" xr:uid="{00000000-0005-0000-0000-0000B5800000}"/>
    <cellStyle name="Título 3 2 3 4 2 3 4" xfId="30680" xr:uid="{00000000-0005-0000-0000-0000B6800000}"/>
    <cellStyle name="Título 3 2 3 4 2 3 5" xfId="28593" xr:uid="{00000000-0005-0000-0000-0000B7800000}"/>
    <cellStyle name="Título 3 2 3 4 2 4" xfId="23717" xr:uid="{00000000-0005-0000-0000-0000B8800000}"/>
    <cellStyle name="Título 3 2 3 4 2 4 2" xfId="27567" xr:uid="{00000000-0005-0000-0000-0000B9800000}"/>
    <cellStyle name="Título 3 2 3 4 2 4 2 2" xfId="32206" xr:uid="{00000000-0005-0000-0000-0000BA800000}"/>
    <cellStyle name="Título 3 2 3 4 2 4 2 3" xfId="33792" xr:uid="{00000000-0005-0000-0000-0000BB800000}"/>
    <cellStyle name="Título 3 2 3 4 2 4 3" xfId="30682" xr:uid="{00000000-0005-0000-0000-0000BC800000}"/>
    <cellStyle name="Título 3 2 3 4 2 4 4" xfId="28591" xr:uid="{00000000-0005-0000-0000-0000BD800000}"/>
    <cellStyle name="Título 3 2 3 4 2 5" xfId="27560" xr:uid="{00000000-0005-0000-0000-0000BE800000}"/>
    <cellStyle name="Título 3 2 3 4 2 5 2" xfId="32199" xr:uid="{00000000-0005-0000-0000-0000BF800000}"/>
    <cellStyle name="Título 3 2 3 4 2 5 3" xfId="33785" xr:uid="{00000000-0005-0000-0000-0000C0800000}"/>
    <cellStyle name="Título 3 2 3 4 2 6" xfId="30675" xr:uid="{00000000-0005-0000-0000-0000C1800000}"/>
    <cellStyle name="Título 3 2 3 4 2 7" xfId="28598" xr:uid="{00000000-0005-0000-0000-0000C2800000}"/>
    <cellStyle name="Título 3 2 3 4 3" xfId="23718" xr:uid="{00000000-0005-0000-0000-0000C3800000}"/>
    <cellStyle name="Título 3 2 3 4 3 2" xfId="23719" xr:uid="{00000000-0005-0000-0000-0000C4800000}"/>
    <cellStyle name="Título 3 2 3 4 3 2 2" xfId="23720" xr:uid="{00000000-0005-0000-0000-0000C5800000}"/>
    <cellStyle name="Título 3 2 3 4 3 2 2 2" xfId="27570" xr:uid="{00000000-0005-0000-0000-0000C6800000}"/>
    <cellStyle name="Título 3 2 3 4 3 2 2 2 2" xfId="32209" xr:uid="{00000000-0005-0000-0000-0000C7800000}"/>
    <cellStyle name="Título 3 2 3 4 3 2 2 2 3" xfId="33795" xr:uid="{00000000-0005-0000-0000-0000C8800000}"/>
    <cellStyle name="Título 3 2 3 4 3 2 2 3" xfId="30685" xr:uid="{00000000-0005-0000-0000-0000C9800000}"/>
    <cellStyle name="Título 3 2 3 4 3 2 2 4" xfId="28588" xr:uid="{00000000-0005-0000-0000-0000CA800000}"/>
    <cellStyle name="Título 3 2 3 4 3 2 3" xfId="27569" xr:uid="{00000000-0005-0000-0000-0000CB800000}"/>
    <cellStyle name="Título 3 2 3 4 3 2 3 2" xfId="32208" xr:uid="{00000000-0005-0000-0000-0000CC800000}"/>
    <cellStyle name="Título 3 2 3 4 3 2 3 3" xfId="33794" xr:uid="{00000000-0005-0000-0000-0000CD800000}"/>
    <cellStyle name="Título 3 2 3 4 3 2 4" xfId="30684" xr:uid="{00000000-0005-0000-0000-0000CE800000}"/>
    <cellStyle name="Título 3 2 3 4 3 2 5" xfId="28589" xr:uid="{00000000-0005-0000-0000-0000CF800000}"/>
    <cellStyle name="Título 3 2 3 4 3 3" xfId="23721" xr:uid="{00000000-0005-0000-0000-0000D0800000}"/>
    <cellStyle name="Título 3 2 3 4 3 3 2" xfId="27571" xr:uid="{00000000-0005-0000-0000-0000D1800000}"/>
    <cellStyle name="Título 3 2 3 4 3 3 2 2" xfId="32210" xr:uid="{00000000-0005-0000-0000-0000D2800000}"/>
    <cellStyle name="Título 3 2 3 4 3 3 2 3" xfId="33796" xr:uid="{00000000-0005-0000-0000-0000D3800000}"/>
    <cellStyle name="Título 3 2 3 4 3 3 3" xfId="30686" xr:uid="{00000000-0005-0000-0000-0000D4800000}"/>
    <cellStyle name="Título 3 2 3 4 3 3 4" xfId="28587" xr:uid="{00000000-0005-0000-0000-0000D5800000}"/>
    <cellStyle name="Título 3 2 3 4 3 4" xfId="27568" xr:uid="{00000000-0005-0000-0000-0000D6800000}"/>
    <cellStyle name="Título 3 2 3 4 3 4 2" xfId="32207" xr:uid="{00000000-0005-0000-0000-0000D7800000}"/>
    <cellStyle name="Título 3 2 3 4 3 4 3" xfId="33793" xr:uid="{00000000-0005-0000-0000-0000D8800000}"/>
    <cellStyle name="Título 3 2 3 4 3 5" xfId="30683" xr:uid="{00000000-0005-0000-0000-0000D9800000}"/>
    <cellStyle name="Título 3 2 3 4 3 6" xfId="28590" xr:uid="{00000000-0005-0000-0000-0000DA800000}"/>
    <cellStyle name="Título 3 2 3 4 4" xfId="23722" xr:uid="{00000000-0005-0000-0000-0000DB800000}"/>
    <cellStyle name="Título 3 2 3 4 4 2" xfId="23723" xr:uid="{00000000-0005-0000-0000-0000DC800000}"/>
    <cellStyle name="Título 3 2 3 4 4 2 2" xfId="27573" xr:uid="{00000000-0005-0000-0000-0000DD800000}"/>
    <cellStyle name="Título 3 2 3 4 4 2 2 2" xfId="32212" xr:uid="{00000000-0005-0000-0000-0000DE800000}"/>
    <cellStyle name="Título 3 2 3 4 4 2 2 3" xfId="33798" xr:uid="{00000000-0005-0000-0000-0000DF800000}"/>
    <cellStyle name="Título 3 2 3 4 4 2 3" xfId="30688" xr:uid="{00000000-0005-0000-0000-0000E0800000}"/>
    <cellStyle name="Título 3 2 3 4 4 2 4" xfId="28585" xr:uid="{00000000-0005-0000-0000-0000E1800000}"/>
    <cellStyle name="Título 3 2 3 4 4 3" xfId="27572" xr:uid="{00000000-0005-0000-0000-0000E2800000}"/>
    <cellStyle name="Título 3 2 3 4 4 3 2" xfId="32211" xr:uid="{00000000-0005-0000-0000-0000E3800000}"/>
    <cellStyle name="Título 3 2 3 4 4 3 3" xfId="33797" xr:uid="{00000000-0005-0000-0000-0000E4800000}"/>
    <cellStyle name="Título 3 2 3 4 4 4" xfId="30687" xr:uid="{00000000-0005-0000-0000-0000E5800000}"/>
    <cellStyle name="Título 3 2 3 4 4 5" xfId="28586" xr:uid="{00000000-0005-0000-0000-0000E6800000}"/>
    <cellStyle name="Título 3 2 3 4 5" xfId="23724" xr:uid="{00000000-0005-0000-0000-0000E7800000}"/>
    <cellStyle name="Título 3 2 3 4 5 2" xfId="27574" xr:uid="{00000000-0005-0000-0000-0000E8800000}"/>
    <cellStyle name="Título 3 2 3 4 5 2 2" xfId="32213" xr:uid="{00000000-0005-0000-0000-0000E9800000}"/>
    <cellStyle name="Título 3 2 3 4 5 2 3" xfId="33799" xr:uid="{00000000-0005-0000-0000-0000EA800000}"/>
    <cellStyle name="Título 3 2 3 4 5 3" xfId="30689" xr:uid="{00000000-0005-0000-0000-0000EB800000}"/>
    <cellStyle name="Título 3 2 3 4 5 4" xfId="28584" xr:uid="{00000000-0005-0000-0000-0000EC800000}"/>
    <cellStyle name="Título 3 2 3 4 6" xfId="27559" xr:uid="{00000000-0005-0000-0000-0000ED800000}"/>
    <cellStyle name="Título 3 2 3 4 6 2" xfId="32198" xr:uid="{00000000-0005-0000-0000-0000EE800000}"/>
    <cellStyle name="Título 3 2 3 4 6 3" xfId="33784" xr:uid="{00000000-0005-0000-0000-0000EF800000}"/>
    <cellStyle name="Título 3 2 3 4 7" xfId="28093" xr:uid="{00000000-0005-0000-0000-0000F0800000}"/>
    <cellStyle name="Título 3 2 3 4 7 2" xfId="32729" xr:uid="{00000000-0005-0000-0000-0000F1800000}"/>
    <cellStyle name="Título 3 2 3 4 7 3" xfId="34315" xr:uid="{00000000-0005-0000-0000-0000F2800000}"/>
    <cellStyle name="Título 3 2 3 4 8" xfId="30674" xr:uid="{00000000-0005-0000-0000-0000F3800000}"/>
    <cellStyle name="Título 3 2 3 4 9" xfId="28599" xr:uid="{00000000-0005-0000-0000-0000F4800000}"/>
    <cellStyle name="Título 3 2 3 5" xfId="23725" xr:uid="{00000000-0005-0000-0000-0000F5800000}"/>
    <cellStyle name="Título 3 2 3 5 2" xfId="23726" xr:uid="{00000000-0005-0000-0000-0000F6800000}"/>
    <cellStyle name="Título 3 2 3 5 2 2" xfId="23727" xr:uid="{00000000-0005-0000-0000-0000F7800000}"/>
    <cellStyle name="Título 3 2 3 5 2 2 2" xfId="23728" xr:uid="{00000000-0005-0000-0000-0000F8800000}"/>
    <cellStyle name="Título 3 2 3 5 2 2 2 2" xfId="23729" xr:uid="{00000000-0005-0000-0000-0000F9800000}"/>
    <cellStyle name="Título 3 2 3 5 2 2 2 2 2" xfId="27579" xr:uid="{00000000-0005-0000-0000-0000FA800000}"/>
    <cellStyle name="Título 3 2 3 5 2 2 2 2 2 2" xfId="32218" xr:uid="{00000000-0005-0000-0000-0000FB800000}"/>
    <cellStyle name="Título 3 2 3 5 2 2 2 2 2 3" xfId="33804" xr:uid="{00000000-0005-0000-0000-0000FC800000}"/>
    <cellStyle name="Título 3 2 3 5 2 2 2 2 3" xfId="30694" xr:uid="{00000000-0005-0000-0000-0000FD800000}"/>
    <cellStyle name="Título 3 2 3 5 2 2 2 2 4" xfId="28579" xr:uid="{00000000-0005-0000-0000-0000FE800000}"/>
    <cellStyle name="Título 3 2 3 5 2 2 2 3" xfId="27578" xr:uid="{00000000-0005-0000-0000-0000FF800000}"/>
    <cellStyle name="Título 3 2 3 5 2 2 2 3 2" xfId="32217" xr:uid="{00000000-0005-0000-0000-000000810000}"/>
    <cellStyle name="Título 3 2 3 5 2 2 2 3 3" xfId="33803" xr:uid="{00000000-0005-0000-0000-000001810000}"/>
    <cellStyle name="Título 3 2 3 5 2 2 2 4" xfId="30693" xr:uid="{00000000-0005-0000-0000-000002810000}"/>
    <cellStyle name="Título 3 2 3 5 2 2 2 5" xfId="28580" xr:uid="{00000000-0005-0000-0000-000003810000}"/>
    <cellStyle name="Título 3 2 3 5 2 2 3" xfId="23730" xr:uid="{00000000-0005-0000-0000-000004810000}"/>
    <cellStyle name="Título 3 2 3 5 2 2 3 2" xfId="27580" xr:uid="{00000000-0005-0000-0000-000005810000}"/>
    <cellStyle name="Título 3 2 3 5 2 2 3 2 2" xfId="32219" xr:uid="{00000000-0005-0000-0000-000006810000}"/>
    <cellStyle name="Título 3 2 3 5 2 2 3 2 3" xfId="33805" xr:uid="{00000000-0005-0000-0000-000007810000}"/>
    <cellStyle name="Título 3 2 3 5 2 2 3 3" xfId="30695" xr:uid="{00000000-0005-0000-0000-000008810000}"/>
    <cellStyle name="Título 3 2 3 5 2 2 3 4" xfId="28578" xr:uid="{00000000-0005-0000-0000-000009810000}"/>
    <cellStyle name="Título 3 2 3 5 2 2 4" xfId="27577" xr:uid="{00000000-0005-0000-0000-00000A810000}"/>
    <cellStyle name="Título 3 2 3 5 2 2 4 2" xfId="32216" xr:uid="{00000000-0005-0000-0000-00000B810000}"/>
    <cellStyle name="Título 3 2 3 5 2 2 4 3" xfId="33802" xr:uid="{00000000-0005-0000-0000-00000C810000}"/>
    <cellStyle name="Título 3 2 3 5 2 2 5" xfId="30692" xr:uid="{00000000-0005-0000-0000-00000D810000}"/>
    <cellStyle name="Título 3 2 3 5 2 2 6" xfId="28581" xr:uid="{00000000-0005-0000-0000-00000E810000}"/>
    <cellStyle name="Título 3 2 3 5 2 3" xfId="23731" xr:uid="{00000000-0005-0000-0000-00000F810000}"/>
    <cellStyle name="Título 3 2 3 5 2 3 2" xfId="23732" xr:uid="{00000000-0005-0000-0000-000010810000}"/>
    <cellStyle name="Título 3 2 3 5 2 3 2 2" xfId="27582" xr:uid="{00000000-0005-0000-0000-000011810000}"/>
    <cellStyle name="Título 3 2 3 5 2 3 2 2 2" xfId="32221" xr:uid="{00000000-0005-0000-0000-000012810000}"/>
    <cellStyle name="Título 3 2 3 5 2 3 2 2 3" xfId="33807" xr:uid="{00000000-0005-0000-0000-000013810000}"/>
    <cellStyle name="Título 3 2 3 5 2 3 2 3" xfId="30697" xr:uid="{00000000-0005-0000-0000-000014810000}"/>
    <cellStyle name="Título 3 2 3 5 2 3 2 4" xfId="28576" xr:uid="{00000000-0005-0000-0000-000015810000}"/>
    <cellStyle name="Título 3 2 3 5 2 3 3" xfId="27581" xr:uid="{00000000-0005-0000-0000-000016810000}"/>
    <cellStyle name="Título 3 2 3 5 2 3 3 2" xfId="32220" xr:uid="{00000000-0005-0000-0000-000017810000}"/>
    <cellStyle name="Título 3 2 3 5 2 3 3 3" xfId="33806" xr:uid="{00000000-0005-0000-0000-000018810000}"/>
    <cellStyle name="Título 3 2 3 5 2 3 4" xfId="30696" xr:uid="{00000000-0005-0000-0000-000019810000}"/>
    <cellStyle name="Título 3 2 3 5 2 3 5" xfId="28577" xr:uid="{00000000-0005-0000-0000-00001A810000}"/>
    <cellStyle name="Título 3 2 3 5 2 4" xfId="23733" xr:uid="{00000000-0005-0000-0000-00001B810000}"/>
    <cellStyle name="Título 3 2 3 5 2 4 2" xfId="27583" xr:uid="{00000000-0005-0000-0000-00001C810000}"/>
    <cellStyle name="Título 3 2 3 5 2 4 2 2" xfId="32222" xr:uid="{00000000-0005-0000-0000-00001D810000}"/>
    <cellStyle name="Título 3 2 3 5 2 4 2 3" xfId="33808" xr:uid="{00000000-0005-0000-0000-00001E810000}"/>
    <cellStyle name="Título 3 2 3 5 2 4 3" xfId="30698" xr:uid="{00000000-0005-0000-0000-00001F810000}"/>
    <cellStyle name="Título 3 2 3 5 2 4 4" xfId="28575" xr:uid="{00000000-0005-0000-0000-000020810000}"/>
    <cellStyle name="Título 3 2 3 5 2 5" xfId="27576" xr:uid="{00000000-0005-0000-0000-000021810000}"/>
    <cellStyle name="Título 3 2 3 5 2 5 2" xfId="32215" xr:uid="{00000000-0005-0000-0000-000022810000}"/>
    <cellStyle name="Título 3 2 3 5 2 5 3" xfId="33801" xr:uid="{00000000-0005-0000-0000-000023810000}"/>
    <cellStyle name="Título 3 2 3 5 2 6" xfId="30691" xr:uid="{00000000-0005-0000-0000-000024810000}"/>
    <cellStyle name="Título 3 2 3 5 2 7" xfId="28582" xr:uid="{00000000-0005-0000-0000-000025810000}"/>
    <cellStyle name="Título 3 2 3 5 3" xfId="23734" xr:uid="{00000000-0005-0000-0000-000026810000}"/>
    <cellStyle name="Título 3 2 3 5 3 2" xfId="23735" xr:uid="{00000000-0005-0000-0000-000027810000}"/>
    <cellStyle name="Título 3 2 3 5 3 2 2" xfId="23736" xr:uid="{00000000-0005-0000-0000-000028810000}"/>
    <cellStyle name="Título 3 2 3 5 3 2 2 2" xfId="27586" xr:uid="{00000000-0005-0000-0000-000029810000}"/>
    <cellStyle name="Título 3 2 3 5 3 2 2 2 2" xfId="32225" xr:uid="{00000000-0005-0000-0000-00002A810000}"/>
    <cellStyle name="Título 3 2 3 5 3 2 2 2 3" xfId="33811" xr:uid="{00000000-0005-0000-0000-00002B810000}"/>
    <cellStyle name="Título 3 2 3 5 3 2 2 3" xfId="30701" xr:uid="{00000000-0005-0000-0000-00002C810000}"/>
    <cellStyle name="Título 3 2 3 5 3 2 2 4" xfId="28572" xr:uid="{00000000-0005-0000-0000-00002D810000}"/>
    <cellStyle name="Título 3 2 3 5 3 2 3" xfId="27585" xr:uid="{00000000-0005-0000-0000-00002E810000}"/>
    <cellStyle name="Título 3 2 3 5 3 2 3 2" xfId="32224" xr:uid="{00000000-0005-0000-0000-00002F810000}"/>
    <cellStyle name="Título 3 2 3 5 3 2 3 3" xfId="33810" xr:uid="{00000000-0005-0000-0000-000030810000}"/>
    <cellStyle name="Título 3 2 3 5 3 2 4" xfId="30700" xr:uid="{00000000-0005-0000-0000-000031810000}"/>
    <cellStyle name="Título 3 2 3 5 3 2 5" xfId="28573" xr:uid="{00000000-0005-0000-0000-000032810000}"/>
    <cellStyle name="Título 3 2 3 5 3 3" xfId="23737" xr:uid="{00000000-0005-0000-0000-000033810000}"/>
    <cellStyle name="Título 3 2 3 5 3 3 2" xfId="27587" xr:uid="{00000000-0005-0000-0000-000034810000}"/>
    <cellStyle name="Título 3 2 3 5 3 3 2 2" xfId="32226" xr:uid="{00000000-0005-0000-0000-000035810000}"/>
    <cellStyle name="Título 3 2 3 5 3 3 2 3" xfId="33812" xr:uid="{00000000-0005-0000-0000-000036810000}"/>
    <cellStyle name="Título 3 2 3 5 3 3 3" xfId="30702" xr:uid="{00000000-0005-0000-0000-000037810000}"/>
    <cellStyle name="Título 3 2 3 5 3 3 4" xfId="28571" xr:uid="{00000000-0005-0000-0000-000038810000}"/>
    <cellStyle name="Título 3 2 3 5 3 4" xfId="27584" xr:uid="{00000000-0005-0000-0000-000039810000}"/>
    <cellStyle name="Título 3 2 3 5 3 4 2" xfId="32223" xr:uid="{00000000-0005-0000-0000-00003A810000}"/>
    <cellStyle name="Título 3 2 3 5 3 4 3" xfId="33809" xr:uid="{00000000-0005-0000-0000-00003B810000}"/>
    <cellStyle name="Título 3 2 3 5 3 5" xfId="30699" xr:uid="{00000000-0005-0000-0000-00003C810000}"/>
    <cellStyle name="Título 3 2 3 5 3 6" xfId="28574" xr:uid="{00000000-0005-0000-0000-00003D810000}"/>
    <cellStyle name="Título 3 2 3 5 4" xfId="23738" xr:uid="{00000000-0005-0000-0000-00003E810000}"/>
    <cellStyle name="Título 3 2 3 5 4 2" xfId="23739" xr:uid="{00000000-0005-0000-0000-00003F810000}"/>
    <cellStyle name="Título 3 2 3 5 4 2 2" xfId="27589" xr:uid="{00000000-0005-0000-0000-000040810000}"/>
    <cellStyle name="Título 3 2 3 5 4 2 2 2" xfId="32228" xr:uid="{00000000-0005-0000-0000-000041810000}"/>
    <cellStyle name="Título 3 2 3 5 4 2 2 3" xfId="33814" xr:uid="{00000000-0005-0000-0000-000042810000}"/>
    <cellStyle name="Título 3 2 3 5 4 2 3" xfId="30704" xr:uid="{00000000-0005-0000-0000-000043810000}"/>
    <cellStyle name="Título 3 2 3 5 4 2 4" xfId="28569" xr:uid="{00000000-0005-0000-0000-000044810000}"/>
    <cellStyle name="Título 3 2 3 5 4 3" xfId="27588" xr:uid="{00000000-0005-0000-0000-000045810000}"/>
    <cellStyle name="Título 3 2 3 5 4 3 2" xfId="32227" xr:uid="{00000000-0005-0000-0000-000046810000}"/>
    <cellStyle name="Título 3 2 3 5 4 3 3" xfId="33813" xr:uid="{00000000-0005-0000-0000-000047810000}"/>
    <cellStyle name="Título 3 2 3 5 4 4" xfId="30703" xr:uid="{00000000-0005-0000-0000-000048810000}"/>
    <cellStyle name="Título 3 2 3 5 4 5" xfId="28570" xr:uid="{00000000-0005-0000-0000-000049810000}"/>
    <cellStyle name="Título 3 2 3 5 5" xfId="23740" xr:uid="{00000000-0005-0000-0000-00004A810000}"/>
    <cellStyle name="Título 3 2 3 5 5 2" xfId="27590" xr:uid="{00000000-0005-0000-0000-00004B810000}"/>
    <cellStyle name="Título 3 2 3 5 5 2 2" xfId="32229" xr:uid="{00000000-0005-0000-0000-00004C810000}"/>
    <cellStyle name="Título 3 2 3 5 5 2 3" xfId="33815" xr:uid="{00000000-0005-0000-0000-00004D810000}"/>
    <cellStyle name="Título 3 2 3 5 5 3" xfId="30705" xr:uid="{00000000-0005-0000-0000-00004E810000}"/>
    <cellStyle name="Título 3 2 3 5 5 4" xfId="28568" xr:uid="{00000000-0005-0000-0000-00004F810000}"/>
    <cellStyle name="Título 3 2 3 5 6" xfId="27575" xr:uid="{00000000-0005-0000-0000-000050810000}"/>
    <cellStyle name="Título 3 2 3 5 6 2" xfId="32214" xr:uid="{00000000-0005-0000-0000-000051810000}"/>
    <cellStyle name="Título 3 2 3 5 6 3" xfId="33800" xr:uid="{00000000-0005-0000-0000-000052810000}"/>
    <cellStyle name="Título 3 2 3 5 7" xfId="30690" xr:uid="{00000000-0005-0000-0000-000053810000}"/>
    <cellStyle name="Título 3 2 3 5 8" xfId="28583" xr:uid="{00000000-0005-0000-0000-000054810000}"/>
    <cellStyle name="Título 3 2 3 6" xfId="23741" xr:uid="{00000000-0005-0000-0000-000055810000}"/>
    <cellStyle name="Título 3 2 3 6 2" xfId="23742" xr:uid="{00000000-0005-0000-0000-000056810000}"/>
    <cellStyle name="Título 3 2 3 6 2 2" xfId="23743" xr:uid="{00000000-0005-0000-0000-000057810000}"/>
    <cellStyle name="Título 3 2 3 6 2 2 2" xfId="27593" xr:uid="{00000000-0005-0000-0000-000058810000}"/>
    <cellStyle name="Título 3 2 3 6 2 2 2 2" xfId="32232" xr:uid="{00000000-0005-0000-0000-000059810000}"/>
    <cellStyle name="Título 3 2 3 6 2 2 2 3" xfId="33818" xr:uid="{00000000-0005-0000-0000-00005A810000}"/>
    <cellStyle name="Título 3 2 3 6 2 2 3" xfId="30708" xr:uid="{00000000-0005-0000-0000-00005B810000}"/>
    <cellStyle name="Título 3 2 3 6 2 2 4" xfId="28565" xr:uid="{00000000-0005-0000-0000-00005C810000}"/>
    <cellStyle name="Título 3 2 3 6 2 3" xfId="27592" xr:uid="{00000000-0005-0000-0000-00005D810000}"/>
    <cellStyle name="Título 3 2 3 6 2 3 2" xfId="32231" xr:uid="{00000000-0005-0000-0000-00005E810000}"/>
    <cellStyle name="Título 3 2 3 6 2 3 3" xfId="33817" xr:uid="{00000000-0005-0000-0000-00005F810000}"/>
    <cellStyle name="Título 3 2 3 6 2 4" xfId="30707" xr:uid="{00000000-0005-0000-0000-000060810000}"/>
    <cellStyle name="Título 3 2 3 6 2 5" xfId="28566" xr:uid="{00000000-0005-0000-0000-000061810000}"/>
    <cellStyle name="Título 3 2 3 6 3" xfId="23744" xr:uid="{00000000-0005-0000-0000-000062810000}"/>
    <cellStyle name="Título 3 2 3 6 3 2" xfId="27594" xr:uid="{00000000-0005-0000-0000-000063810000}"/>
    <cellStyle name="Título 3 2 3 6 3 2 2" xfId="32233" xr:uid="{00000000-0005-0000-0000-000064810000}"/>
    <cellStyle name="Título 3 2 3 6 3 2 3" xfId="33819" xr:uid="{00000000-0005-0000-0000-000065810000}"/>
    <cellStyle name="Título 3 2 3 6 3 3" xfId="30709" xr:uid="{00000000-0005-0000-0000-000066810000}"/>
    <cellStyle name="Título 3 2 3 6 3 4" xfId="28564" xr:uid="{00000000-0005-0000-0000-000067810000}"/>
    <cellStyle name="Título 3 2 3 6 4" xfId="27591" xr:uid="{00000000-0005-0000-0000-000068810000}"/>
    <cellStyle name="Título 3 2 3 6 4 2" xfId="32230" xr:uid="{00000000-0005-0000-0000-000069810000}"/>
    <cellStyle name="Título 3 2 3 6 4 3" xfId="33816" xr:uid="{00000000-0005-0000-0000-00006A810000}"/>
    <cellStyle name="Título 3 2 3 6 5" xfId="30706" xr:uid="{00000000-0005-0000-0000-00006B810000}"/>
    <cellStyle name="Título 3 2 3 6 6" xfId="28567" xr:uid="{00000000-0005-0000-0000-00006C810000}"/>
    <cellStyle name="Título 3 2 3 7" xfId="23745" xr:uid="{00000000-0005-0000-0000-00006D810000}"/>
    <cellStyle name="Título 3 2 3 7 2" xfId="23746" xr:uid="{00000000-0005-0000-0000-00006E810000}"/>
    <cellStyle name="Título 3 2 3 7 2 2" xfId="27596" xr:uid="{00000000-0005-0000-0000-00006F810000}"/>
    <cellStyle name="Título 3 2 3 7 2 2 2" xfId="32235" xr:uid="{00000000-0005-0000-0000-000070810000}"/>
    <cellStyle name="Título 3 2 3 7 2 2 3" xfId="33821" xr:uid="{00000000-0005-0000-0000-000071810000}"/>
    <cellStyle name="Título 3 2 3 7 2 3" xfId="30711" xr:uid="{00000000-0005-0000-0000-000072810000}"/>
    <cellStyle name="Título 3 2 3 7 2 4" xfId="28562" xr:uid="{00000000-0005-0000-0000-000073810000}"/>
    <cellStyle name="Título 3 2 3 7 3" xfId="27595" xr:uid="{00000000-0005-0000-0000-000074810000}"/>
    <cellStyle name="Título 3 2 3 7 3 2" xfId="32234" xr:uid="{00000000-0005-0000-0000-000075810000}"/>
    <cellStyle name="Título 3 2 3 7 3 3" xfId="33820" xr:uid="{00000000-0005-0000-0000-000076810000}"/>
    <cellStyle name="Título 3 2 3 7 4" xfId="30710" xr:uid="{00000000-0005-0000-0000-000077810000}"/>
    <cellStyle name="Título 3 2 3 7 5" xfId="28563" xr:uid="{00000000-0005-0000-0000-000078810000}"/>
    <cellStyle name="Título 3 2 3 8" xfId="23747" xr:uid="{00000000-0005-0000-0000-000079810000}"/>
    <cellStyle name="Título 3 2 3 8 2" xfId="23748" xr:uid="{00000000-0005-0000-0000-00007A810000}"/>
    <cellStyle name="Título 3 2 3 8 2 2" xfId="27598" xr:uid="{00000000-0005-0000-0000-00007B810000}"/>
    <cellStyle name="Título 3 2 3 8 2 2 2" xfId="32237" xr:uid="{00000000-0005-0000-0000-00007C810000}"/>
    <cellStyle name="Título 3 2 3 8 2 2 3" xfId="33823" xr:uid="{00000000-0005-0000-0000-00007D810000}"/>
    <cellStyle name="Título 3 2 3 8 2 3" xfId="30713" xr:uid="{00000000-0005-0000-0000-00007E810000}"/>
    <cellStyle name="Título 3 2 3 8 2 4" xfId="28560" xr:uid="{00000000-0005-0000-0000-00007F810000}"/>
    <cellStyle name="Título 3 2 3 8 3" xfId="27597" xr:uid="{00000000-0005-0000-0000-000080810000}"/>
    <cellStyle name="Título 3 2 3 8 3 2" xfId="32236" xr:uid="{00000000-0005-0000-0000-000081810000}"/>
    <cellStyle name="Título 3 2 3 8 3 3" xfId="33822" xr:uid="{00000000-0005-0000-0000-000082810000}"/>
    <cellStyle name="Título 3 2 3 8 4" xfId="30712" xr:uid="{00000000-0005-0000-0000-000083810000}"/>
    <cellStyle name="Título 3 2 3 8 5" xfId="28561" xr:uid="{00000000-0005-0000-0000-000084810000}"/>
    <cellStyle name="Título 3 2 3 9" xfId="23749" xr:uid="{00000000-0005-0000-0000-000085810000}"/>
    <cellStyle name="Título 3 2 3 9 2" xfId="27599" xr:uid="{00000000-0005-0000-0000-000086810000}"/>
    <cellStyle name="Título 3 2 3 9 2 2" xfId="32238" xr:uid="{00000000-0005-0000-0000-000087810000}"/>
    <cellStyle name="Título 3 2 3 9 2 3" xfId="33824" xr:uid="{00000000-0005-0000-0000-000088810000}"/>
    <cellStyle name="Título 3 2 3 9 3" xfId="30714" xr:uid="{00000000-0005-0000-0000-000089810000}"/>
    <cellStyle name="Título 3 2 3 9 4" xfId="28559" xr:uid="{00000000-0005-0000-0000-00008A810000}"/>
    <cellStyle name="Título 3 2 3_Client_Report_SSFD_286_UI_15May14_06h00" xfId="37153" xr:uid="{00000000-0005-0000-0000-00008B810000}"/>
    <cellStyle name="Título 3 2 4" xfId="23750" xr:uid="{00000000-0005-0000-0000-00008C810000}"/>
    <cellStyle name="Título 3 2 4 10" xfId="27600" xr:uid="{00000000-0005-0000-0000-00008D810000}"/>
    <cellStyle name="Título 3 2 4 10 2" xfId="32239" xr:uid="{00000000-0005-0000-0000-00008E810000}"/>
    <cellStyle name="Título 3 2 4 10 3" xfId="33825" xr:uid="{00000000-0005-0000-0000-00008F810000}"/>
    <cellStyle name="Título 3 2 4 11" xfId="28094" xr:uid="{00000000-0005-0000-0000-000090810000}"/>
    <cellStyle name="Título 3 2 4 11 2" xfId="32730" xr:uid="{00000000-0005-0000-0000-000091810000}"/>
    <cellStyle name="Título 3 2 4 11 3" xfId="34316" xr:uid="{00000000-0005-0000-0000-000092810000}"/>
    <cellStyle name="Título 3 2 4 12" xfId="30715" xr:uid="{00000000-0005-0000-0000-000093810000}"/>
    <cellStyle name="Título 3 2 4 13" xfId="28558" xr:uid="{00000000-0005-0000-0000-000094810000}"/>
    <cellStyle name="Título 3 2 4 2" xfId="23751" xr:uid="{00000000-0005-0000-0000-000095810000}"/>
    <cellStyle name="Título 3 2 4 2 10" xfId="30716" xr:uid="{00000000-0005-0000-0000-000096810000}"/>
    <cellStyle name="Título 3 2 4 2 11" xfId="28557" xr:uid="{00000000-0005-0000-0000-000097810000}"/>
    <cellStyle name="Título 3 2 4 2 2" xfId="23752" xr:uid="{00000000-0005-0000-0000-000098810000}"/>
    <cellStyle name="Título 3 2 4 2 2 2" xfId="23753" xr:uid="{00000000-0005-0000-0000-000099810000}"/>
    <cellStyle name="Título 3 2 4 2 2 2 2" xfId="23754" xr:uid="{00000000-0005-0000-0000-00009A810000}"/>
    <cellStyle name="Título 3 2 4 2 2 2 2 2" xfId="23755" xr:uid="{00000000-0005-0000-0000-00009B810000}"/>
    <cellStyle name="Título 3 2 4 2 2 2 2 2 2" xfId="23756" xr:uid="{00000000-0005-0000-0000-00009C810000}"/>
    <cellStyle name="Título 3 2 4 2 2 2 2 2 2 2" xfId="27606" xr:uid="{00000000-0005-0000-0000-00009D810000}"/>
    <cellStyle name="Título 3 2 4 2 2 2 2 2 2 2 2" xfId="32245" xr:uid="{00000000-0005-0000-0000-00009E810000}"/>
    <cellStyle name="Título 3 2 4 2 2 2 2 2 2 2 3" xfId="33831" xr:uid="{00000000-0005-0000-0000-00009F810000}"/>
    <cellStyle name="Título 3 2 4 2 2 2 2 2 2 3" xfId="30721" xr:uid="{00000000-0005-0000-0000-0000A0810000}"/>
    <cellStyle name="Título 3 2 4 2 2 2 2 2 2 4" xfId="28552" xr:uid="{00000000-0005-0000-0000-0000A1810000}"/>
    <cellStyle name="Título 3 2 4 2 2 2 2 2 3" xfId="27605" xr:uid="{00000000-0005-0000-0000-0000A2810000}"/>
    <cellStyle name="Título 3 2 4 2 2 2 2 2 3 2" xfId="32244" xr:uid="{00000000-0005-0000-0000-0000A3810000}"/>
    <cellStyle name="Título 3 2 4 2 2 2 2 2 3 3" xfId="33830" xr:uid="{00000000-0005-0000-0000-0000A4810000}"/>
    <cellStyle name="Título 3 2 4 2 2 2 2 2 4" xfId="30720" xr:uid="{00000000-0005-0000-0000-0000A5810000}"/>
    <cellStyle name="Título 3 2 4 2 2 2 2 2 5" xfId="28553" xr:uid="{00000000-0005-0000-0000-0000A6810000}"/>
    <cellStyle name="Título 3 2 4 2 2 2 2 3" xfId="23757" xr:uid="{00000000-0005-0000-0000-0000A7810000}"/>
    <cellStyle name="Título 3 2 4 2 2 2 2 3 2" xfId="27607" xr:uid="{00000000-0005-0000-0000-0000A8810000}"/>
    <cellStyle name="Título 3 2 4 2 2 2 2 3 2 2" xfId="32246" xr:uid="{00000000-0005-0000-0000-0000A9810000}"/>
    <cellStyle name="Título 3 2 4 2 2 2 2 3 2 3" xfId="33832" xr:uid="{00000000-0005-0000-0000-0000AA810000}"/>
    <cellStyle name="Título 3 2 4 2 2 2 2 3 3" xfId="30722" xr:uid="{00000000-0005-0000-0000-0000AB810000}"/>
    <cellStyle name="Título 3 2 4 2 2 2 2 3 4" xfId="28551" xr:uid="{00000000-0005-0000-0000-0000AC810000}"/>
    <cellStyle name="Título 3 2 4 2 2 2 2 4" xfId="27604" xr:uid="{00000000-0005-0000-0000-0000AD810000}"/>
    <cellStyle name="Título 3 2 4 2 2 2 2 4 2" xfId="32243" xr:uid="{00000000-0005-0000-0000-0000AE810000}"/>
    <cellStyle name="Título 3 2 4 2 2 2 2 4 3" xfId="33829" xr:uid="{00000000-0005-0000-0000-0000AF810000}"/>
    <cellStyle name="Título 3 2 4 2 2 2 2 5" xfId="30719" xr:uid="{00000000-0005-0000-0000-0000B0810000}"/>
    <cellStyle name="Título 3 2 4 2 2 2 2 6" xfId="28554" xr:uid="{00000000-0005-0000-0000-0000B1810000}"/>
    <cellStyle name="Título 3 2 4 2 2 2 3" xfId="23758" xr:uid="{00000000-0005-0000-0000-0000B2810000}"/>
    <cellStyle name="Título 3 2 4 2 2 2 3 2" xfId="23759" xr:uid="{00000000-0005-0000-0000-0000B3810000}"/>
    <cellStyle name="Título 3 2 4 2 2 2 3 2 2" xfId="27609" xr:uid="{00000000-0005-0000-0000-0000B4810000}"/>
    <cellStyle name="Título 3 2 4 2 2 2 3 2 2 2" xfId="32248" xr:uid="{00000000-0005-0000-0000-0000B5810000}"/>
    <cellStyle name="Título 3 2 4 2 2 2 3 2 2 3" xfId="33834" xr:uid="{00000000-0005-0000-0000-0000B6810000}"/>
    <cellStyle name="Título 3 2 4 2 2 2 3 2 3" xfId="30724" xr:uid="{00000000-0005-0000-0000-0000B7810000}"/>
    <cellStyle name="Título 3 2 4 2 2 2 3 2 4" xfId="28549" xr:uid="{00000000-0005-0000-0000-0000B8810000}"/>
    <cellStyle name="Título 3 2 4 2 2 2 3 3" xfId="27608" xr:uid="{00000000-0005-0000-0000-0000B9810000}"/>
    <cellStyle name="Título 3 2 4 2 2 2 3 3 2" xfId="32247" xr:uid="{00000000-0005-0000-0000-0000BA810000}"/>
    <cellStyle name="Título 3 2 4 2 2 2 3 3 3" xfId="33833" xr:uid="{00000000-0005-0000-0000-0000BB810000}"/>
    <cellStyle name="Título 3 2 4 2 2 2 3 4" xfId="30723" xr:uid="{00000000-0005-0000-0000-0000BC810000}"/>
    <cellStyle name="Título 3 2 4 2 2 2 3 5" xfId="28550" xr:uid="{00000000-0005-0000-0000-0000BD810000}"/>
    <cellStyle name="Título 3 2 4 2 2 2 4" xfId="23760" xr:uid="{00000000-0005-0000-0000-0000BE810000}"/>
    <cellStyle name="Título 3 2 4 2 2 2 4 2" xfId="27610" xr:uid="{00000000-0005-0000-0000-0000BF810000}"/>
    <cellStyle name="Título 3 2 4 2 2 2 4 2 2" xfId="32249" xr:uid="{00000000-0005-0000-0000-0000C0810000}"/>
    <cellStyle name="Título 3 2 4 2 2 2 4 2 3" xfId="33835" xr:uid="{00000000-0005-0000-0000-0000C1810000}"/>
    <cellStyle name="Título 3 2 4 2 2 2 4 3" xfId="30725" xr:uid="{00000000-0005-0000-0000-0000C2810000}"/>
    <cellStyle name="Título 3 2 4 2 2 2 4 4" xfId="28548" xr:uid="{00000000-0005-0000-0000-0000C3810000}"/>
    <cellStyle name="Título 3 2 4 2 2 2 5" xfId="27603" xr:uid="{00000000-0005-0000-0000-0000C4810000}"/>
    <cellStyle name="Título 3 2 4 2 2 2 5 2" xfId="32242" xr:uid="{00000000-0005-0000-0000-0000C5810000}"/>
    <cellStyle name="Título 3 2 4 2 2 2 5 3" xfId="33828" xr:uid="{00000000-0005-0000-0000-0000C6810000}"/>
    <cellStyle name="Título 3 2 4 2 2 2 6" xfId="30718" xr:uid="{00000000-0005-0000-0000-0000C7810000}"/>
    <cellStyle name="Título 3 2 4 2 2 2 7" xfId="28555" xr:uid="{00000000-0005-0000-0000-0000C8810000}"/>
    <cellStyle name="Título 3 2 4 2 2 3" xfId="23761" xr:uid="{00000000-0005-0000-0000-0000C9810000}"/>
    <cellStyle name="Título 3 2 4 2 2 3 2" xfId="23762" xr:uid="{00000000-0005-0000-0000-0000CA810000}"/>
    <cellStyle name="Título 3 2 4 2 2 3 2 2" xfId="23763" xr:uid="{00000000-0005-0000-0000-0000CB810000}"/>
    <cellStyle name="Título 3 2 4 2 2 3 2 2 2" xfId="27613" xr:uid="{00000000-0005-0000-0000-0000CC810000}"/>
    <cellStyle name="Título 3 2 4 2 2 3 2 2 2 2" xfId="32252" xr:uid="{00000000-0005-0000-0000-0000CD810000}"/>
    <cellStyle name="Título 3 2 4 2 2 3 2 2 2 3" xfId="33838" xr:uid="{00000000-0005-0000-0000-0000CE810000}"/>
    <cellStyle name="Título 3 2 4 2 2 3 2 2 3" xfId="30728" xr:uid="{00000000-0005-0000-0000-0000CF810000}"/>
    <cellStyle name="Título 3 2 4 2 2 3 2 2 4" xfId="28545" xr:uid="{00000000-0005-0000-0000-0000D0810000}"/>
    <cellStyle name="Título 3 2 4 2 2 3 2 3" xfId="27612" xr:uid="{00000000-0005-0000-0000-0000D1810000}"/>
    <cellStyle name="Título 3 2 4 2 2 3 2 3 2" xfId="32251" xr:uid="{00000000-0005-0000-0000-0000D2810000}"/>
    <cellStyle name="Título 3 2 4 2 2 3 2 3 3" xfId="33837" xr:uid="{00000000-0005-0000-0000-0000D3810000}"/>
    <cellStyle name="Título 3 2 4 2 2 3 2 4" xfId="30727" xr:uid="{00000000-0005-0000-0000-0000D4810000}"/>
    <cellStyle name="Título 3 2 4 2 2 3 2 5" xfId="28546" xr:uid="{00000000-0005-0000-0000-0000D5810000}"/>
    <cellStyle name="Título 3 2 4 2 2 3 3" xfId="23764" xr:uid="{00000000-0005-0000-0000-0000D6810000}"/>
    <cellStyle name="Título 3 2 4 2 2 3 3 2" xfId="27614" xr:uid="{00000000-0005-0000-0000-0000D7810000}"/>
    <cellStyle name="Título 3 2 4 2 2 3 3 2 2" xfId="32253" xr:uid="{00000000-0005-0000-0000-0000D8810000}"/>
    <cellStyle name="Título 3 2 4 2 2 3 3 2 3" xfId="33839" xr:uid="{00000000-0005-0000-0000-0000D9810000}"/>
    <cellStyle name="Título 3 2 4 2 2 3 3 3" xfId="30729" xr:uid="{00000000-0005-0000-0000-0000DA810000}"/>
    <cellStyle name="Título 3 2 4 2 2 3 3 4" xfId="28544" xr:uid="{00000000-0005-0000-0000-0000DB810000}"/>
    <cellStyle name="Título 3 2 4 2 2 3 4" xfId="27611" xr:uid="{00000000-0005-0000-0000-0000DC810000}"/>
    <cellStyle name="Título 3 2 4 2 2 3 4 2" xfId="32250" xr:uid="{00000000-0005-0000-0000-0000DD810000}"/>
    <cellStyle name="Título 3 2 4 2 2 3 4 3" xfId="33836" xr:uid="{00000000-0005-0000-0000-0000DE810000}"/>
    <cellStyle name="Título 3 2 4 2 2 3 5" xfId="30726" xr:uid="{00000000-0005-0000-0000-0000DF810000}"/>
    <cellStyle name="Título 3 2 4 2 2 3 6" xfId="28547" xr:uid="{00000000-0005-0000-0000-0000E0810000}"/>
    <cellStyle name="Título 3 2 4 2 2 4" xfId="23765" xr:uid="{00000000-0005-0000-0000-0000E1810000}"/>
    <cellStyle name="Título 3 2 4 2 2 4 2" xfId="23766" xr:uid="{00000000-0005-0000-0000-0000E2810000}"/>
    <cellStyle name="Título 3 2 4 2 2 4 2 2" xfId="27616" xr:uid="{00000000-0005-0000-0000-0000E3810000}"/>
    <cellStyle name="Título 3 2 4 2 2 4 2 2 2" xfId="32255" xr:uid="{00000000-0005-0000-0000-0000E4810000}"/>
    <cellStyle name="Título 3 2 4 2 2 4 2 2 3" xfId="33841" xr:uid="{00000000-0005-0000-0000-0000E5810000}"/>
    <cellStyle name="Título 3 2 4 2 2 4 2 3" xfId="30731" xr:uid="{00000000-0005-0000-0000-0000E6810000}"/>
    <cellStyle name="Título 3 2 4 2 2 4 2 4" xfId="28542" xr:uid="{00000000-0005-0000-0000-0000E7810000}"/>
    <cellStyle name="Título 3 2 4 2 2 4 3" xfId="27615" xr:uid="{00000000-0005-0000-0000-0000E8810000}"/>
    <cellStyle name="Título 3 2 4 2 2 4 3 2" xfId="32254" xr:uid="{00000000-0005-0000-0000-0000E9810000}"/>
    <cellStyle name="Título 3 2 4 2 2 4 3 3" xfId="33840" xr:uid="{00000000-0005-0000-0000-0000EA810000}"/>
    <cellStyle name="Título 3 2 4 2 2 4 4" xfId="30730" xr:uid="{00000000-0005-0000-0000-0000EB810000}"/>
    <cellStyle name="Título 3 2 4 2 2 4 5" xfId="28543" xr:uid="{00000000-0005-0000-0000-0000EC810000}"/>
    <cellStyle name="Título 3 2 4 2 2 5" xfId="23767" xr:uid="{00000000-0005-0000-0000-0000ED810000}"/>
    <cellStyle name="Título 3 2 4 2 2 5 2" xfId="27617" xr:uid="{00000000-0005-0000-0000-0000EE810000}"/>
    <cellStyle name="Título 3 2 4 2 2 5 2 2" xfId="32256" xr:uid="{00000000-0005-0000-0000-0000EF810000}"/>
    <cellStyle name="Título 3 2 4 2 2 5 2 3" xfId="33842" xr:uid="{00000000-0005-0000-0000-0000F0810000}"/>
    <cellStyle name="Título 3 2 4 2 2 5 3" xfId="30732" xr:uid="{00000000-0005-0000-0000-0000F1810000}"/>
    <cellStyle name="Título 3 2 4 2 2 5 4" xfId="28541" xr:uid="{00000000-0005-0000-0000-0000F2810000}"/>
    <cellStyle name="Título 3 2 4 2 2 6" xfId="27602" xr:uid="{00000000-0005-0000-0000-0000F3810000}"/>
    <cellStyle name="Título 3 2 4 2 2 6 2" xfId="32241" xr:uid="{00000000-0005-0000-0000-0000F4810000}"/>
    <cellStyle name="Título 3 2 4 2 2 6 3" xfId="33827" xr:uid="{00000000-0005-0000-0000-0000F5810000}"/>
    <cellStyle name="Título 3 2 4 2 2 7" xfId="30717" xr:uid="{00000000-0005-0000-0000-0000F6810000}"/>
    <cellStyle name="Título 3 2 4 2 2 8" xfId="28556" xr:uid="{00000000-0005-0000-0000-0000F7810000}"/>
    <cellStyle name="Título 3 2 4 2 3" xfId="23768" xr:uid="{00000000-0005-0000-0000-0000F8810000}"/>
    <cellStyle name="Título 3 2 4 2 3 2" xfId="23769" xr:uid="{00000000-0005-0000-0000-0000F9810000}"/>
    <cellStyle name="Título 3 2 4 2 3 2 2" xfId="23770" xr:uid="{00000000-0005-0000-0000-0000FA810000}"/>
    <cellStyle name="Título 3 2 4 2 3 2 2 2" xfId="23771" xr:uid="{00000000-0005-0000-0000-0000FB810000}"/>
    <cellStyle name="Título 3 2 4 2 3 2 2 2 2" xfId="27621" xr:uid="{00000000-0005-0000-0000-0000FC810000}"/>
    <cellStyle name="Título 3 2 4 2 3 2 2 2 2 2" xfId="32260" xr:uid="{00000000-0005-0000-0000-0000FD810000}"/>
    <cellStyle name="Título 3 2 4 2 3 2 2 2 2 3" xfId="33846" xr:uid="{00000000-0005-0000-0000-0000FE810000}"/>
    <cellStyle name="Título 3 2 4 2 3 2 2 2 3" xfId="30736" xr:uid="{00000000-0005-0000-0000-0000FF810000}"/>
    <cellStyle name="Título 3 2 4 2 3 2 2 2 4" xfId="28537" xr:uid="{00000000-0005-0000-0000-000000820000}"/>
    <cellStyle name="Título 3 2 4 2 3 2 2 3" xfId="27620" xr:uid="{00000000-0005-0000-0000-000001820000}"/>
    <cellStyle name="Título 3 2 4 2 3 2 2 3 2" xfId="32259" xr:uid="{00000000-0005-0000-0000-000002820000}"/>
    <cellStyle name="Título 3 2 4 2 3 2 2 3 3" xfId="33845" xr:uid="{00000000-0005-0000-0000-000003820000}"/>
    <cellStyle name="Título 3 2 4 2 3 2 2 4" xfId="30735" xr:uid="{00000000-0005-0000-0000-000004820000}"/>
    <cellStyle name="Título 3 2 4 2 3 2 2 5" xfId="28538" xr:uid="{00000000-0005-0000-0000-000005820000}"/>
    <cellStyle name="Título 3 2 4 2 3 2 3" xfId="23772" xr:uid="{00000000-0005-0000-0000-000006820000}"/>
    <cellStyle name="Título 3 2 4 2 3 2 3 2" xfId="27622" xr:uid="{00000000-0005-0000-0000-000007820000}"/>
    <cellStyle name="Título 3 2 4 2 3 2 3 2 2" xfId="32261" xr:uid="{00000000-0005-0000-0000-000008820000}"/>
    <cellStyle name="Título 3 2 4 2 3 2 3 2 3" xfId="33847" xr:uid="{00000000-0005-0000-0000-000009820000}"/>
    <cellStyle name="Título 3 2 4 2 3 2 3 3" xfId="30737" xr:uid="{00000000-0005-0000-0000-00000A820000}"/>
    <cellStyle name="Título 3 2 4 2 3 2 3 4" xfId="28536" xr:uid="{00000000-0005-0000-0000-00000B820000}"/>
    <cellStyle name="Título 3 2 4 2 3 2 4" xfId="27619" xr:uid="{00000000-0005-0000-0000-00000C820000}"/>
    <cellStyle name="Título 3 2 4 2 3 2 4 2" xfId="32258" xr:uid="{00000000-0005-0000-0000-00000D820000}"/>
    <cellStyle name="Título 3 2 4 2 3 2 4 3" xfId="33844" xr:uid="{00000000-0005-0000-0000-00000E820000}"/>
    <cellStyle name="Título 3 2 4 2 3 2 5" xfId="30734" xr:uid="{00000000-0005-0000-0000-00000F820000}"/>
    <cellStyle name="Título 3 2 4 2 3 2 6" xfId="28539" xr:uid="{00000000-0005-0000-0000-000010820000}"/>
    <cellStyle name="Título 3 2 4 2 3 3" xfId="23773" xr:uid="{00000000-0005-0000-0000-000011820000}"/>
    <cellStyle name="Título 3 2 4 2 3 3 2" xfId="23774" xr:uid="{00000000-0005-0000-0000-000012820000}"/>
    <cellStyle name="Título 3 2 4 2 3 3 2 2" xfId="27624" xr:uid="{00000000-0005-0000-0000-000013820000}"/>
    <cellStyle name="Título 3 2 4 2 3 3 2 2 2" xfId="32263" xr:uid="{00000000-0005-0000-0000-000014820000}"/>
    <cellStyle name="Título 3 2 4 2 3 3 2 2 3" xfId="33849" xr:uid="{00000000-0005-0000-0000-000015820000}"/>
    <cellStyle name="Título 3 2 4 2 3 3 2 3" xfId="30739" xr:uid="{00000000-0005-0000-0000-000016820000}"/>
    <cellStyle name="Título 3 2 4 2 3 3 2 4" xfId="28534" xr:uid="{00000000-0005-0000-0000-000017820000}"/>
    <cellStyle name="Título 3 2 4 2 3 3 3" xfId="27623" xr:uid="{00000000-0005-0000-0000-000018820000}"/>
    <cellStyle name="Título 3 2 4 2 3 3 3 2" xfId="32262" xr:uid="{00000000-0005-0000-0000-000019820000}"/>
    <cellStyle name="Título 3 2 4 2 3 3 3 3" xfId="33848" xr:uid="{00000000-0005-0000-0000-00001A820000}"/>
    <cellStyle name="Título 3 2 4 2 3 3 4" xfId="30738" xr:uid="{00000000-0005-0000-0000-00001B820000}"/>
    <cellStyle name="Título 3 2 4 2 3 3 5" xfId="28535" xr:uid="{00000000-0005-0000-0000-00001C820000}"/>
    <cellStyle name="Título 3 2 4 2 3 4" xfId="23775" xr:uid="{00000000-0005-0000-0000-00001D820000}"/>
    <cellStyle name="Título 3 2 4 2 3 4 2" xfId="27625" xr:uid="{00000000-0005-0000-0000-00001E820000}"/>
    <cellStyle name="Título 3 2 4 2 3 4 2 2" xfId="32264" xr:uid="{00000000-0005-0000-0000-00001F820000}"/>
    <cellStyle name="Título 3 2 4 2 3 4 2 3" xfId="33850" xr:uid="{00000000-0005-0000-0000-000020820000}"/>
    <cellStyle name="Título 3 2 4 2 3 4 3" xfId="30740" xr:uid="{00000000-0005-0000-0000-000021820000}"/>
    <cellStyle name="Título 3 2 4 2 3 4 4" xfId="28533" xr:uid="{00000000-0005-0000-0000-000022820000}"/>
    <cellStyle name="Título 3 2 4 2 3 5" xfId="27618" xr:uid="{00000000-0005-0000-0000-000023820000}"/>
    <cellStyle name="Título 3 2 4 2 3 5 2" xfId="32257" xr:uid="{00000000-0005-0000-0000-000024820000}"/>
    <cellStyle name="Título 3 2 4 2 3 5 3" xfId="33843" xr:uid="{00000000-0005-0000-0000-000025820000}"/>
    <cellStyle name="Título 3 2 4 2 3 6" xfId="30733" xr:uid="{00000000-0005-0000-0000-000026820000}"/>
    <cellStyle name="Título 3 2 4 2 3 7" xfId="28540" xr:uid="{00000000-0005-0000-0000-000027820000}"/>
    <cellStyle name="Título 3 2 4 2 4" xfId="23776" xr:uid="{00000000-0005-0000-0000-000028820000}"/>
    <cellStyle name="Título 3 2 4 2 4 2" xfId="23777" xr:uid="{00000000-0005-0000-0000-000029820000}"/>
    <cellStyle name="Título 3 2 4 2 4 2 2" xfId="23778" xr:uid="{00000000-0005-0000-0000-00002A820000}"/>
    <cellStyle name="Título 3 2 4 2 4 2 2 2" xfId="27628" xr:uid="{00000000-0005-0000-0000-00002B820000}"/>
    <cellStyle name="Título 3 2 4 2 4 2 2 2 2" xfId="32267" xr:uid="{00000000-0005-0000-0000-00002C820000}"/>
    <cellStyle name="Título 3 2 4 2 4 2 2 2 3" xfId="33853" xr:uid="{00000000-0005-0000-0000-00002D820000}"/>
    <cellStyle name="Título 3 2 4 2 4 2 2 3" xfId="30743" xr:uid="{00000000-0005-0000-0000-00002E820000}"/>
    <cellStyle name="Título 3 2 4 2 4 2 2 4" xfId="28530" xr:uid="{00000000-0005-0000-0000-00002F820000}"/>
    <cellStyle name="Título 3 2 4 2 4 2 3" xfId="27627" xr:uid="{00000000-0005-0000-0000-000030820000}"/>
    <cellStyle name="Título 3 2 4 2 4 2 3 2" xfId="32266" xr:uid="{00000000-0005-0000-0000-000031820000}"/>
    <cellStyle name="Título 3 2 4 2 4 2 3 3" xfId="33852" xr:uid="{00000000-0005-0000-0000-000032820000}"/>
    <cellStyle name="Título 3 2 4 2 4 2 4" xfId="30742" xr:uid="{00000000-0005-0000-0000-000033820000}"/>
    <cellStyle name="Título 3 2 4 2 4 2 5" xfId="28531" xr:uid="{00000000-0005-0000-0000-000034820000}"/>
    <cellStyle name="Título 3 2 4 2 4 3" xfId="23779" xr:uid="{00000000-0005-0000-0000-000035820000}"/>
    <cellStyle name="Título 3 2 4 2 4 3 2" xfId="27629" xr:uid="{00000000-0005-0000-0000-000036820000}"/>
    <cellStyle name="Título 3 2 4 2 4 3 2 2" xfId="32268" xr:uid="{00000000-0005-0000-0000-000037820000}"/>
    <cellStyle name="Título 3 2 4 2 4 3 2 3" xfId="33854" xr:uid="{00000000-0005-0000-0000-000038820000}"/>
    <cellStyle name="Título 3 2 4 2 4 3 3" xfId="30744" xr:uid="{00000000-0005-0000-0000-000039820000}"/>
    <cellStyle name="Título 3 2 4 2 4 3 4" xfId="28529" xr:uid="{00000000-0005-0000-0000-00003A820000}"/>
    <cellStyle name="Título 3 2 4 2 4 4" xfId="27626" xr:uid="{00000000-0005-0000-0000-00003B820000}"/>
    <cellStyle name="Título 3 2 4 2 4 4 2" xfId="32265" xr:uid="{00000000-0005-0000-0000-00003C820000}"/>
    <cellStyle name="Título 3 2 4 2 4 4 3" xfId="33851" xr:uid="{00000000-0005-0000-0000-00003D820000}"/>
    <cellStyle name="Título 3 2 4 2 4 5" xfId="30741" xr:uid="{00000000-0005-0000-0000-00003E820000}"/>
    <cellStyle name="Título 3 2 4 2 4 6" xfId="28532" xr:uid="{00000000-0005-0000-0000-00003F820000}"/>
    <cellStyle name="Título 3 2 4 2 5" xfId="23780" xr:uid="{00000000-0005-0000-0000-000040820000}"/>
    <cellStyle name="Título 3 2 4 2 5 2" xfId="23781" xr:uid="{00000000-0005-0000-0000-000041820000}"/>
    <cellStyle name="Título 3 2 4 2 5 2 2" xfId="27631" xr:uid="{00000000-0005-0000-0000-000042820000}"/>
    <cellStyle name="Título 3 2 4 2 5 2 2 2" xfId="32270" xr:uid="{00000000-0005-0000-0000-000043820000}"/>
    <cellStyle name="Título 3 2 4 2 5 2 2 3" xfId="33856" xr:uid="{00000000-0005-0000-0000-000044820000}"/>
    <cellStyle name="Título 3 2 4 2 5 2 3" xfId="30746" xr:uid="{00000000-0005-0000-0000-000045820000}"/>
    <cellStyle name="Título 3 2 4 2 5 2 4" xfId="28527" xr:uid="{00000000-0005-0000-0000-000046820000}"/>
    <cellStyle name="Título 3 2 4 2 5 3" xfId="27630" xr:uid="{00000000-0005-0000-0000-000047820000}"/>
    <cellStyle name="Título 3 2 4 2 5 3 2" xfId="32269" xr:uid="{00000000-0005-0000-0000-000048820000}"/>
    <cellStyle name="Título 3 2 4 2 5 3 3" xfId="33855" xr:uid="{00000000-0005-0000-0000-000049820000}"/>
    <cellStyle name="Título 3 2 4 2 5 4" xfId="30745" xr:uid="{00000000-0005-0000-0000-00004A820000}"/>
    <cellStyle name="Título 3 2 4 2 5 5" xfId="28528" xr:uid="{00000000-0005-0000-0000-00004B820000}"/>
    <cellStyle name="Título 3 2 4 2 6" xfId="23782" xr:uid="{00000000-0005-0000-0000-00004C820000}"/>
    <cellStyle name="Título 3 2 4 2 6 2" xfId="23783" xr:uid="{00000000-0005-0000-0000-00004D820000}"/>
    <cellStyle name="Título 3 2 4 2 6 2 2" xfId="27633" xr:uid="{00000000-0005-0000-0000-00004E820000}"/>
    <cellStyle name="Título 3 2 4 2 6 2 2 2" xfId="32272" xr:uid="{00000000-0005-0000-0000-00004F820000}"/>
    <cellStyle name="Título 3 2 4 2 6 2 2 3" xfId="33858" xr:uid="{00000000-0005-0000-0000-000050820000}"/>
    <cellStyle name="Título 3 2 4 2 6 2 3" xfId="30748" xr:uid="{00000000-0005-0000-0000-000051820000}"/>
    <cellStyle name="Título 3 2 4 2 6 2 4" xfId="28525" xr:uid="{00000000-0005-0000-0000-000052820000}"/>
    <cellStyle name="Título 3 2 4 2 6 3" xfId="27632" xr:uid="{00000000-0005-0000-0000-000053820000}"/>
    <cellStyle name="Título 3 2 4 2 6 3 2" xfId="32271" xr:uid="{00000000-0005-0000-0000-000054820000}"/>
    <cellStyle name="Título 3 2 4 2 6 3 3" xfId="33857" xr:uid="{00000000-0005-0000-0000-000055820000}"/>
    <cellStyle name="Título 3 2 4 2 6 4" xfId="30747" xr:uid="{00000000-0005-0000-0000-000056820000}"/>
    <cellStyle name="Título 3 2 4 2 6 5" xfId="28526" xr:uid="{00000000-0005-0000-0000-000057820000}"/>
    <cellStyle name="Título 3 2 4 2 7" xfId="23784" xr:uid="{00000000-0005-0000-0000-000058820000}"/>
    <cellStyle name="Título 3 2 4 2 7 2" xfId="27634" xr:uid="{00000000-0005-0000-0000-000059820000}"/>
    <cellStyle name="Título 3 2 4 2 7 2 2" xfId="32273" xr:uid="{00000000-0005-0000-0000-00005A820000}"/>
    <cellStyle name="Título 3 2 4 2 7 2 3" xfId="33859" xr:uid="{00000000-0005-0000-0000-00005B820000}"/>
    <cellStyle name="Título 3 2 4 2 7 3" xfId="30749" xr:uid="{00000000-0005-0000-0000-00005C820000}"/>
    <cellStyle name="Título 3 2 4 2 7 4" xfId="28524" xr:uid="{00000000-0005-0000-0000-00005D820000}"/>
    <cellStyle name="Título 3 2 4 2 8" xfId="27601" xr:uid="{00000000-0005-0000-0000-00005E820000}"/>
    <cellStyle name="Título 3 2 4 2 8 2" xfId="32240" xr:uid="{00000000-0005-0000-0000-00005F820000}"/>
    <cellStyle name="Título 3 2 4 2 8 3" xfId="33826" xr:uid="{00000000-0005-0000-0000-000060820000}"/>
    <cellStyle name="Título 3 2 4 2 9" xfId="28095" xr:uid="{00000000-0005-0000-0000-000061820000}"/>
    <cellStyle name="Título 3 2 4 2 9 2" xfId="32731" xr:uid="{00000000-0005-0000-0000-000062820000}"/>
    <cellStyle name="Título 3 2 4 2 9 3" xfId="34317" xr:uid="{00000000-0005-0000-0000-000063820000}"/>
    <cellStyle name="Título 3 2 4 3" xfId="23785" xr:uid="{00000000-0005-0000-0000-000064820000}"/>
    <cellStyle name="Título 3 2 4 3 2" xfId="23786" xr:uid="{00000000-0005-0000-0000-000065820000}"/>
    <cellStyle name="Título 3 2 4 3 2 2" xfId="23787" xr:uid="{00000000-0005-0000-0000-000066820000}"/>
    <cellStyle name="Título 3 2 4 3 2 2 2" xfId="23788" xr:uid="{00000000-0005-0000-0000-000067820000}"/>
    <cellStyle name="Título 3 2 4 3 2 2 2 2" xfId="23789" xr:uid="{00000000-0005-0000-0000-000068820000}"/>
    <cellStyle name="Título 3 2 4 3 2 2 2 2 2" xfId="27639" xr:uid="{00000000-0005-0000-0000-000069820000}"/>
    <cellStyle name="Título 3 2 4 3 2 2 2 2 2 2" xfId="32278" xr:uid="{00000000-0005-0000-0000-00006A820000}"/>
    <cellStyle name="Título 3 2 4 3 2 2 2 2 2 3" xfId="33864" xr:uid="{00000000-0005-0000-0000-00006B820000}"/>
    <cellStyle name="Título 3 2 4 3 2 2 2 2 3" xfId="30754" xr:uid="{00000000-0005-0000-0000-00006C820000}"/>
    <cellStyle name="Título 3 2 4 3 2 2 2 2 4" xfId="28519" xr:uid="{00000000-0005-0000-0000-00006D820000}"/>
    <cellStyle name="Título 3 2 4 3 2 2 2 3" xfId="27638" xr:uid="{00000000-0005-0000-0000-00006E820000}"/>
    <cellStyle name="Título 3 2 4 3 2 2 2 3 2" xfId="32277" xr:uid="{00000000-0005-0000-0000-00006F820000}"/>
    <cellStyle name="Título 3 2 4 3 2 2 2 3 3" xfId="33863" xr:uid="{00000000-0005-0000-0000-000070820000}"/>
    <cellStyle name="Título 3 2 4 3 2 2 2 4" xfId="30753" xr:uid="{00000000-0005-0000-0000-000071820000}"/>
    <cellStyle name="Título 3 2 4 3 2 2 2 5" xfId="28520" xr:uid="{00000000-0005-0000-0000-000072820000}"/>
    <cellStyle name="Título 3 2 4 3 2 2 3" xfId="23790" xr:uid="{00000000-0005-0000-0000-000073820000}"/>
    <cellStyle name="Título 3 2 4 3 2 2 3 2" xfId="27640" xr:uid="{00000000-0005-0000-0000-000074820000}"/>
    <cellStyle name="Título 3 2 4 3 2 2 3 2 2" xfId="32279" xr:uid="{00000000-0005-0000-0000-000075820000}"/>
    <cellStyle name="Título 3 2 4 3 2 2 3 2 3" xfId="33865" xr:uid="{00000000-0005-0000-0000-000076820000}"/>
    <cellStyle name="Título 3 2 4 3 2 2 3 3" xfId="30755" xr:uid="{00000000-0005-0000-0000-000077820000}"/>
    <cellStyle name="Título 3 2 4 3 2 2 3 4" xfId="28518" xr:uid="{00000000-0005-0000-0000-000078820000}"/>
    <cellStyle name="Título 3 2 4 3 2 2 4" xfId="27637" xr:uid="{00000000-0005-0000-0000-000079820000}"/>
    <cellStyle name="Título 3 2 4 3 2 2 4 2" xfId="32276" xr:uid="{00000000-0005-0000-0000-00007A820000}"/>
    <cellStyle name="Título 3 2 4 3 2 2 4 3" xfId="33862" xr:uid="{00000000-0005-0000-0000-00007B820000}"/>
    <cellStyle name="Título 3 2 4 3 2 2 5" xfId="30752" xr:uid="{00000000-0005-0000-0000-00007C820000}"/>
    <cellStyle name="Título 3 2 4 3 2 2 6" xfId="28521" xr:uid="{00000000-0005-0000-0000-00007D820000}"/>
    <cellStyle name="Título 3 2 4 3 2 3" xfId="23791" xr:uid="{00000000-0005-0000-0000-00007E820000}"/>
    <cellStyle name="Título 3 2 4 3 2 3 2" xfId="23792" xr:uid="{00000000-0005-0000-0000-00007F820000}"/>
    <cellStyle name="Título 3 2 4 3 2 3 2 2" xfId="27642" xr:uid="{00000000-0005-0000-0000-000080820000}"/>
    <cellStyle name="Título 3 2 4 3 2 3 2 2 2" xfId="32281" xr:uid="{00000000-0005-0000-0000-000081820000}"/>
    <cellStyle name="Título 3 2 4 3 2 3 2 2 3" xfId="33867" xr:uid="{00000000-0005-0000-0000-000082820000}"/>
    <cellStyle name="Título 3 2 4 3 2 3 2 3" xfId="30757" xr:uid="{00000000-0005-0000-0000-000083820000}"/>
    <cellStyle name="Título 3 2 4 3 2 3 2 4" xfId="28516" xr:uid="{00000000-0005-0000-0000-000084820000}"/>
    <cellStyle name="Título 3 2 4 3 2 3 3" xfId="27641" xr:uid="{00000000-0005-0000-0000-000085820000}"/>
    <cellStyle name="Título 3 2 4 3 2 3 3 2" xfId="32280" xr:uid="{00000000-0005-0000-0000-000086820000}"/>
    <cellStyle name="Título 3 2 4 3 2 3 3 3" xfId="33866" xr:uid="{00000000-0005-0000-0000-000087820000}"/>
    <cellStyle name="Título 3 2 4 3 2 3 4" xfId="30756" xr:uid="{00000000-0005-0000-0000-000088820000}"/>
    <cellStyle name="Título 3 2 4 3 2 3 5" xfId="28517" xr:uid="{00000000-0005-0000-0000-000089820000}"/>
    <cellStyle name="Título 3 2 4 3 2 4" xfId="23793" xr:uid="{00000000-0005-0000-0000-00008A820000}"/>
    <cellStyle name="Título 3 2 4 3 2 4 2" xfId="27643" xr:uid="{00000000-0005-0000-0000-00008B820000}"/>
    <cellStyle name="Título 3 2 4 3 2 4 2 2" xfId="32282" xr:uid="{00000000-0005-0000-0000-00008C820000}"/>
    <cellStyle name="Título 3 2 4 3 2 4 2 3" xfId="33868" xr:uid="{00000000-0005-0000-0000-00008D820000}"/>
    <cellStyle name="Título 3 2 4 3 2 4 3" xfId="30758" xr:uid="{00000000-0005-0000-0000-00008E820000}"/>
    <cellStyle name="Título 3 2 4 3 2 4 4" xfId="28515" xr:uid="{00000000-0005-0000-0000-00008F820000}"/>
    <cellStyle name="Título 3 2 4 3 2 5" xfId="27636" xr:uid="{00000000-0005-0000-0000-000090820000}"/>
    <cellStyle name="Título 3 2 4 3 2 5 2" xfId="32275" xr:uid="{00000000-0005-0000-0000-000091820000}"/>
    <cellStyle name="Título 3 2 4 3 2 5 3" xfId="33861" xr:uid="{00000000-0005-0000-0000-000092820000}"/>
    <cellStyle name="Título 3 2 4 3 2 6" xfId="30751" xr:uid="{00000000-0005-0000-0000-000093820000}"/>
    <cellStyle name="Título 3 2 4 3 2 7" xfId="28522" xr:uid="{00000000-0005-0000-0000-000094820000}"/>
    <cellStyle name="Título 3 2 4 3 3" xfId="23794" xr:uid="{00000000-0005-0000-0000-000095820000}"/>
    <cellStyle name="Título 3 2 4 3 3 2" xfId="23795" xr:uid="{00000000-0005-0000-0000-000096820000}"/>
    <cellStyle name="Título 3 2 4 3 3 2 2" xfId="23796" xr:uid="{00000000-0005-0000-0000-000097820000}"/>
    <cellStyle name="Título 3 2 4 3 3 2 2 2" xfId="27646" xr:uid="{00000000-0005-0000-0000-000098820000}"/>
    <cellStyle name="Título 3 2 4 3 3 2 2 2 2" xfId="32285" xr:uid="{00000000-0005-0000-0000-000099820000}"/>
    <cellStyle name="Título 3 2 4 3 3 2 2 2 3" xfId="33871" xr:uid="{00000000-0005-0000-0000-00009A820000}"/>
    <cellStyle name="Título 3 2 4 3 3 2 2 3" xfId="30761" xr:uid="{00000000-0005-0000-0000-00009B820000}"/>
    <cellStyle name="Título 3 2 4 3 3 2 2 4" xfId="28512" xr:uid="{00000000-0005-0000-0000-00009C820000}"/>
    <cellStyle name="Título 3 2 4 3 3 2 3" xfId="27645" xr:uid="{00000000-0005-0000-0000-00009D820000}"/>
    <cellStyle name="Título 3 2 4 3 3 2 3 2" xfId="32284" xr:uid="{00000000-0005-0000-0000-00009E820000}"/>
    <cellStyle name="Título 3 2 4 3 3 2 3 3" xfId="33870" xr:uid="{00000000-0005-0000-0000-00009F820000}"/>
    <cellStyle name="Título 3 2 4 3 3 2 4" xfId="30760" xr:uid="{00000000-0005-0000-0000-0000A0820000}"/>
    <cellStyle name="Título 3 2 4 3 3 2 5" xfId="28513" xr:uid="{00000000-0005-0000-0000-0000A1820000}"/>
    <cellStyle name="Título 3 2 4 3 3 3" xfId="23797" xr:uid="{00000000-0005-0000-0000-0000A2820000}"/>
    <cellStyle name="Título 3 2 4 3 3 3 2" xfId="27647" xr:uid="{00000000-0005-0000-0000-0000A3820000}"/>
    <cellStyle name="Título 3 2 4 3 3 3 2 2" xfId="32286" xr:uid="{00000000-0005-0000-0000-0000A4820000}"/>
    <cellStyle name="Título 3 2 4 3 3 3 2 3" xfId="33872" xr:uid="{00000000-0005-0000-0000-0000A5820000}"/>
    <cellStyle name="Título 3 2 4 3 3 3 3" xfId="30762" xr:uid="{00000000-0005-0000-0000-0000A6820000}"/>
    <cellStyle name="Título 3 2 4 3 3 3 4" xfId="28511" xr:uid="{00000000-0005-0000-0000-0000A7820000}"/>
    <cellStyle name="Título 3 2 4 3 3 4" xfId="27644" xr:uid="{00000000-0005-0000-0000-0000A8820000}"/>
    <cellStyle name="Título 3 2 4 3 3 4 2" xfId="32283" xr:uid="{00000000-0005-0000-0000-0000A9820000}"/>
    <cellStyle name="Título 3 2 4 3 3 4 3" xfId="33869" xr:uid="{00000000-0005-0000-0000-0000AA820000}"/>
    <cellStyle name="Título 3 2 4 3 3 5" xfId="30759" xr:uid="{00000000-0005-0000-0000-0000AB820000}"/>
    <cellStyle name="Título 3 2 4 3 3 6" xfId="28514" xr:uid="{00000000-0005-0000-0000-0000AC820000}"/>
    <cellStyle name="Título 3 2 4 3 4" xfId="23798" xr:uid="{00000000-0005-0000-0000-0000AD820000}"/>
    <cellStyle name="Título 3 2 4 3 4 2" xfId="23799" xr:uid="{00000000-0005-0000-0000-0000AE820000}"/>
    <cellStyle name="Título 3 2 4 3 4 2 2" xfId="27649" xr:uid="{00000000-0005-0000-0000-0000AF820000}"/>
    <cellStyle name="Título 3 2 4 3 4 2 2 2" xfId="32288" xr:uid="{00000000-0005-0000-0000-0000B0820000}"/>
    <cellStyle name="Título 3 2 4 3 4 2 2 3" xfId="33874" xr:uid="{00000000-0005-0000-0000-0000B1820000}"/>
    <cellStyle name="Título 3 2 4 3 4 2 3" xfId="30764" xr:uid="{00000000-0005-0000-0000-0000B2820000}"/>
    <cellStyle name="Título 3 2 4 3 4 2 4" xfId="28509" xr:uid="{00000000-0005-0000-0000-0000B3820000}"/>
    <cellStyle name="Título 3 2 4 3 4 3" xfId="27648" xr:uid="{00000000-0005-0000-0000-0000B4820000}"/>
    <cellStyle name="Título 3 2 4 3 4 3 2" xfId="32287" xr:uid="{00000000-0005-0000-0000-0000B5820000}"/>
    <cellStyle name="Título 3 2 4 3 4 3 3" xfId="33873" xr:uid="{00000000-0005-0000-0000-0000B6820000}"/>
    <cellStyle name="Título 3 2 4 3 4 4" xfId="30763" xr:uid="{00000000-0005-0000-0000-0000B7820000}"/>
    <cellStyle name="Título 3 2 4 3 4 5" xfId="28510" xr:uid="{00000000-0005-0000-0000-0000B8820000}"/>
    <cellStyle name="Título 3 2 4 3 5" xfId="23800" xr:uid="{00000000-0005-0000-0000-0000B9820000}"/>
    <cellStyle name="Título 3 2 4 3 5 2" xfId="27650" xr:uid="{00000000-0005-0000-0000-0000BA820000}"/>
    <cellStyle name="Título 3 2 4 3 5 2 2" xfId="32289" xr:uid="{00000000-0005-0000-0000-0000BB820000}"/>
    <cellStyle name="Título 3 2 4 3 5 2 3" xfId="33875" xr:uid="{00000000-0005-0000-0000-0000BC820000}"/>
    <cellStyle name="Título 3 2 4 3 5 3" xfId="30765" xr:uid="{00000000-0005-0000-0000-0000BD820000}"/>
    <cellStyle name="Título 3 2 4 3 5 4" xfId="28508" xr:uid="{00000000-0005-0000-0000-0000BE820000}"/>
    <cellStyle name="Título 3 2 4 3 6" xfId="27635" xr:uid="{00000000-0005-0000-0000-0000BF820000}"/>
    <cellStyle name="Título 3 2 4 3 6 2" xfId="32274" xr:uid="{00000000-0005-0000-0000-0000C0820000}"/>
    <cellStyle name="Título 3 2 4 3 6 3" xfId="33860" xr:uid="{00000000-0005-0000-0000-0000C1820000}"/>
    <cellStyle name="Título 3 2 4 3 7" xfId="28096" xr:uid="{00000000-0005-0000-0000-0000C2820000}"/>
    <cellStyle name="Título 3 2 4 3 7 2" xfId="32732" xr:uid="{00000000-0005-0000-0000-0000C3820000}"/>
    <cellStyle name="Título 3 2 4 3 7 3" xfId="34318" xr:uid="{00000000-0005-0000-0000-0000C4820000}"/>
    <cellStyle name="Título 3 2 4 3 8" xfId="30750" xr:uid="{00000000-0005-0000-0000-0000C5820000}"/>
    <cellStyle name="Título 3 2 4 3 9" xfId="28523" xr:uid="{00000000-0005-0000-0000-0000C6820000}"/>
    <cellStyle name="Título 3 2 4 4" xfId="23801" xr:uid="{00000000-0005-0000-0000-0000C7820000}"/>
    <cellStyle name="Título 3 2 4 4 2" xfId="23802" xr:uid="{00000000-0005-0000-0000-0000C8820000}"/>
    <cellStyle name="Título 3 2 4 4 2 2" xfId="23803" xr:uid="{00000000-0005-0000-0000-0000C9820000}"/>
    <cellStyle name="Título 3 2 4 4 2 2 2" xfId="23804" xr:uid="{00000000-0005-0000-0000-0000CA820000}"/>
    <cellStyle name="Título 3 2 4 4 2 2 2 2" xfId="23805" xr:uid="{00000000-0005-0000-0000-0000CB820000}"/>
    <cellStyle name="Título 3 2 4 4 2 2 2 2 2" xfId="27655" xr:uid="{00000000-0005-0000-0000-0000CC820000}"/>
    <cellStyle name="Título 3 2 4 4 2 2 2 2 2 2" xfId="32294" xr:uid="{00000000-0005-0000-0000-0000CD820000}"/>
    <cellStyle name="Título 3 2 4 4 2 2 2 2 2 3" xfId="33880" xr:uid="{00000000-0005-0000-0000-0000CE820000}"/>
    <cellStyle name="Título 3 2 4 4 2 2 2 2 3" xfId="30770" xr:uid="{00000000-0005-0000-0000-0000CF820000}"/>
    <cellStyle name="Título 3 2 4 4 2 2 2 2 4" xfId="28503" xr:uid="{00000000-0005-0000-0000-0000D0820000}"/>
    <cellStyle name="Título 3 2 4 4 2 2 2 3" xfId="27654" xr:uid="{00000000-0005-0000-0000-0000D1820000}"/>
    <cellStyle name="Título 3 2 4 4 2 2 2 3 2" xfId="32293" xr:uid="{00000000-0005-0000-0000-0000D2820000}"/>
    <cellStyle name="Título 3 2 4 4 2 2 2 3 3" xfId="33879" xr:uid="{00000000-0005-0000-0000-0000D3820000}"/>
    <cellStyle name="Título 3 2 4 4 2 2 2 4" xfId="30769" xr:uid="{00000000-0005-0000-0000-0000D4820000}"/>
    <cellStyle name="Título 3 2 4 4 2 2 2 5" xfId="28504" xr:uid="{00000000-0005-0000-0000-0000D5820000}"/>
    <cellStyle name="Título 3 2 4 4 2 2 3" xfId="23806" xr:uid="{00000000-0005-0000-0000-0000D6820000}"/>
    <cellStyle name="Título 3 2 4 4 2 2 3 2" xfId="27656" xr:uid="{00000000-0005-0000-0000-0000D7820000}"/>
    <cellStyle name="Título 3 2 4 4 2 2 3 2 2" xfId="32295" xr:uid="{00000000-0005-0000-0000-0000D8820000}"/>
    <cellStyle name="Título 3 2 4 4 2 2 3 2 3" xfId="33881" xr:uid="{00000000-0005-0000-0000-0000D9820000}"/>
    <cellStyle name="Título 3 2 4 4 2 2 3 3" xfId="30771" xr:uid="{00000000-0005-0000-0000-0000DA820000}"/>
    <cellStyle name="Título 3 2 4 4 2 2 3 4" xfId="28502" xr:uid="{00000000-0005-0000-0000-0000DB820000}"/>
    <cellStyle name="Título 3 2 4 4 2 2 4" xfId="27653" xr:uid="{00000000-0005-0000-0000-0000DC820000}"/>
    <cellStyle name="Título 3 2 4 4 2 2 4 2" xfId="32292" xr:uid="{00000000-0005-0000-0000-0000DD820000}"/>
    <cellStyle name="Título 3 2 4 4 2 2 4 3" xfId="33878" xr:uid="{00000000-0005-0000-0000-0000DE820000}"/>
    <cellStyle name="Título 3 2 4 4 2 2 5" xfId="30768" xr:uid="{00000000-0005-0000-0000-0000DF820000}"/>
    <cellStyle name="Título 3 2 4 4 2 2 6" xfId="28505" xr:uid="{00000000-0005-0000-0000-0000E0820000}"/>
    <cellStyle name="Título 3 2 4 4 2 3" xfId="23807" xr:uid="{00000000-0005-0000-0000-0000E1820000}"/>
    <cellStyle name="Título 3 2 4 4 2 3 2" xfId="23808" xr:uid="{00000000-0005-0000-0000-0000E2820000}"/>
    <cellStyle name="Título 3 2 4 4 2 3 2 2" xfId="27658" xr:uid="{00000000-0005-0000-0000-0000E3820000}"/>
    <cellStyle name="Título 3 2 4 4 2 3 2 2 2" xfId="32297" xr:uid="{00000000-0005-0000-0000-0000E4820000}"/>
    <cellStyle name="Título 3 2 4 4 2 3 2 2 3" xfId="33883" xr:uid="{00000000-0005-0000-0000-0000E5820000}"/>
    <cellStyle name="Título 3 2 4 4 2 3 2 3" xfId="30773" xr:uid="{00000000-0005-0000-0000-0000E6820000}"/>
    <cellStyle name="Título 3 2 4 4 2 3 2 4" xfId="28500" xr:uid="{00000000-0005-0000-0000-0000E7820000}"/>
    <cellStyle name="Título 3 2 4 4 2 3 3" xfId="27657" xr:uid="{00000000-0005-0000-0000-0000E8820000}"/>
    <cellStyle name="Título 3 2 4 4 2 3 3 2" xfId="32296" xr:uid="{00000000-0005-0000-0000-0000E9820000}"/>
    <cellStyle name="Título 3 2 4 4 2 3 3 3" xfId="33882" xr:uid="{00000000-0005-0000-0000-0000EA820000}"/>
    <cellStyle name="Título 3 2 4 4 2 3 4" xfId="30772" xr:uid="{00000000-0005-0000-0000-0000EB820000}"/>
    <cellStyle name="Título 3 2 4 4 2 3 5" xfId="28501" xr:uid="{00000000-0005-0000-0000-0000EC820000}"/>
    <cellStyle name="Título 3 2 4 4 2 4" xfId="23809" xr:uid="{00000000-0005-0000-0000-0000ED820000}"/>
    <cellStyle name="Título 3 2 4 4 2 4 2" xfId="27659" xr:uid="{00000000-0005-0000-0000-0000EE820000}"/>
    <cellStyle name="Título 3 2 4 4 2 4 2 2" xfId="32298" xr:uid="{00000000-0005-0000-0000-0000EF820000}"/>
    <cellStyle name="Título 3 2 4 4 2 4 2 3" xfId="33884" xr:uid="{00000000-0005-0000-0000-0000F0820000}"/>
    <cellStyle name="Título 3 2 4 4 2 4 3" xfId="30774" xr:uid="{00000000-0005-0000-0000-0000F1820000}"/>
    <cellStyle name="Título 3 2 4 4 2 4 4" xfId="28499" xr:uid="{00000000-0005-0000-0000-0000F2820000}"/>
    <cellStyle name="Título 3 2 4 4 2 5" xfId="27652" xr:uid="{00000000-0005-0000-0000-0000F3820000}"/>
    <cellStyle name="Título 3 2 4 4 2 5 2" xfId="32291" xr:uid="{00000000-0005-0000-0000-0000F4820000}"/>
    <cellStyle name="Título 3 2 4 4 2 5 3" xfId="33877" xr:uid="{00000000-0005-0000-0000-0000F5820000}"/>
    <cellStyle name="Título 3 2 4 4 2 6" xfId="30767" xr:uid="{00000000-0005-0000-0000-0000F6820000}"/>
    <cellStyle name="Título 3 2 4 4 2 7" xfId="28506" xr:uid="{00000000-0005-0000-0000-0000F7820000}"/>
    <cellStyle name="Título 3 2 4 4 3" xfId="23810" xr:uid="{00000000-0005-0000-0000-0000F8820000}"/>
    <cellStyle name="Título 3 2 4 4 3 2" xfId="23811" xr:uid="{00000000-0005-0000-0000-0000F9820000}"/>
    <cellStyle name="Título 3 2 4 4 3 2 2" xfId="23812" xr:uid="{00000000-0005-0000-0000-0000FA820000}"/>
    <cellStyle name="Título 3 2 4 4 3 2 2 2" xfId="27662" xr:uid="{00000000-0005-0000-0000-0000FB820000}"/>
    <cellStyle name="Título 3 2 4 4 3 2 2 2 2" xfId="32301" xr:uid="{00000000-0005-0000-0000-0000FC820000}"/>
    <cellStyle name="Título 3 2 4 4 3 2 2 2 3" xfId="33887" xr:uid="{00000000-0005-0000-0000-0000FD820000}"/>
    <cellStyle name="Título 3 2 4 4 3 2 2 3" xfId="30777" xr:uid="{00000000-0005-0000-0000-0000FE820000}"/>
    <cellStyle name="Título 3 2 4 4 3 2 2 4" xfId="28496" xr:uid="{00000000-0005-0000-0000-0000FF820000}"/>
    <cellStyle name="Título 3 2 4 4 3 2 3" xfId="27661" xr:uid="{00000000-0005-0000-0000-000000830000}"/>
    <cellStyle name="Título 3 2 4 4 3 2 3 2" xfId="32300" xr:uid="{00000000-0005-0000-0000-000001830000}"/>
    <cellStyle name="Título 3 2 4 4 3 2 3 3" xfId="33886" xr:uid="{00000000-0005-0000-0000-000002830000}"/>
    <cellStyle name="Título 3 2 4 4 3 2 4" xfId="30776" xr:uid="{00000000-0005-0000-0000-000003830000}"/>
    <cellStyle name="Título 3 2 4 4 3 2 5" xfId="28497" xr:uid="{00000000-0005-0000-0000-000004830000}"/>
    <cellStyle name="Título 3 2 4 4 3 3" xfId="23813" xr:uid="{00000000-0005-0000-0000-000005830000}"/>
    <cellStyle name="Título 3 2 4 4 3 3 2" xfId="27663" xr:uid="{00000000-0005-0000-0000-000006830000}"/>
    <cellStyle name="Título 3 2 4 4 3 3 2 2" xfId="32302" xr:uid="{00000000-0005-0000-0000-000007830000}"/>
    <cellStyle name="Título 3 2 4 4 3 3 2 3" xfId="33888" xr:uid="{00000000-0005-0000-0000-000008830000}"/>
    <cellStyle name="Título 3 2 4 4 3 3 3" xfId="30778" xr:uid="{00000000-0005-0000-0000-000009830000}"/>
    <cellStyle name="Título 3 2 4 4 3 3 4" xfId="28495" xr:uid="{00000000-0005-0000-0000-00000A830000}"/>
    <cellStyle name="Título 3 2 4 4 3 4" xfId="27660" xr:uid="{00000000-0005-0000-0000-00000B830000}"/>
    <cellStyle name="Título 3 2 4 4 3 4 2" xfId="32299" xr:uid="{00000000-0005-0000-0000-00000C830000}"/>
    <cellStyle name="Título 3 2 4 4 3 4 3" xfId="33885" xr:uid="{00000000-0005-0000-0000-00000D830000}"/>
    <cellStyle name="Título 3 2 4 4 3 5" xfId="30775" xr:uid="{00000000-0005-0000-0000-00000E830000}"/>
    <cellStyle name="Título 3 2 4 4 3 6" xfId="28498" xr:uid="{00000000-0005-0000-0000-00000F830000}"/>
    <cellStyle name="Título 3 2 4 4 4" xfId="23814" xr:uid="{00000000-0005-0000-0000-000010830000}"/>
    <cellStyle name="Título 3 2 4 4 4 2" xfId="23815" xr:uid="{00000000-0005-0000-0000-000011830000}"/>
    <cellStyle name="Título 3 2 4 4 4 2 2" xfId="27665" xr:uid="{00000000-0005-0000-0000-000012830000}"/>
    <cellStyle name="Título 3 2 4 4 4 2 2 2" xfId="32304" xr:uid="{00000000-0005-0000-0000-000013830000}"/>
    <cellStyle name="Título 3 2 4 4 4 2 2 3" xfId="33890" xr:uid="{00000000-0005-0000-0000-000014830000}"/>
    <cellStyle name="Título 3 2 4 4 4 2 3" xfId="30780" xr:uid="{00000000-0005-0000-0000-000015830000}"/>
    <cellStyle name="Título 3 2 4 4 4 2 4" xfId="28493" xr:uid="{00000000-0005-0000-0000-000016830000}"/>
    <cellStyle name="Título 3 2 4 4 4 3" xfId="27664" xr:uid="{00000000-0005-0000-0000-000017830000}"/>
    <cellStyle name="Título 3 2 4 4 4 3 2" xfId="32303" xr:uid="{00000000-0005-0000-0000-000018830000}"/>
    <cellStyle name="Título 3 2 4 4 4 3 3" xfId="33889" xr:uid="{00000000-0005-0000-0000-000019830000}"/>
    <cellStyle name="Título 3 2 4 4 4 4" xfId="30779" xr:uid="{00000000-0005-0000-0000-00001A830000}"/>
    <cellStyle name="Título 3 2 4 4 4 5" xfId="28494" xr:uid="{00000000-0005-0000-0000-00001B830000}"/>
    <cellStyle name="Título 3 2 4 4 5" xfId="23816" xr:uid="{00000000-0005-0000-0000-00001C830000}"/>
    <cellStyle name="Título 3 2 4 4 5 2" xfId="27666" xr:uid="{00000000-0005-0000-0000-00001D830000}"/>
    <cellStyle name="Título 3 2 4 4 5 2 2" xfId="32305" xr:uid="{00000000-0005-0000-0000-00001E830000}"/>
    <cellStyle name="Título 3 2 4 4 5 2 3" xfId="33891" xr:uid="{00000000-0005-0000-0000-00001F830000}"/>
    <cellStyle name="Título 3 2 4 4 5 3" xfId="30781" xr:uid="{00000000-0005-0000-0000-000020830000}"/>
    <cellStyle name="Título 3 2 4 4 5 4" xfId="28492" xr:uid="{00000000-0005-0000-0000-000021830000}"/>
    <cellStyle name="Título 3 2 4 4 6" xfId="27651" xr:uid="{00000000-0005-0000-0000-000022830000}"/>
    <cellStyle name="Título 3 2 4 4 6 2" xfId="32290" xr:uid="{00000000-0005-0000-0000-000023830000}"/>
    <cellStyle name="Título 3 2 4 4 6 3" xfId="33876" xr:uid="{00000000-0005-0000-0000-000024830000}"/>
    <cellStyle name="Título 3 2 4 4 7" xfId="28097" xr:uid="{00000000-0005-0000-0000-000025830000}"/>
    <cellStyle name="Título 3 2 4 4 7 2" xfId="32733" xr:uid="{00000000-0005-0000-0000-000026830000}"/>
    <cellStyle name="Título 3 2 4 4 7 3" xfId="34319" xr:uid="{00000000-0005-0000-0000-000027830000}"/>
    <cellStyle name="Título 3 2 4 4 8" xfId="30766" xr:uid="{00000000-0005-0000-0000-000028830000}"/>
    <cellStyle name="Título 3 2 4 4 9" xfId="28507" xr:uid="{00000000-0005-0000-0000-000029830000}"/>
    <cellStyle name="Título 3 2 4 5" xfId="23817" xr:uid="{00000000-0005-0000-0000-00002A830000}"/>
    <cellStyle name="Título 3 2 4 5 2" xfId="23818" xr:uid="{00000000-0005-0000-0000-00002B830000}"/>
    <cellStyle name="Título 3 2 4 5 2 2" xfId="23819" xr:uid="{00000000-0005-0000-0000-00002C830000}"/>
    <cellStyle name="Título 3 2 4 5 2 2 2" xfId="23820" xr:uid="{00000000-0005-0000-0000-00002D830000}"/>
    <cellStyle name="Título 3 2 4 5 2 2 2 2" xfId="23821" xr:uid="{00000000-0005-0000-0000-00002E830000}"/>
    <cellStyle name="Título 3 2 4 5 2 2 2 2 2" xfId="27671" xr:uid="{00000000-0005-0000-0000-00002F830000}"/>
    <cellStyle name="Título 3 2 4 5 2 2 2 2 2 2" xfId="32310" xr:uid="{00000000-0005-0000-0000-000030830000}"/>
    <cellStyle name="Título 3 2 4 5 2 2 2 2 2 3" xfId="33896" xr:uid="{00000000-0005-0000-0000-000031830000}"/>
    <cellStyle name="Título 3 2 4 5 2 2 2 2 3" xfId="30786" xr:uid="{00000000-0005-0000-0000-000032830000}"/>
    <cellStyle name="Título 3 2 4 5 2 2 2 2 4" xfId="28487" xr:uid="{00000000-0005-0000-0000-000033830000}"/>
    <cellStyle name="Título 3 2 4 5 2 2 2 3" xfId="27670" xr:uid="{00000000-0005-0000-0000-000034830000}"/>
    <cellStyle name="Título 3 2 4 5 2 2 2 3 2" xfId="32309" xr:uid="{00000000-0005-0000-0000-000035830000}"/>
    <cellStyle name="Título 3 2 4 5 2 2 2 3 3" xfId="33895" xr:uid="{00000000-0005-0000-0000-000036830000}"/>
    <cellStyle name="Título 3 2 4 5 2 2 2 4" xfId="30785" xr:uid="{00000000-0005-0000-0000-000037830000}"/>
    <cellStyle name="Título 3 2 4 5 2 2 2 5" xfId="28488" xr:uid="{00000000-0005-0000-0000-000038830000}"/>
    <cellStyle name="Título 3 2 4 5 2 2 3" xfId="23822" xr:uid="{00000000-0005-0000-0000-000039830000}"/>
    <cellStyle name="Título 3 2 4 5 2 2 3 2" xfId="27672" xr:uid="{00000000-0005-0000-0000-00003A830000}"/>
    <cellStyle name="Título 3 2 4 5 2 2 3 2 2" xfId="32311" xr:uid="{00000000-0005-0000-0000-00003B830000}"/>
    <cellStyle name="Título 3 2 4 5 2 2 3 2 3" xfId="33897" xr:uid="{00000000-0005-0000-0000-00003C830000}"/>
    <cellStyle name="Título 3 2 4 5 2 2 3 3" xfId="30787" xr:uid="{00000000-0005-0000-0000-00003D830000}"/>
    <cellStyle name="Título 3 2 4 5 2 2 3 4" xfId="28486" xr:uid="{00000000-0005-0000-0000-00003E830000}"/>
    <cellStyle name="Título 3 2 4 5 2 2 4" xfId="27669" xr:uid="{00000000-0005-0000-0000-00003F830000}"/>
    <cellStyle name="Título 3 2 4 5 2 2 4 2" xfId="32308" xr:uid="{00000000-0005-0000-0000-000040830000}"/>
    <cellStyle name="Título 3 2 4 5 2 2 4 3" xfId="33894" xr:uid="{00000000-0005-0000-0000-000041830000}"/>
    <cellStyle name="Título 3 2 4 5 2 2 5" xfId="30784" xr:uid="{00000000-0005-0000-0000-000042830000}"/>
    <cellStyle name="Título 3 2 4 5 2 2 6" xfId="28489" xr:uid="{00000000-0005-0000-0000-000043830000}"/>
    <cellStyle name="Título 3 2 4 5 2 3" xfId="23823" xr:uid="{00000000-0005-0000-0000-000044830000}"/>
    <cellStyle name="Título 3 2 4 5 2 3 2" xfId="23824" xr:uid="{00000000-0005-0000-0000-000045830000}"/>
    <cellStyle name="Título 3 2 4 5 2 3 2 2" xfId="27674" xr:uid="{00000000-0005-0000-0000-000046830000}"/>
    <cellStyle name="Título 3 2 4 5 2 3 2 2 2" xfId="32313" xr:uid="{00000000-0005-0000-0000-000047830000}"/>
    <cellStyle name="Título 3 2 4 5 2 3 2 2 3" xfId="33899" xr:uid="{00000000-0005-0000-0000-000048830000}"/>
    <cellStyle name="Título 3 2 4 5 2 3 2 3" xfId="30789" xr:uid="{00000000-0005-0000-0000-000049830000}"/>
    <cellStyle name="Título 3 2 4 5 2 3 2 4" xfId="28484" xr:uid="{00000000-0005-0000-0000-00004A830000}"/>
    <cellStyle name="Título 3 2 4 5 2 3 3" xfId="27673" xr:uid="{00000000-0005-0000-0000-00004B830000}"/>
    <cellStyle name="Título 3 2 4 5 2 3 3 2" xfId="32312" xr:uid="{00000000-0005-0000-0000-00004C830000}"/>
    <cellStyle name="Título 3 2 4 5 2 3 3 3" xfId="33898" xr:uid="{00000000-0005-0000-0000-00004D830000}"/>
    <cellStyle name="Título 3 2 4 5 2 3 4" xfId="30788" xr:uid="{00000000-0005-0000-0000-00004E830000}"/>
    <cellStyle name="Título 3 2 4 5 2 3 5" xfId="28485" xr:uid="{00000000-0005-0000-0000-00004F830000}"/>
    <cellStyle name="Título 3 2 4 5 2 4" xfId="23825" xr:uid="{00000000-0005-0000-0000-000050830000}"/>
    <cellStyle name="Título 3 2 4 5 2 4 2" xfId="27675" xr:uid="{00000000-0005-0000-0000-000051830000}"/>
    <cellStyle name="Título 3 2 4 5 2 4 2 2" xfId="32314" xr:uid="{00000000-0005-0000-0000-000052830000}"/>
    <cellStyle name="Título 3 2 4 5 2 4 2 3" xfId="33900" xr:uid="{00000000-0005-0000-0000-000053830000}"/>
    <cellStyle name="Título 3 2 4 5 2 4 3" xfId="30790" xr:uid="{00000000-0005-0000-0000-000054830000}"/>
    <cellStyle name="Título 3 2 4 5 2 4 4" xfId="28483" xr:uid="{00000000-0005-0000-0000-000055830000}"/>
    <cellStyle name="Título 3 2 4 5 2 5" xfId="27668" xr:uid="{00000000-0005-0000-0000-000056830000}"/>
    <cellStyle name="Título 3 2 4 5 2 5 2" xfId="32307" xr:uid="{00000000-0005-0000-0000-000057830000}"/>
    <cellStyle name="Título 3 2 4 5 2 5 3" xfId="33893" xr:uid="{00000000-0005-0000-0000-000058830000}"/>
    <cellStyle name="Título 3 2 4 5 2 6" xfId="30783" xr:uid="{00000000-0005-0000-0000-000059830000}"/>
    <cellStyle name="Título 3 2 4 5 2 7" xfId="28490" xr:uid="{00000000-0005-0000-0000-00005A830000}"/>
    <cellStyle name="Título 3 2 4 5 3" xfId="23826" xr:uid="{00000000-0005-0000-0000-00005B830000}"/>
    <cellStyle name="Título 3 2 4 5 3 2" xfId="23827" xr:uid="{00000000-0005-0000-0000-00005C830000}"/>
    <cellStyle name="Título 3 2 4 5 3 2 2" xfId="23828" xr:uid="{00000000-0005-0000-0000-00005D830000}"/>
    <cellStyle name="Título 3 2 4 5 3 2 2 2" xfId="27678" xr:uid="{00000000-0005-0000-0000-00005E830000}"/>
    <cellStyle name="Título 3 2 4 5 3 2 2 2 2" xfId="32317" xr:uid="{00000000-0005-0000-0000-00005F830000}"/>
    <cellStyle name="Título 3 2 4 5 3 2 2 2 3" xfId="33903" xr:uid="{00000000-0005-0000-0000-000060830000}"/>
    <cellStyle name="Título 3 2 4 5 3 2 2 3" xfId="30793" xr:uid="{00000000-0005-0000-0000-000061830000}"/>
    <cellStyle name="Título 3 2 4 5 3 2 2 4" xfId="28480" xr:uid="{00000000-0005-0000-0000-000062830000}"/>
    <cellStyle name="Título 3 2 4 5 3 2 3" xfId="27677" xr:uid="{00000000-0005-0000-0000-000063830000}"/>
    <cellStyle name="Título 3 2 4 5 3 2 3 2" xfId="32316" xr:uid="{00000000-0005-0000-0000-000064830000}"/>
    <cellStyle name="Título 3 2 4 5 3 2 3 3" xfId="33902" xr:uid="{00000000-0005-0000-0000-000065830000}"/>
    <cellStyle name="Título 3 2 4 5 3 2 4" xfId="30792" xr:uid="{00000000-0005-0000-0000-000066830000}"/>
    <cellStyle name="Título 3 2 4 5 3 2 5" xfId="28481" xr:uid="{00000000-0005-0000-0000-000067830000}"/>
    <cellStyle name="Título 3 2 4 5 3 3" xfId="23829" xr:uid="{00000000-0005-0000-0000-000068830000}"/>
    <cellStyle name="Título 3 2 4 5 3 3 2" xfId="27679" xr:uid="{00000000-0005-0000-0000-000069830000}"/>
    <cellStyle name="Título 3 2 4 5 3 3 2 2" xfId="32318" xr:uid="{00000000-0005-0000-0000-00006A830000}"/>
    <cellStyle name="Título 3 2 4 5 3 3 2 3" xfId="33904" xr:uid="{00000000-0005-0000-0000-00006B830000}"/>
    <cellStyle name="Título 3 2 4 5 3 3 3" xfId="30794" xr:uid="{00000000-0005-0000-0000-00006C830000}"/>
    <cellStyle name="Título 3 2 4 5 3 3 4" xfId="28479" xr:uid="{00000000-0005-0000-0000-00006D830000}"/>
    <cellStyle name="Título 3 2 4 5 3 4" xfId="27676" xr:uid="{00000000-0005-0000-0000-00006E830000}"/>
    <cellStyle name="Título 3 2 4 5 3 4 2" xfId="32315" xr:uid="{00000000-0005-0000-0000-00006F830000}"/>
    <cellStyle name="Título 3 2 4 5 3 4 3" xfId="33901" xr:uid="{00000000-0005-0000-0000-000070830000}"/>
    <cellStyle name="Título 3 2 4 5 3 5" xfId="30791" xr:uid="{00000000-0005-0000-0000-000071830000}"/>
    <cellStyle name="Título 3 2 4 5 3 6" xfId="28482" xr:uid="{00000000-0005-0000-0000-000072830000}"/>
    <cellStyle name="Título 3 2 4 5 4" xfId="23830" xr:uid="{00000000-0005-0000-0000-000073830000}"/>
    <cellStyle name="Título 3 2 4 5 4 2" xfId="23831" xr:uid="{00000000-0005-0000-0000-000074830000}"/>
    <cellStyle name="Título 3 2 4 5 4 2 2" xfId="27681" xr:uid="{00000000-0005-0000-0000-000075830000}"/>
    <cellStyle name="Título 3 2 4 5 4 2 2 2" xfId="32320" xr:uid="{00000000-0005-0000-0000-000076830000}"/>
    <cellStyle name="Título 3 2 4 5 4 2 2 3" xfId="33906" xr:uid="{00000000-0005-0000-0000-000077830000}"/>
    <cellStyle name="Título 3 2 4 5 4 2 3" xfId="30796" xr:uid="{00000000-0005-0000-0000-000078830000}"/>
    <cellStyle name="Título 3 2 4 5 4 2 4" xfId="28477" xr:uid="{00000000-0005-0000-0000-000079830000}"/>
    <cellStyle name="Título 3 2 4 5 4 3" xfId="27680" xr:uid="{00000000-0005-0000-0000-00007A830000}"/>
    <cellStyle name="Título 3 2 4 5 4 3 2" xfId="32319" xr:uid="{00000000-0005-0000-0000-00007B830000}"/>
    <cellStyle name="Título 3 2 4 5 4 3 3" xfId="33905" xr:uid="{00000000-0005-0000-0000-00007C830000}"/>
    <cellStyle name="Título 3 2 4 5 4 4" xfId="30795" xr:uid="{00000000-0005-0000-0000-00007D830000}"/>
    <cellStyle name="Título 3 2 4 5 4 5" xfId="28478" xr:uid="{00000000-0005-0000-0000-00007E830000}"/>
    <cellStyle name="Título 3 2 4 5 5" xfId="23832" xr:uid="{00000000-0005-0000-0000-00007F830000}"/>
    <cellStyle name="Título 3 2 4 5 5 2" xfId="27682" xr:uid="{00000000-0005-0000-0000-000080830000}"/>
    <cellStyle name="Título 3 2 4 5 5 2 2" xfId="32321" xr:uid="{00000000-0005-0000-0000-000081830000}"/>
    <cellStyle name="Título 3 2 4 5 5 2 3" xfId="33907" xr:uid="{00000000-0005-0000-0000-000082830000}"/>
    <cellStyle name="Título 3 2 4 5 5 3" xfId="30797" xr:uid="{00000000-0005-0000-0000-000083830000}"/>
    <cellStyle name="Título 3 2 4 5 5 4" xfId="28476" xr:uid="{00000000-0005-0000-0000-000084830000}"/>
    <cellStyle name="Título 3 2 4 5 6" xfId="27667" xr:uid="{00000000-0005-0000-0000-000085830000}"/>
    <cellStyle name="Título 3 2 4 5 6 2" xfId="32306" xr:uid="{00000000-0005-0000-0000-000086830000}"/>
    <cellStyle name="Título 3 2 4 5 6 3" xfId="33892" xr:uid="{00000000-0005-0000-0000-000087830000}"/>
    <cellStyle name="Título 3 2 4 5 7" xfId="30782" xr:uid="{00000000-0005-0000-0000-000088830000}"/>
    <cellStyle name="Título 3 2 4 5 8" xfId="28491" xr:uid="{00000000-0005-0000-0000-000089830000}"/>
    <cellStyle name="Título 3 2 4 6" xfId="23833" xr:uid="{00000000-0005-0000-0000-00008A830000}"/>
    <cellStyle name="Título 3 2 4 6 2" xfId="23834" xr:uid="{00000000-0005-0000-0000-00008B830000}"/>
    <cellStyle name="Título 3 2 4 6 2 2" xfId="23835" xr:uid="{00000000-0005-0000-0000-00008C830000}"/>
    <cellStyle name="Título 3 2 4 6 2 2 2" xfId="27685" xr:uid="{00000000-0005-0000-0000-00008D830000}"/>
    <cellStyle name="Título 3 2 4 6 2 2 2 2" xfId="32324" xr:uid="{00000000-0005-0000-0000-00008E830000}"/>
    <cellStyle name="Título 3 2 4 6 2 2 2 3" xfId="33910" xr:uid="{00000000-0005-0000-0000-00008F830000}"/>
    <cellStyle name="Título 3 2 4 6 2 2 3" xfId="30800" xr:uid="{00000000-0005-0000-0000-000090830000}"/>
    <cellStyle name="Título 3 2 4 6 2 2 4" xfId="28473" xr:uid="{00000000-0005-0000-0000-000091830000}"/>
    <cellStyle name="Título 3 2 4 6 2 3" xfId="27684" xr:uid="{00000000-0005-0000-0000-000092830000}"/>
    <cellStyle name="Título 3 2 4 6 2 3 2" xfId="32323" xr:uid="{00000000-0005-0000-0000-000093830000}"/>
    <cellStyle name="Título 3 2 4 6 2 3 3" xfId="33909" xr:uid="{00000000-0005-0000-0000-000094830000}"/>
    <cellStyle name="Título 3 2 4 6 2 4" xfId="30799" xr:uid="{00000000-0005-0000-0000-000095830000}"/>
    <cellStyle name="Título 3 2 4 6 2 5" xfId="28474" xr:uid="{00000000-0005-0000-0000-000096830000}"/>
    <cellStyle name="Título 3 2 4 6 3" xfId="23836" xr:uid="{00000000-0005-0000-0000-000097830000}"/>
    <cellStyle name="Título 3 2 4 6 3 2" xfId="27686" xr:uid="{00000000-0005-0000-0000-000098830000}"/>
    <cellStyle name="Título 3 2 4 6 3 2 2" xfId="32325" xr:uid="{00000000-0005-0000-0000-000099830000}"/>
    <cellStyle name="Título 3 2 4 6 3 2 3" xfId="33911" xr:uid="{00000000-0005-0000-0000-00009A830000}"/>
    <cellStyle name="Título 3 2 4 6 3 3" xfId="30801" xr:uid="{00000000-0005-0000-0000-00009B830000}"/>
    <cellStyle name="Título 3 2 4 6 3 4" xfId="28472" xr:uid="{00000000-0005-0000-0000-00009C830000}"/>
    <cellStyle name="Título 3 2 4 6 4" xfId="27683" xr:uid="{00000000-0005-0000-0000-00009D830000}"/>
    <cellStyle name="Título 3 2 4 6 4 2" xfId="32322" xr:uid="{00000000-0005-0000-0000-00009E830000}"/>
    <cellStyle name="Título 3 2 4 6 4 3" xfId="33908" xr:uid="{00000000-0005-0000-0000-00009F830000}"/>
    <cellStyle name="Título 3 2 4 6 5" xfId="30798" xr:uid="{00000000-0005-0000-0000-0000A0830000}"/>
    <cellStyle name="Título 3 2 4 6 6" xfId="28475" xr:uid="{00000000-0005-0000-0000-0000A1830000}"/>
    <cellStyle name="Título 3 2 4 7" xfId="23837" xr:uid="{00000000-0005-0000-0000-0000A2830000}"/>
    <cellStyle name="Título 3 2 4 7 2" xfId="23838" xr:uid="{00000000-0005-0000-0000-0000A3830000}"/>
    <cellStyle name="Título 3 2 4 7 2 2" xfId="27688" xr:uid="{00000000-0005-0000-0000-0000A4830000}"/>
    <cellStyle name="Título 3 2 4 7 2 2 2" xfId="32327" xr:uid="{00000000-0005-0000-0000-0000A5830000}"/>
    <cellStyle name="Título 3 2 4 7 2 2 3" xfId="33913" xr:uid="{00000000-0005-0000-0000-0000A6830000}"/>
    <cellStyle name="Título 3 2 4 7 2 3" xfId="30803" xr:uid="{00000000-0005-0000-0000-0000A7830000}"/>
    <cellStyle name="Título 3 2 4 7 2 4" xfId="28470" xr:uid="{00000000-0005-0000-0000-0000A8830000}"/>
    <cellStyle name="Título 3 2 4 7 3" xfId="27687" xr:uid="{00000000-0005-0000-0000-0000A9830000}"/>
    <cellStyle name="Título 3 2 4 7 3 2" xfId="32326" xr:uid="{00000000-0005-0000-0000-0000AA830000}"/>
    <cellStyle name="Título 3 2 4 7 3 3" xfId="33912" xr:uid="{00000000-0005-0000-0000-0000AB830000}"/>
    <cellStyle name="Título 3 2 4 7 4" xfId="30802" xr:uid="{00000000-0005-0000-0000-0000AC830000}"/>
    <cellStyle name="Título 3 2 4 7 5" xfId="28471" xr:uid="{00000000-0005-0000-0000-0000AD830000}"/>
    <cellStyle name="Título 3 2 4 8" xfId="23839" xr:uid="{00000000-0005-0000-0000-0000AE830000}"/>
    <cellStyle name="Título 3 2 4 8 2" xfId="23840" xr:uid="{00000000-0005-0000-0000-0000AF830000}"/>
    <cellStyle name="Título 3 2 4 8 2 2" xfId="27690" xr:uid="{00000000-0005-0000-0000-0000B0830000}"/>
    <cellStyle name="Título 3 2 4 8 2 2 2" xfId="32329" xr:uid="{00000000-0005-0000-0000-0000B1830000}"/>
    <cellStyle name="Título 3 2 4 8 2 2 3" xfId="33915" xr:uid="{00000000-0005-0000-0000-0000B2830000}"/>
    <cellStyle name="Título 3 2 4 8 2 3" xfId="30805" xr:uid="{00000000-0005-0000-0000-0000B3830000}"/>
    <cellStyle name="Título 3 2 4 8 2 4" xfId="28468" xr:uid="{00000000-0005-0000-0000-0000B4830000}"/>
    <cellStyle name="Título 3 2 4 8 3" xfId="27689" xr:uid="{00000000-0005-0000-0000-0000B5830000}"/>
    <cellStyle name="Título 3 2 4 8 3 2" xfId="32328" xr:uid="{00000000-0005-0000-0000-0000B6830000}"/>
    <cellStyle name="Título 3 2 4 8 3 3" xfId="33914" xr:uid="{00000000-0005-0000-0000-0000B7830000}"/>
    <cellStyle name="Título 3 2 4 8 4" xfId="30804" xr:uid="{00000000-0005-0000-0000-0000B8830000}"/>
    <cellStyle name="Título 3 2 4 8 5" xfId="28469" xr:uid="{00000000-0005-0000-0000-0000B9830000}"/>
    <cellStyle name="Título 3 2 4 9" xfId="23841" xr:uid="{00000000-0005-0000-0000-0000BA830000}"/>
    <cellStyle name="Título 3 2 4 9 2" xfId="27691" xr:uid="{00000000-0005-0000-0000-0000BB830000}"/>
    <cellStyle name="Título 3 2 4 9 2 2" xfId="32330" xr:uid="{00000000-0005-0000-0000-0000BC830000}"/>
    <cellStyle name="Título 3 2 4 9 2 3" xfId="33916" xr:uid="{00000000-0005-0000-0000-0000BD830000}"/>
    <cellStyle name="Título 3 2 4 9 3" xfId="30806" xr:uid="{00000000-0005-0000-0000-0000BE830000}"/>
    <cellStyle name="Título 3 2 4 9 4" xfId="28467" xr:uid="{00000000-0005-0000-0000-0000BF830000}"/>
    <cellStyle name="Título 3 2 4_Client_Report_SSFD_286_UI_15May14_06h00" xfId="37154" xr:uid="{00000000-0005-0000-0000-0000C0830000}"/>
    <cellStyle name="Título 3 2 5" xfId="23842" xr:uid="{00000000-0005-0000-0000-0000C1830000}"/>
    <cellStyle name="Título 3 2 5 10" xfId="27692" xr:uid="{00000000-0005-0000-0000-0000C2830000}"/>
    <cellStyle name="Título 3 2 5 10 2" xfId="32331" xr:uid="{00000000-0005-0000-0000-0000C3830000}"/>
    <cellStyle name="Título 3 2 5 10 3" xfId="33917" xr:uid="{00000000-0005-0000-0000-0000C4830000}"/>
    <cellStyle name="Título 3 2 5 11" xfId="28098" xr:uid="{00000000-0005-0000-0000-0000C5830000}"/>
    <cellStyle name="Título 3 2 5 11 2" xfId="32734" xr:uid="{00000000-0005-0000-0000-0000C6830000}"/>
    <cellStyle name="Título 3 2 5 11 3" xfId="34320" xr:uid="{00000000-0005-0000-0000-0000C7830000}"/>
    <cellStyle name="Título 3 2 5 12" xfId="30807" xr:uid="{00000000-0005-0000-0000-0000C8830000}"/>
    <cellStyle name="Título 3 2 5 13" xfId="28466" xr:uid="{00000000-0005-0000-0000-0000C9830000}"/>
    <cellStyle name="Título 3 2 5 2" xfId="23843" xr:uid="{00000000-0005-0000-0000-0000CA830000}"/>
    <cellStyle name="Título 3 2 5 2 10" xfId="30808" xr:uid="{00000000-0005-0000-0000-0000CB830000}"/>
    <cellStyle name="Título 3 2 5 2 11" xfId="28465" xr:uid="{00000000-0005-0000-0000-0000CC830000}"/>
    <cellStyle name="Título 3 2 5 2 2" xfId="23844" xr:uid="{00000000-0005-0000-0000-0000CD830000}"/>
    <cellStyle name="Título 3 2 5 2 2 2" xfId="23845" xr:uid="{00000000-0005-0000-0000-0000CE830000}"/>
    <cellStyle name="Título 3 2 5 2 2 2 2" xfId="23846" xr:uid="{00000000-0005-0000-0000-0000CF830000}"/>
    <cellStyle name="Título 3 2 5 2 2 2 2 2" xfId="23847" xr:uid="{00000000-0005-0000-0000-0000D0830000}"/>
    <cellStyle name="Título 3 2 5 2 2 2 2 2 2" xfId="23848" xr:uid="{00000000-0005-0000-0000-0000D1830000}"/>
    <cellStyle name="Título 3 2 5 2 2 2 2 2 2 2" xfId="27698" xr:uid="{00000000-0005-0000-0000-0000D2830000}"/>
    <cellStyle name="Título 3 2 5 2 2 2 2 2 2 2 2" xfId="32337" xr:uid="{00000000-0005-0000-0000-0000D3830000}"/>
    <cellStyle name="Título 3 2 5 2 2 2 2 2 2 2 3" xfId="33923" xr:uid="{00000000-0005-0000-0000-0000D4830000}"/>
    <cellStyle name="Título 3 2 5 2 2 2 2 2 2 3" xfId="30813" xr:uid="{00000000-0005-0000-0000-0000D5830000}"/>
    <cellStyle name="Título 3 2 5 2 2 2 2 2 2 4" xfId="28460" xr:uid="{00000000-0005-0000-0000-0000D6830000}"/>
    <cellStyle name="Título 3 2 5 2 2 2 2 2 3" xfId="27697" xr:uid="{00000000-0005-0000-0000-0000D7830000}"/>
    <cellStyle name="Título 3 2 5 2 2 2 2 2 3 2" xfId="32336" xr:uid="{00000000-0005-0000-0000-0000D8830000}"/>
    <cellStyle name="Título 3 2 5 2 2 2 2 2 3 3" xfId="33922" xr:uid="{00000000-0005-0000-0000-0000D9830000}"/>
    <cellStyle name="Título 3 2 5 2 2 2 2 2 4" xfId="30812" xr:uid="{00000000-0005-0000-0000-0000DA830000}"/>
    <cellStyle name="Título 3 2 5 2 2 2 2 2 5" xfId="28461" xr:uid="{00000000-0005-0000-0000-0000DB830000}"/>
    <cellStyle name="Título 3 2 5 2 2 2 2 3" xfId="23849" xr:uid="{00000000-0005-0000-0000-0000DC830000}"/>
    <cellStyle name="Título 3 2 5 2 2 2 2 3 2" xfId="27699" xr:uid="{00000000-0005-0000-0000-0000DD830000}"/>
    <cellStyle name="Título 3 2 5 2 2 2 2 3 2 2" xfId="32338" xr:uid="{00000000-0005-0000-0000-0000DE830000}"/>
    <cellStyle name="Título 3 2 5 2 2 2 2 3 2 3" xfId="33924" xr:uid="{00000000-0005-0000-0000-0000DF830000}"/>
    <cellStyle name="Título 3 2 5 2 2 2 2 3 3" xfId="30814" xr:uid="{00000000-0005-0000-0000-0000E0830000}"/>
    <cellStyle name="Título 3 2 5 2 2 2 2 3 4" xfId="28459" xr:uid="{00000000-0005-0000-0000-0000E1830000}"/>
    <cellStyle name="Título 3 2 5 2 2 2 2 4" xfId="27696" xr:uid="{00000000-0005-0000-0000-0000E2830000}"/>
    <cellStyle name="Título 3 2 5 2 2 2 2 4 2" xfId="32335" xr:uid="{00000000-0005-0000-0000-0000E3830000}"/>
    <cellStyle name="Título 3 2 5 2 2 2 2 4 3" xfId="33921" xr:uid="{00000000-0005-0000-0000-0000E4830000}"/>
    <cellStyle name="Título 3 2 5 2 2 2 2 5" xfId="30811" xr:uid="{00000000-0005-0000-0000-0000E5830000}"/>
    <cellStyle name="Título 3 2 5 2 2 2 2 6" xfId="28462" xr:uid="{00000000-0005-0000-0000-0000E6830000}"/>
    <cellStyle name="Título 3 2 5 2 2 2 3" xfId="23850" xr:uid="{00000000-0005-0000-0000-0000E7830000}"/>
    <cellStyle name="Título 3 2 5 2 2 2 3 2" xfId="23851" xr:uid="{00000000-0005-0000-0000-0000E8830000}"/>
    <cellStyle name="Título 3 2 5 2 2 2 3 2 2" xfId="27701" xr:uid="{00000000-0005-0000-0000-0000E9830000}"/>
    <cellStyle name="Título 3 2 5 2 2 2 3 2 2 2" xfId="32340" xr:uid="{00000000-0005-0000-0000-0000EA830000}"/>
    <cellStyle name="Título 3 2 5 2 2 2 3 2 2 3" xfId="33926" xr:uid="{00000000-0005-0000-0000-0000EB830000}"/>
    <cellStyle name="Título 3 2 5 2 2 2 3 2 3" xfId="30816" xr:uid="{00000000-0005-0000-0000-0000EC830000}"/>
    <cellStyle name="Título 3 2 5 2 2 2 3 2 4" xfId="28457" xr:uid="{00000000-0005-0000-0000-0000ED830000}"/>
    <cellStyle name="Título 3 2 5 2 2 2 3 3" xfId="27700" xr:uid="{00000000-0005-0000-0000-0000EE830000}"/>
    <cellStyle name="Título 3 2 5 2 2 2 3 3 2" xfId="32339" xr:uid="{00000000-0005-0000-0000-0000EF830000}"/>
    <cellStyle name="Título 3 2 5 2 2 2 3 3 3" xfId="33925" xr:uid="{00000000-0005-0000-0000-0000F0830000}"/>
    <cellStyle name="Título 3 2 5 2 2 2 3 4" xfId="30815" xr:uid="{00000000-0005-0000-0000-0000F1830000}"/>
    <cellStyle name="Título 3 2 5 2 2 2 3 5" xfId="28458" xr:uid="{00000000-0005-0000-0000-0000F2830000}"/>
    <cellStyle name="Título 3 2 5 2 2 2 4" xfId="23852" xr:uid="{00000000-0005-0000-0000-0000F3830000}"/>
    <cellStyle name="Título 3 2 5 2 2 2 4 2" xfId="27702" xr:uid="{00000000-0005-0000-0000-0000F4830000}"/>
    <cellStyle name="Título 3 2 5 2 2 2 4 2 2" xfId="32341" xr:uid="{00000000-0005-0000-0000-0000F5830000}"/>
    <cellStyle name="Título 3 2 5 2 2 2 4 2 3" xfId="33927" xr:uid="{00000000-0005-0000-0000-0000F6830000}"/>
    <cellStyle name="Título 3 2 5 2 2 2 4 3" xfId="30817" xr:uid="{00000000-0005-0000-0000-0000F7830000}"/>
    <cellStyle name="Título 3 2 5 2 2 2 4 4" xfId="28456" xr:uid="{00000000-0005-0000-0000-0000F8830000}"/>
    <cellStyle name="Título 3 2 5 2 2 2 5" xfId="27695" xr:uid="{00000000-0005-0000-0000-0000F9830000}"/>
    <cellStyle name="Título 3 2 5 2 2 2 5 2" xfId="32334" xr:uid="{00000000-0005-0000-0000-0000FA830000}"/>
    <cellStyle name="Título 3 2 5 2 2 2 5 3" xfId="33920" xr:uid="{00000000-0005-0000-0000-0000FB830000}"/>
    <cellStyle name="Título 3 2 5 2 2 2 6" xfId="30810" xr:uid="{00000000-0005-0000-0000-0000FC830000}"/>
    <cellStyle name="Título 3 2 5 2 2 2 7" xfId="28463" xr:uid="{00000000-0005-0000-0000-0000FD830000}"/>
    <cellStyle name="Título 3 2 5 2 2 3" xfId="23853" xr:uid="{00000000-0005-0000-0000-0000FE830000}"/>
    <cellStyle name="Título 3 2 5 2 2 3 2" xfId="23854" xr:uid="{00000000-0005-0000-0000-0000FF830000}"/>
    <cellStyle name="Título 3 2 5 2 2 3 2 2" xfId="23855" xr:uid="{00000000-0005-0000-0000-000000840000}"/>
    <cellStyle name="Título 3 2 5 2 2 3 2 2 2" xfId="27705" xr:uid="{00000000-0005-0000-0000-000001840000}"/>
    <cellStyle name="Título 3 2 5 2 2 3 2 2 2 2" xfId="32344" xr:uid="{00000000-0005-0000-0000-000002840000}"/>
    <cellStyle name="Título 3 2 5 2 2 3 2 2 2 3" xfId="33930" xr:uid="{00000000-0005-0000-0000-000003840000}"/>
    <cellStyle name="Título 3 2 5 2 2 3 2 2 3" xfId="30820" xr:uid="{00000000-0005-0000-0000-000004840000}"/>
    <cellStyle name="Título 3 2 5 2 2 3 2 2 4" xfId="28453" xr:uid="{00000000-0005-0000-0000-000005840000}"/>
    <cellStyle name="Título 3 2 5 2 2 3 2 3" xfId="27704" xr:uid="{00000000-0005-0000-0000-000006840000}"/>
    <cellStyle name="Título 3 2 5 2 2 3 2 3 2" xfId="32343" xr:uid="{00000000-0005-0000-0000-000007840000}"/>
    <cellStyle name="Título 3 2 5 2 2 3 2 3 3" xfId="33929" xr:uid="{00000000-0005-0000-0000-000008840000}"/>
    <cellStyle name="Título 3 2 5 2 2 3 2 4" xfId="30819" xr:uid="{00000000-0005-0000-0000-000009840000}"/>
    <cellStyle name="Título 3 2 5 2 2 3 2 5" xfId="28454" xr:uid="{00000000-0005-0000-0000-00000A840000}"/>
    <cellStyle name="Título 3 2 5 2 2 3 3" xfId="23856" xr:uid="{00000000-0005-0000-0000-00000B840000}"/>
    <cellStyle name="Título 3 2 5 2 2 3 3 2" xfId="27706" xr:uid="{00000000-0005-0000-0000-00000C840000}"/>
    <cellStyle name="Título 3 2 5 2 2 3 3 2 2" xfId="32345" xr:uid="{00000000-0005-0000-0000-00000D840000}"/>
    <cellStyle name="Título 3 2 5 2 2 3 3 2 3" xfId="33931" xr:uid="{00000000-0005-0000-0000-00000E840000}"/>
    <cellStyle name="Título 3 2 5 2 2 3 3 3" xfId="30821" xr:uid="{00000000-0005-0000-0000-00000F840000}"/>
    <cellStyle name="Título 3 2 5 2 2 3 3 4" xfId="28452" xr:uid="{00000000-0005-0000-0000-000010840000}"/>
    <cellStyle name="Título 3 2 5 2 2 3 4" xfId="27703" xr:uid="{00000000-0005-0000-0000-000011840000}"/>
    <cellStyle name="Título 3 2 5 2 2 3 4 2" xfId="32342" xr:uid="{00000000-0005-0000-0000-000012840000}"/>
    <cellStyle name="Título 3 2 5 2 2 3 4 3" xfId="33928" xr:uid="{00000000-0005-0000-0000-000013840000}"/>
    <cellStyle name="Título 3 2 5 2 2 3 5" xfId="30818" xr:uid="{00000000-0005-0000-0000-000014840000}"/>
    <cellStyle name="Título 3 2 5 2 2 3 6" xfId="28455" xr:uid="{00000000-0005-0000-0000-000015840000}"/>
    <cellStyle name="Título 3 2 5 2 2 4" xfId="23857" xr:uid="{00000000-0005-0000-0000-000016840000}"/>
    <cellStyle name="Título 3 2 5 2 2 4 2" xfId="23858" xr:uid="{00000000-0005-0000-0000-000017840000}"/>
    <cellStyle name="Título 3 2 5 2 2 4 2 2" xfId="27708" xr:uid="{00000000-0005-0000-0000-000018840000}"/>
    <cellStyle name="Título 3 2 5 2 2 4 2 2 2" xfId="32347" xr:uid="{00000000-0005-0000-0000-000019840000}"/>
    <cellStyle name="Título 3 2 5 2 2 4 2 2 3" xfId="33933" xr:uid="{00000000-0005-0000-0000-00001A840000}"/>
    <cellStyle name="Título 3 2 5 2 2 4 2 3" xfId="30823" xr:uid="{00000000-0005-0000-0000-00001B840000}"/>
    <cellStyle name="Título 3 2 5 2 2 4 2 4" xfId="28450" xr:uid="{00000000-0005-0000-0000-00001C840000}"/>
    <cellStyle name="Título 3 2 5 2 2 4 3" xfId="27707" xr:uid="{00000000-0005-0000-0000-00001D840000}"/>
    <cellStyle name="Título 3 2 5 2 2 4 3 2" xfId="32346" xr:uid="{00000000-0005-0000-0000-00001E840000}"/>
    <cellStyle name="Título 3 2 5 2 2 4 3 3" xfId="33932" xr:uid="{00000000-0005-0000-0000-00001F840000}"/>
    <cellStyle name="Título 3 2 5 2 2 4 4" xfId="30822" xr:uid="{00000000-0005-0000-0000-000020840000}"/>
    <cellStyle name="Título 3 2 5 2 2 4 5" xfId="28451" xr:uid="{00000000-0005-0000-0000-000021840000}"/>
    <cellStyle name="Título 3 2 5 2 2 5" xfId="23859" xr:uid="{00000000-0005-0000-0000-000022840000}"/>
    <cellStyle name="Título 3 2 5 2 2 5 2" xfId="27709" xr:uid="{00000000-0005-0000-0000-000023840000}"/>
    <cellStyle name="Título 3 2 5 2 2 5 2 2" xfId="32348" xr:uid="{00000000-0005-0000-0000-000024840000}"/>
    <cellStyle name="Título 3 2 5 2 2 5 2 3" xfId="33934" xr:uid="{00000000-0005-0000-0000-000025840000}"/>
    <cellStyle name="Título 3 2 5 2 2 5 3" xfId="30824" xr:uid="{00000000-0005-0000-0000-000026840000}"/>
    <cellStyle name="Título 3 2 5 2 2 5 4" xfId="28449" xr:uid="{00000000-0005-0000-0000-000027840000}"/>
    <cellStyle name="Título 3 2 5 2 2 6" xfId="27694" xr:uid="{00000000-0005-0000-0000-000028840000}"/>
    <cellStyle name="Título 3 2 5 2 2 6 2" xfId="32333" xr:uid="{00000000-0005-0000-0000-000029840000}"/>
    <cellStyle name="Título 3 2 5 2 2 6 3" xfId="33919" xr:uid="{00000000-0005-0000-0000-00002A840000}"/>
    <cellStyle name="Título 3 2 5 2 2 7" xfId="30809" xr:uid="{00000000-0005-0000-0000-00002B840000}"/>
    <cellStyle name="Título 3 2 5 2 2 8" xfId="28464" xr:uid="{00000000-0005-0000-0000-00002C840000}"/>
    <cellStyle name="Título 3 2 5 2 3" xfId="23860" xr:uid="{00000000-0005-0000-0000-00002D840000}"/>
    <cellStyle name="Título 3 2 5 2 3 2" xfId="23861" xr:uid="{00000000-0005-0000-0000-00002E840000}"/>
    <cellStyle name="Título 3 2 5 2 3 2 2" xfId="23862" xr:uid="{00000000-0005-0000-0000-00002F840000}"/>
    <cellStyle name="Título 3 2 5 2 3 2 2 2" xfId="23863" xr:uid="{00000000-0005-0000-0000-000030840000}"/>
    <cellStyle name="Título 3 2 5 2 3 2 2 2 2" xfId="27713" xr:uid="{00000000-0005-0000-0000-000031840000}"/>
    <cellStyle name="Título 3 2 5 2 3 2 2 2 2 2" xfId="32352" xr:uid="{00000000-0005-0000-0000-000032840000}"/>
    <cellStyle name="Título 3 2 5 2 3 2 2 2 2 3" xfId="33938" xr:uid="{00000000-0005-0000-0000-000033840000}"/>
    <cellStyle name="Título 3 2 5 2 3 2 2 2 3" xfId="30828" xr:uid="{00000000-0005-0000-0000-000034840000}"/>
    <cellStyle name="Título 3 2 5 2 3 2 2 2 4" xfId="28445" xr:uid="{00000000-0005-0000-0000-000035840000}"/>
    <cellStyle name="Título 3 2 5 2 3 2 2 3" xfId="27712" xr:uid="{00000000-0005-0000-0000-000036840000}"/>
    <cellStyle name="Título 3 2 5 2 3 2 2 3 2" xfId="32351" xr:uid="{00000000-0005-0000-0000-000037840000}"/>
    <cellStyle name="Título 3 2 5 2 3 2 2 3 3" xfId="33937" xr:uid="{00000000-0005-0000-0000-000038840000}"/>
    <cellStyle name="Título 3 2 5 2 3 2 2 4" xfId="30827" xr:uid="{00000000-0005-0000-0000-000039840000}"/>
    <cellStyle name="Título 3 2 5 2 3 2 2 5" xfId="28446" xr:uid="{00000000-0005-0000-0000-00003A840000}"/>
    <cellStyle name="Título 3 2 5 2 3 2 3" xfId="23864" xr:uid="{00000000-0005-0000-0000-00003B840000}"/>
    <cellStyle name="Título 3 2 5 2 3 2 3 2" xfId="27714" xr:uid="{00000000-0005-0000-0000-00003C840000}"/>
    <cellStyle name="Título 3 2 5 2 3 2 3 2 2" xfId="32353" xr:uid="{00000000-0005-0000-0000-00003D840000}"/>
    <cellStyle name="Título 3 2 5 2 3 2 3 2 3" xfId="33939" xr:uid="{00000000-0005-0000-0000-00003E840000}"/>
    <cellStyle name="Título 3 2 5 2 3 2 3 3" xfId="30829" xr:uid="{00000000-0005-0000-0000-00003F840000}"/>
    <cellStyle name="Título 3 2 5 2 3 2 3 4" xfId="28444" xr:uid="{00000000-0005-0000-0000-000040840000}"/>
    <cellStyle name="Título 3 2 5 2 3 2 4" xfId="27711" xr:uid="{00000000-0005-0000-0000-000041840000}"/>
    <cellStyle name="Título 3 2 5 2 3 2 4 2" xfId="32350" xr:uid="{00000000-0005-0000-0000-000042840000}"/>
    <cellStyle name="Título 3 2 5 2 3 2 4 3" xfId="33936" xr:uid="{00000000-0005-0000-0000-000043840000}"/>
    <cellStyle name="Título 3 2 5 2 3 2 5" xfId="30826" xr:uid="{00000000-0005-0000-0000-000044840000}"/>
    <cellStyle name="Título 3 2 5 2 3 2 6" xfId="28447" xr:uid="{00000000-0005-0000-0000-000045840000}"/>
    <cellStyle name="Título 3 2 5 2 3 3" xfId="23865" xr:uid="{00000000-0005-0000-0000-000046840000}"/>
    <cellStyle name="Título 3 2 5 2 3 3 2" xfId="23866" xr:uid="{00000000-0005-0000-0000-000047840000}"/>
    <cellStyle name="Título 3 2 5 2 3 3 2 2" xfId="27716" xr:uid="{00000000-0005-0000-0000-000048840000}"/>
    <cellStyle name="Título 3 2 5 2 3 3 2 2 2" xfId="32355" xr:uid="{00000000-0005-0000-0000-000049840000}"/>
    <cellStyle name="Título 3 2 5 2 3 3 2 2 3" xfId="33941" xr:uid="{00000000-0005-0000-0000-00004A840000}"/>
    <cellStyle name="Título 3 2 5 2 3 3 2 3" xfId="30831" xr:uid="{00000000-0005-0000-0000-00004B840000}"/>
    <cellStyle name="Título 3 2 5 2 3 3 2 4" xfId="28442" xr:uid="{00000000-0005-0000-0000-00004C840000}"/>
    <cellStyle name="Título 3 2 5 2 3 3 3" xfId="27715" xr:uid="{00000000-0005-0000-0000-00004D840000}"/>
    <cellStyle name="Título 3 2 5 2 3 3 3 2" xfId="32354" xr:uid="{00000000-0005-0000-0000-00004E840000}"/>
    <cellStyle name="Título 3 2 5 2 3 3 3 3" xfId="33940" xr:uid="{00000000-0005-0000-0000-00004F840000}"/>
    <cellStyle name="Título 3 2 5 2 3 3 4" xfId="30830" xr:uid="{00000000-0005-0000-0000-000050840000}"/>
    <cellStyle name="Título 3 2 5 2 3 3 5" xfId="28443" xr:uid="{00000000-0005-0000-0000-000051840000}"/>
    <cellStyle name="Título 3 2 5 2 3 4" xfId="23867" xr:uid="{00000000-0005-0000-0000-000052840000}"/>
    <cellStyle name="Título 3 2 5 2 3 4 2" xfId="27717" xr:uid="{00000000-0005-0000-0000-000053840000}"/>
    <cellStyle name="Título 3 2 5 2 3 4 2 2" xfId="32356" xr:uid="{00000000-0005-0000-0000-000054840000}"/>
    <cellStyle name="Título 3 2 5 2 3 4 2 3" xfId="33942" xr:uid="{00000000-0005-0000-0000-000055840000}"/>
    <cellStyle name="Título 3 2 5 2 3 4 3" xfId="30832" xr:uid="{00000000-0005-0000-0000-000056840000}"/>
    <cellStyle name="Título 3 2 5 2 3 4 4" xfId="28441" xr:uid="{00000000-0005-0000-0000-000057840000}"/>
    <cellStyle name="Título 3 2 5 2 3 5" xfId="27710" xr:uid="{00000000-0005-0000-0000-000058840000}"/>
    <cellStyle name="Título 3 2 5 2 3 5 2" xfId="32349" xr:uid="{00000000-0005-0000-0000-000059840000}"/>
    <cellStyle name="Título 3 2 5 2 3 5 3" xfId="33935" xr:uid="{00000000-0005-0000-0000-00005A840000}"/>
    <cellStyle name="Título 3 2 5 2 3 6" xfId="30825" xr:uid="{00000000-0005-0000-0000-00005B840000}"/>
    <cellStyle name="Título 3 2 5 2 3 7" xfId="28448" xr:uid="{00000000-0005-0000-0000-00005C840000}"/>
    <cellStyle name="Título 3 2 5 2 4" xfId="23868" xr:uid="{00000000-0005-0000-0000-00005D840000}"/>
    <cellStyle name="Título 3 2 5 2 4 2" xfId="23869" xr:uid="{00000000-0005-0000-0000-00005E840000}"/>
    <cellStyle name="Título 3 2 5 2 4 2 2" xfId="23870" xr:uid="{00000000-0005-0000-0000-00005F840000}"/>
    <cellStyle name="Título 3 2 5 2 4 2 2 2" xfId="27720" xr:uid="{00000000-0005-0000-0000-000060840000}"/>
    <cellStyle name="Título 3 2 5 2 4 2 2 2 2" xfId="32359" xr:uid="{00000000-0005-0000-0000-000061840000}"/>
    <cellStyle name="Título 3 2 5 2 4 2 2 2 3" xfId="33945" xr:uid="{00000000-0005-0000-0000-000062840000}"/>
    <cellStyle name="Título 3 2 5 2 4 2 2 3" xfId="30835" xr:uid="{00000000-0005-0000-0000-000063840000}"/>
    <cellStyle name="Título 3 2 5 2 4 2 2 4" xfId="28438" xr:uid="{00000000-0005-0000-0000-000064840000}"/>
    <cellStyle name="Título 3 2 5 2 4 2 3" xfId="27719" xr:uid="{00000000-0005-0000-0000-000065840000}"/>
    <cellStyle name="Título 3 2 5 2 4 2 3 2" xfId="32358" xr:uid="{00000000-0005-0000-0000-000066840000}"/>
    <cellStyle name="Título 3 2 5 2 4 2 3 3" xfId="33944" xr:uid="{00000000-0005-0000-0000-000067840000}"/>
    <cellStyle name="Título 3 2 5 2 4 2 4" xfId="30834" xr:uid="{00000000-0005-0000-0000-000068840000}"/>
    <cellStyle name="Título 3 2 5 2 4 2 5" xfId="28439" xr:uid="{00000000-0005-0000-0000-000069840000}"/>
    <cellStyle name="Título 3 2 5 2 4 3" xfId="23871" xr:uid="{00000000-0005-0000-0000-00006A840000}"/>
    <cellStyle name="Título 3 2 5 2 4 3 2" xfId="27721" xr:uid="{00000000-0005-0000-0000-00006B840000}"/>
    <cellStyle name="Título 3 2 5 2 4 3 2 2" xfId="32360" xr:uid="{00000000-0005-0000-0000-00006C840000}"/>
    <cellStyle name="Título 3 2 5 2 4 3 2 3" xfId="33946" xr:uid="{00000000-0005-0000-0000-00006D840000}"/>
    <cellStyle name="Título 3 2 5 2 4 3 3" xfId="30836" xr:uid="{00000000-0005-0000-0000-00006E840000}"/>
    <cellStyle name="Título 3 2 5 2 4 3 4" xfId="28437" xr:uid="{00000000-0005-0000-0000-00006F840000}"/>
    <cellStyle name="Título 3 2 5 2 4 4" xfId="27718" xr:uid="{00000000-0005-0000-0000-000070840000}"/>
    <cellStyle name="Título 3 2 5 2 4 4 2" xfId="32357" xr:uid="{00000000-0005-0000-0000-000071840000}"/>
    <cellStyle name="Título 3 2 5 2 4 4 3" xfId="33943" xr:uid="{00000000-0005-0000-0000-000072840000}"/>
    <cellStyle name="Título 3 2 5 2 4 5" xfId="30833" xr:uid="{00000000-0005-0000-0000-000073840000}"/>
    <cellStyle name="Título 3 2 5 2 4 6" xfId="28440" xr:uid="{00000000-0005-0000-0000-000074840000}"/>
    <cellStyle name="Título 3 2 5 2 5" xfId="23872" xr:uid="{00000000-0005-0000-0000-000075840000}"/>
    <cellStyle name="Título 3 2 5 2 5 2" xfId="23873" xr:uid="{00000000-0005-0000-0000-000076840000}"/>
    <cellStyle name="Título 3 2 5 2 5 2 2" xfId="27723" xr:uid="{00000000-0005-0000-0000-000077840000}"/>
    <cellStyle name="Título 3 2 5 2 5 2 2 2" xfId="32362" xr:uid="{00000000-0005-0000-0000-000078840000}"/>
    <cellStyle name="Título 3 2 5 2 5 2 2 3" xfId="33948" xr:uid="{00000000-0005-0000-0000-000079840000}"/>
    <cellStyle name="Título 3 2 5 2 5 2 3" xfId="30838" xr:uid="{00000000-0005-0000-0000-00007A840000}"/>
    <cellStyle name="Título 3 2 5 2 5 2 4" xfId="28435" xr:uid="{00000000-0005-0000-0000-00007B840000}"/>
    <cellStyle name="Título 3 2 5 2 5 3" xfId="27722" xr:uid="{00000000-0005-0000-0000-00007C840000}"/>
    <cellStyle name="Título 3 2 5 2 5 3 2" xfId="32361" xr:uid="{00000000-0005-0000-0000-00007D840000}"/>
    <cellStyle name="Título 3 2 5 2 5 3 3" xfId="33947" xr:uid="{00000000-0005-0000-0000-00007E840000}"/>
    <cellStyle name="Título 3 2 5 2 5 4" xfId="30837" xr:uid="{00000000-0005-0000-0000-00007F840000}"/>
    <cellStyle name="Título 3 2 5 2 5 5" xfId="28436" xr:uid="{00000000-0005-0000-0000-000080840000}"/>
    <cellStyle name="Título 3 2 5 2 6" xfId="23874" xr:uid="{00000000-0005-0000-0000-000081840000}"/>
    <cellStyle name="Título 3 2 5 2 6 2" xfId="23875" xr:uid="{00000000-0005-0000-0000-000082840000}"/>
    <cellStyle name="Título 3 2 5 2 6 2 2" xfId="27725" xr:uid="{00000000-0005-0000-0000-000083840000}"/>
    <cellStyle name="Título 3 2 5 2 6 2 2 2" xfId="32364" xr:uid="{00000000-0005-0000-0000-000084840000}"/>
    <cellStyle name="Título 3 2 5 2 6 2 2 3" xfId="33950" xr:uid="{00000000-0005-0000-0000-000085840000}"/>
    <cellStyle name="Título 3 2 5 2 6 2 3" xfId="30840" xr:uid="{00000000-0005-0000-0000-000086840000}"/>
    <cellStyle name="Título 3 2 5 2 6 2 4" xfId="28433" xr:uid="{00000000-0005-0000-0000-000087840000}"/>
    <cellStyle name="Título 3 2 5 2 6 3" xfId="27724" xr:uid="{00000000-0005-0000-0000-000088840000}"/>
    <cellStyle name="Título 3 2 5 2 6 3 2" xfId="32363" xr:uid="{00000000-0005-0000-0000-000089840000}"/>
    <cellStyle name="Título 3 2 5 2 6 3 3" xfId="33949" xr:uid="{00000000-0005-0000-0000-00008A840000}"/>
    <cellStyle name="Título 3 2 5 2 6 4" xfId="30839" xr:uid="{00000000-0005-0000-0000-00008B840000}"/>
    <cellStyle name="Título 3 2 5 2 6 5" xfId="28434" xr:uid="{00000000-0005-0000-0000-00008C840000}"/>
    <cellStyle name="Título 3 2 5 2 7" xfId="23876" xr:uid="{00000000-0005-0000-0000-00008D840000}"/>
    <cellStyle name="Título 3 2 5 2 7 2" xfId="27726" xr:uid="{00000000-0005-0000-0000-00008E840000}"/>
    <cellStyle name="Título 3 2 5 2 7 2 2" xfId="32365" xr:uid="{00000000-0005-0000-0000-00008F840000}"/>
    <cellStyle name="Título 3 2 5 2 7 2 3" xfId="33951" xr:uid="{00000000-0005-0000-0000-000090840000}"/>
    <cellStyle name="Título 3 2 5 2 7 3" xfId="30841" xr:uid="{00000000-0005-0000-0000-000091840000}"/>
    <cellStyle name="Título 3 2 5 2 7 4" xfId="28432" xr:uid="{00000000-0005-0000-0000-000092840000}"/>
    <cellStyle name="Título 3 2 5 2 8" xfId="27693" xr:uid="{00000000-0005-0000-0000-000093840000}"/>
    <cellStyle name="Título 3 2 5 2 8 2" xfId="32332" xr:uid="{00000000-0005-0000-0000-000094840000}"/>
    <cellStyle name="Título 3 2 5 2 8 3" xfId="33918" xr:uid="{00000000-0005-0000-0000-000095840000}"/>
    <cellStyle name="Título 3 2 5 2 9" xfId="28099" xr:uid="{00000000-0005-0000-0000-000096840000}"/>
    <cellStyle name="Título 3 2 5 2 9 2" xfId="32735" xr:uid="{00000000-0005-0000-0000-000097840000}"/>
    <cellStyle name="Título 3 2 5 2 9 3" xfId="34321" xr:uid="{00000000-0005-0000-0000-000098840000}"/>
    <cellStyle name="Título 3 2 5 3" xfId="23877" xr:uid="{00000000-0005-0000-0000-000099840000}"/>
    <cellStyle name="Título 3 2 5 3 2" xfId="23878" xr:uid="{00000000-0005-0000-0000-00009A840000}"/>
    <cellStyle name="Título 3 2 5 3 2 2" xfId="23879" xr:uid="{00000000-0005-0000-0000-00009B840000}"/>
    <cellStyle name="Título 3 2 5 3 2 2 2" xfId="23880" xr:uid="{00000000-0005-0000-0000-00009C840000}"/>
    <cellStyle name="Título 3 2 5 3 2 2 2 2" xfId="23881" xr:uid="{00000000-0005-0000-0000-00009D840000}"/>
    <cellStyle name="Título 3 2 5 3 2 2 2 2 2" xfId="27731" xr:uid="{00000000-0005-0000-0000-00009E840000}"/>
    <cellStyle name="Título 3 2 5 3 2 2 2 2 2 2" xfId="32370" xr:uid="{00000000-0005-0000-0000-00009F840000}"/>
    <cellStyle name="Título 3 2 5 3 2 2 2 2 2 3" xfId="33956" xr:uid="{00000000-0005-0000-0000-0000A0840000}"/>
    <cellStyle name="Título 3 2 5 3 2 2 2 2 3" xfId="30846" xr:uid="{00000000-0005-0000-0000-0000A1840000}"/>
    <cellStyle name="Título 3 2 5 3 2 2 2 2 4" xfId="28427" xr:uid="{00000000-0005-0000-0000-0000A2840000}"/>
    <cellStyle name="Título 3 2 5 3 2 2 2 3" xfId="27730" xr:uid="{00000000-0005-0000-0000-0000A3840000}"/>
    <cellStyle name="Título 3 2 5 3 2 2 2 3 2" xfId="32369" xr:uid="{00000000-0005-0000-0000-0000A4840000}"/>
    <cellStyle name="Título 3 2 5 3 2 2 2 3 3" xfId="33955" xr:uid="{00000000-0005-0000-0000-0000A5840000}"/>
    <cellStyle name="Título 3 2 5 3 2 2 2 4" xfId="30845" xr:uid="{00000000-0005-0000-0000-0000A6840000}"/>
    <cellStyle name="Título 3 2 5 3 2 2 2 5" xfId="28428" xr:uid="{00000000-0005-0000-0000-0000A7840000}"/>
    <cellStyle name="Título 3 2 5 3 2 2 3" xfId="23882" xr:uid="{00000000-0005-0000-0000-0000A8840000}"/>
    <cellStyle name="Título 3 2 5 3 2 2 3 2" xfId="27732" xr:uid="{00000000-0005-0000-0000-0000A9840000}"/>
    <cellStyle name="Título 3 2 5 3 2 2 3 2 2" xfId="32371" xr:uid="{00000000-0005-0000-0000-0000AA840000}"/>
    <cellStyle name="Título 3 2 5 3 2 2 3 2 3" xfId="33957" xr:uid="{00000000-0005-0000-0000-0000AB840000}"/>
    <cellStyle name="Título 3 2 5 3 2 2 3 3" xfId="30847" xr:uid="{00000000-0005-0000-0000-0000AC840000}"/>
    <cellStyle name="Título 3 2 5 3 2 2 3 4" xfId="28426" xr:uid="{00000000-0005-0000-0000-0000AD840000}"/>
    <cellStyle name="Título 3 2 5 3 2 2 4" xfId="27729" xr:uid="{00000000-0005-0000-0000-0000AE840000}"/>
    <cellStyle name="Título 3 2 5 3 2 2 4 2" xfId="32368" xr:uid="{00000000-0005-0000-0000-0000AF840000}"/>
    <cellStyle name="Título 3 2 5 3 2 2 4 3" xfId="33954" xr:uid="{00000000-0005-0000-0000-0000B0840000}"/>
    <cellStyle name="Título 3 2 5 3 2 2 5" xfId="30844" xr:uid="{00000000-0005-0000-0000-0000B1840000}"/>
    <cellStyle name="Título 3 2 5 3 2 2 6" xfId="28429" xr:uid="{00000000-0005-0000-0000-0000B2840000}"/>
    <cellStyle name="Título 3 2 5 3 2 3" xfId="23883" xr:uid="{00000000-0005-0000-0000-0000B3840000}"/>
    <cellStyle name="Título 3 2 5 3 2 3 2" xfId="23884" xr:uid="{00000000-0005-0000-0000-0000B4840000}"/>
    <cellStyle name="Título 3 2 5 3 2 3 2 2" xfId="27734" xr:uid="{00000000-0005-0000-0000-0000B5840000}"/>
    <cellStyle name="Título 3 2 5 3 2 3 2 2 2" xfId="32373" xr:uid="{00000000-0005-0000-0000-0000B6840000}"/>
    <cellStyle name="Título 3 2 5 3 2 3 2 2 3" xfId="33959" xr:uid="{00000000-0005-0000-0000-0000B7840000}"/>
    <cellStyle name="Título 3 2 5 3 2 3 2 3" xfId="30849" xr:uid="{00000000-0005-0000-0000-0000B8840000}"/>
    <cellStyle name="Título 3 2 5 3 2 3 2 4" xfId="28424" xr:uid="{00000000-0005-0000-0000-0000B9840000}"/>
    <cellStyle name="Título 3 2 5 3 2 3 3" xfId="27733" xr:uid="{00000000-0005-0000-0000-0000BA840000}"/>
    <cellStyle name="Título 3 2 5 3 2 3 3 2" xfId="32372" xr:uid="{00000000-0005-0000-0000-0000BB840000}"/>
    <cellStyle name="Título 3 2 5 3 2 3 3 3" xfId="33958" xr:uid="{00000000-0005-0000-0000-0000BC840000}"/>
    <cellStyle name="Título 3 2 5 3 2 3 4" xfId="30848" xr:uid="{00000000-0005-0000-0000-0000BD840000}"/>
    <cellStyle name="Título 3 2 5 3 2 3 5" xfId="28425" xr:uid="{00000000-0005-0000-0000-0000BE840000}"/>
    <cellStyle name="Título 3 2 5 3 2 4" xfId="23885" xr:uid="{00000000-0005-0000-0000-0000BF840000}"/>
    <cellStyle name="Título 3 2 5 3 2 4 2" xfId="27735" xr:uid="{00000000-0005-0000-0000-0000C0840000}"/>
    <cellStyle name="Título 3 2 5 3 2 4 2 2" xfId="32374" xr:uid="{00000000-0005-0000-0000-0000C1840000}"/>
    <cellStyle name="Título 3 2 5 3 2 4 2 3" xfId="33960" xr:uid="{00000000-0005-0000-0000-0000C2840000}"/>
    <cellStyle name="Título 3 2 5 3 2 4 3" xfId="30850" xr:uid="{00000000-0005-0000-0000-0000C3840000}"/>
    <cellStyle name="Título 3 2 5 3 2 4 4" xfId="28423" xr:uid="{00000000-0005-0000-0000-0000C4840000}"/>
    <cellStyle name="Título 3 2 5 3 2 5" xfId="27728" xr:uid="{00000000-0005-0000-0000-0000C5840000}"/>
    <cellStyle name="Título 3 2 5 3 2 5 2" xfId="32367" xr:uid="{00000000-0005-0000-0000-0000C6840000}"/>
    <cellStyle name="Título 3 2 5 3 2 5 3" xfId="33953" xr:uid="{00000000-0005-0000-0000-0000C7840000}"/>
    <cellStyle name="Título 3 2 5 3 2 6" xfId="30843" xr:uid="{00000000-0005-0000-0000-0000C8840000}"/>
    <cellStyle name="Título 3 2 5 3 2 7" xfId="28430" xr:uid="{00000000-0005-0000-0000-0000C9840000}"/>
    <cellStyle name="Título 3 2 5 3 3" xfId="23886" xr:uid="{00000000-0005-0000-0000-0000CA840000}"/>
    <cellStyle name="Título 3 2 5 3 3 2" xfId="23887" xr:uid="{00000000-0005-0000-0000-0000CB840000}"/>
    <cellStyle name="Título 3 2 5 3 3 2 2" xfId="23888" xr:uid="{00000000-0005-0000-0000-0000CC840000}"/>
    <cellStyle name="Título 3 2 5 3 3 2 2 2" xfId="27738" xr:uid="{00000000-0005-0000-0000-0000CD840000}"/>
    <cellStyle name="Título 3 2 5 3 3 2 2 2 2" xfId="32377" xr:uid="{00000000-0005-0000-0000-0000CE840000}"/>
    <cellStyle name="Título 3 2 5 3 3 2 2 2 3" xfId="33963" xr:uid="{00000000-0005-0000-0000-0000CF840000}"/>
    <cellStyle name="Título 3 2 5 3 3 2 2 3" xfId="30853" xr:uid="{00000000-0005-0000-0000-0000D0840000}"/>
    <cellStyle name="Título 3 2 5 3 3 2 2 4" xfId="28420" xr:uid="{00000000-0005-0000-0000-0000D1840000}"/>
    <cellStyle name="Título 3 2 5 3 3 2 3" xfId="27737" xr:uid="{00000000-0005-0000-0000-0000D2840000}"/>
    <cellStyle name="Título 3 2 5 3 3 2 3 2" xfId="32376" xr:uid="{00000000-0005-0000-0000-0000D3840000}"/>
    <cellStyle name="Título 3 2 5 3 3 2 3 3" xfId="33962" xr:uid="{00000000-0005-0000-0000-0000D4840000}"/>
    <cellStyle name="Título 3 2 5 3 3 2 4" xfId="30852" xr:uid="{00000000-0005-0000-0000-0000D5840000}"/>
    <cellStyle name="Título 3 2 5 3 3 2 5" xfId="28421" xr:uid="{00000000-0005-0000-0000-0000D6840000}"/>
    <cellStyle name="Título 3 2 5 3 3 3" xfId="23889" xr:uid="{00000000-0005-0000-0000-0000D7840000}"/>
    <cellStyle name="Título 3 2 5 3 3 3 2" xfId="27739" xr:uid="{00000000-0005-0000-0000-0000D8840000}"/>
    <cellStyle name="Título 3 2 5 3 3 3 2 2" xfId="32378" xr:uid="{00000000-0005-0000-0000-0000D9840000}"/>
    <cellStyle name="Título 3 2 5 3 3 3 2 3" xfId="33964" xr:uid="{00000000-0005-0000-0000-0000DA840000}"/>
    <cellStyle name="Título 3 2 5 3 3 3 3" xfId="30854" xr:uid="{00000000-0005-0000-0000-0000DB840000}"/>
    <cellStyle name="Título 3 2 5 3 3 3 4" xfId="28419" xr:uid="{00000000-0005-0000-0000-0000DC840000}"/>
    <cellStyle name="Título 3 2 5 3 3 4" xfId="27736" xr:uid="{00000000-0005-0000-0000-0000DD840000}"/>
    <cellStyle name="Título 3 2 5 3 3 4 2" xfId="32375" xr:uid="{00000000-0005-0000-0000-0000DE840000}"/>
    <cellStyle name="Título 3 2 5 3 3 4 3" xfId="33961" xr:uid="{00000000-0005-0000-0000-0000DF840000}"/>
    <cellStyle name="Título 3 2 5 3 3 5" xfId="30851" xr:uid="{00000000-0005-0000-0000-0000E0840000}"/>
    <cellStyle name="Título 3 2 5 3 3 6" xfId="28422" xr:uid="{00000000-0005-0000-0000-0000E1840000}"/>
    <cellStyle name="Título 3 2 5 3 4" xfId="23890" xr:uid="{00000000-0005-0000-0000-0000E2840000}"/>
    <cellStyle name="Título 3 2 5 3 4 2" xfId="23891" xr:uid="{00000000-0005-0000-0000-0000E3840000}"/>
    <cellStyle name="Título 3 2 5 3 4 2 2" xfId="27741" xr:uid="{00000000-0005-0000-0000-0000E4840000}"/>
    <cellStyle name="Título 3 2 5 3 4 2 2 2" xfId="32380" xr:uid="{00000000-0005-0000-0000-0000E5840000}"/>
    <cellStyle name="Título 3 2 5 3 4 2 2 3" xfId="33966" xr:uid="{00000000-0005-0000-0000-0000E6840000}"/>
    <cellStyle name="Título 3 2 5 3 4 2 3" xfId="30856" xr:uid="{00000000-0005-0000-0000-0000E7840000}"/>
    <cellStyle name="Título 3 2 5 3 4 2 4" xfId="28417" xr:uid="{00000000-0005-0000-0000-0000E8840000}"/>
    <cellStyle name="Título 3 2 5 3 4 3" xfId="27740" xr:uid="{00000000-0005-0000-0000-0000E9840000}"/>
    <cellStyle name="Título 3 2 5 3 4 3 2" xfId="32379" xr:uid="{00000000-0005-0000-0000-0000EA840000}"/>
    <cellStyle name="Título 3 2 5 3 4 3 3" xfId="33965" xr:uid="{00000000-0005-0000-0000-0000EB840000}"/>
    <cellStyle name="Título 3 2 5 3 4 4" xfId="30855" xr:uid="{00000000-0005-0000-0000-0000EC840000}"/>
    <cellStyle name="Título 3 2 5 3 4 5" xfId="28418" xr:uid="{00000000-0005-0000-0000-0000ED840000}"/>
    <cellStyle name="Título 3 2 5 3 5" xfId="23892" xr:uid="{00000000-0005-0000-0000-0000EE840000}"/>
    <cellStyle name="Título 3 2 5 3 5 2" xfId="27742" xr:uid="{00000000-0005-0000-0000-0000EF840000}"/>
    <cellStyle name="Título 3 2 5 3 5 2 2" xfId="32381" xr:uid="{00000000-0005-0000-0000-0000F0840000}"/>
    <cellStyle name="Título 3 2 5 3 5 2 3" xfId="33967" xr:uid="{00000000-0005-0000-0000-0000F1840000}"/>
    <cellStyle name="Título 3 2 5 3 5 3" xfId="30857" xr:uid="{00000000-0005-0000-0000-0000F2840000}"/>
    <cellStyle name="Título 3 2 5 3 5 4" xfId="28416" xr:uid="{00000000-0005-0000-0000-0000F3840000}"/>
    <cellStyle name="Título 3 2 5 3 6" xfId="27727" xr:uid="{00000000-0005-0000-0000-0000F4840000}"/>
    <cellStyle name="Título 3 2 5 3 6 2" xfId="32366" xr:uid="{00000000-0005-0000-0000-0000F5840000}"/>
    <cellStyle name="Título 3 2 5 3 6 3" xfId="33952" xr:uid="{00000000-0005-0000-0000-0000F6840000}"/>
    <cellStyle name="Título 3 2 5 3 7" xfId="28100" xr:uid="{00000000-0005-0000-0000-0000F7840000}"/>
    <cellStyle name="Título 3 2 5 3 7 2" xfId="32736" xr:uid="{00000000-0005-0000-0000-0000F8840000}"/>
    <cellStyle name="Título 3 2 5 3 7 3" xfId="34322" xr:uid="{00000000-0005-0000-0000-0000F9840000}"/>
    <cellStyle name="Título 3 2 5 3 8" xfId="30842" xr:uid="{00000000-0005-0000-0000-0000FA840000}"/>
    <cellStyle name="Título 3 2 5 3 9" xfId="28431" xr:uid="{00000000-0005-0000-0000-0000FB840000}"/>
    <cellStyle name="Título 3 2 5 4" xfId="23893" xr:uid="{00000000-0005-0000-0000-0000FC840000}"/>
    <cellStyle name="Título 3 2 5 4 2" xfId="23894" xr:uid="{00000000-0005-0000-0000-0000FD840000}"/>
    <cellStyle name="Título 3 2 5 4 2 2" xfId="23895" xr:uid="{00000000-0005-0000-0000-0000FE840000}"/>
    <cellStyle name="Título 3 2 5 4 2 2 2" xfId="23896" xr:uid="{00000000-0005-0000-0000-0000FF840000}"/>
    <cellStyle name="Título 3 2 5 4 2 2 2 2" xfId="23897" xr:uid="{00000000-0005-0000-0000-000000850000}"/>
    <cellStyle name="Título 3 2 5 4 2 2 2 2 2" xfId="27747" xr:uid="{00000000-0005-0000-0000-000001850000}"/>
    <cellStyle name="Título 3 2 5 4 2 2 2 2 2 2" xfId="32386" xr:uid="{00000000-0005-0000-0000-000002850000}"/>
    <cellStyle name="Título 3 2 5 4 2 2 2 2 2 3" xfId="33972" xr:uid="{00000000-0005-0000-0000-000003850000}"/>
    <cellStyle name="Título 3 2 5 4 2 2 2 2 3" xfId="30862" xr:uid="{00000000-0005-0000-0000-000004850000}"/>
    <cellStyle name="Título 3 2 5 4 2 2 2 2 4" xfId="28411" xr:uid="{00000000-0005-0000-0000-000005850000}"/>
    <cellStyle name="Título 3 2 5 4 2 2 2 3" xfId="27746" xr:uid="{00000000-0005-0000-0000-000006850000}"/>
    <cellStyle name="Título 3 2 5 4 2 2 2 3 2" xfId="32385" xr:uid="{00000000-0005-0000-0000-000007850000}"/>
    <cellStyle name="Título 3 2 5 4 2 2 2 3 3" xfId="33971" xr:uid="{00000000-0005-0000-0000-000008850000}"/>
    <cellStyle name="Título 3 2 5 4 2 2 2 4" xfId="30861" xr:uid="{00000000-0005-0000-0000-000009850000}"/>
    <cellStyle name="Título 3 2 5 4 2 2 2 5" xfId="28412" xr:uid="{00000000-0005-0000-0000-00000A850000}"/>
    <cellStyle name="Título 3 2 5 4 2 2 3" xfId="23898" xr:uid="{00000000-0005-0000-0000-00000B850000}"/>
    <cellStyle name="Título 3 2 5 4 2 2 3 2" xfId="27748" xr:uid="{00000000-0005-0000-0000-00000C850000}"/>
    <cellStyle name="Título 3 2 5 4 2 2 3 2 2" xfId="32387" xr:uid="{00000000-0005-0000-0000-00000D850000}"/>
    <cellStyle name="Título 3 2 5 4 2 2 3 2 3" xfId="33973" xr:uid="{00000000-0005-0000-0000-00000E850000}"/>
    <cellStyle name="Título 3 2 5 4 2 2 3 3" xfId="30863" xr:uid="{00000000-0005-0000-0000-00000F850000}"/>
    <cellStyle name="Título 3 2 5 4 2 2 3 4" xfId="28410" xr:uid="{00000000-0005-0000-0000-000010850000}"/>
    <cellStyle name="Título 3 2 5 4 2 2 4" xfId="27745" xr:uid="{00000000-0005-0000-0000-000011850000}"/>
    <cellStyle name="Título 3 2 5 4 2 2 4 2" xfId="32384" xr:uid="{00000000-0005-0000-0000-000012850000}"/>
    <cellStyle name="Título 3 2 5 4 2 2 4 3" xfId="33970" xr:uid="{00000000-0005-0000-0000-000013850000}"/>
    <cellStyle name="Título 3 2 5 4 2 2 5" xfId="30860" xr:uid="{00000000-0005-0000-0000-000014850000}"/>
    <cellStyle name="Título 3 2 5 4 2 2 6" xfId="28413" xr:uid="{00000000-0005-0000-0000-000015850000}"/>
    <cellStyle name="Título 3 2 5 4 2 3" xfId="23899" xr:uid="{00000000-0005-0000-0000-000016850000}"/>
    <cellStyle name="Título 3 2 5 4 2 3 2" xfId="23900" xr:uid="{00000000-0005-0000-0000-000017850000}"/>
    <cellStyle name="Título 3 2 5 4 2 3 2 2" xfId="27750" xr:uid="{00000000-0005-0000-0000-000018850000}"/>
    <cellStyle name="Título 3 2 5 4 2 3 2 2 2" xfId="32389" xr:uid="{00000000-0005-0000-0000-000019850000}"/>
    <cellStyle name="Título 3 2 5 4 2 3 2 2 3" xfId="33975" xr:uid="{00000000-0005-0000-0000-00001A850000}"/>
    <cellStyle name="Título 3 2 5 4 2 3 2 3" xfId="30865" xr:uid="{00000000-0005-0000-0000-00001B850000}"/>
    <cellStyle name="Título 3 2 5 4 2 3 2 4" xfId="28408" xr:uid="{00000000-0005-0000-0000-00001C850000}"/>
    <cellStyle name="Título 3 2 5 4 2 3 3" xfId="27749" xr:uid="{00000000-0005-0000-0000-00001D850000}"/>
    <cellStyle name="Título 3 2 5 4 2 3 3 2" xfId="32388" xr:uid="{00000000-0005-0000-0000-00001E850000}"/>
    <cellStyle name="Título 3 2 5 4 2 3 3 3" xfId="33974" xr:uid="{00000000-0005-0000-0000-00001F850000}"/>
    <cellStyle name="Título 3 2 5 4 2 3 4" xfId="30864" xr:uid="{00000000-0005-0000-0000-000020850000}"/>
    <cellStyle name="Título 3 2 5 4 2 3 5" xfId="28409" xr:uid="{00000000-0005-0000-0000-000021850000}"/>
    <cellStyle name="Título 3 2 5 4 2 4" xfId="23901" xr:uid="{00000000-0005-0000-0000-000022850000}"/>
    <cellStyle name="Título 3 2 5 4 2 4 2" xfId="27751" xr:uid="{00000000-0005-0000-0000-000023850000}"/>
    <cellStyle name="Título 3 2 5 4 2 4 2 2" xfId="32390" xr:uid="{00000000-0005-0000-0000-000024850000}"/>
    <cellStyle name="Título 3 2 5 4 2 4 2 3" xfId="33976" xr:uid="{00000000-0005-0000-0000-000025850000}"/>
    <cellStyle name="Título 3 2 5 4 2 4 3" xfId="30866" xr:uid="{00000000-0005-0000-0000-000026850000}"/>
    <cellStyle name="Título 3 2 5 4 2 4 4" xfId="28407" xr:uid="{00000000-0005-0000-0000-000027850000}"/>
    <cellStyle name="Título 3 2 5 4 2 5" xfId="27744" xr:uid="{00000000-0005-0000-0000-000028850000}"/>
    <cellStyle name="Título 3 2 5 4 2 5 2" xfId="32383" xr:uid="{00000000-0005-0000-0000-000029850000}"/>
    <cellStyle name="Título 3 2 5 4 2 5 3" xfId="33969" xr:uid="{00000000-0005-0000-0000-00002A850000}"/>
    <cellStyle name="Título 3 2 5 4 2 6" xfId="30859" xr:uid="{00000000-0005-0000-0000-00002B850000}"/>
    <cellStyle name="Título 3 2 5 4 2 7" xfId="28414" xr:uid="{00000000-0005-0000-0000-00002C850000}"/>
    <cellStyle name="Título 3 2 5 4 3" xfId="23902" xr:uid="{00000000-0005-0000-0000-00002D850000}"/>
    <cellStyle name="Título 3 2 5 4 3 2" xfId="23903" xr:uid="{00000000-0005-0000-0000-00002E850000}"/>
    <cellStyle name="Título 3 2 5 4 3 2 2" xfId="23904" xr:uid="{00000000-0005-0000-0000-00002F850000}"/>
    <cellStyle name="Título 3 2 5 4 3 2 2 2" xfId="27754" xr:uid="{00000000-0005-0000-0000-000030850000}"/>
    <cellStyle name="Título 3 2 5 4 3 2 2 2 2" xfId="32393" xr:uid="{00000000-0005-0000-0000-000031850000}"/>
    <cellStyle name="Título 3 2 5 4 3 2 2 2 3" xfId="33979" xr:uid="{00000000-0005-0000-0000-000032850000}"/>
    <cellStyle name="Título 3 2 5 4 3 2 2 3" xfId="30869" xr:uid="{00000000-0005-0000-0000-000033850000}"/>
    <cellStyle name="Título 3 2 5 4 3 2 2 4" xfId="28404" xr:uid="{00000000-0005-0000-0000-000034850000}"/>
    <cellStyle name="Título 3 2 5 4 3 2 3" xfId="27753" xr:uid="{00000000-0005-0000-0000-000035850000}"/>
    <cellStyle name="Título 3 2 5 4 3 2 3 2" xfId="32392" xr:uid="{00000000-0005-0000-0000-000036850000}"/>
    <cellStyle name="Título 3 2 5 4 3 2 3 3" xfId="33978" xr:uid="{00000000-0005-0000-0000-000037850000}"/>
    <cellStyle name="Título 3 2 5 4 3 2 4" xfId="30868" xr:uid="{00000000-0005-0000-0000-000038850000}"/>
    <cellStyle name="Título 3 2 5 4 3 2 5" xfId="28405" xr:uid="{00000000-0005-0000-0000-000039850000}"/>
    <cellStyle name="Título 3 2 5 4 3 3" xfId="23905" xr:uid="{00000000-0005-0000-0000-00003A850000}"/>
    <cellStyle name="Título 3 2 5 4 3 3 2" xfId="27755" xr:uid="{00000000-0005-0000-0000-00003B850000}"/>
    <cellStyle name="Título 3 2 5 4 3 3 2 2" xfId="32394" xr:uid="{00000000-0005-0000-0000-00003C850000}"/>
    <cellStyle name="Título 3 2 5 4 3 3 2 3" xfId="33980" xr:uid="{00000000-0005-0000-0000-00003D850000}"/>
    <cellStyle name="Título 3 2 5 4 3 3 3" xfId="30870" xr:uid="{00000000-0005-0000-0000-00003E850000}"/>
    <cellStyle name="Título 3 2 5 4 3 3 4" xfId="28403" xr:uid="{00000000-0005-0000-0000-00003F850000}"/>
    <cellStyle name="Título 3 2 5 4 3 4" xfId="27752" xr:uid="{00000000-0005-0000-0000-000040850000}"/>
    <cellStyle name="Título 3 2 5 4 3 4 2" xfId="32391" xr:uid="{00000000-0005-0000-0000-000041850000}"/>
    <cellStyle name="Título 3 2 5 4 3 4 3" xfId="33977" xr:uid="{00000000-0005-0000-0000-000042850000}"/>
    <cellStyle name="Título 3 2 5 4 3 5" xfId="30867" xr:uid="{00000000-0005-0000-0000-000043850000}"/>
    <cellStyle name="Título 3 2 5 4 3 6" xfId="28406" xr:uid="{00000000-0005-0000-0000-000044850000}"/>
    <cellStyle name="Título 3 2 5 4 4" xfId="23906" xr:uid="{00000000-0005-0000-0000-000045850000}"/>
    <cellStyle name="Título 3 2 5 4 4 2" xfId="23907" xr:uid="{00000000-0005-0000-0000-000046850000}"/>
    <cellStyle name="Título 3 2 5 4 4 2 2" xfId="27757" xr:uid="{00000000-0005-0000-0000-000047850000}"/>
    <cellStyle name="Título 3 2 5 4 4 2 2 2" xfId="32396" xr:uid="{00000000-0005-0000-0000-000048850000}"/>
    <cellStyle name="Título 3 2 5 4 4 2 2 3" xfId="33982" xr:uid="{00000000-0005-0000-0000-000049850000}"/>
    <cellStyle name="Título 3 2 5 4 4 2 3" xfId="30872" xr:uid="{00000000-0005-0000-0000-00004A850000}"/>
    <cellStyle name="Título 3 2 5 4 4 2 4" xfId="28401" xr:uid="{00000000-0005-0000-0000-00004B850000}"/>
    <cellStyle name="Título 3 2 5 4 4 3" xfId="27756" xr:uid="{00000000-0005-0000-0000-00004C850000}"/>
    <cellStyle name="Título 3 2 5 4 4 3 2" xfId="32395" xr:uid="{00000000-0005-0000-0000-00004D850000}"/>
    <cellStyle name="Título 3 2 5 4 4 3 3" xfId="33981" xr:uid="{00000000-0005-0000-0000-00004E850000}"/>
    <cellStyle name="Título 3 2 5 4 4 4" xfId="30871" xr:uid="{00000000-0005-0000-0000-00004F850000}"/>
    <cellStyle name="Título 3 2 5 4 4 5" xfId="28402" xr:uid="{00000000-0005-0000-0000-000050850000}"/>
    <cellStyle name="Título 3 2 5 4 5" xfId="23908" xr:uid="{00000000-0005-0000-0000-000051850000}"/>
    <cellStyle name="Título 3 2 5 4 5 2" xfId="27758" xr:uid="{00000000-0005-0000-0000-000052850000}"/>
    <cellStyle name="Título 3 2 5 4 5 2 2" xfId="32397" xr:uid="{00000000-0005-0000-0000-000053850000}"/>
    <cellStyle name="Título 3 2 5 4 5 2 3" xfId="33983" xr:uid="{00000000-0005-0000-0000-000054850000}"/>
    <cellStyle name="Título 3 2 5 4 5 3" xfId="30873" xr:uid="{00000000-0005-0000-0000-000055850000}"/>
    <cellStyle name="Título 3 2 5 4 5 4" xfId="28400" xr:uid="{00000000-0005-0000-0000-000056850000}"/>
    <cellStyle name="Título 3 2 5 4 6" xfId="27743" xr:uid="{00000000-0005-0000-0000-000057850000}"/>
    <cellStyle name="Título 3 2 5 4 6 2" xfId="32382" xr:uid="{00000000-0005-0000-0000-000058850000}"/>
    <cellStyle name="Título 3 2 5 4 6 3" xfId="33968" xr:uid="{00000000-0005-0000-0000-000059850000}"/>
    <cellStyle name="Título 3 2 5 4 7" xfId="28101" xr:uid="{00000000-0005-0000-0000-00005A850000}"/>
    <cellStyle name="Título 3 2 5 4 7 2" xfId="32737" xr:uid="{00000000-0005-0000-0000-00005B850000}"/>
    <cellStyle name="Título 3 2 5 4 7 3" xfId="34323" xr:uid="{00000000-0005-0000-0000-00005C850000}"/>
    <cellStyle name="Título 3 2 5 4 8" xfId="30858" xr:uid="{00000000-0005-0000-0000-00005D850000}"/>
    <cellStyle name="Título 3 2 5 4 9" xfId="28415" xr:uid="{00000000-0005-0000-0000-00005E850000}"/>
    <cellStyle name="Título 3 2 5 5" xfId="23909" xr:uid="{00000000-0005-0000-0000-00005F850000}"/>
    <cellStyle name="Título 3 2 5 5 2" xfId="23910" xr:uid="{00000000-0005-0000-0000-000060850000}"/>
    <cellStyle name="Título 3 2 5 5 2 2" xfId="23911" xr:uid="{00000000-0005-0000-0000-000061850000}"/>
    <cellStyle name="Título 3 2 5 5 2 2 2" xfId="23912" xr:uid="{00000000-0005-0000-0000-000062850000}"/>
    <cellStyle name="Título 3 2 5 5 2 2 2 2" xfId="23913" xr:uid="{00000000-0005-0000-0000-000063850000}"/>
    <cellStyle name="Título 3 2 5 5 2 2 2 2 2" xfId="27763" xr:uid="{00000000-0005-0000-0000-000064850000}"/>
    <cellStyle name="Título 3 2 5 5 2 2 2 2 2 2" xfId="32402" xr:uid="{00000000-0005-0000-0000-000065850000}"/>
    <cellStyle name="Título 3 2 5 5 2 2 2 2 2 3" xfId="33988" xr:uid="{00000000-0005-0000-0000-000066850000}"/>
    <cellStyle name="Título 3 2 5 5 2 2 2 2 3" xfId="30878" xr:uid="{00000000-0005-0000-0000-000067850000}"/>
    <cellStyle name="Título 3 2 5 5 2 2 2 2 4" xfId="28395" xr:uid="{00000000-0005-0000-0000-000068850000}"/>
    <cellStyle name="Título 3 2 5 5 2 2 2 3" xfId="27762" xr:uid="{00000000-0005-0000-0000-000069850000}"/>
    <cellStyle name="Título 3 2 5 5 2 2 2 3 2" xfId="32401" xr:uid="{00000000-0005-0000-0000-00006A850000}"/>
    <cellStyle name="Título 3 2 5 5 2 2 2 3 3" xfId="33987" xr:uid="{00000000-0005-0000-0000-00006B850000}"/>
    <cellStyle name="Título 3 2 5 5 2 2 2 4" xfId="30877" xr:uid="{00000000-0005-0000-0000-00006C850000}"/>
    <cellStyle name="Título 3 2 5 5 2 2 2 5" xfId="28396" xr:uid="{00000000-0005-0000-0000-00006D850000}"/>
    <cellStyle name="Título 3 2 5 5 2 2 3" xfId="23914" xr:uid="{00000000-0005-0000-0000-00006E850000}"/>
    <cellStyle name="Título 3 2 5 5 2 2 3 2" xfId="27764" xr:uid="{00000000-0005-0000-0000-00006F850000}"/>
    <cellStyle name="Título 3 2 5 5 2 2 3 2 2" xfId="32403" xr:uid="{00000000-0005-0000-0000-000070850000}"/>
    <cellStyle name="Título 3 2 5 5 2 2 3 2 3" xfId="33989" xr:uid="{00000000-0005-0000-0000-000071850000}"/>
    <cellStyle name="Título 3 2 5 5 2 2 3 3" xfId="30879" xr:uid="{00000000-0005-0000-0000-000072850000}"/>
    <cellStyle name="Título 3 2 5 5 2 2 3 4" xfId="28394" xr:uid="{00000000-0005-0000-0000-000073850000}"/>
    <cellStyle name="Título 3 2 5 5 2 2 4" xfId="27761" xr:uid="{00000000-0005-0000-0000-000074850000}"/>
    <cellStyle name="Título 3 2 5 5 2 2 4 2" xfId="32400" xr:uid="{00000000-0005-0000-0000-000075850000}"/>
    <cellStyle name="Título 3 2 5 5 2 2 4 3" xfId="33986" xr:uid="{00000000-0005-0000-0000-000076850000}"/>
    <cellStyle name="Título 3 2 5 5 2 2 5" xfId="30876" xr:uid="{00000000-0005-0000-0000-000077850000}"/>
    <cellStyle name="Título 3 2 5 5 2 2 6" xfId="28397" xr:uid="{00000000-0005-0000-0000-000078850000}"/>
    <cellStyle name="Título 3 2 5 5 2 3" xfId="23915" xr:uid="{00000000-0005-0000-0000-000079850000}"/>
    <cellStyle name="Título 3 2 5 5 2 3 2" xfId="23916" xr:uid="{00000000-0005-0000-0000-00007A850000}"/>
    <cellStyle name="Título 3 2 5 5 2 3 2 2" xfId="27766" xr:uid="{00000000-0005-0000-0000-00007B850000}"/>
    <cellStyle name="Título 3 2 5 5 2 3 2 2 2" xfId="32405" xr:uid="{00000000-0005-0000-0000-00007C850000}"/>
    <cellStyle name="Título 3 2 5 5 2 3 2 2 3" xfId="33991" xr:uid="{00000000-0005-0000-0000-00007D850000}"/>
    <cellStyle name="Título 3 2 5 5 2 3 2 3" xfId="30881" xr:uid="{00000000-0005-0000-0000-00007E850000}"/>
    <cellStyle name="Título 3 2 5 5 2 3 2 4" xfId="28392" xr:uid="{00000000-0005-0000-0000-00007F850000}"/>
    <cellStyle name="Título 3 2 5 5 2 3 3" xfId="27765" xr:uid="{00000000-0005-0000-0000-000080850000}"/>
    <cellStyle name="Título 3 2 5 5 2 3 3 2" xfId="32404" xr:uid="{00000000-0005-0000-0000-000081850000}"/>
    <cellStyle name="Título 3 2 5 5 2 3 3 3" xfId="33990" xr:uid="{00000000-0005-0000-0000-000082850000}"/>
    <cellStyle name="Título 3 2 5 5 2 3 4" xfId="30880" xr:uid="{00000000-0005-0000-0000-000083850000}"/>
    <cellStyle name="Título 3 2 5 5 2 3 5" xfId="28393" xr:uid="{00000000-0005-0000-0000-000084850000}"/>
    <cellStyle name="Título 3 2 5 5 2 4" xfId="23917" xr:uid="{00000000-0005-0000-0000-000085850000}"/>
    <cellStyle name="Título 3 2 5 5 2 4 2" xfId="27767" xr:uid="{00000000-0005-0000-0000-000086850000}"/>
    <cellStyle name="Título 3 2 5 5 2 4 2 2" xfId="32406" xr:uid="{00000000-0005-0000-0000-000087850000}"/>
    <cellStyle name="Título 3 2 5 5 2 4 2 3" xfId="33992" xr:uid="{00000000-0005-0000-0000-000088850000}"/>
    <cellStyle name="Título 3 2 5 5 2 4 3" xfId="30882" xr:uid="{00000000-0005-0000-0000-000089850000}"/>
    <cellStyle name="Título 3 2 5 5 2 4 4" xfId="28391" xr:uid="{00000000-0005-0000-0000-00008A850000}"/>
    <cellStyle name="Título 3 2 5 5 2 5" xfId="27760" xr:uid="{00000000-0005-0000-0000-00008B850000}"/>
    <cellStyle name="Título 3 2 5 5 2 5 2" xfId="32399" xr:uid="{00000000-0005-0000-0000-00008C850000}"/>
    <cellStyle name="Título 3 2 5 5 2 5 3" xfId="33985" xr:uid="{00000000-0005-0000-0000-00008D850000}"/>
    <cellStyle name="Título 3 2 5 5 2 6" xfId="30875" xr:uid="{00000000-0005-0000-0000-00008E850000}"/>
    <cellStyle name="Título 3 2 5 5 2 7" xfId="28398" xr:uid="{00000000-0005-0000-0000-00008F850000}"/>
    <cellStyle name="Título 3 2 5 5 3" xfId="23918" xr:uid="{00000000-0005-0000-0000-000090850000}"/>
    <cellStyle name="Título 3 2 5 5 3 2" xfId="23919" xr:uid="{00000000-0005-0000-0000-000091850000}"/>
    <cellStyle name="Título 3 2 5 5 3 2 2" xfId="23920" xr:uid="{00000000-0005-0000-0000-000092850000}"/>
    <cellStyle name="Título 3 2 5 5 3 2 2 2" xfId="27770" xr:uid="{00000000-0005-0000-0000-000093850000}"/>
    <cellStyle name="Título 3 2 5 5 3 2 2 2 2" xfId="32409" xr:uid="{00000000-0005-0000-0000-000094850000}"/>
    <cellStyle name="Título 3 2 5 5 3 2 2 2 3" xfId="33995" xr:uid="{00000000-0005-0000-0000-000095850000}"/>
    <cellStyle name="Título 3 2 5 5 3 2 2 3" xfId="30885" xr:uid="{00000000-0005-0000-0000-000096850000}"/>
    <cellStyle name="Título 3 2 5 5 3 2 2 4" xfId="28388" xr:uid="{00000000-0005-0000-0000-000097850000}"/>
    <cellStyle name="Título 3 2 5 5 3 2 3" xfId="27769" xr:uid="{00000000-0005-0000-0000-000098850000}"/>
    <cellStyle name="Título 3 2 5 5 3 2 3 2" xfId="32408" xr:uid="{00000000-0005-0000-0000-000099850000}"/>
    <cellStyle name="Título 3 2 5 5 3 2 3 3" xfId="33994" xr:uid="{00000000-0005-0000-0000-00009A850000}"/>
    <cellStyle name="Título 3 2 5 5 3 2 4" xfId="30884" xr:uid="{00000000-0005-0000-0000-00009B850000}"/>
    <cellStyle name="Título 3 2 5 5 3 2 5" xfId="28389" xr:uid="{00000000-0005-0000-0000-00009C850000}"/>
    <cellStyle name="Título 3 2 5 5 3 3" xfId="23921" xr:uid="{00000000-0005-0000-0000-00009D850000}"/>
    <cellStyle name="Título 3 2 5 5 3 3 2" xfId="27771" xr:uid="{00000000-0005-0000-0000-00009E850000}"/>
    <cellStyle name="Título 3 2 5 5 3 3 2 2" xfId="32410" xr:uid="{00000000-0005-0000-0000-00009F850000}"/>
    <cellStyle name="Título 3 2 5 5 3 3 2 3" xfId="33996" xr:uid="{00000000-0005-0000-0000-0000A0850000}"/>
    <cellStyle name="Título 3 2 5 5 3 3 3" xfId="30886" xr:uid="{00000000-0005-0000-0000-0000A1850000}"/>
    <cellStyle name="Título 3 2 5 5 3 3 4" xfId="28387" xr:uid="{00000000-0005-0000-0000-0000A2850000}"/>
    <cellStyle name="Título 3 2 5 5 3 4" xfId="27768" xr:uid="{00000000-0005-0000-0000-0000A3850000}"/>
    <cellStyle name="Título 3 2 5 5 3 4 2" xfId="32407" xr:uid="{00000000-0005-0000-0000-0000A4850000}"/>
    <cellStyle name="Título 3 2 5 5 3 4 3" xfId="33993" xr:uid="{00000000-0005-0000-0000-0000A5850000}"/>
    <cellStyle name="Título 3 2 5 5 3 5" xfId="30883" xr:uid="{00000000-0005-0000-0000-0000A6850000}"/>
    <cellStyle name="Título 3 2 5 5 3 6" xfId="28390" xr:uid="{00000000-0005-0000-0000-0000A7850000}"/>
    <cellStyle name="Título 3 2 5 5 4" xfId="23922" xr:uid="{00000000-0005-0000-0000-0000A8850000}"/>
    <cellStyle name="Título 3 2 5 5 4 2" xfId="23923" xr:uid="{00000000-0005-0000-0000-0000A9850000}"/>
    <cellStyle name="Título 3 2 5 5 4 2 2" xfId="27773" xr:uid="{00000000-0005-0000-0000-0000AA850000}"/>
    <cellStyle name="Título 3 2 5 5 4 2 2 2" xfId="32412" xr:uid="{00000000-0005-0000-0000-0000AB850000}"/>
    <cellStyle name="Título 3 2 5 5 4 2 2 3" xfId="33998" xr:uid="{00000000-0005-0000-0000-0000AC850000}"/>
    <cellStyle name="Título 3 2 5 5 4 2 3" xfId="30888" xr:uid="{00000000-0005-0000-0000-0000AD850000}"/>
    <cellStyle name="Título 3 2 5 5 4 2 4" xfId="28385" xr:uid="{00000000-0005-0000-0000-0000AE850000}"/>
    <cellStyle name="Título 3 2 5 5 4 3" xfId="27772" xr:uid="{00000000-0005-0000-0000-0000AF850000}"/>
    <cellStyle name="Título 3 2 5 5 4 3 2" xfId="32411" xr:uid="{00000000-0005-0000-0000-0000B0850000}"/>
    <cellStyle name="Título 3 2 5 5 4 3 3" xfId="33997" xr:uid="{00000000-0005-0000-0000-0000B1850000}"/>
    <cellStyle name="Título 3 2 5 5 4 4" xfId="30887" xr:uid="{00000000-0005-0000-0000-0000B2850000}"/>
    <cellStyle name="Título 3 2 5 5 4 5" xfId="28386" xr:uid="{00000000-0005-0000-0000-0000B3850000}"/>
    <cellStyle name="Título 3 2 5 5 5" xfId="23924" xr:uid="{00000000-0005-0000-0000-0000B4850000}"/>
    <cellStyle name="Título 3 2 5 5 5 2" xfId="27774" xr:uid="{00000000-0005-0000-0000-0000B5850000}"/>
    <cellStyle name="Título 3 2 5 5 5 2 2" xfId="32413" xr:uid="{00000000-0005-0000-0000-0000B6850000}"/>
    <cellStyle name="Título 3 2 5 5 5 2 3" xfId="33999" xr:uid="{00000000-0005-0000-0000-0000B7850000}"/>
    <cellStyle name="Título 3 2 5 5 5 3" xfId="30889" xr:uid="{00000000-0005-0000-0000-0000B8850000}"/>
    <cellStyle name="Título 3 2 5 5 5 4" xfId="28384" xr:uid="{00000000-0005-0000-0000-0000B9850000}"/>
    <cellStyle name="Título 3 2 5 5 6" xfId="27759" xr:uid="{00000000-0005-0000-0000-0000BA850000}"/>
    <cellStyle name="Título 3 2 5 5 6 2" xfId="32398" xr:uid="{00000000-0005-0000-0000-0000BB850000}"/>
    <cellStyle name="Título 3 2 5 5 6 3" xfId="33984" xr:uid="{00000000-0005-0000-0000-0000BC850000}"/>
    <cellStyle name="Título 3 2 5 5 7" xfId="30874" xr:uid="{00000000-0005-0000-0000-0000BD850000}"/>
    <cellStyle name="Título 3 2 5 5 8" xfId="28399" xr:uid="{00000000-0005-0000-0000-0000BE850000}"/>
    <cellStyle name="Título 3 2 5 6" xfId="23925" xr:uid="{00000000-0005-0000-0000-0000BF850000}"/>
    <cellStyle name="Título 3 2 5 6 2" xfId="23926" xr:uid="{00000000-0005-0000-0000-0000C0850000}"/>
    <cellStyle name="Título 3 2 5 6 2 2" xfId="23927" xr:uid="{00000000-0005-0000-0000-0000C1850000}"/>
    <cellStyle name="Título 3 2 5 6 2 2 2" xfId="27777" xr:uid="{00000000-0005-0000-0000-0000C2850000}"/>
    <cellStyle name="Título 3 2 5 6 2 2 2 2" xfId="32416" xr:uid="{00000000-0005-0000-0000-0000C3850000}"/>
    <cellStyle name="Título 3 2 5 6 2 2 2 3" xfId="34002" xr:uid="{00000000-0005-0000-0000-0000C4850000}"/>
    <cellStyle name="Título 3 2 5 6 2 2 3" xfId="30892" xr:uid="{00000000-0005-0000-0000-0000C5850000}"/>
    <cellStyle name="Título 3 2 5 6 2 2 4" xfId="28381" xr:uid="{00000000-0005-0000-0000-0000C6850000}"/>
    <cellStyle name="Título 3 2 5 6 2 3" xfId="27776" xr:uid="{00000000-0005-0000-0000-0000C7850000}"/>
    <cellStyle name="Título 3 2 5 6 2 3 2" xfId="32415" xr:uid="{00000000-0005-0000-0000-0000C8850000}"/>
    <cellStyle name="Título 3 2 5 6 2 3 3" xfId="34001" xr:uid="{00000000-0005-0000-0000-0000C9850000}"/>
    <cellStyle name="Título 3 2 5 6 2 4" xfId="30891" xr:uid="{00000000-0005-0000-0000-0000CA850000}"/>
    <cellStyle name="Título 3 2 5 6 2 5" xfId="28382" xr:uid="{00000000-0005-0000-0000-0000CB850000}"/>
    <cellStyle name="Título 3 2 5 6 3" xfId="23928" xr:uid="{00000000-0005-0000-0000-0000CC850000}"/>
    <cellStyle name="Título 3 2 5 6 3 2" xfId="27778" xr:uid="{00000000-0005-0000-0000-0000CD850000}"/>
    <cellStyle name="Título 3 2 5 6 3 2 2" xfId="32417" xr:uid="{00000000-0005-0000-0000-0000CE850000}"/>
    <cellStyle name="Título 3 2 5 6 3 2 3" xfId="34003" xr:uid="{00000000-0005-0000-0000-0000CF850000}"/>
    <cellStyle name="Título 3 2 5 6 3 3" xfId="30893" xr:uid="{00000000-0005-0000-0000-0000D0850000}"/>
    <cellStyle name="Título 3 2 5 6 3 4" xfId="28380" xr:uid="{00000000-0005-0000-0000-0000D1850000}"/>
    <cellStyle name="Título 3 2 5 6 4" xfId="27775" xr:uid="{00000000-0005-0000-0000-0000D2850000}"/>
    <cellStyle name="Título 3 2 5 6 4 2" xfId="32414" xr:uid="{00000000-0005-0000-0000-0000D3850000}"/>
    <cellStyle name="Título 3 2 5 6 4 3" xfId="34000" xr:uid="{00000000-0005-0000-0000-0000D4850000}"/>
    <cellStyle name="Título 3 2 5 6 5" xfId="30890" xr:uid="{00000000-0005-0000-0000-0000D5850000}"/>
    <cellStyle name="Título 3 2 5 6 6" xfId="28383" xr:uid="{00000000-0005-0000-0000-0000D6850000}"/>
    <cellStyle name="Título 3 2 5 7" xfId="23929" xr:uid="{00000000-0005-0000-0000-0000D7850000}"/>
    <cellStyle name="Título 3 2 5 7 2" xfId="23930" xr:uid="{00000000-0005-0000-0000-0000D8850000}"/>
    <cellStyle name="Título 3 2 5 7 2 2" xfId="27780" xr:uid="{00000000-0005-0000-0000-0000D9850000}"/>
    <cellStyle name="Título 3 2 5 7 2 2 2" xfId="32419" xr:uid="{00000000-0005-0000-0000-0000DA850000}"/>
    <cellStyle name="Título 3 2 5 7 2 2 3" xfId="34005" xr:uid="{00000000-0005-0000-0000-0000DB850000}"/>
    <cellStyle name="Título 3 2 5 7 2 3" xfId="30895" xr:uid="{00000000-0005-0000-0000-0000DC850000}"/>
    <cellStyle name="Título 3 2 5 7 2 4" xfId="28378" xr:uid="{00000000-0005-0000-0000-0000DD850000}"/>
    <cellStyle name="Título 3 2 5 7 3" xfId="27779" xr:uid="{00000000-0005-0000-0000-0000DE850000}"/>
    <cellStyle name="Título 3 2 5 7 3 2" xfId="32418" xr:uid="{00000000-0005-0000-0000-0000DF850000}"/>
    <cellStyle name="Título 3 2 5 7 3 3" xfId="34004" xr:uid="{00000000-0005-0000-0000-0000E0850000}"/>
    <cellStyle name="Título 3 2 5 7 4" xfId="30894" xr:uid="{00000000-0005-0000-0000-0000E1850000}"/>
    <cellStyle name="Título 3 2 5 7 5" xfId="28379" xr:uid="{00000000-0005-0000-0000-0000E2850000}"/>
    <cellStyle name="Título 3 2 5 8" xfId="23931" xr:uid="{00000000-0005-0000-0000-0000E3850000}"/>
    <cellStyle name="Título 3 2 5 8 2" xfId="23932" xr:uid="{00000000-0005-0000-0000-0000E4850000}"/>
    <cellStyle name="Título 3 2 5 8 2 2" xfId="27782" xr:uid="{00000000-0005-0000-0000-0000E5850000}"/>
    <cellStyle name="Título 3 2 5 8 2 2 2" xfId="32421" xr:uid="{00000000-0005-0000-0000-0000E6850000}"/>
    <cellStyle name="Título 3 2 5 8 2 2 3" xfId="34007" xr:uid="{00000000-0005-0000-0000-0000E7850000}"/>
    <cellStyle name="Título 3 2 5 8 2 3" xfId="30897" xr:uid="{00000000-0005-0000-0000-0000E8850000}"/>
    <cellStyle name="Título 3 2 5 8 2 4" xfId="28376" xr:uid="{00000000-0005-0000-0000-0000E9850000}"/>
    <cellStyle name="Título 3 2 5 8 3" xfId="27781" xr:uid="{00000000-0005-0000-0000-0000EA850000}"/>
    <cellStyle name="Título 3 2 5 8 3 2" xfId="32420" xr:uid="{00000000-0005-0000-0000-0000EB850000}"/>
    <cellStyle name="Título 3 2 5 8 3 3" xfId="34006" xr:uid="{00000000-0005-0000-0000-0000EC850000}"/>
    <cellStyle name="Título 3 2 5 8 4" xfId="30896" xr:uid="{00000000-0005-0000-0000-0000ED850000}"/>
    <cellStyle name="Título 3 2 5 8 5" xfId="28377" xr:uid="{00000000-0005-0000-0000-0000EE850000}"/>
    <cellStyle name="Título 3 2 5 9" xfId="23933" xr:uid="{00000000-0005-0000-0000-0000EF850000}"/>
    <cellStyle name="Título 3 2 5 9 2" xfId="27783" xr:uid="{00000000-0005-0000-0000-0000F0850000}"/>
    <cellStyle name="Título 3 2 5 9 2 2" xfId="32422" xr:uid="{00000000-0005-0000-0000-0000F1850000}"/>
    <cellStyle name="Título 3 2 5 9 2 3" xfId="34008" xr:uid="{00000000-0005-0000-0000-0000F2850000}"/>
    <cellStyle name="Título 3 2 5 9 3" xfId="30898" xr:uid="{00000000-0005-0000-0000-0000F3850000}"/>
    <cellStyle name="Título 3 2 5 9 4" xfId="28375" xr:uid="{00000000-0005-0000-0000-0000F4850000}"/>
    <cellStyle name="Título 3 2 5_Client_Report_SSFD_286_UI_15May14_06h00" xfId="37155" xr:uid="{00000000-0005-0000-0000-0000F5850000}"/>
    <cellStyle name="Título 3 2 6" xfId="23934" xr:uid="{00000000-0005-0000-0000-0000F6850000}"/>
    <cellStyle name="Título 3 2 6 10" xfId="27784" xr:uid="{00000000-0005-0000-0000-0000F7850000}"/>
    <cellStyle name="Título 3 2 6 10 2" xfId="32423" xr:uid="{00000000-0005-0000-0000-0000F8850000}"/>
    <cellStyle name="Título 3 2 6 10 3" xfId="34009" xr:uid="{00000000-0005-0000-0000-0000F9850000}"/>
    <cellStyle name="Título 3 2 6 11" xfId="28102" xr:uid="{00000000-0005-0000-0000-0000FA850000}"/>
    <cellStyle name="Título 3 2 6 11 2" xfId="32738" xr:uid="{00000000-0005-0000-0000-0000FB850000}"/>
    <cellStyle name="Título 3 2 6 11 3" xfId="34324" xr:uid="{00000000-0005-0000-0000-0000FC850000}"/>
    <cellStyle name="Título 3 2 6 12" xfId="30899" xr:uid="{00000000-0005-0000-0000-0000FD850000}"/>
    <cellStyle name="Título 3 2 6 13" xfId="28374" xr:uid="{00000000-0005-0000-0000-0000FE850000}"/>
    <cellStyle name="Título 3 2 6 2" xfId="23935" xr:uid="{00000000-0005-0000-0000-0000FF850000}"/>
    <cellStyle name="Título 3 2 6 2 10" xfId="30900" xr:uid="{00000000-0005-0000-0000-000000860000}"/>
    <cellStyle name="Título 3 2 6 2 11" xfId="28373" xr:uid="{00000000-0005-0000-0000-000001860000}"/>
    <cellStyle name="Título 3 2 6 2 2" xfId="23936" xr:uid="{00000000-0005-0000-0000-000002860000}"/>
    <cellStyle name="Título 3 2 6 2 2 2" xfId="23937" xr:uid="{00000000-0005-0000-0000-000003860000}"/>
    <cellStyle name="Título 3 2 6 2 2 2 2" xfId="23938" xr:uid="{00000000-0005-0000-0000-000004860000}"/>
    <cellStyle name="Título 3 2 6 2 2 2 2 2" xfId="23939" xr:uid="{00000000-0005-0000-0000-000005860000}"/>
    <cellStyle name="Título 3 2 6 2 2 2 2 2 2" xfId="23940" xr:uid="{00000000-0005-0000-0000-000006860000}"/>
    <cellStyle name="Título 3 2 6 2 2 2 2 2 2 2" xfId="27790" xr:uid="{00000000-0005-0000-0000-000007860000}"/>
    <cellStyle name="Título 3 2 6 2 2 2 2 2 2 2 2" xfId="32429" xr:uid="{00000000-0005-0000-0000-000008860000}"/>
    <cellStyle name="Título 3 2 6 2 2 2 2 2 2 2 3" xfId="34015" xr:uid="{00000000-0005-0000-0000-000009860000}"/>
    <cellStyle name="Título 3 2 6 2 2 2 2 2 2 3" xfId="30905" xr:uid="{00000000-0005-0000-0000-00000A860000}"/>
    <cellStyle name="Título 3 2 6 2 2 2 2 2 2 4" xfId="28368" xr:uid="{00000000-0005-0000-0000-00000B860000}"/>
    <cellStyle name="Título 3 2 6 2 2 2 2 2 3" xfId="27789" xr:uid="{00000000-0005-0000-0000-00000C860000}"/>
    <cellStyle name="Título 3 2 6 2 2 2 2 2 3 2" xfId="32428" xr:uid="{00000000-0005-0000-0000-00000D860000}"/>
    <cellStyle name="Título 3 2 6 2 2 2 2 2 3 3" xfId="34014" xr:uid="{00000000-0005-0000-0000-00000E860000}"/>
    <cellStyle name="Título 3 2 6 2 2 2 2 2 4" xfId="30904" xr:uid="{00000000-0005-0000-0000-00000F860000}"/>
    <cellStyle name="Título 3 2 6 2 2 2 2 2 5" xfId="28369" xr:uid="{00000000-0005-0000-0000-000010860000}"/>
    <cellStyle name="Título 3 2 6 2 2 2 2 3" xfId="23941" xr:uid="{00000000-0005-0000-0000-000011860000}"/>
    <cellStyle name="Título 3 2 6 2 2 2 2 3 2" xfId="27791" xr:uid="{00000000-0005-0000-0000-000012860000}"/>
    <cellStyle name="Título 3 2 6 2 2 2 2 3 2 2" xfId="32430" xr:uid="{00000000-0005-0000-0000-000013860000}"/>
    <cellStyle name="Título 3 2 6 2 2 2 2 3 2 3" xfId="34016" xr:uid="{00000000-0005-0000-0000-000014860000}"/>
    <cellStyle name="Título 3 2 6 2 2 2 2 3 3" xfId="30906" xr:uid="{00000000-0005-0000-0000-000015860000}"/>
    <cellStyle name="Título 3 2 6 2 2 2 2 3 4" xfId="28367" xr:uid="{00000000-0005-0000-0000-000016860000}"/>
    <cellStyle name="Título 3 2 6 2 2 2 2 4" xfId="27788" xr:uid="{00000000-0005-0000-0000-000017860000}"/>
    <cellStyle name="Título 3 2 6 2 2 2 2 4 2" xfId="32427" xr:uid="{00000000-0005-0000-0000-000018860000}"/>
    <cellStyle name="Título 3 2 6 2 2 2 2 4 3" xfId="34013" xr:uid="{00000000-0005-0000-0000-000019860000}"/>
    <cellStyle name="Título 3 2 6 2 2 2 2 5" xfId="30903" xr:uid="{00000000-0005-0000-0000-00001A860000}"/>
    <cellStyle name="Título 3 2 6 2 2 2 2 6" xfId="28370" xr:uid="{00000000-0005-0000-0000-00001B860000}"/>
    <cellStyle name="Título 3 2 6 2 2 2 3" xfId="23942" xr:uid="{00000000-0005-0000-0000-00001C860000}"/>
    <cellStyle name="Título 3 2 6 2 2 2 3 2" xfId="23943" xr:uid="{00000000-0005-0000-0000-00001D860000}"/>
    <cellStyle name="Título 3 2 6 2 2 2 3 2 2" xfId="27793" xr:uid="{00000000-0005-0000-0000-00001E860000}"/>
    <cellStyle name="Título 3 2 6 2 2 2 3 2 2 2" xfId="32432" xr:uid="{00000000-0005-0000-0000-00001F860000}"/>
    <cellStyle name="Título 3 2 6 2 2 2 3 2 2 3" xfId="34018" xr:uid="{00000000-0005-0000-0000-000020860000}"/>
    <cellStyle name="Título 3 2 6 2 2 2 3 2 3" xfId="30908" xr:uid="{00000000-0005-0000-0000-000021860000}"/>
    <cellStyle name="Título 3 2 6 2 2 2 3 2 4" xfId="28365" xr:uid="{00000000-0005-0000-0000-000022860000}"/>
    <cellStyle name="Título 3 2 6 2 2 2 3 3" xfId="27792" xr:uid="{00000000-0005-0000-0000-000023860000}"/>
    <cellStyle name="Título 3 2 6 2 2 2 3 3 2" xfId="32431" xr:uid="{00000000-0005-0000-0000-000024860000}"/>
    <cellStyle name="Título 3 2 6 2 2 2 3 3 3" xfId="34017" xr:uid="{00000000-0005-0000-0000-000025860000}"/>
    <cellStyle name="Título 3 2 6 2 2 2 3 4" xfId="30907" xr:uid="{00000000-0005-0000-0000-000026860000}"/>
    <cellStyle name="Título 3 2 6 2 2 2 3 5" xfId="28366" xr:uid="{00000000-0005-0000-0000-000027860000}"/>
    <cellStyle name="Título 3 2 6 2 2 2 4" xfId="23944" xr:uid="{00000000-0005-0000-0000-000028860000}"/>
    <cellStyle name="Título 3 2 6 2 2 2 4 2" xfId="27794" xr:uid="{00000000-0005-0000-0000-000029860000}"/>
    <cellStyle name="Título 3 2 6 2 2 2 4 2 2" xfId="32433" xr:uid="{00000000-0005-0000-0000-00002A860000}"/>
    <cellStyle name="Título 3 2 6 2 2 2 4 2 3" xfId="34019" xr:uid="{00000000-0005-0000-0000-00002B860000}"/>
    <cellStyle name="Título 3 2 6 2 2 2 4 3" xfId="30909" xr:uid="{00000000-0005-0000-0000-00002C860000}"/>
    <cellStyle name="Título 3 2 6 2 2 2 4 4" xfId="28364" xr:uid="{00000000-0005-0000-0000-00002D860000}"/>
    <cellStyle name="Título 3 2 6 2 2 2 5" xfId="27787" xr:uid="{00000000-0005-0000-0000-00002E860000}"/>
    <cellStyle name="Título 3 2 6 2 2 2 5 2" xfId="32426" xr:uid="{00000000-0005-0000-0000-00002F860000}"/>
    <cellStyle name="Título 3 2 6 2 2 2 5 3" xfId="34012" xr:uid="{00000000-0005-0000-0000-000030860000}"/>
    <cellStyle name="Título 3 2 6 2 2 2 6" xfId="30902" xr:uid="{00000000-0005-0000-0000-000031860000}"/>
    <cellStyle name="Título 3 2 6 2 2 2 7" xfId="28371" xr:uid="{00000000-0005-0000-0000-000032860000}"/>
    <cellStyle name="Título 3 2 6 2 2 3" xfId="23945" xr:uid="{00000000-0005-0000-0000-000033860000}"/>
    <cellStyle name="Título 3 2 6 2 2 3 2" xfId="23946" xr:uid="{00000000-0005-0000-0000-000034860000}"/>
    <cellStyle name="Título 3 2 6 2 2 3 2 2" xfId="23947" xr:uid="{00000000-0005-0000-0000-000035860000}"/>
    <cellStyle name="Título 3 2 6 2 2 3 2 2 2" xfId="27797" xr:uid="{00000000-0005-0000-0000-000036860000}"/>
    <cellStyle name="Título 3 2 6 2 2 3 2 2 2 2" xfId="32436" xr:uid="{00000000-0005-0000-0000-000037860000}"/>
    <cellStyle name="Título 3 2 6 2 2 3 2 2 2 3" xfId="34022" xr:uid="{00000000-0005-0000-0000-000038860000}"/>
    <cellStyle name="Título 3 2 6 2 2 3 2 2 3" xfId="30912" xr:uid="{00000000-0005-0000-0000-000039860000}"/>
    <cellStyle name="Título 3 2 6 2 2 3 2 2 4" xfId="28361" xr:uid="{00000000-0005-0000-0000-00003A860000}"/>
    <cellStyle name="Título 3 2 6 2 2 3 2 3" xfId="27796" xr:uid="{00000000-0005-0000-0000-00003B860000}"/>
    <cellStyle name="Título 3 2 6 2 2 3 2 3 2" xfId="32435" xr:uid="{00000000-0005-0000-0000-00003C860000}"/>
    <cellStyle name="Título 3 2 6 2 2 3 2 3 3" xfId="34021" xr:uid="{00000000-0005-0000-0000-00003D860000}"/>
    <cellStyle name="Título 3 2 6 2 2 3 2 4" xfId="30911" xr:uid="{00000000-0005-0000-0000-00003E860000}"/>
    <cellStyle name="Título 3 2 6 2 2 3 2 5" xfId="28362" xr:uid="{00000000-0005-0000-0000-00003F860000}"/>
    <cellStyle name="Título 3 2 6 2 2 3 3" xfId="23948" xr:uid="{00000000-0005-0000-0000-000040860000}"/>
    <cellStyle name="Título 3 2 6 2 2 3 3 2" xfId="27798" xr:uid="{00000000-0005-0000-0000-000041860000}"/>
    <cellStyle name="Título 3 2 6 2 2 3 3 2 2" xfId="32437" xr:uid="{00000000-0005-0000-0000-000042860000}"/>
    <cellStyle name="Título 3 2 6 2 2 3 3 2 3" xfId="34023" xr:uid="{00000000-0005-0000-0000-000043860000}"/>
    <cellStyle name="Título 3 2 6 2 2 3 3 3" xfId="30913" xr:uid="{00000000-0005-0000-0000-000044860000}"/>
    <cellStyle name="Título 3 2 6 2 2 3 3 4" xfId="28360" xr:uid="{00000000-0005-0000-0000-000045860000}"/>
    <cellStyle name="Título 3 2 6 2 2 3 4" xfId="27795" xr:uid="{00000000-0005-0000-0000-000046860000}"/>
    <cellStyle name="Título 3 2 6 2 2 3 4 2" xfId="32434" xr:uid="{00000000-0005-0000-0000-000047860000}"/>
    <cellStyle name="Título 3 2 6 2 2 3 4 3" xfId="34020" xr:uid="{00000000-0005-0000-0000-000048860000}"/>
    <cellStyle name="Título 3 2 6 2 2 3 5" xfId="30910" xr:uid="{00000000-0005-0000-0000-000049860000}"/>
    <cellStyle name="Título 3 2 6 2 2 3 6" xfId="28363" xr:uid="{00000000-0005-0000-0000-00004A860000}"/>
    <cellStyle name="Título 3 2 6 2 2 4" xfId="23949" xr:uid="{00000000-0005-0000-0000-00004B860000}"/>
    <cellStyle name="Título 3 2 6 2 2 4 2" xfId="23950" xr:uid="{00000000-0005-0000-0000-00004C860000}"/>
    <cellStyle name="Título 3 2 6 2 2 4 2 2" xfId="27800" xr:uid="{00000000-0005-0000-0000-00004D860000}"/>
    <cellStyle name="Título 3 2 6 2 2 4 2 2 2" xfId="32439" xr:uid="{00000000-0005-0000-0000-00004E860000}"/>
    <cellStyle name="Título 3 2 6 2 2 4 2 2 3" xfId="34025" xr:uid="{00000000-0005-0000-0000-00004F860000}"/>
    <cellStyle name="Título 3 2 6 2 2 4 2 3" xfId="30915" xr:uid="{00000000-0005-0000-0000-000050860000}"/>
    <cellStyle name="Título 3 2 6 2 2 4 2 4" xfId="28358" xr:uid="{00000000-0005-0000-0000-000051860000}"/>
    <cellStyle name="Título 3 2 6 2 2 4 3" xfId="27799" xr:uid="{00000000-0005-0000-0000-000052860000}"/>
    <cellStyle name="Título 3 2 6 2 2 4 3 2" xfId="32438" xr:uid="{00000000-0005-0000-0000-000053860000}"/>
    <cellStyle name="Título 3 2 6 2 2 4 3 3" xfId="34024" xr:uid="{00000000-0005-0000-0000-000054860000}"/>
    <cellStyle name="Título 3 2 6 2 2 4 4" xfId="30914" xr:uid="{00000000-0005-0000-0000-000055860000}"/>
    <cellStyle name="Título 3 2 6 2 2 4 5" xfId="28359" xr:uid="{00000000-0005-0000-0000-000056860000}"/>
    <cellStyle name="Título 3 2 6 2 2 5" xfId="23951" xr:uid="{00000000-0005-0000-0000-000057860000}"/>
    <cellStyle name="Título 3 2 6 2 2 5 2" xfId="27801" xr:uid="{00000000-0005-0000-0000-000058860000}"/>
    <cellStyle name="Título 3 2 6 2 2 5 2 2" xfId="32440" xr:uid="{00000000-0005-0000-0000-000059860000}"/>
    <cellStyle name="Título 3 2 6 2 2 5 2 3" xfId="34026" xr:uid="{00000000-0005-0000-0000-00005A860000}"/>
    <cellStyle name="Título 3 2 6 2 2 5 3" xfId="30916" xr:uid="{00000000-0005-0000-0000-00005B860000}"/>
    <cellStyle name="Título 3 2 6 2 2 5 4" xfId="28357" xr:uid="{00000000-0005-0000-0000-00005C860000}"/>
    <cellStyle name="Título 3 2 6 2 2 6" xfId="27786" xr:uid="{00000000-0005-0000-0000-00005D860000}"/>
    <cellStyle name="Título 3 2 6 2 2 6 2" xfId="32425" xr:uid="{00000000-0005-0000-0000-00005E860000}"/>
    <cellStyle name="Título 3 2 6 2 2 6 3" xfId="34011" xr:uid="{00000000-0005-0000-0000-00005F860000}"/>
    <cellStyle name="Título 3 2 6 2 2 7" xfId="30901" xr:uid="{00000000-0005-0000-0000-000060860000}"/>
    <cellStyle name="Título 3 2 6 2 2 8" xfId="28372" xr:uid="{00000000-0005-0000-0000-000061860000}"/>
    <cellStyle name="Título 3 2 6 2 3" xfId="23952" xr:uid="{00000000-0005-0000-0000-000062860000}"/>
    <cellStyle name="Título 3 2 6 2 3 2" xfId="23953" xr:uid="{00000000-0005-0000-0000-000063860000}"/>
    <cellStyle name="Título 3 2 6 2 3 2 2" xfId="23954" xr:uid="{00000000-0005-0000-0000-000064860000}"/>
    <cellStyle name="Título 3 2 6 2 3 2 2 2" xfId="23955" xr:uid="{00000000-0005-0000-0000-000065860000}"/>
    <cellStyle name="Título 3 2 6 2 3 2 2 2 2" xfId="27805" xr:uid="{00000000-0005-0000-0000-000066860000}"/>
    <cellStyle name="Título 3 2 6 2 3 2 2 2 2 2" xfId="32444" xr:uid="{00000000-0005-0000-0000-000067860000}"/>
    <cellStyle name="Título 3 2 6 2 3 2 2 2 2 3" xfId="34030" xr:uid="{00000000-0005-0000-0000-000068860000}"/>
    <cellStyle name="Título 3 2 6 2 3 2 2 2 3" xfId="30920" xr:uid="{00000000-0005-0000-0000-000069860000}"/>
    <cellStyle name="Título 3 2 6 2 3 2 2 2 4" xfId="28353" xr:uid="{00000000-0005-0000-0000-00006A860000}"/>
    <cellStyle name="Título 3 2 6 2 3 2 2 3" xfId="27804" xr:uid="{00000000-0005-0000-0000-00006B860000}"/>
    <cellStyle name="Título 3 2 6 2 3 2 2 3 2" xfId="32443" xr:uid="{00000000-0005-0000-0000-00006C860000}"/>
    <cellStyle name="Título 3 2 6 2 3 2 2 3 3" xfId="34029" xr:uid="{00000000-0005-0000-0000-00006D860000}"/>
    <cellStyle name="Título 3 2 6 2 3 2 2 4" xfId="30919" xr:uid="{00000000-0005-0000-0000-00006E860000}"/>
    <cellStyle name="Título 3 2 6 2 3 2 2 5" xfId="28354" xr:uid="{00000000-0005-0000-0000-00006F860000}"/>
    <cellStyle name="Título 3 2 6 2 3 2 3" xfId="23956" xr:uid="{00000000-0005-0000-0000-000070860000}"/>
    <cellStyle name="Título 3 2 6 2 3 2 3 2" xfId="27806" xr:uid="{00000000-0005-0000-0000-000071860000}"/>
    <cellStyle name="Título 3 2 6 2 3 2 3 2 2" xfId="32445" xr:uid="{00000000-0005-0000-0000-000072860000}"/>
    <cellStyle name="Título 3 2 6 2 3 2 3 2 3" xfId="34031" xr:uid="{00000000-0005-0000-0000-000073860000}"/>
    <cellStyle name="Título 3 2 6 2 3 2 3 3" xfId="30921" xr:uid="{00000000-0005-0000-0000-000074860000}"/>
    <cellStyle name="Título 3 2 6 2 3 2 3 4" xfId="28352" xr:uid="{00000000-0005-0000-0000-000075860000}"/>
    <cellStyle name="Título 3 2 6 2 3 2 4" xfId="27803" xr:uid="{00000000-0005-0000-0000-000076860000}"/>
    <cellStyle name="Título 3 2 6 2 3 2 4 2" xfId="32442" xr:uid="{00000000-0005-0000-0000-000077860000}"/>
    <cellStyle name="Título 3 2 6 2 3 2 4 3" xfId="34028" xr:uid="{00000000-0005-0000-0000-000078860000}"/>
    <cellStyle name="Título 3 2 6 2 3 2 5" xfId="30918" xr:uid="{00000000-0005-0000-0000-000079860000}"/>
    <cellStyle name="Título 3 2 6 2 3 2 6" xfId="28355" xr:uid="{00000000-0005-0000-0000-00007A860000}"/>
    <cellStyle name="Título 3 2 6 2 3 3" xfId="23957" xr:uid="{00000000-0005-0000-0000-00007B860000}"/>
    <cellStyle name="Título 3 2 6 2 3 3 2" xfId="23958" xr:uid="{00000000-0005-0000-0000-00007C860000}"/>
    <cellStyle name="Título 3 2 6 2 3 3 2 2" xfId="27808" xr:uid="{00000000-0005-0000-0000-00007D860000}"/>
    <cellStyle name="Título 3 2 6 2 3 3 2 2 2" xfId="32447" xr:uid="{00000000-0005-0000-0000-00007E860000}"/>
    <cellStyle name="Título 3 2 6 2 3 3 2 2 3" xfId="34033" xr:uid="{00000000-0005-0000-0000-00007F860000}"/>
    <cellStyle name="Título 3 2 6 2 3 3 2 3" xfId="30923" xr:uid="{00000000-0005-0000-0000-000080860000}"/>
    <cellStyle name="Título 3 2 6 2 3 3 2 4" xfId="28350" xr:uid="{00000000-0005-0000-0000-000081860000}"/>
    <cellStyle name="Título 3 2 6 2 3 3 3" xfId="27807" xr:uid="{00000000-0005-0000-0000-000082860000}"/>
    <cellStyle name="Título 3 2 6 2 3 3 3 2" xfId="32446" xr:uid="{00000000-0005-0000-0000-000083860000}"/>
    <cellStyle name="Título 3 2 6 2 3 3 3 3" xfId="34032" xr:uid="{00000000-0005-0000-0000-000084860000}"/>
    <cellStyle name="Título 3 2 6 2 3 3 4" xfId="30922" xr:uid="{00000000-0005-0000-0000-000085860000}"/>
    <cellStyle name="Título 3 2 6 2 3 3 5" xfId="28351" xr:uid="{00000000-0005-0000-0000-000086860000}"/>
    <cellStyle name="Título 3 2 6 2 3 4" xfId="23959" xr:uid="{00000000-0005-0000-0000-000087860000}"/>
    <cellStyle name="Título 3 2 6 2 3 4 2" xfId="27809" xr:uid="{00000000-0005-0000-0000-000088860000}"/>
    <cellStyle name="Título 3 2 6 2 3 4 2 2" xfId="32448" xr:uid="{00000000-0005-0000-0000-000089860000}"/>
    <cellStyle name="Título 3 2 6 2 3 4 2 3" xfId="34034" xr:uid="{00000000-0005-0000-0000-00008A860000}"/>
    <cellStyle name="Título 3 2 6 2 3 4 3" xfId="30924" xr:uid="{00000000-0005-0000-0000-00008B860000}"/>
    <cellStyle name="Título 3 2 6 2 3 4 4" xfId="28349" xr:uid="{00000000-0005-0000-0000-00008C860000}"/>
    <cellStyle name="Título 3 2 6 2 3 5" xfId="27802" xr:uid="{00000000-0005-0000-0000-00008D860000}"/>
    <cellStyle name="Título 3 2 6 2 3 5 2" xfId="32441" xr:uid="{00000000-0005-0000-0000-00008E860000}"/>
    <cellStyle name="Título 3 2 6 2 3 5 3" xfId="34027" xr:uid="{00000000-0005-0000-0000-00008F860000}"/>
    <cellStyle name="Título 3 2 6 2 3 6" xfId="30917" xr:uid="{00000000-0005-0000-0000-000090860000}"/>
    <cellStyle name="Título 3 2 6 2 3 7" xfId="28356" xr:uid="{00000000-0005-0000-0000-000091860000}"/>
    <cellStyle name="Título 3 2 6 2 4" xfId="23960" xr:uid="{00000000-0005-0000-0000-000092860000}"/>
    <cellStyle name="Título 3 2 6 2 4 2" xfId="23961" xr:uid="{00000000-0005-0000-0000-000093860000}"/>
    <cellStyle name="Título 3 2 6 2 4 2 2" xfId="23962" xr:uid="{00000000-0005-0000-0000-000094860000}"/>
    <cellStyle name="Título 3 2 6 2 4 2 2 2" xfId="27812" xr:uid="{00000000-0005-0000-0000-000095860000}"/>
    <cellStyle name="Título 3 2 6 2 4 2 2 2 2" xfId="32451" xr:uid="{00000000-0005-0000-0000-000096860000}"/>
    <cellStyle name="Título 3 2 6 2 4 2 2 2 3" xfId="34037" xr:uid="{00000000-0005-0000-0000-000097860000}"/>
    <cellStyle name="Título 3 2 6 2 4 2 2 3" xfId="30927" xr:uid="{00000000-0005-0000-0000-000098860000}"/>
    <cellStyle name="Título 3 2 6 2 4 2 2 4" xfId="28346" xr:uid="{00000000-0005-0000-0000-000099860000}"/>
    <cellStyle name="Título 3 2 6 2 4 2 3" xfId="27811" xr:uid="{00000000-0005-0000-0000-00009A860000}"/>
    <cellStyle name="Título 3 2 6 2 4 2 3 2" xfId="32450" xr:uid="{00000000-0005-0000-0000-00009B860000}"/>
    <cellStyle name="Título 3 2 6 2 4 2 3 3" xfId="34036" xr:uid="{00000000-0005-0000-0000-00009C860000}"/>
    <cellStyle name="Título 3 2 6 2 4 2 4" xfId="30926" xr:uid="{00000000-0005-0000-0000-00009D860000}"/>
    <cellStyle name="Título 3 2 6 2 4 2 5" xfId="28347" xr:uid="{00000000-0005-0000-0000-00009E860000}"/>
    <cellStyle name="Título 3 2 6 2 4 3" xfId="23963" xr:uid="{00000000-0005-0000-0000-00009F860000}"/>
    <cellStyle name="Título 3 2 6 2 4 3 2" xfId="27813" xr:uid="{00000000-0005-0000-0000-0000A0860000}"/>
    <cellStyle name="Título 3 2 6 2 4 3 2 2" xfId="32452" xr:uid="{00000000-0005-0000-0000-0000A1860000}"/>
    <cellStyle name="Título 3 2 6 2 4 3 2 3" xfId="34038" xr:uid="{00000000-0005-0000-0000-0000A2860000}"/>
    <cellStyle name="Título 3 2 6 2 4 3 3" xfId="30928" xr:uid="{00000000-0005-0000-0000-0000A3860000}"/>
    <cellStyle name="Título 3 2 6 2 4 3 4" xfId="28345" xr:uid="{00000000-0005-0000-0000-0000A4860000}"/>
    <cellStyle name="Título 3 2 6 2 4 4" xfId="27810" xr:uid="{00000000-0005-0000-0000-0000A5860000}"/>
    <cellStyle name="Título 3 2 6 2 4 4 2" xfId="32449" xr:uid="{00000000-0005-0000-0000-0000A6860000}"/>
    <cellStyle name="Título 3 2 6 2 4 4 3" xfId="34035" xr:uid="{00000000-0005-0000-0000-0000A7860000}"/>
    <cellStyle name="Título 3 2 6 2 4 5" xfId="30925" xr:uid="{00000000-0005-0000-0000-0000A8860000}"/>
    <cellStyle name="Título 3 2 6 2 4 6" xfId="28348" xr:uid="{00000000-0005-0000-0000-0000A9860000}"/>
    <cellStyle name="Título 3 2 6 2 5" xfId="23964" xr:uid="{00000000-0005-0000-0000-0000AA860000}"/>
    <cellStyle name="Título 3 2 6 2 5 2" xfId="23965" xr:uid="{00000000-0005-0000-0000-0000AB860000}"/>
    <cellStyle name="Título 3 2 6 2 5 2 2" xfId="27815" xr:uid="{00000000-0005-0000-0000-0000AC860000}"/>
    <cellStyle name="Título 3 2 6 2 5 2 2 2" xfId="32454" xr:uid="{00000000-0005-0000-0000-0000AD860000}"/>
    <cellStyle name="Título 3 2 6 2 5 2 2 3" xfId="34040" xr:uid="{00000000-0005-0000-0000-0000AE860000}"/>
    <cellStyle name="Título 3 2 6 2 5 2 3" xfId="30930" xr:uid="{00000000-0005-0000-0000-0000AF860000}"/>
    <cellStyle name="Título 3 2 6 2 5 2 4" xfId="28343" xr:uid="{00000000-0005-0000-0000-0000B0860000}"/>
    <cellStyle name="Título 3 2 6 2 5 3" xfId="27814" xr:uid="{00000000-0005-0000-0000-0000B1860000}"/>
    <cellStyle name="Título 3 2 6 2 5 3 2" xfId="32453" xr:uid="{00000000-0005-0000-0000-0000B2860000}"/>
    <cellStyle name="Título 3 2 6 2 5 3 3" xfId="34039" xr:uid="{00000000-0005-0000-0000-0000B3860000}"/>
    <cellStyle name="Título 3 2 6 2 5 4" xfId="30929" xr:uid="{00000000-0005-0000-0000-0000B4860000}"/>
    <cellStyle name="Título 3 2 6 2 5 5" xfId="28344" xr:uid="{00000000-0005-0000-0000-0000B5860000}"/>
    <cellStyle name="Título 3 2 6 2 6" xfId="23966" xr:uid="{00000000-0005-0000-0000-0000B6860000}"/>
    <cellStyle name="Título 3 2 6 2 6 2" xfId="23967" xr:uid="{00000000-0005-0000-0000-0000B7860000}"/>
    <cellStyle name="Título 3 2 6 2 6 2 2" xfId="27817" xr:uid="{00000000-0005-0000-0000-0000B8860000}"/>
    <cellStyle name="Título 3 2 6 2 6 2 2 2" xfId="32456" xr:uid="{00000000-0005-0000-0000-0000B9860000}"/>
    <cellStyle name="Título 3 2 6 2 6 2 2 3" xfId="34042" xr:uid="{00000000-0005-0000-0000-0000BA860000}"/>
    <cellStyle name="Título 3 2 6 2 6 2 3" xfId="30932" xr:uid="{00000000-0005-0000-0000-0000BB860000}"/>
    <cellStyle name="Título 3 2 6 2 6 2 4" xfId="28341" xr:uid="{00000000-0005-0000-0000-0000BC860000}"/>
    <cellStyle name="Título 3 2 6 2 6 3" xfId="27816" xr:uid="{00000000-0005-0000-0000-0000BD860000}"/>
    <cellStyle name="Título 3 2 6 2 6 3 2" xfId="32455" xr:uid="{00000000-0005-0000-0000-0000BE860000}"/>
    <cellStyle name="Título 3 2 6 2 6 3 3" xfId="34041" xr:uid="{00000000-0005-0000-0000-0000BF860000}"/>
    <cellStyle name="Título 3 2 6 2 6 4" xfId="30931" xr:uid="{00000000-0005-0000-0000-0000C0860000}"/>
    <cellStyle name="Título 3 2 6 2 6 5" xfId="28342" xr:uid="{00000000-0005-0000-0000-0000C1860000}"/>
    <cellStyle name="Título 3 2 6 2 7" xfId="23968" xr:uid="{00000000-0005-0000-0000-0000C2860000}"/>
    <cellStyle name="Título 3 2 6 2 7 2" xfId="27818" xr:uid="{00000000-0005-0000-0000-0000C3860000}"/>
    <cellStyle name="Título 3 2 6 2 7 2 2" xfId="32457" xr:uid="{00000000-0005-0000-0000-0000C4860000}"/>
    <cellStyle name="Título 3 2 6 2 7 2 3" xfId="34043" xr:uid="{00000000-0005-0000-0000-0000C5860000}"/>
    <cellStyle name="Título 3 2 6 2 7 3" xfId="30933" xr:uid="{00000000-0005-0000-0000-0000C6860000}"/>
    <cellStyle name="Título 3 2 6 2 7 4" xfId="28340" xr:uid="{00000000-0005-0000-0000-0000C7860000}"/>
    <cellStyle name="Título 3 2 6 2 8" xfId="27785" xr:uid="{00000000-0005-0000-0000-0000C8860000}"/>
    <cellStyle name="Título 3 2 6 2 8 2" xfId="32424" xr:uid="{00000000-0005-0000-0000-0000C9860000}"/>
    <cellStyle name="Título 3 2 6 2 8 3" xfId="34010" xr:uid="{00000000-0005-0000-0000-0000CA860000}"/>
    <cellStyle name="Título 3 2 6 2 9" xfId="28103" xr:uid="{00000000-0005-0000-0000-0000CB860000}"/>
    <cellStyle name="Título 3 2 6 2 9 2" xfId="32739" xr:uid="{00000000-0005-0000-0000-0000CC860000}"/>
    <cellStyle name="Título 3 2 6 2 9 3" xfId="34325" xr:uid="{00000000-0005-0000-0000-0000CD860000}"/>
    <cellStyle name="Título 3 2 6 3" xfId="23969" xr:uid="{00000000-0005-0000-0000-0000CE860000}"/>
    <cellStyle name="Título 3 2 6 3 2" xfId="23970" xr:uid="{00000000-0005-0000-0000-0000CF860000}"/>
    <cellStyle name="Título 3 2 6 3 2 2" xfId="23971" xr:uid="{00000000-0005-0000-0000-0000D0860000}"/>
    <cellStyle name="Título 3 2 6 3 2 2 2" xfId="23972" xr:uid="{00000000-0005-0000-0000-0000D1860000}"/>
    <cellStyle name="Título 3 2 6 3 2 2 2 2" xfId="23973" xr:uid="{00000000-0005-0000-0000-0000D2860000}"/>
    <cellStyle name="Título 3 2 6 3 2 2 2 2 2" xfId="27823" xr:uid="{00000000-0005-0000-0000-0000D3860000}"/>
    <cellStyle name="Título 3 2 6 3 2 2 2 2 2 2" xfId="32462" xr:uid="{00000000-0005-0000-0000-0000D4860000}"/>
    <cellStyle name="Título 3 2 6 3 2 2 2 2 2 3" xfId="34048" xr:uid="{00000000-0005-0000-0000-0000D5860000}"/>
    <cellStyle name="Título 3 2 6 3 2 2 2 2 3" xfId="30938" xr:uid="{00000000-0005-0000-0000-0000D6860000}"/>
    <cellStyle name="Título 3 2 6 3 2 2 2 2 4" xfId="28335" xr:uid="{00000000-0005-0000-0000-0000D7860000}"/>
    <cellStyle name="Título 3 2 6 3 2 2 2 3" xfId="27822" xr:uid="{00000000-0005-0000-0000-0000D8860000}"/>
    <cellStyle name="Título 3 2 6 3 2 2 2 3 2" xfId="32461" xr:uid="{00000000-0005-0000-0000-0000D9860000}"/>
    <cellStyle name="Título 3 2 6 3 2 2 2 3 3" xfId="34047" xr:uid="{00000000-0005-0000-0000-0000DA860000}"/>
    <cellStyle name="Título 3 2 6 3 2 2 2 4" xfId="30937" xr:uid="{00000000-0005-0000-0000-0000DB860000}"/>
    <cellStyle name="Título 3 2 6 3 2 2 2 5" xfId="28336" xr:uid="{00000000-0005-0000-0000-0000DC860000}"/>
    <cellStyle name="Título 3 2 6 3 2 2 3" xfId="23974" xr:uid="{00000000-0005-0000-0000-0000DD860000}"/>
    <cellStyle name="Título 3 2 6 3 2 2 3 2" xfId="27824" xr:uid="{00000000-0005-0000-0000-0000DE860000}"/>
    <cellStyle name="Título 3 2 6 3 2 2 3 2 2" xfId="32463" xr:uid="{00000000-0005-0000-0000-0000DF860000}"/>
    <cellStyle name="Título 3 2 6 3 2 2 3 2 3" xfId="34049" xr:uid="{00000000-0005-0000-0000-0000E0860000}"/>
    <cellStyle name="Título 3 2 6 3 2 2 3 3" xfId="30939" xr:uid="{00000000-0005-0000-0000-0000E1860000}"/>
    <cellStyle name="Título 3 2 6 3 2 2 3 4" xfId="28334" xr:uid="{00000000-0005-0000-0000-0000E2860000}"/>
    <cellStyle name="Título 3 2 6 3 2 2 4" xfId="27821" xr:uid="{00000000-0005-0000-0000-0000E3860000}"/>
    <cellStyle name="Título 3 2 6 3 2 2 4 2" xfId="32460" xr:uid="{00000000-0005-0000-0000-0000E4860000}"/>
    <cellStyle name="Título 3 2 6 3 2 2 4 3" xfId="34046" xr:uid="{00000000-0005-0000-0000-0000E5860000}"/>
    <cellStyle name="Título 3 2 6 3 2 2 5" xfId="30936" xr:uid="{00000000-0005-0000-0000-0000E6860000}"/>
    <cellStyle name="Título 3 2 6 3 2 2 6" xfId="28337" xr:uid="{00000000-0005-0000-0000-0000E7860000}"/>
    <cellStyle name="Título 3 2 6 3 2 3" xfId="23975" xr:uid="{00000000-0005-0000-0000-0000E8860000}"/>
    <cellStyle name="Título 3 2 6 3 2 3 2" xfId="23976" xr:uid="{00000000-0005-0000-0000-0000E9860000}"/>
    <cellStyle name="Título 3 2 6 3 2 3 2 2" xfId="27826" xr:uid="{00000000-0005-0000-0000-0000EA860000}"/>
    <cellStyle name="Título 3 2 6 3 2 3 2 2 2" xfId="32465" xr:uid="{00000000-0005-0000-0000-0000EB860000}"/>
    <cellStyle name="Título 3 2 6 3 2 3 2 2 3" xfId="34051" xr:uid="{00000000-0005-0000-0000-0000EC860000}"/>
    <cellStyle name="Título 3 2 6 3 2 3 2 3" xfId="30941" xr:uid="{00000000-0005-0000-0000-0000ED860000}"/>
    <cellStyle name="Título 3 2 6 3 2 3 2 4" xfId="28332" xr:uid="{00000000-0005-0000-0000-0000EE860000}"/>
    <cellStyle name="Título 3 2 6 3 2 3 3" xfId="27825" xr:uid="{00000000-0005-0000-0000-0000EF860000}"/>
    <cellStyle name="Título 3 2 6 3 2 3 3 2" xfId="32464" xr:uid="{00000000-0005-0000-0000-0000F0860000}"/>
    <cellStyle name="Título 3 2 6 3 2 3 3 3" xfId="34050" xr:uid="{00000000-0005-0000-0000-0000F1860000}"/>
    <cellStyle name="Título 3 2 6 3 2 3 4" xfId="30940" xr:uid="{00000000-0005-0000-0000-0000F2860000}"/>
    <cellStyle name="Título 3 2 6 3 2 3 5" xfId="28333" xr:uid="{00000000-0005-0000-0000-0000F3860000}"/>
    <cellStyle name="Título 3 2 6 3 2 4" xfId="23977" xr:uid="{00000000-0005-0000-0000-0000F4860000}"/>
    <cellStyle name="Título 3 2 6 3 2 4 2" xfId="27827" xr:uid="{00000000-0005-0000-0000-0000F5860000}"/>
    <cellStyle name="Título 3 2 6 3 2 4 2 2" xfId="32466" xr:uid="{00000000-0005-0000-0000-0000F6860000}"/>
    <cellStyle name="Título 3 2 6 3 2 4 2 3" xfId="34052" xr:uid="{00000000-0005-0000-0000-0000F7860000}"/>
    <cellStyle name="Título 3 2 6 3 2 4 3" xfId="30942" xr:uid="{00000000-0005-0000-0000-0000F8860000}"/>
    <cellStyle name="Título 3 2 6 3 2 4 4" xfId="28331" xr:uid="{00000000-0005-0000-0000-0000F9860000}"/>
    <cellStyle name="Título 3 2 6 3 2 5" xfId="27820" xr:uid="{00000000-0005-0000-0000-0000FA860000}"/>
    <cellStyle name="Título 3 2 6 3 2 5 2" xfId="32459" xr:uid="{00000000-0005-0000-0000-0000FB860000}"/>
    <cellStyle name="Título 3 2 6 3 2 5 3" xfId="34045" xr:uid="{00000000-0005-0000-0000-0000FC860000}"/>
    <cellStyle name="Título 3 2 6 3 2 6" xfId="30935" xr:uid="{00000000-0005-0000-0000-0000FD860000}"/>
    <cellStyle name="Título 3 2 6 3 2 7" xfId="28338" xr:uid="{00000000-0005-0000-0000-0000FE860000}"/>
    <cellStyle name="Título 3 2 6 3 3" xfId="23978" xr:uid="{00000000-0005-0000-0000-0000FF860000}"/>
    <cellStyle name="Título 3 2 6 3 3 2" xfId="23979" xr:uid="{00000000-0005-0000-0000-000000870000}"/>
    <cellStyle name="Título 3 2 6 3 3 2 2" xfId="23980" xr:uid="{00000000-0005-0000-0000-000001870000}"/>
    <cellStyle name="Título 3 2 6 3 3 2 2 2" xfId="27830" xr:uid="{00000000-0005-0000-0000-000002870000}"/>
    <cellStyle name="Título 3 2 6 3 3 2 2 2 2" xfId="32469" xr:uid="{00000000-0005-0000-0000-000003870000}"/>
    <cellStyle name="Título 3 2 6 3 3 2 2 2 3" xfId="34055" xr:uid="{00000000-0005-0000-0000-000004870000}"/>
    <cellStyle name="Título 3 2 6 3 3 2 2 3" xfId="30945" xr:uid="{00000000-0005-0000-0000-000005870000}"/>
    <cellStyle name="Título 3 2 6 3 3 2 2 4" xfId="28328" xr:uid="{00000000-0005-0000-0000-000006870000}"/>
    <cellStyle name="Título 3 2 6 3 3 2 3" xfId="27829" xr:uid="{00000000-0005-0000-0000-000007870000}"/>
    <cellStyle name="Título 3 2 6 3 3 2 3 2" xfId="32468" xr:uid="{00000000-0005-0000-0000-000008870000}"/>
    <cellStyle name="Título 3 2 6 3 3 2 3 3" xfId="34054" xr:uid="{00000000-0005-0000-0000-000009870000}"/>
    <cellStyle name="Título 3 2 6 3 3 2 4" xfId="30944" xr:uid="{00000000-0005-0000-0000-00000A870000}"/>
    <cellStyle name="Título 3 2 6 3 3 2 5" xfId="28329" xr:uid="{00000000-0005-0000-0000-00000B870000}"/>
    <cellStyle name="Título 3 2 6 3 3 3" xfId="23981" xr:uid="{00000000-0005-0000-0000-00000C870000}"/>
    <cellStyle name="Título 3 2 6 3 3 3 2" xfId="27831" xr:uid="{00000000-0005-0000-0000-00000D870000}"/>
    <cellStyle name="Título 3 2 6 3 3 3 2 2" xfId="32470" xr:uid="{00000000-0005-0000-0000-00000E870000}"/>
    <cellStyle name="Título 3 2 6 3 3 3 2 3" xfId="34056" xr:uid="{00000000-0005-0000-0000-00000F870000}"/>
    <cellStyle name="Título 3 2 6 3 3 3 3" xfId="30946" xr:uid="{00000000-0005-0000-0000-000010870000}"/>
    <cellStyle name="Título 3 2 6 3 3 3 4" xfId="28327" xr:uid="{00000000-0005-0000-0000-000011870000}"/>
    <cellStyle name="Título 3 2 6 3 3 4" xfId="27828" xr:uid="{00000000-0005-0000-0000-000012870000}"/>
    <cellStyle name="Título 3 2 6 3 3 4 2" xfId="32467" xr:uid="{00000000-0005-0000-0000-000013870000}"/>
    <cellStyle name="Título 3 2 6 3 3 4 3" xfId="34053" xr:uid="{00000000-0005-0000-0000-000014870000}"/>
    <cellStyle name="Título 3 2 6 3 3 5" xfId="30943" xr:uid="{00000000-0005-0000-0000-000015870000}"/>
    <cellStyle name="Título 3 2 6 3 3 6" xfId="28330" xr:uid="{00000000-0005-0000-0000-000016870000}"/>
    <cellStyle name="Título 3 2 6 3 4" xfId="23982" xr:uid="{00000000-0005-0000-0000-000017870000}"/>
    <cellStyle name="Título 3 2 6 3 4 2" xfId="23983" xr:uid="{00000000-0005-0000-0000-000018870000}"/>
    <cellStyle name="Título 3 2 6 3 4 2 2" xfId="27833" xr:uid="{00000000-0005-0000-0000-000019870000}"/>
    <cellStyle name="Título 3 2 6 3 4 2 2 2" xfId="32472" xr:uid="{00000000-0005-0000-0000-00001A870000}"/>
    <cellStyle name="Título 3 2 6 3 4 2 2 3" xfId="34058" xr:uid="{00000000-0005-0000-0000-00001B870000}"/>
    <cellStyle name="Título 3 2 6 3 4 2 3" xfId="30948" xr:uid="{00000000-0005-0000-0000-00001C870000}"/>
    <cellStyle name="Título 3 2 6 3 4 2 4" xfId="28325" xr:uid="{00000000-0005-0000-0000-00001D870000}"/>
    <cellStyle name="Título 3 2 6 3 4 3" xfId="27832" xr:uid="{00000000-0005-0000-0000-00001E870000}"/>
    <cellStyle name="Título 3 2 6 3 4 3 2" xfId="32471" xr:uid="{00000000-0005-0000-0000-00001F870000}"/>
    <cellStyle name="Título 3 2 6 3 4 3 3" xfId="34057" xr:uid="{00000000-0005-0000-0000-000020870000}"/>
    <cellStyle name="Título 3 2 6 3 4 4" xfId="30947" xr:uid="{00000000-0005-0000-0000-000021870000}"/>
    <cellStyle name="Título 3 2 6 3 4 5" xfId="28326" xr:uid="{00000000-0005-0000-0000-000022870000}"/>
    <cellStyle name="Título 3 2 6 3 5" xfId="23984" xr:uid="{00000000-0005-0000-0000-000023870000}"/>
    <cellStyle name="Título 3 2 6 3 5 2" xfId="27834" xr:uid="{00000000-0005-0000-0000-000024870000}"/>
    <cellStyle name="Título 3 2 6 3 5 2 2" xfId="32473" xr:uid="{00000000-0005-0000-0000-000025870000}"/>
    <cellStyle name="Título 3 2 6 3 5 2 3" xfId="34059" xr:uid="{00000000-0005-0000-0000-000026870000}"/>
    <cellStyle name="Título 3 2 6 3 5 3" xfId="30949" xr:uid="{00000000-0005-0000-0000-000027870000}"/>
    <cellStyle name="Título 3 2 6 3 5 4" xfId="28324" xr:uid="{00000000-0005-0000-0000-000028870000}"/>
    <cellStyle name="Título 3 2 6 3 6" xfId="27819" xr:uid="{00000000-0005-0000-0000-000029870000}"/>
    <cellStyle name="Título 3 2 6 3 6 2" xfId="32458" xr:uid="{00000000-0005-0000-0000-00002A870000}"/>
    <cellStyle name="Título 3 2 6 3 6 3" xfId="34044" xr:uid="{00000000-0005-0000-0000-00002B870000}"/>
    <cellStyle name="Título 3 2 6 3 7" xfId="28104" xr:uid="{00000000-0005-0000-0000-00002C870000}"/>
    <cellStyle name="Título 3 2 6 3 7 2" xfId="32740" xr:uid="{00000000-0005-0000-0000-00002D870000}"/>
    <cellStyle name="Título 3 2 6 3 7 3" xfId="34326" xr:uid="{00000000-0005-0000-0000-00002E870000}"/>
    <cellStyle name="Título 3 2 6 3 8" xfId="30934" xr:uid="{00000000-0005-0000-0000-00002F870000}"/>
    <cellStyle name="Título 3 2 6 3 9" xfId="28339" xr:uid="{00000000-0005-0000-0000-000030870000}"/>
    <cellStyle name="Título 3 2 6 4" xfId="23985" xr:uid="{00000000-0005-0000-0000-000031870000}"/>
    <cellStyle name="Título 3 2 6 4 2" xfId="23986" xr:uid="{00000000-0005-0000-0000-000032870000}"/>
    <cellStyle name="Título 3 2 6 4 2 2" xfId="23987" xr:uid="{00000000-0005-0000-0000-000033870000}"/>
    <cellStyle name="Título 3 2 6 4 2 2 2" xfId="23988" xr:uid="{00000000-0005-0000-0000-000034870000}"/>
    <cellStyle name="Título 3 2 6 4 2 2 2 2" xfId="23989" xr:uid="{00000000-0005-0000-0000-000035870000}"/>
    <cellStyle name="Título 3 2 6 4 2 2 2 2 2" xfId="27839" xr:uid="{00000000-0005-0000-0000-000036870000}"/>
    <cellStyle name="Título 3 2 6 4 2 2 2 2 2 2" xfId="32478" xr:uid="{00000000-0005-0000-0000-000037870000}"/>
    <cellStyle name="Título 3 2 6 4 2 2 2 2 2 3" xfId="34064" xr:uid="{00000000-0005-0000-0000-000038870000}"/>
    <cellStyle name="Título 3 2 6 4 2 2 2 2 3" xfId="30954" xr:uid="{00000000-0005-0000-0000-000039870000}"/>
    <cellStyle name="Título 3 2 6 4 2 2 2 2 4" xfId="28319" xr:uid="{00000000-0005-0000-0000-00003A870000}"/>
    <cellStyle name="Título 3 2 6 4 2 2 2 3" xfId="27838" xr:uid="{00000000-0005-0000-0000-00003B870000}"/>
    <cellStyle name="Título 3 2 6 4 2 2 2 3 2" xfId="32477" xr:uid="{00000000-0005-0000-0000-00003C870000}"/>
    <cellStyle name="Título 3 2 6 4 2 2 2 3 3" xfId="34063" xr:uid="{00000000-0005-0000-0000-00003D870000}"/>
    <cellStyle name="Título 3 2 6 4 2 2 2 4" xfId="30953" xr:uid="{00000000-0005-0000-0000-00003E870000}"/>
    <cellStyle name="Título 3 2 6 4 2 2 2 5" xfId="28320" xr:uid="{00000000-0005-0000-0000-00003F870000}"/>
    <cellStyle name="Título 3 2 6 4 2 2 3" xfId="23990" xr:uid="{00000000-0005-0000-0000-000040870000}"/>
    <cellStyle name="Título 3 2 6 4 2 2 3 2" xfId="27840" xr:uid="{00000000-0005-0000-0000-000041870000}"/>
    <cellStyle name="Título 3 2 6 4 2 2 3 2 2" xfId="32479" xr:uid="{00000000-0005-0000-0000-000042870000}"/>
    <cellStyle name="Título 3 2 6 4 2 2 3 2 3" xfId="34065" xr:uid="{00000000-0005-0000-0000-000043870000}"/>
    <cellStyle name="Título 3 2 6 4 2 2 3 3" xfId="30955" xr:uid="{00000000-0005-0000-0000-000044870000}"/>
    <cellStyle name="Título 3 2 6 4 2 2 3 4" xfId="28318" xr:uid="{00000000-0005-0000-0000-000045870000}"/>
    <cellStyle name="Título 3 2 6 4 2 2 4" xfId="27837" xr:uid="{00000000-0005-0000-0000-000046870000}"/>
    <cellStyle name="Título 3 2 6 4 2 2 4 2" xfId="32476" xr:uid="{00000000-0005-0000-0000-000047870000}"/>
    <cellStyle name="Título 3 2 6 4 2 2 4 3" xfId="34062" xr:uid="{00000000-0005-0000-0000-000048870000}"/>
    <cellStyle name="Título 3 2 6 4 2 2 5" xfId="30952" xr:uid="{00000000-0005-0000-0000-000049870000}"/>
    <cellStyle name="Título 3 2 6 4 2 2 6" xfId="28321" xr:uid="{00000000-0005-0000-0000-00004A870000}"/>
    <cellStyle name="Título 3 2 6 4 2 3" xfId="23991" xr:uid="{00000000-0005-0000-0000-00004B870000}"/>
    <cellStyle name="Título 3 2 6 4 2 3 2" xfId="23992" xr:uid="{00000000-0005-0000-0000-00004C870000}"/>
    <cellStyle name="Título 3 2 6 4 2 3 2 2" xfId="27842" xr:uid="{00000000-0005-0000-0000-00004D870000}"/>
    <cellStyle name="Título 3 2 6 4 2 3 2 2 2" xfId="32481" xr:uid="{00000000-0005-0000-0000-00004E870000}"/>
    <cellStyle name="Título 3 2 6 4 2 3 2 2 3" xfId="34067" xr:uid="{00000000-0005-0000-0000-00004F870000}"/>
    <cellStyle name="Título 3 2 6 4 2 3 2 3" xfId="30957" xr:uid="{00000000-0005-0000-0000-000050870000}"/>
    <cellStyle name="Título 3 2 6 4 2 3 2 4" xfId="28316" xr:uid="{00000000-0005-0000-0000-000051870000}"/>
    <cellStyle name="Título 3 2 6 4 2 3 3" xfId="27841" xr:uid="{00000000-0005-0000-0000-000052870000}"/>
    <cellStyle name="Título 3 2 6 4 2 3 3 2" xfId="32480" xr:uid="{00000000-0005-0000-0000-000053870000}"/>
    <cellStyle name="Título 3 2 6 4 2 3 3 3" xfId="34066" xr:uid="{00000000-0005-0000-0000-000054870000}"/>
    <cellStyle name="Título 3 2 6 4 2 3 4" xfId="30956" xr:uid="{00000000-0005-0000-0000-000055870000}"/>
    <cellStyle name="Título 3 2 6 4 2 3 5" xfId="28317" xr:uid="{00000000-0005-0000-0000-000056870000}"/>
    <cellStyle name="Título 3 2 6 4 2 4" xfId="23993" xr:uid="{00000000-0005-0000-0000-000057870000}"/>
    <cellStyle name="Título 3 2 6 4 2 4 2" xfId="27843" xr:uid="{00000000-0005-0000-0000-000058870000}"/>
    <cellStyle name="Título 3 2 6 4 2 4 2 2" xfId="32482" xr:uid="{00000000-0005-0000-0000-000059870000}"/>
    <cellStyle name="Título 3 2 6 4 2 4 2 3" xfId="34068" xr:uid="{00000000-0005-0000-0000-00005A870000}"/>
    <cellStyle name="Título 3 2 6 4 2 4 3" xfId="30958" xr:uid="{00000000-0005-0000-0000-00005B870000}"/>
    <cellStyle name="Título 3 2 6 4 2 4 4" xfId="28315" xr:uid="{00000000-0005-0000-0000-00005C870000}"/>
    <cellStyle name="Título 3 2 6 4 2 5" xfId="27836" xr:uid="{00000000-0005-0000-0000-00005D870000}"/>
    <cellStyle name="Título 3 2 6 4 2 5 2" xfId="32475" xr:uid="{00000000-0005-0000-0000-00005E870000}"/>
    <cellStyle name="Título 3 2 6 4 2 5 3" xfId="34061" xr:uid="{00000000-0005-0000-0000-00005F870000}"/>
    <cellStyle name="Título 3 2 6 4 2 6" xfId="30951" xr:uid="{00000000-0005-0000-0000-000060870000}"/>
    <cellStyle name="Título 3 2 6 4 2 7" xfId="28322" xr:uid="{00000000-0005-0000-0000-000061870000}"/>
    <cellStyle name="Título 3 2 6 4 3" xfId="23994" xr:uid="{00000000-0005-0000-0000-000062870000}"/>
    <cellStyle name="Título 3 2 6 4 3 2" xfId="23995" xr:uid="{00000000-0005-0000-0000-000063870000}"/>
    <cellStyle name="Título 3 2 6 4 3 2 2" xfId="23996" xr:uid="{00000000-0005-0000-0000-000064870000}"/>
    <cellStyle name="Título 3 2 6 4 3 2 2 2" xfId="27846" xr:uid="{00000000-0005-0000-0000-000065870000}"/>
    <cellStyle name="Título 3 2 6 4 3 2 2 2 2" xfId="32485" xr:uid="{00000000-0005-0000-0000-000066870000}"/>
    <cellStyle name="Título 3 2 6 4 3 2 2 2 3" xfId="34071" xr:uid="{00000000-0005-0000-0000-000067870000}"/>
    <cellStyle name="Título 3 2 6 4 3 2 2 3" xfId="30961" xr:uid="{00000000-0005-0000-0000-000068870000}"/>
    <cellStyle name="Título 3 2 6 4 3 2 2 4" xfId="28312" xr:uid="{00000000-0005-0000-0000-000069870000}"/>
    <cellStyle name="Título 3 2 6 4 3 2 3" xfId="27845" xr:uid="{00000000-0005-0000-0000-00006A870000}"/>
    <cellStyle name="Título 3 2 6 4 3 2 3 2" xfId="32484" xr:uid="{00000000-0005-0000-0000-00006B870000}"/>
    <cellStyle name="Título 3 2 6 4 3 2 3 3" xfId="34070" xr:uid="{00000000-0005-0000-0000-00006C870000}"/>
    <cellStyle name="Título 3 2 6 4 3 2 4" xfId="30960" xr:uid="{00000000-0005-0000-0000-00006D870000}"/>
    <cellStyle name="Título 3 2 6 4 3 2 5" xfId="28313" xr:uid="{00000000-0005-0000-0000-00006E870000}"/>
    <cellStyle name="Título 3 2 6 4 3 3" xfId="23997" xr:uid="{00000000-0005-0000-0000-00006F870000}"/>
    <cellStyle name="Título 3 2 6 4 3 3 2" xfId="27847" xr:uid="{00000000-0005-0000-0000-000070870000}"/>
    <cellStyle name="Título 3 2 6 4 3 3 2 2" xfId="32486" xr:uid="{00000000-0005-0000-0000-000071870000}"/>
    <cellStyle name="Título 3 2 6 4 3 3 2 3" xfId="34072" xr:uid="{00000000-0005-0000-0000-000072870000}"/>
    <cellStyle name="Título 3 2 6 4 3 3 3" xfId="30962" xr:uid="{00000000-0005-0000-0000-000073870000}"/>
    <cellStyle name="Título 3 2 6 4 3 3 4" xfId="28311" xr:uid="{00000000-0005-0000-0000-000074870000}"/>
    <cellStyle name="Título 3 2 6 4 3 4" xfId="27844" xr:uid="{00000000-0005-0000-0000-000075870000}"/>
    <cellStyle name="Título 3 2 6 4 3 4 2" xfId="32483" xr:uid="{00000000-0005-0000-0000-000076870000}"/>
    <cellStyle name="Título 3 2 6 4 3 4 3" xfId="34069" xr:uid="{00000000-0005-0000-0000-000077870000}"/>
    <cellStyle name="Título 3 2 6 4 3 5" xfId="30959" xr:uid="{00000000-0005-0000-0000-000078870000}"/>
    <cellStyle name="Título 3 2 6 4 3 6" xfId="28314" xr:uid="{00000000-0005-0000-0000-000079870000}"/>
    <cellStyle name="Título 3 2 6 4 4" xfId="23998" xr:uid="{00000000-0005-0000-0000-00007A870000}"/>
    <cellStyle name="Título 3 2 6 4 4 2" xfId="23999" xr:uid="{00000000-0005-0000-0000-00007B870000}"/>
    <cellStyle name="Título 3 2 6 4 4 2 2" xfId="27849" xr:uid="{00000000-0005-0000-0000-00007C870000}"/>
    <cellStyle name="Título 3 2 6 4 4 2 2 2" xfId="32488" xr:uid="{00000000-0005-0000-0000-00007D870000}"/>
    <cellStyle name="Título 3 2 6 4 4 2 2 3" xfId="34074" xr:uid="{00000000-0005-0000-0000-00007E870000}"/>
    <cellStyle name="Título 3 2 6 4 4 2 3" xfId="30964" xr:uid="{00000000-0005-0000-0000-00007F870000}"/>
    <cellStyle name="Título 3 2 6 4 4 2 4" xfId="28309" xr:uid="{00000000-0005-0000-0000-000080870000}"/>
    <cellStyle name="Título 3 2 6 4 4 3" xfId="27848" xr:uid="{00000000-0005-0000-0000-000081870000}"/>
    <cellStyle name="Título 3 2 6 4 4 3 2" xfId="32487" xr:uid="{00000000-0005-0000-0000-000082870000}"/>
    <cellStyle name="Título 3 2 6 4 4 3 3" xfId="34073" xr:uid="{00000000-0005-0000-0000-000083870000}"/>
    <cellStyle name="Título 3 2 6 4 4 4" xfId="30963" xr:uid="{00000000-0005-0000-0000-000084870000}"/>
    <cellStyle name="Título 3 2 6 4 4 5" xfId="28310" xr:uid="{00000000-0005-0000-0000-000085870000}"/>
    <cellStyle name="Título 3 2 6 4 5" xfId="24000" xr:uid="{00000000-0005-0000-0000-000086870000}"/>
    <cellStyle name="Título 3 2 6 4 5 2" xfId="27850" xr:uid="{00000000-0005-0000-0000-000087870000}"/>
    <cellStyle name="Título 3 2 6 4 5 2 2" xfId="32489" xr:uid="{00000000-0005-0000-0000-000088870000}"/>
    <cellStyle name="Título 3 2 6 4 5 2 3" xfId="34075" xr:uid="{00000000-0005-0000-0000-000089870000}"/>
    <cellStyle name="Título 3 2 6 4 5 3" xfId="30965" xr:uid="{00000000-0005-0000-0000-00008A870000}"/>
    <cellStyle name="Título 3 2 6 4 5 4" xfId="28308" xr:uid="{00000000-0005-0000-0000-00008B870000}"/>
    <cellStyle name="Título 3 2 6 4 6" xfId="27835" xr:uid="{00000000-0005-0000-0000-00008C870000}"/>
    <cellStyle name="Título 3 2 6 4 6 2" xfId="32474" xr:uid="{00000000-0005-0000-0000-00008D870000}"/>
    <cellStyle name="Título 3 2 6 4 6 3" xfId="34060" xr:uid="{00000000-0005-0000-0000-00008E870000}"/>
    <cellStyle name="Título 3 2 6 4 7" xfId="28105" xr:uid="{00000000-0005-0000-0000-00008F870000}"/>
    <cellStyle name="Título 3 2 6 4 7 2" xfId="32741" xr:uid="{00000000-0005-0000-0000-000090870000}"/>
    <cellStyle name="Título 3 2 6 4 7 3" xfId="34327" xr:uid="{00000000-0005-0000-0000-000091870000}"/>
    <cellStyle name="Título 3 2 6 4 8" xfId="30950" xr:uid="{00000000-0005-0000-0000-000092870000}"/>
    <cellStyle name="Título 3 2 6 4 9" xfId="28323" xr:uid="{00000000-0005-0000-0000-000093870000}"/>
    <cellStyle name="Título 3 2 6 5" xfId="24001" xr:uid="{00000000-0005-0000-0000-000094870000}"/>
    <cellStyle name="Título 3 2 6 5 2" xfId="24002" xr:uid="{00000000-0005-0000-0000-000095870000}"/>
    <cellStyle name="Título 3 2 6 5 2 2" xfId="24003" xr:uid="{00000000-0005-0000-0000-000096870000}"/>
    <cellStyle name="Título 3 2 6 5 2 2 2" xfId="24004" xr:uid="{00000000-0005-0000-0000-000097870000}"/>
    <cellStyle name="Título 3 2 6 5 2 2 2 2" xfId="24005" xr:uid="{00000000-0005-0000-0000-000098870000}"/>
    <cellStyle name="Título 3 2 6 5 2 2 2 2 2" xfId="27855" xr:uid="{00000000-0005-0000-0000-000099870000}"/>
    <cellStyle name="Título 3 2 6 5 2 2 2 2 2 2" xfId="32494" xr:uid="{00000000-0005-0000-0000-00009A870000}"/>
    <cellStyle name="Título 3 2 6 5 2 2 2 2 2 3" xfId="34080" xr:uid="{00000000-0005-0000-0000-00009B870000}"/>
    <cellStyle name="Título 3 2 6 5 2 2 2 2 3" xfId="30970" xr:uid="{00000000-0005-0000-0000-00009C870000}"/>
    <cellStyle name="Título 3 2 6 5 2 2 2 2 4" xfId="28303" xr:uid="{00000000-0005-0000-0000-00009D870000}"/>
    <cellStyle name="Título 3 2 6 5 2 2 2 3" xfId="27854" xr:uid="{00000000-0005-0000-0000-00009E870000}"/>
    <cellStyle name="Título 3 2 6 5 2 2 2 3 2" xfId="32493" xr:uid="{00000000-0005-0000-0000-00009F870000}"/>
    <cellStyle name="Título 3 2 6 5 2 2 2 3 3" xfId="34079" xr:uid="{00000000-0005-0000-0000-0000A0870000}"/>
    <cellStyle name="Título 3 2 6 5 2 2 2 4" xfId="30969" xr:uid="{00000000-0005-0000-0000-0000A1870000}"/>
    <cellStyle name="Título 3 2 6 5 2 2 2 5" xfId="28304" xr:uid="{00000000-0005-0000-0000-0000A2870000}"/>
    <cellStyle name="Título 3 2 6 5 2 2 3" xfId="24006" xr:uid="{00000000-0005-0000-0000-0000A3870000}"/>
    <cellStyle name="Título 3 2 6 5 2 2 3 2" xfId="27856" xr:uid="{00000000-0005-0000-0000-0000A4870000}"/>
    <cellStyle name="Título 3 2 6 5 2 2 3 2 2" xfId="32495" xr:uid="{00000000-0005-0000-0000-0000A5870000}"/>
    <cellStyle name="Título 3 2 6 5 2 2 3 2 3" xfId="34081" xr:uid="{00000000-0005-0000-0000-0000A6870000}"/>
    <cellStyle name="Título 3 2 6 5 2 2 3 3" xfId="30971" xr:uid="{00000000-0005-0000-0000-0000A7870000}"/>
    <cellStyle name="Título 3 2 6 5 2 2 3 4" xfId="28302" xr:uid="{00000000-0005-0000-0000-0000A8870000}"/>
    <cellStyle name="Título 3 2 6 5 2 2 4" xfId="27853" xr:uid="{00000000-0005-0000-0000-0000A9870000}"/>
    <cellStyle name="Título 3 2 6 5 2 2 4 2" xfId="32492" xr:uid="{00000000-0005-0000-0000-0000AA870000}"/>
    <cellStyle name="Título 3 2 6 5 2 2 4 3" xfId="34078" xr:uid="{00000000-0005-0000-0000-0000AB870000}"/>
    <cellStyle name="Título 3 2 6 5 2 2 5" xfId="30968" xr:uid="{00000000-0005-0000-0000-0000AC870000}"/>
    <cellStyle name="Título 3 2 6 5 2 2 6" xfId="28305" xr:uid="{00000000-0005-0000-0000-0000AD870000}"/>
    <cellStyle name="Título 3 2 6 5 2 3" xfId="24007" xr:uid="{00000000-0005-0000-0000-0000AE870000}"/>
    <cellStyle name="Título 3 2 6 5 2 3 2" xfId="24008" xr:uid="{00000000-0005-0000-0000-0000AF870000}"/>
    <cellStyle name="Título 3 2 6 5 2 3 2 2" xfId="27858" xr:uid="{00000000-0005-0000-0000-0000B0870000}"/>
    <cellStyle name="Título 3 2 6 5 2 3 2 2 2" xfId="32497" xr:uid="{00000000-0005-0000-0000-0000B1870000}"/>
    <cellStyle name="Título 3 2 6 5 2 3 2 2 3" xfId="34083" xr:uid="{00000000-0005-0000-0000-0000B2870000}"/>
    <cellStyle name="Título 3 2 6 5 2 3 2 3" xfId="30973" xr:uid="{00000000-0005-0000-0000-0000B3870000}"/>
    <cellStyle name="Título 3 2 6 5 2 3 2 4" xfId="28300" xr:uid="{00000000-0005-0000-0000-0000B4870000}"/>
    <cellStyle name="Título 3 2 6 5 2 3 3" xfId="27857" xr:uid="{00000000-0005-0000-0000-0000B5870000}"/>
    <cellStyle name="Título 3 2 6 5 2 3 3 2" xfId="32496" xr:uid="{00000000-0005-0000-0000-0000B6870000}"/>
    <cellStyle name="Título 3 2 6 5 2 3 3 3" xfId="34082" xr:uid="{00000000-0005-0000-0000-0000B7870000}"/>
    <cellStyle name="Título 3 2 6 5 2 3 4" xfId="30972" xr:uid="{00000000-0005-0000-0000-0000B8870000}"/>
    <cellStyle name="Título 3 2 6 5 2 3 5" xfId="28301" xr:uid="{00000000-0005-0000-0000-0000B9870000}"/>
    <cellStyle name="Título 3 2 6 5 2 4" xfId="24009" xr:uid="{00000000-0005-0000-0000-0000BA870000}"/>
    <cellStyle name="Título 3 2 6 5 2 4 2" xfId="27859" xr:uid="{00000000-0005-0000-0000-0000BB870000}"/>
    <cellStyle name="Título 3 2 6 5 2 4 2 2" xfId="32498" xr:uid="{00000000-0005-0000-0000-0000BC870000}"/>
    <cellStyle name="Título 3 2 6 5 2 4 2 3" xfId="34084" xr:uid="{00000000-0005-0000-0000-0000BD870000}"/>
    <cellStyle name="Título 3 2 6 5 2 4 3" xfId="30974" xr:uid="{00000000-0005-0000-0000-0000BE870000}"/>
    <cellStyle name="Título 3 2 6 5 2 4 4" xfId="28299" xr:uid="{00000000-0005-0000-0000-0000BF870000}"/>
    <cellStyle name="Título 3 2 6 5 2 5" xfId="27852" xr:uid="{00000000-0005-0000-0000-0000C0870000}"/>
    <cellStyle name="Título 3 2 6 5 2 5 2" xfId="32491" xr:uid="{00000000-0005-0000-0000-0000C1870000}"/>
    <cellStyle name="Título 3 2 6 5 2 5 3" xfId="34077" xr:uid="{00000000-0005-0000-0000-0000C2870000}"/>
    <cellStyle name="Título 3 2 6 5 2 6" xfId="30967" xr:uid="{00000000-0005-0000-0000-0000C3870000}"/>
    <cellStyle name="Título 3 2 6 5 2 7" xfId="28306" xr:uid="{00000000-0005-0000-0000-0000C4870000}"/>
    <cellStyle name="Título 3 2 6 5 3" xfId="24010" xr:uid="{00000000-0005-0000-0000-0000C5870000}"/>
    <cellStyle name="Título 3 2 6 5 3 2" xfId="24011" xr:uid="{00000000-0005-0000-0000-0000C6870000}"/>
    <cellStyle name="Título 3 2 6 5 3 2 2" xfId="24012" xr:uid="{00000000-0005-0000-0000-0000C7870000}"/>
    <cellStyle name="Título 3 2 6 5 3 2 2 2" xfId="27862" xr:uid="{00000000-0005-0000-0000-0000C8870000}"/>
    <cellStyle name="Título 3 2 6 5 3 2 2 2 2" xfId="32501" xr:uid="{00000000-0005-0000-0000-0000C9870000}"/>
    <cellStyle name="Título 3 2 6 5 3 2 2 2 3" xfId="34087" xr:uid="{00000000-0005-0000-0000-0000CA870000}"/>
    <cellStyle name="Título 3 2 6 5 3 2 2 3" xfId="30977" xr:uid="{00000000-0005-0000-0000-0000CB870000}"/>
    <cellStyle name="Título 3 2 6 5 3 2 2 4" xfId="28296" xr:uid="{00000000-0005-0000-0000-0000CC870000}"/>
    <cellStyle name="Título 3 2 6 5 3 2 3" xfId="27861" xr:uid="{00000000-0005-0000-0000-0000CD870000}"/>
    <cellStyle name="Título 3 2 6 5 3 2 3 2" xfId="32500" xr:uid="{00000000-0005-0000-0000-0000CE870000}"/>
    <cellStyle name="Título 3 2 6 5 3 2 3 3" xfId="34086" xr:uid="{00000000-0005-0000-0000-0000CF870000}"/>
    <cellStyle name="Título 3 2 6 5 3 2 4" xfId="30976" xr:uid="{00000000-0005-0000-0000-0000D0870000}"/>
    <cellStyle name="Título 3 2 6 5 3 2 5" xfId="28297" xr:uid="{00000000-0005-0000-0000-0000D1870000}"/>
    <cellStyle name="Título 3 2 6 5 3 3" xfId="24013" xr:uid="{00000000-0005-0000-0000-0000D2870000}"/>
    <cellStyle name="Título 3 2 6 5 3 3 2" xfId="27863" xr:uid="{00000000-0005-0000-0000-0000D3870000}"/>
    <cellStyle name="Título 3 2 6 5 3 3 2 2" xfId="32502" xr:uid="{00000000-0005-0000-0000-0000D4870000}"/>
    <cellStyle name="Título 3 2 6 5 3 3 2 3" xfId="34088" xr:uid="{00000000-0005-0000-0000-0000D5870000}"/>
    <cellStyle name="Título 3 2 6 5 3 3 3" xfId="30978" xr:uid="{00000000-0005-0000-0000-0000D6870000}"/>
    <cellStyle name="Título 3 2 6 5 3 3 4" xfId="28295" xr:uid="{00000000-0005-0000-0000-0000D7870000}"/>
    <cellStyle name="Título 3 2 6 5 3 4" xfId="27860" xr:uid="{00000000-0005-0000-0000-0000D8870000}"/>
    <cellStyle name="Título 3 2 6 5 3 4 2" xfId="32499" xr:uid="{00000000-0005-0000-0000-0000D9870000}"/>
    <cellStyle name="Título 3 2 6 5 3 4 3" xfId="34085" xr:uid="{00000000-0005-0000-0000-0000DA870000}"/>
    <cellStyle name="Título 3 2 6 5 3 5" xfId="30975" xr:uid="{00000000-0005-0000-0000-0000DB870000}"/>
    <cellStyle name="Título 3 2 6 5 3 6" xfId="28298" xr:uid="{00000000-0005-0000-0000-0000DC870000}"/>
    <cellStyle name="Título 3 2 6 5 4" xfId="24014" xr:uid="{00000000-0005-0000-0000-0000DD870000}"/>
    <cellStyle name="Título 3 2 6 5 4 2" xfId="24015" xr:uid="{00000000-0005-0000-0000-0000DE870000}"/>
    <cellStyle name="Título 3 2 6 5 4 2 2" xfId="27865" xr:uid="{00000000-0005-0000-0000-0000DF870000}"/>
    <cellStyle name="Título 3 2 6 5 4 2 2 2" xfId="32504" xr:uid="{00000000-0005-0000-0000-0000E0870000}"/>
    <cellStyle name="Título 3 2 6 5 4 2 2 3" xfId="34090" xr:uid="{00000000-0005-0000-0000-0000E1870000}"/>
    <cellStyle name="Título 3 2 6 5 4 2 3" xfId="30980" xr:uid="{00000000-0005-0000-0000-0000E2870000}"/>
    <cellStyle name="Título 3 2 6 5 4 2 4" xfId="28293" xr:uid="{00000000-0005-0000-0000-0000E3870000}"/>
    <cellStyle name="Título 3 2 6 5 4 3" xfId="27864" xr:uid="{00000000-0005-0000-0000-0000E4870000}"/>
    <cellStyle name="Título 3 2 6 5 4 3 2" xfId="32503" xr:uid="{00000000-0005-0000-0000-0000E5870000}"/>
    <cellStyle name="Título 3 2 6 5 4 3 3" xfId="34089" xr:uid="{00000000-0005-0000-0000-0000E6870000}"/>
    <cellStyle name="Título 3 2 6 5 4 4" xfId="30979" xr:uid="{00000000-0005-0000-0000-0000E7870000}"/>
    <cellStyle name="Título 3 2 6 5 4 5" xfId="28294" xr:uid="{00000000-0005-0000-0000-0000E8870000}"/>
    <cellStyle name="Título 3 2 6 5 5" xfId="24016" xr:uid="{00000000-0005-0000-0000-0000E9870000}"/>
    <cellStyle name="Título 3 2 6 5 5 2" xfId="27866" xr:uid="{00000000-0005-0000-0000-0000EA870000}"/>
    <cellStyle name="Título 3 2 6 5 5 2 2" xfId="32505" xr:uid="{00000000-0005-0000-0000-0000EB870000}"/>
    <cellStyle name="Título 3 2 6 5 5 2 3" xfId="34091" xr:uid="{00000000-0005-0000-0000-0000EC870000}"/>
    <cellStyle name="Título 3 2 6 5 5 3" xfId="30981" xr:uid="{00000000-0005-0000-0000-0000ED870000}"/>
    <cellStyle name="Título 3 2 6 5 5 4" xfId="28292" xr:uid="{00000000-0005-0000-0000-0000EE870000}"/>
    <cellStyle name="Título 3 2 6 5 6" xfId="27851" xr:uid="{00000000-0005-0000-0000-0000EF870000}"/>
    <cellStyle name="Título 3 2 6 5 6 2" xfId="32490" xr:uid="{00000000-0005-0000-0000-0000F0870000}"/>
    <cellStyle name="Título 3 2 6 5 6 3" xfId="34076" xr:uid="{00000000-0005-0000-0000-0000F1870000}"/>
    <cellStyle name="Título 3 2 6 5 7" xfId="30966" xr:uid="{00000000-0005-0000-0000-0000F2870000}"/>
    <cellStyle name="Título 3 2 6 5 8" xfId="28307" xr:uid="{00000000-0005-0000-0000-0000F3870000}"/>
    <cellStyle name="Título 3 2 6 6" xfId="24017" xr:uid="{00000000-0005-0000-0000-0000F4870000}"/>
    <cellStyle name="Título 3 2 6 6 2" xfId="24018" xr:uid="{00000000-0005-0000-0000-0000F5870000}"/>
    <cellStyle name="Título 3 2 6 6 2 2" xfId="24019" xr:uid="{00000000-0005-0000-0000-0000F6870000}"/>
    <cellStyle name="Título 3 2 6 6 2 2 2" xfId="27869" xr:uid="{00000000-0005-0000-0000-0000F7870000}"/>
    <cellStyle name="Título 3 2 6 6 2 2 2 2" xfId="32508" xr:uid="{00000000-0005-0000-0000-0000F8870000}"/>
    <cellStyle name="Título 3 2 6 6 2 2 2 3" xfId="34094" xr:uid="{00000000-0005-0000-0000-0000F9870000}"/>
    <cellStyle name="Título 3 2 6 6 2 2 3" xfId="30984" xr:uid="{00000000-0005-0000-0000-0000FA870000}"/>
    <cellStyle name="Título 3 2 6 6 2 2 4" xfId="28289" xr:uid="{00000000-0005-0000-0000-0000FB870000}"/>
    <cellStyle name="Título 3 2 6 6 2 3" xfId="27868" xr:uid="{00000000-0005-0000-0000-0000FC870000}"/>
    <cellStyle name="Título 3 2 6 6 2 3 2" xfId="32507" xr:uid="{00000000-0005-0000-0000-0000FD870000}"/>
    <cellStyle name="Título 3 2 6 6 2 3 3" xfId="34093" xr:uid="{00000000-0005-0000-0000-0000FE870000}"/>
    <cellStyle name="Título 3 2 6 6 2 4" xfId="30983" xr:uid="{00000000-0005-0000-0000-0000FF870000}"/>
    <cellStyle name="Título 3 2 6 6 2 5" xfId="28290" xr:uid="{00000000-0005-0000-0000-000000880000}"/>
    <cellStyle name="Título 3 2 6 6 3" xfId="24020" xr:uid="{00000000-0005-0000-0000-000001880000}"/>
    <cellStyle name="Título 3 2 6 6 3 2" xfId="27870" xr:uid="{00000000-0005-0000-0000-000002880000}"/>
    <cellStyle name="Título 3 2 6 6 3 2 2" xfId="32509" xr:uid="{00000000-0005-0000-0000-000003880000}"/>
    <cellStyle name="Título 3 2 6 6 3 2 3" xfId="34095" xr:uid="{00000000-0005-0000-0000-000004880000}"/>
    <cellStyle name="Título 3 2 6 6 3 3" xfId="30985" xr:uid="{00000000-0005-0000-0000-000005880000}"/>
    <cellStyle name="Título 3 2 6 6 3 4" xfId="28288" xr:uid="{00000000-0005-0000-0000-000006880000}"/>
    <cellStyle name="Título 3 2 6 6 4" xfId="27867" xr:uid="{00000000-0005-0000-0000-000007880000}"/>
    <cellStyle name="Título 3 2 6 6 4 2" xfId="32506" xr:uid="{00000000-0005-0000-0000-000008880000}"/>
    <cellStyle name="Título 3 2 6 6 4 3" xfId="34092" xr:uid="{00000000-0005-0000-0000-000009880000}"/>
    <cellStyle name="Título 3 2 6 6 5" xfId="30982" xr:uid="{00000000-0005-0000-0000-00000A880000}"/>
    <cellStyle name="Título 3 2 6 6 6" xfId="28291" xr:uid="{00000000-0005-0000-0000-00000B880000}"/>
    <cellStyle name="Título 3 2 6 7" xfId="24021" xr:uid="{00000000-0005-0000-0000-00000C880000}"/>
    <cellStyle name="Título 3 2 6 7 2" xfId="24022" xr:uid="{00000000-0005-0000-0000-00000D880000}"/>
    <cellStyle name="Título 3 2 6 7 2 2" xfId="27872" xr:uid="{00000000-0005-0000-0000-00000E880000}"/>
    <cellStyle name="Título 3 2 6 7 2 2 2" xfId="32511" xr:uid="{00000000-0005-0000-0000-00000F880000}"/>
    <cellStyle name="Título 3 2 6 7 2 2 3" xfId="34097" xr:uid="{00000000-0005-0000-0000-000010880000}"/>
    <cellStyle name="Título 3 2 6 7 2 3" xfId="30987" xr:uid="{00000000-0005-0000-0000-000011880000}"/>
    <cellStyle name="Título 3 2 6 7 2 4" xfId="28286" xr:uid="{00000000-0005-0000-0000-000012880000}"/>
    <cellStyle name="Título 3 2 6 7 3" xfId="27871" xr:uid="{00000000-0005-0000-0000-000013880000}"/>
    <cellStyle name="Título 3 2 6 7 3 2" xfId="32510" xr:uid="{00000000-0005-0000-0000-000014880000}"/>
    <cellStyle name="Título 3 2 6 7 3 3" xfId="34096" xr:uid="{00000000-0005-0000-0000-000015880000}"/>
    <cellStyle name="Título 3 2 6 7 4" xfId="30986" xr:uid="{00000000-0005-0000-0000-000016880000}"/>
    <cellStyle name="Título 3 2 6 7 5" xfId="28287" xr:uid="{00000000-0005-0000-0000-000017880000}"/>
    <cellStyle name="Título 3 2 6 8" xfId="24023" xr:uid="{00000000-0005-0000-0000-000018880000}"/>
    <cellStyle name="Título 3 2 6 8 2" xfId="24024" xr:uid="{00000000-0005-0000-0000-000019880000}"/>
    <cellStyle name="Título 3 2 6 8 2 2" xfId="27874" xr:uid="{00000000-0005-0000-0000-00001A880000}"/>
    <cellStyle name="Título 3 2 6 8 2 2 2" xfId="32513" xr:uid="{00000000-0005-0000-0000-00001B880000}"/>
    <cellStyle name="Título 3 2 6 8 2 2 3" xfId="34099" xr:uid="{00000000-0005-0000-0000-00001C880000}"/>
    <cellStyle name="Título 3 2 6 8 2 3" xfId="30989" xr:uid="{00000000-0005-0000-0000-00001D880000}"/>
    <cellStyle name="Título 3 2 6 8 2 4" xfId="28284" xr:uid="{00000000-0005-0000-0000-00001E880000}"/>
    <cellStyle name="Título 3 2 6 8 3" xfId="27873" xr:uid="{00000000-0005-0000-0000-00001F880000}"/>
    <cellStyle name="Título 3 2 6 8 3 2" xfId="32512" xr:uid="{00000000-0005-0000-0000-000020880000}"/>
    <cellStyle name="Título 3 2 6 8 3 3" xfId="34098" xr:uid="{00000000-0005-0000-0000-000021880000}"/>
    <cellStyle name="Título 3 2 6 8 4" xfId="30988" xr:uid="{00000000-0005-0000-0000-000022880000}"/>
    <cellStyle name="Título 3 2 6 8 5" xfId="28285" xr:uid="{00000000-0005-0000-0000-000023880000}"/>
    <cellStyle name="Título 3 2 6 9" xfId="24025" xr:uid="{00000000-0005-0000-0000-000024880000}"/>
    <cellStyle name="Título 3 2 6 9 2" xfId="27875" xr:uid="{00000000-0005-0000-0000-000025880000}"/>
    <cellStyle name="Título 3 2 6 9 2 2" xfId="32514" xr:uid="{00000000-0005-0000-0000-000026880000}"/>
    <cellStyle name="Título 3 2 6 9 2 3" xfId="34100" xr:uid="{00000000-0005-0000-0000-000027880000}"/>
    <cellStyle name="Título 3 2 6 9 3" xfId="30990" xr:uid="{00000000-0005-0000-0000-000028880000}"/>
    <cellStyle name="Título 3 2 6 9 4" xfId="28283" xr:uid="{00000000-0005-0000-0000-000029880000}"/>
    <cellStyle name="Título 3 2 6_Client_Report_SSFD_286_UI_15May14_06h00" xfId="37156" xr:uid="{00000000-0005-0000-0000-00002A880000}"/>
    <cellStyle name="Título 3 2 7" xfId="24026" xr:uid="{00000000-0005-0000-0000-00002B880000}"/>
    <cellStyle name="Título 3 2 7 10" xfId="28106" xr:uid="{00000000-0005-0000-0000-00002C880000}"/>
    <cellStyle name="Título 3 2 7 10 2" xfId="32742" xr:uid="{00000000-0005-0000-0000-00002D880000}"/>
    <cellStyle name="Título 3 2 7 10 3" xfId="34328" xr:uid="{00000000-0005-0000-0000-00002E880000}"/>
    <cellStyle name="Título 3 2 7 11" xfId="30991" xr:uid="{00000000-0005-0000-0000-00002F880000}"/>
    <cellStyle name="Título 3 2 7 12" xfId="28282" xr:uid="{00000000-0005-0000-0000-000030880000}"/>
    <cellStyle name="Título 3 2 7 2" xfId="24027" xr:uid="{00000000-0005-0000-0000-000031880000}"/>
    <cellStyle name="Título 3 2 7 2 10" xfId="30992" xr:uid="{00000000-0005-0000-0000-000032880000}"/>
    <cellStyle name="Título 3 2 7 2 11" xfId="28281" xr:uid="{00000000-0005-0000-0000-000033880000}"/>
    <cellStyle name="Título 3 2 7 2 2" xfId="24028" xr:uid="{00000000-0005-0000-0000-000034880000}"/>
    <cellStyle name="Título 3 2 7 2 2 2" xfId="24029" xr:uid="{00000000-0005-0000-0000-000035880000}"/>
    <cellStyle name="Título 3 2 7 2 2 2 2" xfId="24030" xr:uid="{00000000-0005-0000-0000-000036880000}"/>
    <cellStyle name="Título 3 2 7 2 2 2 2 2" xfId="24031" xr:uid="{00000000-0005-0000-0000-000037880000}"/>
    <cellStyle name="Título 3 2 7 2 2 2 2 2 2" xfId="24032" xr:uid="{00000000-0005-0000-0000-000038880000}"/>
    <cellStyle name="Título 3 2 7 2 2 2 2 2 2 2" xfId="27882" xr:uid="{00000000-0005-0000-0000-000039880000}"/>
    <cellStyle name="Título 3 2 7 2 2 2 2 2 2 2 2" xfId="32521" xr:uid="{00000000-0005-0000-0000-00003A880000}"/>
    <cellStyle name="Título 3 2 7 2 2 2 2 2 2 2 3" xfId="34107" xr:uid="{00000000-0005-0000-0000-00003B880000}"/>
    <cellStyle name="Título 3 2 7 2 2 2 2 2 2 3" xfId="30997" xr:uid="{00000000-0005-0000-0000-00003C880000}"/>
    <cellStyle name="Título 3 2 7 2 2 2 2 2 2 4" xfId="28276" xr:uid="{00000000-0005-0000-0000-00003D880000}"/>
    <cellStyle name="Título 3 2 7 2 2 2 2 2 3" xfId="27881" xr:uid="{00000000-0005-0000-0000-00003E880000}"/>
    <cellStyle name="Título 3 2 7 2 2 2 2 2 3 2" xfId="32520" xr:uid="{00000000-0005-0000-0000-00003F880000}"/>
    <cellStyle name="Título 3 2 7 2 2 2 2 2 3 3" xfId="34106" xr:uid="{00000000-0005-0000-0000-000040880000}"/>
    <cellStyle name="Título 3 2 7 2 2 2 2 2 4" xfId="30996" xr:uid="{00000000-0005-0000-0000-000041880000}"/>
    <cellStyle name="Título 3 2 7 2 2 2 2 2 5" xfId="28277" xr:uid="{00000000-0005-0000-0000-000042880000}"/>
    <cellStyle name="Título 3 2 7 2 2 2 2 3" xfId="24033" xr:uid="{00000000-0005-0000-0000-000043880000}"/>
    <cellStyle name="Título 3 2 7 2 2 2 2 3 2" xfId="27883" xr:uid="{00000000-0005-0000-0000-000044880000}"/>
    <cellStyle name="Título 3 2 7 2 2 2 2 3 2 2" xfId="32522" xr:uid="{00000000-0005-0000-0000-000045880000}"/>
    <cellStyle name="Título 3 2 7 2 2 2 2 3 2 3" xfId="34108" xr:uid="{00000000-0005-0000-0000-000046880000}"/>
    <cellStyle name="Título 3 2 7 2 2 2 2 3 3" xfId="30998" xr:uid="{00000000-0005-0000-0000-000047880000}"/>
    <cellStyle name="Título 3 2 7 2 2 2 2 3 4" xfId="28275" xr:uid="{00000000-0005-0000-0000-000048880000}"/>
    <cellStyle name="Título 3 2 7 2 2 2 2 4" xfId="27880" xr:uid="{00000000-0005-0000-0000-000049880000}"/>
    <cellStyle name="Título 3 2 7 2 2 2 2 4 2" xfId="32519" xr:uid="{00000000-0005-0000-0000-00004A880000}"/>
    <cellStyle name="Título 3 2 7 2 2 2 2 4 3" xfId="34105" xr:uid="{00000000-0005-0000-0000-00004B880000}"/>
    <cellStyle name="Título 3 2 7 2 2 2 2 5" xfId="30995" xr:uid="{00000000-0005-0000-0000-00004C880000}"/>
    <cellStyle name="Título 3 2 7 2 2 2 2 6" xfId="28278" xr:uid="{00000000-0005-0000-0000-00004D880000}"/>
    <cellStyle name="Título 3 2 7 2 2 2 3" xfId="24034" xr:uid="{00000000-0005-0000-0000-00004E880000}"/>
    <cellStyle name="Título 3 2 7 2 2 2 3 2" xfId="24035" xr:uid="{00000000-0005-0000-0000-00004F880000}"/>
    <cellStyle name="Título 3 2 7 2 2 2 3 2 2" xfId="27885" xr:uid="{00000000-0005-0000-0000-000050880000}"/>
    <cellStyle name="Título 3 2 7 2 2 2 3 2 2 2" xfId="32524" xr:uid="{00000000-0005-0000-0000-000051880000}"/>
    <cellStyle name="Título 3 2 7 2 2 2 3 2 2 3" xfId="34110" xr:uid="{00000000-0005-0000-0000-000052880000}"/>
    <cellStyle name="Título 3 2 7 2 2 2 3 2 3" xfId="31000" xr:uid="{00000000-0005-0000-0000-000053880000}"/>
    <cellStyle name="Título 3 2 7 2 2 2 3 2 4" xfId="28273" xr:uid="{00000000-0005-0000-0000-000054880000}"/>
    <cellStyle name="Título 3 2 7 2 2 2 3 3" xfId="27884" xr:uid="{00000000-0005-0000-0000-000055880000}"/>
    <cellStyle name="Título 3 2 7 2 2 2 3 3 2" xfId="32523" xr:uid="{00000000-0005-0000-0000-000056880000}"/>
    <cellStyle name="Título 3 2 7 2 2 2 3 3 3" xfId="34109" xr:uid="{00000000-0005-0000-0000-000057880000}"/>
    <cellStyle name="Título 3 2 7 2 2 2 3 4" xfId="30999" xr:uid="{00000000-0005-0000-0000-000058880000}"/>
    <cellStyle name="Título 3 2 7 2 2 2 3 5" xfId="28274" xr:uid="{00000000-0005-0000-0000-000059880000}"/>
    <cellStyle name="Título 3 2 7 2 2 2 4" xfId="24036" xr:uid="{00000000-0005-0000-0000-00005A880000}"/>
    <cellStyle name="Título 3 2 7 2 2 2 4 2" xfId="27886" xr:uid="{00000000-0005-0000-0000-00005B880000}"/>
    <cellStyle name="Título 3 2 7 2 2 2 4 2 2" xfId="32525" xr:uid="{00000000-0005-0000-0000-00005C880000}"/>
    <cellStyle name="Título 3 2 7 2 2 2 4 2 3" xfId="34111" xr:uid="{00000000-0005-0000-0000-00005D880000}"/>
    <cellStyle name="Título 3 2 7 2 2 2 4 3" xfId="31001" xr:uid="{00000000-0005-0000-0000-00005E880000}"/>
    <cellStyle name="Título 3 2 7 2 2 2 4 4" xfId="28272" xr:uid="{00000000-0005-0000-0000-00005F880000}"/>
    <cellStyle name="Título 3 2 7 2 2 2 5" xfId="27879" xr:uid="{00000000-0005-0000-0000-000060880000}"/>
    <cellStyle name="Título 3 2 7 2 2 2 5 2" xfId="32518" xr:uid="{00000000-0005-0000-0000-000061880000}"/>
    <cellStyle name="Título 3 2 7 2 2 2 5 3" xfId="34104" xr:uid="{00000000-0005-0000-0000-000062880000}"/>
    <cellStyle name="Título 3 2 7 2 2 2 6" xfId="30994" xr:uid="{00000000-0005-0000-0000-000063880000}"/>
    <cellStyle name="Título 3 2 7 2 2 2 7" xfId="28279" xr:uid="{00000000-0005-0000-0000-000064880000}"/>
    <cellStyle name="Título 3 2 7 2 2 3" xfId="24037" xr:uid="{00000000-0005-0000-0000-000065880000}"/>
    <cellStyle name="Título 3 2 7 2 2 3 2" xfId="24038" xr:uid="{00000000-0005-0000-0000-000066880000}"/>
    <cellStyle name="Título 3 2 7 2 2 3 2 2" xfId="24039" xr:uid="{00000000-0005-0000-0000-000067880000}"/>
    <cellStyle name="Título 3 2 7 2 2 3 2 2 2" xfId="27889" xr:uid="{00000000-0005-0000-0000-000068880000}"/>
    <cellStyle name="Título 3 2 7 2 2 3 2 2 2 2" xfId="32528" xr:uid="{00000000-0005-0000-0000-000069880000}"/>
    <cellStyle name="Título 3 2 7 2 2 3 2 2 2 3" xfId="34114" xr:uid="{00000000-0005-0000-0000-00006A880000}"/>
    <cellStyle name="Título 3 2 7 2 2 3 2 2 3" xfId="31004" xr:uid="{00000000-0005-0000-0000-00006B880000}"/>
    <cellStyle name="Título 3 2 7 2 2 3 2 2 4" xfId="28269" xr:uid="{00000000-0005-0000-0000-00006C880000}"/>
    <cellStyle name="Título 3 2 7 2 2 3 2 3" xfId="27888" xr:uid="{00000000-0005-0000-0000-00006D880000}"/>
    <cellStyle name="Título 3 2 7 2 2 3 2 3 2" xfId="32527" xr:uid="{00000000-0005-0000-0000-00006E880000}"/>
    <cellStyle name="Título 3 2 7 2 2 3 2 3 3" xfId="34113" xr:uid="{00000000-0005-0000-0000-00006F880000}"/>
    <cellStyle name="Título 3 2 7 2 2 3 2 4" xfId="31003" xr:uid="{00000000-0005-0000-0000-000070880000}"/>
    <cellStyle name="Título 3 2 7 2 2 3 2 5" xfId="28270" xr:uid="{00000000-0005-0000-0000-000071880000}"/>
    <cellStyle name="Título 3 2 7 2 2 3 3" xfId="24040" xr:uid="{00000000-0005-0000-0000-000072880000}"/>
    <cellStyle name="Título 3 2 7 2 2 3 3 2" xfId="27890" xr:uid="{00000000-0005-0000-0000-000073880000}"/>
    <cellStyle name="Título 3 2 7 2 2 3 3 2 2" xfId="32529" xr:uid="{00000000-0005-0000-0000-000074880000}"/>
    <cellStyle name="Título 3 2 7 2 2 3 3 2 3" xfId="34115" xr:uid="{00000000-0005-0000-0000-000075880000}"/>
    <cellStyle name="Título 3 2 7 2 2 3 3 3" xfId="31005" xr:uid="{00000000-0005-0000-0000-000076880000}"/>
    <cellStyle name="Título 3 2 7 2 2 3 3 4" xfId="28268" xr:uid="{00000000-0005-0000-0000-000077880000}"/>
    <cellStyle name="Título 3 2 7 2 2 3 4" xfId="27887" xr:uid="{00000000-0005-0000-0000-000078880000}"/>
    <cellStyle name="Título 3 2 7 2 2 3 4 2" xfId="32526" xr:uid="{00000000-0005-0000-0000-000079880000}"/>
    <cellStyle name="Título 3 2 7 2 2 3 4 3" xfId="34112" xr:uid="{00000000-0005-0000-0000-00007A880000}"/>
    <cellStyle name="Título 3 2 7 2 2 3 5" xfId="31002" xr:uid="{00000000-0005-0000-0000-00007B880000}"/>
    <cellStyle name="Título 3 2 7 2 2 3 6" xfId="28271" xr:uid="{00000000-0005-0000-0000-00007C880000}"/>
    <cellStyle name="Título 3 2 7 2 2 4" xfId="24041" xr:uid="{00000000-0005-0000-0000-00007D880000}"/>
    <cellStyle name="Título 3 2 7 2 2 4 2" xfId="24042" xr:uid="{00000000-0005-0000-0000-00007E880000}"/>
    <cellStyle name="Título 3 2 7 2 2 4 2 2" xfId="27892" xr:uid="{00000000-0005-0000-0000-00007F880000}"/>
    <cellStyle name="Título 3 2 7 2 2 4 2 2 2" xfId="32531" xr:uid="{00000000-0005-0000-0000-000080880000}"/>
    <cellStyle name="Título 3 2 7 2 2 4 2 2 3" xfId="34117" xr:uid="{00000000-0005-0000-0000-000081880000}"/>
    <cellStyle name="Título 3 2 7 2 2 4 2 3" xfId="31007" xr:uid="{00000000-0005-0000-0000-000082880000}"/>
    <cellStyle name="Título 3 2 7 2 2 4 2 4" xfId="28266" xr:uid="{00000000-0005-0000-0000-000083880000}"/>
    <cellStyle name="Título 3 2 7 2 2 4 3" xfId="27891" xr:uid="{00000000-0005-0000-0000-000084880000}"/>
    <cellStyle name="Título 3 2 7 2 2 4 3 2" xfId="32530" xr:uid="{00000000-0005-0000-0000-000085880000}"/>
    <cellStyle name="Título 3 2 7 2 2 4 3 3" xfId="34116" xr:uid="{00000000-0005-0000-0000-000086880000}"/>
    <cellStyle name="Título 3 2 7 2 2 4 4" xfId="31006" xr:uid="{00000000-0005-0000-0000-000087880000}"/>
    <cellStyle name="Título 3 2 7 2 2 4 5" xfId="28267" xr:uid="{00000000-0005-0000-0000-000088880000}"/>
    <cellStyle name="Título 3 2 7 2 2 5" xfId="24043" xr:uid="{00000000-0005-0000-0000-000089880000}"/>
    <cellStyle name="Título 3 2 7 2 2 5 2" xfId="27893" xr:uid="{00000000-0005-0000-0000-00008A880000}"/>
    <cellStyle name="Título 3 2 7 2 2 5 2 2" xfId="32532" xr:uid="{00000000-0005-0000-0000-00008B880000}"/>
    <cellStyle name="Título 3 2 7 2 2 5 2 3" xfId="34118" xr:uid="{00000000-0005-0000-0000-00008C880000}"/>
    <cellStyle name="Título 3 2 7 2 2 5 3" xfId="31008" xr:uid="{00000000-0005-0000-0000-00008D880000}"/>
    <cellStyle name="Título 3 2 7 2 2 5 4" xfId="28265" xr:uid="{00000000-0005-0000-0000-00008E880000}"/>
    <cellStyle name="Título 3 2 7 2 2 6" xfId="27878" xr:uid="{00000000-0005-0000-0000-00008F880000}"/>
    <cellStyle name="Título 3 2 7 2 2 6 2" xfId="32517" xr:uid="{00000000-0005-0000-0000-000090880000}"/>
    <cellStyle name="Título 3 2 7 2 2 6 3" xfId="34103" xr:uid="{00000000-0005-0000-0000-000091880000}"/>
    <cellStyle name="Título 3 2 7 2 2 7" xfId="30993" xr:uid="{00000000-0005-0000-0000-000092880000}"/>
    <cellStyle name="Título 3 2 7 2 2 8" xfId="28280" xr:uid="{00000000-0005-0000-0000-000093880000}"/>
    <cellStyle name="Título 3 2 7 2 3" xfId="24044" xr:uid="{00000000-0005-0000-0000-000094880000}"/>
    <cellStyle name="Título 3 2 7 2 3 2" xfId="24045" xr:uid="{00000000-0005-0000-0000-000095880000}"/>
    <cellStyle name="Título 3 2 7 2 3 2 2" xfId="24046" xr:uid="{00000000-0005-0000-0000-000096880000}"/>
    <cellStyle name="Título 3 2 7 2 3 2 2 2" xfId="24047" xr:uid="{00000000-0005-0000-0000-000097880000}"/>
    <cellStyle name="Título 3 2 7 2 3 2 2 2 2" xfId="27897" xr:uid="{00000000-0005-0000-0000-000098880000}"/>
    <cellStyle name="Título 3 2 7 2 3 2 2 2 2 2" xfId="32536" xr:uid="{00000000-0005-0000-0000-000099880000}"/>
    <cellStyle name="Título 3 2 7 2 3 2 2 2 2 3" xfId="34122" xr:uid="{00000000-0005-0000-0000-00009A880000}"/>
    <cellStyle name="Título 3 2 7 2 3 2 2 2 3" xfId="31012" xr:uid="{00000000-0005-0000-0000-00009B880000}"/>
    <cellStyle name="Título 3 2 7 2 3 2 2 2 4" xfId="28261" xr:uid="{00000000-0005-0000-0000-00009C880000}"/>
    <cellStyle name="Título 3 2 7 2 3 2 2 3" xfId="27896" xr:uid="{00000000-0005-0000-0000-00009D880000}"/>
    <cellStyle name="Título 3 2 7 2 3 2 2 3 2" xfId="32535" xr:uid="{00000000-0005-0000-0000-00009E880000}"/>
    <cellStyle name="Título 3 2 7 2 3 2 2 3 3" xfId="34121" xr:uid="{00000000-0005-0000-0000-00009F880000}"/>
    <cellStyle name="Título 3 2 7 2 3 2 2 4" xfId="31011" xr:uid="{00000000-0005-0000-0000-0000A0880000}"/>
    <cellStyle name="Título 3 2 7 2 3 2 2 5" xfId="28262" xr:uid="{00000000-0005-0000-0000-0000A1880000}"/>
    <cellStyle name="Título 3 2 7 2 3 2 3" xfId="24048" xr:uid="{00000000-0005-0000-0000-0000A2880000}"/>
    <cellStyle name="Título 3 2 7 2 3 2 3 2" xfId="27898" xr:uid="{00000000-0005-0000-0000-0000A3880000}"/>
    <cellStyle name="Título 3 2 7 2 3 2 3 2 2" xfId="32537" xr:uid="{00000000-0005-0000-0000-0000A4880000}"/>
    <cellStyle name="Título 3 2 7 2 3 2 3 2 3" xfId="34123" xr:uid="{00000000-0005-0000-0000-0000A5880000}"/>
    <cellStyle name="Título 3 2 7 2 3 2 3 3" xfId="31013" xr:uid="{00000000-0005-0000-0000-0000A6880000}"/>
    <cellStyle name="Título 3 2 7 2 3 2 3 4" xfId="28260" xr:uid="{00000000-0005-0000-0000-0000A7880000}"/>
    <cellStyle name="Título 3 2 7 2 3 2 4" xfId="27895" xr:uid="{00000000-0005-0000-0000-0000A8880000}"/>
    <cellStyle name="Título 3 2 7 2 3 2 4 2" xfId="32534" xr:uid="{00000000-0005-0000-0000-0000A9880000}"/>
    <cellStyle name="Título 3 2 7 2 3 2 4 3" xfId="34120" xr:uid="{00000000-0005-0000-0000-0000AA880000}"/>
    <cellStyle name="Título 3 2 7 2 3 2 5" xfId="31010" xr:uid="{00000000-0005-0000-0000-0000AB880000}"/>
    <cellStyle name="Título 3 2 7 2 3 2 6" xfId="28263" xr:uid="{00000000-0005-0000-0000-0000AC880000}"/>
    <cellStyle name="Título 3 2 7 2 3 3" xfId="24049" xr:uid="{00000000-0005-0000-0000-0000AD880000}"/>
    <cellStyle name="Título 3 2 7 2 3 3 2" xfId="24050" xr:uid="{00000000-0005-0000-0000-0000AE880000}"/>
    <cellStyle name="Título 3 2 7 2 3 3 2 2" xfId="27900" xr:uid="{00000000-0005-0000-0000-0000AF880000}"/>
    <cellStyle name="Título 3 2 7 2 3 3 2 2 2" xfId="32539" xr:uid="{00000000-0005-0000-0000-0000B0880000}"/>
    <cellStyle name="Título 3 2 7 2 3 3 2 2 3" xfId="34125" xr:uid="{00000000-0005-0000-0000-0000B1880000}"/>
    <cellStyle name="Título 3 2 7 2 3 3 2 3" xfId="31015" xr:uid="{00000000-0005-0000-0000-0000B2880000}"/>
    <cellStyle name="Título 3 2 7 2 3 3 2 4" xfId="28258" xr:uid="{00000000-0005-0000-0000-0000B3880000}"/>
    <cellStyle name="Título 3 2 7 2 3 3 3" xfId="27899" xr:uid="{00000000-0005-0000-0000-0000B4880000}"/>
    <cellStyle name="Título 3 2 7 2 3 3 3 2" xfId="32538" xr:uid="{00000000-0005-0000-0000-0000B5880000}"/>
    <cellStyle name="Título 3 2 7 2 3 3 3 3" xfId="34124" xr:uid="{00000000-0005-0000-0000-0000B6880000}"/>
    <cellStyle name="Título 3 2 7 2 3 3 4" xfId="31014" xr:uid="{00000000-0005-0000-0000-0000B7880000}"/>
    <cellStyle name="Título 3 2 7 2 3 3 5" xfId="28259" xr:uid="{00000000-0005-0000-0000-0000B8880000}"/>
    <cellStyle name="Título 3 2 7 2 3 4" xfId="24051" xr:uid="{00000000-0005-0000-0000-0000B9880000}"/>
    <cellStyle name="Título 3 2 7 2 3 4 2" xfId="27901" xr:uid="{00000000-0005-0000-0000-0000BA880000}"/>
    <cellStyle name="Título 3 2 7 2 3 4 2 2" xfId="32540" xr:uid="{00000000-0005-0000-0000-0000BB880000}"/>
    <cellStyle name="Título 3 2 7 2 3 4 2 3" xfId="34126" xr:uid="{00000000-0005-0000-0000-0000BC880000}"/>
    <cellStyle name="Título 3 2 7 2 3 4 3" xfId="31016" xr:uid="{00000000-0005-0000-0000-0000BD880000}"/>
    <cellStyle name="Título 3 2 7 2 3 4 4" xfId="28257" xr:uid="{00000000-0005-0000-0000-0000BE880000}"/>
    <cellStyle name="Título 3 2 7 2 3 5" xfId="27894" xr:uid="{00000000-0005-0000-0000-0000BF880000}"/>
    <cellStyle name="Título 3 2 7 2 3 5 2" xfId="32533" xr:uid="{00000000-0005-0000-0000-0000C0880000}"/>
    <cellStyle name="Título 3 2 7 2 3 5 3" xfId="34119" xr:uid="{00000000-0005-0000-0000-0000C1880000}"/>
    <cellStyle name="Título 3 2 7 2 3 6" xfId="31009" xr:uid="{00000000-0005-0000-0000-0000C2880000}"/>
    <cellStyle name="Título 3 2 7 2 3 7" xfId="28264" xr:uid="{00000000-0005-0000-0000-0000C3880000}"/>
    <cellStyle name="Título 3 2 7 2 4" xfId="24052" xr:uid="{00000000-0005-0000-0000-0000C4880000}"/>
    <cellStyle name="Título 3 2 7 2 4 2" xfId="24053" xr:uid="{00000000-0005-0000-0000-0000C5880000}"/>
    <cellStyle name="Título 3 2 7 2 4 2 2" xfId="24054" xr:uid="{00000000-0005-0000-0000-0000C6880000}"/>
    <cellStyle name="Título 3 2 7 2 4 2 2 2" xfId="27904" xr:uid="{00000000-0005-0000-0000-0000C7880000}"/>
    <cellStyle name="Título 3 2 7 2 4 2 2 2 2" xfId="32543" xr:uid="{00000000-0005-0000-0000-0000C8880000}"/>
    <cellStyle name="Título 3 2 7 2 4 2 2 2 3" xfId="34129" xr:uid="{00000000-0005-0000-0000-0000C9880000}"/>
    <cellStyle name="Título 3 2 7 2 4 2 2 3" xfId="31019" xr:uid="{00000000-0005-0000-0000-0000CA880000}"/>
    <cellStyle name="Título 3 2 7 2 4 2 2 4" xfId="28254" xr:uid="{00000000-0005-0000-0000-0000CB880000}"/>
    <cellStyle name="Título 3 2 7 2 4 2 3" xfId="27903" xr:uid="{00000000-0005-0000-0000-0000CC880000}"/>
    <cellStyle name="Título 3 2 7 2 4 2 3 2" xfId="32542" xr:uid="{00000000-0005-0000-0000-0000CD880000}"/>
    <cellStyle name="Título 3 2 7 2 4 2 3 3" xfId="34128" xr:uid="{00000000-0005-0000-0000-0000CE880000}"/>
    <cellStyle name="Título 3 2 7 2 4 2 4" xfId="31018" xr:uid="{00000000-0005-0000-0000-0000CF880000}"/>
    <cellStyle name="Título 3 2 7 2 4 2 5" xfId="28255" xr:uid="{00000000-0005-0000-0000-0000D0880000}"/>
    <cellStyle name="Título 3 2 7 2 4 3" xfId="24055" xr:uid="{00000000-0005-0000-0000-0000D1880000}"/>
    <cellStyle name="Título 3 2 7 2 4 3 2" xfId="27905" xr:uid="{00000000-0005-0000-0000-0000D2880000}"/>
    <cellStyle name="Título 3 2 7 2 4 3 2 2" xfId="32544" xr:uid="{00000000-0005-0000-0000-0000D3880000}"/>
    <cellStyle name="Título 3 2 7 2 4 3 2 3" xfId="34130" xr:uid="{00000000-0005-0000-0000-0000D4880000}"/>
    <cellStyle name="Título 3 2 7 2 4 3 3" xfId="31020" xr:uid="{00000000-0005-0000-0000-0000D5880000}"/>
    <cellStyle name="Título 3 2 7 2 4 3 4" xfId="28253" xr:uid="{00000000-0005-0000-0000-0000D6880000}"/>
    <cellStyle name="Título 3 2 7 2 4 4" xfId="27902" xr:uid="{00000000-0005-0000-0000-0000D7880000}"/>
    <cellStyle name="Título 3 2 7 2 4 4 2" xfId="32541" xr:uid="{00000000-0005-0000-0000-0000D8880000}"/>
    <cellStyle name="Título 3 2 7 2 4 4 3" xfId="34127" xr:uid="{00000000-0005-0000-0000-0000D9880000}"/>
    <cellStyle name="Título 3 2 7 2 4 5" xfId="31017" xr:uid="{00000000-0005-0000-0000-0000DA880000}"/>
    <cellStyle name="Título 3 2 7 2 4 6" xfId="28256" xr:uid="{00000000-0005-0000-0000-0000DB880000}"/>
    <cellStyle name="Título 3 2 7 2 5" xfId="24056" xr:uid="{00000000-0005-0000-0000-0000DC880000}"/>
    <cellStyle name="Título 3 2 7 2 5 2" xfId="24057" xr:uid="{00000000-0005-0000-0000-0000DD880000}"/>
    <cellStyle name="Título 3 2 7 2 5 2 2" xfId="27907" xr:uid="{00000000-0005-0000-0000-0000DE880000}"/>
    <cellStyle name="Título 3 2 7 2 5 2 2 2" xfId="32546" xr:uid="{00000000-0005-0000-0000-0000DF880000}"/>
    <cellStyle name="Título 3 2 7 2 5 2 2 3" xfId="34132" xr:uid="{00000000-0005-0000-0000-0000E0880000}"/>
    <cellStyle name="Título 3 2 7 2 5 2 3" xfId="31022" xr:uid="{00000000-0005-0000-0000-0000E1880000}"/>
    <cellStyle name="Título 3 2 7 2 5 2 4" xfId="28251" xr:uid="{00000000-0005-0000-0000-0000E2880000}"/>
    <cellStyle name="Título 3 2 7 2 5 3" xfId="27906" xr:uid="{00000000-0005-0000-0000-0000E3880000}"/>
    <cellStyle name="Título 3 2 7 2 5 3 2" xfId="32545" xr:uid="{00000000-0005-0000-0000-0000E4880000}"/>
    <cellStyle name="Título 3 2 7 2 5 3 3" xfId="34131" xr:uid="{00000000-0005-0000-0000-0000E5880000}"/>
    <cellStyle name="Título 3 2 7 2 5 4" xfId="31021" xr:uid="{00000000-0005-0000-0000-0000E6880000}"/>
    <cellStyle name="Título 3 2 7 2 5 5" xfId="28252" xr:uid="{00000000-0005-0000-0000-0000E7880000}"/>
    <cellStyle name="Título 3 2 7 2 6" xfId="24058" xr:uid="{00000000-0005-0000-0000-0000E8880000}"/>
    <cellStyle name="Título 3 2 7 2 6 2" xfId="24059" xr:uid="{00000000-0005-0000-0000-0000E9880000}"/>
    <cellStyle name="Título 3 2 7 2 6 2 2" xfId="27909" xr:uid="{00000000-0005-0000-0000-0000EA880000}"/>
    <cellStyle name="Título 3 2 7 2 6 2 2 2" xfId="32548" xr:uid="{00000000-0005-0000-0000-0000EB880000}"/>
    <cellStyle name="Título 3 2 7 2 6 2 2 3" xfId="34134" xr:uid="{00000000-0005-0000-0000-0000EC880000}"/>
    <cellStyle name="Título 3 2 7 2 6 2 3" xfId="31024" xr:uid="{00000000-0005-0000-0000-0000ED880000}"/>
    <cellStyle name="Título 3 2 7 2 6 2 4" xfId="28249" xr:uid="{00000000-0005-0000-0000-0000EE880000}"/>
    <cellStyle name="Título 3 2 7 2 6 3" xfId="27908" xr:uid="{00000000-0005-0000-0000-0000EF880000}"/>
    <cellStyle name="Título 3 2 7 2 6 3 2" xfId="32547" xr:uid="{00000000-0005-0000-0000-0000F0880000}"/>
    <cellStyle name="Título 3 2 7 2 6 3 3" xfId="34133" xr:uid="{00000000-0005-0000-0000-0000F1880000}"/>
    <cellStyle name="Título 3 2 7 2 6 4" xfId="31023" xr:uid="{00000000-0005-0000-0000-0000F2880000}"/>
    <cellStyle name="Título 3 2 7 2 6 5" xfId="28250" xr:uid="{00000000-0005-0000-0000-0000F3880000}"/>
    <cellStyle name="Título 3 2 7 2 7" xfId="24060" xr:uid="{00000000-0005-0000-0000-0000F4880000}"/>
    <cellStyle name="Título 3 2 7 2 7 2" xfId="27910" xr:uid="{00000000-0005-0000-0000-0000F5880000}"/>
    <cellStyle name="Título 3 2 7 2 7 2 2" xfId="32549" xr:uid="{00000000-0005-0000-0000-0000F6880000}"/>
    <cellStyle name="Título 3 2 7 2 7 2 3" xfId="34135" xr:uid="{00000000-0005-0000-0000-0000F7880000}"/>
    <cellStyle name="Título 3 2 7 2 7 3" xfId="31025" xr:uid="{00000000-0005-0000-0000-0000F8880000}"/>
    <cellStyle name="Título 3 2 7 2 7 4" xfId="28248" xr:uid="{00000000-0005-0000-0000-0000F9880000}"/>
    <cellStyle name="Título 3 2 7 2 8" xfId="27877" xr:uid="{00000000-0005-0000-0000-0000FA880000}"/>
    <cellStyle name="Título 3 2 7 2 8 2" xfId="32516" xr:uid="{00000000-0005-0000-0000-0000FB880000}"/>
    <cellStyle name="Título 3 2 7 2 8 3" xfId="34102" xr:uid="{00000000-0005-0000-0000-0000FC880000}"/>
    <cellStyle name="Título 3 2 7 2 9" xfId="28107" xr:uid="{00000000-0005-0000-0000-0000FD880000}"/>
    <cellStyle name="Título 3 2 7 2 9 2" xfId="32743" xr:uid="{00000000-0005-0000-0000-0000FE880000}"/>
    <cellStyle name="Título 3 2 7 2 9 3" xfId="34329" xr:uid="{00000000-0005-0000-0000-0000FF880000}"/>
    <cellStyle name="Título 3 2 7 3" xfId="24061" xr:uid="{00000000-0005-0000-0000-000000890000}"/>
    <cellStyle name="Título 3 2 7 3 2" xfId="24062" xr:uid="{00000000-0005-0000-0000-000001890000}"/>
    <cellStyle name="Título 3 2 7 3 2 2" xfId="24063" xr:uid="{00000000-0005-0000-0000-000002890000}"/>
    <cellStyle name="Título 3 2 7 3 2 2 2" xfId="24064" xr:uid="{00000000-0005-0000-0000-000003890000}"/>
    <cellStyle name="Título 3 2 7 3 2 2 2 2" xfId="24065" xr:uid="{00000000-0005-0000-0000-000004890000}"/>
    <cellStyle name="Título 3 2 7 3 2 2 2 2 2" xfId="27915" xr:uid="{00000000-0005-0000-0000-000005890000}"/>
    <cellStyle name="Título 3 2 7 3 2 2 2 2 2 2" xfId="32554" xr:uid="{00000000-0005-0000-0000-000006890000}"/>
    <cellStyle name="Título 3 2 7 3 2 2 2 2 2 3" xfId="34140" xr:uid="{00000000-0005-0000-0000-000007890000}"/>
    <cellStyle name="Título 3 2 7 3 2 2 2 2 3" xfId="31030" xr:uid="{00000000-0005-0000-0000-000008890000}"/>
    <cellStyle name="Título 3 2 7 3 2 2 2 2 4" xfId="28243" xr:uid="{00000000-0005-0000-0000-000009890000}"/>
    <cellStyle name="Título 3 2 7 3 2 2 2 3" xfId="27914" xr:uid="{00000000-0005-0000-0000-00000A890000}"/>
    <cellStyle name="Título 3 2 7 3 2 2 2 3 2" xfId="32553" xr:uid="{00000000-0005-0000-0000-00000B890000}"/>
    <cellStyle name="Título 3 2 7 3 2 2 2 3 3" xfId="34139" xr:uid="{00000000-0005-0000-0000-00000C890000}"/>
    <cellStyle name="Título 3 2 7 3 2 2 2 4" xfId="31029" xr:uid="{00000000-0005-0000-0000-00000D890000}"/>
    <cellStyle name="Título 3 2 7 3 2 2 2 5" xfId="28244" xr:uid="{00000000-0005-0000-0000-00000E890000}"/>
    <cellStyle name="Título 3 2 7 3 2 2 3" xfId="24066" xr:uid="{00000000-0005-0000-0000-00000F890000}"/>
    <cellStyle name="Título 3 2 7 3 2 2 3 2" xfId="27916" xr:uid="{00000000-0005-0000-0000-000010890000}"/>
    <cellStyle name="Título 3 2 7 3 2 2 3 2 2" xfId="32555" xr:uid="{00000000-0005-0000-0000-000011890000}"/>
    <cellStyle name="Título 3 2 7 3 2 2 3 2 3" xfId="34141" xr:uid="{00000000-0005-0000-0000-000012890000}"/>
    <cellStyle name="Título 3 2 7 3 2 2 3 3" xfId="31031" xr:uid="{00000000-0005-0000-0000-000013890000}"/>
    <cellStyle name="Título 3 2 7 3 2 2 3 4" xfId="28242" xr:uid="{00000000-0005-0000-0000-000014890000}"/>
    <cellStyle name="Título 3 2 7 3 2 2 4" xfId="27913" xr:uid="{00000000-0005-0000-0000-000015890000}"/>
    <cellStyle name="Título 3 2 7 3 2 2 4 2" xfId="32552" xr:uid="{00000000-0005-0000-0000-000016890000}"/>
    <cellStyle name="Título 3 2 7 3 2 2 4 3" xfId="34138" xr:uid="{00000000-0005-0000-0000-000017890000}"/>
    <cellStyle name="Título 3 2 7 3 2 2 5" xfId="31028" xr:uid="{00000000-0005-0000-0000-000018890000}"/>
    <cellStyle name="Título 3 2 7 3 2 2 6" xfId="28245" xr:uid="{00000000-0005-0000-0000-000019890000}"/>
    <cellStyle name="Título 3 2 7 3 2 3" xfId="24067" xr:uid="{00000000-0005-0000-0000-00001A890000}"/>
    <cellStyle name="Título 3 2 7 3 2 3 2" xfId="24068" xr:uid="{00000000-0005-0000-0000-00001B890000}"/>
    <cellStyle name="Título 3 2 7 3 2 3 2 2" xfId="27918" xr:uid="{00000000-0005-0000-0000-00001C890000}"/>
    <cellStyle name="Título 3 2 7 3 2 3 2 2 2" xfId="32557" xr:uid="{00000000-0005-0000-0000-00001D890000}"/>
    <cellStyle name="Título 3 2 7 3 2 3 2 2 3" xfId="34143" xr:uid="{00000000-0005-0000-0000-00001E890000}"/>
    <cellStyle name="Título 3 2 7 3 2 3 2 3" xfId="31033" xr:uid="{00000000-0005-0000-0000-00001F890000}"/>
    <cellStyle name="Título 3 2 7 3 2 3 2 4" xfId="28240" xr:uid="{00000000-0005-0000-0000-000020890000}"/>
    <cellStyle name="Título 3 2 7 3 2 3 3" xfId="27917" xr:uid="{00000000-0005-0000-0000-000021890000}"/>
    <cellStyle name="Título 3 2 7 3 2 3 3 2" xfId="32556" xr:uid="{00000000-0005-0000-0000-000022890000}"/>
    <cellStyle name="Título 3 2 7 3 2 3 3 3" xfId="34142" xr:uid="{00000000-0005-0000-0000-000023890000}"/>
    <cellStyle name="Título 3 2 7 3 2 3 4" xfId="31032" xr:uid="{00000000-0005-0000-0000-000024890000}"/>
    <cellStyle name="Título 3 2 7 3 2 3 5" xfId="28241" xr:uid="{00000000-0005-0000-0000-000025890000}"/>
    <cellStyle name="Título 3 2 7 3 2 4" xfId="24069" xr:uid="{00000000-0005-0000-0000-000026890000}"/>
    <cellStyle name="Título 3 2 7 3 2 4 2" xfId="27919" xr:uid="{00000000-0005-0000-0000-000027890000}"/>
    <cellStyle name="Título 3 2 7 3 2 4 2 2" xfId="32558" xr:uid="{00000000-0005-0000-0000-000028890000}"/>
    <cellStyle name="Título 3 2 7 3 2 4 2 3" xfId="34144" xr:uid="{00000000-0005-0000-0000-000029890000}"/>
    <cellStyle name="Título 3 2 7 3 2 4 3" xfId="31034" xr:uid="{00000000-0005-0000-0000-00002A890000}"/>
    <cellStyle name="Título 3 2 7 3 2 4 4" xfId="28239" xr:uid="{00000000-0005-0000-0000-00002B890000}"/>
    <cellStyle name="Título 3 2 7 3 2 5" xfId="27912" xr:uid="{00000000-0005-0000-0000-00002C890000}"/>
    <cellStyle name="Título 3 2 7 3 2 5 2" xfId="32551" xr:uid="{00000000-0005-0000-0000-00002D890000}"/>
    <cellStyle name="Título 3 2 7 3 2 5 3" xfId="34137" xr:uid="{00000000-0005-0000-0000-00002E890000}"/>
    <cellStyle name="Título 3 2 7 3 2 6" xfId="31027" xr:uid="{00000000-0005-0000-0000-00002F890000}"/>
    <cellStyle name="Título 3 2 7 3 2 7" xfId="28246" xr:uid="{00000000-0005-0000-0000-000030890000}"/>
    <cellStyle name="Título 3 2 7 3 3" xfId="24070" xr:uid="{00000000-0005-0000-0000-000031890000}"/>
    <cellStyle name="Título 3 2 7 3 3 2" xfId="24071" xr:uid="{00000000-0005-0000-0000-000032890000}"/>
    <cellStyle name="Título 3 2 7 3 3 2 2" xfId="24072" xr:uid="{00000000-0005-0000-0000-000033890000}"/>
    <cellStyle name="Título 3 2 7 3 3 2 2 2" xfId="27922" xr:uid="{00000000-0005-0000-0000-000034890000}"/>
    <cellStyle name="Título 3 2 7 3 3 2 2 2 2" xfId="32561" xr:uid="{00000000-0005-0000-0000-000035890000}"/>
    <cellStyle name="Título 3 2 7 3 3 2 2 2 3" xfId="34147" xr:uid="{00000000-0005-0000-0000-000036890000}"/>
    <cellStyle name="Título 3 2 7 3 3 2 2 3" xfId="31037" xr:uid="{00000000-0005-0000-0000-000037890000}"/>
    <cellStyle name="Título 3 2 7 3 3 2 2 4" xfId="28236" xr:uid="{00000000-0005-0000-0000-000038890000}"/>
    <cellStyle name="Título 3 2 7 3 3 2 3" xfId="27921" xr:uid="{00000000-0005-0000-0000-000039890000}"/>
    <cellStyle name="Título 3 2 7 3 3 2 3 2" xfId="32560" xr:uid="{00000000-0005-0000-0000-00003A890000}"/>
    <cellStyle name="Título 3 2 7 3 3 2 3 3" xfId="34146" xr:uid="{00000000-0005-0000-0000-00003B890000}"/>
    <cellStyle name="Título 3 2 7 3 3 2 4" xfId="31036" xr:uid="{00000000-0005-0000-0000-00003C890000}"/>
    <cellStyle name="Título 3 2 7 3 3 2 5" xfId="28237" xr:uid="{00000000-0005-0000-0000-00003D890000}"/>
    <cellStyle name="Título 3 2 7 3 3 3" xfId="24073" xr:uid="{00000000-0005-0000-0000-00003E890000}"/>
    <cellStyle name="Título 3 2 7 3 3 3 2" xfId="27923" xr:uid="{00000000-0005-0000-0000-00003F890000}"/>
    <cellStyle name="Título 3 2 7 3 3 3 2 2" xfId="32562" xr:uid="{00000000-0005-0000-0000-000040890000}"/>
    <cellStyle name="Título 3 2 7 3 3 3 2 3" xfId="34148" xr:uid="{00000000-0005-0000-0000-000041890000}"/>
    <cellStyle name="Título 3 2 7 3 3 3 3" xfId="31038" xr:uid="{00000000-0005-0000-0000-000042890000}"/>
    <cellStyle name="Título 3 2 7 3 3 3 4" xfId="28235" xr:uid="{00000000-0005-0000-0000-000043890000}"/>
    <cellStyle name="Título 3 2 7 3 3 4" xfId="27920" xr:uid="{00000000-0005-0000-0000-000044890000}"/>
    <cellStyle name="Título 3 2 7 3 3 4 2" xfId="32559" xr:uid="{00000000-0005-0000-0000-000045890000}"/>
    <cellStyle name="Título 3 2 7 3 3 4 3" xfId="34145" xr:uid="{00000000-0005-0000-0000-000046890000}"/>
    <cellStyle name="Título 3 2 7 3 3 5" xfId="31035" xr:uid="{00000000-0005-0000-0000-000047890000}"/>
    <cellStyle name="Título 3 2 7 3 3 6" xfId="28238" xr:uid="{00000000-0005-0000-0000-000048890000}"/>
    <cellStyle name="Título 3 2 7 3 4" xfId="24074" xr:uid="{00000000-0005-0000-0000-000049890000}"/>
    <cellStyle name="Título 3 2 7 3 4 2" xfId="24075" xr:uid="{00000000-0005-0000-0000-00004A890000}"/>
    <cellStyle name="Título 3 2 7 3 4 2 2" xfId="27925" xr:uid="{00000000-0005-0000-0000-00004B890000}"/>
    <cellStyle name="Título 3 2 7 3 4 2 2 2" xfId="32564" xr:uid="{00000000-0005-0000-0000-00004C890000}"/>
    <cellStyle name="Título 3 2 7 3 4 2 2 3" xfId="34150" xr:uid="{00000000-0005-0000-0000-00004D890000}"/>
    <cellStyle name="Título 3 2 7 3 4 2 3" xfId="31040" xr:uid="{00000000-0005-0000-0000-00004E890000}"/>
    <cellStyle name="Título 3 2 7 3 4 2 4" xfId="28233" xr:uid="{00000000-0005-0000-0000-00004F890000}"/>
    <cellStyle name="Título 3 2 7 3 4 3" xfId="27924" xr:uid="{00000000-0005-0000-0000-000050890000}"/>
    <cellStyle name="Título 3 2 7 3 4 3 2" xfId="32563" xr:uid="{00000000-0005-0000-0000-000051890000}"/>
    <cellStyle name="Título 3 2 7 3 4 3 3" xfId="34149" xr:uid="{00000000-0005-0000-0000-000052890000}"/>
    <cellStyle name="Título 3 2 7 3 4 4" xfId="31039" xr:uid="{00000000-0005-0000-0000-000053890000}"/>
    <cellStyle name="Título 3 2 7 3 4 5" xfId="28234" xr:uid="{00000000-0005-0000-0000-000054890000}"/>
    <cellStyle name="Título 3 2 7 3 5" xfId="24076" xr:uid="{00000000-0005-0000-0000-000055890000}"/>
    <cellStyle name="Título 3 2 7 3 5 2" xfId="27926" xr:uid="{00000000-0005-0000-0000-000056890000}"/>
    <cellStyle name="Título 3 2 7 3 5 2 2" xfId="32565" xr:uid="{00000000-0005-0000-0000-000057890000}"/>
    <cellStyle name="Título 3 2 7 3 5 2 3" xfId="34151" xr:uid="{00000000-0005-0000-0000-000058890000}"/>
    <cellStyle name="Título 3 2 7 3 5 3" xfId="31041" xr:uid="{00000000-0005-0000-0000-000059890000}"/>
    <cellStyle name="Título 3 2 7 3 5 4" xfId="28232" xr:uid="{00000000-0005-0000-0000-00005A890000}"/>
    <cellStyle name="Título 3 2 7 3 6" xfId="27911" xr:uid="{00000000-0005-0000-0000-00005B890000}"/>
    <cellStyle name="Título 3 2 7 3 6 2" xfId="32550" xr:uid="{00000000-0005-0000-0000-00005C890000}"/>
    <cellStyle name="Título 3 2 7 3 6 3" xfId="34136" xr:uid="{00000000-0005-0000-0000-00005D890000}"/>
    <cellStyle name="Título 3 2 7 3 7" xfId="31026" xr:uid="{00000000-0005-0000-0000-00005E890000}"/>
    <cellStyle name="Título 3 2 7 3 8" xfId="28247" xr:uid="{00000000-0005-0000-0000-00005F890000}"/>
    <cellStyle name="Título 3 2 7 4" xfId="24077" xr:uid="{00000000-0005-0000-0000-000060890000}"/>
    <cellStyle name="Título 3 2 7 4 2" xfId="24078" xr:uid="{00000000-0005-0000-0000-000061890000}"/>
    <cellStyle name="Título 3 2 7 4 2 2" xfId="24079" xr:uid="{00000000-0005-0000-0000-000062890000}"/>
    <cellStyle name="Título 3 2 7 4 2 2 2" xfId="24080" xr:uid="{00000000-0005-0000-0000-000063890000}"/>
    <cellStyle name="Título 3 2 7 4 2 2 2 2" xfId="27930" xr:uid="{00000000-0005-0000-0000-000064890000}"/>
    <cellStyle name="Título 3 2 7 4 2 2 2 2 2" xfId="32569" xr:uid="{00000000-0005-0000-0000-000065890000}"/>
    <cellStyle name="Título 3 2 7 4 2 2 2 2 3" xfId="34155" xr:uid="{00000000-0005-0000-0000-000066890000}"/>
    <cellStyle name="Título 3 2 7 4 2 2 2 3" xfId="31045" xr:uid="{00000000-0005-0000-0000-000067890000}"/>
    <cellStyle name="Título 3 2 7 4 2 2 2 4" xfId="28228" xr:uid="{00000000-0005-0000-0000-000068890000}"/>
    <cellStyle name="Título 3 2 7 4 2 2 3" xfId="27929" xr:uid="{00000000-0005-0000-0000-000069890000}"/>
    <cellStyle name="Título 3 2 7 4 2 2 3 2" xfId="32568" xr:uid="{00000000-0005-0000-0000-00006A890000}"/>
    <cellStyle name="Título 3 2 7 4 2 2 3 3" xfId="34154" xr:uid="{00000000-0005-0000-0000-00006B890000}"/>
    <cellStyle name="Título 3 2 7 4 2 2 4" xfId="31044" xr:uid="{00000000-0005-0000-0000-00006C890000}"/>
    <cellStyle name="Título 3 2 7 4 2 2 5" xfId="28229" xr:uid="{00000000-0005-0000-0000-00006D890000}"/>
    <cellStyle name="Título 3 2 7 4 2 3" xfId="24081" xr:uid="{00000000-0005-0000-0000-00006E890000}"/>
    <cellStyle name="Título 3 2 7 4 2 3 2" xfId="27931" xr:uid="{00000000-0005-0000-0000-00006F890000}"/>
    <cellStyle name="Título 3 2 7 4 2 3 2 2" xfId="32570" xr:uid="{00000000-0005-0000-0000-000070890000}"/>
    <cellStyle name="Título 3 2 7 4 2 3 2 3" xfId="34156" xr:uid="{00000000-0005-0000-0000-000071890000}"/>
    <cellStyle name="Título 3 2 7 4 2 3 3" xfId="31046" xr:uid="{00000000-0005-0000-0000-000072890000}"/>
    <cellStyle name="Título 3 2 7 4 2 3 4" xfId="28227" xr:uid="{00000000-0005-0000-0000-000073890000}"/>
    <cellStyle name="Título 3 2 7 4 2 4" xfId="27928" xr:uid="{00000000-0005-0000-0000-000074890000}"/>
    <cellStyle name="Título 3 2 7 4 2 4 2" xfId="32567" xr:uid="{00000000-0005-0000-0000-000075890000}"/>
    <cellStyle name="Título 3 2 7 4 2 4 3" xfId="34153" xr:uid="{00000000-0005-0000-0000-000076890000}"/>
    <cellStyle name="Título 3 2 7 4 2 5" xfId="31043" xr:uid="{00000000-0005-0000-0000-000077890000}"/>
    <cellStyle name="Título 3 2 7 4 2 6" xfId="28230" xr:uid="{00000000-0005-0000-0000-000078890000}"/>
    <cellStyle name="Título 3 2 7 4 3" xfId="24082" xr:uid="{00000000-0005-0000-0000-000079890000}"/>
    <cellStyle name="Título 3 2 7 4 3 2" xfId="24083" xr:uid="{00000000-0005-0000-0000-00007A890000}"/>
    <cellStyle name="Título 3 2 7 4 3 2 2" xfId="27933" xr:uid="{00000000-0005-0000-0000-00007B890000}"/>
    <cellStyle name="Título 3 2 7 4 3 2 2 2" xfId="32572" xr:uid="{00000000-0005-0000-0000-00007C890000}"/>
    <cellStyle name="Título 3 2 7 4 3 2 2 3" xfId="34158" xr:uid="{00000000-0005-0000-0000-00007D890000}"/>
    <cellStyle name="Título 3 2 7 4 3 2 3" xfId="31048" xr:uid="{00000000-0005-0000-0000-00007E890000}"/>
    <cellStyle name="Título 3 2 7 4 3 2 4" xfId="28225" xr:uid="{00000000-0005-0000-0000-00007F890000}"/>
    <cellStyle name="Título 3 2 7 4 3 3" xfId="27932" xr:uid="{00000000-0005-0000-0000-000080890000}"/>
    <cellStyle name="Título 3 2 7 4 3 3 2" xfId="32571" xr:uid="{00000000-0005-0000-0000-000081890000}"/>
    <cellStyle name="Título 3 2 7 4 3 3 3" xfId="34157" xr:uid="{00000000-0005-0000-0000-000082890000}"/>
    <cellStyle name="Título 3 2 7 4 3 4" xfId="31047" xr:uid="{00000000-0005-0000-0000-000083890000}"/>
    <cellStyle name="Título 3 2 7 4 3 5" xfId="28226" xr:uid="{00000000-0005-0000-0000-000084890000}"/>
    <cellStyle name="Título 3 2 7 4 4" xfId="24084" xr:uid="{00000000-0005-0000-0000-000085890000}"/>
    <cellStyle name="Título 3 2 7 4 4 2" xfId="27934" xr:uid="{00000000-0005-0000-0000-000086890000}"/>
    <cellStyle name="Título 3 2 7 4 4 2 2" xfId="32573" xr:uid="{00000000-0005-0000-0000-000087890000}"/>
    <cellStyle name="Título 3 2 7 4 4 2 3" xfId="34159" xr:uid="{00000000-0005-0000-0000-000088890000}"/>
    <cellStyle name="Título 3 2 7 4 4 3" xfId="31049" xr:uid="{00000000-0005-0000-0000-000089890000}"/>
    <cellStyle name="Título 3 2 7 4 4 4" xfId="28224" xr:uid="{00000000-0005-0000-0000-00008A890000}"/>
    <cellStyle name="Título 3 2 7 4 5" xfId="27927" xr:uid="{00000000-0005-0000-0000-00008B890000}"/>
    <cellStyle name="Título 3 2 7 4 5 2" xfId="32566" xr:uid="{00000000-0005-0000-0000-00008C890000}"/>
    <cellStyle name="Título 3 2 7 4 5 3" xfId="34152" xr:uid="{00000000-0005-0000-0000-00008D890000}"/>
    <cellStyle name="Título 3 2 7 4 6" xfId="31042" xr:uid="{00000000-0005-0000-0000-00008E890000}"/>
    <cellStyle name="Título 3 2 7 4 7" xfId="28231" xr:uid="{00000000-0005-0000-0000-00008F890000}"/>
    <cellStyle name="Título 3 2 7 5" xfId="24085" xr:uid="{00000000-0005-0000-0000-000090890000}"/>
    <cellStyle name="Título 3 2 7 5 2" xfId="24086" xr:uid="{00000000-0005-0000-0000-000091890000}"/>
    <cellStyle name="Título 3 2 7 5 2 2" xfId="24087" xr:uid="{00000000-0005-0000-0000-000092890000}"/>
    <cellStyle name="Título 3 2 7 5 2 2 2" xfId="27937" xr:uid="{00000000-0005-0000-0000-000093890000}"/>
    <cellStyle name="Título 3 2 7 5 2 2 2 2" xfId="32576" xr:uid="{00000000-0005-0000-0000-000094890000}"/>
    <cellStyle name="Título 3 2 7 5 2 2 2 3" xfId="34162" xr:uid="{00000000-0005-0000-0000-000095890000}"/>
    <cellStyle name="Título 3 2 7 5 2 2 3" xfId="31052" xr:uid="{00000000-0005-0000-0000-000096890000}"/>
    <cellStyle name="Título 3 2 7 5 2 2 4" xfId="28221" xr:uid="{00000000-0005-0000-0000-000097890000}"/>
    <cellStyle name="Título 3 2 7 5 2 3" xfId="27936" xr:uid="{00000000-0005-0000-0000-000098890000}"/>
    <cellStyle name="Título 3 2 7 5 2 3 2" xfId="32575" xr:uid="{00000000-0005-0000-0000-000099890000}"/>
    <cellStyle name="Título 3 2 7 5 2 3 3" xfId="34161" xr:uid="{00000000-0005-0000-0000-00009A890000}"/>
    <cellStyle name="Título 3 2 7 5 2 4" xfId="31051" xr:uid="{00000000-0005-0000-0000-00009B890000}"/>
    <cellStyle name="Título 3 2 7 5 2 5" xfId="28222" xr:uid="{00000000-0005-0000-0000-00009C890000}"/>
    <cellStyle name="Título 3 2 7 5 3" xfId="24088" xr:uid="{00000000-0005-0000-0000-00009D890000}"/>
    <cellStyle name="Título 3 2 7 5 3 2" xfId="27938" xr:uid="{00000000-0005-0000-0000-00009E890000}"/>
    <cellStyle name="Título 3 2 7 5 3 2 2" xfId="32577" xr:uid="{00000000-0005-0000-0000-00009F890000}"/>
    <cellStyle name="Título 3 2 7 5 3 2 3" xfId="34163" xr:uid="{00000000-0005-0000-0000-0000A0890000}"/>
    <cellStyle name="Título 3 2 7 5 3 3" xfId="31053" xr:uid="{00000000-0005-0000-0000-0000A1890000}"/>
    <cellStyle name="Título 3 2 7 5 3 4" xfId="28220" xr:uid="{00000000-0005-0000-0000-0000A2890000}"/>
    <cellStyle name="Título 3 2 7 5 4" xfId="27935" xr:uid="{00000000-0005-0000-0000-0000A3890000}"/>
    <cellStyle name="Título 3 2 7 5 4 2" xfId="32574" xr:uid="{00000000-0005-0000-0000-0000A4890000}"/>
    <cellStyle name="Título 3 2 7 5 4 3" xfId="34160" xr:uid="{00000000-0005-0000-0000-0000A5890000}"/>
    <cellStyle name="Título 3 2 7 5 5" xfId="31050" xr:uid="{00000000-0005-0000-0000-0000A6890000}"/>
    <cellStyle name="Título 3 2 7 5 6" xfId="28223" xr:uid="{00000000-0005-0000-0000-0000A7890000}"/>
    <cellStyle name="Título 3 2 7 6" xfId="24089" xr:uid="{00000000-0005-0000-0000-0000A8890000}"/>
    <cellStyle name="Título 3 2 7 6 2" xfId="24090" xr:uid="{00000000-0005-0000-0000-0000A9890000}"/>
    <cellStyle name="Título 3 2 7 6 2 2" xfId="27940" xr:uid="{00000000-0005-0000-0000-0000AA890000}"/>
    <cellStyle name="Título 3 2 7 6 2 2 2" xfId="32579" xr:uid="{00000000-0005-0000-0000-0000AB890000}"/>
    <cellStyle name="Título 3 2 7 6 2 2 3" xfId="34165" xr:uid="{00000000-0005-0000-0000-0000AC890000}"/>
    <cellStyle name="Título 3 2 7 6 2 3" xfId="31055" xr:uid="{00000000-0005-0000-0000-0000AD890000}"/>
    <cellStyle name="Título 3 2 7 6 2 4" xfId="28218" xr:uid="{00000000-0005-0000-0000-0000AE890000}"/>
    <cellStyle name="Título 3 2 7 6 3" xfId="27939" xr:uid="{00000000-0005-0000-0000-0000AF890000}"/>
    <cellStyle name="Título 3 2 7 6 3 2" xfId="32578" xr:uid="{00000000-0005-0000-0000-0000B0890000}"/>
    <cellStyle name="Título 3 2 7 6 3 3" xfId="34164" xr:uid="{00000000-0005-0000-0000-0000B1890000}"/>
    <cellStyle name="Título 3 2 7 6 4" xfId="31054" xr:uid="{00000000-0005-0000-0000-0000B2890000}"/>
    <cellStyle name="Título 3 2 7 6 5" xfId="28219" xr:uid="{00000000-0005-0000-0000-0000B3890000}"/>
    <cellStyle name="Título 3 2 7 7" xfId="24091" xr:uid="{00000000-0005-0000-0000-0000B4890000}"/>
    <cellStyle name="Título 3 2 7 7 2" xfId="24092" xr:uid="{00000000-0005-0000-0000-0000B5890000}"/>
    <cellStyle name="Título 3 2 7 7 2 2" xfId="27942" xr:uid="{00000000-0005-0000-0000-0000B6890000}"/>
    <cellStyle name="Título 3 2 7 7 2 2 2" xfId="32581" xr:uid="{00000000-0005-0000-0000-0000B7890000}"/>
    <cellStyle name="Título 3 2 7 7 2 2 3" xfId="34167" xr:uid="{00000000-0005-0000-0000-0000B8890000}"/>
    <cellStyle name="Título 3 2 7 7 2 3" xfId="31057" xr:uid="{00000000-0005-0000-0000-0000B9890000}"/>
    <cellStyle name="Título 3 2 7 7 2 4" xfId="28216" xr:uid="{00000000-0005-0000-0000-0000BA890000}"/>
    <cellStyle name="Título 3 2 7 7 3" xfId="27941" xr:uid="{00000000-0005-0000-0000-0000BB890000}"/>
    <cellStyle name="Título 3 2 7 7 3 2" xfId="32580" xr:uid="{00000000-0005-0000-0000-0000BC890000}"/>
    <cellStyle name="Título 3 2 7 7 3 3" xfId="34166" xr:uid="{00000000-0005-0000-0000-0000BD890000}"/>
    <cellStyle name="Título 3 2 7 7 4" xfId="31056" xr:uid="{00000000-0005-0000-0000-0000BE890000}"/>
    <cellStyle name="Título 3 2 7 7 5" xfId="28217" xr:uid="{00000000-0005-0000-0000-0000BF890000}"/>
    <cellStyle name="Título 3 2 7 8" xfId="24093" xr:uid="{00000000-0005-0000-0000-0000C0890000}"/>
    <cellStyle name="Título 3 2 7 8 2" xfId="27943" xr:uid="{00000000-0005-0000-0000-0000C1890000}"/>
    <cellStyle name="Título 3 2 7 8 2 2" xfId="32582" xr:uid="{00000000-0005-0000-0000-0000C2890000}"/>
    <cellStyle name="Título 3 2 7 8 2 3" xfId="34168" xr:uid="{00000000-0005-0000-0000-0000C3890000}"/>
    <cellStyle name="Título 3 2 7 8 3" xfId="31058" xr:uid="{00000000-0005-0000-0000-0000C4890000}"/>
    <cellStyle name="Título 3 2 7 8 4" xfId="28215" xr:uid="{00000000-0005-0000-0000-0000C5890000}"/>
    <cellStyle name="Título 3 2 7 9" xfId="27876" xr:uid="{00000000-0005-0000-0000-0000C6890000}"/>
    <cellStyle name="Título 3 2 7 9 2" xfId="32515" xr:uid="{00000000-0005-0000-0000-0000C7890000}"/>
    <cellStyle name="Título 3 2 7 9 3" xfId="34101" xr:uid="{00000000-0005-0000-0000-0000C8890000}"/>
    <cellStyle name="Título 3 2 7_Client_Report_SSFD_286_UI_15May14_06h00" xfId="37157" xr:uid="{00000000-0005-0000-0000-0000C9890000}"/>
    <cellStyle name="Título 3 2 8" xfId="24094" xr:uid="{00000000-0005-0000-0000-0000CA890000}"/>
    <cellStyle name="Título 3 2 8 10" xfId="28108" xr:uid="{00000000-0005-0000-0000-0000CB890000}"/>
    <cellStyle name="Título 3 2 8 10 2" xfId="32744" xr:uid="{00000000-0005-0000-0000-0000CC890000}"/>
    <cellStyle name="Título 3 2 8 10 3" xfId="34330" xr:uid="{00000000-0005-0000-0000-0000CD890000}"/>
    <cellStyle name="Título 3 2 8 11" xfId="31059" xr:uid="{00000000-0005-0000-0000-0000CE890000}"/>
    <cellStyle name="Título 3 2 8 12" xfId="28214" xr:uid="{00000000-0005-0000-0000-0000CF890000}"/>
    <cellStyle name="Título 3 2 8 2" xfId="24095" xr:uid="{00000000-0005-0000-0000-0000D0890000}"/>
    <cellStyle name="Título 3 2 8 2 10" xfId="31060" xr:uid="{00000000-0005-0000-0000-0000D1890000}"/>
    <cellStyle name="Título 3 2 8 2 11" xfId="28213" xr:uid="{00000000-0005-0000-0000-0000D2890000}"/>
    <cellStyle name="Título 3 2 8 2 2" xfId="24096" xr:uid="{00000000-0005-0000-0000-0000D3890000}"/>
    <cellStyle name="Título 3 2 8 2 2 2" xfId="24097" xr:uid="{00000000-0005-0000-0000-0000D4890000}"/>
    <cellStyle name="Título 3 2 8 2 2 2 2" xfId="24098" xr:uid="{00000000-0005-0000-0000-0000D5890000}"/>
    <cellStyle name="Título 3 2 8 2 2 2 2 2" xfId="24099" xr:uid="{00000000-0005-0000-0000-0000D6890000}"/>
    <cellStyle name="Título 3 2 8 2 2 2 2 2 2" xfId="24100" xr:uid="{00000000-0005-0000-0000-0000D7890000}"/>
    <cellStyle name="Título 3 2 8 2 2 2 2 2 2 2" xfId="27950" xr:uid="{00000000-0005-0000-0000-0000D8890000}"/>
    <cellStyle name="Título 3 2 8 2 2 2 2 2 2 2 2" xfId="32589" xr:uid="{00000000-0005-0000-0000-0000D9890000}"/>
    <cellStyle name="Título 3 2 8 2 2 2 2 2 2 2 3" xfId="34175" xr:uid="{00000000-0005-0000-0000-0000DA890000}"/>
    <cellStyle name="Título 3 2 8 2 2 2 2 2 2 3" xfId="31065" xr:uid="{00000000-0005-0000-0000-0000DB890000}"/>
    <cellStyle name="Título 3 2 8 2 2 2 2 2 2 4" xfId="28208" xr:uid="{00000000-0005-0000-0000-0000DC890000}"/>
    <cellStyle name="Título 3 2 8 2 2 2 2 2 3" xfId="27949" xr:uid="{00000000-0005-0000-0000-0000DD890000}"/>
    <cellStyle name="Título 3 2 8 2 2 2 2 2 3 2" xfId="32588" xr:uid="{00000000-0005-0000-0000-0000DE890000}"/>
    <cellStyle name="Título 3 2 8 2 2 2 2 2 3 3" xfId="34174" xr:uid="{00000000-0005-0000-0000-0000DF890000}"/>
    <cellStyle name="Título 3 2 8 2 2 2 2 2 4" xfId="31064" xr:uid="{00000000-0005-0000-0000-0000E0890000}"/>
    <cellStyle name="Título 3 2 8 2 2 2 2 2 5" xfId="28209" xr:uid="{00000000-0005-0000-0000-0000E1890000}"/>
    <cellStyle name="Título 3 2 8 2 2 2 2 3" xfId="24101" xr:uid="{00000000-0005-0000-0000-0000E2890000}"/>
    <cellStyle name="Título 3 2 8 2 2 2 2 3 2" xfId="27951" xr:uid="{00000000-0005-0000-0000-0000E3890000}"/>
    <cellStyle name="Título 3 2 8 2 2 2 2 3 2 2" xfId="32590" xr:uid="{00000000-0005-0000-0000-0000E4890000}"/>
    <cellStyle name="Título 3 2 8 2 2 2 2 3 2 3" xfId="34176" xr:uid="{00000000-0005-0000-0000-0000E5890000}"/>
    <cellStyle name="Título 3 2 8 2 2 2 2 3 3" xfId="31066" xr:uid="{00000000-0005-0000-0000-0000E6890000}"/>
    <cellStyle name="Título 3 2 8 2 2 2 2 3 4" xfId="28207" xr:uid="{00000000-0005-0000-0000-0000E7890000}"/>
    <cellStyle name="Título 3 2 8 2 2 2 2 4" xfId="27948" xr:uid="{00000000-0005-0000-0000-0000E8890000}"/>
    <cellStyle name="Título 3 2 8 2 2 2 2 4 2" xfId="32587" xr:uid="{00000000-0005-0000-0000-0000E9890000}"/>
    <cellStyle name="Título 3 2 8 2 2 2 2 4 3" xfId="34173" xr:uid="{00000000-0005-0000-0000-0000EA890000}"/>
    <cellStyle name="Título 3 2 8 2 2 2 2 5" xfId="31063" xr:uid="{00000000-0005-0000-0000-0000EB890000}"/>
    <cellStyle name="Título 3 2 8 2 2 2 2 6" xfId="28210" xr:uid="{00000000-0005-0000-0000-0000EC890000}"/>
    <cellStyle name="Título 3 2 8 2 2 2 3" xfId="24102" xr:uid="{00000000-0005-0000-0000-0000ED890000}"/>
    <cellStyle name="Título 3 2 8 2 2 2 3 2" xfId="24103" xr:uid="{00000000-0005-0000-0000-0000EE890000}"/>
    <cellStyle name="Título 3 2 8 2 2 2 3 2 2" xfId="27953" xr:uid="{00000000-0005-0000-0000-0000EF890000}"/>
    <cellStyle name="Título 3 2 8 2 2 2 3 2 2 2" xfId="32592" xr:uid="{00000000-0005-0000-0000-0000F0890000}"/>
    <cellStyle name="Título 3 2 8 2 2 2 3 2 2 3" xfId="34178" xr:uid="{00000000-0005-0000-0000-0000F1890000}"/>
    <cellStyle name="Título 3 2 8 2 2 2 3 2 3" xfId="31068" xr:uid="{00000000-0005-0000-0000-0000F2890000}"/>
    <cellStyle name="Título 3 2 8 2 2 2 3 2 4" xfId="28205" xr:uid="{00000000-0005-0000-0000-0000F3890000}"/>
    <cellStyle name="Título 3 2 8 2 2 2 3 3" xfId="27952" xr:uid="{00000000-0005-0000-0000-0000F4890000}"/>
    <cellStyle name="Título 3 2 8 2 2 2 3 3 2" xfId="32591" xr:uid="{00000000-0005-0000-0000-0000F5890000}"/>
    <cellStyle name="Título 3 2 8 2 2 2 3 3 3" xfId="34177" xr:uid="{00000000-0005-0000-0000-0000F6890000}"/>
    <cellStyle name="Título 3 2 8 2 2 2 3 4" xfId="31067" xr:uid="{00000000-0005-0000-0000-0000F7890000}"/>
    <cellStyle name="Título 3 2 8 2 2 2 3 5" xfId="28206" xr:uid="{00000000-0005-0000-0000-0000F8890000}"/>
    <cellStyle name="Título 3 2 8 2 2 2 4" xfId="24104" xr:uid="{00000000-0005-0000-0000-0000F9890000}"/>
    <cellStyle name="Título 3 2 8 2 2 2 4 2" xfId="27954" xr:uid="{00000000-0005-0000-0000-0000FA890000}"/>
    <cellStyle name="Título 3 2 8 2 2 2 4 2 2" xfId="32593" xr:uid="{00000000-0005-0000-0000-0000FB890000}"/>
    <cellStyle name="Título 3 2 8 2 2 2 4 2 3" xfId="34179" xr:uid="{00000000-0005-0000-0000-0000FC890000}"/>
    <cellStyle name="Título 3 2 8 2 2 2 4 3" xfId="31069" xr:uid="{00000000-0005-0000-0000-0000FD890000}"/>
    <cellStyle name="Título 3 2 8 2 2 2 4 4" xfId="28204" xr:uid="{00000000-0005-0000-0000-0000FE890000}"/>
    <cellStyle name="Título 3 2 8 2 2 2 5" xfId="27947" xr:uid="{00000000-0005-0000-0000-0000FF890000}"/>
    <cellStyle name="Título 3 2 8 2 2 2 5 2" xfId="32586" xr:uid="{00000000-0005-0000-0000-0000008A0000}"/>
    <cellStyle name="Título 3 2 8 2 2 2 5 3" xfId="34172" xr:uid="{00000000-0005-0000-0000-0000018A0000}"/>
    <cellStyle name="Título 3 2 8 2 2 2 6" xfId="31062" xr:uid="{00000000-0005-0000-0000-0000028A0000}"/>
    <cellStyle name="Título 3 2 8 2 2 2 7" xfId="28211" xr:uid="{00000000-0005-0000-0000-0000038A0000}"/>
    <cellStyle name="Título 3 2 8 2 2 3" xfId="24105" xr:uid="{00000000-0005-0000-0000-0000048A0000}"/>
    <cellStyle name="Título 3 2 8 2 2 3 2" xfId="24106" xr:uid="{00000000-0005-0000-0000-0000058A0000}"/>
    <cellStyle name="Título 3 2 8 2 2 3 2 2" xfId="24107" xr:uid="{00000000-0005-0000-0000-0000068A0000}"/>
    <cellStyle name="Título 3 2 8 2 2 3 2 2 2" xfId="27957" xr:uid="{00000000-0005-0000-0000-0000078A0000}"/>
    <cellStyle name="Título 3 2 8 2 2 3 2 2 2 2" xfId="32596" xr:uid="{00000000-0005-0000-0000-0000088A0000}"/>
    <cellStyle name="Título 3 2 8 2 2 3 2 2 2 3" xfId="34182" xr:uid="{00000000-0005-0000-0000-0000098A0000}"/>
    <cellStyle name="Título 3 2 8 2 2 3 2 2 3" xfId="31072" xr:uid="{00000000-0005-0000-0000-00000A8A0000}"/>
    <cellStyle name="Título 3 2 8 2 2 3 2 2 4" xfId="28201" xr:uid="{00000000-0005-0000-0000-00000B8A0000}"/>
    <cellStyle name="Título 3 2 8 2 2 3 2 3" xfId="27956" xr:uid="{00000000-0005-0000-0000-00000C8A0000}"/>
    <cellStyle name="Título 3 2 8 2 2 3 2 3 2" xfId="32595" xr:uid="{00000000-0005-0000-0000-00000D8A0000}"/>
    <cellStyle name="Título 3 2 8 2 2 3 2 3 3" xfId="34181" xr:uid="{00000000-0005-0000-0000-00000E8A0000}"/>
    <cellStyle name="Título 3 2 8 2 2 3 2 4" xfId="31071" xr:uid="{00000000-0005-0000-0000-00000F8A0000}"/>
    <cellStyle name="Título 3 2 8 2 2 3 2 5" xfId="28202" xr:uid="{00000000-0005-0000-0000-0000108A0000}"/>
    <cellStyle name="Título 3 2 8 2 2 3 3" xfId="24108" xr:uid="{00000000-0005-0000-0000-0000118A0000}"/>
    <cellStyle name="Título 3 2 8 2 2 3 3 2" xfId="27958" xr:uid="{00000000-0005-0000-0000-0000128A0000}"/>
    <cellStyle name="Título 3 2 8 2 2 3 3 2 2" xfId="32597" xr:uid="{00000000-0005-0000-0000-0000138A0000}"/>
    <cellStyle name="Título 3 2 8 2 2 3 3 2 3" xfId="34183" xr:uid="{00000000-0005-0000-0000-0000148A0000}"/>
    <cellStyle name="Título 3 2 8 2 2 3 3 3" xfId="31073" xr:uid="{00000000-0005-0000-0000-0000158A0000}"/>
    <cellStyle name="Título 3 2 8 2 2 3 3 4" xfId="28200" xr:uid="{00000000-0005-0000-0000-0000168A0000}"/>
    <cellStyle name="Título 3 2 8 2 2 3 4" xfId="27955" xr:uid="{00000000-0005-0000-0000-0000178A0000}"/>
    <cellStyle name="Título 3 2 8 2 2 3 4 2" xfId="32594" xr:uid="{00000000-0005-0000-0000-0000188A0000}"/>
    <cellStyle name="Título 3 2 8 2 2 3 4 3" xfId="34180" xr:uid="{00000000-0005-0000-0000-0000198A0000}"/>
    <cellStyle name="Título 3 2 8 2 2 3 5" xfId="31070" xr:uid="{00000000-0005-0000-0000-00001A8A0000}"/>
    <cellStyle name="Título 3 2 8 2 2 3 6" xfId="28203" xr:uid="{00000000-0005-0000-0000-00001B8A0000}"/>
    <cellStyle name="Título 3 2 8 2 2 4" xfId="24109" xr:uid="{00000000-0005-0000-0000-00001C8A0000}"/>
    <cellStyle name="Título 3 2 8 2 2 4 2" xfId="24110" xr:uid="{00000000-0005-0000-0000-00001D8A0000}"/>
    <cellStyle name="Título 3 2 8 2 2 4 2 2" xfId="27960" xr:uid="{00000000-0005-0000-0000-00001E8A0000}"/>
    <cellStyle name="Título 3 2 8 2 2 4 2 2 2" xfId="32599" xr:uid="{00000000-0005-0000-0000-00001F8A0000}"/>
    <cellStyle name="Título 3 2 8 2 2 4 2 2 3" xfId="34185" xr:uid="{00000000-0005-0000-0000-0000208A0000}"/>
    <cellStyle name="Título 3 2 8 2 2 4 2 3" xfId="31075" xr:uid="{00000000-0005-0000-0000-0000218A0000}"/>
    <cellStyle name="Título 3 2 8 2 2 4 2 4" xfId="28198" xr:uid="{00000000-0005-0000-0000-0000228A0000}"/>
    <cellStyle name="Título 3 2 8 2 2 4 3" xfId="27959" xr:uid="{00000000-0005-0000-0000-0000238A0000}"/>
    <cellStyle name="Título 3 2 8 2 2 4 3 2" xfId="32598" xr:uid="{00000000-0005-0000-0000-0000248A0000}"/>
    <cellStyle name="Título 3 2 8 2 2 4 3 3" xfId="34184" xr:uid="{00000000-0005-0000-0000-0000258A0000}"/>
    <cellStyle name="Título 3 2 8 2 2 4 4" xfId="31074" xr:uid="{00000000-0005-0000-0000-0000268A0000}"/>
    <cellStyle name="Título 3 2 8 2 2 4 5" xfId="28199" xr:uid="{00000000-0005-0000-0000-0000278A0000}"/>
    <cellStyle name="Título 3 2 8 2 2 5" xfId="24111" xr:uid="{00000000-0005-0000-0000-0000288A0000}"/>
    <cellStyle name="Título 3 2 8 2 2 5 2" xfId="27961" xr:uid="{00000000-0005-0000-0000-0000298A0000}"/>
    <cellStyle name="Título 3 2 8 2 2 5 2 2" xfId="32600" xr:uid="{00000000-0005-0000-0000-00002A8A0000}"/>
    <cellStyle name="Título 3 2 8 2 2 5 2 3" xfId="34186" xr:uid="{00000000-0005-0000-0000-00002B8A0000}"/>
    <cellStyle name="Título 3 2 8 2 2 5 3" xfId="31076" xr:uid="{00000000-0005-0000-0000-00002C8A0000}"/>
    <cellStyle name="Título 3 2 8 2 2 5 4" xfId="28197" xr:uid="{00000000-0005-0000-0000-00002D8A0000}"/>
    <cellStyle name="Título 3 2 8 2 2 6" xfId="27946" xr:uid="{00000000-0005-0000-0000-00002E8A0000}"/>
    <cellStyle name="Título 3 2 8 2 2 6 2" xfId="32585" xr:uid="{00000000-0005-0000-0000-00002F8A0000}"/>
    <cellStyle name="Título 3 2 8 2 2 6 3" xfId="34171" xr:uid="{00000000-0005-0000-0000-0000308A0000}"/>
    <cellStyle name="Título 3 2 8 2 2 7" xfId="31061" xr:uid="{00000000-0005-0000-0000-0000318A0000}"/>
    <cellStyle name="Título 3 2 8 2 2 8" xfId="28212" xr:uid="{00000000-0005-0000-0000-0000328A0000}"/>
    <cellStyle name="Título 3 2 8 2 3" xfId="24112" xr:uid="{00000000-0005-0000-0000-0000338A0000}"/>
    <cellStyle name="Título 3 2 8 2 3 2" xfId="24113" xr:uid="{00000000-0005-0000-0000-0000348A0000}"/>
    <cellStyle name="Título 3 2 8 2 3 2 2" xfId="24114" xr:uid="{00000000-0005-0000-0000-0000358A0000}"/>
    <cellStyle name="Título 3 2 8 2 3 2 2 2" xfId="24115" xr:uid="{00000000-0005-0000-0000-0000368A0000}"/>
    <cellStyle name="Título 3 2 8 2 3 2 2 2 2" xfId="27965" xr:uid="{00000000-0005-0000-0000-0000378A0000}"/>
    <cellStyle name="Título 3 2 8 2 3 2 2 2 2 2" xfId="32604" xr:uid="{00000000-0005-0000-0000-0000388A0000}"/>
    <cellStyle name="Título 3 2 8 2 3 2 2 2 2 3" xfId="34190" xr:uid="{00000000-0005-0000-0000-0000398A0000}"/>
    <cellStyle name="Título 3 2 8 2 3 2 2 2 3" xfId="31080" xr:uid="{00000000-0005-0000-0000-00003A8A0000}"/>
    <cellStyle name="Título 3 2 8 2 3 2 2 2 4" xfId="28193" xr:uid="{00000000-0005-0000-0000-00003B8A0000}"/>
    <cellStyle name="Título 3 2 8 2 3 2 2 3" xfId="27964" xr:uid="{00000000-0005-0000-0000-00003C8A0000}"/>
    <cellStyle name="Título 3 2 8 2 3 2 2 3 2" xfId="32603" xr:uid="{00000000-0005-0000-0000-00003D8A0000}"/>
    <cellStyle name="Título 3 2 8 2 3 2 2 3 3" xfId="34189" xr:uid="{00000000-0005-0000-0000-00003E8A0000}"/>
    <cellStyle name="Título 3 2 8 2 3 2 2 4" xfId="31079" xr:uid="{00000000-0005-0000-0000-00003F8A0000}"/>
    <cellStyle name="Título 3 2 8 2 3 2 2 5" xfId="28194" xr:uid="{00000000-0005-0000-0000-0000408A0000}"/>
    <cellStyle name="Título 3 2 8 2 3 2 3" xfId="24116" xr:uid="{00000000-0005-0000-0000-0000418A0000}"/>
    <cellStyle name="Título 3 2 8 2 3 2 3 2" xfId="27966" xr:uid="{00000000-0005-0000-0000-0000428A0000}"/>
    <cellStyle name="Título 3 2 8 2 3 2 3 2 2" xfId="32605" xr:uid="{00000000-0005-0000-0000-0000438A0000}"/>
    <cellStyle name="Título 3 2 8 2 3 2 3 2 3" xfId="34191" xr:uid="{00000000-0005-0000-0000-0000448A0000}"/>
    <cellStyle name="Título 3 2 8 2 3 2 3 3" xfId="31081" xr:uid="{00000000-0005-0000-0000-0000458A0000}"/>
    <cellStyle name="Título 3 2 8 2 3 2 3 4" xfId="28192" xr:uid="{00000000-0005-0000-0000-0000468A0000}"/>
    <cellStyle name="Título 3 2 8 2 3 2 4" xfId="27963" xr:uid="{00000000-0005-0000-0000-0000478A0000}"/>
    <cellStyle name="Título 3 2 8 2 3 2 4 2" xfId="32602" xr:uid="{00000000-0005-0000-0000-0000488A0000}"/>
    <cellStyle name="Título 3 2 8 2 3 2 4 3" xfId="34188" xr:uid="{00000000-0005-0000-0000-0000498A0000}"/>
    <cellStyle name="Título 3 2 8 2 3 2 5" xfId="31078" xr:uid="{00000000-0005-0000-0000-00004A8A0000}"/>
    <cellStyle name="Título 3 2 8 2 3 2 6" xfId="28195" xr:uid="{00000000-0005-0000-0000-00004B8A0000}"/>
    <cellStyle name="Título 3 2 8 2 3 3" xfId="24117" xr:uid="{00000000-0005-0000-0000-00004C8A0000}"/>
    <cellStyle name="Título 3 2 8 2 3 3 2" xfId="24118" xr:uid="{00000000-0005-0000-0000-00004D8A0000}"/>
    <cellStyle name="Título 3 2 8 2 3 3 2 2" xfId="27968" xr:uid="{00000000-0005-0000-0000-00004E8A0000}"/>
    <cellStyle name="Título 3 2 8 2 3 3 2 2 2" xfId="32607" xr:uid="{00000000-0005-0000-0000-00004F8A0000}"/>
    <cellStyle name="Título 3 2 8 2 3 3 2 2 3" xfId="34193" xr:uid="{00000000-0005-0000-0000-0000508A0000}"/>
    <cellStyle name="Título 3 2 8 2 3 3 2 3" xfId="31083" xr:uid="{00000000-0005-0000-0000-0000518A0000}"/>
    <cellStyle name="Título 3 2 8 2 3 3 2 4" xfId="28190" xr:uid="{00000000-0005-0000-0000-0000528A0000}"/>
    <cellStyle name="Título 3 2 8 2 3 3 3" xfId="27967" xr:uid="{00000000-0005-0000-0000-0000538A0000}"/>
    <cellStyle name="Título 3 2 8 2 3 3 3 2" xfId="32606" xr:uid="{00000000-0005-0000-0000-0000548A0000}"/>
    <cellStyle name="Título 3 2 8 2 3 3 3 3" xfId="34192" xr:uid="{00000000-0005-0000-0000-0000558A0000}"/>
    <cellStyle name="Título 3 2 8 2 3 3 4" xfId="31082" xr:uid="{00000000-0005-0000-0000-0000568A0000}"/>
    <cellStyle name="Título 3 2 8 2 3 3 5" xfId="28191" xr:uid="{00000000-0005-0000-0000-0000578A0000}"/>
    <cellStyle name="Título 3 2 8 2 3 4" xfId="24119" xr:uid="{00000000-0005-0000-0000-0000588A0000}"/>
    <cellStyle name="Título 3 2 8 2 3 4 2" xfId="27969" xr:uid="{00000000-0005-0000-0000-0000598A0000}"/>
    <cellStyle name="Título 3 2 8 2 3 4 2 2" xfId="32608" xr:uid="{00000000-0005-0000-0000-00005A8A0000}"/>
    <cellStyle name="Título 3 2 8 2 3 4 2 3" xfId="34194" xr:uid="{00000000-0005-0000-0000-00005B8A0000}"/>
    <cellStyle name="Título 3 2 8 2 3 4 3" xfId="31084" xr:uid="{00000000-0005-0000-0000-00005C8A0000}"/>
    <cellStyle name="Título 3 2 8 2 3 4 4" xfId="28189" xr:uid="{00000000-0005-0000-0000-00005D8A0000}"/>
    <cellStyle name="Título 3 2 8 2 3 5" xfId="27962" xr:uid="{00000000-0005-0000-0000-00005E8A0000}"/>
    <cellStyle name="Título 3 2 8 2 3 5 2" xfId="32601" xr:uid="{00000000-0005-0000-0000-00005F8A0000}"/>
    <cellStyle name="Título 3 2 8 2 3 5 3" xfId="34187" xr:uid="{00000000-0005-0000-0000-0000608A0000}"/>
    <cellStyle name="Título 3 2 8 2 3 6" xfId="31077" xr:uid="{00000000-0005-0000-0000-0000618A0000}"/>
    <cellStyle name="Título 3 2 8 2 3 7" xfId="28196" xr:uid="{00000000-0005-0000-0000-0000628A0000}"/>
    <cellStyle name="Título 3 2 8 2 4" xfId="24120" xr:uid="{00000000-0005-0000-0000-0000638A0000}"/>
    <cellStyle name="Título 3 2 8 2 4 2" xfId="24121" xr:uid="{00000000-0005-0000-0000-0000648A0000}"/>
    <cellStyle name="Título 3 2 8 2 4 2 2" xfId="24122" xr:uid="{00000000-0005-0000-0000-0000658A0000}"/>
    <cellStyle name="Título 3 2 8 2 4 2 2 2" xfId="27972" xr:uid="{00000000-0005-0000-0000-0000668A0000}"/>
    <cellStyle name="Título 3 2 8 2 4 2 2 2 2" xfId="32611" xr:uid="{00000000-0005-0000-0000-0000678A0000}"/>
    <cellStyle name="Título 3 2 8 2 4 2 2 2 3" xfId="34197" xr:uid="{00000000-0005-0000-0000-0000688A0000}"/>
    <cellStyle name="Título 3 2 8 2 4 2 2 3" xfId="31087" xr:uid="{00000000-0005-0000-0000-0000698A0000}"/>
    <cellStyle name="Título 3 2 8 2 4 2 2 4" xfId="28186" xr:uid="{00000000-0005-0000-0000-00006A8A0000}"/>
    <cellStyle name="Título 3 2 8 2 4 2 3" xfId="27971" xr:uid="{00000000-0005-0000-0000-00006B8A0000}"/>
    <cellStyle name="Título 3 2 8 2 4 2 3 2" xfId="32610" xr:uid="{00000000-0005-0000-0000-00006C8A0000}"/>
    <cellStyle name="Título 3 2 8 2 4 2 3 3" xfId="34196" xr:uid="{00000000-0005-0000-0000-00006D8A0000}"/>
    <cellStyle name="Título 3 2 8 2 4 2 4" xfId="31086" xr:uid="{00000000-0005-0000-0000-00006E8A0000}"/>
    <cellStyle name="Título 3 2 8 2 4 2 5" xfId="28187" xr:uid="{00000000-0005-0000-0000-00006F8A0000}"/>
    <cellStyle name="Título 3 2 8 2 4 3" xfId="24123" xr:uid="{00000000-0005-0000-0000-0000708A0000}"/>
    <cellStyle name="Título 3 2 8 2 4 3 2" xfId="27973" xr:uid="{00000000-0005-0000-0000-0000718A0000}"/>
    <cellStyle name="Título 3 2 8 2 4 3 2 2" xfId="32612" xr:uid="{00000000-0005-0000-0000-0000728A0000}"/>
    <cellStyle name="Título 3 2 8 2 4 3 2 3" xfId="34198" xr:uid="{00000000-0005-0000-0000-0000738A0000}"/>
    <cellStyle name="Título 3 2 8 2 4 3 3" xfId="31088" xr:uid="{00000000-0005-0000-0000-0000748A0000}"/>
    <cellStyle name="Título 3 2 8 2 4 3 4" xfId="28185" xr:uid="{00000000-0005-0000-0000-0000758A0000}"/>
    <cellStyle name="Título 3 2 8 2 4 4" xfId="27970" xr:uid="{00000000-0005-0000-0000-0000768A0000}"/>
    <cellStyle name="Título 3 2 8 2 4 4 2" xfId="32609" xr:uid="{00000000-0005-0000-0000-0000778A0000}"/>
    <cellStyle name="Título 3 2 8 2 4 4 3" xfId="34195" xr:uid="{00000000-0005-0000-0000-0000788A0000}"/>
    <cellStyle name="Título 3 2 8 2 4 5" xfId="31085" xr:uid="{00000000-0005-0000-0000-0000798A0000}"/>
    <cellStyle name="Título 3 2 8 2 4 6" xfId="28188" xr:uid="{00000000-0005-0000-0000-00007A8A0000}"/>
    <cellStyle name="Título 3 2 8 2 5" xfId="24124" xr:uid="{00000000-0005-0000-0000-00007B8A0000}"/>
    <cellStyle name="Título 3 2 8 2 5 2" xfId="24125" xr:uid="{00000000-0005-0000-0000-00007C8A0000}"/>
    <cellStyle name="Título 3 2 8 2 5 2 2" xfId="27975" xr:uid="{00000000-0005-0000-0000-00007D8A0000}"/>
    <cellStyle name="Título 3 2 8 2 5 2 2 2" xfId="32614" xr:uid="{00000000-0005-0000-0000-00007E8A0000}"/>
    <cellStyle name="Título 3 2 8 2 5 2 2 3" xfId="34200" xr:uid="{00000000-0005-0000-0000-00007F8A0000}"/>
    <cellStyle name="Título 3 2 8 2 5 2 3" xfId="31090" xr:uid="{00000000-0005-0000-0000-0000808A0000}"/>
    <cellStyle name="Título 3 2 8 2 5 2 4" xfId="28183" xr:uid="{00000000-0005-0000-0000-0000818A0000}"/>
    <cellStyle name="Título 3 2 8 2 5 3" xfId="27974" xr:uid="{00000000-0005-0000-0000-0000828A0000}"/>
    <cellStyle name="Título 3 2 8 2 5 3 2" xfId="32613" xr:uid="{00000000-0005-0000-0000-0000838A0000}"/>
    <cellStyle name="Título 3 2 8 2 5 3 3" xfId="34199" xr:uid="{00000000-0005-0000-0000-0000848A0000}"/>
    <cellStyle name="Título 3 2 8 2 5 4" xfId="31089" xr:uid="{00000000-0005-0000-0000-0000858A0000}"/>
    <cellStyle name="Título 3 2 8 2 5 5" xfId="28184" xr:uid="{00000000-0005-0000-0000-0000868A0000}"/>
    <cellStyle name="Título 3 2 8 2 6" xfId="24126" xr:uid="{00000000-0005-0000-0000-0000878A0000}"/>
    <cellStyle name="Título 3 2 8 2 6 2" xfId="24127" xr:uid="{00000000-0005-0000-0000-0000888A0000}"/>
    <cellStyle name="Título 3 2 8 2 6 2 2" xfId="27977" xr:uid="{00000000-0005-0000-0000-0000898A0000}"/>
    <cellStyle name="Título 3 2 8 2 6 2 2 2" xfId="32616" xr:uid="{00000000-0005-0000-0000-00008A8A0000}"/>
    <cellStyle name="Título 3 2 8 2 6 2 2 3" xfId="34202" xr:uid="{00000000-0005-0000-0000-00008B8A0000}"/>
    <cellStyle name="Título 3 2 8 2 6 2 3" xfId="31092" xr:uid="{00000000-0005-0000-0000-00008C8A0000}"/>
    <cellStyle name="Título 3 2 8 2 6 2 4" xfId="28181" xr:uid="{00000000-0005-0000-0000-00008D8A0000}"/>
    <cellStyle name="Título 3 2 8 2 6 3" xfId="27976" xr:uid="{00000000-0005-0000-0000-00008E8A0000}"/>
    <cellStyle name="Título 3 2 8 2 6 3 2" xfId="32615" xr:uid="{00000000-0005-0000-0000-00008F8A0000}"/>
    <cellStyle name="Título 3 2 8 2 6 3 3" xfId="34201" xr:uid="{00000000-0005-0000-0000-0000908A0000}"/>
    <cellStyle name="Título 3 2 8 2 6 4" xfId="31091" xr:uid="{00000000-0005-0000-0000-0000918A0000}"/>
    <cellStyle name="Título 3 2 8 2 6 5" xfId="28182" xr:uid="{00000000-0005-0000-0000-0000928A0000}"/>
    <cellStyle name="Título 3 2 8 2 7" xfId="24128" xr:uid="{00000000-0005-0000-0000-0000938A0000}"/>
    <cellStyle name="Título 3 2 8 2 7 2" xfId="27978" xr:uid="{00000000-0005-0000-0000-0000948A0000}"/>
    <cellStyle name="Título 3 2 8 2 7 2 2" xfId="32617" xr:uid="{00000000-0005-0000-0000-0000958A0000}"/>
    <cellStyle name="Título 3 2 8 2 7 2 3" xfId="34203" xr:uid="{00000000-0005-0000-0000-0000968A0000}"/>
    <cellStyle name="Título 3 2 8 2 7 3" xfId="31093" xr:uid="{00000000-0005-0000-0000-0000978A0000}"/>
    <cellStyle name="Título 3 2 8 2 7 4" xfId="28180" xr:uid="{00000000-0005-0000-0000-0000988A0000}"/>
    <cellStyle name="Título 3 2 8 2 8" xfId="27945" xr:uid="{00000000-0005-0000-0000-0000998A0000}"/>
    <cellStyle name="Título 3 2 8 2 8 2" xfId="32584" xr:uid="{00000000-0005-0000-0000-00009A8A0000}"/>
    <cellStyle name="Título 3 2 8 2 8 3" xfId="34170" xr:uid="{00000000-0005-0000-0000-00009B8A0000}"/>
    <cellStyle name="Título 3 2 8 2 9" xfId="28109" xr:uid="{00000000-0005-0000-0000-00009C8A0000}"/>
    <cellStyle name="Título 3 2 8 2 9 2" xfId="32745" xr:uid="{00000000-0005-0000-0000-00009D8A0000}"/>
    <cellStyle name="Título 3 2 8 2 9 3" xfId="34331" xr:uid="{00000000-0005-0000-0000-00009E8A0000}"/>
    <cellStyle name="Título 3 2 8 3" xfId="24129" xr:uid="{00000000-0005-0000-0000-00009F8A0000}"/>
    <cellStyle name="Título 3 2 8 3 2" xfId="24130" xr:uid="{00000000-0005-0000-0000-0000A08A0000}"/>
    <cellStyle name="Título 3 2 8 3 2 2" xfId="24131" xr:uid="{00000000-0005-0000-0000-0000A18A0000}"/>
    <cellStyle name="Título 3 2 8 3 2 2 2" xfId="24132" xr:uid="{00000000-0005-0000-0000-0000A28A0000}"/>
    <cellStyle name="Título 3 2 8 3 2 2 2 2" xfId="24133" xr:uid="{00000000-0005-0000-0000-0000A38A0000}"/>
    <cellStyle name="Título 3 2 8 3 2 2 2 2 2" xfId="27983" xr:uid="{00000000-0005-0000-0000-0000A48A0000}"/>
    <cellStyle name="Título 3 2 8 3 2 2 2 2 2 2" xfId="32622" xr:uid="{00000000-0005-0000-0000-0000A58A0000}"/>
    <cellStyle name="Título 3 2 8 3 2 2 2 2 2 3" xfId="34208" xr:uid="{00000000-0005-0000-0000-0000A68A0000}"/>
    <cellStyle name="Título 3 2 8 3 2 2 2 2 3" xfId="31098" xr:uid="{00000000-0005-0000-0000-0000A78A0000}"/>
    <cellStyle name="Título 3 2 8 3 2 2 2 2 4" xfId="28175" xr:uid="{00000000-0005-0000-0000-0000A88A0000}"/>
    <cellStyle name="Título 3 2 8 3 2 2 2 3" xfId="27982" xr:uid="{00000000-0005-0000-0000-0000A98A0000}"/>
    <cellStyle name="Título 3 2 8 3 2 2 2 3 2" xfId="32621" xr:uid="{00000000-0005-0000-0000-0000AA8A0000}"/>
    <cellStyle name="Título 3 2 8 3 2 2 2 3 3" xfId="34207" xr:uid="{00000000-0005-0000-0000-0000AB8A0000}"/>
    <cellStyle name="Título 3 2 8 3 2 2 2 4" xfId="31097" xr:uid="{00000000-0005-0000-0000-0000AC8A0000}"/>
    <cellStyle name="Título 3 2 8 3 2 2 2 5" xfId="28176" xr:uid="{00000000-0005-0000-0000-0000AD8A0000}"/>
    <cellStyle name="Título 3 2 8 3 2 2 3" xfId="24134" xr:uid="{00000000-0005-0000-0000-0000AE8A0000}"/>
    <cellStyle name="Título 3 2 8 3 2 2 3 2" xfId="27984" xr:uid="{00000000-0005-0000-0000-0000AF8A0000}"/>
    <cellStyle name="Título 3 2 8 3 2 2 3 2 2" xfId="32623" xr:uid="{00000000-0005-0000-0000-0000B08A0000}"/>
    <cellStyle name="Título 3 2 8 3 2 2 3 2 3" xfId="34209" xr:uid="{00000000-0005-0000-0000-0000B18A0000}"/>
    <cellStyle name="Título 3 2 8 3 2 2 3 3" xfId="31099" xr:uid="{00000000-0005-0000-0000-0000B28A0000}"/>
    <cellStyle name="Título 3 2 8 3 2 2 3 4" xfId="28174" xr:uid="{00000000-0005-0000-0000-0000B38A0000}"/>
    <cellStyle name="Título 3 2 8 3 2 2 4" xfId="27981" xr:uid="{00000000-0005-0000-0000-0000B48A0000}"/>
    <cellStyle name="Título 3 2 8 3 2 2 4 2" xfId="32620" xr:uid="{00000000-0005-0000-0000-0000B58A0000}"/>
    <cellStyle name="Título 3 2 8 3 2 2 4 3" xfId="34206" xr:uid="{00000000-0005-0000-0000-0000B68A0000}"/>
    <cellStyle name="Título 3 2 8 3 2 2 5" xfId="31096" xr:uid="{00000000-0005-0000-0000-0000B78A0000}"/>
    <cellStyle name="Título 3 2 8 3 2 2 6" xfId="28177" xr:uid="{00000000-0005-0000-0000-0000B88A0000}"/>
    <cellStyle name="Título 3 2 8 3 2 3" xfId="24135" xr:uid="{00000000-0005-0000-0000-0000B98A0000}"/>
    <cellStyle name="Título 3 2 8 3 2 3 2" xfId="24136" xr:uid="{00000000-0005-0000-0000-0000BA8A0000}"/>
    <cellStyle name="Título 3 2 8 3 2 3 2 2" xfId="27986" xr:uid="{00000000-0005-0000-0000-0000BB8A0000}"/>
    <cellStyle name="Título 3 2 8 3 2 3 2 2 2" xfId="32625" xr:uid="{00000000-0005-0000-0000-0000BC8A0000}"/>
    <cellStyle name="Título 3 2 8 3 2 3 2 2 3" xfId="34211" xr:uid="{00000000-0005-0000-0000-0000BD8A0000}"/>
    <cellStyle name="Título 3 2 8 3 2 3 2 3" xfId="31101" xr:uid="{00000000-0005-0000-0000-0000BE8A0000}"/>
    <cellStyle name="Título 3 2 8 3 2 3 2 4" xfId="28172" xr:uid="{00000000-0005-0000-0000-0000BF8A0000}"/>
    <cellStyle name="Título 3 2 8 3 2 3 3" xfId="27985" xr:uid="{00000000-0005-0000-0000-0000C08A0000}"/>
    <cellStyle name="Título 3 2 8 3 2 3 3 2" xfId="32624" xr:uid="{00000000-0005-0000-0000-0000C18A0000}"/>
    <cellStyle name="Título 3 2 8 3 2 3 3 3" xfId="34210" xr:uid="{00000000-0005-0000-0000-0000C28A0000}"/>
    <cellStyle name="Título 3 2 8 3 2 3 4" xfId="31100" xr:uid="{00000000-0005-0000-0000-0000C38A0000}"/>
    <cellStyle name="Título 3 2 8 3 2 3 5" xfId="28173" xr:uid="{00000000-0005-0000-0000-0000C48A0000}"/>
    <cellStyle name="Título 3 2 8 3 2 4" xfId="24137" xr:uid="{00000000-0005-0000-0000-0000C58A0000}"/>
    <cellStyle name="Título 3 2 8 3 2 4 2" xfId="27987" xr:uid="{00000000-0005-0000-0000-0000C68A0000}"/>
    <cellStyle name="Título 3 2 8 3 2 4 2 2" xfId="32626" xr:uid="{00000000-0005-0000-0000-0000C78A0000}"/>
    <cellStyle name="Título 3 2 8 3 2 4 2 3" xfId="34212" xr:uid="{00000000-0005-0000-0000-0000C88A0000}"/>
    <cellStyle name="Título 3 2 8 3 2 4 3" xfId="31102" xr:uid="{00000000-0005-0000-0000-0000C98A0000}"/>
    <cellStyle name="Título 3 2 8 3 2 4 4" xfId="28171" xr:uid="{00000000-0005-0000-0000-0000CA8A0000}"/>
    <cellStyle name="Título 3 2 8 3 2 5" xfId="27980" xr:uid="{00000000-0005-0000-0000-0000CB8A0000}"/>
    <cellStyle name="Título 3 2 8 3 2 5 2" xfId="32619" xr:uid="{00000000-0005-0000-0000-0000CC8A0000}"/>
    <cellStyle name="Título 3 2 8 3 2 5 3" xfId="34205" xr:uid="{00000000-0005-0000-0000-0000CD8A0000}"/>
    <cellStyle name="Título 3 2 8 3 2 6" xfId="31095" xr:uid="{00000000-0005-0000-0000-0000CE8A0000}"/>
    <cellStyle name="Título 3 2 8 3 2 7" xfId="28178" xr:uid="{00000000-0005-0000-0000-0000CF8A0000}"/>
    <cellStyle name="Título 3 2 8 3 3" xfId="24138" xr:uid="{00000000-0005-0000-0000-0000D08A0000}"/>
    <cellStyle name="Título 3 2 8 3 3 2" xfId="24139" xr:uid="{00000000-0005-0000-0000-0000D18A0000}"/>
    <cellStyle name="Título 3 2 8 3 3 2 2" xfId="24140" xr:uid="{00000000-0005-0000-0000-0000D28A0000}"/>
    <cellStyle name="Título 3 2 8 3 3 2 2 2" xfId="27990" xr:uid="{00000000-0005-0000-0000-0000D38A0000}"/>
    <cellStyle name="Título 3 2 8 3 3 2 2 2 2" xfId="32629" xr:uid="{00000000-0005-0000-0000-0000D48A0000}"/>
    <cellStyle name="Título 3 2 8 3 3 2 2 2 3" xfId="34215" xr:uid="{00000000-0005-0000-0000-0000D58A0000}"/>
    <cellStyle name="Título 3 2 8 3 3 2 2 3" xfId="31105" xr:uid="{00000000-0005-0000-0000-0000D68A0000}"/>
    <cellStyle name="Título 3 2 8 3 3 2 2 4" xfId="28168" xr:uid="{00000000-0005-0000-0000-0000D78A0000}"/>
    <cellStyle name="Título 3 2 8 3 3 2 3" xfId="27989" xr:uid="{00000000-0005-0000-0000-0000D88A0000}"/>
    <cellStyle name="Título 3 2 8 3 3 2 3 2" xfId="32628" xr:uid="{00000000-0005-0000-0000-0000D98A0000}"/>
    <cellStyle name="Título 3 2 8 3 3 2 3 3" xfId="34214" xr:uid="{00000000-0005-0000-0000-0000DA8A0000}"/>
    <cellStyle name="Título 3 2 8 3 3 2 4" xfId="31104" xr:uid="{00000000-0005-0000-0000-0000DB8A0000}"/>
    <cellStyle name="Título 3 2 8 3 3 2 5" xfId="28169" xr:uid="{00000000-0005-0000-0000-0000DC8A0000}"/>
    <cellStyle name="Título 3 2 8 3 3 3" xfId="24141" xr:uid="{00000000-0005-0000-0000-0000DD8A0000}"/>
    <cellStyle name="Título 3 2 8 3 3 3 2" xfId="27991" xr:uid="{00000000-0005-0000-0000-0000DE8A0000}"/>
    <cellStyle name="Título 3 2 8 3 3 3 2 2" xfId="32630" xr:uid="{00000000-0005-0000-0000-0000DF8A0000}"/>
    <cellStyle name="Título 3 2 8 3 3 3 2 3" xfId="34216" xr:uid="{00000000-0005-0000-0000-0000E08A0000}"/>
    <cellStyle name="Título 3 2 8 3 3 3 3" xfId="31106" xr:uid="{00000000-0005-0000-0000-0000E18A0000}"/>
    <cellStyle name="Título 3 2 8 3 3 3 4" xfId="28167" xr:uid="{00000000-0005-0000-0000-0000E28A0000}"/>
    <cellStyle name="Título 3 2 8 3 3 4" xfId="27988" xr:uid="{00000000-0005-0000-0000-0000E38A0000}"/>
    <cellStyle name="Título 3 2 8 3 3 4 2" xfId="32627" xr:uid="{00000000-0005-0000-0000-0000E48A0000}"/>
    <cellStyle name="Título 3 2 8 3 3 4 3" xfId="34213" xr:uid="{00000000-0005-0000-0000-0000E58A0000}"/>
    <cellStyle name="Título 3 2 8 3 3 5" xfId="31103" xr:uid="{00000000-0005-0000-0000-0000E68A0000}"/>
    <cellStyle name="Título 3 2 8 3 3 6" xfId="28170" xr:uid="{00000000-0005-0000-0000-0000E78A0000}"/>
    <cellStyle name="Título 3 2 8 3 4" xfId="24142" xr:uid="{00000000-0005-0000-0000-0000E88A0000}"/>
    <cellStyle name="Título 3 2 8 3 4 2" xfId="24143" xr:uid="{00000000-0005-0000-0000-0000E98A0000}"/>
    <cellStyle name="Título 3 2 8 3 4 2 2" xfId="27993" xr:uid="{00000000-0005-0000-0000-0000EA8A0000}"/>
    <cellStyle name="Título 3 2 8 3 4 2 2 2" xfId="32632" xr:uid="{00000000-0005-0000-0000-0000EB8A0000}"/>
    <cellStyle name="Título 3 2 8 3 4 2 2 3" xfId="34218" xr:uid="{00000000-0005-0000-0000-0000EC8A0000}"/>
    <cellStyle name="Título 3 2 8 3 4 2 3" xfId="31108" xr:uid="{00000000-0005-0000-0000-0000ED8A0000}"/>
    <cellStyle name="Título 3 2 8 3 4 2 4" xfId="28165" xr:uid="{00000000-0005-0000-0000-0000EE8A0000}"/>
    <cellStyle name="Título 3 2 8 3 4 3" xfId="27992" xr:uid="{00000000-0005-0000-0000-0000EF8A0000}"/>
    <cellStyle name="Título 3 2 8 3 4 3 2" xfId="32631" xr:uid="{00000000-0005-0000-0000-0000F08A0000}"/>
    <cellStyle name="Título 3 2 8 3 4 3 3" xfId="34217" xr:uid="{00000000-0005-0000-0000-0000F18A0000}"/>
    <cellStyle name="Título 3 2 8 3 4 4" xfId="31107" xr:uid="{00000000-0005-0000-0000-0000F28A0000}"/>
    <cellStyle name="Título 3 2 8 3 4 5" xfId="28166" xr:uid="{00000000-0005-0000-0000-0000F38A0000}"/>
    <cellStyle name="Título 3 2 8 3 5" xfId="24144" xr:uid="{00000000-0005-0000-0000-0000F48A0000}"/>
    <cellStyle name="Título 3 2 8 3 5 2" xfId="27994" xr:uid="{00000000-0005-0000-0000-0000F58A0000}"/>
    <cellStyle name="Título 3 2 8 3 5 2 2" xfId="32633" xr:uid="{00000000-0005-0000-0000-0000F68A0000}"/>
    <cellStyle name="Título 3 2 8 3 5 2 3" xfId="34219" xr:uid="{00000000-0005-0000-0000-0000F78A0000}"/>
    <cellStyle name="Título 3 2 8 3 5 3" xfId="31109" xr:uid="{00000000-0005-0000-0000-0000F88A0000}"/>
    <cellStyle name="Título 3 2 8 3 5 4" xfId="28164" xr:uid="{00000000-0005-0000-0000-0000F98A0000}"/>
    <cellStyle name="Título 3 2 8 3 6" xfId="27979" xr:uid="{00000000-0005-0000-0000-0000FA8A0000}"/>
    <cellStyle name="Título 3 2 8 3 6 2" xfId="32618" xr:uid="{00000000-0005-0000-0000-0000FB8A0000}"/>
    <cellStyle name="Título 3 2 8 3 6 3" xfId="34204" xr:uid="{00000000-0005-0000-0000-0000FC8A0000}"/>
    <cellStyle name="Título 3 2 8 3 7" xfId="31094" xr:uid="{00000000-0005-0000-0000-0000FD8A0000}"/>
    <cellStyle name="Título 3 2 8 3 8" xfId="28179" xr:uid="{00000000-0005-0000-0000-0000FE8A0000}"/>
    <cellStyle name="Título 3 2 8 4" xfId="24145" xr:uid="{00000000-0005-0000-0000-0000FF8A0000}"/>
    <cellStyle name="Título 3 2 8 4 2" xfId="24146" xr:uid="{00000000-0005-0000-0000-0000008B0000}"/>
    <cellStyle name="Título 3 2 8 4 2 2" xfId="24147" xr:uid="{00000000-0005-0000-0000-0000018B0000}"/>
    <cellStyle name="Título 3 2 8 4 2 2 2" xfId="24148" xr:uid="{00000000-0005-0000-0000-0000028B0000}"/>
    <cellStyle name="Título 3 2 8 4 2 2 2 2" xfId="27998" xr:uid="{00000000-0005-0000-0000-0000038B0000}"/>
    <cellStyle name="Título 3 2 8 4 2 2 2 2 2" xfId="32637" xr:uid="{00000000-0005-0000-0000-0000048B0000}"/>
    <cellStyle name="Título 3 2 8 4 2 2 2 2 3" xfId="34223" xr:uid="{00000000-0005-0000-0000-0000058B0000}"/>
    <cellStyle name="Título 3 2 8 4 2 2 2 3" xfId="31113" xr:uid="{00000000-0005-0000-0000-0000068B0000}"/>
    <cellStyle name="Título 3 2 8 4 2 2 2 4" xfId="28160" xr:uid="{00000000-0005-0000-0000-0000078B0000}"/>
    <cellStyle name="Título 3 2 8 4 2 2 3" xfId="27997" xr:uid="{00000000-0005-0000-0000-0000088B0000}"/>
    <cellStyle name="Título 3 2 8 4 2 2 3 2" xfId="32636" xr:uid="{00000000-0005-0000-0000-0000098B0000}"/>
    <cellStyle name="Título 3 2 8 4 2 2 3 3" xfId="34222" xr:uid="{00000000-0005-0000-0000-00000A8B0000}"/>
    <cellStyle name="Título 3 2 8 4 2 2 4" xfId="31112" xr:uid="{00000000-0005-0000-0000-00000B8B0000}"/>
    <cellStyle name="Título 3 2 8 4 2 2 5" xfId="28161" xr:uid="{00000000-0005-0000-0000-00000C8B0000}"/>
    <cellStyle name="Título 3 2 8 4 2 3" xfId="24149" xr:uid="{00000000-0005-0000-0000-00000D8B0000}"/>
    <cellStyle name="Título 3 2 8 4 2 3 2" xfId="27999" xr:uid="{00000000-0005-0000-0000-00000E8B0000}"/>
    <cellStyle name="Título 3 2 8 4 2 3 2 2" xfId="32638" xr:uid="{00000000-0005-0000-0000-00000F8B0000}"/>
    <cellStyle name="Título 3 2 8 4 2 3 2 3" xfId="34224" xr:uid="{00000000-0005-0000-0000-0000108B0000}"/>
    <cellStyle name="Título 3 2 8 4 2 3 3" xfId="31114" xr:uid="{00000000-0005-0000-0000-0000118B0000}"/>
    <cellStyle name="Título 3 2 8 4 2 3 4" xfId="28159" xr:uid="{00000000-0005-0000-0000-0000128B0000}"/>
    <cellStyle name="Título 3 2 8 4 2 4" xfId="27996" xr:uid="{00000000-0005-0000-0000-0000138B0000}"/>
    <cellStyle name="Título 3 2 8 4 2 4 2" xfId="32635" xr:uid="{00000000-0005-0000-0000-0000148B0000}"/>
    <cellStyle name="Título 3 2 8 4 2 4 3" xfId="34221" xr:uid="{00000000-0005-0000-0000-0000158B0000}"/>
    <cellStyle name="Título 3 2 8 4 2 5" xfId="31111" xr:uid="{00000000-0005-0000-0000-0000168B0000}"/>
    <cellStyle name="Título 3 2 8 4 2 6" xfId="28162" xr:uid="{00000000-0005-0000-0000-0000178B0000}"/>
    <cellStyle name="Título 3 2 8 4 3" xfId="24150" xr:uid="{00000000-0005-0000-0000-0000188B0000}"/>
    <cellStyle name="Título 3 2 8 4 3 2" xfId="24151" xr:uid="{00000000-0005-0000-0000-0000198B0000}"/>
    <cellStyle name="Título 3 2 8 4 3 2 2" xfId="28001" xr:uid="{00000000-0005-0000-0000-00001A8B0000}"/>
    <cellStyle name="Título 3 2 8 4 3 2 2 2" xfId="32640" xr:uid="{00000000-0005-0000-0000-00001B8B0000}"/>
    <cellStyle name="Título 3 2 8 4 3 2 2 3" xfId="34226" xr:uid="{00000000-0005-0000-0000-00001C8B0000}"/>
    <cellStyle name="Título 3 2 8 4 3 2 3" xfId="31116" xr:uid="{00000000-0005-0000-0000-00001D8B0000}"/>
    <cellStyle name="Título 3 2 8 4 3 2 4" xfId="28157" xr:uid="{00000000-0005-0000-0000-00001E8B0000}"/>
    <cellStyle name="Título 3 2 8 4 3 3" xfId="28000" xr:uid="{00000000-0005-0000-0000-00001F8B0000}"/>
    <cellStyle name="Título 3 2 8 4 3 3 2" xfId="32639" xr:uid="{00000000-0005-0000-0000-0000208B0000}"/>
    <cellStyle name="Título 3 2 8 4 3 3 3" xfId="34225" xr:uid="{00000000-0005-0000-0000-0000218B0000}"/>
    <cellStyle name="Título 3 2 8 4 3 4" xfId="31115" xr:uid="{00000000-0005-0000-0000-0000228B0000}"/>
    <cellStyle name="Título 3 2 8 4 3 5" xfId="28158" xr:uid="{00000000-0005-0000-0000-0000238B0000}"/>
    <cellStyle name="Título 3 2 8 4 4" xfId="24152" xr:uid="{00000000-0005-0000-0000-0000248B0000}"/>
    <cellStyle name="Título 3 2 8 4 4 2" xfId="28002" xr:uid="{00000000-0005-0000-0000-0000258B0000}"/>
    <cellStyle name="Título 3 2 8 4 4 2 2" xfId="32641" xr:uid="{00000000-0005-0000-0000-0000268B0000}"/>
    <cellStyle name="Título 3 2 8 4 4 2 3" xfId="34227" xr:uid="{00000000-0005-0000-0000-0000278B0000}"/>
    <cellStyle name="Título 3 2 8 4 4 3" xfId="31117" xr:uid="{00000000-0005-0000-0000-0000288B0000}"/>
    <cellStyle name="Título 3 2 8 4 4 4" xfId="28156" xr:uid="{00000000-0005-0000-0000-0000298B0000}"/>
    <cellStyle name="Título 3 2 8 4 5" xfId="27995" xr:uid="{00000000-0005-0000-0000-00002A8B0000}"/>
    <cellStyle name="Título 3 2 8 4 5 2" xfId="32634" xr:uid="{00000000-0005-0000-0000-00002B8B0000}"/>
    <cellStyle name="Título 3 2 8 4 5 3" xfId="34220" xr:uid="{00000000-0005-0000-0000-00002C8B0000}"/>
    <cellStyle name="Título 3 2 8 4 6" xfId="31110" xr:uid="{00000000-0005-0000-0000-00002D8B0000}"/>
    <cellStyle name="Título 3 2 8 4 7" xfId="28163" xr:uid="{00000000-0005-0000-0000-00002E8B0000}"/>
    <cellStyle name="Título 3 2 8 5" xfId="24153" xr:uid="{00000000-0005-0000-0000-00002F8B0000}"/>
    <cellStyle name="Título 3 2 8 5 2" xfId="24154" xr:uid="{00000000-0005-0000-0000-0000308B0000}"/>
    <cellStyle name="Título 3 2 8 5 2 2" xfId="24155" xr:uid="{00000000-0005-0000-0000-0000318B0000}"/>
    <cellStyle name="Título 3 2 8 5 2 2 2" xfId="28005" xr:uid="{00000000-0005-0000-0000-0000328B0000}"/>
    <cellStyle name="Título 3 2 8 5 2 2 2 2" xfId="32644" xr:uid="{00000000-0005-0000-0000-0000338B0000}"/>
    <cellStyle name="Título 3 2 8 5 2 2 2 3" xfId="34230" xr:uid="{00000000-0005-0000-0000-0000348B0000}"/>
    <cellStyle name="Título 3 2 8 5 2 2 3" xfId="31120" xr:uid="{00000000-0005-0000-0000-0000358B0000}"/>
    <cellStyle name="Título 3 2 8 5 2 2 4" xfId="28153" xr:uid="{00000000-0005-0000-0000-0000368B0000}"/>
    <cellStyle name="Título 3 2 8 5 2 3" xfId="28004" xr:uid="{00000000-0005-0000-0000-0000378B0000}"/>
    <cellStyle name="Título 3 2 8 5 2 3 2" xfId="32643" xr:uid="{00000000-0005-0000-0000-0000388B0000}"/>
    <cellStyle name="Título 3 2 8 5 2 3 3" xfId="34229" xr:uid="{00000000-0005-0000-0000-0000398B0000}"/>
    <cellStyle name="Título 3 2 8 5 2 4" xfId="31119" xr:uid="{00000000-0005-0000-0000-00003A8B0000}"/>
    <cellStyle name="Título 3 2 8 5 2 5" xfId="28154" xr:uid="{00000000-0005-0000-0000-00003B8B0000}"/>
    <cellStyle name="Título 3 2 8 5 3" xfId="24156" xr:uid="{00000000-0005-0000-0000-00003C8B0000}"/>
    <cellStyle name="Título 3 2 8 5 3 2" xfId="28006" xr:uid="{00000000-0005-0000-0000-00003D8B0000}"/>
    <cellStyle name="Título 3 2 8 5 3 2 2" xfId="32645" xr:uid="{00000000-0005-0000-0000-00003E8B0000}"/>
    <cellStyle name="Título 3 2 8 5 3 2 3" xfId="34231" xr:uid="{00000000-0005-0000-0000-00003F8B0000}"/>
    <cellStyle name="Título 3 2 8 5 3 3" xfId="31121" xr:uid="{00000000-0005-0000-0000-0000408B0000}"/>
    <cellStyle name="Título 3 2 8 5 3 4" xfId="28152" xr:uid="{00000000-0005-0000-0000-0000418B0000}"/>
    <cellStyle name="Título 3 2 8 5 4" xfId="28003" xr:uid="{00000000-0005-0000-0000-0000428B0000}"/>
    <cellStyle name="Título 3 2 8 5 4 2" xfId="32642" xr:uid="{00000000-0005-0000-0000-0000438B0000}"/>
    <cellStyle name="Título 3 2 8 5 4 3" xfId="34228" xr:uid="{00000000-0005-0000-0000-0000448B0000}"/>
    <cellStyle name="Título 3 2 8 5 5" xfId="31118" xr:uid="{00000000-0005-0000-0000-0000458B0000}"/>
    <cellStyle name="Título 3 2 8 5 6" xfId="28155" xr:uid="{00000000-0005-0000-0000-0000468B0000}"/>
    <cellStyle name="Título 3 2 8 6" xfId="24157" xr:uid="{00000000-0005-0000-0000-0000478B0000}"/>
    <cellStyle name="Título 3 2 8 6 2" xfId="24158" xr:uid="{00000000-0005-0000-0000-0000488B0000}"/>
    <cellStyle name="Título 3 2 8 6 2 2" xfId="28008" xr:uid="{00000000-0005-0000-0000-0000498B0000}"/>
    <cellStyle name="Título 3 2 8 6 2 2 2" xfId="32647" xr:uid="{00000000-0005-0000-0000-00004A8B0000}"/>
    <cellStyle name="Título 3 2 8 6 2 2 3" xfId="34233" xr:uid="{00000000-0005-0000-0000-00004B8B0000}"/>
    <cellStyle name="Título 3 2 8 6 2 3" xfId="31123" xr:uid="{00000000-0005-0000-0000-00004C8B0000}"/>
    <cellStyle name="Título 3 2 8 6 2 4" xfId="28150" xr:uid="{00000000-0005-0000-0000-00004D8B0000}"/>
    <cellStyle name="Título 3 2 8 6 3" xfId="28007" xr:uid="{00000000-0005-0000-0000-00004E8B0000}"/>
    <cellStyle name="Título 3 2 8 6 3 2" xfId="32646" xr:uid="{00000000-0005-0000-0000-00004F8B0000}"/>
    <cellStyle name="Título 3 2 8 6 3 3" xfId="34232" xr:uid="{00000000-0005-0000-0000-0000508B0000}"/>
    <cellStyle name="Título 3 2 8 6 4" xfId="31122" xr:uid="{00000000-0005-0000-0000-0000518B0000}"/>
    <cellStyle name="Título 3 2 8 6 5" xfId="28151" xr:uid="{00000000-0005-0000-0000-0000528B0000}"/>
    <cellStyle name="Título 3 2 8 7" xfId="24159" xr:uid="{00000000-0005-0000-0000-0000538B0000}"/>
    <cellStyle name="Título 3 2 8 7 2" xfId="24160" xr:uid="{00000000-0005-0000-0000-0000548B0000}"/>
    <cellStyle name="Título 3 2 8 7 2 2" xfId="28010" xr:uid="{00000000-0005-0000-0000-0000558B0000}"/>
    <cellStyle name="Título 3 2 8 7 2 2 2" xfId="32649" xr:uid="{00000000-0005-0000-0000-0000568B0000}"/>
    <cellStyle name="Título 3 2 8 7 2 2 3" xfId="34235" xr:uid="{00000000-0005-0000-0000-0000578B0000}"/>
    <cellStyle name="Título 3 2 8 7 2 3" xfId="31125" xr:uid="{00000000-0005-0000-0000-0000588B0000}"/>
    <cellStyle name="Título 3 2 8 7 2 4" xfId="28148" xr:uid="{00000000-0005-0000-0000-0000598B0000}"/>
    <cellStyle name="Título 3 2 8 7 3" xfId="28009" xr:uid="{00000000-0005-0000-0000-00005A8B0000}"/>
    <cellStyle name="Título 3 2 8 7 3 2" xfId="32648" xr:uid="{00000000-0005-0000-0000-00005B8B0000}"/>
    <cellStyle name="Título 3 2 8 7 3 3" xfId="34234" xr:uid="{00000000-0005-0000-0000-00005C8B0000}"/>
    <cellStyle name="Título 3 2 8 7 4" xfId="31124" xr:uid="{00000000-0005-0000-0000-00005D8B0000}"/>
    <cellStyle name="Título 3 2 8 7 5" xfId="28149" xr:uid="{00000000-0005-0000-0000-00005E8B0000}"/>
    <cellStyle name="Título 3 2 8 8" xfId="24161" xr:uid="{00000000-0005-0000-0000-00005F8B0000}"/>
    <cellStyle name="Título 3 2 8 8 2" xfId="28011" xr:uid="{00000000-0005-0000-0000-0000608B0000}"/>
    <cellStyle name="Título 3 2 8 8 2 2" xfId="32650" xr:uid="{00000000-0005-0000-0000-0000618B0000}"/>
    <cellStyle name="Título 3 2 8 8 2 3" xfId="34236" xr:uid="{00000000-0005-0000-0000-0000628B0000}"/>
    <cellStyle name="Título 3 2 8 8 3" xfId="31126" xr:uid="{00000000-0005-0000-0000-0000638B0000}"/>
    <cellStyle name="Título 3 2 8 8 4" xfId="28147" xr:uid="{00000000-0005-0000-0000-0000648B0000}"/>
    <cellStyle name="Título 3 2 8 9" xfId="27944" xr:uid="{00000000-0005-0000-0000-0000658B0000}"/>
    <cellStyle name="Título 3 2 8 9 2" xfId="32583" xr:uid="{00000000-0005-0000-0000-0000668B0000}"/>
    <cellStyle name="Título 3 2 8 9 3" xfId="34169" xr:uid="{00000000-0005-0000-0000-0000678B0000}"/>
    <cellStyle name="Título 3 2 8_Client_Report_SSFD_286_UI_15May14_06h00" xfId="37158" xr:uid="{00000000-0005-0000-0000-0000688B0000}"/>
    <cellStyle name="Título 3 2 9" xfId="24162" xr:uid="{00000000-0005-0000-0000-0000698B0000}"/>
    <cellStyle name="Título 3 2 9 10" xfId="31127" xr:uid="{00000000-0005-0000-0000-00006A8B0000}"/>
    <cellStyle name="Título 3 2 9 11" xfId="28146" xr:uid="{00000000-0005-0000-0000-00006B8B0000}"/>
    <cellStyle name="Título 3 2 9 2" xfId="24163" xr:uid="{00000000-0005-0000-0000-00006C8B0000}"/>
    <cellStyle name="Título 3 2 9 2 2" xfId="24164" xr:uid="{00000000-0005-0000-0000-00006D8B0000}"/>
    <cellStyle name="Título 3 2 9 2 2 2" xfId="24165" xr:uid="{00000000-0005-0000-0000-00006E8B0000}"/>
    <cellStyle name="Título 3 2 9 2 2 2 2" xfId="24166" xr:uid="{00000000-0005-0000-0000-00006F8B0000}"/>
    <cellStyle name="Título 3 2 9 2 2 2 2 2" xfId="24167" xr:uid="{00000000-0005-0000-0000-0000708B0000}"/>
    <cellStyle name="Título 3 2 9 2 2 2 2 2 2" xfId="28017" xr:uid="{00000000-0005-0000-0000-0000718B0000}"/>
    <cellStyle name="Título 3 2 9 2 2 2 2 2 2 2" xfId="32656" xr:uid="{00000000-0005-0000-0000-0000728B0000}"/>
    <cellStyle name="Título 3 2 9 2 2 2 2 2 2 3" xfId="34242" xr:uid="{00000000-0005-0000-0000-0000738B0000}"/>
    <cellStyle name="Título 3 2 9 2 2 2 2 2 3" xfId="31132" xr:uid="{00000000-0005-0000-0000-0000748B0000}"/>
    <cellStyle name="Título 3 2 9 2 2 2 2 2 4" xfId="28141" xr:uid="{00000000-0005-0000-0000-0000758B0000}"/>
    <cellStyle name="Título 3 2 9 2 2 2 2 3" xfId="28016" xr:uid="{00000000-0005-0000-0000-0000768B0000}"/>
    <cellStyle name="Título 3 2 9 2 2 2 2 3 2" xfId="32655" xr:uid="{00000000-0005-0000-0000-0000778B0000}"/>
    <cellStyle name="Título 3 2 9 2 2 2 2 3 3" xfId="34241" xr:uid="{00000000-0005-0000-0000-0000788B0000}"/>
    <cellStyle name="Título 3 2 9 2 2 2 2 4" xfId="31131" xr:uid="{00000000-0005-0000-0000-0000798B0000}"/>
    <cellStyle name="Título 3 2 9 2 2 2 2 5" xfId="28142" xr:uid="{00000000-0005-0000-0000-00007A8B0000}"/>
    <cellStyle name="Título 3 2 9 2 2 2 3" xfId="24168" xr:uid="{00000000-0005-0000-0000-00007B8B0000}"/>
    <cellStyle name="Título 3 2 9 2 2 2 3 2" xfId="28018" xr:uid="{00000000-0005-0000-0000-00007C8B0000}"/>
    <cellStyle name="Título 3 2 9 2 2 2 3 2 2" xfId="32657" xr:uid="{00000000-0005-0000-0000-00007D8B0000}"/>
    <cellStyle name="Título 3 2 9 2 2 2 3 2 3" xfId="34243" xr:uid="{00000000-0005-0000-0000-00007E8B0000}"/>
    <cellStyle name="Título 3 2 9 2 2 2 3 3" xfId="31133" xr:uid="{00000000-0005-0000-0000-00007F8B0000}"/>
    <cellStyle name="Título 3 2 9 2 2 2 3 4" xfId="28140" xr:uid="{00000000-0005-0000-0000-0000808B0000}"/>
    <cellStyle name="Título 3 2 9 2 2 2 4" xfId="28015" xr:uid="{00000000-0005-0000-0000-0000818B0000}"/>
    <cellStyle name="Título 3 2 9 2 2 2 4 2" xfId="32654" xr:uid="{00000000-0005-0000-0000-0000828B0000}"/>
    <cellStyle name="Título 3 2 9 2 2 2 4 3" xfId="34240" xr:uid="{00000000-0005-0000-0000-0000838B0000}"/>
    <cellStyle name="Título 3 2 9 2 2 2 5" xfId="31130" xr:uid="{00000000-0005-0000-0000-0000848B0000}"/>
    <cellStyle name="Título 3 2 9 2 2 2 6" xfId="28143" xr:uid="{00000000-0005-0000-0000-0000858B0000}"/>
    <cellStyle name="Título 3 2 9 2 2 3" xfId="24169" xr:uid="{00000000-0005-0000-0000-0000868B0000}"/>
    <cellStyle name="Título 3 2 9 2 2 3 2" xfId="24170" xr:uid="{00000000-0005-0000-0000-0000878B0000}"/>
    <cellStyle name="Título 3 2 9 2 2 3 2 2" xfId="28020" xr:uid="{00000000-0005-0000-0000-0000888B0000}"/>
    <cellStyle name="Título 3 2 9 2 2 3 2 2 2" xfId="32659" xr:uid="{00000000-0005-0000-0000-0000898B0000}"/>
    <cellStyle name="Título 3 2 9 2 2 3 2 2 3" xfId="34245" xr:uid="{00000000-0005-0000-0000-00008A8B0000}"/>
    <cellStyle name="Título 3 2 9 2 2 3 2 3" xfId="31135" xr:uid="{00000000-0005-0000-0000-00008B8B0000}"/>
    <cellStyle name="Título 3 2 9 2 2 3 2 4" xfId="28138" xr:uid="{00000000-0005-0000-0000-00008C8B0000}"/>
    <cellStyle name="Título 3 2 9 2 2 3 3" xfId="28019" xr:uid="{00000000-0005-0000-0000-00008D8B0000}"/>
    <cellStyle name="Título 3 2 9 2 2 3 3 2" xfId="32658" xr:uid="{00000000-0005-0000-0000-00008E8B0000}"/>
    <cellStyle name="Título 3 2 9 2 2 3 3 3" xfId="34244" xr:uid="{00000000-0005-0000-0000-00008F8B0000}"/>
    <cellStyle name="Título 3 2 9 2 2 3 4" xfId="31134" xr:uid="{00000000-0005-0000-0000-0000908B0000}"/>
    <cellStyle name="Título 3 2 9 2 2 3 5" xfId="28139" xr:uid="{00000000-0005-0000-0000-0000918B0000}"/>
    <cellStyle name="Título 3 2 9 2 2 4" xfId="24171" xr:uid="{00000000-0005-0000-0000-0000928B0000}"/>
    <cellStyle name="Título 3 2 9 2 2 4 2" xfId="28021" xr:uid="{00000000-0005-0000-0000-0000938B0000}"/>
    <cellStyle name="Título 3 2 9 2 2 4 2 2" xfId="32660" xr:uid="{00000000-0005-0000-0000-0000948B0000}"/>
    <cellStyle name="Título 3 2 9 2 2 4 2 3" xfId="34246" xr:uid="{00000000-0005-0000-0000-0000958B0000}"/>
    <cellStyle name="Título 3 2 9 2 2 4 3" xfId="31136" xr:uid="{00000000-0005-0000-0000-0000968B0000}"/>
    <cellStyle name="Título 3 2 9 2 2 4 4" xfId="28137" xr:uid="{00000000-0005-0000-0000-0000978B0000}"/>
    <cellStyle name="Título 3 2 9 2 2 5" xfId="28014" xr:uid="{00000000-0005-0000-0000-0000988B0000}"/>
    <cellStyle name="Título 3 2 9 2 2 5 2" xfId="32653" xr:uid="{00000000-0005-0000-0000-0000998B0000}"/>
    <cellStyle name="Título 3 2 9 2 2 5 3" xfId="34239" xr:uid="{00000000-0005-0000-0000-00009A8B0000}"/>
    <cellStyle name="Título 3 2 9 2 2 6" xfId="31129" xr:uid="{00000000-0005-0000-0000-00009B8B0000}"/>
    <cellStyle name="Título 3 2 9 2 2 7" xfId="28144" xr:uid="{00000000-0005-0000-0000-00009C8B0000}"/>
    <cellStyle name="Título 3 2 9 2 3" xfId="24172" xr:uid="{00000000-0005-0000-0000-00009D8B0000}"/>
    <cellStyle name="Título 3 2 9 2 3 2" xfId="24173" xr:uid="{00000000-0005-0000-0000-00009E8B0000}"/>
    <cellStyle name="Título 3 2 9 2 3 2 2" xfId="24174" xr:uid="{00000000-0005-0000-0000-00009F8B0000}"/>
    <cellStyle name="Título 3 2 9 2 3 2 2 2" xfId="28024" xr:uid="{00000000-0005-0000-0000-0000A08B0000}"/>
    <cellStyle name="Título 3 2 9 2 3 2 2 2 2" xfId="32663" xr:uid="{00000000-0005-0000-0000-0000A18B0000}"/>
    <cellStyle name="Título 3 2 9 2 3 2 2 2 3" xfId="34249" xr:uid="{00000000-0005-0000-0000-0000A28B0000}"/>
    <cellStyle name="Título 3 2 9 2 3 2 2 3" xfId="31139" xr:uid="{00000000-0005-0000-0000-0000A38B0000}"/>
    <cellStyle name="Título 3 2 9 2 3 2 2 4" xfId="28134" xr:uid="{00000000-0005-0000-0000-0000A48B0000}"/>
    <cellStyle name="Título 3 2 9 2 3 2 3" xfId="28023" xr:uid="{00000000-0005-0000-0000-0000A58B0000}"/>
    <cellStyle name="Título 3 2 9 2 3 2 3 2" xfId="32662" xr:uid="{00000000-0005-0000-0000-0000A68B0000}"/>
    <cellStyle name="Título 3 2 9 2 3 2 3 3" xfId="34248" xr:uid="{00000000-0005-0000-0000-0000A78B0000}"/>
    <cellStyle name="Título 3 2 9 2 3 2 4" xfId="31138" xr:uid="{00000000-0005-0000-0000-0000A88B0000}"/>
    <cellStyle name="Título 3 2 9 2 3 2 5" xfId="28135" xr:uid="{00000000-0005-0000-0000-0000A98B0000}"/>
    <cellStyle name="Título 3 2 9 2 3 3" xfId="24175" xr:uid="{00000000-0005-0000-0000-0000AA8B0000}"/>
    <cellStyle name="Título 3 2 9 2 3 3 2" xfId="28025" xr:uid="{00000000-0005-0000-0000-0000AB8B0000}"/>
    <cellStyle name="Título 3 2 9 2 3 3 2 2" xfId="32664" xr:uid="{00000000-0005-0000-0000-0000AC8B0000}"/>
    <cellStyle name="Título 3 2 9 2 3 3 2 3" xfId="34250" xr:uid="{00000000-0005-0000-0000-0000AD8B0000}"/>
    <cellStyle name="Título 3 2 9 2 3 3 3" xfId="31140" xr:uid="{00000000-0005-0000-0000-0000AE8B0000}"/>
    <cellStyle name="Título 3 2 9 2 3 3 4" xfId="28133" xr:uid="{00000000-0005-0000-0000-0000AF8B0000}"/>
    <cellStyle name="Título 3 2 9 2 3 4" xfId="28022" xr:uid="{00000000-0005-0000-0000-0000B08B0000}"/>
    <cellStyle name="Título 3 2 9 2 3 4 2" xfId="32661" xr:uid="{00000000-0005-0000-0000-0000B18B0000}"/>
    <cellStyle name="Título 3 2 9 2 3 4 3" xfId="34247" xr:uid="{00000000-0005-0000-0000-0000B28B0000}"/>
    <cellStyle name="Título 3 2 9 2 3 5" xfId="31137" xr:uid="{00000000-0005-0000-0000-0000B38B0000}"/>
    <cellStyle name="Título 3 2 9 2 3 6" xfId="28136" xr:uid="{00000000-0005-0000-0000-0000B48B0000}"/>
    <cellStyle name="Título 3 2 9 2 4" xfId="24176" xr:uid="{00000000-0005-0000-0000-0000B58B0000}"/>
    <cellStyle name="Título 3 2 9 2 4 2" xfId="24177" xr:uid="{00000000-0005-0000-0000-0000B68B0000}"/>
    <cellStyle name="Título 3 2 9 2 4 2 2" xfId="28027" xr:uid="{00000000-0005-0000-0000-0000B78B0000}"/>
    <cellStyle name="Título 3 2 9 2 4 2 2 2" xfId="32666" xr:uid="{00000000-0005-0000-0000-0000B88B0000}"/>
    <cellStyle name="Título 3 2 9 2 4 2 2 3" xfId="34252" xr:uid="{00000000-0005-0000-0000-0000B98B0000}"/>
    <cellStyle name="Título 3 2 9 2 4 2 3" xfId="31142" xr:uid="{00000000-0005-0000-0000-0000BA8B0000}"/>
    <cellStyle name="Título 3 2 9 2 4 2 4" xfId="28131" xr:uid="{00000000-0005-0000-0000-0000BB8B0000}"/>
    <cellStyle name="Título 3 2 9 2 4 3" xfId="28026" xr:uid="{00000000-0005-0000-0000-0000BC8B0000}"/>
    <cellStyle name="Título 3 2 9 2 4 3 2" xfId="32665" xr:uid="{00000000-0005-0000-0000-0000BD8B0000}"/>
    <cellStyle name="Título 3 2 9 2 4 3 3" xfId="34251" xr:uid="{00000000-0005-0000-0000-0000BE8B0000}"/>
    <cellStyle name="Título 3 2 9 2 4 4" xfId="31141" xr:uid="{00000000-0005-0000-0000-0000BF8B0000}"/>
    <cellStyle name="Título 3 2 9 2 4 5" xfId="28132" xr:uid="{00000000-0005-0000-0000-0000C08B0000}"/>
    <cellStyle name="Título 3 2 9 2 5" xfId="24178" xr:uid="{00000000-0005-0000-0000-0000C18B0000}"/>
    <cellStyle name="Título 3 2 9 2 5 2" xfId="28028" xr:uid="{00000000-0005-0000-0000-0000C28B0000}"/>
    <cellStyle name="Título 3 2 9 2 5 2 2" xfId="32667" xr:uid="{00000000-0005-0000-0000-0000C38B0000}"/>
    <cellStyle name="Título 3 2 9 2 5 2 3" xfId="34253" xr:uid="{00000000-0005-0000-0000-0000C48B0000}"/>
    <cellStyle name="Título 3 2 9 2 5 3" xfId="31143" xr:uid="{00000000-0005-0000-0000-0000C58B0000}"/>
    <cellStyle name="Título 3 2 9 2 5 4" xfId="28130" xr:uid="{00000000-0005-0000-0000-0000C68B0000}"/>
    <cellStyle name="Título 3 2 9 2 6" xfId="28013" xr:uid="{00000000-0005-0000-0000-0000C78B0000}"/>
    <cellStyle name="Título 3 2 9 2 6 2" xfId="32652" xr:uid="{00000000-0005-0000-0000-0000C88B0000}"/>
    <cellStyle name="Título 3 2 9 2 6 3" xfId="34238" xr:uid="{00000000-0005-0000-0000-0000C98B0000}"/>
    <cellStyle name="Título 3 2 9 2 7" xfId="31128" xr:uid="{00000000-0005-0000-0000-0000CA8B0000}"/>
    <cellStyle name="Título 3 2 9 2 8" xfId="28145" xr:uid="{00000000-0005-0000-0000-0000CB8B0000}"/>
    <cellStyle name="Título 3 2 9 3" xfId="24179" xr:uid="{00000000-0005-0000-0000-0000CC8B0000}"/>
    <cellStyle name="Título 3 2 9 3 2" xfId="24180" xr:uid="{00000000-0005-0000-0000-0000CD8B0000}"/>
    <cellStyle name="Título 3 2 9 3 2 2" xfId="24181" xr:uid="{00000000-0005-0000-0000-0000CE8B0000}"/>
    <cellStyle name="Título 3 2 9 3 2 2 2" xfId="24182" xr:uid="{00000000-0005-0000-0000-0000CF8B0000}"/>
    <cellStyle name="Título 3 2 9 3 2 2 2 2" xfId="28032" xr:uid="{00000000-0005-0000-0000-0000D08B0000}"/>
    <cellStyle name="Título 3 2 9 3 2 2 2 2 2" xfId="32671" xr:uid="{00000000-0005-0000-0000-0000D18B0000}"/>
    <cellStyle name="Título 3 2 9 3 2 2 2 2 3" xfId="34257" xr:uid="{00000000-0005-0000-0000-0000D28B0000}"/>
    <cellStyle name="Título 3 2 9 3 2 2 2 3" xfId="31147" xr:uid="{00000000-0005-0000-0000-0000D38B0000}"/>
    <cellStyle name="Título 3 2 9 3 2 2 2 4" xfId="28126" xr:uid="{00000000-0005-0000-0000-0000D48B0000}"/>
    <cellStyle name="Título 3 2 9 3 2 2 3" xfId="28031" xr:uid="{00000000-0005-0000-0000-0000D58B0000}"/>
    <cellStyle name="Título 3 2 9 3 2 2 3 2" xfId="32670" xr:uid="{00000000-0005-0000-0000-0000D68B0000}"/>
    <cellStyle name="Título 3 2 9 3 2 2 3 3" xfId="34256" xr:uid="{00000000-0005-0000-0000-0000D78B0000}"/>
    <cellStyle name="Título 3 2 9 3 2 2 4" xfId="31146" xr:uid="{00000000-0005-0000-0000-0000D88B0000}"/>
    <cellStyle name="Título 3 2 9 3 2 2 5" xfId="28127" xr:uid="{00000000-0005-0000-0000-0000D98B0000}"/>
    <cellStyle name="Título 3 2 9 3 2 3" xfId="24183" xr:uid="{00000000-0005-0000-0000-0000DA8B0000}"/>
    <cellStyle name="Título 3 2 9 3 2 3 2" xfId="28033" xr:uid="{00000000-0005-0000-0000-0000DB8B0000}"/>
    <cellStyle name="Título 3 2 9 3 2 3 2 2" xfId="32672" xr:uid="{00000000-0005-0000-0000-0000DC8B0000}"/>
    <cellStyle name="Título 3 2 9 3 2 3 2 3" xfId="34258" xr:uid="{00000000-0005-0000-0000-0000DD8B0000}"/>
    <cellStyle name="Título 3 2 9 3 2 3 3" xfId="31148" xr:uid="{00000000-0005-0000-0000-0000DE8B0000}"/>
    <cellStyle name="Título 3 2 9 3 2 3 4" xfId="28125" xr:uid="{00000000-0005-0000-0000-0000DF8B0000}"/>
    <cellStyle name="Título 3 2 9 3 2 4" xfId="28030" xr:uid="{00000000-0005-0000-0000-0000E08B0000}"/>
    <cellStyle name="Título 3 2 9 3 2 4 2" xfId="32669" xr:uid="{00000000-0005-0000-0000-0000E18B0000}"/>
    <cellStyle name="Título 3 2 9 3 2 4 3" xfId="34255" xr:uid="{00000000-0005-0000-0000-0000E28B0000}"/>
    <cellStyle name="Título 3 2 9 3 2 5" xfId="31145" xr:uid="{00000000-0005-0000-0000-0000E38B0000}"/>
    <cellStyle name="Título 3 2 9 3 2 6" xfId="28128" xr:uid="{00000000-0005-0000-0000-0000E48B0000}"/>
    <cellStyle name="Título 3 2 9 3 3" xfId="24184" xr:uid="{00000000-0005-0000-0000-0000E58B0000}"/>
    <cellStyle name="Título 3 2 9 3 3 2" xfId="24185" xr:uid="{00000000-0005-0000-0000-0000E68B0000}"/>
    <cellStyle name="Título 3 2 9 3 3 2 2" xfId="28035" xr:uid="{00000000-0005-0000-0000-0000E78B0000}"/>
    <cellStyle name="Título 3 2 9 3 3 2 2 2" xfId="32674" xr:uid="{00000000-0005-0000-0000-0000E88B0000}"/>
    <cellStyle name="Título 3 2 9 3 3 2 2 3" xfId="34260" xr:uid="{00000000-0005-0000-0000-0000E98B0000}"/>
    <cellStyle name="Título 3 2 9 3 3 2 3" xfId="31150" xr:uid="{00000000-0005-0000-0000-0000EA8B0000}"/>
    <cellStyle name="Título 3 2 9 3 3 2 4" xfId="28123" xr:uid="{00000000-0005-0000-0000-0000EB8B0000}"/>
    <cellStyle name="Título 3 2 9 3 3 3" xfId="28034" xr:uid="{00000000-0005-0000-0000-0000EC8B0000}"/>
    <cellStyle name="Título 3 2 9 3 3 3 2" xfId="32673" xr:uid="{00000000-0005-0000-0000-0000ED8B0000}"/>
    <cellStyle name="Título 3 2 9 3 3 3 3" xfId="34259" xr:uid="{00000000-0005-0000-0000-0000EE8B0000}"/>
    <cellStyle name="Título 3 2 9 3 3 4" xfId="31149" xr:uid="{00000000-0005-0000-0000-0000EF8B0000}"/>
    <cellStyle name="Título 3 2 9 3 3 5" xfId="28124" xr:uid="{00000000-0005-0000-0000-0000F08B0000}"/>
    <cellStyle name="Título 3 2 9 3 4" xfId="24186" xr:uid="{00000000-0005-0000-0000-0000F18B0000}"/>
    <cellStyle name="Título 3 2 9 3 4 2" xfId="28036" xr:uid="{00000000-0005-0000-0000-0000F28B0000}"/>
    <cellStyle name="Título 3 2 9 3 4 2 2" xfId="32675" xr:uid="{00000000-0005-0000-0000-0000F38B0000}"/>
    <cellStyle name="Título 3 2 9 3 4 2 3" xfId="34261" xr:uid="{00000000-0005-0000-0000-0000F48B0000}"/>
    <cellStyle name="Título 3 2 9 3 4 3" xfId="31151" xr:uid="{00000000-0005-0000-0000-0000F58B0000}"/>
    <cellStyle name="Título 3 2 9 3 4 4" xfId="28122" xr:uid="{00000000-0005-0000-0000-0000F68B0000}"/>
    <cellStyle name="Título 3 2 9 3 5" xfId="28029" xr:uid="{00000000-0005-0000-0000-0000F78B0000}"/>
    <cellStyle name="Título 3 2 9 3 5 2" xfId="32668" xr:uid="{00000000-0005-0000-0000-0000F88B0000}"/>
    <cellStyle name="Título 3 2 9 3 5 3" xfId="34254" xr:uid="{00000000-0005-0000-0000-0000F98B0000}"/>
    <cellStyle name="Título 3 2 9 3 6" xfId="31144" xr:uid="{00000000-0005-0000-0000-0000FA8B0000}"/>
    <cellStyle name="Título 3 2 9 3 7" xfId="28129" xr:uid="{00000000-0005-0000-0000-0000FB8B0000}"/>
    <cellStyle name="Título 3 2 9 4" xfId="24187" xr:uid="{00000000-0005-0000-0000-0000FC8B0000}"/>
    <cellStyle name="Título 3 2 9 4 2" xfId="24188" xr:uid="{00000000-0005-0000-0000-0000FD8B0000}"/>
    <cellStyle name="Título 3 2 9 4 2 2" xfId="24189" xr:uid="{00000000-0005-0000-0000-0000FE8B0000}"/>
    <cellStyle name="Título 3 2 9 4 2 2 2" xfId="28039" xr:uid="{00000000-0005-0000-0000-0000FF8B0000}"/>
    <cellStyle name="Título 3 2 9 4 2 2 2 2" xfId="32678" xr:uid="{00000000-0005-0000-0000-0000008C0000}"/>
    <cellStyle name="Título 3 2 9 4 2 2 2 3" xfId="34264" xr:uid="{00000000-0005-0000-0000-0000018C0000}"/>
    <cellStyle name="Título 3 2 9 4 2 2 3" xfId="31154" xr:uid="{00000000-0005-0000-0000-0000028C0000}"/>
    <cellStyle name="Título 3 2 9 4 2 2 4" xfId="28119" xr:uid="{00000000-0005-0000-0000-0000038C0000}"/>
    <cellStyle name="Título 3 2 9 4 2 3" xfId="28038" xr:uid="{00000000-0005-0000-0000-0000048C0000}"/>
    <cellStyle name="Título 3 2 9 4 2 3 2" xfId="32677" xr:uid="{00000000-0005-0000-0000-0000058C0000}"/>
    <cellStyle name="Título 3 2 9 4 2 3 3" xfId="34263" xr:uid="{00000000-0005-0000-0000-0000068C0000}"/>
    <cellStyle name="Título 3 2 9 4 2 4" xfId="31153" xr:uid="{00000000-0005-0000-0000-0000078C0000}"/>
    <cellStyle name="Título 3 2 9 4 2 5" xfId="28120" xr:uid="{00000000-0005-0000-0000-0000088C0000}"/>
    <cellStyle name="Título 3 2 9 4 3" xfId="24190" xr:uid="{00000000-0005-0000-0000-0000098C0000}"/>
    <cellStyle name="Título 3 2 9 4 3 2" xfId="28040" xr:uid="{00000000-0005-0000-0000-00000A8C0000}"/>
    <cellStyle name="Título 3 2 9 4 3 2 2" xfId="32679" xr:uid="{00000000-0005-0000-0000-00000B8C0000}"/>
    <cellStyle name="Título 3 2 9 4 3 2 3" xfId="34265" xr:uid="{00000000-0005-0000-0000-00000C8C0000}"/>
    <cellStyle name="Título 3 2 9 4 3 3" xfId="31155" xr:uid="{00000000-0005-0000-0000-00000D8C0000}"/>
    <cellStyle name="Título 3 2 9 4 3 4" xfId="28118" xr:uid="{00000000-0005-0000-0000-00000E8C0000}"/>
    <cellStyle name="Título 3 2 9 4 4" xfId="28037" xr:uid="{00000000-0005-0000-0000-00000F8C0000}"/>
    <cellStyle name="Título 3 2 9 4 4 2" xfId="32676" xr:uid="{00000000-0005-0000-0000-0000108C0000}"/>
    <cellStyle name="Título 3 2 9 4 4 3" xfId="34262" xr:uid="{00000000-0005-0000-0000-0000118C0000}"/>
    <cellStyle name="Título 3 2 9 4 5" xfId="31152" xr:uid="{00000000-0005-0000-0000-0000128C0000}"/>
    <cellStyle name="Título 3 2 9 4 6" xfId="28121" xr:uid="{00000000-0005-0000-0000-0000138C0000}"/>
    <cellStyle name="Título 3 2 9 5" xfId="24191" xr:uid="{00000000-0005-0000-0000-0000148C0000}"/>
    <cellStyle name="Título 3 2 9 5 2" xfId="24192" xr:uid="{00000000-0005-0000-0000-0000158C0000}"/>
    <cellStyle name="Título 3 2 9 5 2 2" xfId="28042" xr:uid="{00000000-0005-0000-0000-0000168C0000}"/>
    <cellStyle name="Título 3 2 9 5 2 2 2" xfId="32681" xr:uid="{00000000-0005-0000-0000-0000178C0000}"/>
    <cellStyle name="Título 3 2 9 5 2 2 3" xfId="34267" xr:uid="{00000000-0005-0000-0000-0000188C0000}"/>
    <cellStyle name="Título 3 2 9 5 2 3" xfId="31157" xr:uid="{00000000-0005-0000-0000-0000198C0000}"/>
    <cellStyle name="Título 3 2 9 5 2 4" xfId="28116" xr:uid="{00000000-0005-0000-0000-00001A8C0000}"/>
    <cellStyle name="Título 3 2 9 5 3" xfId="28041" xr:uid="{00000000-0005-0000-0000-00001B8C0000}"/>
    <cellStyle name="Título 3 2 9 5 3 2" xfId="32680" xr:uid="{00000000-0005-0000-0000-00001C8C0000}"/>
    <cellStyle name="Título 3 2 9 5 3 3" xfId="34266" xr:uid="{00000000-0005-0000-0000-00001D8C0000}"/>
    <cellStyle name="Título 3 2 9 5 4" xfId="31156" xr:uid="{00000000-0005-0000-0000-00001E8C0000}"/>
    <cellStyle name="Título 3 2 9 5 5" xfId="28117" xr:uid="{00000000-0005-0000-0000-00001F8C0000}"/>
    <cellStyle name="Título 3 2 9 6" xfId="24193" xr:uid="{00000000-0005-0000-0000-0000208C0000}"/>
    <cellStyle name="Título 3 2 9 6 2" xfId="24194" xr:uid="{00000000-0005-0000-0000-0000218C0000}"/>
    <cellStyle name="Título 3 2 9 6 2 2" xfId="28044" xr:uid="{00000000-0005-0000-0000-0000228C0000}"/>
    <cellStyle name="Título 3 2 9 6 2 2 2" xfId="32683" xr:uid="{00000000-0005-0000-0000-0000238C0000}"/>
    <cellStyle name="Título 3 2 9 6 2 2 3" xfId="34269" xr:uid="{00000000-0005-0000-0000-0000248C0000}"/>
    <cellStyle name="Título 3 2 9 6 2 3" xfId="31159" xr:uid="{00000000-0005-0000-0000-0000258C0000}"/>
    <cellStyle name="Título 3 2 9 6 2 4" xfId="28114" xr:uid="{00000000-0005-0000-0000-0000268C0000}"/>
    <cellStyle name="Título 3 2 9 6 3" xfId="28043" xr:uid="{00000000-0005-0000-0000-0000278C0000}"/>
    <cellStyle name="Título 3 2 9 6 3 2" xfId="32682" xr:uid="{00000000-0005-0000-0000-0000288C0000}"/>
    <cellStyle name="Título 3 2 9 6 3 3" xfId="34268" xr:uid="{00000000-0005-0000-0000-0000298C0000}"/>
    <cellStyle name="Título 3 2 9 6 4" xfId="31158" xr:uid="{00000000-0005-0000-0000-00002A8C0000}"/>
    <cellStyle name="Título 3 2 9 6 5" xfId="28115" xr:uid="{00000000-0005-0000-0000-00002B8C0000}"/>
    <cellStyle name="Título 3 2 9 7" xfId="24195" xr:uid="{00000000-0005-0000-0000-00002C8C0000}"/>
    <cellStyle name="Título 3 2 9 7 2" xfId="28045" xr:uid="{00000000-0005-0000-0000-00002D8C0000}"/>
    <cellStyle name="Título 3 2 9 7 2 2" xfId="32684" xr:uid="{00000000-0005-0000-0000-00002E8C0000}"/>
    <cellStyle name="Título 3 2 9 7 2 3" xfId="34270" xr:uid="{00000000-0005-0000-0000-00002F8C0000}"/>
    <cellStyle name="Título 3 2 9 7 3" xfId="31160" xr:uid="{00000000-0005-0000-0000-0000308C0000}"/>
    <cellStyle name="Título 3 2 9 7 4" xfId="28113" xr:uid="{00000000-0005-0000-0000-0000318C0000}"/>
    <cellStyle name="Título 3 2 9 8" xfId="28012" xr:uid="{00000000-0005-0000-0000-0000328C0000}"/>
    <cellStyle name="Título 3 2 9 8 2" xfId="32651" xr:uid="{00000000-0005-0000-0000-0000338C0000}"/>
    <cellStyle name="Título 3 2 9 8 3" xfId="34237" xr:uid="{00000000-0005-0000-0000-0000348C0000}"/>
    <cellStyle name="Título 3 2 9 9" xfId="28110" xr:uid="{00000000-0005-0000-0000-0000358C0000}"/>
    <cellStyle name="Título 3 2 9 9 2" xfId="32746" xr:uid="{00000000-0005-0000-0000-0000368C0000}"/>
    <cellStyle name="Título 3 2 9 9 3" xfId="34332" xr:uid="{00000000-0005-0000-0000-0000378C0000}"/>
    <cellStyle name="Título 3 2_Client_Report_SSFD_286_UI_15May14_06h00" xfId="37159" xr:uid="{00000000-0005-0000-0000-0000388C0000}"/>
    <cellStyle name="Título 4" xfId="24196" xr:uid="{00000000-0005-0000-0000-0000398C0000}"/>
    <cellStyle name="Título 4 2" xfId="24197" xr:uid="{00000000-0005-0000-0000-00003A8C0000}"/>
    <cellStyle name="Título 4_Client_Report_SSFD_286_UI_15May14_06h00" xfId="37160" xr:uid="{00000000-0005-0000-0000-00003B8C0000}"/>
    <cellStyle name="Total 10" xfId="34886" xr:uid="{00000000-0005-0000-0000-00003C8C0000}"/>
    <cellStyle name="Total 10 2" xfId="37413" xr:uid="{00000000-0005-0000-0000-00003D8C0000}"/>
    <cellStyle name="Total 10 3" xfId="35056" xr:uid="{00000000-0005-0000-0000-00003E8C0000}"/>
    <cellStyle name="Total 11" xfId="35055" xr:uid="{00000000-0005-0000-0000-00003F8C0000}"/>
    <cellStyle name="Total 12" xfId="38096" xr:uid="{00000000-0005-0000-0000-0000408C0000}"/>
    <cellStyle name="Total 13" xfId="396" xr:uid="{00000000-0005-0000-0000-0000418C0000}"/>
    <cellStyle name="Total 2" xfId="165" xr:uid="{00000000-0005-0000-0000-0000428C0000}"/>
    <cellStyle name="Total 2 10" xfId="24199" xr:uid="{00000000-0005-0000-0000-0000438C0000}"/>
    <cellStyle name="Total 2 10 2" xfId="24200" xr:uid="{00000000-0005-0000-0000-0000448C0000}"/>
    <cellStyle name="Total 2 10 2 2" xfId="24201" xr:uid="{00000000-0005-0000-0000-0000458C0000}"/>
    <cellStyle name="Total 2 10 2 2 2" xfId="24202" xr:uid="{00000000-0005-0000-0000-0000468C0000}"/>
    <cellStyle name="Total 2 10 2 2 3" xfId="24203" xr:uid="{00000000-0005-0000-0000-0000478C0000}"/>
    <cellStyle name="Total 2 10 2 2 4" xfId="24204" xr:uid="{00000000-0005-0000-0000-0000488C0000}"/>
    <cellStyle name="Total 2 10 2 2 5" xfId="24205" xr:uid="{00000000-0005-0000-0000-0000498C0000}"/>
    <cellStyle name="Total 2 10 2 2 6" xfId="24206" xr:uid="{00000000-0005-0000-0000-00004A8C0000}"/>
    <cellStyle name="Total 2 10 2 3" xfId="24207" xr:uid="{00000000-0005-0000-0000-00004B8C0000}"/>
    <cellStyle name="Total 2 10 2 3 2" xfId="24208" xr:uid="{00000000-0005-0000-0000-00004C8C0000}"/>
    <cellStyle name="Total 2 10 2 3 3" xfId="24209" xr:uid="{00000000-0005-0000-0000-00004D8C0000}"/>
    <cellStyle name="Total 2 10 2 3 4" xfId="24210" xr:uid="{00000000-0005-0000-0000-00004E8C0000}"/>
    <cellStyle name="Total 2 10 2 3 5" xfId="24211" xr:uid="{00000000-0005-0000-0000-00004F8C0000}"/>
    <cellStyle name="Total 2 10 2 3 6" xfId="24212" xr:uid="{00000000-0005-0000-0000-0000508C0000}"/>
    <cellStyle name="Total 2 10 2 4" xfId="24213" xr:uid="{00000000-0005-0000-0000-0000518C0000}"/>
    <cellStyle name="Total 2 10 3" xfId="24214" xr:uid="{00000000-0005-0000-0000-0000528C0000}"/>
    <cellStyle name="Total 2 10 3 2" xfId="24215" xr:uid="{00000000-0005-0000-0000-0000538C0000}"/>
    <cellStyle name="Total 2 10 3 3" xfId="24216" xr:uid="{00000000-0005-0000-0000-0000548C0000}"/>
    <cellStyle name="Total 2 10 3 4" xfId="24217" xr:uid="{00000000-0005-0000-0000-0000558C0000}"/>
    <cellStyle name="Total 2 10 3 5" xfId="24218" xr:uid="{00000000-0005-0000-0000-0000568C0000}"/>
    <cellStyle name="Total 2 10 3 6" xfId="24219" xr:uid="{00000000-0005-0000-0000-0000578C0000}"/>
    <cellStyle name="Total 2 10 4" xfId="24220" xr:uid="{00000000-0005-0000-0000-0000588C0000}"/>
    <cellStyle name="Total 2 10 4 2" xfId="24221" xr:uid="{00000000-0005-0000-0000-0000598C0000}"/>
    <cellStyle name="Total 2 10 4 3" xfId="24222" xr:uid="{00000000-0005-0000-0000-00005A8C0000}"/>
    <cellStyle name="Total 2 10 4 4" xfId="24223" xr:uid="{00000000-0005-0000-0000-00005B8C0000}"/>
    <cellStyle name="Total 2 10 4 5" xfId="24224" xr:uid="{00000000-0005-0000-0000-00005C8C0000}"/>
    <cellStyle name="Total 2 10 4 6" xfId="24225" xr:uid="{00000000-0005-0000-0000-00005D8C0000}"/>
    <cellStyle name="Total 2 10 5" xfId="24226" xr:uid="{00000000-0005-0000-0000-00005E8C0000}"/>
    <cellStyle name="Total 2 11" xfId="24227" xr:uid="{00000000-0005-0000-0000-00005F8C0000}"/>
    <cellStyle name="Total 2 11 2" xfId="24228" xr:uid="{00000000-0005-0000-0000-0000608C0000}"/>
    <cellStyle name="Total 2 11 2 2" xfId="24229" xr:uid="{00000000-0005-0000-0000-0000618C0000}"/>
    <cellStyle name="Total 2 11 2 2 2" xfId="24230" xr:uid="{00000000-0005-0000-0000-0000628C0000}"/>
    <cellStyle name="Total 2 11 2 2 3" xfId="24231" xr:uid="{00000000-0005-0000-0000-0000638C0000}"/>
    <cellStyle name="Total 2 11 2 2 4" xfId="24232" xr:uid="{00000000-0005-0000-0000-0000648C0000}"/>
    <cellStyle name="Total 2 11 2 2 5" xfId="24233" xr:uid="{00000000-0005-0000-0000-0000658C0000}"/>
    <cellStyle name="Total 2 11 2 2 6" xfId="24234" xr:uid="{00000000-0005-0000-0000-0000668C0000}"/>
    <cellStyle name="Total 2 11 2 3" xfId="24235" xr:uid="{00000000-0005-0000-0000-0000678C0000}"/>
    <cellStyle name="Total 2 11 2 3 2" xfId="24236" xr:uid="{00000000-0005-0000-0000-0000688C0000}"/>
    <cellStyle name="Total 2 11 2 3 3" xfId="24237" xr:uid="{00000000-0005-0000-0000-0000698C0000}"/>
    <cellStyle name="Total 2 11 2 3 4" xfId="24238" xr:uid="{00000000-0005-0000-0000-00006A8C0000}"/>
    <cellStyle name="Total 2 11 2 3 5" xfId="24239" xr:uid="{00000000-0005-0000-0000-00006B8C0000}"/>
    <cellStyle name="Total 2 11 2 3 6" xfId="24240" xr:uid="{00000000-0005-0000-0000-00006C8C0000}"/>
    <cellStyle name="Total 2 11 2 4" xfId="24241" xr:uid="{00000000-0005-0000-0000-00006D8C0000}"/>
    <cellStyle name="Total 2 11 3" xfId="24242" xr:uid="{00000000-0005-0000-0000-00006E8C0000}"/>
    <cellStyle name="Total 2 11 3 2" xfId="24243" xr:uid="{00000000-0005-0000-0000-00006F8C0000}"/>
    <cellStyle name="Total 2 11 3 3" xfId="24244" xr:uid="{00000000-0005-0000-0000-0000708C0000}"/>
    <cellStyle name="Total 2 11 3 4" xfId="24245" xr:uid="{00000000-0005-0000-0000-0000718C0000}"/>
    <cellStyle name="Total 2 11 3 5" xfId="24246" xr:uid="{00000000-0005-0000-0000-0000728C0000}"/>
    <cellStyle name="Total 2 11 3 6" xfId="24247" xr:uid="{00000000-0005-0000-0000-0000738C0000}"/>
    <cellStyle name="Total 2 11 4" xfId="24248" xr:uid="{00000000-0005-0000-0000-0000748C0000}"/>
    <cellStyle name="Total 2 11 4 2" xfId="24249" xr:uid="{00000000-0005-0000-0000-0000758C0000}"/>
    <cellStyle name="Total 2 11 4 3" xfId="24250" xr:uid="{00000000-0005-0000-0000-0000768C0000}"/>
    <cellStyle name="Total 2 11 4 4" xfId="24251" xr:uid="{00000000-0005-0000-0000-0000778C0000}"/>
    <cellStyle name="Total 2 11 4 5" xfId="24252" xr:uid="{00000000-0005-0000-0000-0000788C0000}"/>
    <cellStyle name="Total 2 11 4 6" xfId="24253" xr:uid="{00000000-0005-0000-0000-0000798C0000}"/>
    <cellStyle name="Total 2 11 5" xfId="24254" xr:uid="{00000000-0005-0000-0000-00007A8C0000}"/>
    <cellStyle name="Total 2 12" xfId="24255" xr:uid="{00000000-0005-0000-0000-00007B8C0000}"/>
    <cellStyle name="Total 2 12 2" xfId="24256" xr:uid="{00000000-0005-0000-0000-00007C8C0000}"/>
    <cellStyle name="Total 2 12 2 2" xfId="24257" xr:uid="{00000000-0005-0000-0000-00007D8C0000}"/>
    <cellStyle name="Total 2 12 2 2 2" xfId="24258" xr:uid="{00000000-0005-0000-0000-00007E8C0000}"/>
    <cellStyle name="Total 2 12 2 2 3" xfId="24259" xr:uid="{00000000-0005-0000-0000-00007F8C0000}"/>
    <cellStyle name="Total 2 12 2 2 4" xfId="24260" xr:uid="{00000000-0005-0000-0000-0000808C0000}"/>
    <cellStyle name="Total 2 12 2 2 5" xfId="24261" xr:uid="{00000000-0005-0000-0000-0000818C0000}"/>
    <cellStyle name="Total 2 12 2 2 6" xfId="24262" xr:uid="{00000000-0005-0000-0000-0000828C0000}"/>
    <cellStyle name="Total 2 12 2 3" xfId="24263" xr:uid="{00000000-0005-0000-0000-0000838C0000}"/>
    <cellStyle name="Total 2 12 2 3 2" xfId="24264" xr:uid="{00000000-0005-0000-0000-0000848C0000}"/>
    <cellStyle name="Total 2 12 2 3 3" xfId="24265" xr:uid="{00000000-0005-0000-0000-0000858C0000}"/>
    <cellStyle name="Total 2 12 2 3 4" xfId="24266" xr:uid="{00000000-0005-0000-0000-0000868C0000}"/>
    <cellStyle name="Total 2 12 2 3 5" xfId="24267" xr:uid="{00000000-0005-0000-0000-0000878C0000}"/>
    <cellStyle name="Total 2 12 2 3 6" xfId="24268" xr:uid="{00000000-0005-0000-0000-0000888C0000}"/>
    <cellStyle name="Total 2 12 2 4" xfId="24269" xr:uid="{00000000-0005-0000-0000-0000898C0000}"/>
    <cellStyle name="Total 2 12 3" xfId="24270" xr:uid="{00000000-0005-0000-0000-00008A8C0000}"/>
    <cellStyle name="Total 2 12 3 2" xfId="24271" xr:uid="{00000000-0005-0000-0000-00008B8C0000}"/>
    <cellStyle name="Total 2 12 3 3" xfId="24272" xr:uid="{00000000-0005-0000-0000-00008C8C0000}"/>
    <cellStyle name="Total 2 12 3 4" xfId="24273" xr:uid="{00000000-0005-0000-0000-00008D8C0000}"/>
    <cellStyle name="Total 2 12 3 5" xfId="24274" xr:uid="{00000000-0005-0000-0000-00008E8C0000}"/>
    <cellStyle name="Total 2 12 3 6" xfId="24275" xr:uid="{00000000-0005-0000-0000-00008F8C0000}"/>
    <cellStyle name="Total 2 12 4" xfId="24276" xr:uid="{00000000-0005-0000-0000-0000908C0000}"/>
    <cellStyle name="Total 2 12 4 2" xfId="24277" xr:uid="{00000000-0005-0000-0000-0000918C0000}"/>
    <cellStyle name="Total 2 12 4 3" xfId="24278" xr:uid="{00000000-0005-0000-0000-0000928C0000}"/>
    <cellStyle name="Total 2 12 4 4" xfId="24279" xr:uid="{00000000-0005-0000-0000-0000938C0000}"/>
    <cellStyle name="Total 2 12 4 5" xfId="24280" xr:uid="{00000000-0005-0000-0000-0000948C0000}"/>
    <cellStyle name="Total 2 12 4 6" xfId="24281" xr:uid="{00000000-0005-0000-0000-0000958C0000}"/>
    <cellStyle name="Total 2 12 5" xfId="24282" xr:uid="{00000000-0005-0000-0000-0000968C0000}"/>
    <cellStyle name="Total 2 13" xfId="24283" xr:uid="{00000000-0005-0000-0000-0000978C0000}"/>
    <cellStyle name="Total 2 13 2" xfId="24284" xr:uid="{00000000-0005-0000-0000-0000988C0000}"/>
    <cellStyle name="Total 2 13 2 2" xfId="24285" xr:uid="{00000000-0005-0000-0000-0000998C0000}"/>
    <cellStyle name="Total 2 13 2 2 2" xfId="24286" xr:uid="{00000000-0005-0000-0000-00009A8C0000}"/>
    <cellStyle name="Total 2 13 2 2 3" xfId="24287" xr:uid="{00000000-0005-0000-0000-00009B8C0000}"/>
    <cellStyle name="Total 2 13 2 2 4" xfId="24288" xr:uid="{00000000-0005-0000-0000-00009C8C0000}"/>
    <cellStyle name="Total 2 13 2 2 5" xfId="24289" xr:uid="{00000000-0005-0000-0000-00009D8C0000}"/>
    <cellStyle name="Total 2 13 2 2 6" xfId="24290" xr:uid="{00000000-0005-0000-0000-00009E8C0000}"/>
    <cellStyle name="Total 2 13 2 3" xfId="24291" xr:uid="{00000000-0005-0000-0000-00009F8C0000}"/>
    <cellStyle name="Total 2 13 2 3 2" xfId="24292" xr:uid="{00000000-0005-0000-0000-0000A08C0000}"/>
    <cellStyle name="Total 2 13 2 3 3" xfId="24293" xr:uid="{00000000-0005-0000-0000-0000A18C0000}"/>
    <cellStyle name="Total 2 13 2 3 4" xfId="24294" xr:uid="{00000000-0005-0000-0000-0000A28C0000}"/>
    <cellStyle name="Total 2 13 2 3 5" xfId="24295" xr:uid="{00000000-0005-0000-0000-0000A38C0000}"/>
    <cellStyle name="Total 2 13 2 3 6" xfId="24296" xr:uid="{00000000-0005-0000-0000-0000A48C0000}"/>
    <cellStyle name="Total 2 13 2 4" xfId="24297" xr:uid="{00000000-0005-0000-0000-0000A58C0000}"/>
    <cellStyle name="Total 2 13 3" xfId="24298" xr:uid="{00000000-0005-0000-0000-0000A68C0000}"/>
    <cellStyle name="Total 2 13 3 2" xfId="24299" xr:uid="{00000000-0005-0000-0000-0000A78C0000}"/>
    <cellStyle name="Total 2 13 3 3" xfId="24300" xr:uid="{00000000-0005-0000-0000-0000A88C0000}"/>
    <cellStyle name="Total 2 13 3 4" xfId="24301" xr:uid="{00000000-0005-0000-0000-0000A98C0000}"/>
    <cellStyle name="Total 2 13 3 5" xfId="24302" xr:uid="{00000000-0005-0000-0000-0000AA8C0000}"/>
    <cellStyle name="Total 2 13 3 6" xfId="24303" xr:uid="{00000000-0005-0000-0000-0000AB8C0000}"/>
    <cellStyle name="Total 2 13 4" xfId="24304" xr:uid="{00000000-0005-0000-0000-0000AC8C0000}"/>
    <cellStyle name="Total 2 13 4 2" xfId="24305" xr:uid="{00000000-0005-0000-0000-0000AD8C0000}"/>
    <cellStyle name="Total 2 13 4 3" xfId="24306" xr:uid="{00000000-0005-0000-0000-0000AE8C0000}"/>
    <cellStyle name="Total 2 13 4 4" xfId="24307" xr:uid="{00000000-0005-0000-0000-0000AF8C0000}"/>
    <cellStyle name="Total 2 13 4 5" xfId="24308" xr:uid="{00000000-0005-0000-0000-0000B08C0000}"/>
    <cellStyle name="Total 2 13 4 6" xfId="24309" xr:uid="{00000000-0005-0000-0000-0000B18C0000}"/>
    <cellStyle name="Total 2 13 5" xfId="24310" xr:uid="{00000000-0005-0000-0000-0000B28C0000}"/>
    <cellStyle name="Total 2 14" xfId="24311" xr:uid="{00000000-0005-0000-0000-0000B38C0000}"/>
    <cellStyle name="Total 2 14 2" xfId="24312" xr:uid="{00000000-0005-0000-0000-0000B48C0000}"/>
    <cellStyle name="Total 2 14 2 2" xfId="24313" xr:uid="{00000000-0005-0000-0000-0000B58C0000}"/>
    <cellStyle name="Total 2 14 2 2 2" xfId="24314" xr:uid="{00000000-0005-0000-0000-0000B68C0000}"/>
    <cellStyle name="Total 2 14 2 2 3" xfId="24315" xr:uid="{00000000-0005-0000-0000-0000B78C0000}"/>
    <cellStyle name="Total 2 14 2 2 4" xfId="24316" xr:uid="{00000000-0005-0000-0000-0000B88C0000}"/>
    <cellStyle name="Total 2 14 2 2 5" xfId="24317" xr:uid="{00000000-0005-0000-0000-0000B98C0000}"/>
    <cellStyle name="Total 2 14 2 2 6" xfId="24318" xr:uid="{00000000-0005-0000-0000-0000BA8C0000}"/>
    <cellStyle name="Total 2 14 2 3" xfId="24319" xr:uid="{00000000-0005-0000-0000-0000BB8C0000}"/>
    <cellStyle name="Total 2 14 2 3 2" xfId="24320" xr:uid="{00000000-0005-0000-0000-0000BC8C0000}"/>
    <cellStyle name="Total 2 14 2 3 3" xfId="24321" xr:uid="{00000000-0005-0000-0000-0000BD8C0000}"/>
    <cellStyle name="Total 2 14 2 3 4" xfId="24322" xr:uid="{00000000-0005-0000-0000-0000BE8C0000}"/>
    <cellStyle name="Total 2 14 2 3 5" xfId="24323" xr:uid="{00000000-0005-0000-0000-0000BF8C0000}"/>
    <cellStyle name="Total 2 14 2 3 6" xfId="24324" xr:uid="{00000000-0005-0000-0000-0000C08C0000}"/>
    <cellStyle name="Total 2 14 2 4" xfId="24325" xr:uid="{00000000-0005-0000-0000-0000C18C0000}"/>
    <cellStyle name="Total 2 14 3" xfId="24326" xr:uid="{00000000-0005-0000-0000-0000C28C0000}"/>
    <cellStyle name="Total 2 14 3 2" xfId="24327" xr:uid="{00000000-0005-0000-0000-0000C38C0000}"/>
    <cellStyle name="Total 2 14 3 3" xfId="24328" xr:uid="{00000000-0005-0000-0000-0000C48C0000}"/>
    <cellStyle name="Total 2 14 3 4" xfId="24329" xr:uid="{00000000-0005-0000-0000-0000C58C0000}"/>
    <cellStyle name="Total 2 14 3 5" xfId="24330" xr:uid="{00000000-0005-0000-0000-0000C68C0000}"/>
    <cellStyle name="Total 2 14 3 6" xfId="24331" xr:uid="{00000000-0005-0000-0000-0000C78C0000}"/>
    <cellStyle name="Total 2 14 4" xfId="24332" xr:uid="{00000000-0005-0000-0000-0000C88C0000}"/>
    <cellStyle name="Total 2 14 4 2" xfId="24333" xr:uid="{00000000-0005-0000-0000-0000C98C0000}"/>
    <cellStyle name="Total 2 14 4 3" xfId="24334" xr:uid="{00000000-0005-0000-0000-0000CA8C0000}"/>
    <cellStyle name="Total 2 14 4 4" xfId="24335" xr:uid="{00000000-0005-0000-0000-0000CB8C0000}"/>
    <cellStyle name="Total 2 14 4 5" xfId="24336" xr:uid="{00000000-0005-0000-0000-0000CC8C0000}"/>
    <cellStyle name="Total 2 14 4 6" xfId="24337" xr:uid="{00000000-0005-0000-0000-0000CD8C0000}"/>
    <cellStyle name="Total 2 14 5" xfId="24338" xr:uid="{00000000-0005-0000-0000-0000CE8C0000}"/>
    <cellStyle name="Total 2 15" xfId="24339" xr:uid="{00000000-0005-0000-0000-0000CF8C0000}"/>
    <cellStyle name="Total 2 15 2" xfId="24340" xr:uid="{00000000-0005-0000-0000-0000D08C0000}"/>
    <cellStyle name="Total 2 15 2 2" xfId="24341" xr:uid="{00000000-0005-0000-0000-0000D18C0000}"/>
    <cellStyle name="Total 2 15 2 2 2" xfId="24342" xr:uid="{00000000-0005-0000-0000-0000D28C0000}"/>
    <cellStyle name="Total 2 15 2 2 3" xfId="24343" xr:uid="{00000000-0005-0000-0000-0000D38C0000}"/>
    <cellStyle name="Total 2 15 2 2 4" xfId="24344" xr:uid="{00000000-0005-0000-0000-0000D48C0000}"/>
    <cellStyle name="Total 2 15 2 2 5" xfId="24345" xr:uid="{00000000-0005-0000-0000-0000D58C0000}"/>
    <cellStyle name="Total 2 15 2 2 6" xfId="24346" xr:uid="{00000000-0005-0000-0000-0000D68C0000}"/>
    <cellStyle name="Total 2 15 2 3" xfId="24347" xr:uid="{00000000-0005-0000-0000-0000D78C0000}"/>
    <cellStyle name="Total 2 15 2 3 2" xfId="24348" xr:uid="{00000000-0005-0000-0000-0000D88C0000}"/>
    <cellStyle name="Total 2 15 2 3 3" xfId="24349" xr:uid="{00000000-0005-0000-0000-0000D98C0000}"/>
    <cellStyle name="Total 2 15 2 3 4" xfId="24350" xr:uid="{00000000-0005-0000-0000-0000DA8C0000}"/>
    <cellStyle name="Total 2 15 2 3 5" xfId="24351" xr:uid="{00000000-0005-0000-0000-0000DB8C0000}"/>
    <cellStyle name="Total 2 15 2 3 6" xfId="24352" xr:uid="{00000000-0005-0000-0000-0000DC8C0000}"/>
    <cellStyle name="Total 2 15 2 4" xfId="24353" xr:uid="{00000000-0005-0000-0000-0000DD8C0000}"/>
    <cellStyle name="Total 2 15 3" xfId="24354" xr:uid="{00000000-0005-0000-0000-0000DE8C0000}"/>
    <cellStyle name="Total 2 15 3 2" xfId="24355" xr:uid="{00000000-0005-0000-0000-0000DF8C0000}"/>
    <cellStyle name="Total 2 15 3 3" xfId="24356" xr:uid="{00000000-0005-0000-0000-0000E08C0000}"/>
    <cellStyle name="Total 2 15 3 4" xfId="24357" xr:uid="{00000000-0005-0000-0000-0000E18C0000}"/>
    <cellStyle name="Total 2 15 3 5" xfId="24358" xr:uid="{00000000-0005-0000-0000-0000E28C0000}"/>
    <cellStyle name="Total 2 15 3 6" xfId="24359" xr:uid="{00000000-0005-0000-0000-0000E38C0000}"/>
    <cellStyle name="Total 2 15 4" xfId="24360" xr:uid="{00000000-0005-0000-0000-0000E48C0000}"/>
    <cellStyle name="Total 2 15 4 2" xfId="24361" xr:uid="{00000000-0005-0000-0000-0000E58C0000}"/>
    <cellStyle name="Total 2 15 4 3" xfId="24362" xr:uid="{00000000-0005-0000-0000-0000E68C0000}"/>
    <cellStyle name="Total 2 15 4 4" xfId="24363" xr:uid="{00000000-0005-0000-0000-0000E78C0000}"/>
    <cellStyle name="Total 2 15 4 5" xfId="24364" xr:uid="{00000000-0005-0000-0000-0000E88C0000}"/>
    <cellStyle name="Total 2 15 4 6" xfId="24365" xr:uid="{00000000-0005-0000-0000-0000E98C0000}"/>
    <cellStyle name="Total 2 15 5" xfId="24366" xr:uid="{00000000-0005-0000-0000-0000EA8C0000}"/>
    <cellStyle name="Total 2 16" xfId="24367" xr:uid="{00000000-0005-0000-0000-0000EB8C0000}"/>
    <cellStyle name="Total 2 16 2" xfId="24368" xr:uid="{00000000-0005-0000-0000-0000EC8C0000}"/>
    <cellStyle name="Total 2 16 2 2" xfId="24369" xr:uid="{00000000-0005-0000-0000-0000ED8C0000}"/>
    <cellStyle name="Total 2 16 2 2 2" xfId="24370" xr:uid="{00000000-0005-0000-0000-0000EE8C0000}"/>
    <cellStyle name="Total 2 16 2 2 3" xfId="24371" xr:uid="{00000000-0005-0000-0000-0000EF8C0000}"/>
    <cellStyle name="Total 2 16 2 2 4" xfId="24372" xr:uid="{00000000-0005-0000-0000-0000F08C0000}"/>
    <cellStyle name="Total 2 16 2 2 5" xfId="24373" xr:uid="{00000000-0005-0000-0000-0000F18C0000}"/>
    <cellStyle name="Total 2 16 2 2 6" xfId="24374" xr:uid="{00000000-0005-0000-0000-0000F28C0000}"/>
    <cellStyle name="Total 2 16 2 3" xfId="24375" xr:uid="{00000000-0005-0000-0000-0000F38C0000}"/>
    <cellStyle name="Total 2 16 2 3 2" xfId="24376" xr:uid="{00000000-0005-0000-0000-0000F48C0000}"/>
    <cellStyle name="Total 2 16 2 3 3" xfId="24377" xr:uid="{00000000-0005-0000-0000-0000F58C0000}"/>
    <cellStyle name="Total 2 16 2 3 4" xfId="24378" xr:uid="{00000000-0005-0000-0000-0000F68C0000}"/>
    <cellStyle name="Total 2 16 2 3 5" xfId="24379" xr:uid="{00000000-0005-0000-0000-0000F78C0000}"/>
    <cellStyle name="Total 2 16 2 3 6" xfId="24380" xr:uid="{00000000-0005-0000-0000-0000F88C0000}"/>
    <cellStyle name="Total 2 16 2 4" xfId="24381" xr:uid="{00000000-0005-0000-0000-0000F98C0000}"/>
    <cellStyle name="Total 2 16 3" xfId="24382" xr:uid="{00000000-0005-0000-0000-0000FA8C0000}"/>
    <cellStyle name="Total 2 16 3 2" xfId="24383" xr:uid="{00000000-0005-0000-0000-0000FB8C0000}"/>
    <cellStyle name="Total 2 16 3 3" xfId="24384" xr:uid="{00000000-0005-0000-0000-0000FC8C0000}"/>
    <cellStyle name="Total 2 16 3 4" xfId="24385" xr:uid="{00000000-0005-0000-0000-0000FD8C0000}"/>
    <cellStyle name="Total 2 16 3 5" xfId="24386" xr:uid="{00000000-0005-0000-0000-0000FE8C0000}"/>
    <cellStyle name="Total 2 16 3 6" xfId="24387" xr:uid="{00000000-0005-0000-0000-0000FF8C0000}"/>
    <cellStyle name="Total 2 16 4" xfId="24388" xr:uid="{00000000-0005-0000-0000-0000008D0000}"/>
    <cellStyle name="Total 2 16 4 2" xfId="24389" xr:uid="{00000000-0005-0000-0000-0000018D0000}"/>
    <cellStyle name="Total 2 16 4 3" xfId="24390" xr:uid="{00000000-0005-0000-0000-0000028D0000}"/>
    <cellStyle name="Total 2 16 4 4" xfId="24391" xr:uid="{00000000-0005-0000-0000-0000038D0000}"/>
    <cellStyle name="Total 2 16 4 5" xfId="24392" xr:uid="{00000000-0005-0000-0000-0000048D0000}"/>
    <cellStyle name="Total 2 16 4 6" xfId="24393" xr:uid="{00000000-0005-0000-0000-0000058D0000}"/>
    <cellStyle name="Total 2 16 5" xfId="24394" xr:uid="{00000000-0005-0000-0000-0000068D0000}"/>
    <cellStyle name="Total 2 17" xfId="24395" xr:uid="{00000000-0005-0000-0000-0000078D0000}"/>
    <cellStyle name="Total 2 17 2" xfId="24396" xr:uid="{00000000-0005-0000-0000-0000088D0000}"/>
    <cellStyle name="Total 2 17 2 2" xfId="24397" xr:uid="{00000000-0005-0000-0000-0000098D0000}"/>
    <cellStyle name="Total 2 17 2 2 2" xfId="24398" xr:uid="{00000000-0005-0000-0000-00000A8D0000}"/>
    <cellStyle name="Total 2 17 2 2 3" xfId="24399" xr:uid="{00000000-0005-0000-0000-00000B8D0000}"/>
    <cellStyle name="Total 2 17 2 2 4" xfId="24400" xr:uid="{00000000-0005-0000-0000-00000C8D0000}"/>
    <cellStyle name="Total 2 17 2 2 5" xfId="24401" xr:uid="{00000000-0005-0000-0000-00000D8D0000}"/>
    <cellStyle name="Total 2 17 2 2 6" xfId="24402" xr:uid="{00000000-0005-0000-0000-00000E8D0000}"/>
    <cellStyle name="Total 2 17 2 3" xfId="24403" xr:uid="{00000000-0005-0000-0000-00000F8D0000}"/>
    <cellStyle name="Total 2 17 2 3 2" xfId="24404" xr:uid="{00000000-0005-0000-0000-0000108D0000}"/>
    <cellStyle name="Total 2 17 2 3 3" xfId="24405" xr:uid="{00000000-0005-0000-0000-0000118D0000}"/>
    <cellStyle name="Total 2 17 2 3 4" xfId="24406" xr:uid="{00000000-0005-0000-0000-0000128D0000}"/>
    <cellStyle name="Total 2 17 2 3 5" xfId="24407" xr:uid="{00000000-0005-0000-0000-0000138D0000}"/>
    <cellStyle name="Total 2 17 2 3 6" xfId="24408" xr:uid="{00000000-0005-0000-0000-0000148D0000}"/>
    <cellStyle name="Total 2 17 2 4" xfId="24409" xr:uid="{00000000-0005-0000-0000-0000158D0000}"/>
    <cellStyle name="Total 2 17 3" xfId="24410" xr:uid="{00000000-0005-0000-0000-0000168D0000}"/>
    <cellStyle name="Total 2 17 3 2" xfId="24411" xr:uid="{00000000-0005-0000-0000-0000178D0000}"/>
    <cellStyle name="Total 2 17 3 3" xfId="24412" xr:uid="{00000000-0005-0000-0000-0000188D0000}"/>
    <cellStyle name="Total 2 17 3 4" xfId="24413" xr:uid="{00000000-0005-0000-0000-0000198D0000}"/>
    <cellStyle name="Total 2 17 3 5" xfId="24414" xr:uid="{00000000-0005-0000-0000-00001A8D0000}"/>
    <cellStyle name="Total 2 17 3 6" xfId="24415" xr:uid="{00000000-0005-0000-0000-00001B8D0000}"/>
    <cellStyle name="Total 2 17 4" xfId="24416" xr:uid="{00000000-0005-0000-0000-00001C8D0000}"/>
    <cellStyle name="Total 2 17 4 2" xfId="24417" xr:uid="{00000000-0005-0000-0000-00001D8D0000}"/>
    <cellStyle name="Total 2 17 4 3" xfId="24418" xr:uid="{00000000-0005-0000-0000-00001E8D0000}"/>
    <cellStyle name="Total 2 17 4 4" xfId="24419" xr:uid="{00000000-0005-0000-0000-00001F8D0000}"/>
    <cellStyle name="Total 2 17 4 5" xfId="24420" xr:uid="{00000000-0005-0000-0000-0000208D0000}"/>
    <cellStyle name="Total 2 17 4 6" xfId="24421" xr:uid="{00000000-0005-0000-0000-0000218D0000}"/>
    <cellStyle name="Total 2 17 5" xfId="24422" xr:uid="{00000000-0005-0000-0000-0000228D0000}"/>
    <cellStyle name="Total 2 18" xfId="24423" xr:uid="{00000000-0005-0000-0000-0000238D0000}"/>
    <cellStyle name="Total 2 18 2" xfId="24424" xr:uid="{00000000-0005-0000-0000-0000248D0000}"/>
    <cellStyle name="Total 2 18 2 2" xfId="24425" xr:uid="{00000000-0005-0000-0000-0000258D0000}"/>
    <cellStyle name="Total 2 18 2 2 2" xfId="24426" xr:uid="{00000000-0005-0000-0000-0000268D0000}"/>
    <cellStyle name="Total 2 18 2 2 3" xfId="24427" xr:uid="{00000000-0005-0000-0000-0000278D0000}"/>
    <cellStyle name="Total 2 18 2 2 4" xfId="24428" xr:uid="{00000000-0005-0000-0000-0000288D0000}"/>
    <cellStyle name="Total 2 18 2 2 5" xfId="24429" xr:uid="{00000000-0005-0000-0000-0000298D0000}"/>
    <cellStyle name="Total 2 18 2 2 6" xfId="24430" xr:uid="{00000000-0005-0000-0000-00002A8D0000}"/>
    <cellStyle name="Total 2 18 2 3" xfId="24431" xr:uid="{00000000-0005-0000-0000-00002B8D0000}"/>
    <cellStyle name="Total 2 18 2 3 2" xfId="24432" xr:uid="{00000000-0005-0000-0000-00002C8D0000}"/>
    <cellStyle name="Total 2 18 2 3 3" xfId="24433" xr:uid="{00000000-0005-0000-0000-00002D8D0000}"/>
    <cellStyle name="Total 2 18 2 3 4" xfId="24434" xr:uid="{00000000-0005-0000-0000-00002E8D0000}"/>
    <cellStyle name="Total 2 18 2 3 5" xfId="24435" xr:uid="{00000000-0005-0000-0000-00002F8D0000}"/>
    <cellStyle name="Total 2 18 2 3 6" xfId="24436" xr:uid="{00000000-0005-0000-0000-0000308D0000}"/>
    <cellStyle name="Total 2 18 2 4" xfId="24437" xr:uid="{00000000-0005-0000-0000-0000318D0000}"/>
    <cellStyle name="Total 2 18 3" xfId="24438" xr:uid="{00000000-0005-0000-0000-0000328D0000}"/>
    <cellStyle name="Total 2 18 3 2" xfId="24439" xr:uid="{00000000-0005-0000-0000-0000338D0000}"/>
    <cellStyle name="Total 2 18 3 3" xfId="24440" xr:uid="{00000000-0005-0000-0000-0000348D0000}"/>
    <cellStyle name="Total 2 18 3 4" xfId="24441" xr:uid="{00000000-0005-0000-0000-0000358D0000}"/>
    <cellStyle name="Total 2 18 3 5" xfId="24442" xr:uid="{00000000-0005-0000-0000-0000368D0000}"/>
    <cellStyle name="Total 2 18 3 6" xfId="24443" xr:uid="{00000000-0005-0000-0000-0000378D0000}"/>
    <cellStyle name="Total 2 18 4" xfId="24444" xr:uid="{00000000-0005-0000-0000-0000388D0000}"/>
    <cellStyle name="Total 2 18 4 2" xfId="24445" xr:uid="{00000000-0005-0000-0000-0000398D0000}"/>
    <cellStyle name="Total 2 18 4 3" xfId="24446" xr:uid="{00000000-0005-0000-0000-00003A8D0000}"/>
    <cellStyle name="Total 2 18 4 4" xfId="24447" xr:uid="{00000000-0005-0000-0000-00003B8D0000}"/>
    <cellStyle name="Total 2 18 4 5" xfId="24448" xr:uid="{00000000-0005-0000-0000-00003C8D0000}"/>
    <cellStyle name="Total 2 18 4 6" xfId="24449" xr:uid="{00000000-0005-0000-0000-00003D8D0000}"/>
    <cellStyle name="Total 2 18 5" xfId="24450" xr:uid="{00000000-0005-0000-0000-00003E8D0000}"/>
    <cellStyle name="Total 2 19" xfId="24451" xr:uid="{00000000-0005-0000-0000-00003F8D0000}"/>
    <cellStyle name="Total 2 19 2" xfId="24452" xr:uid="{00000000-0005-0000-0000-0000408D0000}"/>
    <cellStyle name="Total 2 19 2 2" xfId="24453" xr:uid="{00000000-0005-0000-0000-0000418D0000}"/>
    <cellStyle name="Total 2 19 2 2 2" xfId="24454" xr:uid="{00000000-0005-0000-0000-0000428D0000}"/>
    <cellStyle name="Total 2 19 2 2 3" xfId="24455" xr:uid="{00000000-0005-0000-0000-0000438D0000}"/>
    <cellStyle name="Total 2 19 2 2 4" xfId="24456" xr:uid="{00000000-0005-0000-0000-0000448D0000}"/>
    <cellStyle name="Total 2 19 2 2 5" xfId="24457" xr:uid="{00000000-0005-0000-0000-0000458D0000}"/>
    <cellStyle name="Total 2 19 2 2 6" xfId="24458" xr:uid="{00000000-0005-0000-0000-0000468D0000}"/>
    <cellStyle name="Total 2 19 2 3" xfId="24459" xr:uid="{00000000-0005-0000-0000-0000478D0000}"/>
    <cellStyle name="Total 2 19 2 3 2" xfId="24460" xr:uid="{00000000-0005-0000-0000-0000488D0000}"/>
    <cellStyle name="Total 2 19 2 3 3" xfId="24461" xr:uid="{00000000-0005-0000-0000-0000498D0000}"/>
    <cellStyle name="Total 2 19 2 3 4" xfId="24462" xr:uid="{00000000-0005-0000-0000-00004A8D0000}"/>
    <cellStyle name="Total 2 19 2 3 5" xfId="24463" xr:uid="{00000000-0005-0000-0000-00004B8D0000}"/>
    <cellStyle name="Total 2 19 2 3 6" xfId="24464" xr:uid="{00000000-0005-0000-0000-00004C8D0000}"/>
    <cellStyle name="Total 2 19 2 4" xfId="24465" xr:uid="{00000000-0005-0000-0000-00004D8D0000}"/>
    <cellStyle name="Total 2 19 3" xfId="24466" xr:uid="{00000000-0005-0000-0000-00004E8D0000}"/>
    <cellStyle name="Total 2 19 3 2" xfId="24467" xr:uid="{00000000-0005-0000-0000-00004F8D0000}"/>
    <cellStyle name="Total 2 19 3 3" xfId="24468" xr:uid="{00000000-0005-0000-0000-0000508D0000}"/>
    <cellStyle name="Total 2 19 3 4" xfId="24469" xr:uid="{00000000-0005-0000-0000-0000518D0000}"/>
    <cellStyle name="Total 2 19 3 5" xfId="24470" xr:uid="{00000000-0005-0000-0000-0000528D0000}"/>
    <cellStyle name="Total 2 19 3 6" xfId="24471" xr:uid="{00000000-0005-0000-0000-0000538D0000}"/>
    <cellStyle name="Total 2 19 4" xfId="24472" xr:uid="{00000000-0005-0000-0000-0000548D0000}"/>
    <cellStyle name="Total 2 19 4 2" xfId="24473" xr:uid="{00000000-0005-0000-0000-0000558D0000}"/>
    <cellStyle name="Total 2 19 4 3" xfId="24474" xr:uid="{00000000-0005-0000-0000-0000568D0000}"/>
    <cellStyle name="Total 2 19 4 4" xfId="24475" xr:uid="{00000000-0005-0000-0000-0000578D0000}"/>
    <cellStyle name="Total 2 19 4 5" xfId="24476" xr:uid="{00000000-0005-0000-0000-0000588D0000}"/>
    <cellStyle name="Total 2 19 4 6" xfId="24477" xr:uid="{00000000-0005-0000-0000-0000598D0000}"/>
    <cellStyle name="Total 2 19 5" xfId="24478" xr:uid="{00000000-0005-0000-0000-00005A8D0000}"/>
    <cellStyle name="Total 2 2" xfId="230" xr:uid="{00000000-0005-0000-0000-00005B8D0000}"/>
    <cellStyle name="Total 2 2 10" xfId="24480" xr:uid="{00000000-0005-0000-0000-00005C8D0000}"/>
    <cellStyle name="Total 2 2 10 2" xfId="24481" xr:uid="{00000000-0005-0000-0000-00005D8D0000}"/>
    <cellStyle name="Total 2 2 10 2 2" xfId="24482" xr:uid="{00000000-0005-0000-0000-00005E8D0000}"/>
    <cellStyle name="Total 2 2 10 2 2 2" xfId="24483" xr:uid="{00000000-0005-0000-0000-00005F8D0000}"/>
    <cellStyle name="Total 2 2 10 2 2 2 2" xfId="24484" xr:uid="{00000000-0005-0000-0000-0000608D0000}"/>
    <cellStyle name="Total 2 2 10 2 2 2 3" xfId="24485" xr:uid="{00000000-0005-0000-0000-0000618D0000}"/>
    <cellStyle name="Total 2 2 10 2 2 2 4" xfId="24486" xr:uid="{00000000-0005-0000-0000-0000628D0000}"/>
    <cellStyle name="Total 2 2 10 2 2 2 5" xfId="24487" xr:uid="{00000000-0005-0000-0000-0000638D0000}"/>
    <cellStyle name="Total 2 2 10 2 2 2 6" xfId="24488" xr:uid="{00000000-0005-0000-0000-0000648D0000}"/>
    <cellStyle name="Total 2 2 10 2 2 3" xfId="24489" xr:uid="{00000000-0005-0000-0000-0000658D0000}"/>
    <cellStyle name="Total 2 2 10 2 2 3 2" xfId="24490" xr:uid="{00000000-0005-0000-0000-0000668D0000}"/>
    <cellStyle name="Total 2 2 10 2 2 3 3" xfId="24491" xr:uid="{00000000-0005-0000-0000-0000678D0000}"/>
    <cellStyle name="Total 2 2 10 2 2 3 4" xfId="24492" xr:uid="{00000000-0005-0000-0000-0000688D0000}"/>
    <cellStyle name="Total 2 2 10 2 2 3 5" xfId="24493" xr:uid="{00000000-0005-0000-0000-0000698D0000}"/>
    <cellStyle name="Total 2 2 10 2 2 3 6" xfId="24494" xr:uid="{00000000-0005-0000-0000-00006A8D0000}"/>
    <cellStyle name="Total 2 2 10 2 2 4" xfId="24495" xr:uid="{00000000-0005-0000-0000-00006B8D0000}"/>
    <cellStyle name="Total 2 2 10 2 3" xfId="24496" xr:uid="{00000000-0005-0000-0000-00006C8D0000}"/>
    <cellStyle name="Total 2 2 10 2 3 2" xfId="24497" xr:uid="{00000000-0005-0000-0000-00006D8D0000}"/>
    <cellStyle name="Total 2 2 10 2 3 3" xfId="24498" xr:uid="{00000000-0005-0000-0000-00006E8D0000}"/>
    <cellStyle name="Total 2 2 10 2 3 4" xfId="24499" xr:uid="{00000000-0005-0000-0000-00006F8D0000}"/>
    <cellStyle name="Total 2 2 10 2 3 5" xfId="24500" xr:uid="{00000000-0005-0000-0000-0000708D0000}"/>
    <cellStyle name="Total 2 2 10 2 3 6" xfId="24501" xr:uid="{00000000-0005-0000-0000-0000718D0000}"/>
    <cellStyle name="Total 2 2 10 2 4" xfId="24502" xr:uid="{00000000-0005-0000-0000-0000728D0000}"/>
    <cellStyle name="Total 2 2 10 2 4 2" xfId="24503" xr:uid="{00000000-0005-0000-0000-0000738D0000}"/>
    <cellStyle name="Total 2 2 10 2 4 3" xfId="24504" xr:uid="{00000000-0005-0000-0000-0000748D0000}"/>
    <cellStyle name="Total 2 2 10 2 4 4" xfId="24505" xr:uid="{00000000-0005-0000-0000-0000758D0000}"/>
    <cellStyle name="Total 2 2 10 2 4 5" xfId="24506" xr:uid="{00000000-0005-0000-0000-0000768D0000}"/>
    <cellStyle name="Total 2 2 10 2 4 6" xfId="24507" xr:uid="{00000000-0005-0000-0000-0000778D0000}"/>
    <cellStyle name="Total 2 2 10 2 5" xfId="24508" xr:uid="{00000000-0005-0000-0000-0000788D0000}"/>
    <cellStyle name="Total 2 2 10 3" xfId="24509" xr:uid="{00000000-0005-0000-0000-0000798D0000}"/>
    <cellStyle name="Total 2 2 10 3 2" xfId="24510" xr:uid="{00000000-0005-0000-0000-00007A8D0000}"/>
    <cellStyle name="Total 2 2 10 3 2 2" xfId="24511" xr:uid="{00000000-0005-0000-0000-00007B8D0000}"/>
    <cellStyle name="Total 2 2 10 3 2 3" xfId="24512" xr:uid="{00000000-0005-0000-0000-00007C8D0000}"/>
    <cellStyle name="Total 2 2 10 3 2 4" xfId="24513" xr:uid="{00000000-0005-0000-0000-00007D8D0000}"/>
    <cellStyle name="Total 2 2 10 3 2 5" xfId="24514" xr:uid="{00000000-0005-0000-0000-00007E8D0000}"/>
    <cellStyle name="Total 2 2 10 3 2 6" xfId="24515" xr:uid="{00000000-0005-0000-0000-00007F8D0000}"/>
    <cellStyle name="Total 2 2 10 3 3" xfId="24516" xr:uid="{00000000-0005-0000-0000-0000808D0000}"/>
    <cellStyle name="Total 2 2 10 3 3 2" xfId="24517" xr:uid="{00000000-0005-0000-0000-0000818D0000}"/>
    <cellStyle name="Total 2 2 10 3 3 3" xfId="24518" xr:uid="{00000000-0005-0000-0000-0000828D0000}"/>
    <cellStyle name="Total 2 2 10 3 3 4" xfId="24519" xr:uid="{00000000-0005-0000-0000-0000838D0000}"/>
    <cellStyle name="Total 2 2 10 3 3 5" xfId="24520" xr:uid="{00000000-0005-0000-0000-0000848D0000}"/>
    <cellStyle name="Total 2 2 10 3 3 6" xfId="24521" xr:uid="{00000000-0005-0000-0000-0000858D0000}"/>
    <cellStyle name="Total 2 2 10 3 4" xfId="24522" xr:uid="{00000000-0005-0000-0000-0000868D0000}"/>
    <cellStyle name="Total 2 2 10 4" xfId="24523" xr:uid="{00000000-0005-0000-0000-0000878D0000}"/>
    <cellStyle name="Total 2 2 10 4 2" xfId="24524" xr:uid="{00000000-0005-0000-0000-0000888D0000}"/>
    <cellStyle name="Total 2 2 10 4 3" xfId="24525" xr:uid="{00000000-0005-0000-0000-0000898D0000}"/>
    <cellStyle name="Total 2 2 10 4 4" xfId="24526" xr:uid="{00000000-0005-0000-0000-00008A8D0000}"/>
    <cellStyle name="Total 2 2 10 4 5" xfId="24527" xr:uid="{00000000-0005-0000-0000-00008B8D0000}"/>
    <cellStyle name="Total 2 2 10 4 6" xfId="24528" xr:uid="{00000000-0005-0000-0000-00008C8D0000}"/>
    <cellStyle name="Total 2 2 10 5" xfId="24529" xr:uid="{00000000-0005-0000-0000-00008D8D0000}"/>
    <cellStyle name="Total 2 2 10 5 2" xfId="24530" xr:uid="{00000000-0005-0000-0000-00008E8D0000}"/>
    <cellStyle name="Total 2 2 10 5 3" xfId="24531" xr:uid="{00000000-0005-0000-0000-00008F8D0000}"/>
    <cellStyle name="Total 2 2 10 5 4" xfId="24532" xr:uid="{00000000-0005-0000-0000-0000908D0000}"/>
    <cellStyle name="Total 2 2 10 5 5" xfId="24533" xr:uid="{00000000-0005-0000-0000-0000918D0000}"/>
    <cellStyle name="Total 2 2 10 5 6" xfId="24534" xr:uid="{00000000-0005-0000-0000-0000928D0000}"/>
    <cellStyle name="Total 2 2 10 6" xfId="24535" xr:uid="{00000000-0005-0000-0000-0000938D0000}"/>
    <cellStyle name="Total 2 2 10_2historial" xfId="34887" xr:uid="{00000000-0005-0000-0000-0000948D0000}"/>
    <cellStyle name="Total 2 2 11" xfId="24536" xr:uid="{00000000-0005-0000-0000-0000958D0000}"/>
    <cellStyle name="Total 2 2 11 2" xfId="24537" xr:uid="{00000000-0005-0000-0000-0000968D0000}"/>
    <cellStyle name="Total 2 2 11 2 2" xfId="24538" xr:uid="{00000000-0005-0000-0000-0000978D0000}"/>
    <cellStyle name="Total 2 2 11 2 2 2" xfId="24539" xr:uid="{00000000-0005-0000-0000-0000988D0000}"/>
    <cellStyle name="Total 2 2 11 2 2 2 2" xfId="24540" xr:uid="{00000000-0005-0000-0000-0000998D0000}"/>
    <cellStyle name="Total 2 2 11 2 2 2 3" xfId="24541" xr:uid="{00000000-0005-0000-0000-00009A8D0000}"/>
    <cellStyle name="Total 2 2 11 2 2 2 4" xfId="24542" xr:uid="{00000000-0005-0000-0000-00009B8D0000}"/>
    <cellStyle name="Total 2 2 11 2 2 2 5" xfId="24543" xr:uid="{00000000-0005-0000-0000-00009C8D0000}"/>
    <cellStyle name="Total 2 2 11 2 2 2 6" xfId="24544" xr:uid="{00000000-0005-0000-0000-00009D8D0000}"/>
    <cellStyle name="Total 2 2 11 2 2 3" xfId="24545" xr:uid="{00000000-0005-0000-0000-00009E8D0000}"/>
    <cellStyle name="Total 2 2 11 2 2 3 2" xfId="24546" xr:uid="{00000000-0005-0000-0000-00009F8D0000}"/>
    <cellStyle name="Total 2 2 11 2 2 3 3" xfId="24547" xr:uid="{00000000-0005-0000-0000-0000A08D0000}"/>
    <cellStyle name="Total 2 2 11 2 2 3 4" xfId="24548" xr:uid="{00000000-0005-0000-0000-0000A18D0000}"/>
    <cellStyle name="Total 2 2 11 2 2 3 5" xfId="24549" xr:uid="{00000000-0005-0000-0000-0000A28D0000}"/>
    <cellStyle name="Total 2 2 11 2 2 3 6" xfId="24550" xr:uid="{00000000-0005-0000-0000-0000A38D0000}"/>
    <cellStyle name="Total 2 2 11 2 2 4" xfId="24551" xr:uid="{00000000-0005-0000-0000-0000A48D0000}"/>
    <cellStyle name="Total 2 2 11 2 3" xfId="24552" xr:uid="{00000000-0005-0000-0000-0000A58D0000}"/>
    <cellStyle name="Total 2 2 11 2 3 2" xfId="24553" xr:uid="{00000000-0005-0000-0000-0000A68D0000}"/>
    <cellStyle name="Total 2 2 11 2 3 3" xfId="24554" xr:uid="{00000000-0005-0000-0000-0000A78D0000}"/>
    <cellStyle name="Total 2 2 11 2 3 4" xfId="24555" xr:uid="{00000000-0005-0000-0000-0000A88D0000}"/>
    <cellStyle name="Total 2 2 11 2 3 5" xfId="24556" xr:uid="{00000000-0005-0000-0000-0000A98D0000}"/>
    <cellStyle name="Total 2 2 11 2 3 6" xfId="24557" xr:uid="{00000000-0005-0000-0000-0000AA8D0000}"/>
    <cellStyle name="Total 2 2 11 2 4" xfId="24558" xr:uid="{00000000-0005-0000-0000-0000AB8D0000}"/>
    <cellStyle name="Total 2 2 11 2 4 2" xfId="24559" xr:uid="{00000000-0005-0000-0000-0000AC8D0000}"/>
    <cellStyle name="Total 2 2 11 2 4 3" xfId="24560" xr:uid="{00000000-0005-0000-0000-0000AD8D0000}"/>
    <cellStyle name="Total 2 2 11 2 4 4" xfId="24561" xr:uid="{00000000-0005-0000-0000-0000AE8D0000}"/>
    <cellStyle name="Total 2 2 11 2 4 5" xfId="24562" xr:uid="{00000000-0005-0000-0000-0000AF8D0000}"/>
    <cellStyle name="Total 2 2 11 2 4 6" xfId="24563" xr:uid="{00000000-0005-0000-0000-0000B08D0000}"/>
    <cellStyle name="Total 2 2 11 2 5" xfId="24564" xr:uid="{00000000-0005-0000-0000-0000B18D0000}"/>
    <cellStyle name="Total 2 2 11 3" xfId="24565" xr:uid="{00000000-0005-0000-0000-0000B28D0000}"/>
    <cellStyle name="Total 2 2 11 3 2" xfId="24566" xr:uid="{00000000-0005-0000-0000-0000B38D0000}"/>
    <cellStyle name="Total 2 2 11 3 2 2" xfId="24567" xr:uid="{00000000-0005-0000-0000-0000B48D0000}"/>
    <cellStyle name="Total 2 2 11 3 2 3" xfId="24568" xr:uid="{00000000-0005-0000-0000-0000B58D0000}"/>
    <cellStyle name="Total 2 2 11 3 2 4" xfId="24569" xr:uid="{00000000-0005-0000-0000-0000B68D0000}"/>
    <cellStyle name="Total 2 2 11 3 2 5" xfId="24570" xr:uid="{00000000-0005-0000-0000-0000B78D0000}"/>
    <cellStyle name="Total 2 2 11 3 2 6" xfId="24571" xr:uid="{00000000-0005-0000-0000-0000B88D0000}"/>
    <cellStyle name="Total 2 2 11 3 3" xfId="24572" xr:uid="{00000000-0005-0000-0000-0000B98D0000}"/>
    <cellStyle name="Total 2 2 11 3 3 2" xfId="24573" xr:uid="{00000000-0005-0000-0000-0000BA8D0000}"/>
    <cellStyle name="Total 2 2 11 3 3 3" xfId="24574" xr:uid="{00000000-0005-0000-0000-0000BB8D0000}"/>
    <cellStyle name="Total 2 2 11 3 3 4" xfId="24575" xr:uid="{00000000-0005-0000-0000-0000BC8D0000}"/>
    <cellStyle name="Total 2 2 11 3 3 5" xfId="24576" xr:uid="{00000000-0005-0000-0000-0000BD8D0000}"/>
    <cellStyle name="Total 2 2 11 3 3 6" xfId="24577" xr:uid="{00000000-0005-0000-0000-0000BE8D0000}"/>
    <cellStyle name="Total 2 2 11 3 4" xfId="24578" xr:uid="{00000000-0005-0000-0000-0000BF8D0000}"/>
    <cellStyle name="Total 2 2 11 4" xfId="24579" xr:uid="{00000000-0005-0000-0000-0000C08D0000}"/>
    <cellStyle name="Total 2 2 11 4 2" xfId="24580" xr:uid="{00000000-0005-0000-0000-0000C18D0000}"/>
    <cellStyle name="Total 2 2 11 4 3" xfId="24581" xr:uid="{00000000-0005-0000-0000-0000C28D0000}"/>
    <cellStyle name="Total 2 2 11 4 4" xfId="24582" xr:uid="{00000000-0005-0000-0000-0000C38D0000}"/>
    <cellStyle name="Total 2 2 11 4 5" xfId="24583" xr:uid="{00000000-0005-0000-0000-0000C48D0000}"/>
    <cellStyle name="Total 2 2 11 4 6" xfId="24584" xr:uid="{00000000-0005-0000-0000-0000C58D0000}"/>
    <cellStyle name="Total 2 2 11 5" xfId="24585" xr:uid="{00000000-0005-0000-0000-0000C68D0000}"/>
    <cellStyle name="Total 2 2 11 5 2" xfId="24586" xr:uid="{00000000-0005-0000-0000-0000C78D0000}"/>
    <cellStyle name="Total 2 2 11 5 3" xfId="24587" xr:uid="{00000000-0005-0000-0000-0000C88D0000}"/>
    <cellStyle name="Total 2 2 11 5 4" xfId="24588" xr:uid="{00000000-0005-0000-0000-0000C98D0000}"/>
    <cellStyle name="Total 2 2 11 5 5" xfId="24589" xr:uid="{00000000-0005-0000-0000-0000CA8D0000}"/>
    <cellStyle name="Total 2 2 11 5 6" xfId="24590" xr:uid="{00000000-0005-0000-0000-0000CB8D0000}"/>
    <cellStyle name="Total 2 2 11 6" xfId="24591" xr:uid="{00000000-0005-0000-0000-0000CC8D0000}"/>
    <cellStyle name="Total 2 2 11_2historial" xfId="34888" xr:uid="{00000000-0005-0000-0000-0000CD8D0000}"/>
    <cellStyle name="Total 2 2 12" xfId="24592" xr:uid="{00000000-0005-0000-0000-0000CE8D0000}"/>
    <cellStyle name="Total 2 2 12 2" xfId="24593" xr:uid="{00000000-0005-0000-0000-0000CF8D0000}"/>
    <cellStyle name="Total 2 2 12 2 2" xfId="24594" xr:uid="{00000000-0005-0000-0000-0000D08D0000}"/>
    <cellStyle name="Total 2 2 12 2 2 2" xfId="24595" xr:uid="{00000000-0005-0000-0000-0000D18D0000}"/>
    <cellStyle name="Total 2 2 12 2 2 3" xfId="24596" xr:uid="{00000000-0005-0000-0000-0000D28D0000}"/>
    <cellStyle name="Total 2 2 12 2 2 4" xfId="24597" xr:uid="{00000000-0005-0000-0000-0000D38D0000}"/>
    <cellStyle name="Total 2 2 12 2 2 5" xfId="24598" xr:uid="{00000000-0005-0000-0000-0000D48D0000}"/>
    <cellStyle name="Total 2 2 12 2 2 6" xfId="24599" xr:uid="{00000000-0005-0000-0000-0000D58D0000}"/>
    <cellStyle name="Total 2 2 12 2 3" xfId="24600" xr:uid="{00000000-0005-0000-0000-0000D68D0000}"/>
    <cellStyle name="Total 2 2 12 2 3 2" xfId="24601" xr:uid="{00000000-0005-0000-0000-0000D78D0000}"/>
    <cellStyle name="Total 2 2 12 2 3 3" xfId="24602" xr:uid="{00000000-0005-0000-0000-0000D88D0000}"/>
    <cellStyle name="Total 2 2 12 2 3 4" xfId="24603" xr:uid="{00000000-0005-0000-0000-0000D98D0000}"/>
    <cellStyle name="Total 2 2 12 2 3 5" xfId="24604" xr:uid="{00000000-0005-0000-0000-0000DA8D0000}"/>
    <cellStyle name="Total 2 2 12 2 3 6" xfId="24605" xr:uid="{00000000-0005-0000-0000-0000DB8D0000}"/>
    <cellStyle name="Total 2 2 12 2 4" xfId="24606" xr:uid="{00000000-0005-0000-0000-0000DC8D0000}"/>
    <cellStyle name="Total 2 2 12 3" xfId="24607" xr:uid="{00000000-0005-0000-0000-0000DD8D0000}"/>
    <cellStyle name="Total 2 2 12 3 2" xfId="24608" xr:uid="{00000000-0005-0000-0000-0000DE8D0000}"/>
    <cellStyle name="Total 2 2 12 3 3" xfId="24609" xr:uid="{00000000-0005-0000-0000-0000DF8D0000}"/>
    <cellStyle name="Total 2 2 12 3 4" xfId="24610" xr:uid="{00000000-0005-0000-0000-0000E08D0000}"/>
    <cellStyle name="Total 2 2 12 3 5" xfId="24611" xr:uid="{00000000-0005-0000-0000-0000E18D0000}"/>
    <cellStyle name="Total 2 2 12 3 6" xfId="24612" xr:uid="{00000000-0005-0000-0000-0000E28D0000}"/>
    <cellStyle name="Total 2 2 12 4" xfId="24613" xr:uid="{00000000-0005-0000-0000-0000E38D0000}"/>
    <cellStyle name="Total 2 2 12 4 2" xfId="24614" xr:uid="{00000000-0005-0000-0000-0000E48D0000}"/>
    <cellStyle name="Total 2 2 12 4 3" xfId="24615" xr:uid="{00000000-0005-0000-0000-0000E58D0000}"/>
    <cellStyle name="Total 2 2 12 4 4" xfId="24616" xr:uid="{00000000-0005-0000-0000-0000E68D0000}"/>
    <cellStyle name="Total 2 2 12 4 5" xfId="24617" xr:uid="{00000000-0005-0000-0000-0000E78D0000}"/>
    <cellStyle name="Total 2 2 12 4 6" xfId="24618" xr:uid="{00000000-0005-0000-0000-0000E88D0000}"/>
    <cellStyle name="Total 2 2 12 5" xfId="24619" xr:uid="{00000000-0005-0000-0000-0000E98D0000}"/>
    <cellStyle name="Total 2 2 13" xfId="24620" xr:uid="{00000000-0005-0000-0000-0000EA8D0000}"/>
    <cellStyle name="Total 2 2 13 2" xfId="24621" xr:uid="{00000000-0005-0000-0000-0000EB8D0000}"/>
    <cellStyle name="Total 2 2 13 2 2" xfId="24622" xr:uid="{00000000-0005-0000-0000-0000EC8D0000}"/>
    <cellStyle name="Total 2 2 13 2 2 2" xfId="24623" xr:uid="{00000000-0005-0000-0000-0000ED8D0000}"/>
    <cellStyle name="Total 2 2 13 2 2 3" xfId="24624" xr:uid="{00000000-0005-0000-0000-0000EE8D0000}"/>
    <cellStyle name="Total 2 2 13 2 2 4" xfId="24625" xr:uid="{00000000-0005-0000-0000-0000EF8D0000}"/>
    <cellStyle name="Total 2 2 13 2 2 5" xfId="24626" xr:uid="{00000000-0005-0000-0000-0000F08D0000}"/>
    <cellStyle name="Total 2 2 13 2 2 6" xfId="24627" xr:uid="{00000000-0005-0000-0000-0000F18D0000}"/>
    <cellStyle name="Total 2 2 13 2 3" xfId="24628" xr:uid="{00000000-0005-0000-0000-0000F28D0000}"/>
    <cellStyle name="Total 2 2 13 2 3 2" xfId="24629" xr:uid="{00000000-0005-0000-0000-0000F38D0000}"/>
    <cellStyle name="Total 2 2 13 2 3 3" xfId="24630" xr:uid="{00000000-0005-0000-0000-0000F48D0000}"/>
    <cellStyle name="Total 2 2 13 2 3 4" xfId="24631" xr:uid="{00000000-0005-0000-0000-0000F58D0000}"/>
    <cellStyle name="Total 2 2 13 2 3 5" xfId="24632" xr:uid="{00000000-0005-0000-0000-0000F68D0000}"/>
    <cellStyle name="Total 2 2 13 2 3 6" xfId="24633" xr:uid="{00000000-0005-0000-0000-0000F78D0000}"/>
    <cellStyle name="Total 2 2 13 2 4" xfId="24634" xr:uid="{00000000-0005-0000-0000-0000F88D0000}"/>
    <cellStyle name="Total 2 2 13 3" xfId="24635" xr:uid="{00000000-0005-0000-0000-0000F98D0000}"/>
    <cellStyle name="Total 2 2 13 3 2" xfId="24636" xr:uid="{00000000-0005-0000-0000-0000FA8D0000}"/>
    <cellStyle name="Total 2 2 13 3 3" xfId="24637" xr:uid="{00000000-0005-0000-0000-0000FB8D0000}"/>
    <cellStyle name="Total 2 2 13 3 4" xfId="24638" xr:uid="{00000000-0005-0000-0000-0000FC8D0000}"/>
    <cellStyle name="Total 2 2 13 3 5" xfId="24639" xr:uid="{00000000-0005-0000-0000-0000FD8D0000}"/>
    <cellStyle name="Total 2 2 13 3 6" xfId="24640" xr:uid="{00000000-0005-0000-0000-0000FE8D0000}"/>
    <cellStyle name="Total 2 2 13 4" xfId="24641" xr:uid="{00000000-0005-0000-0000-0000FF8D0000}"/>
    <cellStyle name="Total 2 2 13 4 2" xfId="24642" xr:uid="{00000000-0005-0000-0000-0000008E0000}"/>
    <cellStyle name="Total 2 2 13 4 3" xfId="24643" xr:uid="{00000000-0005-0000-0000-0000018E0000}"/>
    <cellStyle name="Total 2 2 13 4 4" xfId="24644" xr:uid="{00000000-0005-0000-0000-0000028E0000}"/>
    <cellStyle name="Total 2 2 13 4 5" xfId="24645" xr:uid="{00000000-0005-0000-0000-0000038E0000}"/>
    <cellStyle name="Total 2 2 13 4 6" xfId="24646" xr:uid="{00000000-0005-0000-0000-0000048E0000}"/>
    <cellStyle name="Total 2 2 13 5" xfId="24647" xr:uid="{00000000-0005-0000-0000-0000058E0000}"/>
    <cellStyle name="Total 2 2 14" xfId="24648" xr:uid="{00000000-0005-0000-0000-0000068E0000}"/>
    <cellStyle name="Total 2 2 14 2" xfId="24649" xr:uid="{00000000-0005-0000-0000-0000078E0000}"/>
    <cellStyle name="Total 2 2 14 2 2" xfId="24650" xr:uid="{00000000-0005-0000-0000-0000088E0000}"/>
    <cellStyle name="Total 2 2 14 2 2 2" xfId="24651" xr:uid="{00000000-0005-0000-0000-0000098E0000}"/>
    <cellStyle name="Total 2 2 14 2 2 3" xfId="24652" xr:uid="{00000000-0005-0000-0000-00000A8E0000}"/>
    <cellStyle name="Total 2 2 14 2 2 4" xfId="24653" xr:uid="{00000000-0005-0000-0000-00000B8E0000}"/>
    <cellStyle name="Total 2 2 14 2 2 5" xfId="24654" xr:uid="{00000000-0005-0000-0000-00000C8E0000}"/>
    <cellStyle name="Total 2 2 14 2 2 6" xfId="24655" xr:uid="{00000000-0005-0000-0000-00000D8E0000}"/>
    <cellStyle name="Total 2 2 14 2 3" xfId="24656" xr:uid="{00000000-0005-0000-0000-00000E8E0000}"/>
    <cellStyle name="Total 2 2 14 2 3 2" xfId="24657" xr:uid="{00000000-0005-0000-0000-00000F8E0000}"/>
    <cellStyle name="Total 2 2 14 2 3 3" xfId="24658" xr:uid="{00000000-0005-0000-0000-0000108E0000}"/>
    <cellStyle name="Total 2 2 14 2 3 4" xfId="24659" xr:uid="{00000000-0005-0000-0000-0000118E0000}"/>
    <cellStyle name="Total 2 2 14 2 3 5" xfId="24660" xr:uid="{00000000-0005-0000-0000-0000128E0000}"/>
    <cellStyle name="Total 2 2 14 2 3 6" xfId="24661" xr:uid="{00000000-0005-0000-0000-0000138E0000}"/>
    <cellStyle name="Total 2 2 14 2 4" xfId="24662" xr:uid="{00000000-0005-0000-0000-0000148E0000}"/>
    <cellStyle name="Total 2 2 14 3" xfId="24663" xr:uid="{00000000-0005-0000-0000-0000158E0000}"/>
    <cellStyle name="Total 2 2 14 3 2" xfId="24664" xr:uid="{00000000-0005-0000-0000-0000168E0000}"/>
    <cellStyle name="Total 2 2 14 3 3" xfId="24665" xr:uid="{00000000-0005-0000-0000-0000178E0000}"/>
    <cellStyle name="Total 2 2 14 3 4" xfId="24666" xr:uid="{00000000-0005-0000-0000-0000188E0000}"/>
    <cellStyle name="Total 2 2 14 3 5" xfId="24667" xr:uid="{00000000-0005-0000-0000-0000198E0000}"/>
    <cellStyle name="Total 2 2 14 3 6" xfId="24668" xr:uid="{00000000-0005-0000-0000-00001A8E0000}"/>
    <cellStyle name="Total 2 2 14 4" xfId="24669" xr:uid="{00000000-0005-0000-0000-00001B8E0000}"/>
    <cellStyle name="Total 2 2 14 4 2" xfId="24670" xr:uid="{00000000-0005-0000-0000-00001C8E0000}"/>
    <cellStyle name="Total 2 2 14 4 3" xfId="24671" xr:uid="{00000000-0005-0000-0000-00001D8E0000}"/>
    <cellStyle name="Total 2 2 14 4 4" xfId="24672" xr:uid="{00000000-0005-0000-0000-00001E8E0000}"/>
    <cellStyle name="Total 2 2 14 4 5" xfId="24673" xr:uid="{00000000-0005-0000-0000-00001F8E0000}"/>
    <cellStyle name="Total 2 2 14 4 6" xfId="24674" xr:uid="{00000000-0005-0000-0000-0000208E0000}"/>
    <cellStyle name="Total 2 2 14 5" xfId="24675" xr:uid="{00000000-0005-0000-0000-0000218E0000}"/>
    <cellStyle name="Total 2 2 15" xfId="24676" xr:uid="{00000000-0005-0000-0000-0000228E0000}"/>
    <cellStyle name="Total 2 2 15 2" xfId="24677" xr:uid="{00000000-0005-0000-0000-0000238E0000}"/>
    <cellStyle name="Total 2 2 15 2 2" xfId="24678" xr:uid="{00000000-0005-0000-0000-0000248E0000}"/>
    <cellStyle name="Total 2 2 15 2 2 2" xfId="24679" xr:uid="{00000000-0005-0000-0000-0000258E0000}"/>
    <cellStyle name="Total 2 2 15 2 2 3" xfId="24680" xr:uid="{00000000-0005-0000-0000-0000268E0000}"/>
    <cellStyle name="Total 2 2 15 2 2 4" xfId="24681" xr:uid="{00000000-0005-0000-0000-0000278E0000}"/>
    <cellStyle name="Total 2 2 15 2 2 5" xfId="24682" xr:uid="{00000000-0005-0000-0000-0000288E0000}"/>
    <cellStyle name="Total 2 2 15 2 2 6" xfId="24683" xr:uid="{00000000-0005-0000-0000-0000298E0000}"/>
    <cellStyle name="Total 2 2 15 2 3" xfId="24684" xr:uid="{00000000-0005-0000-0000-00002A8E0000}"/>
    <cellStyle name="Total 2 2 15 2 3 2" xfId="24685" xr:uid="{00000000-0005-0000-0000-00002B8E0000}"/>
    <cellStyle name="Total 2 2 15 2 3 3" xfId="24686" xr:uid="{00000000-0005-0000-0000-00002C8E0000}"/>
    <cellStyle name="Total 2 2 15 2 3 4" xfId="24687" xr:uid="{00000000-0005-0000-0000-00002D8E0000}"/>
    <cellStyle name="Total 2 2 15 2 3 5" xfId="24688" xr:uid="{00000000-0005-0000-0000-00002E8E0000}"/>
    <cellStyle name="Total 2 2 15 2 3 6" xfId="24689" xr:uid="{00000000-0005-0000-0000-00002F8E0000}"/>
    <cellStyle name="Total 2 2 15 2 4" xfId="24690" xr:uid="{00000000-0005-0000-0000-0000308E0000}"/>
    <cellStyle name="Total 2 2 15 3" xfId="24691" xr:uid="{00000000-0005-0000-0000-0000318E0000}"/>
    <cellStyle name="Total 2 2 15 3 2" xfId="24692" xr:uid="{00000000-0005-0000-0000-0000328E0000}"/>
    <cellStyle name="Total 2 2 15 3 3" xfId="24693" xr:uid="{00000000-0005-0000-0000-0000338E0000}"/>
    <cellStyle name="Total 2 2 15 3 4" xfId="24694" xr:uid="{00000000-0005-0000-0000-0000348E0000}"/>
    <cellStyle name="Total 2 2 15 3 5" xfId="24695" xr:uid="{00000000-0005-0000-0000-0000358E0000}"/>
    <cellStyle name="Total 2 2 15 3 6" xfId="24696" xr:uid="{00000000-0005-0000-0000-0000368E0000}"/>
    <cellStyle name="Total 2 2 15 4" xfId="24697" xr:uid="{00000000-0005-0000-0000-0000378E0000}"/>
    <cellStyle name="Total 2 2 15 4 2" xfId="24698" xr:uid="{00000000-0005-0000-0000-0000388E0000}"/>
    <cellStyle name="Total 2 2 15 4 3" xfId="24699" xr:uid="{00000000-0005-0000-0000-0000398E0000}"/>
    <cellStyle name="Total 2 2 15 4 4" xfId="24700" xr:uid="{00000000-0005-0000-0000-00003A8E0000}"/>
    <cellStyle name="Total 2 2 15 4 5" xfId="24701" xr:uid="{00000000-0005-0000-0000-00003B8E0000}"/>
    <cellStyle name="Total 2 2 15 4 6" xfId="24702" xr:uid="{00000000-0005-0000-0000-00003C8E0000}"/>
    <cellStyle name="Total 2 2 15 5" xfId="24703" xr:uid="{00000000-0005-0000-0000-00003D8E0000}"/>
    <cellStyle name="Total 2 2 16" xfId="24704" xr:uid="{00000000-0005-0000-0000-00003E8E0000}"/>
    <cellStyle name="Total 2 2 16 2" xfId="24705" xr:uid="{00000000-0005-0000-0000-00003F8E0000}"/>
    <cellStyle name="Total 2 2 16 2 2" xfId="24706" xr:uid="{00000000-0005-0000-0000-0000408E0000}"/>
    <cellStyle name="Total 2 2 16 2 2 2" xfId="24707" xr:uid="{00000000-0005-0000-0000-0000418E0000}"/>
    <cellStyle name="Total 2 2 16 2 2 3" xfId="24708" xr:uid="{00000000-0005-0000-0000-0000428E0000}"/>
    <cellStyle name="Total 2 2 16 2 2 4" xfId="24709" xr:uid="{00000000-0005-0000-0000-0000438E0000}"/>
    <cellStyle name="Total 2 2 16 2 2 5" xfId="24710" xr:uid="{00000000-0005-0000-0000-0000448E0000}"/>
    <cellStyle name="Total 2 2 16 2 2 6" xfId="24711" xr:uid="{00000000-0005-0000-0000-0000458E0000}"/>
    <cellStyle name="Total 2 2 16 2 3" xfId="24712" xr:uid="{00000000-0005-0000-0000-0000468E0000}"/>
    <cellStyle name="Total 2 2 16 2 3 2" xfId="24713" xr:uid="{00000000-0005-0000-0000-0000478E0000}"/>
    <cellStyle name="Total 2 2 16 2 3 3" xfId="24714" xr:uid="{00000000-0005-0000-0000-0000488E0000}"/>
    <cellStyle name="Total 2 2 16 2 3 4" xfId="24715" xr:uid="{00000000-0005-0000-0000-0000498E0000}"/>
    <cellStyle name="Total 2 2 16 2 3 5" xfId="24716" xr:uid="{00000000-0005-0000-0000-00004A8E0000}"/>
    <cellStyle name="Total 2 2 16 2 3 6" xfId="24717" xr:uid="{00000000-0005-0000-0000-00004B8E0000}"/>
    <cellStyle name="Total 2 2 16 2 4" xfId="24718" xr:uid="{00000000-0005-0000-0000-00004C8E0000}"/>
    <cellStyle name="Total 2 2 16 3" xfId="24719" xr:uid="{00000000-0005-0000-0000-00004D8E0000}"/>
    <cellStyle name="Total 2 2 16 3 2" xfId="24720" xr:uid="{00000000-0005-0000-0000-00004E8E0000}"/>
    <cellStyle name="Total 2 2 16 3 3" xfId="24721" xr:uid="{00000000-0005-0000-0000-00004F8E0000}"/>
    <cellStyle name="Total 2 2 16 3 4" xfId="24722" xr:uid="{00000000-0005-0000-0000-0000508E0000}"/>
    <cellStyle name="Total 2 2 16 3 5" xfId="24723" xr:uid="{00000000-0005-0000-0000-0000518E0000}"/>
    <cellStyle name="Total 2 2 16 3 6" xfId="24724" xr:uid="{00000000-0005-0000-0000-0000528E0000}"/>
    <cellStyle name="Total 2 2 16 4" xfId="24725" xr:uid="{00000000-0005-0000-0000-0000538E0000}"/>
    <cellStyle name="Total 2 2 16 4 2" xfId="24726" xr:uid="{00000000-0005-0000-0000-0000548E0000}"/>
    <cellStyle name="Total 2 2 16 4 3" xfId="24727" xr:uid="{00000000-0005-0000-0000-0000558E0000}"/>
    <cellStyle name="Total 2 2 16 4 4" xfId="24728" xr:uid="{00000000-0005-0000-0000-0000568E0000}"/>
    <cellStyle name="Total 2 2 16 4 5" xfId="24729" xr:uid="{00000000-0005-0000-0000-0000578E0000}"/>
    <cellStyle name="Total 2 2 16 4 6" xfId="24730" xr:uid="{00000000-0005-0000-0000-0000588E0000}"/>
    <cellStyle name="Total 2 2 16 5" xfId="24731" xr:uid="{00000000-0005-0000-0000-0000598E0000}"/>
    <cellStyle name="Total 2 2 17" xfId="24732" xr:uid="{00000000-0005-0000-0000-00005A8E0000}"/>
    <cellStyle name="Total 2 2 17 2" xfId="24733" xr:uid="{00000000-0005-0000-0000-00005B8E0000}"/>
    <cellStyle name="Total 2 2 17 2 2" xfId="24734" xr:uid="{00000000-0005-0000-0000-00005C8E0000}"/>
    <cellStyle name="Total 2 2 17 2 2 2" xfId="24735" xr:uid="{00000000-0005-0000-0000-00005D8E0000}"/>
    <cellStyle name="Total 2 2 17 2 2 3" xfId="24736" xr:uid="{00000000-0005-0000-0000-00005E8E0000}"/>
    <cellStyle name="Total 2 2 17 2 2 4" xfId="24737" xr:uid="{00000000-0005-0000-0000-00005F8E0000}"/>
    <cellStyle name="Total 2 2 17 2 2 5" xfId="24738" xr:uid="{00000000-0005-0000-0000-0000608E0000}"/>
    <cellStyle name="Total 2 2 17 2 2 6" xfId="24739" xr:uid="{00000000-0005-0000-0000-0000618E0000}"/>
    <cellStyle name="Total 2 2 17 2 3" xfId="24740" xr:uid="{00000000-0005-0000-0000-0000628E0000}"/>
    <cellStyle name="Total 2 2 17 2 3 2" xfId="24741" xr:uid="{00000000-0005-0000-0000-0000638E0000}"/>
    <cellStyle name="Total 2 2 17 2 3 3" xfId="24742" xr:uid="{00000000-0005-0000-0000-0000648E0000}"/>
    <cellStyle name="Total 2 2 17 2 3 4" xfId="24743" xr:uid="{00000000-0005-0000-0000-0000658E0000}"/>
    <cellStyle name="Total 2 2 17 2 3 5" xfId="24744" xr:uid="{00000000-0005-0000-0000-0000668E0000}"/>
    <cellStyle name="Total 2 2 17 2 3 6" xfId="24745" xr:uid="{00000000-0005-0000-0000-0000678E0000}"/>
    <cellStyle name="Total 2 2 17 2 4" xfId="24746" xr:uid="{00000000-0005-0000-0000-0000688E0000}"/>
    <cellStyle name="Total 2 2 17 3" xfId="24747" xr:uid="{00000000-0005-0000-0000-0000698E0000}"/>
    <cellStyle name="Total 2 2 17 3 2" xfId="24748" xr:uid="{00000000-0005-0000-0000-00006A8E0000}"/>
    <cellStyle name="Total 2 2 17 3 3" xfId="24749" xr:uid="{00000000-0005-0000-0000-00006B8E0000}"/>
    <cellStyle name="Total 2 2 17 3 4" xfId="24750" xr:uid="{00000000-0005-0000-0000-00006C8E0000}"/>
    <cellStyle name="Total 2 2 17 3 5" xfId="24751" xr:uid="{00000000-0005-0000-0000-00006D8E0000}"/>
    <cellStyle name="Total 2 2 17 3 6" xfId="24752" xr:uid="{00000000-0005-0000-0000-00006E8E0000}"/>
    <cellStyle name="Total 2 2 17 4" xfId="24753" xr:uid="{00000000-0005-0000-0000-00006F8E0000}"/>
    <cellStyle name="Total 2 2 17 4 2" xfId="24754" xr:uid="{00000000-0005-0000-0000-0000708E0000}"/>
    <cellStyle name="Total 2 2 17 4 3" xfId="24755" xr:uid="{00000000-0005-0000-0000-0000718E0000}"/>
    <cellStyle name="Total 2 2 17 4 4" xfId="24756" xr:uid="{00000000-0005-0000-0000-0000728E0000}"/>
    <cellStyle name="Total 2 2 17 4 5" xfId="24757" xr:uid="{00000000-0005-0000-0000-0000738E0000}"/>
    <cellStyle name="Total 2 2 17 4 6" xfId="24758" xr:uid="{00000000-0005-0000-0000-0000748E0000}"/>
    <cellStyle name="Total 2 2 17 5" xfId="24759" xr:uid="{00000000-0005-0000-0000-0000758E0000}"/>
    <cellStyle name="Total 2 2 18" xfId="24760" xr:uid="{00000000-0005-0000-0000-0000768E0000}"/>
    <cellStyle name="Total 2 2 18 2" xfId="24761" xr:uid="{00000000-0005-0000-0000-0000778E0000}"/>
    <cellStyle name="Total 2 2 18 2 2" xfId="24762" xr:uid="{00000000-0005-0000-0000-0000788E0000}"/>
    <cellStyle name="Total 2 2 18 2 2 2" xfId="24763" xr:uid="{00000000-0005-0000-0000-0000798E0000}"/>
    <cellStyle name="Total 2 2 18 2 2 3" xfId="24764" xr:uid="{00000000-0005-0000-0000-00007A8E0000}"/>
    <cellStyle name="Total 2 2 18 2 2 4" xfId="24765" xr:uid="{00000000-0005-0000-0000-00007B8E0000}"/>
    <cellStyle name="Total 2 2 18 2 2 5" xfId="24766" xr:uid="{00000000-0005-0000-0000-00007C8E0000}"/>
    <cellStyle name="Total 2 2 18 2 2 6" xfId="24767" xr:uid="{00000000-0005-0000-0000-00007D8E0000}"/>
    <cellStyle name="Total 2 2 18 2 3" xfId="24768" xr:uid="{00000000-0005-0000-0000-00007E8E0000}"/>
    <cellStyle name="Total 2 2 18 2 3 2" xfId="24769" xr:uid="{00000000-0005-0000-0000-00007F8E0000}"/>
    <cellStyle name="Total 2 2 18 2 3 3" xfId="24770" xr:uid="{00000000-0005-0000-0000-0000808E0000}"/>
    <cellStyle name="Total 2 2 18 2 3 4" xfId="24771" xr:uid="{00000000-0005-0000-0000-0000818E0000}"/>
    <cellStyle name="Total 2 2 18 2 3 5" xfId="24772" xr:uid="{00000000-0005-0000-0000-0000828E0000}"/>
    <cellStyle name="Total 2 2 18 2 3 6" xfId="24773" xr:uid="{00000000-0005-0000-0000-0000838E0000}"/>
    <cellStyle name="Total 2 2 18 2 4" xfId="24774" xr:uid="{00000000-0005-0000-0000-0000848E0000}"/>
    <cellStyle name="Total 2 2 18 3" xfId="24775" xr:uid="{00000000-0005-0000-0000-0000858E0000}"/>
    <cellStyle name="Total 2 2 18 3 2" xfId="24776" xr:uid="{00000000-0005-0000-0000-0000868E0000}"/>
    <cellStyle name="Total 2 2 18 3 3" xfId="24777" xr:uid="{00000000-0005-0000-0000-0000878E0000}"/>
    <cellStyle name="Total 2 2 18 3 4" xfId="24778" xr:uid="{00000000-0005-0000-0000-0000888E0000}"/>
    <cellStyle name="Total 2 2 18 3 5" xfId="24779" xr:uid="{00000000-0005-0000-0000-0000898E0000}"/>
    <cellStyle name="Total 2 2 18 3 6" xfId="24780" xr:uid="{00000000-0005-0000-0000-00008A8E0000}"/>
    <cellStyle name="Total 2 2 18 4" xfId="24781" xr:uid="{00000000-0005-0000-0000-00008B8E0000}"/>
    <cellStyle name="Total 2 2 18 4 2" xfId="24782" xr:uid="{00000000-0005-0000-0000-00008C8E0000}"/>
    <cellStyle name="Total 2 2 18 4 3" xfId="24783" xr:uid="{00000000-0005-0000-0000-00008D8E0000}"/>
    <cellStyle name="Total 2 2 18 4 4" xfId="24784" xr:uid="{00000000-0005-0000-0000-00008E8E0000}"/>
    <cellStyle name="Total 2 2 18 4 5" xfId="24785" xr:uid="{00000000-0005-0000-0000-00008F8E0000}"/>
    <cellStyle name="Total 2 2 18 4 6" xfId="24786" xr:uid="{00000000-0005-0000-0000-0000908E0000}"/>
    <cellStyle name="Total 2 2 18 5" xfId="24787" xr:uid="{00000000-0005-0000-0000-0000918E0000}"/>
    <cellStyle name="Total 2 2 19" xfId="24788" xr:uid="{00000000-0005-0000-0000-0000928E0000}"/>
    <cellStyle name="Total 2 2 19 2" xfId="24789" xr:uid="{00000000-0005-0000-0000-0000938E0000}"/>
    <cellStyle name="Total 2 2 19 2 2" xfId="24790" xr:uid="{00000000-0005-0000-0000-0000948E0000}"/>
    <cellStyle name="Total 2 2 19 2 2 2" xfId="24791" xr:uid="{00000000-0005-0000-0000-0000958E0000}"/>
    <cellStyle name="Total 2 2 19 2 2 3" xfId="24792" xr:uid="{00000000-0005-0000-0000-0000968E0000}"/>
    <cellStyle name="Total 2 2 19 2 2 4" xfId="24793" xr:uid="{00000000-0005-0000-0000-0000978E0000}"/>
    <cellStyle name="Total 2 2 19 2 2 5" xfId="24794" xr:uid="{00000000-0005-0000-0000-0000988E0000}"/>
    <cellStyle name="Total 2 2 19 2 2 6" xfId="24795" xr:uid="{00000000-0005-0000-0000-0000998E0000}"/>
    <cellStyle name="Total 2 2 19 2 3" xfId="24796" xr:uid="{00000000-0005-0000-0000-00009A8E0000}"/>
    <cellStyle name="Total 2 2 19 2 3 2" xfId="24797" xr:uid="{00000000-0005-0000-0000-00009B8E0000}"/>
    <cellStyle name="Total 2 2 19 2 3 3" xfId="24798" xr:uid="{00000000-0005-0000-0000-00009C8E0000}"/>
    <cellStyle name="Total 2 2 19 2 3 4" xfId="24799" xr:uid="{00000000-0005-0000-0000-00009D8E0000}"/>
    <cellStyle name="Total 2 2 19 2 3 5" xfId="24800" xr:uid="{00000000-0005-0000-0000-00009E8E0000}"/>
    <cellStyle name="Total 2 2 19 2 3 6" xfId="24801" xr:uid="{00000000-0005-0000-0000-00009F8E0000}"/>
    <cellStyle name="Total 2 2 19 2 4" xfId="24802" xr:uid="{00000000-0005-0000-0000-0000A08E0000}"/>
    <cellStyle name="Total 2 2 19 3" xfId="24803" xr:uid="{00000000-0005-0000-0000-0000A18E0000}"/>
    <cellStyle name="Total 2 2 19 3 2" xfId="24804" xr:uid="{00000000-0005-0000-0000-0000A28E0000}"/>
    <cellStyle name="Total 2 2 19 3 3" xfId="24805" xr:uid="{00000000-0005-0000-0000-0000A38E0000}"/>
    <cellStyle name="Total 2 2 19 3 4" xfId="24806" xr:uid="{00000000-0005-0000-0000-0000A48E0000}"/>
    <cellStyle name="Total 2 2 19 3 5" xfId="24807" xr:uid="{00000000-0005-0000-0000-0000A58E0000}"/>
    <cellStyle name="Total 2 2 19 3 6" xfId="24808" xr:uid="{00000000-0005-0000-0000-0000A68E0000}"/>
    <cellStyle name="Total 2 2 19 4" xfId="24809" xr:uid="{00000000-0005-0000-0000-0000A78E0000}"/>
    <cellStyle name="Total 2 2 19 4 2" xfId="24810" xr:uid="{00000000-0005-0000-0000-0000A88E0000}"/>
    <cellStyle name="Total 2 2 19 4 3" xfId="24811" xr:uid="{00000000-0005-0000-0000-0000A98E0000}"/>
    <cellStyle name="Total 2 2 19 4 4" xfId="24812" xr:uid="{00000000-0005-0000-0000-0000AA8E0000}"/>
    <cellStyle name="Total 2 2 19 4 5" xfId="24813" xr:uid="{00000000-0005-0000-0000-0000AB8E0000}"/>
    <cellStyle name="Total 2 2 19 4 6" xfId="24814" xr:uid="{00000000-0005-0000-0000-0000AC8E0000}"/>
    <cellStyle name="Total 2 2 19 5" xfId="24815" xr:uid="{00000000-0005-0000-0000-0000AD8E0000}"/>
    <cellStyle name="Total 2 2 2" xfId="308" xr:uid="{00000000-0005-0000-0000-0000AE8E0000}"/>
    <cellStyle name="Total 2 2 2 10" xfId="24816" xr:uid="{00000000-0005-0000-0000-0000AF8E0000}"/>
    <cellStyle name="Total 2 2 2 2" xfId="24817" xr:uid="{00000000-0005-0000-0000-0000B08E0000}"/>
    <cellStyle name="Total 2 2 2 2 2" xfId="24818" xr:uid="{00000000-0005-0000-0000-0000B18E0000}"/>
    <cellStyle name="Total 2 2 2 2 2 2" xfId="24819" xr:uid="{00000000-0005-0000-0000-0000B28E0000}"/>
    <cellStyle name="Total 2 2 2 2 2 2 2" xfId="24820" xr:uid="{00000000-0005-0000-0000-0000B38E0000}"/>
    <cellStyle name="Total 2 2 2 2 2 2 3" xfId="24821" xr:uid="{00000000-0005-0000-0000-0000B48E0000}"/>
    <cellStyle name="Total 2 2 2 2 2 2 4" xfId="24822" xr:uid="{00000000-0005-0000-0000-0000B58E0000}"/>
    <cellStyle name="Total 2 2 2 2 2 2 5" xfId="24823" xr:uid="{00000000-0005-0000-0000-0000B68E0000}"/>
    <cellStyle name="Total 2 2 2 2 2 2 6" xfId="24824" xr:uid="{00000000-0005-0000-0000-0000B78E0000}"/>
    <cellStyle name="Total 2 2 2 2 2 3" xfId="24825" xr:uid="{00000000-0005-0000-0000-0000B88E0000}"/>
    <cellStyle name="Total 2 2 2 2 2 3 2" xfId="24826" xr:uid="{00000000-0005-0000-0000-0000B98E0000}"/>
    <cellStyle name="Total 2 2 2 2 2 3 3" xfId="24827" xr:uid="{00000000-0005-0000-0000-0000BA8E0000}"/>
    <cellStyle name="Total 2 2 2 2 2 3 4" xfId="24828" xr:uid="{00000000-0005-0000-0000-0000BB8E0000}"/>
    <cellStyle name="Total 2 2 2 2 2 3 5" xfId="24829" xr:uid="{00000000-0005-0000-0000-0000BC8E0000}"/>
    <cellStyle name="Total 2 2 2 2 2 3 6" xfId="24830" xr:uid="{00000000-0005-0000-0000-0000BD8E0000}"/>
    <cellStyle name="Total 2 2 2 2 2 4" xfId="24831" xr:uid="{00000000-0005-0000-0000-0000BE8E0000}"/>
    <cellStyle name="Total 2 2 2 2 3" xfId="24832" xr:uid="{00000000-0005-0000-0000-0000BF8E0000}"/>
    <cellStyle name="Total 2 2 2 2 3 2" xfId="24833" xr:uid="{00000000-0005-0000-0000-0000C08E0000}"/>
    <cellStyle name="Total 2 2 2 2 3 3" xfId="24834" xr:uid="{00000000-0005-0000-0000-0000C18E0000}"/>
    <cellStyle name="Total 2 2 2 2 3 4" xfId="24835" xr:uid="{00000000-0005-0000-0000-0000C28E0000}"/>
    <cellStyle name="Total 2 2 2 2 3 5" xfId="24836" xr:uid="{00000000-0005-0000-0000-0000C38E0000}"/>
    <cellStyle name="Total 2 2 2 2 3 6" xfId="24837" xr:uid="{00000000-0005-0000-0000-0000C48E0000}"/>
    <cellStyle name="Total 2 2 2 2 4" xfId="24838" xr:uid="{00000000-0005-0000-0000-0000C58E0000}"/>
    <cellStyle name="Total 2 2 2 2 4 2" xfId="24839" xr:uid="{00000000-0005-0000-0000-0000C68E0000}"/>
    <cellStyle name="Total 2 2 2 2 4 3" xfId="24840" xr:uid="{00000000-0005-0000-0000-0000C78E0000}"/>
    <cellStyle name="Total 2 2 2 2 4 4" xfId="24841" xr:uid="{00000000-0005-0000-0000-0000C88E0000}"/>
    <cellStyle name="Total 2 2 2 2 4 5" xfId="24842" xr:uid="{00000000-0005-0000-0000-0000C98E0000}"/>
    <cellStyle name="Total 2 2 2 2 4 6" xfId="24843" xr:uid="{00000000-0005-0000-0000-0000CA8E0000}"/>
    <cellStyle name="Total 2 2 2 2 5" xfId="24844" xr:uid="{00000000-0005-0000-0000-0000CB8E0000}"/>
    <cellStyle name="Total 2 2 2 3" xfId="24845" xr:uid="{00000000-0005-0000-0000-0000CC8E0000}"/>
    <cellStyle name="Total 2 2 2 3 2" xfId="24846" xr:uid="{00000000-0005-0000-0000-0000CD8E0000}"/>
    <cellStyle name="Total 2 2 2 3 2 2" xfId="24847" xr:uid="{00000000-0005-0000-0000-0000CE8E0000}"/>
    <cellStyle name="Total 2 2 2 3 2 2 2" xfId="24848" xr:uid="{00000000-0005-0000-0000-0000CF8E0000}"/>
    <cellStyle name="Total 2 2 2 3 2 2 3" xfId="24849" xr:uid="{00000000-0005-0000-0000-0000D08E0000}"/>
    <cellStyle name="Total 2 2 2 3 2 2 4" xfId="24850" xr:uid="{00000000-0005-0000-0000-0000D18E0000}"/>
    <cellStyle name="Total 2 2 2 3 2 2 5" xfId="24851" xr:uid="{00000000-0005-0000-0000-0000D28E0000}"/>
    <cellStyle name="Total 2 2 2 3 2 2 6" xfId="24852" xr:uid="{00000000-0005-0000-0000-0000D38E0000}"/>
    <cellStyle name="Total 2 2 2 3 2 3" xfId="24853" xr:uid="{00000000-0005-0000-0000-0000D48E0000}"/>
    <cellStyle name="Total 2 2 2 3 2 3 2" xfId="24854" xr:uid="{00000000-0005-0000-0000-0000D58E0000}"/>
    <cellStyle name="Total 2 2 2 3 2 3 3" xfId="24855" xr:uid="{00000000-0005-0000-0000-0000D68E0000}"/>
    <cellStyle name="Total 2 2 2 3 2 3 4" xfId="24856" xr:uid="{00000000-0005-0000-0000-0000D78E0000}"/>
    <cellStyle name="Total 2 2 2 3 2 3 5" xfId="24857" xr:uid="{00000000-0005-0000-0000-0000D88E0000}"/>
    <cellStyle name="Total 2 2 2 3 2 3 6" xfId="24858" xr:uid="{00000000-0005-0000-0000-0000D98E0000}"/>
    <cellStyle name="Total 2 2 2 3 2 4" xfId="24859" xr:uid="{00000000-0005-0000-0000-0000DA8E0000}"/>
    <cellStyle name="Total 2 2 2 3 3" xfId="24860" xr:uid="{00000000-0005-0000-0000-0000DB8E0000}"/>
    <cellStyle name="Total 2 2 2 3 3 2" xfId="24861" xr:uid="{00000000-0005-0000-0000-0000DC8E0000}"/>
    <cellStyle name="Total 2 2 2 3 3 3" xfId="24862" xr:uid="{00000000-0005-0000-0000-0000DD8E0000}"/>
    <cellStyle name="Total 2 2 2 3 3 4" xfId="24863" xr:uid="{00000000-0005-0000-0000-0000DE8E0000}"/>
    <cellStyle name="Total 2 2 2 3 3 5" xfId="24864" xr:uid="{00000000-0005-0000-0000-0000DF8E0000}"/>
    <cellStyle name="Total 2 2 2 3 3 6" xfId="24865" xr:uid="{00000000-0005-0000-0000-0000E08E0000}"/>
    <cellStyle name="Total 2 2 2 3 4" xfId="24866" xr:uid="{00000000-0005-0000-0000-0000E18E0000}"/>
    <cellStyle name="Total 2 2 2 3 4 2" xfId="24867" xr:uid="{00000000-0005-0000-0000-0000E28E0000}"/>
    <cellStyle name="Total 2 2 2 3 4 3" xfId="24868" xr:uid="{00000000-0005-0000-0000-0000E38E0000}"/>
    <cellStyle name="Total 2 2 2 3 4 4" xfId="24869" xr:uid="{00000000-0005-0000-0000-0000E48E0000}"/>
    <cellStyle name="Total 2 2 2 3 4 5" xfId="24870" xr:uid="{00000000-0005-0000-0000-0000E58E0000}"/>
    <cellStyle name="Total 2 2 2 3 4 6" xfId="24871" xr:uid="{00000000-0005-0000-0000-0000E68E0000}"/>
    <cellStyle name="Total 2 2 2 3 5" xfId="24872" xr:uid="{00000000-0005-0000-0000-0000E78E0000}"/>
    <cellStyle name="Total 2 2 2 4" xfId="24873" xr:uid="{00000000-0005-0000-0000-0000E88E0000}"/>
    <cellStyle name="Total 2 2 2 4 2" xfId="24874" xr:uid="{00000000-0005-0000-0000-0000E98E0000}"/>
    <cellStyle name="Total 2 2 2 4 2 2" xfId="24875" xr:uid="{00000000-0005-0000-0000-0000EA8E0000}"/>
    <cellStyle name="Total 2 2 2 4 2 2 2" xfId="24876" xr:uid="{00000000-0005-0000-0000-0000EB8E0000}"/>
    <cellStyle name="Total 2 2 2 4 2 2 3" xfId="24877" xr:uid="{00000000-0005-0000-0000-0000EC8E0000}"/>
    <cellStyle name="Total 2 2 2 4 2 2 4" xfId="24878" xr:uid="{00000000-0005-0000-0000-0000ED8E0000}"/>
    <cellStyle name="Total 2 2 2 4 2 2 5" xfId="24879" xr:uid="{00000000-0005-0000-0000-0000EE8E0000}"/>
    <cellStyle name="Total 2 2 2 4 2 2 6" xfId="24880" xr:uid="{00000000-0005-0000-0000-0000EF8E0000}"/>
    <cellStyle name="Total 2 2 2 4 2 3" xfId="24881" xr:uid="{00000000-0005-0000-0000-0000F08E0000}"/>
    <cellStyle name="Total 2 2 2 4 2 3 2" xfId="24882" xr:uid="{00000000-0005-0000-0000-0000F18E0000}"/>
    <cellStyle name="Total 2 2 2 4 2 3 3" xfId="24883" xr:uid="{00000000-0005-0000-0000-0000F28E0000}"/>
    <cellStyle name="Total 2 2 2 4 2 3 4" xfId="24884" xr:uid="{00000000-0005-0000-0000-0000F38E0000}"/>
    <cellStyle name="Total 2 2 2 4 2 3 5" xfId="24885" xr:uid="{00000000-0005-0000-0000-0000F48E0000}"/>
    <cellStyle name="Total 2 2 2 4 2 3 6" xfId="24886" xr:uid="{00000000-0005-0000-0000-0000F58E0000}"/>
    <cellStyle name="Total 2 2 2 4 2 4" xfId="24887" xr:uid="{00000000-0005-0000-0000-0000F68E0000}"/>
    <cellStyle name="Total 2 2 2 4 3" xfId="24888" xr:uid="{00000000-0005-0000-0000-0000F78E0000}"/>
    <cellStyle name="Total 2 2 2 4 3 2" xfId="24889" xr:uid="{00000000-0005-0000-0000-0000F88E0000}"/>
    <cellStyle name="Total 2 2 2 4 3 3" xfId="24890" xr:uid="{00000000-0005-0000-0000-0000F98E0000}"/>
    <cellStyle name="Total 2 2 2 4 3 4" xfId="24891" xr:uid="{00000000-0005-0000-0000-0000FA8E0000}"/>
    <cellStyle name="Total 2 2 2 4 3 5" xfId="24892" xr:uid="{00000000-0005-0000-0000-0000FB8E0000}"/>
    <cellStyle name="Total 2 2 2 4 3 6" xfId="24893" xr:uid="{00000000-0005-0000-0000-0000FC8E0000}"/>
    <cellStyle name="Total 2 2 2 4 4" xfId="24894" xr:uid="{00000000-0005-0000-0000-0000FD8E0000}"/>
    <cellStyle name="Total 2 2 2 4 4 2" xfId="24895" xr:uid="{00000000-0005-0000-0000-0000FE8E0000}"/>
    <cellStyle name="Total 2 2 2 4 4 3" xfId="24896" xr:uid="{00000000-0005-0000-0000-0000FF8E0000}"/>
    <cellStyle name="Total 2 2 2 4 4 4" xfId="24897" xr:uid="{00000000-0005-0000-0000-0000008F0000}"/>
    <cellStyle name="Total 2 2 2 4 4 5" xfId="24898" xr:uid="{00000000-0005-0000-0000-0000018F0000}"/>
    <cellStyle name="Total 2 2 2 4 4 6" xfId="24899" xr:uid="{00000000-0005-0000-0000-0000028F0000}"/>
    <cellStyle name="Total 2 2 2 4 5" xfId="24900" xr:uid="{00000000-0005-0000-0000-0000038F0000}"/>
    <cellStyle name="Total 2 2 2 5" xfId="24901" xr:uid="{00000000-0005-0000-0000-0000048F0000}"/>
    <cellStyle name="Total 2 2 2 5 2" xfId="24902" xr:uid="{00000000-0005-0000-0000-0000058F0000}"/>
    <cellStyle name="Total 2 2 2 5 2 2" xfId="24903" xr:uid="{00000000-0005-0000-0000-0000068F0000}"/>
    <cellStyle name="Total 2 2 2 5 2 3" xfId="24904" xr:uid="{00000000-0005-0000-0000-0000078F0000}"/>
    <cellStyle name="Total 2 2 2 5 2 4" xfId="24905" xr:uid="{00000000-0005-0000-0000-0000088F0000}"/>
    <cellStyle name="Total 2 2 2 5 2 5" xfId="24906" xr:uid="{00000000-0005-0000-0000-0000098F0000}"/>
    <cellStyle name="Total 2 2 2 5 2 6" xfId="24907" xr:uid="{00000000-0005-0000-0000-00000A8F0000}"/>
    <cellStyle name="Total 2 2 2 5 3" xfId="24908" xr:uid="{00000000-0005-0000-0000-00000B8F0000}"/>
    <cellStyle name="Total 2 2 2 5 3 2" xfId="24909" xr:uid="{00000000-0005-0000-0000-00000C8F0000}"/>
    <cellStyle name="Total 2 2 2 5 3 3" xfId="24910" xr:uid="{00000000-0005-0000-0000-00000D8F0000}"/>
    <cellStyle name="Total 2 2 2 5 3 4" xfId="24911" xr:uid="{00000000-0005-0000-0000-00000E8F0000}"/>
    <cellStyle name="Total 2 2 2 5 3 5" xfId="24912" xr:uid="{00000000-0005-0000-0000-00000F8F0000}"/>
    <cellStyle name="Total 2 2 2 5 3 6" xfId="24913" xr:uid="{00000000-0005-0000-0000-0000108F0000}"/>
    <cellStyle name="Total 2 2 2 5 4" xfId="24914" xr:uid="{00000000-0005-0000-0000-0000118F0000}"/>
    <cellStyle name="Total 2 2 2 6" xfId="24915" xr:uid="{00000000-0005-0000-0000-0000128F0000}"/>
    <cellStyle name="Total 2 2 2 6 2" xfId="24916" xr:uid="{00000000-0005-0000-0000-0000138F0000}"/>
    <cellStyle name="Total 2 2 2 6 3" xfId="24917" xr:uid="{00000000-0005-0000-0000-0000148F0000}"/>
    <cellStyle name="Total 2 2 2 6 4" xfId="24918" xr:uid="{00000000-0005-0000-0000-0000158F0000}"/>
    <cellStyle name="Total 2 2 2 6 5" xfId="24919" xr:uid="{00000000-0005-0000-0000-0000168F0000}"/>
    <cellStyle name="Total 2 2 2 6 6" xfId="24920" xr:uid="{00000000-0005-0000-0000-0000178F0000}"/>
    <cellStyle name="Total 2 2 2 7" xfId="24921" xr:uid="{00000000-0005-0000-0000-0000188F0000}"/>
    <cellStyle name="Total 2 2 2 7 2" xfId="24922" xr:uid="{00000000-0005-0000-0000-0000198F0000}"/>
    <cellStyle name="Total 2 2 2 7 3" xfId="24923" xr:uid="{00000000-0005-0000-0000-00001A8F0000}"/>
    <cellStyle name="Total 2 2 2 7 4" xfId="24924" xr:uid="{00000000-0005-0000-0000-00001B8F0000}"/>
    <cellStyle name="Total 2 2 2 7 5" xfId="24925" xr:uid="{00000000-0005-0000-0000-00001C8F0000}"/>
    <cellStyle name="Total 2 2 2 7 6" xfId="24926" xr:uid="{00000000-0005-0000-0000-00001D8F0000}"/>
    <cellStyle name="Total 2 2 2 8" xfId="24927" xr:uid="{00000000-0005-0000-0000-00001E8F0000}"/>
    <cellStyle name="Total 2 2 2 9" xfId="37713" xr:uid="{00000000-0005-0000-0000-00001F8F0000}"/>
    <cellStyle name="Total 2 2 2_2historial" xfId="34889" xr:uid="{00000000-0005-0000-0000-0000208F0000}"/>
    <cellStyle name="Total 2 2 20" xfId="24928" xr:uid="{00000000-0005-0000-0000-0000218F0000}"/>
    <cellStyle name="Total 2 2 20 2" xfId="24929" xr:uid="{00000000-0005-0000-0000-0000228F0000}"/>
    <cellStyle name="Total 2 2 20 2 2" xfId="24930" xr:uid="{00000000-0005-0000-0000-0000238F0000}"/>
    <cellStyle name="Total 2 2 20 2 2 2" xfId="24931" xr:uid="{00000000-0005-0000-0000-0000248F0000}"/>
    <cellStyle name="Total 2 2 20 2 2 3" xfId="24932" xr:uid="{00000000-0005-0000-0000-0000258F0000}"/>
    <cellStyle name="Total 2 2 20 2 2 4" xfId="24933" xr:uid="{00000000-0005-0000-0000-0000268F0000}"/>
    <cellStyle name="Total 2 2 20 2 2 5" xfId="24934" xr:uid="{00000000-0005-0000-0000-0000278F0000}"/>
    <cellStyle name="Total 2 2 20 2 2 6" xfId="24935" xr:uid="{00000000-0005-0000-0000-0000288F0000}"/>
    <cellStyle name="Total 2 2 20 2 3" xfId="24936" xr:uid="{00000000-0005-0000-0000-0000298F0000}"/>
    <cellStyle name="Total 2 2 20 2 3 2" xfId="24937" xr:uid="{00000000-0005-0000-0000-00002A8F0000}"/>
    <cellStyle name="Total 2 2 20 2 3 3" xfId="24938" xr:uid="{00000000-0005-0000-0000-00002B8F0000}"/>
    <cellStyle name="Total 2 2 20 2 3 4" xfId="24939" xr:uid="{00000000-0005-0000-0000-00002C8F0000}"/>
    <cellStyle name="Total 2 2 20 2 3 5" xfId="24940" xr:uid="{00000000-0005-0000-0000-00002D8F0000}"/>
    <cellStyle name="Total 2 2 20 2 3 6" xfId="24941" xr:uid="{00000000-0005-0000-0000-00002E8F0000}"/>
    <cellStyle name="Total 2 2 20 2 4" xfId="24942" xr:uid="{00000000-0005-0000-0000-00002F8F0000}"/>
    <cellStyle name="Total 2 2 20 3" xfId="24943" xr:uid="{00000000-0005-0000-0000-0000308F0000}"/>
    <cellStyle name="Total 2 2 20 3 2" xfId="24944" xr:uid="{00000000-0005-0000-0000-0000318F0000}"/>
    <cellStyle name="Total 2 2 20 3 3" xfId="24945" xr:uid="{00000000-0005-0000-0000-0000328F0000}"/>
    <cellStyle name="Total 2 2 20 3 4" xfId="24946" xr:uid="{00000000-0005-0000-0000-0000338F0000}"/>
    <cellStyle name="Total 2 2 20 3 5" xfId="24947" xr:uid="{00000000-0005-0000-0000-0000348F0000}"/>
    <cellStyle name="Total 2 2 20 3 6" xfId="24948" xr:uid="{00000000-0005-0000-0000-0000358F0000}"/>
    <cellStyle name="Total 2 2 20 4" xfId="24949" xr:uid="{00000000-0005-0000-0000-0000368F0000}"/>
    <cellStyle name="Total 2 2 20 4 2" xfId="24950" xr:uid="{00000000-0005-0000-0000-0000378F0000}"/>
    <cellStyle name="Total 2 2 20 4 3" xfId="24951" xr:uid="{00000000-0005-0000-0000-0000388F0000}"/>
    <cellStyle name="Total 2 2 20 4 4" xfId="24952" xr:uid="{00000000-0005-0000-0000-0000398F0000}"/>
    <cellStyle name="Total 2 2 20 4 5" xfId="24953" xr:uid="{00000000-0005-0000-0000-00003A8F0000}"/>
    <cellStyle name="Total 2 2 20 4 6" xfId="24954" xr:uid="{00000000-0005-0000-0000-00003B8F0000}"/>
    <cellStyle name="Total 2 2 20 5" xfId="24955" xr:uid="{00000000-0005-0000-0000-00003C8F0000}"/>
    <cellStyle name="Total 2 2 21" xfId="24956" xr:uid="{00000000-0005-0000-0000-00003D8F0000}"/>
    <cellStyle name="Total 2 2 21 2" xfId="24957" xr:uid="{00000000-0005-0000-0000-00003E8F0000}"/>
    <cellStyle name="Total 2 2 21 2 2" xfId="24958" xr:uid="{00000000-0005-0000-0000-00003F8F0000}"/>
    <cellStyle name="Total 2 2 21 2 2 2" xfId="24959" xr:uid="{00000000-0005-0000-0000-0000408F0000}"/>
    <cellStyle name="Total 2 2 21 2 2 3" xfId="24960" xr:uid="{00000000-0005-0000-0000-0000418F0000}"/>
    <cellStyle name="Total 2 2 21 2 2 4" xfId="24961" xr:uid="{00000000-0005-0000-0000-0000428F0000}"/>
    <cellStyle name="Total 2 2 21 2 2 5" xfId="24962" xr:uid="{00000000-0005-0000-0000-0000438F0000}"/>
    <cellStyle name="Total 2 2 21 2 2 6" xfId="24963" xr:uid="{00000000-0005-0000-0000-0000448F0000}"/>
    <cellStyle name="Total 2 2 21 2 3" xfId="24964" xr:uid="{00000000-0005-0000-0000-0000458F0000}"/>
    <cellStyle name="Total 2 2 21 2 3 2" xfId="24965" xr:uid="{00000000-0005-0000-0000-0000468F0000}"/>
    <cellStyle name="Total 2 2 21 2 3 3" xfId="24966" xr:uid="{00000000-0005-0000-0000-0000478F0000}"/>
    <cellStyle name="Total 2 2 21 2 3 4" xfId="24967" xr:uid="{00000000-0005-0000-0000-0000488F0000}"/>
    <cellStyle name="Total 2 2 21 2 3 5" xfId="24968" xr:uid="{00000000-0005-0000-0000-0000498F0000}"/>
    <cellStyle name="Total 2 2 21 2 3 6" xfId="24969" xr:uid="{00000000-0005-0000-0000-00004A8F0000}"/>
    <cellStyle name="Total 2 2 21 2 4" xfId="24970" xr:uid="{00000000-0005-0000-0000-00004B8F0000}"/>
    <cellStyle name="Total 2 2 21 3" xfId="24971" xr:uid="{00000000-0005-0000-0000-00004C8F0000}"/>
    <cellStyle name="Total 2 2 21 3 2" xfId="24972" xr:uid="{00000000-0005-0000-0000-00004D8F0000}"/>
    <cellStyle name="Total 2 2 21 3 3" xfId="24973" xr:uid="{00000000-0005-0000-0000-00004E8F0000}"/>
    <cellStyle name="Total 2 2 21 3 4" xfId="24974" xr:uid="{00000000-0005-0000-0000-00004F8F0000}"/>
    <cellStyle name="Total 2 2 21 3 5" xfId="24975" xr:uid="{00000000-0005-0000-0000-0000508F0000}"/>
    <cellStyle name="Total 2 2 21 3 6" xfId="24976" xr:uid="{00000000-0005-0000-0000-0000518F0000}"/>
    <cellStyle name="Total 2 2 21 4" xfId="24977" xr:uid="{00000000-0005-0000-0000-0000528F0000}"/>
    <cellStyle name="Total 2 2 21 4 2" xfId="24978" xr:uid="{00000000-0005-0000-0000-0000538F0000}"/>
    <cellStyle name="Total 2 2 21 4 3" xfId="24979" xr:uid="{00000000-0005-0000-0000-0000548F0000}"/>
    <cellStyle name="Total 2 2 21 4 4" xfId="24980" xr:uid="{00000000-0005-0000-0000-0000558F0000}"/>
    <cellStyle name="Total 2 2 21 4 5" xfId="24981" xr:uid="{00000000-0005-0000-0000-0000568F0000}"/>
    <cellStyle name="Total 2 2 21 4 6" xfId="24982" xr:uid="{00000000-0005-0000-0000-0000578F0000}"/>
    <cellStyle name="Total 2 2 21 5" xfId="24983" xr:uid="{00000000-0005-0000-0000-0000588F0000}"/>
    <cellStyle name="Total 2 2 22" xfId="24984" xr:uid="{00000000-0005-0000-0000-0000598F0000}"/>
    <cellStyle name="Total 2 2 22 2" xfId="24985" xr:uid="{00000000-0005-0000-0000-00005A8F0000}"/>
    <cellStyle name="Total 2 2 22 2 2" xfId="24986" xr:uid="{00000000-0005-0000-0000-00005B8F0000}"/>
    <cellStyle name="Total 2 2 22 2 3" xfId="24987" xr:uid="{00000000-0005-0000-0000-00005C8F0000}"/>
    <cellStyle name="Total 2 2 22 2 4" xfId="24988" xr:uid="{00000000-0005-0000-0000-00005D8F0000}"/>
    <cellStyle name="Total 2 2 22 2 5" xfId="24989" xr:uid="{00000000-0005-0000-0000-00005E8F0000}"/>
    <cellStyle name="Total 2 2 22 2 6" xfId="24990" xr:uid="{00000000-0005-0000-0000-00005F8F0000}"/>
    <cellStyle name="Total 2 2 22 3" xfId="24991" xr:uid="{00000000-0005-0000-0000-0000608F0000}"/>
    <cellStyle name="Total 2 2 22 3 2" xfId="24992" xr:uid="{00000000-0005-0000-0000-0000618F0000}"/>
    <cellStyle name="Total 2 2 22 3 3" xfId="24993" xr:uid="{00000000-0005-0000-0000-0000628F0000}"/>
    <cellStyle name="Total 2 2 22 3 4" xfId="24994" xr:uid="{00000000-0005-0000-0000-0000638F0000}"/>
    <cellStyle name="Total 2 2 22 3 5" xfId="24995" xr:uid="{00000000-0005-0000-0000-0000648F0000}"/>
    <cellStyle name="Total 2 2 22 3 6" xfId="24996" xr:uid="{00000000-0005-0000-0000-0000658F0000}"/>
    <cellStyle name="Total 2 2 22 4" xfId="24997" xr:uid="{00000000-0005-0000-0000-0000668F0000}"/>
    <cellStyle name="Total 2 2 23" xfId="24998" xr:uid="{00000000-0005-0000-0000-0000678F0000}"/>
    <cellStyle name="Total 2 2 23 2" xfId="24999" xr:uid="{00000000-0005-0000-0000-0000688F0000}"/>
    <cellStyle name="Total 2 2 23 3" xfId="25000" xr:uid="{00000000-0005-0000-0000-0000698F0000}"/>
    <cellStyle name="Total 2 2 23 4" xfId="25001" xr:uid="{00000000-0005-0000-0000-00006A8F0000}"/>
    <cellStyle name="Total 2 2 23 5" xfId="25002" xr:uid="{00000000-0005-0000-0000-00006B8F0000}"/>
    <cellStyle name="Total 2 2 23 6" xfId="25003" xr:uid="{00000000-0005-0000-0000-00006C8F0000}"/>
    <cellStyle name="Total 2 2 24" xfId="25004" xr:uid="{00000000-0005-0000-0000-00006D8F0000}"/>
    <cellStyle name="Total 2 2 24 2" xfId="25005" xr:uid="{00000000-0005-0000-0000-00006E8F0000}"/>
    <cellStyle name="Total 2 2 24 3" xfId="25006" xr:uid="{00000000-0005-0000-0000-00006F8F0000}"/>
    <cellStyle name="Total 2 2 24 4" xfId="25007" xr:uid="{00000000-0005-0000-0000-0000708F0000}"/>
    <cellStyle name="Total 2 2 24 5" xfId="25008" xr:uid="{00000000-0005-0000-0000-0000718F0000}"/>
    <cellStyle name="Total 2 2 24 6" xfId="25009" xr:uid="{00000000-0005-0000-0000-0000728F0000}"/>
    <cellStyle name="Total 2 2 25" xfId="25010" xr:uid="{00000000-0005-0000-0000-0000738F0000}"/>
    <cellStyle name="Total 2 2 26" xfId="38209" xr:uid="{00000000-0005-0000-0000-0000748F0000}"/>
    <cellStyle name="Total 2 2 27" xfId="38243" xr:uid="{00000000-0005-0000-0000-0000758F0000}"/>
    <cellStyle name="Total 2 2 28" xfId="24479" xr:uid="{00000000-0005-0000-0000-0000768F0000}"/>
    <cellStyle name="Total 2 2 3" xfId="321" xr:uid="{00000000-0005-0000-0000-0000778F0000}"/>
    <cellStyle name="Total 2 2 3 2" xfId="25012" xr:uid="{00000000-0005-0000-0000-0000788F0000}"/>
    <cellStyle name="Total 2 2 3 2 2" xfId="25013" xr:uid="{00000000-0005-0000-0000-0000798F0000}"/>
    <cellStyle name="Total 2 2 3 2 2 2" xfId="25014" xr:uid="{00000000-0005-0000-0000-00007A8F0000}"/>
    <cellStyle name="Total 2 2 3 2 2 2 2" xfId="25015" xr:uid="{00000000-0005-0000-0000-00007B8F0000}"/>
    <cellStyle name="Total 2 2 3 2 2 2 3" xfId="25016" xr:uid="{00000000-0005-0000-0000-00007C8F0000}"/>
    <cellStyle name="Total 2 2 3 2 2 2 4" xfId="25017" xr:uid="{00000000-0005-0000-0000-00007D8F0000}"/>
    <cellStyle name="Total 2 2 3 2 2 2 5" xfId="25018" xr:uid="{00000000-0005-0000-0000-00007E8F0000}"/>
    <cellStyle name="Total 2 2 3 2 2 2 6" xfId="25019" xr:uid="{00000000-0005-0000-0000-00007F8F0000}"/>
    <cellStyle name="Total 2 2 3 2 2 3" xfId="25020" xr:uid="{00000000-0005-0000-0000-0000808F0000}"/>
    <cellStyle name="Total 2 2 3 2 2 3 2" xfId="25021" xr:uid="{00000000-0005-0000-0000-0000818F0000}"/>
    <cellStyle name="Total 2 2 3 2 2 3 3" xfId="25022" xr:uid="{00000000-0005-0000-0000-0000828F0000}"/>
    <cellStyle name="Total 2 2 3 2 2 3 4" xfId="25023" xr:uid="{00000000-0005-0000-0000-0000838F0000}"/>
    <cellStyle name="Total 2 2 3 2 2 3 5" xfId="25024" xr:uid="{00000000-0005-0000-0000-0000848F0000}"/>
    <cellStyle name="Total 2 2 3 2 2 3 6" xfId="25025" xr:uid="{00000000-0005-0000-0000-0000858F0000}"/>
    <cellStyle name="Total 2 2 3 2 2 4" xfId="25026" xr:uid="{00000000-0005-0000-0000-0000868F0000}"/>
    <cellStyle name="Total 2 2 3 2 3" xfId="25027" xr:uid="{00000000-0005-0000-0000-0000878F0000}"/>
    <cellStyle name="Total 2 2 3 2 3 2" xfId="25028" xr:uid="{00000000-0005-0000-0000-0000888F0000}"/>
    <cellStyle name="Total 2 2 3 2 3 3" xfId="25029" xr:uid="{00000000-0005-0000-0000-0000898F0000}"/>
    <cellStyle name="Total 2 2 3 2 3 4" xfId="25030" xr:uid="{00000000-0005-0000-0000-00008A8F0000}"/>
    <cellStyle name="Total 2 2 3 2 3 5" xfId="25031" xr:uid="{00000000-0005-0000-0000-00008B8F0000}"/>
    <cellStyle name="Total 2 2 3 2 3 6" xfId="25032" xr:uid="{00000000-0005-0000-0000-00008C8F0000}"/>
    <cellStyle name="Total 2 2 3 2 4" xfId="25033" xr:uid="{00000000-0005-0000-0000-00008D8F0000}"/>
    <cellStyle name="Total 2 2 3 2 4 2" xfId="25034" xr:uid="{00000000-0005-0000-0000-00008E8F0000}"/>
    <cellStyle name="Total 2 2 3 2 4 3" xfId="25035" xr:uid="{00000000-0005-0000-0000-00008F8F0000}"/>
    <cellStyle name="Total 2 2 3 2 4 4" xfId="25036" xr:uid="{00000000-0005-0000-0000-0000908F0000}"/>
    <cellStyle name="Total 2 2 3 2 4 5" xfId="25037" xr:uid="{00000000-0005-0000-0000-0000918F0000}"/>
    <cellStyle name="Total 2 2 3 2 4 6" xfId="25038" xr:uid="{00000000-0005-0000-0000-0000928F0000}"/>
    <cellStyle name="Total 2 2 3 2 5" xfId="25039" xr:uid="{00000000-0005-0000-0000-0000938F0000}"/>
    <cellStyle name="Total 2 2 3 3" xfId="25040" xr:uid="{00000000-0005-0000-0000-0000948F0000}"/>
    <cellStyle name="Total 2 2 3 3 2" xfId="25041" xr:uid="{00000000-0005-0000-0000-0000958F0000}"/>
    <cellStyle name="Total 2 2 3 3 2 2" xfId="25042" xr:uid="{00000000-0005-0000-0000-0000968F0000}"/>
    <cellStyle name="Total 2 2 3 3 2 2 2" xfId="25043" xr:uid="{00000000-0005-0000-0000-0000978F0000}"/>
    <cellStyle name="Total 2 2 3 3 2 2 3" xfId="25044" xr:uid="{00000000-0005-0000-0000-0000988F0000}"/>
    <cellStyle name="Total 2 2 3 3 2 2 4" xfId="25045" xr:uid="{00000000-0005-0000-0000-0000998F0000}"/>
    <cellStyle name="Total 2 2 3 3 2 2 5" xfId="25046" xr:uid="{00000000-0005-0000-0000-00009A8F0000}"/>
    <cellStyle name="Total 2 2 3 3 2 2 6" xfId="25047" xr:uid="{00000000-0005-0000-0000-00009B8F0000}"/>
    <cellStyle name="Total 2 2 3 3 2 3" xfId="25048" xr:uid="{00000000-0005-0000-0000-00009C8F0000}"/>
    <cellStyle name="Total 2 2 3 3 2 3 2" xfId="25049" xr:uid="{00000000-0005-0000-0000-00009D8F0000}"/>
    <cellStyle name="Total 2 2 3 3 2 3 3" xfId="25050" xr:uid="{00000000-0005-0000-0000-00009E8F0000}"/>
    <cellStyle name="Total 2 2 3 3 2 3 4" xfId="25051" xr:uid="{00000000-0005-0000-0000-00009F8F0000}"/>
    <cellStyle name="Total 2 2 3 3 2 3 5" xfId="25052" xr:uid="{00000000-0005-0000-0000-0000A08F0000}"/>
    <cellStyle name="Total 2 2 3 3 2 3 6" xfId="25053" xr:uid="{00000000-0005-0000-0000-0000A18F0000}"/>
    <cellStyle name="Total 2 2 3 3 2 4" xfId="25054" xr:uid="{00000000-0005-0000-0000-0000A28F0000}"/>
    <cellStyle name="Total 2 2 3 3 3" xfId="25055" xr:uid="{00000000-0005-0000-0000-0000A38F0000}"/>
    <cellStyle name="Total 2 2 3 3 3 2" xfId="25056" xr:uid="{00000000-0005-0000-0000-0000A48F0000}"/>
    <cellStyle name="Total 2 2 3 3 3 3" xfId="25057" xr:uid="{00000000-0005-0000-0000-0000A58F0000}"/>
    <cellStyle name="Total 2 2 3 3 3 4" xfId="25058" xr:uid="{00000000-0005-0000-0000-0000A68F0000}"/>
    <cellStyle name="Total 2 2 3 3 3 5" xfId="25059" xr:uid="{00000000-0005-0000-0000-0000A78F0000}"/>
    <cellStyle name="Total 2 2 3 3 3 6" xfId="25060" xr:uid="{00000000-0005-0000-0000-0000A88F0000}"/>
    <cellStyle name="Total 2 2 3 3 4" xfId="25061" xr:uid="{00000000-0005-0000-0000-0000A98F0000}"/>
    <cellStyle name="Total 2 2 3 3 4 2" xfId="25062" xr:uid="{00000000-0005-0000-0000-0000AA8F0000}"/>
    <cellStyle name="Total 2 2 3 3 4 3" xfId="25063" xr:uid="{00000000-0005-0000-0000-0000AB8F0000}"/>
    <cellStyle name="Total 2 2 3 3 4 4" xfId="25064" xr:uid="{00000000-0005-0000-0000-0000AC8F0000}"/>
    <cellStyle name="Total 2 2 3 3 4 5" xfId="25065" xr:uid="{00000000-0005-0000-0000-0000AD8F0000}"/>
    <cellStyle name="Total 2 2 3 3 4 6" xfId="25066" xr:uid="{00000000-0005-0000-0000-0000AE8F0000}"/>
    <cellStyle name="Total 2 2 3 3 5" xfId="25067" xr:uid="{00000000-0005-0000-0000-0000AF8F0000}"/>
    <cellStyle name="Total 2 2 3 4" xfId="25068" xr:uid="{00000000-0005-0000-0000-0000B08F0000}"/>
    <cellStyle name="Total 2 2 3 4 2" xfId="25069" xr:uid="{00000000-0005-0000-0000-0000B18F0000}"/>
    <cellStyle name="Total 2 2 3 4 2 2" xfId="25070" xr:uid="{00000000-0005-0000-0000-0000B28F0000}"/>
    <cellStyle name="Total 2 2 3 4 2 2 2" xfId="25071" xr:uid="{00000000-0005-0000-0000-0000B38F0000}"/>
    <cellStyle name="Total 2 2 3 4 2 2 3" xfId="25072" xr:uid="{00000000-0005-0000-0000-0000B48F0000}"/>
    <cellStyle name="Total 2 2 3 4 2 2 4" xfId="25073" xr:uid="{00000000-0005-0000-0000-0000B58F0000}"/>
    <cellStyle name="Total 2 2 3 4 2 2 5" xfId="25074" xr:uid="{00000000-0005-0000-0000-0000B68F0000}"/>
    <cellStyle name="Total 2 2 3 4 2 2 6" xfId="25075" xr:uid="{00000000-0005-0000-0000-0000B78F0000}"/>
    <cellStyle name="Total 2 2 3 4 2 3" xfId="25076" xr:uid="{00000000-0005-0000-0000-0000B88F0000}"/>
    <cellStyle name="Total 2 2 3 4 2 3 2" xfId="25077" xr:uid="{00000000-0005-0000-0000-0000B98F0000}"/>
    <cellStyle name="Total 2 2 3 4 2 3 3" xfId="25078" xr:uid="{00000000-0005-0000-0000-0000BA8F0000}"/>
    <cellStyle name="Total 2 2 3 4 2 3 4" xfId="25079" xr:uid="{00000000-0005-0000-0000-0000BB8F0000}"/>
    <cellStyle name="Total 2 2 3 4 2 3 5" xfId="25080" xr:uid="{00000000-0005-0000-0000-0000BC8F0000}"/>
    <cellStyle name="Total 2 2 3 4 2 3 6" xfId="25081" xr:uid="{00000000-0005-0000-0000-0000BD8F0000}"/>
    <cellStyle name="Total 2 2 3 4 2 4" xfId="25082" xr:uid="{00000000-0005-0000-0000-0000BE8F0000}"/>
    <cellStyle name="Total 2 2 3 4 3" xfId="25083" xr:uid="{00000000-0005-0000-0000-0000BF8F0000}"/>
    <cellStyle name="Total 2 2 3 4 3 2" xfId="25084" xr:uid="{00000000-0005-0000-0000-0000C08F0000}"/>
    <cellStyle name="Total 2 2 3 4 3 3" xfId="25085" xr:uid="{00000000-0005-0000-0000-0000C18F0000}"/>
    <cellStyle name="Total 2 2 3 4 3 4" xfId="25086" xr:uid="{00000000-0005-0000-0000-0000C28F0000}"/>
    <cellStyle name="Total 2 2 3 4 3 5" xfId="25087" xr:uid="{00000000-0005-0000-0000-0000C38F0000}"/>
    <cellStyle name="Total 2 2 3 4 3 6" xfId="25088" xr:uid="{00000000-0005-0000-0000-0000C48F0000}"/>
    <cellStyle name="Total 2 2 3 4 4" xfId="25089" xr:uid="{00000000-0005-0000-0000-0000C58F0000}"/>
    <cellStyle name="Total 2 2 3 4 4 2" xfId="25090" xr:uid="{00000000-0005-0000-0000-0000C68F0000}"/>
    <cellStyle name="Total 2 2 3 4 4 3" xfId="25091" xr:uid="{00000000-0005-0000-0000-0000C78F0000}"/>
    <cellStyle name="Total 2 2 3 4 4 4" xfId="25092" xr:uid="{00000000-0005-0000-0000-0000C88F0000}"/>
    <cellStyle name="Total 2 2 3 4 4 5" xfId="25093" xr:uid="{00000000-0005-0000-0000-0000C98F0000}"/>
    <cellStyle name="Total 2 2 3 4 4 6" xfId="25094" xr:uid="{00000000-0005-0000-0000-0000CA8F0000}"/>
    <cellStyle name="Total 2 2 3 4 5" xfId="25095" xr:uid="{00000000-0005-0000-0000-0000CB8F0000}"/>
    <cellStyle name="Total 2 2 3 5" xfId="25096" xr:uid="{00000000-0005-0000-0000-0000CC8F0000}"/>
    <cellStyle name="Total 2 2 3 5 2" xfId="25097" xr:uid="{00000000-0005-0000-0000-0000CD8F0000}"/>
    <cellStyle name="Total 2 2 3 5 2 2" xfId="25098" xr:uid="{00000000-0005-0000-0000-0000CE8F0000}"/>
    <cellStyle name="Total 2 2 3 5 2 3" xfId="25099" xr:uid="{00000000-0005-0000-0000-0000CF8F0000}"/>
    <cellStyle name="Total 2 2 3 5 2 4" xfId="25100" xr:uid="{00000000-0005-0000-0000-0000D08F0000}"/>
    <cellStyle name="Total 2 2 3 5 2 5" xfId="25101" xr:uid="{00000000-0005-0000-0000-0000D18F0000}"/>
    <cellStyle name="Total 2 2 3 5 2 6" xfId="25102" xr:uid="{00000000-0005-0000-0000-0000D28F0000}"/>
    <cellStyle name="Total 2 2 3 5 3" xfId="25103" xr:uid="{00000000-0005-0000-0000-0000D38F0000}"/>
    <cellStyle name="Total 2 2 3 5 3 2" xfId="25104" xr:uid="{00000000-0005-0000-0000-0000D48F0000}"/>
    <cellStyle name="Total 2 2 3 5 3 3" xfId="25105" xr:uid="{00000000-0005-0000-0000-0000D58F0000}"/>
    <cellStyle name="Total 2 2 3 5 3 4" xfId="25106" xr:uid="{00000000-0005-0000-0000-0000D68F0000}"/>
    <cellStyle name="Total 2 2 3 5 3 5" xfId="25107" xr:uid="{00000000-0005-0000-0000-0000D78F0000}"/>
    <cellStyle name="Total 2 2 3 5 3 6" xfId="25108" xr:uid="{00000000-0005-0000-0000-0000D88F0000}"/>
    <cellStyle name="Total 2 2 3 5 4" xfId="25109" xr:uid="{00000000-0005-0000-0000-0000D98F0000}"/>
    <cellStyle name="Total 2 2 3 6" xfId="25110" xr:uid="{00000000-0005-0000-0000-0000DA8F0000}"/>
    <cellStyle name="Total 2 2 3 6 2" xfId="25111" xr:uid="{00000000-0005-0000-0000-0000DB8F0000}"/>
    <cellStyle name="Total 2 2 3 6 3" xfId="25112" xr:uid="{00000000-0005-0000-0000-0000DC8F0000}"/>
    <cellStyle name="Total 2 2 3 6 4" xfId="25113" xr:uid="{00000000-0005-0000-0000-0000DD8F0000}"/>
    <cellStyle name="Total 2 2 3 6 5" xfId="25114" xr:uid="{00000000-0005-0000-0000-0000DE8F0000}"/>
    <cellStyle name="Total 2 2 3 6 6" xfId="25115" xr:uid="{00000000-0005-0000-0000-0000DF8F0000}"/>
    <cellStyle name="Total 2 2 3 7" xfId="25116" xr:uid="{00000000-0005-0000-0000-0000E08F0000}"/>
    <cellStyle name="Total 2 2 3 7 2" xfId="25117" xr:uid="{00000000-0005-0000-0000-0000E18F0000}"/>
    <cellStyle name="Total 2 2 3 7 3" xfId="25118" xr:uid="{00000000-0005-0000-0000-0000E28F0000}"/>
    <cellStyle name="Total 2 2 3 7 4" xfId="25119" xr:uid="{00000000-0005-0000-0000-0000E38F0000}"/>
    <cellStyle name="Total 2 2 3 7 5" xfId="25120" xr:uid="{00000000-0005-0000-0000-0000E48F0000}"/>
    <cellStyle name="Total 2 2 3 7 6" xfId="25121" xr:uid="{00000000-0005-0000-0000-0000E58F0000}"/>
    <cellStyle name="Total 2 2 3 8" xfId="25122" xr:uid="{00000000-0005-0000-0000-0000E68F0000}"/>
    <cellStyle name="Total 2 2 3 9" xfId="25011" xr:uid="{00000000-0005-0000-0000-0000E78F0000}"/>
    <cellStyle name="Total 2 2 3_2historial" xfId="34890" xr:uid="{00000000-0005-0000-0000-0000E88F0000}"/>
    <cellStyle name="Total 2 2 4" xfId="25123" xr:uid="{00000000-0005-0000-0000-0000E98F0000}"/>
    <cellStyle name="Total 2 2 4 2" xfId="25124" xr:uid="{00000000-0005-0000-0000-0000EA8F0000}"/>
    <cellStyle name="Total 2 2 4 2 2" xfId="25125" xr:uid="{00000000-0005-0000-0000-0000EB8F0000}"/>
    <cellStyle name="Total 2 2 4 2 2 2" xfId="25126" xr:uid="{00000000-0005-0000-0000-0000EC8F0000}"/>
    <cellStyle name="Total 2 2 4 2 2 2 2" xfId="25127" xr:uid="{00000000-0005-0000-0000-0000ED8F0000}"/>
    <cellStyle name="Total 2 2 4 2 2 2 3" xfId="25128" xr:uid="{00000000-0005-0000-0000-0000EE8F0000}"/>
    <cellStyle name="Total 2 2 4 2 2 2 4" xfId="25129" xr:uid="{00000000-0005-0000-0000-0000EF8F0000}"/>
    <cellStyle name="Total 2 2 4 2 2 2 5" xfId="25130" xr:uid="{00000000-0005-0000-0000-0000F08F0000}"/>
    <cellStyle name="Total 2 2 4 2 2 2 6" xfId="25131" xr:uid="{00000000-0005-0000-0000-0000F18F0000}"/>
    <cellStyle name="Total 2 2 4 2 2 3" xfId="25132" xr:uid="{00000000-0005-0000-0000-0000F28F0000}"/>
    <cellStyle name="Total 2 2 4 2 2 3 2" xfId="25133" xr:uid="{00000000-0005-0000-0000-0000F38F0000}"/>
    <cellStyle name="Total 2 2 4 2 2 3 3" xfId="25134" xr:uid="{00000000-0005-0000-0000-0000F48F0000}"/>
    <cellStyle name="Total 2 2 4 2 2 3 4" xfId="25135" xr:uid="{00000000-0005-0000-0000-0000F58F0000}"/>
    <cellStyle name="Total 2 2 4 2 2 3 5" xfId="25136" xr:uid="{00000000-0005-0000-0000-0000F68F0000}"/>
    <cellStyle name="Total 2 2 4 2 2 3 6" xfId="25137" xr:uid="{00000000-0005-0000-0000-0000F78F0000}"/>
    <cellStyle name="Total 2 2 4 2 2 4" xfId="25138" xr:uid="{00000000-0005-0000-0000-0000F88F0000}"/>
    <cellStyle name="Total 2 2 4 2 3" xfId="25139" xr:uid="{00000000-0005-0000-0000-0000F98F0000}"/>
    <cellStyle name="Total 2 2 4 2 3 2" xfId="25140" xr:uid="{00000000-0005-0000-0000-0000FA8F0000}"/>
    <cellStyle name="Total 2 2 4 2 3 3" xfId="25141" xr:uid="{00000000-0005-0000-0000-0000FB8F0000}"/>
    <cellStyle name="Total 2 2 4 2 3 4" xfId="25142" xr:uid="{00000000-0005-0000-0000-0000FC8F0000}"/>
    <cellStyle name="Total 2 2 4 2 3 5" xfId="25143" xr:uid="{00000000-0005-0000-0000-0000FD8F0000}"/>
    <cellStyle name="Total 2 2 4 2 3 6" xfId="25144" xr:uid="{00000000-0005-0000-0000-0000FE8F0000}"/>
    <cellStyle name="Total 2 2 4 2 4" xfId="25145" xr:uid="{00000000-0005-0000-0000-0000FF8F0000}"/>
    <cellStyle name="Total 2 2 4 2 4 2" xfId="25146" xr:uid="{00000000-0005-0000-0000-000000900000}"/>
    <cellStyle name="Total 2 2 4 2 4 3" xfId="25147" xr:uid="{00000000-0005-0000-0000-000001900000}"/>
    <cellStyle name="Total 2 2 4 2 4 4" xfId="25148" xr:uid="{00000000-0005-0000-0000-000002900000}"/>
    <cellStyle name="Total 2 2 4 2 4 5" xfId="25149" xr:uid="{00000000-0005-0000-0000-000003900000}"/>
    <cellStyle name="Total 2 2 4 2 4 6" xfId="25150" xr:uid="{00000000-0005-0000-0000-000004900000}"/>
    <cellStyle name="Total 2 2 4 2 5" xfId="25151" xr:uid="{00000000-0005-0000-0000-000005900000}"/>
    <cellStyle name="Total 2 2 4 3" xfId="25152" xr:uid="{00000000-0005-0000-0000-000006900000}"/>
    <cellStyle name="Total 2 2 4 3 2" xfId="25153" xr:uid="{00000000-0005-0000-0000-000007900000}"/>
    <cellStyle name="Total 2 2 4 3 2 2" xfId="25154" xr:uid="{00000000-0005-0000-0000-000008900000}"/>
    <cellStyle name="Total 2 2 4 3 2 2 2" xfId="25155" xr:uid="{00000000-0005-0000-0000-000009900000}"/>
    <cellStyle name="Total 2 2 4 3 2 2 3" xfId="25156" xr:uid="{00000000-0005-0000-0000-00000A900000}"/>
    <cellStyle name="Total 2 2 4 3 2 2 4" xfId="25157" xr:uid="{00000000-0005-0000-0000-00000B900000}"/>
    <cellStyle name="Total 2 2 4 3 2 2 5" xfId="25158" xr:uid="{00000000-0005-0000-0000-00000C900000}"/>
    <cellStyle name="Total 2 2 4 3 2 2 6" xfId="25159" xr:uid="{00000000-0005-0000-0000-00000D900000}"/>
    <cellStyle name="Total 2 2 4 3 2 3" xfId="25160" xr:uid="{00000000-0005-0000-0000-00000E900000}"/>
    <cellStyle name="Total 2 2 4 3 2 3 2" xfId="25161" xr:uid="{00000000-0005-0000-0000-00000F900000}"/>
    <cellStyle name="Total 2 2 4 3 2 3 3" xfId="25162" xr:uid="{00000000-0005-0000-0000-000010900000}"/>
    <cellStyle name="Total 2 2 4 3 2 3 4" xfId="25163" xr:uid="{00000000-0005-0000-0000-000011900000}"/>
    <cellStyle name="Total 2 2 4 3 2 3 5" xfId="25164" xr:uid="{00000000-0005-0000-0000-000012900000}"/>
    <cellStyle name="Total 2 2 4 3 2 3 6" xfId="25165" xr:uid="{00000000-0005-0000-0000-000013900000}"/>
    <cellStyle name="Total 2 2 4 3 2 4" xfId="25166" xr:uid="{00000000-0005-0000-0000-000014900000}"/>
    <cellStyle name="Total 2 2 4 3 3" xfId="25167" xr:uid="{00000000-0005-0000-0000-000015900000}"/>
    <cellStyle name="Total 2 2 4 3 3 2" xfId="25168" xr:uid="{00000000-0005-0000-0000-000016900000}"/>
    <cellStyle name="Total 2 2 4 3 3 3" xfId="25169" xr:uid="{00000000-0005-0000-0000-000017900000}"/>
    <cellStyle name="Total 2 2 4 3 3 4" xfId="25170" xr:uid="{00000000-0005-0000-0000-000018900000}"/>
    <cellStyle name="Total 2 2 4 3 3 5" xfId="25171" xr:uid="{00000000-0005-0000-0000-000019900000}"/>
    <cellStyle name="Total 2 2 4 3 3 6" xfId="25172" xr:uid="{00000000-0005-0000-0000-00001A900000}"/>
    <cellStyle name="Total 2 2 4 3 4" xfId="25173" xr:uid="{00000000-0005-0000-0000-00001B900000}"/>
    <cellStyle name="Total 2 2 4 3 4 2" xfId="25174" xr:uid="{00000000-0005-0000-0000-00001C900000}"/>
    <cellStyle name="Total 2 2 4 3 4 3" xfId="25175" xr:uid="{00000000-0005-0000-0000-00001D900000}"/>
    <cellStyle name="Total 2 2 4 3 4 4" xfId="25176" xr:uid="{00000000-0005-0000-0000-00001E900000}"/>
    <cellStyle name="Total 2 2 4 3 4 5" xfId="25177" xr:uid="{00000000-0005-0000-0000-00001F900000}"/>
    <cellStyle name="Total 2 2 4 3 4 6" xfId="25178" xr:uid="{00000000-0005-0000-0000-000020900000}"/>
    <cellStyle name="Total 2 2 4 3 5" xfId="25179" xr:uid="{00000000-0005-0000-0000-000021900000}"/>
    <cellStyle name="Total 2 2 4 4" xfId="25180" xr:uid="{00000000-0005-0000-0000-000022900000}"/>
    <cellStyle name="Total 2 2 4 4 2" xfId="25181" xr:uid="{00000000-0005-0000-0000-000023900000}"/>
    <cellStyle name="Total 2 2 4 4 2 2" xfId="25182" xr:uid="{00000000-0005-0000-0000-000024900000}"/>
    <cellStyle name="Total 2 2 4 4 2 2 2" xfId="25183" xr:uid="{00000000-0005-0000-0000-000025900000}"/>
    <cellStyle name="Total 2 2 4 4 2 2 3" xfId="25184" xr:uid="{00000000-0005-0000-0000-000026900000}"/>
    <cellStyle name="Total 2 2 4 4 2 2 4" xfId="25185" xr:uid="{00000000-0005-0000-0000-000027900000}"/>
    <cellStyle name="Total 2 2 4 4 2 2 5" xfId="25186" xr:uid="{00000000-0005-0000-0000-000028900000}"/>
    <cellStyle name="Total 2 2 4 4 2 2 6" xfId="25187" xr:uid="{00000000-0005-0000-0000-000029900000}"/>
    <cellStyle name="Total 2 2 4 4 2 3" xfId="25188" xr:uid="{00000000-0005-0000-0000-00002A900000}"/>
    <cellStyle name="Total 2 2 4 4 2 3 2" xfId="25189" xr:uid="{00000000-0005-0000-0000-00002B900000}"/>
    <cellStyle name="Total 2 2 4 4 2 3 3" xfId="25190" xr:uid="{00000000-0005-0000-0000-00002C900000}"/>
    <cellStyle name="Total 2 2 4 4 2 3 4" xfId="25191" xr:uid="{00000000-0005-0000-0000-00002D900000}"/>
    <cellStyle name="Total 2 2 4 4 2 3 5" xfId="25192" xr:uid="{00000000-0005-0000-0000-00002E900000}"/>
    <cellStyle name="Total 2 2 4 4 2 3 6" xfId="25193" xr:uid="{00000000-0005-0000-0000-00002F900000}"/>
    <cellStyle name="Total 2 2 4 4 2 4" xfId="25194" xr:uid="{00000000-0005-0000-0000-000030900000}"/>
    <cellStyle name="Total 2 2 4 4 3" xfId="25195" xr:uid="{00000000-0005-0000-0000-000031900000}"/>
    <cellStyle name="Total 2 2 4 4 3 2" xfId="25196" xr:uid="{00000000-0005-0000-0000-000032900000}"/>
    <cellStyle name="Total 2 2 4 4 3 3" xfId="25197" xr:uid="{00000000-0005-0000-0000-000033900000}"/>
    <cellStyle name="Total 2 2 4 4 3 4" xfId="25198" xr:uid="{00000000-0005-0000-0000-000034900000}"/>
    <cellStyle name="Total 2 2 4 4 3 5" xfId="25199" xr:uid="{00000000-0005-0000-0000-000035900000}"/>
    <cellStyle name="Total 2 2 4 4 3 6" xfId="25200" xr:uid="{00000000-0005-0000-0000-000036900000}"/>
    <cellStyle name="Total 2 2 4 4 4" xfId="25201" xr:uid="{00000000-0005-0000-0000-000037900000}"/>
    <cellStyle name="Total 2 2 4 4 4 2" xfId="25202" xr:uid="{00000000-0005-0000-0000-000038900000}"/>
    <cellStyle name="Total 2 2 4 4 4 3" xfId="25203" xr:uid="{00000000-0005-0000-0000-000039900000}"/>
    <cellStyle name="Total 2 2 4 4 4 4" xfId="25204" xr:uid="{00000000-0005-0000-0000-00003A900000}"/>
    <cellStyle name="Total 2 2 4 4 4 5" xfId="25205" xr:uid="{00000000-0005-0000-0000-00003B900000}"/>
    <cellStyle name="Total 2 2 4 4 4 6" xfId="25206" xr:uid="{00000000-0005-0000-0000-00003C900000}"/>
    <cellStyle name="Total 2 2 4 4 5" xfId="25207" xr:uid="{00000000-0005-0000-0000-00003D900000}"/>
    <cellStyle name="Total 2 2 4 5" xfId="25208" xr:uid="{00000000-0005-0000-0000-00003E900000}"/>
    <cellStyle name="Total 2 2 4 5 2" xfId="25209" xr:uid="{00000000-0005-0000-0000-00003F900000}"/>
    <cellStyle name="Total 2 2 4 5 2 2" xfId="25210" xr:uid="{00000000-0005-0000-0000-000040900000}"/>
    <cellStyle name="Total 2 2 4 5 2 3" xfId="25211" xr:uid="{00000000-0005-0000-0000-000041900000}"/>
    <cellStyle name="Total 2 2 4 5 2 4" xfId="25212" xr:uid="{00000000-0005-0000-0000-000042900000}"/>
    <cellStyle name="Total 2 2 4 5 2 5" xfId="25213" xr:uid="{00000000-0005-0000-0000-000043900000}"/>
    <cellStyle name="Total 2 2 4 5 2 6" xfId="25214" xr:uid="{00000000-0005-0000-0000-000044900000}"/>
    <cellStyle name="Total 2 2 4 5 3" xfId="25215" xr:uid="{00000000-0005-0000-0000-000045900000}"/>
    <cellStyle name="Total 2 2 4 5 3 2" xfId="25216" xr:uid="{00000000-0005-0000-0000-000046900000}"/>
    <cellStyle name="Total 2 2 4 5 3 3" xfId="25217" xr:uid="{00000000-0005-0000-0000-000047900000}"/>
    <cellStyle name="Total 2 2 4 5 3 4" xfId="25218" xr:uid="{00000000-0005-0000-0000-000048900000}"/>
    <cellStyle name="Total 2 2 4 5 3 5" xfId="25219" xr:uid="{00000000-0005-0000-0000-000049900000}"/>
    <cellStyle name="Total 2 2 4 5 3 6" xfId="25220" xr:uid="{00000000-0005-0000-0000-00004A900000}"/>
    <cellStyle name="Total 2 2 4 5 4" xfId="25221" xr:uid="{00000000-0005-0000-0000-00004B900000}"/>
    <cellStyle name="Total 2 2 4 6" xfId="25222" xr:uid="{00000000-0005-0000-0000-00004C900000}"/>
    <cellStyle name="Total 2 2 4 6 2" xfId="25223" xr:uid="{00000000-0005-0000-0000-00004D900000}"/>
    <cellStyle name="Total 2 2 4 6 3" xfId="25224" xr:uid="{00000000-0005-0000-0000-00004E900000}"/>
    <cellStyle name="Total 2 2 4 6 4" xfId="25225" xr:uid="{00000000-0005-0000-0000-00004F900000}"/>
    <cellStyle name="Total 2 2 4 6 5" xfId="25226" xr:uid="{00000000-0005-0000-0000-000050900000}"/>
    <cellStyle name="Total 2 2 4 6 6" xfId="25227" xr:uid="{00000000-0005-0000-0000-000051900000}"/>
    <cellStyle name="Total 2 2 4 7" xfId="25228" xr:uid="{00000000-0005-0000-0000-000052900000}"/>
    <cellStyle name="Total 2 2 4 7 2" xfId="25229" xr:uid="{00000000-0005-0000-0000-000053900000}"/>
    <cellStyle name="Total 2 2 4 7 3" xfId="25230" xr:uid="{00000000-0005-0000-0000-000054900000}"/>
    <cellStyle name="Total 2 2 4 7 4" xfId="25231" xr:uid="{00000000-0005-0000-0000-000055900000}"/>
    <cellStyle name="Total 2 2 4 7 5" xfId="25232" xr:uid="{00000000-0005-0000-0000-000056900000}"/>
    <cellStyle name="Total 2 2 4 7 6" xfId="25233" xr:uid="{00000000-0005-0000-0000-000057900000}"/>
    <cellStyle name="Total 2 2 4 8" xfId="25234" xr:uid="{00000000-0005-0000-0000-000058900000}"/>
    <cellStyle name="Total 2 2 4_2historial" xfId="34891" xr:uid="{00000000-0005-0000-0000-000059900000}"/>
    <cellStyle name="Total 2 2 5" xfId="25235" xr:uid="{00000000-0005-0000-0000-00005A900000}"/>
    <cellStyle name="Total 2 2 5 2" xfId="25236" xr:uid="{00000000-0005-0000-0000-00005B900000}"/>
    <cellStyle name="Total 2 2 5 2 2" xfId="25237" xr:uid="{00000000-0005-0000-0000-00005C900000}"/>
    <cellStyle name="Total 2 2 5 2 2 2" xfId="25238" xr:uid="{00000000-0005-0000-0000-00005D900000}"/>
    <cellStyle name="Total 2 2 5 2 2 2 2" xfId="25239" xr:uid="{00000000-0005-0000-0000-00005E900000}"/>
    <cellStyle name="Total 2 2 5 2 2 2 3" xfId="25240" xr:uid="{00000000-0005-0000-0000-00005F900000}"/>
    <cellStyle name="Total 2 2 5 2 2 2 4" xfId="25241" xr:uid="{00000000-0005-0000-0000-000060900000}"/>
    <cellStyle name="Total 2 2 5 2 2 2 5" xfId="25242" xr:uid="{00000000-0005-0000-0000-000061900000}"/>
    <cellStyle name="Total 2 2 5 2 2 2 6" xfId="25243" xr:uid="{00000000-0005-0000-0000-000062900000}"/>
    <cellStyle name="Total 2 2 5 2 2 3" xfId="25244" xr:uid="{00000000-0005-0000-0000-000063900000}"/>
    <cellStyle name="Total 2 2 5 2 2 3 2" xfId="25245" xr:uid="{00000000-0005-0000-0000-000064900000}"/>
    <cellStyle name="Total 2 2 5 2 2 3 3" xfId="25246" xr:uid="{00000000-0005-0000-0000-000065900000}"/>
    <cellStyle name="Total 2 2 5 2 2 3 4" xfId="25247" xr:uid="{00000000-0005-0000-0000-000066900000}"/>
    <cellStyle name="Total 2 2 5 2 2 3 5" xfId="25248" xr:uid="{00000000-0005-0000-0000-000067900000}"/>
    <cellStyle name="Total 2 2 5 2 2 3 6" xfId="25249" xr:uid="{00000000-0005-0000-0000-000068900000}"/>
    <cellStyle name="Total 2 2 5 2 2 4" xfId="25250" xr:uid="{00000000-0005-0000-0000-000069900000}"/>
    <cellStyle name="Total 2 2 5 2 3" xfId="25251" xr:uid="{00000000-0005-0000-0000-00006A900000}"/>
    <cellStyle name="Total 2 2 5 2 3 2" xfId="25252" xr:uid="{00000000-0005-0000-0000-00006B900000}"/>
    <cellStyle name="Total 2 2 5 2 3 3" xfId="25253" xr:uid="{00000000-0005-0000-0000-00006C900000}"/>
    <cellStyle name="Total 2 2 5 2 3 4" xfId="25254" xr:uid="{00000000-0005-0000-0000-00006D900000}"/>
    <cellStyle name="Total 2 2 5 2 3 5" xfId="25255" xr:uid="{00000000-0005-0000-0000-00006E900000}"/>
    <cellStyle name="Total 2 2 5 2 3 6" xfId="25256" xr:uid="{00000000-0005-0000-0000-00006F900000}"/>
    <cellStyle name="Total 2 2 5 2 4" xfId="25257" xr:uid="{00000000-0005-0000-0000-000070900000}"/>
    <cellStyle name="Total 2 2 5 2 4 2" xfId="25258" xr:uid="{00000000-0005-0000-0000-000071900000}"/>
    <cellStyle name="Total 2 2 5 2 4 3" xfId="25259" xr:uid="{00000000-0005-0000-0000-000072900000}"/>
    <cellStyle name="Total 2 2 5 2 4 4" xfId="25260" xr:uid="{00000000-0005-0000-0000-000073900000}"/>
    <cellStyle name="Total 2 2 5 2 4 5" xfId="25261" xr:uid="{00000000-0005-0000-0000-000074900000}"/>
    <cellStyle name="Total 2 2 5 2 4 6" xfId="25262" xr:uid="{00000000-0005-0000-0000-000075900000}"/>
    <cellStyle name="Total 2 2 5 2 5" xfId="25263" xr:uid="{00000000-0005-0000-0000-000076900000}"/>
    <cellStyle name="Total 2 2 5 3" xfId="25264" xr:uid="{00000000-0005-0000-0000-000077900000}"/>
    <cellStyle name="Total 2 2 5 3 2" xfId="25265" xr:uid="{00000000-0005-0000-0000-000078900000}"/>
    <cellStyle name="Total 2 2 5 3 2 2" xfId="25266" xr:uid="{00000000-0005-0000-0000-000079900000}"/>
    <cellStyle name="Total 2 2 5 3 2 2 2" xfId="25267" xr:uid="{00000000-0005-0000-0000-00007A900000}"/>
    <cellStyle name="Total 2 2 5 3 2 2 3" xfId="25268" xr:uid="{00000000-0005-0000-0000-00007B900000}"/>
    <cellStyle name="Total 2 2 5 3 2 2 4" xfId="25269" xr:uid="{00000000-0005-0000-0000-00007C900000}"/>
    <cellStyle name="Total 2 2 5 3 2 2 5" xfId="25270" xr:uid="{00000000-0005-0000-0000-00007D900000}"/>
    <cellStyle name="Total 2 2 5 3 2 2 6" xfId="25271" xr:uid="{00000000-0005-0000-0000-00007E900000}"/>
    <cellStyle name="Total 2 2 5 3 2 3" xfId="25272" xr:uid="{00000000-0005-0000-0000-00007F900000}"/>
    <cellStyle name="Total 2 2 5 3 2 3 2" xfId="25273" xr:uid="{00000000-0005-0000-0000-000080900000}"/>
    <cellStyle name="Total 2 2 5 3 2 3 3" xfId="25274" xr:uid="{00000000-0005-0000-0000-000081900000}"/>
    <cellStyle name="Total 2 2 5 3 2 3 4" xfId="25275" xr:uid="{00000000-0005-0000-0000-000082900000}"/>
    <cellStyle name="Total 2 2 5 3 2 3 5" xfId="25276" xr:uid="{00000000-0005-0000-0000-000083900000}"/>
    <cellStyle name="Total 2 2 5 3 2 3 6" xfId="25277" xr:uid="{00000000-0005-0000-0000-000084900000}"/>
    <cellStyle name="Total 2 2 5 3 2 4" xfId="25278" xr:uid="{00000000-0005-0000-0000-000085900000}"/>
    <cellStyle name="Total 2 2 5 3 3" xfId="25279" xr:uid="{00000000-0005-0000-0000-000086900000}"/>
    <cellStyle name="Total 2 2 5 3 3 2" xfId="25280" xr:uid="{00000000-0005-0000-0000-000087900000}"/>
    <cellStyle name="Total 2 2 5 3 3 3" xfId="25281" xr:uid="{00000000-0005-0000-0000-000088900000}"/>
    <cellStyle name="Total 2 2 5 3 3 4" xfId="25282" xr:uid="{00000000-0005-0000-0000-000089900000}"/>
    <cellStyle name="Total 2 2 5 3 3 5" xfId="25283" xr:uid="{00000000-0005-0000-0000-00008A900000}"/>
    <cellStyle name="Total 2 2 5 3 3 6" xfId="25284" xr:uid="{00000000-0005-0000-0000-00008B900000}"/>
    <cellStyle name="Total 2 2 5 3 4" xfId="25285" xr:uid="{00000000-0005-0000-0000-00008C900000}"/>
    <cellStyle name="Total 2 2 5 3 4 2" xfId="25286" xr:uid="{00000000-0005-0000-0000-00008D900000}"/>
    <cellStyle name="Total 2 2 5 3 4 3" xfId="25287" xr:uid="{00000000-0005-0000-0000-00008E900000}"/>
    <cellStyle name="Total 2 2 5 3 4 4" xfId="25288" xr:uid="{00000000-0005-0000-0000-00008F900000}"/>
    <cellStyle name="Total 2 2 5 3 4 5" xfId="25289" xr:uid="{00000000-0005-0000-0000-000090900000}"/>
    <cellStyle name="Total 2 2 5 3 4 6" xfId="25290" xr:uid="{00000000-0005-0000-0000-000091900000}"/>
    <cellStyle name="Total 2 2 5 3 5" xfId="25291" xr:uid="{00000000-0005-0000-0000-000092900000}"/>
    <cellStyle name="Total 2 2 5 4" xfId="25292" xr:uid="{00000000-0005-0000-0000-000093900000}"/>
    <cellStyle name="Total 2 2 5 4 2" xfId="25293" xr:uid="{00000000-0005-0000-0000-000094900000}"/>
    <cellStyle name="Total 2 2 5 4 2 2" xfId="25294" xr:uid="{00000000-0005-0000-0000-000095900000}"/>
    <cellStyle name="Total 2 2 5 4 2 2 2" xfId="25295" xr:uid="{00000000-0005-0000-0000-000096900000}"/>
    <cellStyle name="Total 2 2 5 4 2 2 3" xfId="25296" xr:uid="{00000000-0005-0000-0000-000097900000}"/>
    <cellStyle name="Total 2 2 5 4 2 2 4" xfId="25297" xr:uid="{00000000-0005-0000-0000-000098900000}"/>
    <cellStyle name="Total 2 2 5 4 2 2 5" xfId="25298" xr:uid="{00000000-0005-0000-0000-000099900000}"/>
    <cellStyle name="Total 2 2 5 4 2 2 6" xfId="25299" xr:uid="{00000000-0005-0000-0000-00009A900000}"/>
    <cellStyle name="Total 2 2 5 4 2 3" xfId="25300" xr:uid="{00000000-0005-0000-0000-00009B900000}"/>
    <cellStyle name="Total 2 2 5 4 2 3 2" xfId="25301" xr:uid="{00000000-0005-0000-0000-00009C900000}"/>
    <cellStyle name="Total 2 2 5 4 2 3 3" xfId="25302" xr:uid="{00000000-0005-0000-0000-00009D900000}"/>
    <cellStyle name="Total 2 2 5 4 2 3 4" xfId="25303" xr:uid="{00000000-0005-0000-0000-00009E900000}"/>
    <cellStyle name="Total 2 2 5 4 2 3 5" xfId="25304" xr:uid="{00000000-0005-0000-0000-00009F900000}"/>
    <cellStyle name="Total 2 2 5 4 2 3 6" xfId="25305" xr:uid="{00000000-0005-0000-0000-0000A0900000}"/>
    <cellStyle name="Total 2 2 5 4 2 4" xfId="25306" xr:uid="{00000000-0005-0000-0000-0000A1900000}"/>
    <cellStyle name="Total 2 2 5 4 3" xfId="25307" xr:uid="{00000000-0005-0000-0000-0000A2900000}"/>
    <cellStyle name="Total 2 2 5 4 3 2" xfId="25308" xr:uid="{00000000-0005-0000-0000-0000A3900000}"/>
    <cellStyle name="Total 2 2 5 4 3 3" xfId="25309" xr:uid="{00000000-0005-0000-0000-0000A4900000}"/>
    <cellStyle name="Total 2 2 5 4 3 4" xfId="25310" xr:uid="{00000000-0005-0000-0000-0000A5900000}"/>
    <cellStyle name="Total 2 2 5 4 3 5" xfId="25311" xr:uid="{00000000-0005-0000-0000-0000A6900000}"/>
    <cellStyle name="Total 2 2 5 4 3 6" xfId="25312" xr:uid="{00000000-0005-0000-0000-0000A7900000}"/>
    <cellStyle name="Total 2 2 5 4 4" xfId="25313" xr:uid="{00000000-0005-0000-0000-0000A8900000}"/>
    <cellStyle name="Total 2 2 5 4 4 2" xfId="25314" xr:uid="{00000000-0005-0000-0000-0000A9900000}"/>
    <cellStyle name="Total 2 2 5 4 4 3" xfId="25315" xr:uid="{00000000-0005-0000-0000-0000AA900000}"/>
    <cellStyle name="Total 2 2 5 4 4 4" xfId="25316" xr:uid="{00000000-0005-0000-0000-0000AB900000}"/>
    <cellStyle name="Total 2 2 5 4 4 5" xfId="25317" xr:uid="{00000000-0005-0000-0000-0000AC900000}"/>
    <cellStyle name="Total 2 2 5 4 4 6" xfId="25318" xr:uid="{00000000-0005-0000-0000-0000AD900000}"/>
    <cellStyle name="Total 2 2 5 4 5" xfId="25319" xr:uid="{00000000-0005-0000-0000-0000AE900000}"/>
    <cellStyle name="Total 2 2 5 5" xfId="25320" xr:uid="{00000000-0005-0000-0000-0000AF900000}"/>
    <cellStyle name="Total 2 2 5 5 2" xfId="25321" xr:uid="{00000000-0005-0000-0000-0000B0900000}"/>
    <cellStyle name="Total 2 2 5 5 2 2" xfId="25322" xr:uid="{00000000-0005-0000-0000-0000B1900000}"/>
    <cellStyle name="Total 2 2 5 5 2 3" xfId="25323" xr:uid="{00000000-0005-0000-0000-0000B2900000}"/>
    <cellStyle name="Total 2 2 5 5 2 4" xfId="25324" xr:uid="{00000000-0005-0000-0000-0000B3900000}"/>
    <cellStyle name="Total 2 2 5 5 2 5" xfId="25325" xr:uid="{00000000-0005-0000-0000-0000B4900000}"/>
    <cellStyle name="Total 2 2 5 5 2 6" xfId="25326" xr:uid="{00000000-0005-0000-0000-0000B5900000}"/>
    <cellStyle name="Total 2 2 5 5 3" xfId="25327" xr:uid="{00000000-0005-0000-0000-0000B6900000}"/>
    <cellStyle name="Total 2 2 5 5 3 2" xfId="25328" xr:uid="{00000000-0005-0000-0000-0000B7900000}"/>
    <cellStyle name="Total 2 2 5 5 3 3" xfId="25329" xr:uid="{00000000-0005-0000-0000-0000B8900000}"/>
    <cellStyle name="Total 2 2 5 5 3 4" xfId="25330" xr:uid="{00000000-0005-0000-0000-0000B9900000}"/>
    <cellStyle name="Total 2 2 5 5 3 5" xfId="25331" xr:uid="{00000000-0005-0000-0000-0000BA900000}"/>
    <cellStyle name="Total 2 2 5 5 3 6" xfId="25332" xr:uid="{00000000-0005-0000-0000-0000BB900000}"/>
    <cellStyle name="Total 2 2 5 5 4" xfId="25333" xr:uid="{00000000-0005-0000-0000-0000BC900000}"/>
    <cellStyle name="Total 2 2 5 6" xfId="25334" xr:uid="{00000000-0005-0000-0000-0000BD900000}"/>
    <cellStyle name="Total 2 2 5 6 2" xfId="25335" xr:uid="{00000000-0005-0000-0000-0000BE900000}"/>
    <cellStyle name="Total 2 2 5 6 3" xfId="25336" xr:uid="{00000000-0005-0000-0000-0000BF900000}"/>
    <cellStyle name="Total 2 2 5 6 4" xfId="25337" xr:uid="{00000000-0005-0000-0000-0000C0900000}"/>
    <cellStyle name="Total 2 2 5 6 5" xfId="25338" xr:uid="{00000000-0005-0000-0000-0000C1900000}"/>
    <cellStyle name="Total 2 2 5 6 6" xfId="25339" xr:uid="{00000000-0005-0000-0000-0000C2900000}"/>
    <cellStyle name="Total 2 2 5 7" xfId="25340" xr:uid="{00000000-0005-0000-0000-0000C3900000}"/>
    <cellStyle name="Total 2 2 5 7 2" xfId="25341" xr:uid="{00000000-0005-0000-0000-0000C4900000}"/>
    <cellStyle name="Total 2 2 5 7 3" xfId="25342" xr:uid="{00000000-0005-0000-0000-0000C5900000}"/>
    <cellStyle name="Total 2 2 5 7 4" xfId="25343" xr:uid="{00000000-0005-0000-0000-0000C6900000}"/>
    <cellStyle name="Total 2 2 5 7 5" xfId="25344" xr:uid="{00000000-0005-0000-0000-0000C7900000}"/>
    <cellStyle name="Total 2 2 5 7 6" xfId="25345" xr:uid="{00000000-0005-0000-0000-0000C8900000}"/>
    <cellStyle name="Total 2 2 5 8" xfId="25346" xr:uid="{00000000-0005-0000-0000-0000C9900000}"/>
    <cellStyle name="Total 2 2 5_2historial" xfId="34892" xr:uid="{00000000-0005-0000-0000-0000CA900000}"/>
    <cellStyle name="Total 2 2 6" xfId="25347" xr:uid="{00000000-0005-0000-0000-0000CB900000}"/>
    <cellStyle name="Total 2 2 6 2" xfId="25348" xr:uid="{00000000-0005-0000-0000-0000CC900000}"/>
    <cellStyle name="Total 2 2 6 2 2" xfId="25349" xr:uid="{00000000-0005-0000-0000-0000CD900000}"/>
    <cellStyle name="Total 2 2 6 2 2 2" xfId="25350" xr:uid="{00000000-0005-0000-0000-0000CE900000}"/>
    <cellStyle name="Total 2 2 6 2 2 2 2" xfId="25351" xr:uid="{00000000-0005-0000-0000-0000CF900000}"/>
    <cellStyle name="Total 2 2 6 2 2 2 3" xfId="25352" xr:uid="{00000000-0005-0000-0000-0000D0900000}"/>
    <cellStyle name="Total 2 2 6 2 2 2 4" xfId="25353" xr:uid="{00000000-0005-0000-0000-0000D1900000}"/>
    <cellStyle name="Total 2 2 6 2 2 2 5" xfId="25354" xr:uid="{00000000-0005-0000-0000-0000D2900000}"/>
    <cellStyle name="Total 2 2 6 2 2 2 6" xfId="25355" xr:uid="{00000000-0005-0000-0000-0000D3900000}"/>
    <cellStyle name="Total 2 2 6 2 2 3" xfId="25356" xr:uid="{00000000-0005-0000-0000-0000D4900000}"/>
    <cellStyle name="Total 2 2 6 2 2 3 2" xfId="25357" xr:uid="{00000000-0005-0000-0000-0000D5900000}"/>
    <cellStyle name="Total 2 2 6 2 2 3 3" xfId="25358" xr:uid="{00000000-0005-0000-0000-0000D6900000}"/>
    <cellStyle name="Total 2 2 6 2 2 3 4" xfId="25359" xr:uid="{00000000-0005-0000-0000-0000D7900000}"/>
    <cellStyle name="Total 2 2 6 2 2 3 5" xfId="25360" xr:uid="{00000000-0005-0000-0000-0000D8900000}"/>
    <cellStyle name="Total 2 2 6 2 2 3 6" xfId="25361" xr:uid="{00000000-0005-0000-0000-0000D9900000}"/>
    <cellStyle name="Total 2 2 6 2 2 4" xfId="25362" xr:uid="{00000000-0005-0000-0000-0000DA900000}"/>
    <cellStyle name="Total 2 2 6 2 3" xfId="25363" xr:uid="{00000000-0005-0000-0000-0000DB900000}"/>
    <cellStyle name="Total 2 2 6 2 3 2" xfId="25364" xr:uid="{00000000-0005-0000-0000-0000DC900000}"/>
    <cellStyle name="Total 2 2 6 2 3 3" xfId="25365" xr:uid="{00000000-0005-0000-0000-0000DD900000}"/>
    <cellStyle name="Total 2 2 6 2 3 4" xfId="25366" xr:uid="{00000000-0005-0000-0000-0000DE900000}"/>
    <cellStyle name="Total 2 2 6 2 3 5" xfId="25367" xr:uid="{00000000-0005-0000-0000-0000DF900000}"/>
    <cellStyle name="Total 2 2 6 2 3 6" xfId="25368" xr:uid="{00000000-0005-0000-0000-0000E0900000}"/>
    <cellStyle name="Total 2 2 6 2 4" xfId="25369" xr:uid="{00000000-0005-0000-0000-0000E1900000}"/>
    <cellStyle name="Total 2 2 6 2 4 2" xfId="25370" xr:uid="{00000000-0005-0000-0000-0000E2900000}"/>
    <cellStyle name="Total 2 2 6 2 4 3" xfId="25371" xr:uid="{00000000-0005-0000-0000-0000E3900000}"/>
    <cellStyle name="Total 2 2 6 2 4 4" xfId="25372" xr:uid="{00000000-0005-0000-0000-0000E4900000}"/>
    <cellStyle name="Total 2 2 6 2 4 5" xfId="25373" xr:uid="{00000000-0005-0000-0000-0000E5900000}"/>
    <cellStyle name="Total 2 2 6 2 4 6" xfId="25374" xr:uid="{00000000-0005-0000-0000-0000E6900000}"/>
    <cellStyle name="Total 2 2 6 2 5" xfId="25375" xr:uid="{00000000-0005-0000-0000-0000E7900000}"/>
    <cellStyle name="Total 2 2 6 3" xfId="25376" xr:uid="{00000000-0005-0000-0000-0000E8900000}"/>
    <cellStyle name="Total 2 2 6 3 2" xfId="25377" xr:uid="{00000000-0005-0000-0000-0000E9900000}"/>
    <cellStyle name="Total 2 2 6 3 2 2" xfId="25378" xr:uid="{00000000-0005-0000-0000-0000EA900000}"/>
    <cellStyle name="Total 2 2 6 3 2 2 2" xfId="25379" xr:uid="{00000000-0005-0000-0000-0000EB900000}"/>
    <cellStyle name="Total 2 2 6 3 2 2 3" xfId="25380" xr:uid="{00000000-0005-0000-0000-0000EC900000}"/>
    <cellStyle name="Total 2 2 6 3 2 2 4" xfId="25381" xr:uid="{00000000-0005-0000-0000-0000ED900000}"/>
    <cellStyle name="Total 2 2 6 3 2 2 5" xfId="25382" xr:uid="{00000000-0005-0000-0000-0000EE900000}"/>
    <cellStyle name="Total 2 2 6 3 2 2 6" xfId="25383" xr:uid="{00000000-0005-0000-0000-0000EF900000}"/>
    <cellStyle name="Total 2 2 6 3 2 3" xfId="25384" xr:uid="{00000000-0005-0000-0000-0000F0900000}"/>
    <cellStyle name="Total 2 2 6 3 2 3 2" xfId="25385" xr:uid="{00000000-0005-0000-0000-0000F1900000}"/>
    <cellStyle name="Total 2 2 6 3 2 3 3" xfId="25386" xr:uid="{00000000-0005-0000-0000-0000F2900000}"/>
    <cellStyle name="Total 2 2 6 3 2 3 4" xfId="25387" xr:uid="{00000000-0005-0000-0000-0000F3900000}"/>
    <cellStyle name="Total 2 2 6 3 2 3 5" xfId="25388" xr:uid="{00000000-0005-0000-0000-0000F4900000}"/>
    <cellStyle name="Total 2 2 6 3 2 3 6" xfId="25389" xr:uid="{00000000-0005-0000-0000-0000F5900000}"/>
    <cellStyle name="Total 2 2 6 3 2 4" xfId="25390" xr:uid="{00000000-0005-0000-0000-0000F6900000}"/>
    <cellStyle name="Total 2 2 6 3 3" xfId="25391" xr:uid="{00000000-0005-0000-0000-0000F7900000}"/>
    <cellStyle name="Total 2 2 6 3 3 2" xfId="25392" xr:uid="{00000000-0005-0000-0000-0000F8900000}"/>
    <cellStyle name="Total 2 2 6 3 3 3" xfId="25393" xr:uid="{00000000-0005-0000-0000-0000F9900000}"/>
    <cellStyle name="Total 2 2 6 3 3 4" xfId="25394" xr:uid="{00000000-0005-0000-0000-0000FA900000}"/>
    <cellStyle name="Total 2 2 6 3 3 5" xfId="25395" xr:uid="{00000000-0005-0000-0000-0000FB900000}"/>
    <cellStyle name="Total 2 2 6 3 3 6" xfId="25396" xr:uid="{00000000-0005-0000-0000-0000FC900000}"/>
    <cellStyle name="Total 2 2 6 3 4" xfId="25397" xr:uid="{00000000-0005-0000-0000-0000FD900000}"/>
    <cellStyle name="Total 2 2 6 3 4 2" xfId="25398" xr:uid="{00000000-0005-0000-0000-0000FE900000}"/>
    <cellStyle name="Total 2 2 6 3 4 3" xfId="25399" xr:uid="{00000000-0005-0000-0000-0000FF900000}"/>
    <cellStyle name="Total 2 2 6 3 4 4" xfId="25400" xr:uid="{00000000-0005-0000-0000-000000910000}"/>
    <cellStyle name="Total 2 2 6 3 4 5" xfId="25401" xr:uid="{00000000-0005-0000-0000-000001910000}"/>
    <cellStyle name="Total 2 2 6 3 4 6" xfId="25402" xr:uid="{00000000-0005-0000-0000-000002910000}"/>
    <cellStyle name="Total 2 2 6 3 5" xfId="25403" xr:uid="{00000000-0005-0000-0000-000003910000}"/>
    <cellStyle name="Total 2 2 6 4" xfId="25404" xr:uid="{00000000-0005-0000-0000-000004910000}"/>
    <cellStyle name="Total 2 2 6 4 2" xfId="25405" xr:uid="{00000000-0005-0000-0000-000005910000}"/>
    <cellStyle name="Total 2 2 6 4 2 2" xfId="25406" xr:uid="{00000000-0005-0000-0000-000006910000}"/>
    <cellStyle name="Total 2 2 6 4 2 2 2" xfId="25407" xr:uid="{00000000-0005-0000-0000-000007910000}"/>
    <cellStyle name="Total 2 2 6 4 2 2 3" xfId="25408" xr:uid="{00000000-0005-0000-0000-000008910000}"/>
    <cellStyle name="Total 2 2 6 4 2 2 4" xfId="25409" xr:uid="{00000000-0005-0000-0000-000009910000}"/>
    <cellStyle name="Total 2 2 6 4 2 2 5" xfId="25410" xr:uid="{00000000-0005-0000-0000-00000A910000}"/>
    <cellStyle name="Total 2 2 6 4 2 2 6" xfId="25411" xr:uid="{00000000-0005-0000-0000-00000B910000}"/>
    <cellStyle name="Total 2 2 6 4 2 3" xfId="25412" xr:uid="{00000000-0005-0000-0000-00000C910000}"/>
    <cellStyle name="Total 2 2 6 4 2 3 2" xfId="25413" xr:uid="{00000000-0005-0000-0000-00000D910000}"/>
    <cellStyle name="Total 2 2 6 4 2 3 3" xfId="25414" xr:uid="{00000000-0005-0000-0000-00000E910000}"/>
    <cellStyle name="Total 2 2 6 4 2 3 4" xfId="25415" xr:uid="{00000000-0005-0000-0000-00000F910000}"/>
    <cellStyle name="Total 2 2 6 4 2 3 5" xfId="25416" xr:uid="{00000000-0005-0000-0000-000010910000}"/>
    <cellStyle name="Total 2 2 6 4 2 3 6" xfId="25417" xr:uid="{00000000-0005-0000-0000-000011910000}"/>
    <cellStyle name="Total 2 2 6 4 2 4" xfId="25418" xr:uid="{00000000-0005-0000-0000-000012910000}"/>
    <cellStyle name="Total 2 2 6 4 3" xfId="25419" xr:uid="{00000000-0005-0000-0000-000013910000}"/>
    <cellStyle name="Total 2 2 6 4 3 2" xfId="25420" xr:uid="{00000000-0005-0000-0000-000014910000}"/>
    <cellStyle name="Total 2 2 6 4 3 3" xfId="25421" xr:uid="{00000000-0005-0000-0000-000015910000}"/>
    <cellStyle name="Total 2 2 6 4 3 4" xfId="25422" xr:uid="{00000000-0005-0000-0000-000016910000}"/>
    <cellStyle name="Total 2 2 6 4 3 5" xfId="25423" xr:uid="{00000000-0005-0000-0000-000017910000}"/>
    <cellStyle name="Total 2 2 6 4 3 6" xfId="25424" xr:uid="{00000000-0005-0000-0000-000018910000}"/>
    <cellStyle name="Total 2 2 6 4 4" xfId="25425" xr:uid="{00000000-0005-0000-0000-000019910000}"/>
    <cellStyle name="Total 2 2 6 4 4 2" xfId="25426" xr:uid="{00000000-0005-0000-0000-00001A910000}"/>
    <cellStyle name="Total 2 2 6 4 4 3" xfId="25427" xr:uid="{00000000-0005-0000-0000-00001B910000}"/>
    <cellStyle name="Total 2 2 6 4 4 4" xfId="25428" xr:uid="{00000000-0005-0000-0000-00001C910000}"/>
    <cellStyle name="Total 2 2 6 4 4 5" xfId="25429" xr:uid="{00000000-0005-0000-0000-00001D910000}"/>
    <cellStyle name="Total 2 2 6 4 4 6" xfId="25430" xr:uid="{00000000-0005-0000-0000-00001E910000}"/>
    <cellStyle name="Total 2 2 6 4 5" xfId="25431" xr:uid="{00000000-0005-0000-0000-00001F910000}"/>
    <cellStyle name="Total 2 2 6 5" xfId="25432" xr:uid="{00000000-0005-0000-0000-000020910000}"/>
    <cellStyle name="Total 2 2 6 5 2" xfId="25433" xr:uid="{00000000-0005-0000-0000-000021910000}"/>
    <cellStyle name="Total 2 2 6 5 2 2" xfId="25434" xr:uid="{00000000-0005-0000-0000-000022910000}"/>
    <cellStyle name="Total 2 2 6 5 2 3" xfId="25435" xr:uid="{00000000-0005-0000-0000-000023910000}"/>
    <cellStyle name="Total 2 2 6 5 2 4" xfId="25436" xr:uid="{00000000-0005-0000-0000-000024910000}"/>
    <cellStyle name="Total 2 2 6 5 2 5" xfId="25437" xr:uid="{00000000-0005-0000-0000-000025910000}"/>
    <cellStyle name="Total 2 2 6 5 2 6" xfId="25438" xr:uid="{00000000-0005-0000-0000-000026910000}"/>
    <cellStyle name="Total 2 2 6 5 3" xfId="25439" xr:uid="{00000000-0005-0000-0000-000027910000}"/>
    <cellStyle name="Total 2 2 6 5 3 2" xfId="25440" xr:uid="{00000000-0005-0000-0000-000028910000}"/>
    <cellStyle name="Total 2 2 6 5 3 3" xfId="25441" xr:uid="{00000000-0005-0000-0000-000029910000}"/>
    <cellStyle name="Total 2 2 6 5 3 4" xfId="25442" xr:uid="{00000000-0005-0000-0000-00002A910000}"/>
    <cellStyle name="Total 2 2 6 5 3 5" xfId="25443" xr:uid="{00000000-0005-0000-0000-00002B910000}"/>
    <cellStyle name="Total 2 2 6 5 3 6" xfId="25444" xr:uid="{00000000-0005-0000-0000-00002C910000}"/>
    <cellStyle name="Total 2 2 6 5 4" xfId="25445" xr:uid="{00000000-0005-0000-0000-00002D910000}"/>
    <cellStyle name="Total 2 2 6 6" xfId="25446" xr:uid="{00000000-0005-0000-0000-00002E910000}"/>
    <cellStyle name="Total 2 2 6 6 2" xfId="25447" xr:uid="{00000000-0005-0000-0000-00002F910000}"/>
    <cellStyle name="Total 2 2 6 6 3" xfId="25448" xr:uid="{00000000-0005-0000-0000-000030910000}"/>
    <cellStyle name="Total 2 2 6 6 4" xfId="25449" xr:uid="{00000000-0005-0000-0000-000031910000}"/>
    <cellStyle name="Total 2 2 6 6 5" xfId="25450" xr:uid="{00000000-0005-0000-0000-000032910000}"/>
    <cellStyle name="Total 2 2 6 6 6" xfId="25451" xr:uid="{00000000-0005-0000-0000-000033910000}"/>
    <cellStyle name="Total 2 2 6 7" xfId="25452" xr:uid="{00000000-0005-0000-0000-000034910000}"/>
    <cellStyle name="Total 2 2 6 7 2" xfId="25453" xr:uid="{00000000-0005-0000-0000-000035910000}"/>
    <cellStyle name="Total 2 2 6 7 3" xfId="25454" xr:uid="{00000000-0005-0000-0000-000036910000}"/>
    <cellStyle name="Total 2 2 6 7 4" xfId="25455" xr:uid="{00000000-0005-0000-0000-000037910000}"/>
    <cellStyle name="Total 2 2 6 7 5" xfId="25456" xr:uid="{00000000-0005-0000-0000-000038910000}"/>
    <cellStyle name="Total 2 2 6 7 6" xfId="25457" xr:uid="{00000000-0005-0000-0000-000039910000}"/>
    <cellStyle name="Total 2 2 6 8" xfId="25458" xr:uid="{00000000-0005-0000-0000-00003A910000}"/>
    <cellStyle name="Total 2 2 6_2historial" xfId="34893" xr:uid="{00000000-0005-0000-0000-00003B910000}"/>
    <cellStyle name="Total 2 2 7" xfId="25459" xr:uid="{00000000-0005-0000-0000-00003C910000}"/>
    <cellStyle name="Total 2 2 7 2" xfId="25460" xr:uid="{00000000-0005-0000-0000-00003D910000}"/>
    <cellStyle name="Total 2 2 7 2 2" xfId="25461" xr:uid="{00000000-0005-0000-0000-00003E910000}"/>
    <cellStyle name="Total 2 2 7 2 2 2" xfId="25462" xr:uid="{00000000-0005-0000-0000-00003F910000}"/>
    <cellStyle name="Total 2 2 7 2 2 2 2" xfId="25463" xr:uid="{00000000-0005-0000-0000-000040910000}"/>
    <cellStyle name="Total 2 2 7 2 2 2 3" xfId="25464" xr:uid="{00000000-0005-0000-0000-000041910000}"/>
    <cellStyle name="Total 2 2 7 2 2 2 4" xfId="25465" xr:uid="{00000000-0005-0000-0000-000042910000}"/>
    <cellStyle name="Total 2 2 7 2 2 2 5" xfId="25466" xr:uid="{00000000-0005-0000-0000-000043910000}"/>
    <cellStyle name="Total 2 2 7 2 2 2 6" xfId="25467" xr:uid="{00000000-0005-0000-0000-000044910000}"/>
    <cellStyle name="Total 2 2 7 2 2 3" xfId="25468" xr:uid="{00000000-0005-0000-0000-000045910000}"/>
    <cellStyle name="Total 2 2 7 2 2 3 2" xfId="25469" xr:uid="{00000000-0005-0000-0000-000046910000}"/>
    <cellStyle name="Total 2 2 7 2 2 3 3" xfId="25470" xr:uid="{00000000-0005-0000-0000-000047910000}"/>
    <cellStyle name="Total 2 2 7 2 2 3 4" xfId="25471" xr:uid="{00000000-0005-0000-0000-000048910000}"/>
    <cellStyle name="Total 2 2 7 2 2 3 5" xfId="25472" xr:uid="{00000000-0005-0000-0000-000049910000}"/>
    <cellStyle name="Total 2 2 7 2 2 3 6" xfId="25473" xr:uid="{00000000-0005-0000-0000-00004A910000}"/>
    <cellStyle name="Total 2 2 7 2 2 4" xfId="25474" xr:uid="{00000000-0005-0000-0000-00004B910000}"/>
    <cellStyle name="Total 2 2 7 2 3" xfId="25475" xr:uid="{00000000-0005-0000-0000-00004C910000}"/>
    <cellStyle name="Total 2 2 7 2 3 2" xfId="25476" xr:uid="{00000000-0005-0000-0000-00004D910000}"/>
    <cellStyle name="Total 2 2 7 2 3 3" xfId="25477" xr:uid="{00000000-0005-0000-0000-00004E910000}"/>
    <cellStyle name="Total 2 2 7 2 3 4" xfId="25478" xr:uid="{00000000-0005-0000-0000-00004F910000}"/>
    <cellStyle name="Total 2 2 7 2 3 5" xfId="25479" xr:uid="{00000000-0005-0000-0000-000050910000}"/>
    <cellStyle name="Total 2 2 7 2 3 6" xfId="25480" xr:uid="{00000000-0005-0000-0000-000051910000}"/>
    <cellStyle name="Total 2 2 7 2 4" xfId="25481" xr:uid="{00000000-0005-0000-0000-000052910000}"/>
    <cellStyle name="Total 2 2 7 2 4 2" xfId="25482" xr:uid="{00000000-0005-0000-0000-000053910000}"/>
    <cellStyle name="Total 2 2 7 2 4 3" xfId="25483" xr:uid="{00000000-0005-0000-0000-000054910000}"/>
    <cellStyle name="Total 2 2 7 2 4 4" xfId="25484" xr:uid="{00000000-0005-0000-0000-000055910000}"/>
    <cellStyle name="Total 2 2 7 2 4 5" xfId="25485" xr:uid="{00000000-0005-0000-0000-000056910000}"/>
    <cellStyle name="Total 2 2 7 2 4 6" xfId="25486" xr:uid="{00000000-0005-0000-0000-000057910000}"/>
    <cellStyle name="Total 2 2 7 2 5" xfId="25487" xr:uid="{00000000-0005-0000-0000-000058910000}"/>
    <cellStyle name="Total 2 2 7 3" xfId="25488" xr:uid="{00000000-0005-0000-0000-000059910000}"/>
    <cellStyle name="Total 2 2 7 3 2" xfId="25489" xr:uid="{00000000-0005-0000-0000-00005A910000}"/>
    <cellStyle name="Total 2 2 7 3 2 2" xfId="25490" xr:uid="{00000000-0005-0000-0000-00005B910000}"/>
    <cellStyle name="Total 2 2 7 3 2 2 2" xfId="25491" xr:uid="{00000000-0005-0000-0000-00005C910000}"/>
    <cellStyle name="Total 2 2 7 3 2 2 3" xfId="25492" xr:uid="{00000000-0005-0000-0000-00005D910000}"/>
    <cellStyle name="Total 2 2 7 3 2 2 4" xfId="25493" xr:uid="{00000000-0005-0000-0000-00005E910000}"/>
    <cellStyle name="Total 2 2 7 3 2 2 5" xfId="25494" xr:uid="{00000000-0005-0000-0000-00005F910000}"/>
    <cellStyle name="Total 2 2 7 3 2 2 6" xfId="25495" xr:uid="{00000000-0005-0000-0000-000060910000}"/>
    <cellStyle name="Total 2 2 7 3 2 3" xfId="25496" xr:uid="{00000000-0005-0000-0000-000061910000}"/>
    <cellStyle name="Total 2 2 7 3 2 3 2" xfId="25497" xr:uid="{00000000-0005-0000-0000-000062910000}"/>
    <cellStyle name="Total 2 2 7 3 2 3 3" xfId="25498" xr:uid="{00000000-0005-0000-0000-000063910000}"/>
    <cellStyle name="Total 2 2 7 3 2 3 4" xfId="25499" xr:uid="{00000000-0005-0000-0000-000064910000}"/>
    <cellStyle name="Total 2 2 7 3 2 3 5" xfId="25500" xr:uid="{00000000-0005-0000-0000-000065910000}"/>
    <cellStyle name="Total 2 2 7 3 2 3 6" xfId="25501" xr:uid="{00000000-0005-0000-0000-000066910000}"/>
    <cellStyle name="Total 2 2 7 3 2 4" xfId="25502" xr:uid="{00000000-0005-0000-0000-000067910000}"/>
    <cellStyle name="Total 2 2 7 3 3" xfId="25503" xr:uid="{00000000-0005-0000-0000-000068910000}"/>
    <cellStyle name="Total 2 2 7 3 3 2" xfId="25504" xr:uid="{00000000-0005-0000-0000-000069910000}"/>
    <cellStyle name="Total 2 2 7 3 3 3" xfId="25505" xr:uid="{00000000-0005-0000-0000-00006A910000}"/>
    <cellStyle name="Total 2 2 7 3 3 4" xfId="25506" xr:uid="{00000000-0005-0000-0000-00006B910000}"/>
    <cellStyle name="Total 2 2 7 3 3 5" xfId="25507" xr:uid="{00000000-0005-0000-0000-00006C910000}"/>
    <cellStyle name="Total 2 2 7 3 3 6" xfId="25508" xr:uid="{00000000-0005-0000-0000-00006D910000}"/>
    <cellStyle name="Total 2 2 7 3 4" xfId="25509" xr:uid="{00000000-0005-0000-0000-00006E910000}"/>
    <cellStyle name="Total 2 2 7 3 4 2" xfId="25510" xr:uid="{00000000-0005-0000-0000-00006F910000}"/>
    <cellStyle name="Total 2 2 7 3 4 3" xfId="25511" xr:uid="{00000000-0005-0000-0000-000070910000}"/>
    <cellStyle name="Total 2 2 7 3 4 4" xfId="25512" xr:uid="{00000000-0005-0000-0000-000071910000}"/>
    <cellStyle name="Total 2 2 7 3 4 5" xfId="25513" xr:uid="{00000000-0005-0000-0000-000072910000}"/>
    <cellStyle name="Total 2 2 7 3 4 6" xfId="25514" xr:uid="{00000000-0005-0000-0000-000073910000}"/>
    <cellStyle name="Total 2 2 7 3 5" xfId="25515" xr:uid="{00000000-0005-0000-0000-000074910000}"/>
    <cellStyle name="Total 2 2 7 4" xfId="25516" xr:uid="{00000000-0005-0000-0000-000075910000}"/>
    <cellStyle name="Total 2 2 7 4 2" xfId="25517" xr:uid="{00000000-0005-0000-0000-000076910000}"/>
    <cellStyle name="Total 2 2 7 4 2 2" xfId="25518" xr:uid="{00000000-0005-0000-0000-000077910000}"/>
    <cellStyle name="Total 2 2 7 4 2 2 2" xfId="25519" xr:uid="{00000000-0005-0000-0000-000078910000}"/>
    <cellStyle name="Total 2 2 7 4 2 2 3" xfId="25520" xr:uid="{00000000-0005-0000-0000-000079910000}"/>
    <cellStyle name="Total 2 2 7 4 2 2 4" xfId="25521" xr:uid="{00000000-0005-0000-0000-00007A910000}"/>
    <cellStyle name="Total 2 2 7 4 2 2 5" xfId="25522" xr:uid="{00000000-0005-0000-0000-00007B910000}"/>
    <cellStyle name="Total 2 2 7 4 2 2 6" xfId="25523" xr:uid="{00000000-0005-0000-0000-00007C910000}"/>
    <cellStyle name="Total 2 2 7 4 2 3" xfId="25524" xr:uid="{00000000-0005-0000-0000-00007D910000}"/>
    <cellStyle name="Total 2 2 7 4 2 3 2" xfId="25525" xr:uid="{00000000-0005-0000-0000-00007E910000}"/>
    <cellStyle name="Total 2 2 7 4 2 3 3" xfId="25526" xr:uid="{00000000-0005-0000-0000-00007F910000}"/>
    <cellStyle name="Total 2 2 7 4 2 3 4" xfId="25527" xr:uid="{00000000-0005-0000-0000-000080910000}"/>
    <cellStyle name="Total 2 2 7 4 2 3 5" xfId="25528" xr:uid="{00000000-0005-0000-0000-000081910000}"/>
    <cellStyle name="Total 2 2 7 4 2 3 6" xfId="25529" xr:uid="{00000000-0005-0000-0000-000082910000}"/>
    <cellStyle name="Total 2 2 7 4 2 4" xfId="25530" xr:uid="{00000000-0005-0000-0000-000083910000}"/>
    <cellStyle name="Total 2 2 7 4 3" xfId="25531" xr:uid="{00000000-0005-0000-0000-000084910000}"/>
    <cellStyle name="Total 2 2 7 4 3 2" xfId="25532" xr:uid="{00000000-0005-0000-0000-000085910000}"/>
    <cellStyle name="Total 2 2 7 4 3 3" xfId="25533" xr:uid="{00000000-0005-0000-0000-000086910000}"/>
    <cellStyle name="Total 2 2 7 4 3 4" xfId="25534" xr:uid="{00000000-0005-0000-0000-000087910000}"/>
    <cellStyle name="Total 2 2 7 4 3 5" xfId="25535" xr:uid="{00000000-0005-0000-0000-000088910000}"/>
    <cellStyle name="Total 2 2 7 4 3 6" xfId="25536" xr:uid="{00000000-0005-0000-0000-000089910000}"/>
    <cellStyle name="Total 2 2 7 4 4" xfId="25537" xr:uid="{00000000-0005-0000-0000-00008A910000}"/>
    <cellStyle name="Total 2 2 7 4 4 2" xfId="25538" xr:uid="{00000000-0005-0000-0000-00008B910000}"/>
    <cellStyle name="Total 2 2 7 4 4 3" xfId="25539" xr:uid="{00000000-0005-0000-0000-00008C910000}"/>
    <cellStyle name="Total 2 2 7 4 4 4" xfId="25540" xr:uid="{00000000-0005-0000-0000-00008D910000}"/>
    <cellStyle name="Total 2 2 7 4 4 5" xfId="25541" xr:uid="{00000000-0005-0000-0000-00008E910000}"/>
    <cellStyle name="Total 2 2 7 4 4 6" xfId="25542" xr:uid="{00000000-0005-0000-0000-00008F910000}"/>
    <cellStyle name="Total 2 2 7 4 5" xfId="25543" xr:uid="{00000000-0005-0000-0000-000090910000}"/>
    <cellStyle name="Total 2 2 7 5" xfId="25544" xr:uid="{00000000-0005-0000-0000-000091910000}"/>
    <cellStyle name="Total 2 2 7 5 2" xfId="25545" xr:uid="{00000000-0005-0000-0000-000092910000}"/>
    <cellStyle name="Total 2 2 7 5 2 2" xfId="25546" xr:uid="{00000000-0005-0000-0000-000093910000}"/>
    <cellStyle name="Total 2 2 7 5 2 3" xfId="25547" xr:uid="{00000000-0005-0000-0000-000094910000}"/>
    <cellStyle name="Total 2 2 7 5 2 4" xfId="25548" xr:uid="{00000000-0005-0000-0000-000095910000}"/>
    <cellStyle name="Total 2 2 7 5 2 5" xfId="25549" xr:uid="{00000000-0005-0000-0000-000096910000}"/>
    <cellStyle name="Total 2 2 7 5 2 6" xfId="25550" xr:uid="{00000000-0005-0000-0000-000097910000}"/>
    <cellStyle name="Total 2 2 7 5 3" xfId="25551" xr:uid="{00000000-0005-0000-0000-000098910000}"/>
    <cellStyle name="Total 2 2 7 5 3 2" xfId="25552" xr:uid="{00000000-0005-0000-0000-000099910000}"/>
    <cellStyle name="Total 2 2 7 5 3 3" xfId="25553" xr:uid="{00000000-0005-0000-0000-00009A910000}"/>
    <cellStyle name="Total 2 2 7 5 3 4" xfId="25554" xr:uid="{00000000-0005-0000-0000-00009B910000}"/>
    <cellStyle name="Total 2 2 7 5 3 5" xfId="25555" xr:uid="{00000000-0005-0000-0000-00009C910000}"/>
    <cellStyle name="Total 2 2 7 5 3 6" xfId="25556" xr:uid="{00000000-0005-0000-0000-00009D910000}"/>
    <cellStyle name="Total 2 2 7 5 4" xfId="25557" xr:uid="{00000000-0005-0000-0000-00009E910000}"/>
    <cellStyle name="Total 2 2 7 6" xfId="25558" xr:uid="{00000000-0005-0000-0000-00009F910000}"/>
    <cellStyle name="Total 2 2 7 6 2" xfId="25559" xr:uid="{00000000-0005-0000-0000-0000A0910000}"/>
    <cellStyle name="Total 2 2 7 6 3" xfId="25560" xr:uid="{00000000-0005-0000-0000-0000A1910000}"/>
    <cellStyle name="Total 2 2 7 6 4" xfId="25561" xr:uid="{00000000-0005-0000-0000-0000A2910000}"/>
    <cellStyle name="Total 2 2 7 6 5" xfId="25562" xr:uid="{00000000-0005-0000-0000-0000A3910000}"/>
    <cellStyle name="Total 2 2 7 6 6" xfId="25563" xr:uid="{00000000-0005-0000-0000-0000A4910000}"/>
    <cellStyle name="Total 2 2 7 7" xfId="25564" xr:uid="{00000000-0005-0000-0000-0000A5910000}"/>
    <cellStyle name="Total 2 2 7 7 2" xfId="25565" xr:uid="{00000000-0005-0000-0000-0000A6910000}"/>
    <cellStyle name="Total 2 2 7 7 3" xfId="25566" xr:uid="{00000000-0005-0000-0000-0000A7910000}"/>
    <cellStyle name="Total 2 2 7 7 4" xfId="25567" xr:uid="{00000000-0005-0000-0000-0000A8910000}"/>
    <cellStyle name="Total 2 2 7 7 5" xfId="25568" xr:uid="{00000000-0005-0000-0000-0000A9910000}"/>
    <cellStyle name="Total 2 2 7 7 6" xfId="25569" xr:uid="{00000000-0005-0000-0000-0000AA910000}"/>
    <cellStyle name="Total 2 2 7 8" xfId="25570" xr:uid="{00000000-0005-0000-0000-0000AB910000}"/>
    <cellStyle name="Total 2 2 7_2historial" xfId="34894" xr:uid="{00000000-0005-0000-0000-0000AC910000}"/>
    <cellStyle name="Total 2 2 8" xfId="25571" xr:uid="{00000000-0005-0000-0000-0000AD910000}"/>
    <cellStyle name="Total 2 2 8 2" xfId="25572" xr:uid="{00000000-0005-0000-0000-0000AE910000}"/>
    <cellStyle name="Total 2 2 8 2 2" xfId="25573" xr:uid="{00000000-0005-0000-0000-0000AF910000}"/>
    <cellStyle name="Total 2 2 8 2 2 2" xfId="25574" xr:uid="{00000000-0005-0000-0000-0000B0910000}"/>
    <cellStyle name="Total 2 2 8 2 2 2 2" xfId="25575" xr:uid="{00000000-0005-0000-0000-0000B1910000}"/>
    <cellStyle name="Total 2 2 8 2 2 2 3" xfId="25576" xr:uid="{00000000-0005-0000-0000-0000B2910000}"/>
    <cellStyle name="Total 2 2 8 2 2 2 4" xfId="25577" xr:uid="{00000000-0005-0000-0000-0000B3910000}"/>
    <cellStyle name="Total 2 2 8 2 2 2 5" xfId="25578" xr:uid="{00000000-0005-0000-0000-0000B4910000}"/>
    <cellStyle name="Total 2 2 8 2 2 2 6" xfId="25579" xr:uid="{00000000-0005-0000-0000-0000B5910000}"/>
    <cellStyle name="Total 2 2 8 2 2 3" xfId="25580" xr:uid="{00000000-0005-0000-0000-0000B6910000}"/>
    <cellStyle name="Total 2 2 8 2 2 3 2" xfId="25581" xr:uid="{00000000-0005-0000-0000-0000B7910000}"/>
    <cellStyle name="Total 2 2 8 2 2 3 3" xfId="25582" xr:uid="{00000000-0005-0000-0000-0000B8910000}"/>
    <cellStyle name="Total 2 2 8 2 2 3 4" xfId="25583" xr:uid="{00000000-0005-0000-0000-0000B9910000}"/>
    <cellStyle name="Total 2 2 8 2 2 3 5" xfId="25584" xr:uid="{00000000-0005-0000-0000-0000BA910000}"/>
    <cellStyle name="Total 2 2 8 2 2 3 6" xfId="25585" xr:uid="{00000000-0005-0000-0000-0000BB910000}"/>
    <cellStyle name="Total 2 2 8 2 2 4" xfId="25586" xr:uid="{00000000-0005-0000-0000-0000BC910000}"/>
    <cellStyle name="Total 2 2 8 2 3" xfId="25587" xr:uid="{00000000-0005-0000-0000-0000BD910000}"/>
    <cellStyle name="Total 2 2 8 2 3 2" xfId="25588" xr:uid="{00000000-0005-0000-0000-0000BE910000}"/>
    <cellStyle name="Total 2 2 8 2 3 3" xfId="25589" xr:uid="{00000000-0005-0000-0000-0000BF910000}"/>
    <cellStyle name="Total 2 2 8 2 3 4" xfId="25590" xr:uid="{00000000-0005-0000-0000-0000C0910000}"/>
    <cellStyle name="Total 2 2 8 2 3 5" xfId="25591" xr:uid="{00000000-0005-0000-0000-0000C1910000}"/>
    <cellStyle name="Total 2 2 8 2 3 6" xfId="25592" xr:uid="{00000000-0005-0000-0000-0000C2910000}"/>
    <cellStyle name="Total 2 2 8 2 4" xfId="25593" xr:uid="{00000000-0005-0000-0000-0000C3910000}"/>
    <cellStyle name="Total 2 2 8 2 4 2" xfId="25594" xr:uid="{00000000-0005-0000-0000-0000C4910000}"/>
    <cellStyle name="Total 2 2 8 2 4 3" xfId="25595" xr:uid="{00000000-0005-0000-0000-0000C5910000}"/>
    <cellStyle name="Total 2 2 8 2 4 4" xfId="25596" xr:uid="{00000000-0005-0000-0000-0000C6910000}"/>
    <cellStyle name="Total 2 2 8 2 4 5" xfId="25597" xr:uid="{00000000-0005-0000-0000-0000C7910000}"/>
    <cellStyle name="Total 2 2 8 2 4 6" xfId="25598" xr:uid="{00000000-0005-0000-0000-0000C8910000}"/>
    <cellStyle name="Total 2 2 8 2 5" xfId="25599" xr:uid="{00000000-0005-0000-0000-0000C9910000}"/>
    <cellStyle name="Total 2 2 8 3" xfId="25600" xr:uid="{00000000-0005-0000-0000-0000CA910000}"/>
    <cellStyle name="Total 2 2 8 3 2" xfId="25601" xr:uid="{00000000-0005-0000-0000-0000CB910000}"/>
    <cellStyle name="Total 2 2 8 3 2 2" xfId="25602" xr:uid="{00000000-0005-0000-0000-0000CC910000}"/>
    <cellStyle name="Total 2 2 8 3 2 2 2" xfId="25603" xr:uid="{00000000-0005-0000-0000-0000CD910000}"/>
    <cellStyle name="Total 2 2 8 3 2 2 3" xfId="25604" xr:uid="{00000000-0005-0000-0000-0000CE910000}"/>
    <cellStyle name="Total 2 2 8 3 2 2 4" xfId="25605" xr:uid="{00000000-0005-0000-0000-0000CF910000}"/>
    <cellStyle name="Total 2 2 8 3 2 2 5" xfId="25606" xr:uid="{00000000-0005-0000-0000-0000D0910000}"/>
    <cellStyle name="Total 2 2 8 3 2 2 6" xfId="25607" xr:uid="{00000000-0005-0000-0000-0000D1910000}"/>
    <cellStyle name="Total 2 2 8 3 2 3" xfId="25608" xr:uid="{00000000-0005-0000-0000-0000D2910000}"/>
    <cellStyle name="Total 2 2 8 3 2 3 2" xfId="25609" xr:uid="{00000000-0005-0000-0000-0000D3910000}"/>
    <cellStyle name="Total 2 2 8 3 2 3 3" xfId="25610" xr:uid="{00000000-0005-0000-0000-0000D4910000}"/>
    <cellStyle name="Total 2 2 8 3 2 3 4" xfId="25611" xr:uid="{00000000-0005-0000-0000-0000D5910000}"/>
    <cellStyle name="Total 2 2 8 3 2 3 5" xfId="25612" xr:uid="{00000000-0005-0000-0000-0000D6910000}"/>
    <cellStyle name="Total 2 2 8 3 2 3 6" xfId="25613" xr:uid="{00000000-0005-0000-0000-0000D7910000}"/>
    <cellStyle name="Total 2 2 8 3 2 4" xfId="25614" xr:uid="{00000000-0005-0000-0000-0000D8910000}"/>
    <cellStyle name="Total 2 2 8 3 3" xfId="25615" xr:uid="{00000000-0005-0000-0000-0000D9910000}"/>
    <cellStyle name="Total 2 2 8 3 3 2" xfId="25616" xr:uid="{00000000-0005-0000-0000-0000DA910000}"/>
    <cellStyle name="Total 2 2 8 3 3 3" xfId="25617" xr:uid="{00000000-0005-0000-0000-0000DB910000}"/>
    <cellStyle name="Total 2 2 8 3 3 4" xfId="25618" xr:uid="{00000000-0005-0000-0000-0000DC910000}"/>
    <cellStyle name="Total 2 2 8 3 3 5" xfId="25619" xr:uid="{00000000-0005-0000-0000-0000DD910000}"/>
    <cellStyle name="Total 2 2 8 3 3 6" xfId="25620" xr:uid="{00000000-0005-0000-0000-0000DE910000}"/>
    <cellStyle name="Total 2 2 8 3 4" xfId="25621" xr:uid="{00000000-0005-0000-0000-0000DF910000}"/>
    <cellStyle name="Total 2 2 8 3 4 2" xfId="25622" xr:uid="{00000000-0005-0000-0000-0000E0910000}"/>
    <cellStyle name="Total 2 2 8 3 4 3" xfId="25623" xr:uid="{00000000-0005-0000-0000-0000E1910000}"/>
    <cellStyle name="Total 2 2 8 3 4 4" xfId="25624" xr:uid="{00000000-0005-0000-0000-0000E2910000}"/>
    <cellStyle name="Total 2 2 8 3 4 5" xfId="25625" xr:uid="{00000000-0005-0000-0000-0000E3910000}"/>
    <cellStyle name="Total 2 2 8 3 4 6" xfId="25626" xr:uid="{00000000-0005-0000-0000-0000E4910000}"/>
    <cellStyle name="Total 2 2 8 3 5" xfId="25627" xr:uid="{00000000-0005-0000-0000-0000E5910000}"/>
    <cellStyle name="Total 2 2 8 4" xfId="25628" xr:uid="{00000000-0005-0000-0000-0000E6910000}"/>
    <cellStyle name="Total 2 2 8 4 2" xfId="25629" xr:uid="{00000000-0005-0000-0000-0000E7910000}"/>
    <cellStyle name="Total 2 2 8 4 2 2" xfId="25630" xr:uid="{00000000-0005-0000-0000-0000E8910000}"/>
    <cellStyle name="Total 2 2 8 4 2 2 2" xfId="25631" xr:uid="{00000000-0005-0000-0000-0000E9910000}"/>
    <cellStyle name="Total 2 2 8 4 2 2 3" xfId="25632" xr:uid="{00000000-0005-0000-0000-0000EA910000}"/>
    <cellStyle name="Total 2 2 8 4 2 2 4" xfId="25633" xr:uid="{00000000-0005-0000-0000-0000EB910000}"/>
    <cellStyle name="Total 2 2 8 4 2 2 5" xfId="25634" xr:uid="{00000000-0005-0000-0000-0000EC910000}"/>
    <cellStyle name="Total 2 2 8 4 2 2 6" xfId="25635" xr:uid="{00000000-0005-0000-0000-0000ED910000}"/>
    <cellStyle name="Total 2 2 8 4 2 3" xfId="25636" xr:uid="{00000000-0005-0000-0000-0000EE910000}"/>
    <cellStyle name="Total 2 2 8 4 2 3 2" xfId="25637" xr:uid="{00000000-0005-0000-0000-0000EF910000}"/>
    <cellStyle name="Total 2 2 8 4 2 3 3" xfId="25638" xr:uid="{00000000-0005-0000-0000-0000F0910000}"/>
    <cellStyle name="Total 2 2 8 4 2 3 4" xfId="25639" xr:uid="{00000000-0005-0000-0000-0000F1910000}"/>
    <cellStyle name="Total 2 2 8 4 2 3 5" xfId="25640" xr:uid="{00000000-0005-0000-0000-0000F2910000}"/>
    <cellStyle name="Total 2 2 8 4 2 3 6" xfId="25641" xr:uid="{00000000-0005-0000-0000-0000F3910000}"/>
    <cellStyle name="Total 2 2 8 4 2 4" xfId="25642" xr:uid="{00000000-0005-0000-0000-0000F4910000}"/>
    <cellStyle name="Total 2 2 8 4 3" xfId="25643" xr:uid="{00000000-0005-0000-0000-0000F5910000}"/>
    <cellStyle name="Total 2 2 8 4 3 2" xfId="25644" xr:uid="{00000000-0005-0000-0000-0000F6910000}"/>
    <cellStyle name="Total 2 2 8 4 3 3" xfId="25645" xr:uid="{00000000-0005-0000-0000-0000F7910000}"/>
    <cellStyle name="Total 2 2 8 4 3 4" xfId="25646" xr:uid="{00000000-0005-0000-0000-0000F8910000}"/>
    <cellStyle name="Total 2 2 8 4 3 5" xfId="25647" xr:uid="{00000000-0005-0000-0000-0000F9910000}"/>
    <cellStyle name="Total 2 2 8 4 3 6" xfId="25648" xr:uid="{00000000-0005-0000-0000-0000FA910000}"/>
    <cellStyle name="Total 2 2 8 4 4" xfId="25649" xr:uid="{00000000-0005-0000-0000-0000FB910000}"/>
    <cellStyle name="Total 2 2 8 4 4 2" xfId="25650" xr:uid="{00000000-0005-0000-0000-0000FC910000}"/>
    <cellStyle name="Total 2 2 8 4 4 3" xfId="25651" xr:uid="{00000000-0005-0000-0000-0000FD910000}"/>
    <cellStyle name="Total 2 2 8 4 4 4" xfId="25652" xr:uid="{00000000-0005-0000-0000-0000FE910000}"/>
    <cellStyle name="Total 2 2 8 4 4 5" xfId="25653" xr:uid="{00000000-0005-0000-0000-0000FF910000}"/>
    <cellStyle name="Total 2 2 8 4 4 6" xfId="25654" xr:uid="{00000000-0005-0000-0000-000000920000}"/>
    <cellStyle name="Total 2 2 8 4 5" xfId="25655" xr:uid="{00000000-0005-0000-0000-000001920000}"/>
    <cellStyle name="Total 2 2 8 5" xfId="25656" xr:uid="{00000000-0005-0000-0000-000002920000}"/>
    <cellStyle name="Total 2 2 8 5 2" xfId="25657" xr:uid="{00000000-0005-0000-0000-000003920000}"/>
    <cellStyle name="Total 2 2 8 5 2 2" xfId="25658" xr:uid="{00000000-0005-0000-0000-000004920000}"/>
    <cellStyle name="Total 2 2 8 5 2 3" xfId="25659" xr:uid="{00000000-0005-0000-0000-000005920000}"/>
    <cellStyle name="Total 2 2 8 5 2 4" xfId="25660" xr:uid="{00000000-0005-0000-0000-000006920000}"/>
    <cellStyle name="Total 2 2 8 5 2 5" xfId="25661" xr:uid="{00000000-0005-0000-0000-000007920000}"/>
    <cellStyle name="Total 2 2 8 5 2 6" xfId="25662" xr:uid="{00000000-0005-0000-0000-000008920000}"/>
    <cellStyle name="Total 2 2 8 5 3" xfId="25663" xr:uid="{00000000-0005-0000-0000-000009920000}"/>
    <cellStyle name="Total 2 2 8 5 3 2" xfId="25664" xr:uid="{00000000-0005-0000-0000-00000A920000}"/>
    <cellStyle name="Total 2 2 8 5 3 3" xfId="25665" xr:uid="{00000000-0005-0000-0000-00000B920000}"/>
    <cellStyle name="Total 2 2 8 5 3 4" xfId="25666" xr:uid="{00000000-0005-0000-0000-00000C920000}"/>
    <cellStyle name="Total 2 2 8 5 3 5" xfId="25667" xr:uid="{00000000-0005-0000-0000-00000D920000}"/>
    <cellStyle name="Total 2 2 8 5 3 6" xfId="25668" xr:uid="{00000000-0005-0000-0000-00000E920000}"/>
    <cellStyle name="Total 2 2 8 5 4" xfId="25669" xr:uid="{00000000-0005-0000-0000-00000F920000}"/>
    <cellStyle name="Total 2 2 8 6" xfId="25670" xr:uid="{00000000-0005-0000-0000-000010920000}"/>
    <cellStyle name="Total 2 2 8 6 2" xfId="25671" xr:uid="{00000000-0005-0000-0000-000011920000}"/>
    <cellStyle name="Total 2 2 8 6 3" xfId="25672" xr:uid="{00000000-0005-0000-0000-000012920000}"/>
    <cellStyle name="Total 2 2 8 6 4" xfId="25673" xr:uid="{00000000-0005-0000-0000-000013920000}"/>
    <cellStyle name="Total 2 2 8 6 5" xfId="25674" xr:uid="{00000000-0005-0000-0000-000014920000}"/>
    <cellStyle name="Total 2 2 8 6 6" xfId="25675" xr:uid="{00000000-0005-0000-0000-000015920000}"/>
    <cellStyle name="Total 2 2 8 7" xfId="25676" xr:uid="{00000000-0005-0000-0000-000016920000}"/>
    <cellStyle name="Total 2 2 8 7 2" xfId="25677" xr:uid="{00000000-0005-0000-0000-000017920000}"/>
    <cellStyle name="Total 2 2 8 7 3" xfId="25678" xr:uid="{00000000-0005-0000-0000-000018920000}"/>
    <cellStyle name="Total 2 2 8 7 4" xfId="25679" xr:uid="{00000000-0005-0000-0000-000019920000}"/>
    <cellStyle name="Total 2 2 8 7 5" xfId="25680" xr:uid="{00000000-0005-0000-0000-00001A920000}"/>
    <cellStyle name="Total 2 2 8 7 6" xfId="25681" xr:uid="{00000000-0005-0000-0000-00001B920000}"/>
    <cellStyle name="Total 2 2 8 8" xfId="25682" xr:uid="{00000000-0005-0000-0000-00001C920000}"/>
    <cellStyle name="Total 2 2 8_2historial" xfId="34895" xr:uid="{00000000-0005-0000-0000-00001D920000}"/>
    <cellStyle name="Total 2 2 9" xfId="25683" xr:uid="{00000000-0005-0000-0000-00001E920000}"/>
    <cellStyle name="Total 2 2 9 2" xfId="25684" xr:uid="{00000000-0005-0000-0000-00001F920000}"/>
    <cellStyle name="Total 2 2 9 2 2" xfId="25685" xr:uid="{00000000-0005-0000-0000-000020920000}"/>
    <cellStyle name="Total 2 2 9 2 2 2" xfId="25686" xr:uid="{00000000-0005-0000-0000-000021920000}"/>
    <cellStyle name="Total 2 2 9 2 2 2 2" xfId="25687" xr:uid="{00000000-0005-0000-0000-000022920000}"/>
    <cellStyle name="Total 2 2 9 2 2 2 3" xfId="25688" xr:uid="{00000000-0005-0000-0000-000023920000}"/>
    <cellStyle name="Total 2 2 9 2 2 2 4" xfId="25689" xr:uid="{00000000-0005-0000-0000-000024920000}"/>
    <cellStyle name="Total 2 2 9 2 2 2 5" xfId="25690" xr:uid="{00000000-0005-0000-0000-000025920000}"/>
    <cellStyle name="Total 2 2 9 2 2 2 6" xfId="25691" xr:uid="{00000000-0005-0000-0000-000026920000}"/>
    <cellStyle name="Total 2 2 9 2 2 3" xfId="25692" xr:uid="{00000000-0005-0000-0000-000027920000}"/>
    <cellStyle name="Total 2 2 9 2 2 3 2" xfId="25693" xr:uid="{00000000-0005-0000-0000-000028920000}"/>
    <cellStyle name="Total 2 2 9 2 2 3 3" xfId="25694" xr:uid="{00000000-0005-0000-0000-000029920000}"/>
    <cellStyle name="Total 2 2 9 2 2 3 4" xfId="25695" xr:uid="{00000000-0005-0000-0000-00002A920000}"/>
    <cellStyle name="Total 2 2 9 2 2 3 5" xfId="25696" xr:uid="{00000000-0005-0000-0000-00002B920000}"/>
    <cellStyle name="Total 2 2 9 2 2 3 6" xfId="25697" xr:uid="{00000000-0005-0000-0000-00002C920000}"/>
    <cellStyle name="Total 2 2 9 2 2 4" xfId="25698" xr:uid="{00000000-0005-0000-0000-00002D920000}"/>
    <cellStyle name="Total 2 2 9 2 3" xfId="25699" xr:uid="{00000000-0005-0000-0000-00002E920000}"/>
    <cellStyle name="Total 2 2 9 2 3 2" xfId="25700" xr:uid="{00000000-0005-0000-0000-00002F920000}"/>
    <cellStyle name="Total 2 2 9 2 3 3" xfId="25701" xr:uid="{00000000-0005-0000-0000-000030920000}"/>
    <cellStyle name="Total 2 2 9 2 3 4" xfId="25702" xr:uid="{00000000-0005-0000-0000-000031920000}"/>
    <cellStyle name="Total 2 2 9 2 3 5" xfId="25703" xr:uid="{00000000-0005-0000-0000-000032920000}"/>
    <cellStyle name="Total 2 2 9 2 3 6" xfId="25704" xr:uid="{00000000-0005-0000-0000-000033920000}"/>
    <cellStyle name="Total 2 2 9 2 4" xfId="25705" xr:uid="{00000000-0005-0000-0000-000034920000}"/>
    <cellStyle name="Total 2 2 9 2 4 2" xfId="25706" xr:uid="{00000000-0005-0000-0000-000035920000}"/>
    <cellStyle name="Total 2 2 9 2 4 3" xfId="25707" xr:uid="{00000000-0005-0000-0000-000036920000}"/>
    <cellStyle name="Total 2 2 9 2 4 4" xfId="25708" xr:uid="{00000000-0005-0000-0000-000037920000}"/>
    <cellStyle name="Total 2 2 9 2 4 5" xfId="25709" xr:uid="{00000000-0005-0000-0000-000038920000}"/>
    <cellStyle name="Total 2 2 9 2 4 6" xfId="25710" xr:uid="{00000000-0005-0000-0000-000039920000}"/>
    <cellStyle name="Total 2 2 9 2 5" xfId="25711" xr:uid="{00000000-0005-0000-0000-00003A920000}"/>
    <cellStyle name="Total 2 2 9 3" xfId="25712" xr:uid="{00000000-0005-0000-0000-00003B920000}"/>
    <cellStyle name="Total 2 2 9 3 2" xfId="25713" xr:uid="{00000000-0005-0000-0000-00003C920000}"/>
    <cellStyle name="Total 2 2 9 3 2 2" xfId="25714" xr:uid="{00000000-0005-0000-0000-00003D920000}"/>
    <cellStyle name="Total 2 2 9 3 2 2 2" xfId="25715" xr:uid="{00000000-0005-0000-0000-00003E920000}"/>
    <cellStyle name="Total 2 2 9 3 2 2 3" xfId="25716" xr:uid="{00000000-0005-0000-0000-00003F920000}"/>
    <cellStyle name="Total 2 2 9 3 2 2 4" xfId="25717" xr:uid="{00000000-0005-0000-0000-000040920000}"/>
    <cellStyle name="Total 2 2 9 3 2 2 5" xfId="25718" xr:uid="{00000000-0005-0000-0000-000041920000}"/>
    <cellStyle name="Total 2 2 9 3 2 2 6" xfId="25719" xr:uid="{00000000-0005-0000-0000-000042920000}"/>
    <cellStyle name="Total 2 2 9 3 2 3" xfId="25720" xr:uid="{00000000-0005-0000-0000-000043920000}"/>
    <cellStyle name="Total 2 2 9 3 2 3 2" xfId="25721" xr:uid="{00000000-0005-0000-0000-000044920000}"/>
    <cellStyle name="Total 2 2 9 3 2 3 3" xfId="25722" xr:uid="{00000000-0005-0000-0000-000045920000}"/>
    <cellStyle name="Total 2 2 9 3 2 3 4" xfId="25723" xr:uid="{00000000-0005-0000-0000-000046920000}"/>
    <cellStyle name="Total 2 2 9 3 2 3 5" xfId="25724" xr:uid="{00000000-0005-0000-0000-000047920000}"/>
    <cellStyle name="Total 2 2 9 3 2 3 6" xfId="25725" xr:uid="{00000000-0005-0000-0000-000048920000}"/>
    <cellStyle name="Total 2 2 9 3 2 4" xfId="25726" xr:uid="{00000000-0005-0000-0000-000049920000}"/>
    <cellStyle name="Total 2 2 9 3 3" xfId="25727" xr:uid="{00000000-0005-0000-0000-00004A920000}"/>
    <cellStyle name="Total 2 2 9 3 3 2" xfId="25728" xr:uid="{00000000-0005-0000-0000-00004B920000}"/>
    <cellStyle name="Total 2 2 9 3 3 3" xfId="25729" xr:uid="{00000000-0005-0000-0000-00004C920000}"/>
    <cellStyle name="Total 2 2 9 3 3 4" xfId="25730" xr:uid="{00000000-0005-0000-0000-00004D920000}"/>
    <cellStyle name="Total 2 2 9 3 3 5" xfId="25731" xr:uid="{00000000-0005-0000-0000-00004E920000}"/>
    <cellStyle name="Total 2 2 9 3 3 6" xfId="25732" xr:uid="{00000000-0005-0000-0000-00004F920000}"/>
    <cellStyle name="Total 2 2 9 3 4" xfId="25733" xr:uid="{00000000-0005-0000-0000-000050920000}"/>
    <cellStyle name="Total 2 2 9 3 4 2" xfId="25734" xr:uid="{00000000-0005-0000-0000-000051920000}"/>
    <cellStyle name="Total 2 2 9 3 4 3" xfId="25735" xr:uid="{00000000-0005-0000-0000-000052920000}"/>
    <cellStyle name="Total 2 2 9 3 4 4" xfId="25736" xr:uid="{00000000-0005-0000-0000-000053920000}"/>
    <cellStyle name="Total 2 2 9 3 4 5" xfId="25737" xr:uid="{00000000-0005-0000-0000-000054920000}"/>
    <cellStyle name="Total 2 2 9 3 4 6" xfId="25738" xr:uid="{00000000-0005-0000-0000-000055920000}"/>
    <cellStyle name="Total 2 2 9 3 5" xfId="25739" xr:uid="{00000000-0005-0000-0000-000056920000}"/>
    <cellStyle name="Total 2 2 9 4" xfId="25740" xr:uid="{00000000-0005-0000-0000-000057920000}"/>
    <cellStyle name="Total 2 2 9 4 2" xfId="25741" xr:uid="{00000000-0005-0000-0000-000058920000}"/>
    <cellStyle name="Total 2 2 9 4 2 2" xfId="25742" xr:uid="{00000000-0005-0000-0000-000059920000}"/>
    <cellStyle name="Total 2 2 9 4 2 2 2" xfId="25743" xr:uid="{00000000-0005-0000-0000-00005A920000}"/>
    <cellStyle name="Total 2 2 9 4 2 2 3" xfId="25744" xr:uid="{00000000-0005-0000-0000-00005B920000}"/>
    <cellStyle name="Total 2 2 9 4 2 2 4" xfId="25745" xr:uid="{00000000-0005-0000-0000-00005C920000}"/>
    <cellStyle name="Total 2 2 9 4 2 2 5" xfId="25746" xr:uid="{00000000-0005-0000-0000-00005D920000}"/>
    <cellStyle name="Total 2 2 9 4 2 2 6" xfId="25747" xr:uid="{00000000-0005-0000-0000-00005E920000}"/>
    <cellStyle name="Total 2 2 9 4 2 3" xfId="25748" xr:uid="{00000000-0005-0000-0000-00005F920000}"/>
    <cellStyle name="Total 2 2 9 4 2 3 2" xfId="25749" xr:uid="{00000000-0005-0000-0000-000060920000}"/>
    <cellStyle name="Total 2 2 9 4 2 3 3" xfId="25750" xr:uid="{00000000-0005-0000-0000-000061920000}"/>
    <cellStyle name="Total 2 2 9 4 2 3 4" xfId="25751" xr:uid="{00000000-0005-0000-0000-000062920000}"/>
    <cellStyle name="Total 2 2 9 4 2 3 5" xfId="25752" xr:uid="{00000000-0005-0000-0000-000063920000}"/>
    <cellStyle name="Total 2 2 9 4 2 3 6" xfId="25753" xr:uid="{00000000-0005-0000-0000-000064920000}"/>
    <cellStyle name="Total 2 2 9 4 2 4" xfId="25754" xr:uid="{00000000-0005-0000-0000-000065920000}"/>
    <cellStyle name="Total 2 2 9 4 3" xfId="25755" xr:uid="{00000000-0005-0000-0000-000066920000}"/>
    <cellStyle name="Total 2 2 9 4 3 2" xfId="25756" xr:uid="{00000000-0005-0000-0000-000067920000}"/>
    <cellStyle name="Total 2 2 9 4 3 3" xfId="25757" xr:uid="{00000000-0005-0000-0000-000068920000}"/>
    <cellStyle name="Total 2 2 9 4 3 4" xfId="25758" xr:uid="{00000000-0005-0000-0000-000069920000}"/>
    <cellStyle name="Total 2 2 9 4 3 5" xfId="25759" xr:uid="{00000000-0005-0000-0000-00006A920000}"/>
    <cellStyle name="Total 2 2 9 4 3 6" xfId="25760" xr:uid="{00000000-0005-0000-0000-00006B920000}"/>
    <cellStyle name="Total 2 2 9 4 4" xfId="25761" xr:uid="{00000000-0005-0000-0000-00006C920000}"/>
    <cellStyle name="Total 2 2 9 4 4 2" xfId="25762" xr:uid="{00000000-0005-0000-0000-00006D920000}"/>
    <cellStyle name="Total 2 2 9 4 4 3" xfId="25763" xr:uid="{00000000-0005-0000-0000-00006E920000}"/>
    <cellStyle name="Total 2 2 9 4 4 4" xfId="25764" xr:uid="{00000000-0005-0000-0000-00006F920000}"/>
    <cellStyle name="Total 2 2 9 4 4 5" xfId="25765" xr:uid="{00000000-0005-0000-0000-000070920000}"/>
    <cellStyle name="Total 2 2 9 4 4 6" xfId="25766" xr:uid="{00000000-0005-0000-0000-000071920000}"/>
    <cellStyle name="Total 2 2 9 4 5" xfId="25767" xr:uid="{00000000-0005-0000-0000-000072920000}"/>
    <cellStyle name="Total 2 2 9 5" xfId="25768" xr:uid="{00000000-0005-0000-0000-000073920000}"/>
    <cellStyle name="Total 2 2 9 5 2" xfId="25769" xr:uid="{00000000-0005-0000-0000-000074920000}"/>
    <cellStyle name="Total 2 2 9 5 2 2" xfId="25770" xr:uid="{00000000-0005-0000-0000-000075920000}"/>
    <cellStyle name="Total 2 2 9 5 2 3" xfId="25771" xr:uid="{00000000-0005-0000-0000-000076920000}"/>
    <cellStyle name="Total 2 2 9 5 2 4" xfId="25772" xr:uid="{00000000-0005-0000-0000-000077920000}"/>
    <cellStyle name="Total 2 2 9 5 2 5" xfId="25773" xr:uid="{00000000-0005-0000-0000-000078920000}"/>
    <cellStyle name="Total 2 2 9 5 2 6" xfId="25774" xr:uid="{00000000-0005-0000-0000-000079920000}"/>
    <cellStyle name="Total 2 2 9 5 3" xfId="25775" xr:uid="{00000000-0005-0000-0000-00007A920000}"/>
    <cellStyle name="Total 2 2 9 5 3 2" xfId="25776" xr:uid="{00000000-0005-0000-0000-00007B920000}"/>
    <cellStyle name="Total 2 2 9 5 3 3" xfId="25777" xr:uid="{00000000-0005-0000-0000-00007C920000}"/>
    <cellStyle name="Total 2 2 9 5 3 4" xfId="25778" xr:uid="{00000000-0005-0000-0000-00007D920000}"/>
    <cellStyle name="Total 2 2 9 5 3 5" xfId="25779" xr:uid="{00000000-0005-0000-0000-00007E920000}"/>
    <cellStyle name="Total 2 2 9 5 3 6" xfId="25780" xr:uid="{00000000-0005-0000-0000-00007F920000}"/>
    <cellStyle name="Total 2 2 9 5 4" xfId="25781" xr:uid="{00000000-0005-0000-0000-000080920000}"/>
    <cellStyle name="Total 2 2 9 6" xfId="25782" xr:uid="{00000000-0005-0000-0000-000081920000}"/>
    <cellStyle name="Total 2 2 9 6 2" xfId="25783" xr:uid="{00000000-0005-0000-0000-000082920000}"/>
    <cellStyle name="Total 2 2 9 6 3" xfId="25784" xr:uid="{00000000-0005-0000-0000-000083920000}"/>
    <cellStyle name="Total 2 2 9 6 4" xfId="25785" xr:uid="{00000000-0005-0000-0000-000084920000}"/>
    <cellStyle name="Total 2 2 9 6 5" xfId="25786" xr:uid="{00000000-0005-0000-0000-000085920000}"/>
    <cellStyle name="Total 2 2 9 6 6" xfId="25787" xr:uid="{00000000-0005-0000-0000-000086920000}"/>
    <cellStyle name="Total 2 2 9 7" xfId="25788" xr:uid="{00000000-0005-0000-0000-000087920000}"/>
    <cellStyle name="Total 2 2 9 7 2" xfId="25789" xr:uid="{00000000-0005-0000-0000-000088920000}"/>
    <cellStyle name="Total 2 2 9 7 3" xfId="25790" xr:uid="{00000000-0005-0000-0000-000089920000}"/>
    <cellStyle name="Total 2 2 9 7 4" xfId="25791" xr:uid="{00000000-0005-0000-0000-00008A920000}"/>
    <cellStyle name="Total 2 2 9 7 5" xfId="25792" xr:uid="{00000000-0005-0000-0000-00008B920000}"/>
    <cellStyle name="Total 2 2 9 7 6" xfId="25793" xr:uid="{00000000-0005-0000-0000-00008C920000}"/>
    <cellStyle name="Total 2 2 9 8" xfId="25794" xr:uid="{00000000-0005-0000-0000-00008D920000}"/>
    <cellStyle name="Total 2 2 9_2historial" xfId="34896" xr:uid="{00000000-0005-0000-0000-00008E920000}"/>
    <cellStyle name="Total 2 2_2historial" xfId="34897" xr:uid="{00000000-0005-0000-0000-00008F920000}"/>
    <cellStyle name="Total 2 20" xfId="25795" xr:uid="{00000000-0005-0000-0000-000090920000}"/>
    <cellStyle name="Total 2 20 2" xfId="25796" xr:uid="{00000000-0005-0000-0000-000091920000}"/>
    <cellStyle name="Total 2 20 2 2" xfId="25797" xr:uid="{00000000-0005-0000-0000-000092920000}"/>
    <cellStyle name="Total 2 20 2 3" xfId="25798" xr:uid="{00000000-0005-0000-0000-000093920000}"/>
    <cellStyle name="Total 2 20 2 4" xfId="25799" xr:uid="{00000000-0005-0000-0000-000094920000}"/>
    <cellStyle name="Total 2 20 2 5" xfId="25800" xr:uid="{00000000-0005-0000-0000-000095920000}"/>
    <cellStyle name="Total 2 20 2 6" xfId="25801" xr:uid="{00000000-0005-0000-0000-000096920000}"/>
    <cellStyle name="Total 2 20 3" xfId="25802" xr:uid="{00000000-0005-0000-0000-000097920000}"/>
    <cellStyle name="Total 2 20 3 2" xfId="25803" xr:uid="{00000000-0005-0000-0000-000098920000}"/>
    <cellStyle name="Total 2 20 3 3" xfId="25804" xr:uid="{00000000-0005-0000-0000-000099920000}"/>
    <cellStyle name="Total 2 20 3 4" xfId="25805" xr:uid="{00000000-0005-0000-0000-00009A920000}"/>
    <cellStyle name="Total 2 20 3 5" xfId="25806" xr:uid="{00000000-0005-0000-0000-00009B920000}"/>
    <cellStyle name="Total 2 20 3 6" xfId="25807" xr:uid="{00000000-0005-0000-0000-00009C920000}"/>
    <cellStyle name="Total 2 20 4" xfId="25808" xr:uid="{00000000-0005-0000-0000-00009D920000}"/>
    <cellStyle name="Total 2 20 5" xfId="35057" xr:uid="{00000000-0005-0000-0000-00009E920000}"/>
    <cellStyle name="Total 2 21" xfId="25809" xr:uid="{00000000-0005-0000-0000-00009F920000}"/>
    <cellStyle name="Total 2 21 2" xfId="25810" xr:uid="{00000000-0005-0000-0000-0000A0920000}"/>
    <cellStyle name="Total 2 21 3" xfId="25811" xr:uid="{00000000-0005-0000-0000-0000A1920000}"/>
    <cellStyle name="Total 2 21 4" xfId="25812" xr:uid="{00000000-0005-0000-0000-0000A2920000}"/>
    <cellStyle name="Total 2 21 5" xfId="25813" xr:uid="{00000000-0005-0000-0000-0000A3920000}"/>
    <cellStyle name="Total 2 21 6" xfId="25814" xr:uid="{00000000-0005-0000-0000-0000A4920000}"/>
    <cellStyle name="Total 2 22" xfId="25815" xr:uid="{00000000-0005-0000-0000-0000A5920000}"/>
    <cellStyle name="Total 2 22 2" xfId="25816" xr:uid="{00000000-0005-0000-0000-0000A6920000}"/>
    <cellStyle name="Total 2 22 3" xfId="25817" xr:uid="{00000000-0005-0000-0000-0000A7920000}"/>
    <cellStyle name="Total 2 22 4" xfId="25818" xr:uid="{00000000-0005-0000-0000-0000A8920000}"/>
    <cellStyle name="Total 2 22 5" xfId="25819" xr:uid="{00000000-0005-0000-0000-0000A9920000}"/>
    <cellStyle name="Total 2 22 6" xfId="25820" xr:uid="{00000000-0005-0000-0000-0000AA920000}"/>
    <cellStyle name="Total 2 23" xfId="25821" xr:uid="{00000000-0005-0000-0000-0000AB920000}"/>
    <cellStyle name="Total 2 24" xfId="38029" xr:uid="{00000000-0005-0000-0000-0000AC920000}"/>
    <cellStyle name="Total 2 25" xfId="38066" xr:uid="{00000000-0005-0000-0000-0000AD920000}"/>
    <cellStyle name="Total 2 26" xfId="38058" xr:uid="{00000000-0005-0000-0000-0000AE920000}"/>
    <cellStyle name="Total 2 27" xfId="38063" xr:uid="{00000000-0005-0000-0000-0000AF920000}"/>
    <cellStyle name="Total 2 28" xfId="38176" xr:uid="{00000000-0005-0000-0000-0000B0920000}"/>
    <cellStyle name="Total 2 29" xfId="38167" xr:uid="{00000000-0005-0000-0000-0000B1920000}"/>
    <cellStyle name="Total 2 3" xfId="252" xr:uid="{00000000-0005-0000-0000-0000B2920000}"/>
    <cellStyle name="Total 2 3 2" xfId="25823" xr:uid="{00000000-0005-0000-0000-0000B3920000}"/>
    <cellStyle name="Total 2 3 2 2" xfId="25824" xr:uid="{00000000-0005-0000-0000-0000B4920000}"/>
    <cellStyle name="Total 2 3 2 2 2" xfId="25825" xr:uid="{00000000-0005-0000-0000-0000B5920000}"/>
    <cellStyle name="Total 2 3 2 2 2 2" xfId="25826" xr:uid="{00000000-0005-0000-0000-0000B6920000}"/>
    <cellStyle name="Total 2 3 2 2 2 3" xfId="25827" xr:uid="{00000000-0005-0000-0000-0000B7920000}"/>
    <cellStyle name="Total 2 3 2 2 2 4" xfId="25828" xr:uid="{00000000-0005-0000-0000-0000B8920000}"/>
    <cellStyle name="Total 2 3 2 2 2 5" xfId="25829" xr:uid="{00000000-0005-0000-0000-0000B9920000}"/>
    <cellStyle name="Total 2 3 2 2 2 6" xfId="25830" xr:uid="{00000000-0005-0000-0000-0000BA920000}"/>
    <cellStyle name="Total 2 3 2 2 3" xfId="25831" xr:uid="{00000000-0005-0000-0000-0000BB920000}"/>
    <cellStyle name="Total 2 3 2 2 3 2" xfId="25832" xr:uid="{00000000-0005-0000-0000-0000BC920000}"/>
    <cellStyle name="Total 2 3 2 2 3 3" xfId="25833" xr:uid="{00000000-0005-0000-0000-0000BD920000}"/>
    <cellStyle name="Total 2 3 2 2 3 4" xfId="25834" xr:uid="{00000000-0005-0000-0000-0000BE920000}"/>
    <cellStyle name="Total 2 3 2 2 3 5" xfId="25835" xr:uid="{00000000-0005-0000-0000-0000BF920000}"/>
    <cellStyle name="Total 2 3 2 2 3 6" xfId="25836" xr:uid="{00000000-0005-0000-0000-0000C0920000}"/>
    <cellStyle name="Total 2 3 2 2 4" xfId="25837" xr:uid="{00000000-0005-0000-0000-0000C1920000}"/>
    <cellStyle name="Total 2 3 2 3" xfId="25838" xr:uid="{00000000-0005-0000-0000-0000C2920000}"/>
    <cellStyle name="Total 2 3 2 3 2" xfId="25839" xr:uid="{00000000-0005-0000-0000-0000C3920000}"/>
    <cellStyle name="Total 2 3 2 3 3" xfId="25840" xr:uid="{00000000-0005-0000-0000-0000C4920000}"/>
    <cellStyle name="Total 2 3 2 3 4" xfId="25841" xr:uid="{00000000-0005-0000-0000-0000C5920000}"/>
    <cellStyle name="Total 2 3 2 3 5" xfId="25842" xr:uid="{00000000-0005-0000-0000-0000C6920000}"/>
    <cellStyle name="Total 2 3 2 3 6" xfId="25843" xr:uid="{00000000-0005-0000-0000-0000C7920000}"/>
    <cellStyle name="Total 2 3 2 4" xfId="25844" xr:uid="{00000000-0005-0000-0000-0000C8920000}"/>
    <cellStyle name="Total 2 3 2 4 2" xfId="25845" xr:uid="{00000000-0005-0000-0000-0000C9920000}"/>
    <cellStyle name="Total 2 3 2 4 3" xfId="25846" xr:uid="{00000000-0005-0000-0000-0000CA920000}"/>
    <cellStyle name="Total 2 3 2 4 4" xfId="25847" xr:uid="{00000000-0005-0000-0000-0000CB920000}"/>
    <cellStyle name="Total 2 3 2 4 5" xfId="25848" xr:uid="{00000000-0005-0000-0000-0000CC920000}"/>
    <cellStyle name="Total 2 3 2 4 6" xfId="25849" xr:uid="{00000000-0005-0000-0000-0000CD920000}"/>
    <cellStyle name="Total 2 3 2 5" xfId="25850" xr:uid="{00000000-0005-0000-0000-0000CE920000}"/>
    <cellStyle name="Total 2 3 3" xfId="25851" xr:uid="{00000000-0005-0000-0000-0000CF920000}"/>
    <cellStyle name="Total 2 3 3 2" xfId="25852" xr:uid="{00000000-0005-0000-0000-0000D0920000}"/>
    <cellStyle name="Total 2 3 3 2 2" xfId="25853" xr:uid="{00000000-0005-0000-0000-0000D1920000}"/>
    <cellStyle name="Total 2 3 3 2 2 2" xfId="25854" xr:uid="{00000000-0005-0000-0000-0000D2920000}"/>
    <cellStyle name="Total 2 3 3 2 2 3" xfId="25855" xr:uid="{00000000-0005-0000-0000-0000D3920000}"/>
    <cellStyle name="Total 2 3 3 2 2 4" xfId="25856" xr:uid="{00000000-0005-0000-0000-0000D4920000}"/>
    <cellStyle name="Total 2 3 3 2 2 5" xfId="25857" xr:uid="{00000000-0005-0000-0000-0000D5920000}"/>
    <cellStyle name="Total 2 3 3 2 2 6" xfId="25858" xr:uid="{00000000-0005-0000-0000-0000D6920000}"/>
    <cellStyle name="Total 2 3 3 2 3" xfId="25859" xr:uid="{00000000-0005-0000-0000-0000D7920000}"/>
    <cellStyle name="Total 2 3 3 2 3 2" xfId="25860" xr:uid="{00000000-0005-0000-0000-0000D8920000}"/>
    <cellStyle name="Total 2 3 3 2 3 3" xfId="25861" xr:uid="{00000000-0005-0000-0000-0000D9920000}"/>
    <cellStyle name="Total 2 3 3 2 3 4" xfId="25862" xr:uid="{00000000-0005-0000-0000-0000DA920000}"/>
    <cellStyle name="Total 2 3 3 2 3 5" xfId="25863" xr:uid="{00000000-0005-0000-0000-0000DB920000}"/>
    <cellStyle name="Total 2 3 3 2 3 6" xfId="25864" xr:uid="{00000000-0005-0000-0000-0000DC920000}"/>
    <cellStyle name="Total 2 3 3 2 4" xfId="25865" xr:uid="{00000000-0005-0000-0000-0000DD920000}"/>
    <cellStyle name="Total 2 3 3 3" xfId="25866" xr:uid="{00000000-0005-0000-0000-0000DE920000}"/>
    <cellStyle name="Total 2 3 3 3 2" xfId="25867" xr:uid="{00000000-0005-0000-0000-0000DF920000}"/>
    <cellStyle name="Total 2 3 3 3 3" xfId="25868" xr:uid="{00000000-0005-0000-0000-0000E0920000}"/>
    <cellStyle name="Total 2 3 3 3 4" xfId="25869" xr:uid="{00000000-0005-0000-0000-0000E1920000}"/>
    <cellStyle name="Total 2 3 3 3 5" xfId="25870" xr:uid="{00000000-0005-0000-0000-0000E2920000}"/>
    <cellStyle name="Total 2 3 3 3 6" xfId="25871" xr:uid="{00000000-0005-0000-0000-0000E3920000}"/>
    <cellStyle name="Total 2 3 3 4" xfId="25872" xr:uid="{00000000-0005-0000-0000-0000E4920000}"/>
    <cellStyle name="Total 2 3 3 4 2" xfId="25873" xr:uid="{00000000-0005-0000-0000-0000E5920000}"/>
    <cellStyle name="Total 2 3 3 4 3" xfId="25874" xr:uid="{00000000-0005-0000-0000-0000E6920000}"/>
    <cellStyle name="Total 2 3 3 4 4" xfId="25875" xr:uid="{00000000-0005-0000-0000-0000E7920000}"/>
    <cellStyle name="Total 2 3 3 4 5" xfId="25876" xr:uid="{00000000-0005-0000-0000-0000E8920000}"/>
    <cellStyle name="Total 2 3 3 4 6" xfId="25877" xr:uid="{00000000-0005-0000-0000-0000E9920000}"/>
    <cellStyle name="Total 2 3 3 5" xfId="25878" xr:uid="{00000000-0005-0000-0000-0000EA920000}"/>
    <cellStyle name="Total 2 3 4" xfId="25879" xr:uid="{00000000-0005-0000-0000-0000EB920000}"/>
    <cellStyle name="Total 2 3 4 2" xfId="25880" xr:uid="{00000000-0005-0000-0000-0000EC920000}"/>
    <cellStyle name="Total 2 3 4 2 2" xfId="25881" xr:uid="{00000000-0005-0000-0000-0000ED920000}"/>
    <cellStyle name="Total 2 3 4 2 2 2" xfId="25882" xr:uid="{00000000-0005-0000-0000-0000EE920000}"/>
    <cellStyle name="Total 2 3 4 2 2 3" xfId="25883" xr:uid="{00000000-0005-0000-0000-0000EF920000}"/>
    <cellStyle name="Total 2 3 4 2 2 4" xfId="25884" xr:uid="{00000000-0005-0000-0000-0000F0920000}"/>
    <cellStyle name="Total 2 3 4 2 2 5" xfId="25885" xr:uid="{00000000-0005-0000-0000-0000F1920000}"/>
    <cellStyle name="Total 2 3 4 2 2 6" xfId="25886" xr:uid="{00000000-0005-0000-0000-0000F2920000}"/>
    <cellStyle name="Total 2 3 4 2 3" xfId="25887" xr:uid="{00000000-0005-0000-0000-0000F3920000}"/>
    <cellStyle name="Total 2 3 4 2 3 2" xfId="25888" xr:uid="{00000000-0005-0000-0000-0000F4920000}"/>
    <cellStyle name="Total 2 3 4 2 3 3" xfId="25889" xr:uid="{00000000-0005-0000-0000-0000F5920000}"/>
    <cellStyle name="Total 2 3 4 2 3 4" xfId="25890" xr:uid="{00000000-0005-0000-0000-0000F6920000}"/>
    <cellStyle name="Total 2 3 4 2 3 5" xfId="25891" xr:uid="{00000000-0005-0000-0000-0000F7920000}"/>
    <cellStyle name="Total 2 3 4 2 3 6" xfId="25892" xr:uid="{00000000-0005-0000-0000-0000F8920000}"/>
    <cellStyle name="Total 2 3 4 2 4" xfId="25893" xr:uid="{00000000-0005-0000-0000-0000F9920000}"/>
    <cellStyle name="Total 2 3 4 3" xfId="25894" xr:uid="{00000000-0005-0000-0000-0000FA920000}"/>
    <cellStyle name="Total 2 3 4 3 2" xfId="25895" xr:uid="{00000000-0005-0000-0000-0000FB920000}"/>
    <cellStyle name="Total 2 3 4 3 3" xfId="25896" xr:uid="{00000000-0005-0000-0000-0000FC920000}"/>
    <cellStyle name="Total 2 3 4 3 4" xfId="25897" xr:uid="{00000000-0005-0000-0000-0000FD920000}"/>
    <cellStyle name="Total 2 3 4 3 5" xfId="25898" xr:uid="{00000000-0005-0000-0000-0000FE920000}"/>
    <cellStyle name="Total 2 3 4 3 6" xfId="25899" xr:uid="{00000000-0005-0000-0000-0000FF920000}"/>
    <cellStyle name="Total 2 3 4 4" xfId="25900" xr:uid="{00000000-0005-0000-0000-000000930000}"/>
    <cellStyle name="Total 2 3 4 4 2" xfId="25901" xr:uid="{00000000-0005-0000-0000-000001930000}"/>
    <cellStyle name="Total 2 3 4 4 3" xfId="25902" xr:uid="{00000000-0005-0000-0000-000002930000}"/>
    <cellStyle name="Total 2 3 4 4 4" xfId="25903" xr:uid="{00000000-0005-0000-0000-000003930000}"/>
    <cellStyle name="Total 2 3 4 4 5" xfId="25904" xr:uid="{00000000-0005-0000-0000-000004930000}"/>
    <cellStyle name="Total 2 3 4 4 6" xfId="25905" xr:uid="{00000000-0005-0000-0000-000005930000}"/>
    <cellStyle name="Total 2 3 4 5" xfId="25906" xr:uid="{00000000-0005-0000-0000-000006930000}"/>
    <cellStyle name="Total 2 3 5" xfId="25907" xr:uid="{00000000-0005-0000-0000-000007930000}"/>
    <cellStyle name="Total 2 3 5 2" xfId="25908" xr:uid="{00000000-0005-0000-0000-000008930000}"/>
    <cellStyle name="Total 2 3 5 2 2" xfId="25909" xr:uid="{00000000-0005-0000-0000-000009930000}"/>
    <cellStyle name="Total 2 3 5 2 3" xfId="25910" xr:uid="{00000000-0005-0000-0000-00000A930000}"/>
    <cellStyle name="Total 2 3 5 2 4" xfId="25911" xr:uid="{00000000-0005-0000-0000-00000B930000}"/>
    <cellStyle name="Total 2 3 5 2 5" xfId="25912" xr:uid="{00000000-0005-0000-0000-00000C930000}"/>
    <cellStyle name="Total 2 3 5 2 6" xfId="25913" xr:uid="{00000000-0005-0000-0000-00000D930000}"/>
    <cellStyle name="Total 2 3 5 3" xfId="25914" xr:uid="{00000000-0005-0000-0000-00000E930000}"/>
    <cellStyle name="Total 2 3 5 3 2" xfId="25915" xr:uid="{00000000-0005-0000-0000-00000F930000}"/>
    <cellStyle name="Total 2 3 5 3 3" xfId="25916" xr:uid="{00000000-0005-0000-0000-000010930000}"/>
    <cellStyle name="Total 2 3 5 3 4" xfId="25917" xr:uid="{00000000-0005-0000-0000-000011930000}"/>
    <cellStyle name="Total 2 3 5 3 5" xfId="25918" xr:uid="{00000000-0005-0000-0000-000012930000}"/>
    <cellStyle name="Total 2 3 5 3 6" xfId="25919" xr:uid="{00000000-0005-0000-0000-000013930000}"/>
    <cellStyle name="Total 2 3 5 4" xfId="25920" xr:uid="{00000000-0005-0000-0000-000014930000}"/>
    <cellStyle name="Total 2 3 6" xfId="25921" xr:uid="{00000000-0005-0000-0000-000015930000}"/>
    <cellStyle name="Total 2 3 6 2" xfId="25922" xr:uid="{00000000-0005-0000-0000-000016930000}"/>
    <cellStyle name="Total 2 3 6 3" xfId="25923" xr:uid="{00000000-0005-0000-0000-000017930000}"/>
    <cellStyle name="Total 2 3 6 4" xfId="25924" xr:uid="{00000000-0005-0000-0000-000018930000}"/>
    <cellStyle name="Total 2 3 6 5" xfId="25925" xr:uid="{00000000-0005-0000-0000-000019930000}"/>
    <cellStyle name="Total 2 3 6 6" xfId="25926" xr:uid="{00000000-0005-0000-0000-00001A930000}"/>
    <cellStyle name="Total 2 3 7" xfId="25927" xr:uid="{00000000-0005-0000-0000-00001B930000}"/>
    <cellStyle name="Total 2 3 7 2" xfId="25928" xr:uid="{00000000-0005-0000-0000-00001C930000}"/>
    <cellStyle name="Total 2 3 7 3" xfId="25929" xr:uid="{00000000-0005-0000-0000-00001D930000}"/>
    <cellStyle name="Total 2 3 7 4" xfId="25930" xr:uid="{00000000-0005-0000-0000-00001E930000}"/>
    <cellStyle name="Total 2 3 7 5" xfId="25931" xr:uid="{00000000-0005-0000-0000-00001F930000}"/>
    <cellStyle name="Total 2 3 7 6" xfId="25932" xr:uid="{00000000-0005-0000-0000-000020930000}"/>
    <cellStyle name="Total 2 3 8" xfId="25933" xr:uid="{00000000-0005-0000-0000-000021930000}"/>
    <cellStyle name="Total 2 3 9" xfId="25822" xr:uid="{00000000-0005-0000-0000-000022930000}"/>
    <cellStyle name="Total 2 3_2historial" xfId="34898" xr:uid="{00000000-0005-0000-0000-000023930000}"/>
    <cellStyle name="Total 2 30" xfId="24198" xr:uid="{00000000-0005-0000-0000-000024930000}"/>
    <cellStyle name="Total 2 4" xfId="302" xr:uid="{00000000-0005-0000-0000-000025930000}"/>
    <cellStyle name="Total 2 4 2" xfId="25935" xr:uid="{00000000-0005-0000-0000-000026930000}"/>
    <cellStyle name="Total 2 4 2 2" xfId="25936" xr:uid="{00000000-0005-0000-0000-000027930000}"/>
    <cellStyle name="Total 2 4 2 2 2" xfId="25937" xr:uid="{00000000-0005-0000-0000-000028930000}"/>
    <cellStyle name="Total 2 4 2 2 2 2" xfId="25938" xr:uid="{00000000-0005-0000-0000-000029930000}"/>
    <cellStyle name="Total 2 4 2 2 2 3" xfId="25939" xr:uid="{00000000-0005-0000-0000-00002A930000}"/>
    <cellStyle name="Total 2 4 2 2 2 4" xfId="25940" xr:uid="{00000000-0005-0000-0000-00002B930000}"/>
    <cellStyle name="Total 2 4 2 2 2 5" xfId="25941" xr:uid="{00000000-0005-0000-0000-00002C930000}"/>
    <cellStyle name="Total 2 4 2 2 2 6" xfId="25942" xr:uid="{00000000-0005-0000-0000-00002D930000}"/>
    <cellStyle name="Total 2 4 2 2 3" xfId="25943" xr:uid="{00000000-0005-0000-0000-00002E930000}"/>
    <cellStyle name="Total 2 4 2 2 3 2" xfId="25944" xr:uid="{00000000-0005-0000-0000-00002F930000}"/>
    <cellStyle name="Total 2 4 2 2 3 3" xfId="25945" xr:uid="{00000000-0005-0000-0000-000030930000}"/>
    <cellStyle name="Total 2 4 2 2 3 4" xfId="25946" xr:uid="{00000000-0005-0000-0000-000031930000}"/>
    <cellStyle name="Total 2 4 2 2 3 5" xfId="25947" xr:uid="{00000000-0005-0000-0000-000032930000}"/>
    <cellStyle name="Total 2 4 2 2 3 6" xfId="25948" xr:uid="{00000000-0005-0000-0000-000033930000}"/>
    <cellStyle name="Total 2 4 2 2 4" xfId="25949" xr:uid="{00000000-0005-0000-0000-000034930000}"/>
    <cellStyle name="Total 2 4 2 3" xfId="25950" xr:uid="{00000000-0005-0000-0000-000035930000}"/>
    <cellStyle name="Total 2 4 2 3 2" xfId="25951" xr:uid="{00000000-0005-0000-0000-000036930000}"/>
    <cellStyle name="Total 2 4 2 3 3" xfId="25952" xr:uid="{00000000-0005-0000-0000-000037930000}"/>
    <cellStyle name="Total 2 4 2 3 4" xfId="25953" xr:uid="{00000000-0005-0000-0000-000038930000}"/>
    <cellStyle name="Total 2 4 2 3 5" xfId="25954" xr:uid="{00000000-0005-0000-0000-000039930000}"/>
    <cellStyle name="Total 2 4 2 3 6" xfId="25955" xr:uid="{00000000-0005-0000-0000-00003A930000}"/>
    <cellStyle name="Total 2 4 2 4" xfId="25956" xr:uid="{00000000-0005-0000-0000-00003B930000}"/>
    <cellStyle name="Total 2 4 2 4 2" xfId="25957" xr:uid="{00000000-0005-0000-0000-00003C930000}"/>
    <cellStyle name="Total 2 4 2 4 3" xfId="25958" xr:uid="{00000000-0005-0000-0000-00003D930000}"/>
    <cellStyle name="Total 2 4 2 4 4" xfId="25959" xr:uid="{00000000-0005-0000-0000-00003E930000}"/>
    <cellStyle name="Total 2 4 2 4 5" xfId="25960" xr:uid="{00000000-0005-0000-0000-00003F930000}"/>
    <cellStyle name="Total 2 4 2 4 6" xfId="25961" xr:uid="{00000000-0005-0000-0000-000040930000}"/>
    <cellStyle name="Total 2 4 2 5" xfId="25962" xr:uid="{00000000-0005-0000-0000-000041930000}"/>
    <cellStyle name="Total 2 4 3" xfId="25963" xr:uid="{00000000-0005-0000-0000-000042930000}"/>
    <cellStyle name="Total 2 4 3 2" xfId="25964" xr:uid="{00000000-0005-0000-0000-000043930000}"/>
    <cellStyle name="Total 2 4 3 2 2" xfId="25965" xr:uid="{00000000-0005-0000-0000-000044930000}"/>
    <cellStyle name="Total 2 4 3 2 2 2" xfId="25966" xr:uid="{00000000-0005-0000-0000-000045930000}"/>
    <cellStyle name="Total 2 4 3 2 2 3" xfId="25967" xr:uid="{00000000-0005-0000-0000-000046930000}"/>
    <cellStyle name="Total 2 4 3 2 2 4" xfId="25968" xr:uid="{00000000-0005-0000-0000-000047930000}"/>
    <cellStyle name="Total 2 4 3 2 2 5" xfId="25969" xr:uid="{00000000-0005-0000-0000-000048930000}"/>
    <cellStyle name="Total 2 4 3 2 2 6" xfId="25970" xr:uid="{00000000-0005-0000-0000-000049930000}"/>
    <cellStyle name="Total 2 4 3 2 3" xfId="25971" xr:uid="{00000000-0005-0000-0000-00004A930000}"/>
    <cellStyle name="Total 2 4 3 2 3 2" xfId="25972" xr:uid="{00000000-0005-0000-0000-00004B930000}"/>
    <cellStyle name="Total 2 4 3 2 3 3" xfId="25973" xr:uid="{00000000-0005-0000-0000-00004C930000}"/>
    <cellStyle name="Total 2 4 3 2 3 4" xfId="25974" xr:uid="{00000000-0005-0000-0000-00004D930000}"/>
    <cellStyle name="Total 2 4 3 2 3 5" xfId="25975" xr:uid="{00000000-0005-0000-0000-00004E930000}"/>
    <cellStyle name="Total 2 4 3 2 3 6" xfId="25976" xr:uid="{00000000-0005-0000-0000-00004F930000}"/>
    <cellStyle name="Total 2 4 3 2 4" xfId="25977" xr:uid="{00000000-0005-0000-0000-000050930000}"/>
    <cellStyle name="Total 2 4 3 3" xfId="25978" xr:uid="{00000000-0005-0000-0000-000051930000}"/>
    <cellStyle name="Total 2 4 3 3 2" xfId="25979" xr:uid="{00000000-0005-0000-0000-000052930000}"/>
    <cellStyle name="Total 2 4 3 3 3" xfId="25980" xr:uid="{00000000-0005-0000-0000-000053930000}"/>
    <cellStyle name="Total 2 4 3 3 4" xfId="25981" xr:uid="{00000000-0005-0000-0000-000054930000}"/>
    <cellStyle name="Total 2 4 3 3 5" xfId="25982" xr:uid="{00000000-0005-0000-0000-000055930000}"/>
    <cellStyle name="Total 2 4 3 3 6" xfId="25983" xr:uid="{00000000-0005-0000-0000-000056930000}"/>
    <cellStyle name="Total 2 4 3 4" xfId="25984" xr:uid="{00000000-0005-0000-0000-000057930000}"/>
    <cellStyle name="Total 2 4 3 4 2" xfId="25985" xr:uid="{00000000-0005-0000-0000-000058930000}"/>
    <cellStyle name="Total 2 4 3 4 3" xfId="25986" xr:uid="{00000000-0005-0000-0000-000059930000}"/>
    <cellStyle name="Total 2 4 3 4 4" xfId="25987" xr:uid="{00000000-0005-0000-0000-00005A930000}"/>
    <cellStyle name="Total 2 4 3 4 5" xfId="25988" xr:uid="{00000000-0005-0000-0000-00005B930000}"/>
    <cellStyle name="Total 2 4 3 4 6" xfId="25989" xr:uid="{00000000-0005-0000-0000-00005C930000}"/>
    <cellStyle name="Total 2 4 3 5" xfId="25990" xr:uid="{00000000-0005-0000-0000-00005D930000}"/>
    <cellStyle name="Total 2 4 4" xfId="25991" xr:uid="{00000000-0005-0000-0000-00005E930000}"/>
    <cellStyle name="Total 2 4 4 2" xfId="25992" xr:uid="{00000000-0005-0000-0000-00005F930000}"/>
    <cellStyle name="Total 2 4 4 2 2" xfId="25993" xr:uid="{00000000-0005-0000-0000-000060930000}"/>
    <cellStyle name="Total 2 4 4 2 2 2" xfId="25994" xr:uid="{00000000-0005-0000-0000-000061930000}"/>
    <cellStyle name="Total 2 4 4 2 2 3" xfId="25995" xr:uid="{00000000-0005-0000-0000-000062930000}"/>
    <cellStyle name="Total 2 4 4 2 2 4" xfId="25996" xr:uid="{00000000-0005-0000-0000-000063930000}"/>
    <cellStyle name="Total 2 4 4 2 2 5" xfId="25997" xr:uid="{00000000-0005-0000-0000-000064930000}"/>
    <cellStyle name="Total 2 4 4 2 2 6" xfId="25998" xr:uid="{00000000-0005-0000-0000-000065930000}"/>
    <cellStyle name="Total 2 4 4 2 3" xfId="25999" xr:uid="{00000000-0005-0000-0000-000066930000}"/>
    <cellStyle name="Total 2 4 4 2 3 2" xfId="26000" xr:uid="{00000000-0005-0000-0000-000067930000}"/>
    <cellStyle name="Total 2 4 4 2 3 3" xfId="26001" xr:uid="{00000000-0005-0000-0000-000068930000}"/>
    <cellStyle name="Total 2 4 4 2 3 4" xfId="26002" xr:uid="{00000000-0005-0000-0000-000069930000}"/>
    <cellStyle name="Total 2 4 4 2 3 5" xfId="26003" xr:uid="{00000000-0005-0000-0000-00006A930000}"/>
    <cellStyle name="Total 2 4 4 2 3 6" xfId="26004" xr:uid="{00000000-0005-0000-0000-00006B930000}"/>
    <cellStyle name="Total 2 4 4 2 4" xfId="26005" xr:uid="{00000000-0005-0000-0000-00006C930000}"/>
    <cellStyle name="Total 2 4 4 3" xfId="26006" xr:uid="{00000000-0005-0000-0000-00006D930000}"/>
    <cellStyle name="Total 2 4 4 3 2" xfId="26007" xr:uid="{00000000-0005-0000-0000-00006E930000}"/>
    <cellStyle name="Total 2 4 4 3 3" xfId="26008" xr:uid="{00000000-0005-0000-0000-00006F930000}"/>
    <cellStyle name="Total 2 4 4 3 4" xfId="26009" xr:uid="{00000000-0005-0000-0000-000070930000}"/>
    <cellStyle name="Total 2 4 4 3 5" xfId="26010" xr:uid="{00000000-0005-0000-0000-000071930000}"/>
    <cellStyle name="Total 2 4 4 3 6" xfId="26011" xr:uid="{00000000-0005-0000-0000-000072930000}"/>
    <cellStyle name="Total 2 4 4 4" xfId="26012" xr:uid="{00000000-0005-0000-0000-000073930000}"/>
    <cellStyle name="Total 2 4 4 4 2" xfId="26013" xr:uid="{00000000-0005-0000-0000-000074930000}"/>
    <cellStyle name="Total 2 4 4 4 3" xfId="26014" xr:uid="{00000000-0005-0000-0000-000075930000}"/>
    <cellStyle name="Total 2 4 4 4 4" xfId="26015" xr:uid="{00000000-0005-0000-0000-000076930000}"/>
    <cellStyle name="Total 2 4 4 4 5" xfId="26016" xr:uid="{00000000-0005-0000-0000-000077930000}"/>
    <cellStyle name="Total 2 4 4 4 6" xfId="26017" xr:uid="{00000000-0005-0000-0000-000078930000}"/>
    <cellStyle name="Total 2 4 4 5" xfId="26018" xr:uid="{00000000-0005-0000-0000-000079930000}"/>
    <cellStyle name="Total 2 4 5" xfId="26019" xr:uid="{00000000-0005-0000-0000-00007A930000}"/>
    <cellStyle name="Total 2 4 5 2" xfId="26020" xr:uid="{00000000-0005-0000-0000-00007B930000}"/>
    <cellStyle name="Total 2 4 5 2 2" xfId="26021" xr:uid="{00000000-0005-0000-0000-00007C930000}"/>
    <cellStyle name="Total 2 4 5 2 3" xfId="26022" xr:uid="{00000000-0005-0000-0000-00007D930000}"/>
    <cellStyle name="Total 2 4 5 2 4" xfId="26023" xr:uid="{00000000-0005-0000-0000-00007E930000}"/>
    <cellStyle name="Total 2 4 5 2 5" xfId="26024" xr:uid="{00000000-0005-0000-0000-00007F930000}"/>
    <cellStyle name="Total 2 4 5 2 6" xfId="26025" xr:uid="{00000000-0005-0000-0000-000080930000}"/>
    <cellStyle name="Total 2 4 5 3" xfId="26026" xr:uid="{00000000-0005-0000-0000-000081930000}"/>
    <cellStyle name="Total 2 4 5 3 2" xfId="26027" xr:uid="{00000000-0005-0000-0000-000082930000}"/>
    <cellStyle name="Total 2 4 5 3 3" xfId="26028" xr:uid="{00000000-0005-0000-0000-000083930000}"/>
    <cellStyle name="Total 2 4 5 3 4" xfId="26029" xr:uid="{00000000-0005-0000-0000-000084930000}"/>
    <cellStyle name="Total 2 4 5 3 5" xfId="26030" xr:uid="{00000000-0005-0000-0000-000085930000}"/>
    <cellStyle name="Total 2 4 5 3 6" xfId="26031" xr:uid="{00000000-0005-0000-0000-000086930000}"/>
    <cellStyle name="Total 2 4 5 4" xfId="26032" xr:uid="{00000000-0005-0000-0000-000087930000}"/>
    <cellStyle name="Total 2 4 6" xfId="26033" xr:uid="{00000000-0005-0000-0000-000088930000}"/>
    <cellStyle name="Total 2 4 6 2" xfId="26034" xr:uid="{00000000-0005-0000-0000-000089930000}"/>
    <cellStyle name="Total 2 4 6 3" xfId="26035" xr:uid="{00000000-0005-0000-0000-00008A930000}"/>
    <cellStyle name="Total 2 4 6 4" xfId="26036" xr:uid="{00000000-0005-0000-0000-00008B930000}"/>
    <cellStyle name="Total 2 4 6 5" xfId="26037" xr:uid="{00000000-0005-0000-0000-00008C930000}"/>
    <cellStyle name="Total 2 4 6 6" xfId="26038" xr:uid="{00000000-0005-0000-0000-00008D930000}"/>
    <cellStyle name="Total 2 4 7" xfId="26039" xr:uid="{00000000-0005-0000-0000-00008E930000}"/>
    <cellStyle name="Total 2 4 7 2" xfId="26040" xr:uid="{00000000-0005-0000-0000-00008F930000}"/>
    <cellStyle name="Total 2 4 7 3" xfId="26041" xr:uid="{00000000-0005-0000-0000-000090930000}"/>
    <cellStyle name="Total 2 4 7 4" xfId="26042" xr:uid="{00000000-0005-0000-0000-000091930000}"/>
    <cellStyle name="Total 2 4 7 5" xfId="26043" xr:uid="{00000000-0005-0000-0000-000092930000}"/>
    <cellStyle name="Total 2 4 7 6" xfId="26044" xr:uid="{00000000-0005-0000-0000-000093930000}"/>
    <cellStyle name="Total 2 4 8" xfId="26045" xr:uid="{00000000-0005-0000-0000-000094930000}"/>
    <cellStyle name="Total 2 4 9" xfId="25934" xr:uid="{00000000-0005-0000-0000-000095930000}"/>
    <cellStyle name="Total 2 4_2historial" xfId="34899" xr:uid="{00000000-0005-0000-0000-000096930000}"/>
    <cellStyle name="Total 2 5" xfId="315" xr:uid="{00000000-0005-0000-0000-000097930000}"/>
    <cellStyle name="Total 2 5 2" xfId="26047" xr:uid="{00000000-0005-0000-0000-000098930000}"/>
    <cellStyle name="Total 2 5 2 2" xfId="26048" xr:uid="{00000000-0005-0000-0000-000099930000}"/>
    <cellStyle name="Total 2 5 2 2 2" xfId="26049" xr:uid="{00000000-0005-0000-0000-00009A930000}"/>
    <cellStyle name="Total 2 5 2 2 2 2" xfId="26050" xr:uid="{00000000-0005-0000-0000-00009B930000}"/>
    <cellStyle name="Total 2 5 2 2 2 3" xfId="26051" xr:uid="{00000000-0005-0000-0000-00009C930000}"/>
    <cellStyle name="Total 2 5 2 2 2 4" xfId="26052" xr:uid="{00000000-0005-0000-0000-00009D930000}"/>
    <cellStyle name="Total 2 5 2 2 2 5" xfId="26053" xr:uid="{00000000-0005-0000-0000-00009E930000}"/>
    <cellStyle name="Total 2 5 2 2 2 6" xfId="26054" xr:uid="{00000000-0005-0000-0000-00009F930000}"/>
    <cellStyle name="Total 2 5 2 2 3" xfId="26055" xr:uid="{00000000-0005-0000-0000-0000A0930000}"/>
    <cellStyle name="Total 2 5 2 2 3 2" xfId="26056" xr:uid="{00000000-0005-0000-0000-0000A1930000}"/>
    <cellStyle name="Total 2 5 2 2 3 3" xfId="26057" xr:uid="{00000000-0005-0000-0000-0000A2930000}"/>
    <cellStyle name="Total 2 5 2 2 3 4" xfId="26058" xr:uid="{00000000-0005-0000-0000-0000A3930000}"/>
    <cellStyle name="Total 2 5 2 2 3 5" xfId="26059" xr:uid="{00000000-0005-0000-0000-0000A4930000}"/>
    <cellStyle name="Total 2 5 2 2 3 6" xfId="26060" xr:uid="{00000000-0005-0000-0000-0000A5930000}"/>
    <cellStyle name="Total 2 5 2 2 4" xfId="26061" xr:uid="{00000000-0005-0000-0000-0000A6930000}"/>
    <cellStyle name="Total 2 5 2 3" xfId="26062" xr:uid="{00000000-0005-0000-0000-0000A7930000}"/>
    <cellStyle name="Total 2 5 2 3 2" xfId="26063" xr:uid="{00000000-0005-0000-0000-0000A8930000}"/>
    <cellStyle name="Total 2 5 2 3 3" xfId="26064" xr:uid="{00000000-0005-0000-0000-0000A9930000}"/>
    <cellStyle name="Total 2 5 2 3 4" xfId="26065" xr:uid="{00000000-0005-0000-0000-0000AA930000}"/>
    <cellStyle name="Total 2 5 2 3 5" xfId="26066" xr:uid="{00000000-0005-0000-0000-0000AB930000}"/>
    <cellStyle name="Total 2 5 2 3 6" xfId="26067" xr:uid="{00000000-0005-0000-0000-0000AC930000}"/>
    <cellStyle name="Total 2 5 2 4" xfId="26068" xr:uid="{00000000-0005-0000-0000-0000AD930000}"/>
    <cellStyle name="Total 2 5 2 4 2" xfId="26069" xr:uid="{00000000-0005-0000-0000-0000AE930000}"/>
    <cellStyle name="Total 2 5 2 4 3" xfId="26070" xr:uid="{00000000-0005-0000-0000-0000AF930000}"/>
    <cellStyle name="Total 2 5 2 4 4" xfId="26071" xr:uid="{00000000-0005-0000-0000-0000B0930000}"/>
    <cellStyle name="Total 2 5 2 4 5" xfId="26072" xr:uid="{00000000-0005-0000-0000-0000B1930000}"/>
    <cellStyle name="Total 2 5 2 4 6" xfId="26073" xr:uid="{00000000-0005-0000-0000-0000B2930000}"/>
    <cellStyle name="Total 2 5 2 5" xfId="26074" xr:uid="{00000000-0005-0000-0000-0000B3930000}"/>
    <cellStyle name="Total 2 5 3" xfId="26075" xr:uid="{00000000-0005-0000-0000-0000B4930000}"/>
    <cellStyle name="Total 2 5 3 2" xfId="26076" xr:uid="{00000000-0005-0000-0000-0000B5930000}"/>
    <cellStyle name="Total 2 5 3 2 2" xfId="26077" xr:uid="{00000000-0005-0000-0000-0000B6930000}"/>
    <cellStyle name="Total 2 5 3 2 2 2" xfId="26078" xr:uid="{00000000-0005-0000-0000-0000B7930000}"/>
    <cellStyle name="Total 2 5 3 2 2 3" xfId="26079" xr:uid="{00000000-0005-0000-0000-0000B8930000}"/>
    <cellStyle name="Total 2 5 3 2 2 4" xfId="26080" xr:uid="{00000000-0005-0000-0000-0000B9930000}"/>
    <cellStyle name="Total 2 5 3 2 2 5" xfId="26081" xr:uid="{00000000-0005-0000-0000-0000BA930000}"/>
    <cellStyle name="Total 2 5 3 2 2 6" xfId="26082" xr:uid="{00000000-0005-0000-0000-0000BB930000}"/>
    <cellStyle name="Total 2 5 3 2 3" xfId="26083" xr:uid="{00000000-0005-0000-0000-0000BC930000}"/>
    <cellStyle name="Total 2 5 3 2 3 2" xfId="26084" xr:uid="{00000000-0005-0000-0000-0000BD930000}"/>
    <cellStyle name="Total 2 5 3 2 3 3" xfId="26085" xr:uid="{00000000-0005-0000-0000-0000BE930000}"/>
    <cellStyle name="Total 2 5 3 2 3 4" xfId="26086" xr:uid="{00000000-0005-0000-0000-0000BF930000}"/>
    <cellStyle name="Total 2 5 3 2 3 5" xfId="26087" xr:uid="{00000000-0005-0000-0000-0000C0930000}"/>
    <cellStyle name="Total 2 5 3 2 3 6" xfId="26088" xr:uid="{00000000-0005-0000-0000-0000C1930000}"/>
    <cellStyle name="Total 2 5 3 2 4" xfId="26089" xr:uid="{00000000-0005-0000-0000-0000C2930000}"/>
    <cellStyle name="Total 2 5 3 3" xfId="26090" xr:uid="{00000000-0005-0000-0000-0000C3930000}"/>
    <cellStyle name="Total 2 5 3 3 2" xfId="26091" xr:uid="{00000000-0005-0000-0000-0000C4930000}"/>
    <cellStyle name="Total 2 5 3 3 3" xfId="26092" xr:uid="{00000000-0005-0000-0000-0000C5930000}"/>
    <cellStyle name="Total 2 5 3 3 4" xfId="26093" xr:uid="{00000000-0005-0000-0000-0000C6930000}"/>
    <cellStyle name="Total 2 5 3 3 5" xfId="26094" xr:uid="{00000000-0005-0000-0000-0000C7930000}"/>
    <cellStyle name="Total 2 5 3 3 6" xfId="26095" xr:uid="{00000000-0005-0000-0000-0000C8930000}"/>
    <cellStyle name="Total 2 5 3 4" xfId="26096" xr:uid="{00000000-0005-0000-0000-0000C9930000}"/>
    <cellStyle name="Total 2 5 3 4 2" xfId="26097" xr:uid="{00000000-0005-0000-0000-0000CA930000}"/>
    <cellStyle name="Total 2 5 3 4 3" xfId="26098" xr:uid="{00000000-0005-0000-0000-0000CB930000}"/>
    <cellStyle name="Total 2 5 3 4 4" xfId="26099" xr:uid="{00000000-0005-0000-0000-0000CC930000}"/>
    <cellStyle name="Total 2 5 3 4 5" xfId="26100" xr:uid="{00000000-0005-0000-0000-0000CD930000}"/>
    <cellStyle name="Total 2 5 3 4 6" xfId="26101" xr:uid="{00000000-0005-0000-0000-0000CE930000}"/>
    <cellStyle name="Total 2 5 3 5" xfId="26102" xr:uid="{00000000-0005-0000-0000-0000CF930000}"/>
    <cellStyle name="Total 2 5 4" xfId="26103" xr:uid="{00000000-0005-0000-0000-0000D0930000}"/>
    <cellStyle name="Total 2 5 4 2" xfId="26104" xr:uid="{00000000-0005-0000-0000-0000D1930000}"/>
    <cellStyle name="Total 2 5 4 2 2" xfId="26105" xr:uid="{00000000-0005-0000-0000-0000D2930000}"/>
    <cellStyle name="Total 2 5 4 2 2 2" xfId="26106" xr:uid="{00000000-0005-0000-0000-0000D3930000}"/>
    <cellStyle name="Total 2 5 4 2 2 3" xfId="26107" xr:uid="{00000000-0005-0000-0000-0000D4930000}"/>
    <cellStyle name="Total 2 5 4 2 2 4" xfId="26108" xr:uid="{00000000-0005-0000-0000-0000D5930000}"/>
    <cellStyle name="Total 2 5 4 2 2 5" xfId="26109" xr:uid="{00000000-0005-0000-0000-0000D6930000}"/>
    <cellStyle name="Total 2 5 4 2 2 6" xfId="26110" xr:uid="{00000000-0005-0000-0000-0000D7930000}"/>
    <cellStyle name="Total 2 5 4 2 3" xfId="26111" xr:uid="{00000000-0005-0000-0000-0000D8930000}"/>
    <cellStyle name="Total 2 5 4 2 3 2" xfId="26112" xr:uid="{00000000-0005-0000-0000-0000D9930000}"/>
    <cellStyle name="Total 2 5 4 2 3 3" xfId="26113" xr:uid="{00000000-0005-0000-0000-0000DA930000}"/>
    <cellStyle name="Total 2 5 4 2 3 4" xfId="26114" xr:uid="{00000000-0005-0000-0000-0000DB930000}"/>
    <cellStyle name="Total 2 5 4 2 3 5" xfId="26115" xr:uid="{00000000-0005-0000-0000-0000DC930000}"/>
    <cellStyle name="Total 2 5 4 2 3 6" xfId="26116" xr:uid="{00000000-0005-0000-0000-0000DD930000}"/>
    <cellStyle name="Total 2 5 4 2 4" xfId="26117" xr:uid="{00000000-0005-0000-0000-0000DE930000}"/>
    <cellStyle name="Total 2 5 4 3" xfId="26118" xr:uid="{00000000-0005-0000-0000-0000DF930000}"/>
    <cellStyle name="Total 2 5 4 3 2" xfId="26119" xr:uid="{00000000-0005-0000-0000-0000E0930000}"/>
    <cellStyle name="Total 2 5 4 3 3" xfId="26120" xr:uid="{00000000-0005-0000-0000-0000E1930000}"/>
    <cellStyle name="Total 2 5 4 3 4" xfId="26121" xr:uid="{00000000-0005-0000-0000-0000E2930000}"/>
    <cellStyle name="Total 2 5 4 3 5" xfId="26122" xr:uid="{00000000-0005-0000-0000-0000E3930000}"/>
    <cellStyle name="Total 2 5 4 3 6" xfId="26123" xr:uid="{00000000-0005-0000-0000-0000E4930000}"/>
    <cellStyle name="Total 2 5 4 4" xfId="26124" xr:uid="{00000000-0005-0000-0000-0000E5930000}"/>
    <cellStyle name="Total 2 5 4 4 2" xfId="26125" xr:uid="{00000000-0005-0000-0000-0000E6930000}"/>
    <cellStyle name="Total 2 5 4 4 3" xfId="26126" xr:uid="{00000000-0005-0000-0000-0000E7930000}"/>
    <cellStyle name="Total 2 5 4 4 4" xfId="26127" xr:uid="{00000000-0005-0000-0000-0000E8930000}"/>
    <cellStyle name="Total 2 5 4 4 5" xfId="26128" xr:uid="{00000000-0005-0000-0000-0000E9930000}"/>
    <cellStyle name="Total 2 5 4 4 6" xfId="26129" xr:uid="{00000000-0005-0000-0000-0000EA930000}"/>
    <cellStyle name="Total 2 5 4 5" xfId="26130" xr:uid="{00000000-0005-0000-0000-0000EB930000}"/>
    <cellStyle name="Total 2 5 5" xfId="26131" xr:uid="{00000000-0005-0000-0000-0000EC930000}"/>
    <cellStyle name="Total 2 5 5 2" xfId="26132" xr:uid="{00000000-0005-0000-0000-0000ED930000}"/>
    <cellStyle name="Total 2 5 5 2 2" xfId="26133" xr:uid="{00000000-0005-0000-0000-0000EE930000}"/>
    <cellStyle name="Total 2 5 5 2 3" xfId="26134" xr:uid="{00000000-0005-0000-0000-0000EF930000}"/>
    <cellStyle name="Total 2 5 5 2 4" xfId="26135" xr:uid="{00000000-0005-0000-0000-0000F0930000}"/>
    <cellStyle name="Total 2 5 5 2 5" xfId="26136" xr:uid="{00000000-0005-0000-0000-0000F1930000}"/>
    <cellStyle name="Total 2 5 5 2 6" xfId="26137" xr:uid="{00000000-0005-0000-0000-0000F2930000}"/>
    <cellStyle name="Total 2 5 5 3" xfId="26138" xr:uid="{00000000-0005-0000-0000-0000F3930000}"/>
    <cellStyle name="Total 2 5 5 3 2" xfId="26139" xr:uid="{00000000-0005-0000-0000-0000F4930000}"/>
    <cellStyle name="Total 2 5 5 3 3" xfId="26140" xr:uid="{00000000-0005-0000-0000-0000F5930000}"/>
    <cellStyle name="Total 2 5 5 3 4" xfId="26141" xr:uid="{00000000-0005-0000-0000-0000F6930000}"/>
    <cellStyle name="Total 2 5 5 3 5" xfId="26142" xr:uid="{00000000-0005-0000-0000-0000F7930000}"/>
    <cellStyle name="Total 2 5 5 3 6" xfId="26143" xr:uid="{00000000-0005-0000-0000-0000F8930000}"/>
    <cellStyle name="Total 2 5 5 4" xfId="26144" xr:uid="{00000000-0005-0000-0000-0000F9930000}"/>
    <cellStyle name="Total 2 5 6" xfId="26145" xr:uid="{00000000-0005-0000-0000-0000FA930000}"/>
    <cellStyle name="Total 2 5 6 2" xfId="26146" xr:uid="{00000000-0005-0000-0000-0000FB930000}"/>
    <cellStyle name="Total 2 5 6 3" xfId="26147" xr:uid="{00000000-0005-0000-0000-0000FC930000}"/>
    <cellStyle name="Total 2 5 6 4" xfId="26148" xr:uid="{00000000-0005-0000-0000-0000FD930000}"/>
    <cellStyle name="Total 2 5 6 5" xfId="26149" xr:uid="{00000000-0005-0000-0000-0000FE930000}"/>
    <cellStyle name="Total 2 5 6 6" xfId="26150" xr:uid="{00000000-0005-0000-0000-0000FF930000}"/>
    <cellStyle name="Total 2 5 7" xfId="26151" xr:uid="{00000000-0005-0000-0000-000000940000}"/>
    <cellStyle name="Total 2 5 7 2" xfId="26152" xr:uid="{00000000-0005-0000-0000-000001940000}"/>
    <cellStyle name="Total 2 5 7 3" xfId="26153" xr:uid="{00000000-0005-0000-0000-000002940000}"/>
    <cellStyle name="Total 2 5 7 4" xfId="26154" xr:uid="{00000000-0005-0000-0000-000003940000}"/>
    <cellStyle name="Total 2 5 7 5" xfId="26155" xr:uid="{00000000-0005-0000-0000-000004940000}"/>
    <cellStyle name="Total 2 5 7 6" xfId="26156" xr:uid="{00000000-0005-0000-0000-000005940000}"/>
    <cellStyle name="Total 2 5 8" xfId="26157" xr:uid="{00000000-0005-0000-0000-000006940000}"/>
    <cellStyle name="Total 2 5 9" xfId="26046" xr:uid="{00000000-0005-0000-0000-000007940000}"/>
    <cellStyle name="Total 2 5_2historial" xfId="34900" xr:uid="{00000000-0005-0000-0000-000008940000}"/>
    <cellStyle name="Total 2 6" xfId="26158" xr:uid="{00000000-0005-0000-0000-000009940000}"/>
    <cellStyle name="Total 2 6 2" xfId="26159" xr:uid="{00000000-0005-0000-0000-00000A940000}"/>
    <cellStyle name="Total 2 6 2 2" xfId="26160" xr:uid="{00000000-0005-0000-0000-00000B940000}"/>
    <cellStyle name="Total 2 6 2 2 2" xfId="26161" xr:uid="{00000000-0005-0000-0000-00000C940000}"/>
    <cellStyle name="Total 2 6 2 2 2 2" xfId="26162" xr:uid="{00000000-0005-0000-0000-00000D940000}"/>
    <cellStyle name="Total 2 6 2 2 2 3" xfId="26163" xr:uid="{00000000-0005-0000-0000-00000E940000}"/>
    <cellStyle name="Total 2 6 2 2 2 4" xfId="26164" xr:uid="{00000000-0005-0000-0000-00000F940000}"/>
    <cellStyle name="Total 2 6 2 2 2 5" xfId="26165" xr:uid="{00000000-0005-0000-0000-000010940000}"/>
    <cellStyle name="Total 2 6 2 2 2 6" xfId="26166" xr:uid="{00000000-0005-0000-0000-000011940000}"/>
    <cellStyle name="Total 2 6 2 2 3" xfId="26167" xr:uid="{00000000-0005-0000-0000-000012940000}"/>
    <cellStyle name="Total 2 6 2 2 3 2" xfId="26168" xr:uid="{00000000-0005-0000-0000-000013940000}"/>
    <cellStyle name="Total 2 6 2 2 3 3" xfId="26169" xr:uid="{00000000-0005-0000-0000-000014940000}"/>
    <cellStyle name="Total 2 6 2 2 3 4" xfId="26170" xr:uid="{00000000-0005-0000-0000-000015940000}"/>
    <cellStyle name="Total 2 6 2 2 3 5" xfId="26171" xr:uid="{00000000-0005-0000-0000-000016940000}"/>
    <cellStyle name="Total 2 6 2 2 3 6" xfId="26172" xr:uid="{00000000-0005-0000-0000-000017940000}"/>
    <cellStyle name="Total 2 6 2 2 4" xfId="26173" xr:uid="{00000000-0005-0000-0000-000018940000}"/>
    <cellStyle name="Total 2 6 2 3" xfId="26174" xr:uid="{00000000-0005-0000-0000-000019940000}"/>
    <cellStyle name="Total 2 6 2 3 2" xfId="26175" xr:uid="{00000000-0005-0000-0000-00001A940000}"/>
    <cellStyle name="Total 2 6 2 3 3" xfId="26176" xr:uid="{00000000-0005-0000-0000-00001B940000}"/>
    <cellStyle name="Total 2 6 2 3 4" xfId="26177" xr:uid="{00000000-0005-0000-0000-00001C940000}"/>
    <cellStyle name="Total 2 6 2 3 5" xfId="26178" xr:uid="{00000000-0005-0000-0000-00001D940000}"/>
    <cellStyle name="Total 2 6 2 3 6" xfId="26179" xr:uid="{00000000-0005-0000-0000-00001E940000}"/>
    <cellStyle name="Total 2 6 2 4" xfId="26180" xr:uid="{00000000-0005-0000-0000-00001F940000}"/>
    <cellStyle name="Total 2 6 2 4 2" xfId="26181" xr:uid="{00000000-0005-0000-0000-000020940000}"/>
    <cellStyle name="Total 2 6 2 4 3" xfId="26182" xr:uid="{00000000-0005-0000-0000-000021940000}"/>
    <cellStyle name="Total 2 6 2 4 4" xfId="26183" xr:uid="{00000000-0005-0000-0000-000022940000}"/>
    <cellStyle name="Total 2 6 2 4 5" xfId="26184" xr:uid="{00000000-0005-0000-0000-000023940000}"/>
    <cellStyle name="Total 2 6 2 4 6" xfId="26185" xr:uid="{00000000-0005-0000-0000-000024940000}"/>
    <cellStyle name="Total 2 6 2 5" xfId="26186" xr:uid="{00000000-0005-0000-0000-000025940000}"/>
    <cellStyle name="Total 2 6 3" xfId="26187" xr:uid="{00000000-0005-0000-0000-000026940000}"/>
    <cellStyle name="Total 2 6 3 2" xfId="26188" xr:uid="{00000000-0005-0000-0000-000027940000}"/>
    <cellStyle name="Total 2 6 3 2 2" xfId="26189" xr:uid="{00000000-0005-0000-0000-000028940000}"/>
    <cellStyle name="Total 2 6 3 2 2 2" xfId="26190" xr:uid="{00000000-0005-0000-0000-000029940000}"/>
    <cellStyle name="Total 2 6 3 2 2 3" xfId="26191" xr:uid="{00000000-0005-0000-0000-00002A940000}"/>
    <cellStyle name="Total 2 6 3 2 2 4" xfId="26192" xr:uid="{00000000-0005-0000-0000-00002B940000}"/>
    <cellStyle name="Total 2 6 3 2 2 5" xfId="26193" xr:uid="{00000000-0005-0000-0000-00002C940000}"/>
    <cellStyle name="Total 2 6 3 2 2 6" xfId="26194" xr:uid="{00000000-0005-0000-0000-00002D940000}"/>
    <cellStyle name="Total 2 6 3 2 3" xfId="26195" xr:uid="{00000000-0005-0000-0000-00002E940000}"/>
    <cellStyle name="Total 2 6 3 2 3 2" xfId="26196" xr:uid="{00000000-0005-0000-0000-00002F940000}"/>
    <cellStyle name="Total 2 6 3 2 3 3" xfId="26197" xr:uid="{00000000-0005-0000-0000-000030940000}"/>
    <cellStyle name="Total 2 6 3 2 3 4" xfId="26198" xr:uid="{00000000-0005-0000-0000-000031940000}"/>
    <cellStyle name="Total 2 6 3 2 3 5" xfId="26199" xr:uid="{00000000-0005-0000-0000-000032940000}"/>
    <cellStyle name="Total 2 6 3 2 3 6" xfId="26200" xr:uid="{00000000-0005-0000-0000-000033940000}"/>
    <cellStyle name="Total 2 6 3 2 4" xfId="26201" xr:uid="{00000000-0005-0000-0000-000034940000}"/>
    <cellStyle name="Total 2 6 3 3" xfId="26202" xr:uid="{00000000-0005-0000-0000-000035940000}"/>
    <cellStyle name="Total 2 6 3 3 2" xfId="26203" xr:uid="{00000000-0005-0000-0000-000036940000}"/>
    <cellStyle name="Total 2 6 3 3 3" xfId="26204" xr:uid="{00000000-0005-0000-0000-000037940000}"/>
    <cellStyle name="Total 2 6 3 3 4" xfId="26205" xr:uid="{00000000-0005-0000-0000-000038940000}"/>
    <cellStyle name="Total 2 6 3 3 5" xfId="26206" xr:uid="{00000000-0005-0000-0000-000039940000}"/>
    <cellStyle name="Total 2 6 3 3 6" xfId="26207" xr:uid="{00000000-0005-0000-0000-00003A940000}"/>
    <cellStyle name="Total 2 6 3 4" xfId="26208" xr:uid="{00000000-0005-0000-0000-00003B940000}"/>
    <cellStyle name="Total 2 6 3 4 2" xfId="26209" xr:uid="{00000000-0005-0000-0000-00003C940000}"/>
    <cellStyle name="Total 2 6 3 4 3" xfId="26210" xr:uid="{00000000-0005-0000-0000-00003D940000}"/>
    <cellStyle name="Total 2 6 3 4 4" xfId="26211" xr:uid="{00000000-0005-0000-0000-00003E940000}"/>
    <cellStyle name="Total 2 6 3 4 5" xfId="26212" xr:uid="{00000000-0005-0000-0000-00003F940000}"/>
    <cellStyle name="Total 2 6 3 4 6" xfId="26213" xr:uid="{00000000-0005-0000-0000-000040940000}"/>
    <cellStyle name="Total 2 6 3 5" xfId="26214" xr:uid="{00000000-0005-0000-0000-000041940000}"/>
    <cellStyle name="Total 2 6 4" xfId="26215" xr:uid="{00000000-0005-0000-0000-000042940000}"/>
    <cellStyle name="Total 2 6 4 2" xfId="26216" xr:uid="{00000000-0005-0000-0000-000043940000}"/>
    <cellStyle name="Total 2 6 4 2 2" xfId="26217" xr:uid="{00000000-0005-0000-0000-000044940000}"/>
    <cellStyle name="Total 2 6 4 2 2 2" xfId="26218" xr:uid="{00000000-0005-0000-0000-000045940000}"/>
    <cellStyle name="Total 2 6 4 2 2 3" xfId="26219" xr:uid="{00000000-0005-0000-0000-000046940000}"/>
    <cellStyle name="Total 2 6 4 2 2 4" xfId="26220" xr:uid="{00000000-0005-0000-0000-000047940000}"/>
    <cellStyle name="Total 2 6 4 2 2 5" xfId="26221" xr:uid="{00000000-0005-0000-0000-000048940000}"/>
    <cellStyle name="Total 2 6 4 2 2 6" xfId="26222" xr:uid="{00000000-0005-0000-0000-000049940000}"/>
    <cellStyle name="Total 2 6 4 2 3" xfId="26223" xr:uid="{00000000-0005-0000-0000-00004A940000}"/>
    <cellStyle name="Total 2 6 4 2 3 2" xfId="26224" xr:uid="{00000000-0005-0000-0000-00004B940000}"/>
    <cellStyle name="Total 2 6 4 2 3 3" xfId="26225" xr:uid="{00000000-0005-0000-0000-00004C940000}"/>
    <cellStyle name="Total 2 6 4 2 3 4" xfId="26226" xr:uid="{00000000-0005-0000-0000-00004D940000}"/>
    <cellStyle name="Total 2 6 4 2 3 5" xfId="26227" xr:uid="{00000000-0005-0000-0000-00004E940000}"/>
    <cellStyle name="Total 2 6 4 2 3 6" xfId="26228" xr:uid="{00000000-0005-0000-0000-00004F940000}"/>
    <cellStyle name="Total 2 6 4 2 4" xfId="26229" xr:uid="{00000000-0005-0000-0000-000050940000}"/>
    <cellStyle name="Total 2 6 4 3" xfId="26230" xr:uid="{00000000-0005-0000-0000-000051940000}"/>
    <cellStyle name="Total 2 6 4 3 2" xfId="26231" xr:uid="{00000000-0005-0000-0000-000052940000}"/>
    <cellStyle name="Total 2 6 4 3 3" xfId="26232" xr:uid="{00000000-0005-0000-0000-000053940000}"/>
    <cellStyle name="Total 2 6 4 3 4" xfId="26233" xr:uid="{00000000-0005-0000-0000-000054940000}"/>
    <cellStyle name="Total 2 6 4 3 5" xfId="26234" xr:uid="{00000000-0005-0000-0000-000055940000}"/>
    <cellStyle name="Total 2 6 4 3 6" xfId="26235" xr:uid="{00000000-0005-0000-0000-000056940000}"/>
    <cellStyle name="Total 2 6 4 4" xfId="26236" xr:uid="{00000000-0005-0000-0000-000057940000}"/>
    <cellStyle name="Total 2 6 4 4 2" xfId="26237" xr:uid="{00000000-0005-0000-0000-000058940000}"/>
    <cellStyle name="Total 2 6 4 4 3" xfId="26238" xr:uid="{00000000-0005-0000-0000-000059940000}"/>
    <cellStyle name="Total 2 6 4 4 4" xfId="26239" xr:uid="{00000000-0005-0000-0000-00005A940000}"/>
    <cellStyle name="Total 2 6 4 4 5" xfId="26240" xr:uid="{00000000-0005-0000-0000-00005B940000}"/>
    <cellStyle name="Total 2 6 4 4 6" xfId="26241" xr:uid="{00000000-0005-0000-0000-00005C940000}"/>
    <cellStyle name="Total 2 6 4 5" xfId="26242" xr:uid="{00000000-0005-0000-0000-00005D940000}"/>
    <cellStyle name="Total 2 6 5" xfId="26243" xr:uid="{00000000-0005-0000-0000-00005E940000}"/>
    <cellStyle name="Total 2 6 5 2" xfId="26244" xr:uid="{00000000-0005-0000-0000-00005F940000}"/>
    <cellStyle name="Total 2 6 5 2 2" xfId="26245" xr:uid="{00000000-0005-0000-0000-000060940000}"/>
    <cellStyle name="Total 2 6 5 2 3" xfId="26246" xr:uid="{00000000-0005-0000-0000-000061940000}"/>
    <cellStyle name="Total 2 6 5 2 4" xfId="26247" xr:uid="{00000000-0005-0000-0000-000062940000}"/>
    <cellStyle name="Total 2 6 5 2 5" xfId="26248" xr:uid="{00000000-0005-0000-0000-000063940000}"/>
    <cellStyle name="Total 2 6 5 2 6" xfId="26249" xr:uid="{00000000-0005-0000-0000-000064940000}"/>
    <cellStyle name="Total 2 6 5 3" xfId="26250" xr:uid="{00000000-0005-0000-0000-000065940000}"/>
    <cellStyle name="Total 2 6 5 3 2" xfId="26251" xr:uid="{00000000-0005-0000-0000-000066940000}"/>
    <cellStyle name="Total 2 6 5 3 3" xfId="26252" xr:uid="{00000000-0005-0000-0000-000067940000}"/>
    <cellStyle name="Total 2 6 5 3 4" xfId="26253" xr:uid="{00000000-0005-0000-0000-000068940000}"/>
    <cellStyle name="Total 2 6 5 3 5" xfId="26254" xr:uid="{00000000-0005-0000-0000-000069940000}"/>
    <cellStyle name="Total 2 6 5 3 6" xfId="26255" xr:uid="{00000000-0005-0000-0000-00006A940000}"/>
    <cellStyle name="Total 2 6 5 4" xfId="26256" xr:uid="{00000000-0005-0000-0000-00006B940000}"/>
    <cellStyle name="Total 2 6 6" xfId="26257" xr:uid="{00000000-0005-0000-0000-00006C940000}"/>
    <cellStyle name="Total 2 6 6 2" xfId="26258" xr:uid="{00000000-0005-0000-0000-00006D940000}"/>
    <cellStyle name="Total 2 6 6 3" xfId="26259" xr:uid="{00000000-0005-0000-0000-00006E940000}"/>
    <cellStyle name="Total 2 6 6 4" xfId="26260" xr:uid="{00000000-0005-0000-0000-00006F940000}"/>
    <cellStyle name="Total 2 6 6 5" xfId="26261" xr:uid="{00000000-0005-0000-0000-000070940000}"/>
    <cellStyle name="Total 2 6 6 6" xfId="26262" xr:uid="{00000000-0005-0000-0000-000071940000}"/>
    <cellStyle name="Total 2 6 7" xfId="26263" xr:uid="{00000000-0005-0000-0000-000072940000}"/>
    <cellStyle name="Total 2 6 7 2" xfId="26264" xr:uid="{00000000-0005-0000-0000-000073940000}"/>
    <cellStyle name="Total 2 6 7 3" xfId="26265" xr:uid="{00000000-0005-0000-0000-000074940000}"/>
    <cellStyle name="Total 2 6 7 4" xfId="26266" xr:uid="{00000000-0005-0000-0000-000075940000}"/>
    <cellStyle name="Total 2 6 7 5" xfId="26267" xr:uid="{00000000-0005-0000-0000-000076940000}"/>
    <cellStyle name="Total 2 6 7 6" xfId="26268" xr:uid="{00000000-0005-0000-0000-000077940000}"/>
    <cellStyle name="Total 2 6 8" xfId="26269" xr:uid="{00000000-0005-0000-0000-000078940000}"/>
    <cellStyle name="Total 2 6_2historial" xfId="34901" xr:uid="{00000000-0005-0000-0000-000079940000}"/>
    <cellStyle name="Total 2 7" xfId="26270" xr:uid="{00000000-0005-0000-0000-00007A940000}"/>
    <cellStyle name="Total 2 7 2" xfId="26271" xr:uid="{00000000-0005-0000-0000-00007B940000}"/>
    <cellStyle name="Total 2 7 2 2" xfId="26272" xr:uid="{00000000-0005-0000-0000-00007C940000}"/>
    <cellStyle name="Total 2 7 2 2 2" xfId="26273" xr:uid="{00000000-0005-0000-0000-00007D940000}"/>
    <cellStyle name="Total 2 7 2 2 2 2" xfId="26274" xr:uid="{00000000-0005-0000-0000-00007E940000}"/>
    <cellStyle name="Total 2 7 2 2 2 3" xfId="26275" xr:uid="{00000000-0005-0000-0000-00007F940000}"/>
    <cellStyle name="Total 2 7 2 2 2 4" xfId="26276" xr:uid="{00000000-0005-0000-0000-000080940000}"/>
    <cellStyle name="Total 2 7 2 2 2 5" xfId="26277" xr:uid="{00000000-0005-0000-0000-000081940000}"/>
    <cellStyle name="Total 2 7 2 2 2 6" xfId="26278" xr:uid="{00000000-0005-0000-0000-000082940000}"/>
    <cellStyle name="Total 2 7 2 2 3" xfId="26279" xr:uid="{00000000-0005-0000-0000-000083940000}"/>
    <cellStyle name="Total 2 7 2 2 3 2" xfId="26280" xr:uid="{00000000-0005-0000-0000-000084940000}"/>
    <cellStyle name="Total 2 7 2 2 3 3" xfId="26281" xr:uid="{00000000-0005-0000-0000-000085940000}"/>
    <cellStyle name="Total 2 7 2 2 3 4" xfId="26282" xr:uid="{00000000-0005-0000-0000-000086940000}"/>
    <cellStyle name="Total 2 7 2 2 3 5" xfId="26283" xr:uid="{00000000-0005-0000-0000-000087940000}"/>
    <cellStyle name="Total 2 7 2 2 3 6" xfId="26284" xr:uid="{00000000-0005-0000-0000-000088940000}"/>
    <cellStyle name="Total 2 7 2 2 4" xfId="26285" xr:uid="{00000000-0005-0000-0000-000089940000}"/>
    <cellStyle name="Total 2 7 2 3" xfId="26286" xr:uid="{00000000-0005-0000-0000-00008A940000}"/>
    <cellStyle name="Total 2 7 2 3 2" xfId="26287" xr:uid="{00000000-0005-0000-0000-00008B940000}"/>
    <cellStyle name="Total 2 7 2 3 3" xfId="26288" xr:uid="{00000000-0005-0000-0000-00008C940000}"/>
    <cellStyle name="Total 2 7 2 3 4" xfId="26289" xr:uid="{00000000-0005-0000-0000-00008D940000}"/>
    <cellStyle name="Total 2 7 2 3 5" xfId="26290" xr:uid="{00000000-0005-0000-0000-00008E940000}"/>
    <cellStyle name="Total 2 7 2 3 6" xfId="26291" xr:uid="{00000000-0005-0000-0000-00008F940000}"/>
    <cellStyle name="Total 2 7 2 4" xfId="26292" xr:uid="{00000000-0005-0000-0000-000090940000}"/>
    <cellStyle name="Total 2 7 2 4 2" xfId="26293" xr:uid="{00000000-0005-0000-0000-000091940000}"/>
    <cellStyle name="Total 2 7 2 4 3" xfId="26294" xr:uid="{00000000-0005-0000-0000-000092940000}"/>
    <cellStyle name="Total 2 7 2 4 4" xfId="26295" xr:uid="{00000000-0005-0000-0000-000093940000}"/>
    <cellStyle name="Total 2 7 2 4 5" xfId="26296" xr:uid="{00000000-0005-0000-0000-000094940000}"/>
    <cellStyle name="Total 2 7 2 4 6" xfId="26297" xr:uid="{00000000-0005-0000-0000-000095940000}"/>
    <cellStyle name="Total 2 7 2 5" xfId="26298" xr:uid="{00000000-0005-0000-0000-000096940000}"/>
    <cellStyle name="Total 2 7 3" xfId="26299" xr:uid="{00000000-0005-0000-0000-000097940000}"/>
    <cellStyle name="Total 2 7 3 2" xfId="26300" xr:uid="{00000000-0005-0000-0000-000098940000}"/>
    <cellStyle name="Total 2 7 3 2 2" xfId="26301" xr:uid="{00000000-0005-0000-0000-000099940000}"/>
    <cellStyle name="Total 2 7 3 2 2 2" xfId="26302" xr:uid="{00000000-0005-0000-0000-00009A940000}"/>
    <cellStyle name="Total 2 7 3 2 2 3" xfId="26303" xr:uid="{00000000-0005-0000-0000-00009B940000}"/>
    <cellStyle name="Total 2 7 3 2 2 4" xfId="26304" xr:uid="{00000000-0005-0000-0000-00009C940000}"/>
    <cellStyle name="Total 2 7 3 2 2 5" xfId="26305" xr:uid="{00000000-0005-0000-0000-00009D940000}"/>
    <cellStyle name="Total 2 7 3 2 2 6" xfId="26306" xr:uid="{00000000-0005-0000-0000-00009E940000}"/>
    <cellStyle name="Total 2 7 3 2 3" xfId="26307" xr:uid="{00000000-0005-0000-0000-00009F940000}"/>
    <cellStyle name="Total 2 7 3 2 3 2" xfId="26308" xr:uid="{00000000-0005-0000-0000-0000A0940000}"/>
    <cellStyle name="Total 2 7 3 2 3 3" xfId="26309" xr:uid="{00000000-0005-0000-0000-0000A1940000}"/>
    <cellStyle name="Total 2 7 3 2 3 4" xfId="26310" xr:uid="{00000000-0005-0000-0000-0000A2940000}"/>
    <cellStyle name="Total 2 7 3 2 3 5" xfId="26311" xr:uid="{00000000-0005-0000-0000-0000A3940000}"/>
    <cellStyle name="Total 2 7 3 2 3 6" xfId="26312" xr:uid="{00000000-0005-0000-0000-0000A4940000}"/>
    <cellStyle name="Total 2 7 3 2 4" xfId="26313" xr:uid="{00000000-0005-0000-0000-0000A5940000}"/>
    <cellStyle name="Total 2 7 3 3" xfId="26314" xr:uid="{00000000-0005-0000-0000-0000A6940000}"/>
    <cellStyle name="Total 2 7 3 3 2" xfId="26315" xr:uid="{00000000-0005-0000-0000-0000A7940000}"/>
    <cellStyle name="Total 2 7 3 3 3" xfId="26316" xr:uid="{00000000-0005-0000-0000-0000A8940000}"/>
    <cellStyle name="Total 2 7 3 3 4" xfId="26317" xr:uid="{00000000-0005-0000-0000-0000A9940000}"/>
    <cellStyle name="Total 2 7 3 3 5" xfId="26318" xr:uid="{00000000-0005-0000-0000-0000AA940000}"/>
    <cellStyle name="Total 2 7 3 3 6" xfId="26319" xr:uid="{00000000-0005-0000-0000-0000AB940000}"/>
    <cellStyle name="Total 2 7 3 4" xfId="26320" xr:uid="{00000000-0005-0000-0000-0000AC940000}"/>
    <cellStyle name="Total 2 7 3 4 2" xfId="26321" xr:uid="{00000000-0005-0000-0000-0000AD940000}"/>
    <cellStyle name="Total 2 7 3 4 3" xfId="26322" xr:uid="{00000000-0005-0000-0000-0000AE940000}"/>
    <cellStyle name="Total 2 7 3 4 4" xfId="26323" xr:uid="{00000000-0005-0000-0000-0000AF940000}"/>
    <cellStyle name="Total 2 7 3 4 5" xfId="26324" xr:uid="{00000000-0005-0000-0000-0000B0940000}"/>
    <cellStyle name="Total 2 7 3 4 6" xfId="26325" xr:uid="{00000000-0005-0000-0000-0000B1940000}"/>
    <cellStyle name="Total 2 7 3 5" xfId="26326" xr:uid="{00000000-0005-0000-0000-0000B2940000}"/>
    <cellStyle name="Total 2 7 4" xfId="26327" xr:uid="{00000000-0005-0000-0000-0000B3940000}"/>
    <cellStyle name="Total 2 7 4 2" xfId="26328" xr:uid="{00000000-0005-0000-0000-0000B4940000}"/>
    <cellStyle name="Total 2 7 4 2 2" xfId="26329" xr:uid="{00000000-0005-0000-0000-0000B5940000}"/>
    <cellStyle name="Total 2 7 4 2 2 2" xfId="26330" xr:uid="{00000000-0005-0000-0000-0000B6940000}"/>
    <cellStyle name="Total 2 7 4 2 2 3" xfId="26331" xr:uid="{00000000-0005-0000-0000-0000B7940000}"/>
    <cellStyle name="Total 2 7 4 2 2 4" xfId="26332" xr:uid="{00000000-0005-0000-0000-0000B8940000}"/>
    <cellStyle name="Total 2 7 4 2 2 5" xfId="26333" xr:uid="{00000000-0005-0000-0000-0000B9940000}"/>
    <cellStyle name="Total 2 7 4 2 2 6" xfId="26334" xr:uid="{00000000-0005-0000-0000-0000BA940000}"/>
    <cellStyle name="Total 2 7 4 2 3" xfId="26335" xr:uid="{00000000-0005-0000-0000-0000BB940000}"/>
    <cellStyle name="Total 2 7 4 2 3 2" xfId="26336" xr:uid="{00000000-0005-0000-0000-0000BC940000}"/>
    <cellStyle name="Total 2 7 4 2 3 3" xfId="26337" xr:uid="{00000000-0005-0000-0000-0000BD940000}"/>
    <cellStyle name="Total 2 7 4 2 3 4" xfId="26338" xr:uid="{00000000-0005-0000-0000-0000BE940000}"/>
    <cellStyle name="Total 2 7 4 2 3 5" xfId="26339" xr:uid="{00000000-0005-0000-0000-0000BF940000}"/>
    <cellStyle name="Total 2 7 4 2 3 6" xfId="26340" xr:uid="{00000000-0005-0000-0000-0000C0940000}"/>
    <cellStyle name="Total 2 7 4 2 4" xfId="26341" xr:uid="{00000000-0005-0000-0000-0000C1940000}"/>
    <cellStyle name="Total 2 7 4 3" xfId="26342" xr:uid="{00000000-0005-0000-0000-0000C2940000}"/>
    <cellStyle name="Total 2 7 4 3 2" xfId="26343" xr:uid="{00000000-0005-0000-0000-0000C3940000}"/>
    <cellStyle name="Total 2 7 4 3 3" xfId="26344" xr:uid="{00000000-0005-0000-0000-0000C4940000}"/>
    <cellStyle name="Total 2 7 4 3 4" xfId="26345" xr:uid="{00000000-0005-0000-0000-0000C5940000}"/>
    <cellStyle name="Total 2 7 4 3 5" xfId="26346" xr:uid="{00000000-0005-0000-0000-0000C6940000}"/>
    <cellStyle name="Total 2 7 4 3 6" xfId="26347" xr:uid="{00000000-0005-0000-0000-0000C7940000}"/>
    <cellStyle name="Total 2 7 4 4" xfId="26348" xr:uid="{00000000-0005-0000-0000-0000C8940000}"/>
    <cellStyle name="Total 2 7 4 4 2" xfId="26349" xr:uid="{00000000-0005-0000-0000-0000C9940000}"/>
    <cellStyle name="Total 2 7 4 4 3" xfId="26350" xr:uid="{00000000-0005-0000-0000-0000CA940000}"/>
    <cellStyle name="Total 2 7 4 4 4" xfId="26351" xr:uid="{00000000-0005-0000-0000-0000CB940000}"/>
    <cellStyle name="Total 2 7 4 4 5" xfId="26352" xr:uid="{00000000-0005-0000-0000-0000CC940000}"/>
    <cellStyle name="Total 2 7 4 4 6" xfId="26353" xr:uid="{00000000-0005-0000-0000-0000CD940000}"/>
    <cellStyle name="Total 2 7 4 5" xfId="26354" xr:uid="{00000000-0005-0000-0000-0000CE940000}"/>
    <cellStyle name="Total 2 7 5" xfId="26355" xr:uid="{00000000-0005-0000-0000-0000CF940000}"/>
    <cellStyle name="Total 2 7 5 2" xfId="26356" xr:uid="{00000000-0005-0000-0000-0000D0940000}"/>
    <cellStyle name="Total 2 7 5 2 2" xfId="26357" xr:uid="{00000000-0005-0000-0000-0000D1940000}"/>
    <cellStyle name="Total 2 7 5 2 3" xfId="26358" xr:uid="{00000000-0005-0000-0000-0000D2940000}"/>
    <cellStyle name="Total 2 7 5 2 4" xfId="26359" xr:uid="{00000000-0005-0000-0000-0000D3940000}"/>
    <cellStyle name="Total 2 7 5 2 5" xfId="26360" xr:uid="{00000000-0005-0000-0000-0000D4940000}"/>
    <cellStyle name="Total 2 7 5 2 6" xfId="26361" xr:uid="{00000000-0005-0000-0000-0000D5940000}"/>
    <cellStyle name="Total 2 7 5 3" xfId="26362" xr:uid="{00000000-0005-0000-0000-0000D6940000}"/>
    <cellStyle name="Total 2 7 5 3 2" xfId="26363" xr:uid="{00000000-0005-0000-0000-0000D7940000}"/>
    <cellStyle name="Total 2 7 5 3 3" xfId="26364" xr:uid="{00000000-0005-0000-0000-0000D8940000}"/>
    <cellStyle name="Total 2 7 5 3 4" xfId="26365" xr:uid="{00000000-0005-0000-0000-0000D9940000}"/>
    <cellStyle name="Total 2 7 5 3 5" xfId="26366" xr:uid="{00000000-0005-0000-0000-0000DA940000}"/>
    <cellStyle name="Total 2 7 5 3 6" xfId="26367" xr:uid="{00000000-0005-0000-0000-0000DB940000}"/>
    <cellStyle name="Total 2 7 5 4" xfId="26368" xr:uid="{00000000-0005-0000-0000-0000DC940000}"/>
    <cellStyle name="Total 2 7 6" xfId="26369" xr:uid="{00000000-0005-0000-0000-0000DD940000}"/>
    <cellStyle name="Total 2 7 6 2" xfId="26370" xr:uid="{00000000-0005-0000-0000-0000DE940000}"/>
    <cellStyle name="Total 2 7 6 3" xfId="26371" xr:uid="{00000000-0005-0000-0000-0000DF940000}"/>
    <cellStyle name="Total 2 7 6 4" xfId="26372" xr:uid="{00000000-0005-0000-0000-0000E0940000}"/>
    <cellStyle name="Total 2 7 6 5" xfId="26373" xr:uid="{00000000-0005-0000-0000-0000E1940000}"/>
    <cellStyle name="Total 2 7 6 6" xfId="26374" xr:uid="{00000000-0005-0000-0000-0000E2940000}"/>
    <cellStyle name="Total 2 7 7" xfId="26375" xr:uid="{00000000-0005-0000-0000-0000E3940000}"/>
    <cellStyle name="Total 2 7 7 2" xfId="26376" xr:uid="{00000000-0005-0000-0000-0000E4940000}"/>
    <cellStyle name="Total 2 7 7 3" xfId="26377" xr:uid="{00000000-0005-0000-0000-0000E5940000}"/>
    <cellStyle name="Total 2 7 7 4" xfId="26378" xr:uid="{00000000-0005-0000-0000-0000E6940000}"/>
    <cellStyle name="Total 2 7 7 5" xfId="26379" xr:uid="{00000000-0005-0000-0000-0000E7940000}"/>
    <cellStyle name="Total 2 7 7 6" xfId="26380" xr:uid="{00000000-0005-0000-0000-0000E8940000}"/>
    <cellStyle name="Total 2 7 8" xfId="26381" xr:uid="{00000000-0005-0000-0000-0000E9940000}"/>
    <cellStyle name="Total 2 7_2historial" xfId="34902" xr:uid="{00000000-0005-0000-0000-0000EA940000}"/>
    <cellStyle name="Total 2 8" xfId="26382" xr:uid="{00000000-0005-0000-0000-0000EB940000}"/>
    <cellStyle name="Total 2 8 2" xfId="26383" xr:uid="{00000000-0005-0000-0000-0000EC940000}"/>
    <cellStyle name="Total 2 8 2 2" xfId="26384" xr:uid="{00000000-0005-0000-0000-0000ED940000}"/>
    <cellStyle name="Total 2 8 2 2 2" xfId="26385" xr:uid="{00000000-0005-0000-0000-0000EE940000}"/>
    <cellStyle name="Total 2 8 2 2 2 2" xfId="26386" xr:uid="{00000000-0005-0000-0000-0000EF940000}"/>
    <cellStyle name="Total 2 8 2 2 2 3" xfId="26387" xr:uid="{00000000-0005-0000-0000-0000F0940000}"/>
    <cellStyle name="Total 2 8 2 2 2 4" xfId="26388" xr:uid="{00000000-0005-0000-0000-0000F1940000}"/>
    <cellStyle name="Total 2 8 2 2 2 5" xfId="26389" xr:uid="{00000000-0005-0000-0000-0000F2940000}"/>
    <cellStyle name="Total 2 8 2 2 2 6" xfId="26390" xr:uid="{00000000-0005-0000-0000-0000F3940000}"/>
    <cellStyle name="Total 2 8 2 2 3" xfId="26391" xr:uid="{00000000-0005-0000-0000-0000F4940000}"/>
    <cellStyle name="Total 2 8 2 2 3 2" xfId="26392" xr:uid="{00000000-0005-0000-0000-0000F5940000}"/>
    <cellStyle name="Total 2 8 2 2 3 3" xfId="26393" xr:uid="{00000000-0005-0000-0000-0000F6940000}"/>
    <cellStyle name="Total 2 8 2 2 3 4" xfId="26394" xr:uid="{00000000-0005-0000-0000-0000F7940000}"/>
    <cellStyle name="Total 2 8 2 2 3 5" xfId="26395" xr:uid="{00000000-0005-0000-0000-0000F8940000}"/>
    <cellStyle name="Total 2 8 2 2 3 6" xfId="26396" xr:uid="{00000000-0005-0000-0000-0000F9940000}"/>
    <cellStyle name="Total 2 8 2 2 4" xfId="26397" xr:uid="{00000000-0005-0000-0000-0000FA940000}"/>
    <cellStyle name="Total 2 8 2 3" xfId="26398" xr:uid="{00000000-0005-0000-0000-0000FB940000}"/>
    <cellStyle name="Total 2 8 2 3 2" xfId="26399" xr:uid="{00000000-0005-0000-0000-0000FC940000}"/>
    <cellStyle name="Total 2 8 2 3 3" xfId="26400" xr:uid="{00000000-0005-0000-0000-0000FD940000}"/>
    <cellStyle name="Total 2 8 2 3 4" xfId="26401" xr:uid="{00000000-0005-0000-0000-0000FE940000}"/>
    <cellStyle name="Total 2 8 2 3 5" xfId="26402" xr:uid="{00000000-0005-0000-0000-0000FF940000}"/>
    <cellStyle name="Total 2 8 2 3 6" xfId="26403" xr:uid="{00000000-0005-0000-0000-000000950000}"/>
    <cellStyle name="Total 2 8 2 4" xfId="26404" xr:uid="{00000000-0005-0000-0000-000001950000}"/>
    <cellStyle name="Total 2 8 2 4 2" xfId="26405" xr:uid="{00000000-0005-0000-0000-000002950000}"/>
    <cellStyle name="Total 2 8 2 4 3" xfId="26406" xr:uid="{00000000-0005-0000-0000-000003950000}"/>
    <cellStyle name="Total 2 8 2 4 4" xfId="26407" xr:uid="{00000000-0005-0000-0000-000004950000}"/>
    <cellStyle name="Total 2 8 2 4 5" xfId="26408" xr:uid="{00000000-0005-0000-0000-000005950000}"/>
    <cellStyle name="Total 2 8 2 4 6" xfId="26409" xr:uid="{00000000-0005-0000-0000-000006950000}"/>
    <cellStyle name="Total 2 8 2 5" xfId="26410" xr:uid="{00000000-0005-0000-0000-000007950000}"/>
    <cellStyle name="Total 2 8 3" xfId="26411" xr:uid="{00000000-0005-0000-0000-000008950000}"/>
    <cellStyle name="Total 2 8 3 2" xfId="26412" xr:uid="{00000000-0005-0000-0000-000009950000}"/>
    <cellStyle name="Total 2 8 3 2 2" xfId="26413" xr:uid="{00000000-0005-0000-0000-00000A950000}"/>
    <cellStyle name="Total 2 8 3 2 3" xfId="26414" xr:uid="{00000000-0005-0000-0000-00000B950000}"/>
    <cellStyle name="Total 2 8 3 2 4" xfId="26415" xr:uid="{00000000-0005-0000-0000-00000C950000}"/>
    <cellStyle name="Total 2 8 3 2 5" xfId="26416" xr:uid="{00000000-0005-0000-0000-00000D950000}"/>
    <cellStyle name="Total 2 8 3 2 6" xfId="26417" xr:uid="{00000000-0005-0000-0000-00000E950000}"/>
    <cellStyle name="Total 2 8 3 3" xfId="26418" xr:uid="{00000000-0005-0000-0000-00000F950000}"/>
    <cellStyle name="Total 2 8 3 3 2" xfId="26419" xr:uid="{00000000-0005-0000-0000-000010950000}"/>
    <cellStyle name="Total 2 8 3 3 3" xfId="26420" xr:uid="{00000000-0005-0000-0000-000011950000}"/>
    <cellStyle name="Total 2 8 3 3 4" xfId="26421" xr:uid="{00000000-0005-0000-0000-000012950000}"/>
    <cellStyle name="Total 2 8 3 3 5" xfId="26422" xr:uid="{00000000-0005-0000-0000-000013950000}"/>
    <cellStyle name="Total 2 8 3 3 6" xfId="26423" xr:uid="{00000000-0005-0000-0000-000014950000}"/>
    <cellStyle name="Total 2 8 3 4" xfId="26424" xr:uid="{00000000-0005-0000-0000-000015950000}"/>
    <cellStyle name="Total 2 8 4" xfId="26425" xr:uid="{00000000-0005-0000-0000-000016950000}"/>
    <cellStyle name="Total 2 8 4 2" xfId="26426" xr:uid="{00000000-0005-0000-0000-000017950000}"/>
    <cellStyle name="Total 2 8 4 3" xfId="26427" xr:uid="{00000000-0005-0000-0000-000018950000}"/>
    <cellStyle name="Total 2 8 4 4" xfId="26428" xr:uid="{00000000-0005-0000-0000-000019950000}"/>
    <cellStyle name="Total 2 8 4 5" xfId="26429" xr:uid="{00000000-0005-0000-0000-00001A950000}"/>
    <cellStyle name="Total 2 8 4 6" xfId="26430" xr:uid="{00000000-0005-0000-0000-00001B950000}"/>
    <cellStyle name="Total 2 8 5" xfId="26431" xr:uid="{00000000-0005-0000-0000-00001C950000}"/>
    <cellStyle name="Total 2 8 5 2" xfId="26432" xr:uid="{00000000-0005-0000-0000-00001D950000}"/>
    <cellStyle name="Total 2 8 5 3" xfId="26433" xr:uid="{00000000-0005-0000-0000-00001E950000}"/>
    <cellStyle name="Total 2 8 5 4" xfId="26434" xr:uid="{00000000-0005-0000-0000-00001F950000}"/>
    <cellStyle name="Total 2 8 5 5" xfId="26435" xr:uid="{00000000-0005-0000-0000-000020950000}"/>
    <cellStyle name="Total 2 8 5 6" xfId="26436" xr:uid="{00000000-0005-0000-0000-000021950000}"/>
    <cellStyle name="Total 2 8 6" xfId="26437" xr:uid="{00000000-0005-0000-0000-000022950000}"/>
    <cellStyle name="Total 2 8_2historial" xfId="34903" xr:uid="{00000000-0005-0000-0000-000023950000}"/>
    <cellStyle name="Total 2 9" xfId="26438" xr:uid="{00000000-0005-0000-0000-000024950000}"/>
    <cellStyle name="Total 2 9 2" xfId="26439" xr:uid="{00000000-0005-0000-0000-000025950000}"/>
    <cellStyle name="Total 2 9 2 2" xfId="26440" xr:uid="{00000000-0005-0000-0000-000026950000}"/>
    <cellStyle name="Total 2 9 2 2 2" xfId="26441" xr:uid="{00000000-0005-0000-0000-000027950000}"/>
    <cellStyle name="Total 2 9 2 2 2 2" xfId="26442" xr:uid="{00000000-0005-0000-0000-000028950000}"/>
    <cellStyle name="Total 2 9 2 2 2 3" xfId="26443" xr:uid="{00000000-0005-0000-0000-000029950000}"/>
    <cellStyle name="Total 2 9 2 2 2 4" xfId="26444" xr:uid="{00000000-0005-0000-0000-00002A950000}"/>
    <cellStyle name="Total 2 9 2 2 2 5" xfId="26445" xr:uid="{00000000-0005-0000-0000-00002B950000}"/>
    <cellStyle name="Total 2 9 2 2 2 6" xfId="26446" xr:uid="{00000000-0005-0000-0000-00002C950000}"/>
    <cellStyle name="Total 2 9 2 2 3" xfId="26447" xr:uid="{00000000-0005-0000-0000-00002D950000}"/>
    <cellStyle name="Total 2 9 2 2 3 2" xfId="26448" xr:uid="{00000000-0005-0000-0000-00002E950000}"/>
    <cellStyle name="Total 2 9 2 2 3 3" xfId="26449" xr:uid="{00000000-0005-0000-0000-00002F950000}"/>
    <cellStyle name="Total 2 9 2 2 3 4" xfId="26450" xr:uid="{00000000-0005-0000-0000-000030950000}"/>
    <cellStyle name="Total 2 9 2 2 3 5" xfId="26451" xr:uid="{00000000-0005-0000-0000-000031950000}"/>
    <cellStyle name="Total 2 9 2 2 3 6" xfId="26452" xr:uid="{00000000-0005-0000-0000-000032950000}"/>
    <cellStyle name="Total 2 9 2 2 4" xfId="26453" xr:uid="{00000000-0005-0000-0000-000033950000}"/>
    <cellStyle name="Total 2 9 2 3" xfId="26454" xr:uid="{00000000-0005-0000-0000-000034950000}"/>
    <cellStyle name="Total 2 9 2 3 2" xfId="26455" xr:uid="{00000000-0005-0000-0000-000035950000}"/>
    <cellStyle name="Total 2 9 2 3 3" xfId="26456" xr:uid="{00000000-0005-0000-0000-000036950000}"/>
    <cellStyle name="Total 2 9 2 3 4" xfId="26457" xr:uid="{00000000-0005-0000-0000-000037950000}"/>
    <cellStyle name="Total 2 9 2 3 5" xfId="26458" xr:uid="{00000000-0005-0000-0000-000038950000}"/>
    <cellStyle name="Total 2 9 2 3 6" xfId="26459" xr:uid="{00000000-0005-0000-0000-000039950000}"/>
    <cellStyle name="Total 2 9 2 4" xfId="26460" xr:uid="{00000000-0005-0000-0000-00003A950000}"/>
    <cellStyle name="Total 2 9 2 4 2" xfId="26461" xr:uid="{00000000-0005-0000-0000-00003B950000}"/>
    <cellStyle name="Total 2 9 2 4 3" xfId="26462" xr:uid="{00000000-0005-0000-0000-00003C950000}"/>
    <cellStyle name="Total 2 9 2 4 4" xfId="26463" xr:uid="{00000000-0005-0000-0000-00003D950000}"/>
    <cellStyle name="Total 2 9 2 4 5" xfId="26464" xr:uid="{00000000-0005-0000-0000-00003E950000}"/>
    <cellStyle name="Total 2 9 2 4 6" xfId="26465" xr:uid="{00000000-0005-0000-0000-00003F950000}"/>
    <cellStyle name="Total 2 9 2 5" xfId="26466" xr:uid="{00000000-0005-0000-0000-000040950000}"/>
    <cellStyle name="Total 2 9 3" xfId="26467" xr:uid="{00000000-0005-0000-0000-000041950000}"/>
    <cellStyle name="Total 2 9 3 2" xfId="26468" xr:uid="{00000000-0005-0000-0000-000042950000}"/>
    <cellStyle name="Total 2 9 3 2 2" xfId="26469" xr:uid="{00000000-0005-0000-0000-000043950000}"/>
    <cellStyle name="Total 2 9 3 2 3" xfId="26470" xr:uid="{00000000-0005-0000-0000-000044950000}"/>
    <cellStyle name="Total 2 9 3 2 4" xfId="26471" xr:uid="{00000000-0005-0000-0000-000045950000}"/>
    <cellStyle name="Total 2 9 3 2 5" xfId="26472" xr:uid="{00000000-0005-0000-0000-000046950000}"/>
    <cellStyle name="Total 2 9 3 2 6" xfId="26473" xr:uid="{00000000-0005-0000-0000-000047950000}"/>
    <cellStyle name="Total 2 9 3 3" xfId="26474" xr:uid="{00000000-0005-0000-0000-000048950000}"/>
    <cellStyle name="Total 2 9 3 3 2" xfId="26475" xr:uid="{00000000-0005-0000-0000-000049950000}"/>
    <cellStyle name="Total 2 9 3 3 3" xfId="26476" xr:uid="{00000000-0005-0000-0000-00004A950000}"/>
    <cellStyle name="Total 2 9 3 3 4" xfId="26477" xr:uid="{00000000-0005-0000-0000-00004B950000}"/>
    <cellStyle name="Total 2 9 3 3 5" xfId="26478" xr:uid="{00000000-0005-0000-0000-00004C950000}"/>
    <cellStyle name="Total 2 9 3 3 6" xfId="26479" xr:uid="{00000000-0005-0000-0000-00004D950000}"/>
    <cellStyle name="Total 2 9 3 4" xfId="26480" xr:uid="{00000000-0005-0000-0000-00004E950000}"/>
    <cellStyle name="Total 2 9 4" xfId="26481" xr:uid="{00000000-0005-0000-0000-00004F950000}"/>
    <cellStyle name="Total 2 9 4 2" xfId="26482" xr:uid="{00000000-0005-0000-0000-000050950000}"/>
    <cellStyle name="Total 2 9 4 3" xfId="26483" xr:uid="{00000000-0005-0000-0000-000051950000}"/>
    <cellStyle name="Total 2 9 4 4" xfId="26484" xr:uid="{00000000-0005-0000-0000-000052950000}"/>
    <cellStyle name="Total 2 9 4 5" xfId="26485" xr:uid="{00000000-0005-0000-0000-000053950000}"/>
    <cellStyle name="Total 2 9 4 6" xfId="26486" xr:uid="{00000000-0005-0000-0000-000054950000}"/>
    <cellStyle name="Total 2 9 5" xfId="26487" xr:uid="{00000000-0005-0000-0000-000055950000}"/>
    <cellStyle name="Total 2 9 5 2" xfId="26488" xr:uid="{00000000-0005-0000-0000-000056950000}"/>
    <cellStyle name="Total 2 9 5 3" xfId="26489" xr:uid="{00000000-0005-0000-0000-000057950000}"/>
    <cellStyle name="Total 2 9 5 4" xfId="26490" xr:uid="{00000000-0005-0000-0000-000058950000}"/>
    <cellStyle name="Total 2 9 5 5" xfId="26491" xr:uid="{00000000-0005-0000-0000-000059950000}"/>
    <cellStyle name="Total 2 9 5 6" xfId="26492" xr:uid="{00000000-0005-0000-0000-00005A950000}"/>
    <cellStyle name="Total 2 9 6" xfId="26493" xr:uid="{00000000-0005-0000-0000-00005B950000}"/>
    <cellStyle name="Total 2 9_2historial" xfId="34904" xr:uid="{00000000-0005-0000-0000-00005C950000}"/>
    <cellStyle name="Total 2_2historial" xfId="34905" xr:uid="{00000000-0005-0000-0000-00005D950000}"/>
    <cellStyle name="Total 3" xfId="34546" xr:uid="{00000000-0005-0000-0000-00005E950000}"/>
    <cellStyle name="Total 3 2" xfId="34906" xr:uid="{00000000-0005-0000-0000-00005F950000}"/>
    <cellStyle name="Total 4" xfId="34547" xr:uid="{00000000-0005-0000-0000-000060950000}"/>
    <cellStyle name="Total 4 2" xfId="34907" xr:uid="{00000000-0005-0000-0000-000061950000}"/>
    <cellStyle name="Total 4 2 2" xfId="35468" xr:uid="{00000000-0005-0000-0000-000062950000}"/>
    <cellStyle name="Total 4 3" xfId="35058" xr:uid="{00000000-0005-0000-0000-000063950000}"/>
    <cellStyle name="Total 4_Client_Report_SSFD_286_UI_15May14_06h00" xfId="37161" xr:uid="{00000000-0005-0000-0000-000064950000}"/>
    <cellStyle name="Total 5" xfId="34908" xr:uid="{00000000-0005-0000-0000-000065950000}"/>
    <cellStyle name="Total 5 2" xfId="37415" xr:uid="{00000000-0005-0000-0000-000066950000}"/>
    <cellStyle name="Total 5 3" xfId="35059" xr:uid="{00000000-0005-0000-0000-000067950000}"/>
    <cellStyle name="Total 6" xfId="34909" xr:uid="{00000000-0005-0000-0000-000068950000}"/>
    <cellStyle name="Total 6 2" xfId="37416" xr:uid="{00000000-0005-0000-0000-000069950000}"/>
    <cellStyle name="Total 6 3" xfId="35060" xr:uid="{00000000-0005-0000-0000-00006A950000}"/>
    <cellStyle name="Total 7" xfId="34910" xr:uid="{00000000-0005-0000-0000-00006B950000}"/>
    <cellStyle name="Total 7 2" xfId="37417" xr:uid="{00000000-0005-0000-0000-00006C950000}"/>
    <cellStyle name="Total 7 3" xfId="35061" xr:uid="{00000000-0005-0000-0000-00006D950000}"/>
    <cellStyle name="Total 8" xfId="34911" xr:uid="{00000000-0005-0000-0000-00006E950000}"/>
    <cellStyle name="Total 8 2" xfId="37418" xr:uid="{00000000-0005-0000-0000-00006F950000}"/>
    <cellStyle name="Total 8 3" xfId="35062" xr:uid="{00000000-0005-0000-0000-000070950000}"/>
    <cellStyle name="Total 9" xfId="34912" xr:uid="{00000000-0005-0000-0000-000071950000}"/>
    <cellStyle name="Total 9 2" xfId="37419" xr:uid="{00000000-0005-0000-0000-000072950000}"/>
    <cellStyle name="Total 9 3" xfId="35063" xr:uid="{00000000-0005-0000-0000-000073950000}"/>
    <cellStyle name="type" xfId="166" xr:uid="{00000000-0005-0000-0000-000074950000}"/>
    <cellStyle name="Warning Text 10" xfId="35064" xr:uid="{00000000-0005-0000-0000-000075950000}"/>
    <cellStyle name="Warning Text 11" xfId="38093" xr:uid="{00000000-0005-0000-0000-000076950000}"/>
    <cellStyle name="Warning Text 12" xfId="394" xr:uid="{00000000-0005-0000-0000-000077950000}"/>
    <cellStyle name="Warning Text 2" xfId="338" xr:uid="{00000000-0005-0000-0000-000078950000}"/>
    <cellStyle name="Warning Text 2 2" xfId="26495" xr:uid="{00000000-0005-0000-0000-000079950000}"/>
    <cellStyle name="Warning Text 2 3" xfId="34913" xr:uid="{00000000-0005-0000-0000-00007A950000}"/>
    <cellStyle name="Warning Text 2 3 2" xfId="37420" xr:uid="{00000000-0005-0000-0000-00007B950000}"/>
    <cellStyle name="Warning Text 2 3 3" xfId="35065" xr:uid="{00000000-0005-0000-0000-00007C950000}"/>
    <cellStyle name="Warning Text 2 4" xfId="26494" xr:uid="{00000000-0005-0000-0000-00007D950000}"/>
    <cellStyle name="Warning Text 2_2historial" xfId="34914" xr:uid="{00000000-0005-0000-0000-00007E950000}"/>
    <cellStyle name="Warning Text 3" xfId="34548" xr:uid="{00000000-0005-0000-0000-00007F950000}"/>
    <cellStyle name="Warning Text 3 2" xfId="34915" xr:uid="{00000000-0005-0000-0000-000080950000}"/>
    <cellStyle name="Warning Text 4" xfId="34549" xr:uid="{00000000-0005-0000-0000-000081950000}"/>
    <cellStyle name="Warning Text 4 2" xfId="34916" xr:uid="{00000000-0005-0000-0000-000082950000}"/>
    <cellStyle name="Warning Text 4 2 2" xfId="35469" xr:uid="{00000000-0005-0000-0000-000083950000}"/>
    <cellStyle name="Warning Text 4 3" xfId="35066" xr:uid="{00000000-0005-0000-0000-000084950000}"/>
    <cellStyle name="Warning Text 4_Client_Report_SSFD_286_UI_15May14_06h00" xfId="37162" xr:uid="{00000000-0005-0000-0000-000085950000}"/>
    <cellStyle name="Warning Text 5" xfId="34917" xr:uid="{00000000-0005-0000-0000-000086950000}"/>
    <cellStyle name="Warning Text 5 2" xfId="37422" xr:uid="{00000000-0005-0000-0000-000087950000}"/>
    <cellStyle name="Warning Text 5 3" xfId="35067" xr:uid="{00000000-0005-0000-0000-000088950000}"/>
    <cellStyle name="Warning Text 6" xfId="34918" xr:uid="{00000000-0005-0000-0000-000089950000}"/>
    <cellStyle name="Warning Text 6 2" xfId="37423" xr:uid="{00000000-0005-0000-0000-00008A950000}"/>
    <cellStyle name="Warning Text 6 3" xfId="35068" xr:uid="{00000000-0005-0000-0000-00008B950000}"/>
    <cellStyle name="Warning Text 7" xfId="34919" xr:uid="{00000000-0005-0000-0000-00008C950000}"/>
    <cellStyle name="Warning Text 7 2" xfId="37424" xr:uid="{00000000-0005-0000-0000-00008D950000}"/>
    <cellStyle name="Warning Text 7 3" xfId="35069" xr:uid="{00000000-0005-0000-0000-00008E950000}"/>
    <cellStyle name="Warning Text 8" xfId="34920" xr:uid="{00000000-0005-0000-0000-00008F950000}"/>
    <cellStyle name="Warning Text 8 2" xfId="37425" xr:uid="{00000000-0005-0000-0000-000090950000}"/>
    <cellStyle name="Warning Text 8 3" xfId="35070" xr:uid="{00000000-0005-0000-0000-000091950000}"/>
    <cellStyle name="Warning Text 9" xfId="34921" xr:uid="{00000000-0005-0000-0000-000092950000}"/>
    <cellStyle name="Warning Text 9 2" xfId="37426" xr:uid="{00000000-0005-0000-0000-000093950000}"/>
    <cellStyle name="Warning Text 9 3" xfId="35071" xr:uid="{00000000-0005-0000-0000-000094950000}"/>
  </cellStyles>
  <dxfs count="3052">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ont>
        <b val="0"/>
        <i val="0"/>
        <color rgb="FFFF0000"/>
      </font>
      <numFmt numFmtId="30" formatCode="@"/>
      <fill>
        <patternFill patternType="none">
          <bgColor auto="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09" formatCode="h:mm;@"/>
    </dxf>
    <dxf>
      <numFmt numFmtId="172" formatCode="[$-409]d\-mmm\-yy;@"/>
    </dxf>
    <dxf>
      <border outline="0">
        <top style="medium">
          <color indexed="64"/>
        </top>
      </border>
    </dxf>
    <dxf>
      <border outline="0">
        <bottom style="medium">
          <color auto="1"/>
        </bottom>
      </border>
    </dxf>
    <dxf>
      <font>
        <b/>
        <i val="0"/>
        <strike val="0"/>
        <condense val="0"/>
        <extend val="0"/>
        <outline val="0"/>
        <shadow val="0"/>
        <u val="none"/>
        <vertAlign val="baseline"/>
        <sz val="11"/>
        <color indexed="9"/>
        <name val="Arial"/>
        <scheme val="none"/>
      </font>
      <fill>
        <patternFill patternType="solid">
          <fgColor indexed="64"/>
          <bgColor theme="6" tint="-0.499984740745262"/>
        </patternFill>
      </fill>
      <alignment horizontal="center" vertical="center" textRotation="0" wrapText="1" indent="0" justifyLastLine="0" shrinkToFit="0" readingOrder="0"/>
    </dxf>
    <dxf>
      <fill>
        <patternFill>
          <bgColor theme="5" tint="0.39994506668294322"/>
        </patternFill>
      </fill>
    </dxf>
    <dxf>
      <fill>
        <patternFill>
          <bgColor rgb="FFFFFF00"/>
        </patternFill>
      </fill>
    </dxf>
    <dxf>
      <fill>
        <patternFill>
          <bgColor theme="3" tint="0.39994506668294322"/>
        </patternFill>
      </fill>
    </dxf>
    <dxf>
      <alignment horizontal="center" vertical="bottom" textRotation="0" wrapText="0" indent="0" justifyLastLine="0" shrinkToFit="0" readingOrder="0"/>
    </dxf>
    <dxf>
      <alignment horizontal="center" vertical="bottom" textRotation="0" indent="0" justifyLastLine="0" shrinkToFit="0" readingOrder="0"/>
    </dxf>
    <dxf>
      <numFmt numFmtId="25" formatCode="h:mm"/>
    </dxf>
    <dxf>
      <numFmt numFmtId="20" formatCode="d\-mmm\-yy"/>
    </dxf>
    <dxf>
      <font>
        <strike val="0"/>
        <outline val="0"/>
        <shadow val="0"/>
        <u val="none"/>
        <vertAlign val="baseline"/>
        <sz val="12"/>
        <color theme="1"/>
        <name val="Calibri"/>
        <scheme val="minor"/>
      </font>
      <fill>
        <patternFill patternType="solid">
          <fgColor indexed="64"/>
          <bgColor theme="6" tint="-0.499984740745262"/>
        </patternFill>
      </fill>
      <alignment horizontal="center" vertical="bottom" textRotation="0" wrapText="0" indent="0" justifyLastLine="0" shrinkToFit="0" readingOrder="0"/>
    </dxf>
    <dxf>
      <numFmt numFmtId="25" formatCode="h:mm"/>
    </dxf>
    <dxf>
      <alignment horizontal="center" vertical="center" textRotation="0" indent="0" justifyLastLine="0" shrinkToFit="0" readingOrder="0"/>
    </dxf>
    <dxf>
      <alignment horizont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alignment horizontal="center" vertical="center" textRotation="0" indent="0" justifyLastLine="0" shrinkToFit="0" readingOrder="0"/>
    </dxf>
    <dxf>
      <border outline="0">
        <top style="medium">
          <color indexed="64"/>
        </top>
      </border>
    </dxf>
    <dxf>
      <font>
        <strike val="0"/>
        <outline val="0"/>
        <shadow val="0"/>
        <u val="none"/>
        <vertAlign val="baseline"/>
        <sz val="12"/>
        <color theme="0"/>
        <name val="Calibri"/>
        <scheme val="minor"/>
      </font>
      <alignment horizontal="center" vertical="center" textRotation="0" indent="0" justifyLastLine="0" shrinkToFit="0" readingOrder="0"/>
    </dxf>
    <dxf>
      <border>
        <left style="thin">
          <color theme="0"/>
        </left>
        <right style="thin">
          <color theme="0"/>
        </right>
        <top style="thin">
          <color theme="0"/>
        </top>
        <bottom style="thin">
          <color theme="0"/>
        </bottom>
        <vertical/>
        <horizontal/>
      </border>
    </dxf>
    <dxf>
      <fill>
        <patternFill>
          <bgColor rgb="FFEE0000"/>
        </patternFill>
      </fill>
    </dxf>
    <dxf>
      <fill>
        <patternFill>
          <bgColor rgb="FF92D050"/>
        </patternFill>
      </fill>
    </dxf>
    <dxf>
      <font>
        <color theme="0"/>
      </font>
      <fill>
        <patternFill>
          <bgColor theme="1" tint="0.34998626667073579"/>
        </patternFill>
      </fill>
    </dxf>
    <dxf>
      <fill>
        <patternFill>
          <bgColor rgb="FFFFC000"/>
        </patternFill>
      </fill>
    </dxf>
    <dxf>
      <fill>
        <patternFill>
          <bgColor rgb="FFEE0000"/>
        </patternFill>
      </fill>
    </dxf>
    <dxf>
      <fill>
        <patternFill>
          <bgColor rgb="FFFFC000"/>
        </patternFill>
      </fill>
    </dxf>
    <dxf>
      <fill>
        <patternFill>
          <bgColor rgb="FF92D050"/>
        </patternFill>
      </fill>
    </dxf>
    <dxf>
      <font>
        <color theme="0"/>
      </font>
      <fill>
        <patternFill>
          <bgColor theme="1" tint="0.34998626667073579"/>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ill>
        <patternFill>
          <bgColor rgb="FFEE0000"/>
        </patternFill>
      </fill>
    </dxf>
    <dxf>
      <font>
        <color theme="0"/>
      </font>
      <fill>
        <patternFill>
          <bgColor theme="1" tint="0.34998626667073579"/>
        </patternFill>
      </fill>
    </dxf>
    <dxf>
      <fill>
        <patternFill>
          <bgColor rgb="FFFFC000"/>
        </patternFill>
      </fill>
    </dxf>
    <dxf>
      <fill>
        <patternFill>
          <bgColor rgb="FF92D050"/>
        </patternFill>
      </fill>
    </dxf>
    <dxf>
      <border>
        <left style="thin">
          <color theme="0"/>
        </left>
        <right style="thin">
          <color theme="0"/>
        </right>
        <top style="thin">
          <color theme="0"/>
        </top>
        <bottom style="thin">
          <color theme="0"/>
        </bottom>
        <vertical/>
        <horizontal/>
      </border>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fill>
        <patternFill>
          <bgColor theme="0" tint="-4.9989318521683403E-2"/>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ont>
        <color theme="0"/>
      </font>
      <fill>
        <patternFill>
          <bgColor theme="1" tint="0.34998626667073579"/>
        </patternFill>
      </fill>
    </dxf>
    <dxf>
      <fill>
        <patternFill>
          <bgColor rgb="FFEE0000"/>
        </patternFill>
      </fill>
    </dxf>
    <dxf>
      <fill>
        <patternFill>
          <bgColor rgb="FF92D050"/>
        </patternFill>
      </fill>
    </dxf>
    <dxf>
      <fill>
        <patternFill>
          <bgColor rgb="FFFFC000"/>
        </patternFill>
      </fill>
    </dxf>
    <dxf>
      <border>
        <left style="thin">
          <color theme="0"/>
        </left>
        <right style="thin">
          <color theme="0"/>
        </right>
        <top style="thin">
          <color theme="0"/>
        </top>
        <bottom style="thin">
          <color theme="0"/>
        </bottom>
        <vertical/>
        <horizontal/>
      </border>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fill>
        <patternFill>
          <bgColor rgb="FFEE0000"/>
        </patternFill>
      </fill>
    </dxf>
    <dxf>
      <border>
        <left style="thin">
          <color theme="0"/>
        </left>
        <right style="thin">
          <color theme="0"/>
        </right>
        <top style="thin">
          <color theme="0"/>
        </top>
        <bottom style="thin">
          <color theme="0"/>
        </bottom>
        <vertical/>
        <horizontal/>
      </border>
    </dxf>
    <dxf>
      <font>
        <color theme="0"/>
      </font>
      <fill>
        <patternFill>
          <bgColor theme="1" tint="0.34998626667073579"/>
        </patternFill>
      </fill>
    </dxf>
    <dxf>
      <fill>
        <patternFill>
          <bgColor rgb="FFFFC000"/>
        </patternFill>
      </fill>
    </dxf>
    <dxf>
      <fill>
        <patternFill>
          <bgColor rgb="FF92D050"/>
        </patternFill>
      </fill>
    </dxf>
    <dxf>
      <fill>
        <patternFill>
          <bgColor rgb="FFEE0000"/>
        </patternFill>
      </fill>
    </dxf>
    <dxf>
      <fill>
        <patternFill>
          <bgColor rgb="FFFFC000"/>
        </patternFill>
      </fill>
    </dxf>
    <dxf>
      <fill>
        <patternFill>
          <bgColor rgb="FF92D050"/>
        </patternFill>
      </fill>
    </dxf>
    <dxf>
      <font>
        <color theme="0"/>
      </font>
      <fill>
        <patternFill>
          <bgColor theme="1" tint="0.34998626667073579"/>
        </patternFill>
      </fill>
    </dxf>
    <dxf>
      <fill>
        <patternFill>
          <bgColor rgb="FFEE0000"/>
        </patternFill>
      </fill>
    </dxf>
    <dxf>
      <font>
        <color theme="0"/>
      </font>
      <fill>
        <patternFill>
          <bgColor theme="1" tint="0.34998626667073579"/>
        </patternFill>
      </fill>
    </dxf>
    <dxf>
      <fill>
        <patternFill>
          <bgColor rgb="FF92D050"/>
        </patternFill>
      </fill>
    </dxf>
    <dxf>
      <fill>
        <patternFill>
          <bgColor rgb="FFFFC000"/>
        </patternFill>
      </fill>
    </dxf>
    <dxf>
      <border>
        <left style="thin">
          <color theme="0"/>
        </left>
        <right style="thin">
          <color theme="0"/>
        </right>
        <top style="thin">
          <color theme="0"/>
        </top>
        <bottom style="thin">
          <color theme="0"/>
        </bottom>
        <vertical/>
        <horizontal/>
      </border>
    </dxf>
    <dxf>
      <fill>
        <patternFill>
          <bgColor rgb="FFEE0000"/>
        </patternFill>
      </fill>
    </dxf>
    <dxf>
      <fill>
        <patternFill>
          <bgColor rgb="FF92D050"/>
        </patternFill>
      </fill>
    </dxf>
    <dxf>
      <fill>
        <patternFill>
          <bgColor rgb="FFFFC000"/>
        </patternFill>
      </fill>
    </dxf>
    <dxf>
      <font>
        <color theme="0"/>
      </font>
      <fill>
        <patternFill>
          <bgColor theme="1" tint="0.34998626667073579"/>
        </patternFill>
      </fill>
    </dxf>
    <dxf>
      <border>
        <left style="thin">
          <color theme="0"/>
        </left>
        <right style="thin">
          <color theme="0"/>
        </right>
        <top style="thin">
          <color theme="0"/>
        </top>
        <bottom style="thin">
          <color theme="0"/>
        </bottom>
        <vertical/>
        <horizontal/>
      </border>
    </dxf>
    <dxf>
      <fill>
        <patternFill>
          <bgColor rgb="FF92D050"/>
        </patternFill>
      </fill>
    </dxf>
    <dxf>
      <font>
        <color theme="0"/>
      </font>
      <fill>
        <patternFill>
          <bgColor theme="1" tint="0.34998626667073579"/>
        </patternFill>
      </fill>
    </dxf>
    <dxf>
      <fill>
        <patternFill>
          <bgColor rgb="FFFFC000"/>
        </patternFill>
      </fill>
    </dxf>
    <dxf>
      <fill>
        <patternFill>
          <bgColor rgb="FFEE0000"/>
        </patternFill>
      </fill>
    </dxf>
    <dxf>
      <fill>
        <patternFill>
          <bgColor rgb="FFEE0000"/>
        </patternFill>
      </fill>
    </dxf>
    <dxf>
      <font>
        <color theme="0"/>
      </font>
      <fill>
        <patternFill>
          <bgColor theme="1" tint="0.34998626667073579"/>
        </patternFill>
      </fill>
    </dxf>
    <dxf>
      <fill>
        <patternFill>
          <bgColor rgb="FFFFC000"/>
        </patternFill>
      </fill>
    </dxf>
    <dxf>
      <fill>
        <patternFill>
          <bgColor rgb="FF92D050"/>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ill>
        <patternFill>
          <bgColor rgb="FFFFC000"/>
        </patternFill>
      </fill>
    </dxf>
    <dxf>
      <fill>
        <patternFill>
          <bgColor rgb="FFEE0000"/>
        </patternFill>
      </fill>
    </dxf>
    <dxf>
      <fill>
        <patternFill>
          <bgColor rgb="FF92D050"/>
        </patternFill>
      </fill>
    </dxf>
    <dxf>
      <font>
        <color theme="0"/>
      </font>
      <fill>
        <patternFill>
          <bgColor theme="1" tint="0.34998626667073579"/>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border>
        <left style="thin">
          <color theme="0"/>
        </left>
        <right style="thin">
          <color theme="0"/>
        </right>
        <top style="thin">
          <color theme="0"/>
        </top>
        <bottom style="thin">
          <color theme="0"/>
        </bottom>
        <vertical/>
        <horizontal/>
      </border>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border>
        <left style="thin">
          <color theme="0"/>
        </left>
        <right style="thin">
          <color theme="0"/>
        </right>
        <top style="thin">
          <color theme="0"/>
        </top>
        <bottom style="thin">
          <color theme="0"/>
        </bottom>
        <vertical/>
        <horizontal/>
      </border>
    </dxf>
    <dxf>
      <font>
        <color theme="0"/>
      </font>
      <fill>
        <patternFill>
          <bgColor theme="1" tint="0.34998626667073579"/>
        </patternFill>
      </fill>
    </dxf>
    <dxf>
      <fill>
        <patternFill>
          <bgColor rgb="FFEE0000"/>
        </patternFill>
      </fill>
    </dxf>
    <dxf>
      <fill>
        <patternFill>
          <bgColor rgb="FF92D050"/>
        </patternFill>
      </fill>
    </dxf>
    <dxf>
      <fill>
        <patternFill>
          <bgColor rgb="FFFFC000"/>
        </patternFill>
      </fill>
    </dxf>
    <dxf>
      <fill>
        <patternFill>
          <bgColor rgb="FF92D050"/>
        </patternFill>
      </fill>
    </dxf>
    <dxf>
      <fill>
        <patternFill>
          <bgColor rgb="FFEE0000"/>
        </patternFill>
      </fill>
    </dxf>
    <dxf>
      <font>
        <color theme="0"/>
      </font>
      <fill>
        <patternFill>
          <bgColor theme="1" tint="0.34998626667073579"/>
        </patternFill>
      </fill>
    </dxf>
    <dxf>
      <fill>
        <patternFill>
          <bgColor rgb="FFFFC000"/>
        </patternFill>
      </fill>
    </dxf>
    <dxf>
      <font>
        <color theme="0"/>
      </font>
      <fill>
        <patternFill>
          <bgColor theme="1" tint="0.34998626667073579"/>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ill>
        <patternFill>
          <bgColor rgb="FFEE0000"/>
        </patternFill>
      </fill>
    </dxf>
    <dxf>
      <fill>
        <patternFill>
          <bgColor rgb="FFFFC000"/>
        </patternFill>
      </fill>
    </dxf>
    <dxf>
      <fill>
        <patternFill>
          <bgColor rgb="FF92D050"/>
        </patternFill>
      </fill>
    </dxf>
    <dxf>
      <font>
        <color theme="0"/>
      </font>
      <fill>
        <patternFill>
          <bgColor theme="1" tint="0.34998626667073579"/>
        </patternFill>
      </fill>
    </dxf>
    <dxf>
      <font>
        <color theme="0"/>
      </font>
      <fill>
        <patternFill>
          <bgColor theme="1" tint="0.34998626667073579"/>
        </patternFill>
      </fill>
    </dxf>
    <dxf>
      <fill>
        <patternFill>
          <bgColor rgb="FF92D050"/>
        </patternFill>
      </fill>
    </dxf>
    <dxf>
      <fill>
        <patternFill>
          <bgColor rgb="FFFFC000"/>
        </patternFill>
      </fill>
    </dxf>
    <dxf>
      <fill>
        <patternFill>
          <bgColor rgb="FFEE0000"/>
        </patternFill>
      </fill>
    </dxf>
    <dxf>
      <fill>
        <patternFill>
          <bgColor rgb="FFFFC000"/>
        </patternFill>
      </fill>
    </dxf>
    <dxf>
      <font>
        <color theme="0"/>
      </font>
      <fill>
        <patternFill>
          <bgColor theme="1" tint="0.34998626667073579"/>
        </patternFill>
      </fill>
    </dxf>
    <dxf>
      <fill>
        <patternFill>
          <bgColor rgb="FF92D050"/>
        </patternFill>
      </fill>
    </dxf>
    <dxf>
      <fill>
        <patternFill>
          <bgColor rgb="FFEE0000"/>
        </patternFill>
      </fill>
    </dxf>
    <dxf>
      <font>
        <color theme="0"/>
      </font>
      <fill>
        <patternFill>
          <bgColor theme="1" tint="0.34998626667073579"/>
        </patternFill>
      </fill>
    </dxf>
    <dxf>
      <fill>
        <patternFill>
          <bgColor rgb="FFEE0000"/>
        </patternFill>
      </fill>
    </dxf>
    <dxf>
      <fill>
        <patternFill>
          <bgColor rgb="FF92D050"/>
        </patternFill>
      </fill>
    </dxf>
    <dxf>
      <fill>
        <patternFill>
          <bgColor rgb="FFFFC000"/>
        </patternFill>
      </fill>
    </dxf>
    <dxf>
      <border>
        <left style="thin">
          <color theme="0"/>
        </left>
        <right style="thin">
          <color theme="0"/>
        </right>
        <top style="thin">
          <color theme="0"/>
        </top>
        <bottom style="thin">
          <color theme="0"/>
        </bottom>
        <vertical/>
        <horizontal/>
      </border>
    </dxf>
    <dxf>
      <fill>
        <patternFill>
          <bgColor rgb="FFFFC000"/>
        </patternFill>
      </fill>
    </dxf>
    <dxf>
      <fill>
        <patternFill>
          <bgColor rgb="FFEE0000"/>
        </patternFill>
      </fill>
    </dxf>
    <dxf>
      <fill>
        <patternFill>
          <bgColor rgb="FF92D050"/>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ont>
        <color theme="0"/>
      </font>
      <fill>
        <patternFill>
          <bgColor theme="1" tint="0.34998626667073579"/>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border>
        <left style="thin">
          <color theme="0"/>
        </left>
        <right style="thin">
          <color theme="0"/>
        </right>
        <top style="thin">
          <color theme="0"/>
        </top>
        <bottom style="thin">
          <color theme="0"/>
        </bottom>
        <vertical/>
        <horizontal/>
      </border>
    </dxf>
    <dxf>
      <font>
        <color theme="0"/>
      </font>
      <fill>
        <patternFill>
          <bgColor theme="1" tint="0.34998626667073579"/>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border>
        <left style="thin">
          <color theme="0"/>
        </left>
        <right style="thin">
          <color theme="0"/>
        </right>
        <top style="thin">
          <color theme="0"/>
        </top>
        <bottom style="thin">
          <color theme="0"/>
        </bottom>
        <vertical/>
        <horizontal/>
      </border>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ill>
        <patternFill>
          <bgColor rgb="FF92D050"/>
        </patternFill>
      </fill>
    </dxf>
    <dxf>
      <font>
        <color theme="0"/>
      </font>
      <fill>
        <patternFill>
          <bgColor theme="1" tint="0.34998626667073579"/>
        </patternFill>
      </fill>
    </dxf>
    <dxf>
      <fill>
        <patternFill>
          <bgColor rgb="FFEE0000"/>
        </patternFill>
      </fill>
    </dxf>
    <dxf>
      <fill>
        <patternFill>
          <bgColor rgb="FFFFC000"/>
        </patternFill>
      </fill>
    </dxf>
    <dxf>
      <font>
        <color theme="0"/>
      </font>
      <fill>
        <patternFill>
          <bgColor theme="1" tint="0.34998626667073579"/>
        </patternFill>
      </fill>
    </dxf>
    <dxf>
      <fill>
        <patternFill>
          <bgColor rgb="FFEE0000"/>
        </patternFill>
      </fill>
    </dxf>
    <dxf>
      <fill>
        <patternFill>
          <bgColor rgb="FFFFC000"/>
        </patternFill>
      </fill>
    </dxf>
    <dxf>
      <border>
        <left style="thin">
          <color theme="0"/>
        </left>
        <right style="thin">
          <color theme="0"/>
        </right>
        <top style="thin">
          <color theme="0"/>
        </top>
        <bottom style="thin">
          <color theme="0"/>
        </bottom>
        <vertical/>
        <horizontal/>
      </border>
    </dxf>
    <dxf>
      <fill>
        <patternFill>
          <bgColor rgb="FF92D050"/>
        </patternFill>
      </fill>
    </dxf>
    <dxf>
      <border>
        <left style="thin">
          <color theme="0"/>
        </left>
        <right style="thin">
          <color theme="0"/>
        </right>
        <top style="thin">
          <color theme="0"/>
        </top>
        <bottom style="thin">
          <color theme="0"/>
        </bottom>
        <vertical/>
        <horizontal/>
      </border>
    </dxf>
    <dxf>
      <fill>
        <patternFill>
          <bgColor rgb="FFFFC000"/>
        </patternFill>
      </fill>
    </dxf>
    <dxf>
      <border>
        <left style="thin">
          <color theme="0"/>
        </left>
        <right style="thin">
          <color theme="0"/>
        </right>
        <top style="thin">
          <color theme="0"/>
        </top>
        <bottom style="thin">
          <color theme="0"/>
        </bottom>
        <vertical/>
        <horizontal/>
      </border>
    </dxf>
    <dxf>
      <font>
        <color theme="0"/>
      </font>
      <fill>
        <patternFill>
          <bgColor theme="1" tint="0.34998626667073579"/>
        </patternFill>
      </fill>
    </dxf>
    <dxf>
      <fill>
        <patternFill>
          <bgColor rgb="FFEE0000"/>
        </patternFill>
      </fill>
    </dxf>
    <dxf>
      <fill>
        <patternFill>
          <bgColor rgb="FF92D050"/>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border>
        <left style="thin">
          <color theme="0"/>
        </left>
        <right style="thin">
          <color theme="0"/>
        </right>
        <top style="thin">
          <color theme="0"/>
        </top>
        <bottom style="thin">
          <color theme="0"/>
        </bottom>
        <vertical/>
        <horizontal/>
      </border>
    </dxf>
    <dxf>
      <font>
        <color theme="0"/>
      </font>
      <fill>
        <patternFill>
          <bgColor theme="1" tint="0.34998626667073579"/>
        </patternFill>
      </fill>
    </dxf>
    <dxf>
      <fill>
        <patternFill>
          <bgColor rgb="FF92D050"/>
        </patternFill>
      </fill>
    </dxf>
    <dxf>
      <fill>
        <patternFill>
          <bgColor rgb="FFFFC000"/>
        </patternFill>
      </fill>
    </dxf>
    <dxf>
      <fill>
        <patternFill>
          <bgColor rgb="FFEE0000"/>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border>
        <left style="thin">
          <color theme="0"/>
        </left>
        <right style="thin">
          <color theme="0"/>
        </right>
        <top style="thin">
          <color theme="0"/>
        </top>
        <bottom style="thin">
          <color theme="0"/>
        </bottom>
        <vertical/>
        <horizontal/>
      </border>
    </dxf>
    <dxf>
      <fill>
        <patternFill>
          <bgColor rgb="FF92D050"/>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ill>
        <patternFill>
          <bgColor rgb="FFFFC000"/>
        </patternFill>
      </fill>
    </dxf>
    <dxf>
      <fill>
        <patternFill>
          <bgColor rgb="FFEE0000"/>
        </patternFill>
      </fill>
    </dxf>
    <dxf>
      <font>
        <color theme="0"/>
      </font>
      <fill>
        <patternFill>
          <bgColor theme="1" tint="0.34998626667073579"/>
        </patternFill>
      </fill>
    </dxf>
    <dxf>
      <font>
        <color theme="0"/>
      </font>
      <fill>
        <patternFill>
          <bgColor theme="1" tint="0.34998626667073579"/>
        </patternFill>
      </fill>
    </dxf>
    <dxf>
      <fill>
        <patternFill>
          <bgColor rgb="FF92D050"/>
        </patternFill>
      </fill>
    </dxf>
    <dxf>
      <fill>
        <patternFill>
          <bgColor rgb="FFFFC000"/>
        </patternFill>
      </fill>
    </dxf>
    <dxf>
      <fill>
        <patternFill>
          <bgColor rgb="FFEE0000"/>
        </patternFill>
      </fill>
    </dxf>
    <dxf>
      <border>
        <left style="thin">
          <color theme="0"/>
        </left>
        <right style="thin">
          <color theme="0"/>
        </right>
        <top style="thin">
          <color theme="0"/>
        </top>
        <bottom style="thin">
          <color theme="0"/>
        </bottom>
        <vertical/>
        <horizontal/>
      </border>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font>
        <color theme="0"/>
      </font>
      <fill>
        <patternFill>
          <bgColor theme="1" tint="0.34998626667073579"/>
        </patternFill>
      </fill>
    </dxf>
    <dxf>
      <fill>
        <patternFill>
          <bgColor rgb="FFEE0000"/>
        </patternFill>
      </fill>
    </dxf>
    <dxf>
      <fill>
        <patternFill>
          <bgColor rgb="FFFFC000"/>
        </patternFill>
      </fill>
    </dxf>
    <dxf>
      <fill>
        <patternFill>
          <bgColor rgb="FF92D050"/>
        </patternFill>
      </fill>
    </dxf>
    <dxf>
      <border>
        <left style="thin">
          <color theme="0"/>
        </left>
        <right style="thin">
          <color theme="0"/>
        </right>
        <top style="thin">
          <color theme="0"/>
        </top>
        <bottom style="thin">
          <color theme="0"/>
        </bottom>
        <vertical/>
        <horizontal/>
      </border>
    </dxf>
  </dxfs>
  <tableStyles count="1" defaultTableStyle="TableStyleMedium2" defaultPivotStyle="PivotStyleLight16">
    <tableStyle name="Estilo de tabla dinámica 1" table="0" count="0" xr9:uid="{00000000-0011-0000-FFFF-FFFF00000000}"/>
  </tableStyles>
  <colors>
    <mruColors>
      <color rgb="FF33CC33"/>
      <color rgb="FF339966"/>
      <color rgb="FFCCFF99"/>
      <color rgb="FFF1F5E7"/>
      <color rgb="FFF9FAF4"/>
      <color rgb="FF008000"/>
      <color rgb="FF009900"/>
      <color rgb="FF339933"/>
      <color rgb="FFB2CA7C"/>
      <color rgb="FFDAA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7.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9.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5.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6.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7.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8.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19.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0.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1.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4.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5.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6.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7.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8.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29.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0.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1.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4.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5.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6.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7.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8.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39.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0.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1.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4.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5.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6.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7.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8.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49.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0.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1.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microsoft.com/office/2007/relationships/hdphoto" Target="../media/hdphoto2.wdp"/></Relationships>
</file>

<file path=xl/drawings/_rels/drawing54.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5.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6.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7.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8.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59.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60.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61.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6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63.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6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6.png"/></Relationships>
</file>

<file path=xl/drawings/_rels/drawing65.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4" Type="http://schemas.microsoft.com/office/2007/relationships/hdphoto" Target="../media/hdphoto2.wdp"/></Relationships>
</file>

<file path=xl/drawings/_rels/drawing66.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68.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5" Type="http://schemas.openxmlformats.org/officeDocument/2006/relationships/image" Target="../media/image8.png"/><Relationship Id="rId4" Type="http://schemas.microsoft.com/office/2007/relationships/hdphoto" Target="../media/hdphoto2.wdp"/></Relationships>
</file>

<file path=xl/drawings/_rels/drawing7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1.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12</xdr:col>
      <xdr:colOff>73750</xdr:colOff>
      <xdr:row>35</xdr:row>
      <xdr:rowOff>43295</xdr:rowOff>
    </xdr:from>
    <xdr:to>
      <xdr:col>15</xdr:col>
      <xdr:colOff>90081</xdr:colOff>
      <xdr:row>42</xdr:row>
      <xdr:rowOff>64944</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50625" y="6667500"/>
          <a:ext cx="1326019" cy="13854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10824</xdr:colOff>
      <xdr:row>10</xdr:row>
      <xdr:rowOff>139571</xdr:rowOff>
    </xdr:from>
    <xdr:to>
      <xdr:col>10</xdr:col>
      <xdr:colOff>238125</xdr:colOff>
      <xdr:row>30</xdr:row>
      <xdr:rowOff>79128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5022273" y="1838918"/>
          <a:ext cx="227301" cy="3890267"/>
        </a:xfrm>
        <a:prstGeom prst="rect">
          <a:avLst/>
        </a:prstGeom>
      </xdr:spPr>
    </xdr:pic>
    <xdr:clientData/>
  </xdr:twoCellAnchor>
  <xdr:twoCellAnchor editAs="oneCell">
    <xdr:from>
      <xdr:col>0</xdr:col>
      <xdr:colOff>0</xdr:colOff>
      <xdr:row>9</xdr:row>
      <xdr:rowOff>180475</xdr:rowOff>
    </xdr:from>
    <xdr:to>
      <xdr:col>0</xdr:col>
      <xdr:colOff>288722</xdr:colOff>
      <xdr:row>27</xdr:row>
      <xdr:rowOff>102165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0" y="1684992"/>
          <a:ext cx="288722" cy="3471917"/>
        </a:xfrm>
        <a:prstGeom prst="rect">
          <a:avLst/>
        </a:prstGeom>
      </xdr:spPr>
    </xdr:pic>
    <xdr:clientData/>
  </xdr:twoCellAnchor>
  <xdr:twoCellAnchor editAs="oneCell">
    <xdr:from>
      <xdr:col>26</xdr:col>
      <xdr:colOff>6040</xdr:colOff>
      <xdr:row>11</xdr:row>
      <xdr:rowOff>192892</xdr:rowOff>
    </xdr:from>
    <xdr:to>
      <xdr:col>27</xdr:col>
      <xdr:colOff>0</xdr:colOff>
      <xdr:row>25</xdr:row>
      <xdr:rowOff>193248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4336835" y="2087068"/>
          <a:ext cx="242909" cy="2771265"/>
        </a:xfrm>
        <a:prstGeom prst="rect">
          <a:avLst/>
        </a:prstGeom>
      </xdr:spPr>
    </xdr:pic>
    <xdr:clientData/>
  </xdr:twoCellAnchor>
  <xdr:twoCellAnchor editAs="oneCell">
    <xdr:from>
      <xdr:col>36</xdr:col>
      <xdr:colOff>66675</xdr:colOff>
      <xdr:row>0</xdr:row>
      <xdr:rowOff>104775</xdr:rowOff>
    </xdr:from>
    <xdr:to>
      <xdr:col>36</xdr:col>
      <xdr:colOff>942975</xdr:colOff>
      <xdr:row>4</xdr:row>
      <xdr:rowOff>76200</xdr:rowOff>
    </xdr:to>
    <xdr:sp macro="" textlink="">
      <xdr:nvSpPr>
        <xdr:cNvPr id="9280513" name="CommandButton1" hidden="1">
          <a:extLst>
            <a:ext uri="{63B3BB69-23CF-44E3-9099-C40C66FF867C}">
              <a14:compatExt xmlns:a14="http://schemas.microsoft.com/office/drawing/2010/main" spid="_x0000_s9280513"/>
            </a:ext>
            <a:ext uri="{FF2B5EF4-FFF2-40B4-BE49-F238E27FC236}">
              <a16:creationId xmlns:a16="http://schemas.microsoft.com/office/drawing/2014/main" id="{00000000-0008-0000-0000-0000019C8D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36</xdr:col>
      <xdr:colOff>68580</xdr:colOff>
      <xdr:row>0</xdr:row>
      <xdr:rowOff>106680</xdr:rowOff>
    </xdr:from>
    <xdr:to>
      <xdr:col>36</xdr:col>
      <xdr:colOff>944880</xdr:colOff>
      <xdr:row>4</xdr:row>
      <xdr:rowOff>76200</xdr:rowOff>
    </xdr:to>
    <xdr:pic>
      <xdr:nvPicPr>
        <xdr:cNvPr id="6" name="CommandButto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728180" y="106680"/>
          <a:ext cx="876300" cy="4648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1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01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200-000003000000}"/>
            </a:ext>
          </a:extLst>
        </xdr:cNvPr>
        <xdr:cNvGrpSpPr/>
      </xdr:nvGrpSpPr>
      <xdr:grpSpPr>
        <a:xfrm>
          <a:off x="17197913" y="194235"/>
          <a:ext cx="488950" cy="551578"/>
          <a:chOff x="4146204" y="400329"/>
          <a:chExt cx="3915445" cy="2781410"/>
        </a:xfrm>
      </xdr:grpSpPr>
      <xdr:pic>
        <xdr:nvPicPr>
          <xdr:cNvPr id="4" name="Picture 6" descr="LOGO_SHAYA-01">
            <a:extLst>
              <a:ext uri="{FF2B5EF4-FFF2-40B4-BE49-F238E27FC236}">
                <a16:creationId xmlns:a16="http://schemas.microsoft.com/office/drawing/2014/main" id="{00000000-0008-0000-02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300-000003000000}"/>
            </a:ext>
          </a:extLst>
        </xdr:cNvPr>
        <xdr:cNvGrpSpPr/>
      </xdr:nvGrpSpPr>
      <xdr:grpSpPr>
        <a:xfrm>
          <a:off x="17189976" y="190500"/>
          <a:ext cx="488950" cy="545041"/>
          <a:chOff x="4146204" y="400329"/>
          <a:chExt cx="3915445" cy="2781410"/>
        </a:xfrm>
      </xdr:grpSpPr>
      <xdr:pic>
        <xdr:nvPicPr>
          <xdr:cNvPr id="4" name="Picture 6" descr="LOGO_SHAYA-01">
            <a:extLst>
              <a:ext uri="{FF2B5EF4-FFF2-40B4-BE49-F238E27FC236}">
                <a16:creationId xmlns:a16="http://schemas.microsoft.com/office/drawing/2014/main" id="{00000000-0008-0000-03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4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04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500-000003000000}"/>
            </a:ext>
          </a:extLst>
        </xdr:cNvPr>
        <xdr:cNvGrpSpPr/>
      </xdr:nvGrpSpPr>
      <xdr:grpSpPr>
        <a:xfrm>
          <a:off x="17189976" y="190500"/>
          <a:ext cx="488950" cy="545041"/>
          <a:chOff x="4146204" y="400329"/>
          <a:chExt cx="3915445" cy="2781410"/>
        </a:xfrm>
      </xdr:grpSpPr>
      <xdr:pic>
        <xdr:nvPicPr>
          <xdr:cNvPr id="4" name="Picture 6" descr="LOGO_SHAYA-01">
            <a:extLst>
              <a:ext uri="{FF2B5EF4-FFF2-40B4-BE49-F238E27FC236}">
                <a16:creationId xmlns:a16="http://schemas.microsoft.com/office/drawing/2014/main" id="{00000000-0008-0000-05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600-000003000000}"/>
            </a:ext>
          </a:extLst>
        </xdr:cNvPr>
        <xdr:cNvGrpSpPr/>
      </xdr:nvGrpSpPr>
      <xdr:grpSpPr>
        <a:xfrm>
          <a:off x="17189976" y="190500"/>
          <a:ext cx="488950" cy="545041"/>
          <a:chOff x="4146204" y="400329"/>
          <a:chExt cx="3915445" cy="2781410"/>
        </a:xfrm>
      </xdr:grpSpPr>
      <xdr:pic>
        <xdr:nvPicPr>
          <xdr:cNvPr id="4" name="Picture 6" descr="LOGO_SHAYA-01">
            <a:extLst>
              <a:ext uri="{FF2B5EF4-FFF2-40B4-BE49-F238E27FC236}">
                <a16:creationId xmlns:a16="http://schemas.microsoft.com/office/drawing/2014/main" id="{00000000-0008-0000-06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7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07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8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08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9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09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9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A00-000003000000}"/>
            </a:ext>
          </a:extLst>
        </xdr:cNvPr>
        <xdr:cNvGrpSpPr/>
      </xdr:nvGrpSpPr>
      <xdr:grpSpPr>
        <a:xfrm>
          <a:off x="17196017" y="189552"/>
          <a:ext cx="488950" cy="550017"/>
          <a:chOff x="4146204" y="400329"/>
          <a:chExt cx="3915445" cy="2781410"/>
        </a:xfrm>
      </xdr:grpSpPr>
      <xdr:pic>
        <xdr:nvPicPr>
          <xdr:cNvPr id="4" name="Picture 6" descr="LOGO_SHAYA-01">
            <a:extLst>
              <a:ext uri="{FF2B5EF4-FFF2-40B4-BE49-F238E27FC236}">
                <a16:creationId xmlns:a16="http://schemas.microsoft.com/office/drawing/2014/main" id="{00000000-0008-0000-0A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A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B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0B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B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C00-000003000000}"/>
            </a:ext>
          </a:extLst>
        </xdr:cNvPr>
        <xdr:cNvGrpSpPr/>
      </xdr:nvGrpSpPr>
      <xdr:grpSpPr>
        <a:xfrm>
          <a:off x="17193209" y="188148"/>
          <a:ext cx="488950" cy="545629"/>
          <a:chOff x="4146204" y="400329"/>
          <a:chExt cx="3915445" cy="2781410"/>
        </a:xfrm>
      </xdr:grpSpPr>
      <xdr:pic>
        <xdr:nvPicPr>
          <xdr:cNvPr id="4" name="Picture 6" descr="LOGO_SHAYA-01">
            <a:extLst>
              <a:ext uri="{FF2B5EF4-FFF2-40B4-BE49-F238E27FC236}">
                <a16:creationId xmlns:a16="http://schemas.microsoft.com/office/drawing/2014/main" id="{00000000-0008-0000-0C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C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4.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D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0D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D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E00-000003000000}"/>
            </a:ext>
          </a:extLst>
        </xdr:cNvPr>
        <xdr:cNvGrpSpPr/>
      </xdr:nvGrpSpPr>
      <xdr:grpSpPr>
        <a:xfrm>
          <a:off x="17186099" y="191977"/>
          <a:ext cx="488950" cy="540980"/>
          <a:chOff x="4146204" y="400329"/>
          <a:chExt cx="3915445" cy="2781410"/>
        </a:xfrm>
      </xdr:grpSpPr>
      <xdr:pic>
        <xdr:nvPicPr>
          <xdr:cNvPr id="4" name="Picture 6" descr="LOGO_SHAYA-01">
            <a:extLst>
              <a:ext uri="{FF2B5EF4-FFF2-40B4-BE49-F238E27FC236}">
                <a16:creationId xmlns:a16="http://schemas.microsoft.com/office/drawing/2014/main" id="{00000000-0008-0000-0E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0F00-000003000000}"/>
            </a:ext>
          </a:extLst>
        </xdr:cNvPr>
        <xdr:cNvGrpSpPr/>
      </xdr:nvGrpSpPr>
      <xdr:grpSpPr>
        <a:xfrm>
          <a:off x="16555857"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0F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0F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5283" y="212290"/>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000-000003000000}"/>
            </a:ext>
          </a:extLst>
        </xdr:cNvPr>
        <xdr:cNvGrpSpPr/>
      </xdr:nvGrpSpPr>
      <xdr:grpSpPr>
        <a:xfrm>
          <a:off x="15010691" y="197556"/>
          <a:ext cx="488950" cy="543277"/>
          <a:chOff x="4146204" y="400329"/>
          <a:chExt cx="3915445" cy="2781410"/>
        </a:xfrm>
      </xdr:grpSpPr>
      <xdr:pic>
        <xdr:nvPicPr>
          <xdr:cNvPr id="4" name="Picture 6" descr="LOGO_SHAYA-01">
            <a:extLst>
              <a:ext uri="{FF2B5EF4-FFF2-40B4-BE49-F238E27FC236}">
                <a16:creationId xmlns:a16="http://schemas.microsoft.com/office/drawing/2014/main" id="{00000000-0008-0000-10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0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100-000003000000}"/>
            </a:ext>
          </a:extLst>
        </xdr:cNvPr>
        <xdr:cNvGrpSpPr/>
      </xdr:nvGrpSpPr>
      <xdr:grpSpPr>
        <a:xfrm>
          <a:off x="15001560" y="194235"/>
          <a:ext cx="488950" cy="551578"/>
          <a:chOff x="4146204" y="400329"/>
          <a:chExt cx="3915445" cy="2781410"/>
        </a:xfrm>
      </xdr:grpSpPr>
      <xdr:pic>
        <xdr:nvPicPr>
          <xdr:cNvPr id="4" name="Picture 6" descr="LOGO_SHAYA-01">
            <a:extLst>
              <a:ext uri="{FF2B5EF4-FFF2-40B4-BE49-F238E27FC236}">
                <a16:creationId xmlns:a16="http://schemas.microsoft.com/office/drawing/2014/main" id="{00000000-0008-0000-11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1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200-000003000000}"/>
            </a:ext>
          </a:extLst>
        </xdr:cNvPr>
        <xdr:cNvGrpSpPr/>
      </xdr:nvGrpSpPr>
      <xdr:grpSpPr>
        <a:xfrm>
          <a:off x="15007163"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12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2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3998" y="211667"/>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3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13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3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400-000003000000}"/>
            </a:ext>
          </a:extLst>
        </xdr:cNvPr>
        <xdr:cNvGrpSpPr/>
      </xdr:nvGrpSpPr>
      <xdr:grpSpPr>
        <a:xfrm>
          <a:off x="17202798" y="190500"/>
          <a:ext cx="488950" cy="548704"/>
          <a:chOff x="4146204" y="400329"/>
          <a:chExt cx="3915445" cy="2781410"/>
        </a:xfrm>
      </xdr:grpSpPr>
      <xdr:pic>
        <xdr:nvPicPr>
          <xdr:cNvPr id="4" name="Picture 6" descr="LOGO_SHAYA-01">
            <a:extLst>
              <a:ext uri="{FF2B5EF4-FFF2-40B4-BE49-F238E27FC236}">
                <a16:creationId xmlns:a16="http://schemas.microsoft.com/office/drawing/2014/main" id="{00000000-0008-0000-14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4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22.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5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15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5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twoCellAnchor editAs="oneCell">
    <xdr:from>
      <xdr:col>11</xdr:col>
      <xdr:colOff>0</xdr:colOff>
      <xdr:row>16</xdr:row>
      <xdr:rowOff>0</xdr:rowOff>
    </xdr:from>
    <xdr:to>
      <xdr:col>11</xdr:col>
      <xdr:colOff>304800</xdr:colOff>
      <xdr:row>17</xdr:row>
      <xdr:rowOff>115358</xdr:rowOff>
    </xdr:to>
    <xdr:sp macro="" textlink="">
      <xdr:nvSpPr>
        <xdr:cNvPr id="29338632" name="expansion-panel_close-ACAP-176 Centrilift" descr="Expansion Panel Toggle">
          <a:extLst>
            <a:ext uri="{FF2B5EF4-FFF2-40B4-BE49-F238E27FC236}">
              <a16:creationId xmlns:a16="http://schemas.microsoft.com/office/drawing/2014/main" id="{00000000-0008-0000-1500-000008ACBF01}"/>
            </a:ext>
          </a:extLst>
        </xdr:cNvPr>
        <xdr:cNvSpPr>
          <a:spLocks noChangeAspect="1" noChangeArrowheads="1"/>
        </xdr:cNvSpPr>
      </xdr:nvSpPr>
      <xdr:spPr bwMode="auto">
        <a:xfrm>
          <a:off x="172212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3.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600-000003000000}"/>
            </a:ext>
          </a:extLst>
        </xdr:cNvPr>
        <xdr:cNvGrpSpPr/>
      </xdr:nvGrpSpPr>
      <xdr:grpSpPr>
        <a:xfrm>
          <a:off x="15011304" y="193261"/>
          <a:ext cx="488950" cy="545731"/>
          <a:chOff x="4146204" y="400329"/>
          <a:chExt cx="3915445" cy="2781410"/>
        </a:xfrm>
      </xdr:grpSpPr>
      <xdr:pic>
        <xdr:nvPicPr>
          <xdr:cNvPr id="4" name="Picture 6" descr="LOGO_SHAYA-01">
            <a:extLst>
              <a:ext uri="{FF2B5EF4-FFF2-40B4-BE49-F238E27FC236}">
                <a16:creationId xmlns:a16="http://schemas.microsoft.com/office/drawing/2014/main" id="{00000000-0008-0000-16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6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twoCellAnchor editAs="oneCell">
    <xdr:from>
      <xdr:col>11</xdr:col>
      <xdr:colOff>0</xdr:colOff>
      <xdr:row>16</xdr:row>
      <xdr:rowOff>0</xdr:rowOff>
    </xdr:from>
    <xdr:to>
      <xdr:col>11</xdr:col>
      <xdr:colOff>304800</xdr:colOff>
      <xdr:row>18</xdr:row>
      <xdr:rowOff>104775</xdr:rowOff>
    </xdr:to>
    <xdr:sp macro="" textlink="">
      <xdr:nvSpPr>
        <xdr:cNvPr id="6" name="expansion-panel_close-ACAP-176 Centrilift" descr="Expansion Panel Toggle">
          <a:extLst>
            <a:ext uri="{FF2B5EF4-FFF2-40B4-BE49-F238E27FC236}">
              <a16:creationId xmlns:a16="http://schemas.microsoft.com/office/drawing/2014/main" id="{00000000-0008-0000-1600-000006000000}"/>
            </a:ext>
          </a:extLst>
        </xdr:cNvPr>
        <xdr:cNvSpPr>
          <a:spLocks noChangeAspect="1" noChangeArrowheads="1"/>
        </xdr:cNvSpPr>
      </xdr:nvSpPr>
      <xdr:spPr bwMode="auto">
        <a:xfrm>
          <a:off x="17716500" y="5021580"/>
          <a:ext cx="304800" cy="298238"/>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4.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7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17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7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800-000003000000}"/>
            </a:ext>
          </a:extLst>
        </xdr:cNvPr>
        <xdr:cNvGrpSpPr/>
      </xdr:nvGrpSpPr>
      <xdr:grpSpPr>
        <a:xfrm>
          <a:off x="17195347" y="192424"/>
          <a:ext cx="488950" cy="550974"/>
          <a:chOff x="4146204" y="400329"/>
          <a:chExt cx="3915445" cy="2781410"/>
        </a:xfrm>
      </xdr:grpSpPr>
      <xdr:pic>
        <xdr:nvPicPr>
          <xdr:cNvPr id="4" name="Picture 6" descr="LOGO_SHAYA-01">
            <a:extLst>
              <a:ext uri="{FF2B5EF4-FFF2-40B4-BE49-F238E27FC236}">
                <a16:creationId xmlns:a16="http://schemas.microsoft.com/office/drawing/2014/main" id="{00000000-0008-0000-18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8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26.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9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19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9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A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1A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A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28.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B00-000003000000}"/>
            </a:ext>
          </a:extLst>
        </xdr:cNvPr>
        <xdr:cNvGrpSpPr/>
      </xdr:nvGrpSpPr>
      <xdr:grpSpPr>
        <a:xfrm>
          <a:off x="17180876" y="193598"/>
          <a:ext cx="488950" cy="546202"/>
          <a:chOff x="4146204" y="400329"/>
          <a:chExt cx="3915445" cy="2781410"/>
        </a:xfrm>
      </xdr:grpSpPr>
      <xdr:pic>
        <xdr:nvPicPr>
          <xdr:cNvPr id="4" name="Picture 6" descr="LOGO_SHAYA-01">
            <a:extLst>
              <a:ext uri="{FF2B5EF4-FFF2-40B4-BE49-F238E27FC236}">
                <a16:creationId xmlns:a16="http://schemas.microsoft.com/office/drawing/2014/main" id="{00000000-0008-0000-1B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B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C00-000003000000}"/>
            </a:ext>
          </a:extLst>
        </xdr:cNvPr>
        <xdr:cNvGrpSpPr/>
      </xdr:nvGrpSpPr>
      <xdr:grpSpPr>
        <a:xfrm>
          <a:off x="17180876" y="193598"/>
          <a:ext cx="488950" cy="546202"/>
          <a:chOff x="4146204" y="400329"/>
          <a:chExt cx="3915445" cy="2781410"/>
        </a:xfrm>
      </xdr:grpSpPr>
      <xdr:pic>
        <xdr:nvPicPr>
          <xdr:cNvPr id="4" name="Picture 6" descr="LOGO_SHAYA-01">
            <a:extLst>
              <a:ext uri="{FF2B5EF4-FFF2-40B4-BE49-F238E27FC236}">
                <a16:creationId xmlns:a16="http://schemas.microsoft.com/office/drawing/2014/main" id="{00000000-0008-0000-1C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C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0.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D00-000003000000}"/>
            </a:ext>
          </a:extLst>
        </xdr:cNvPr>
        <xdr:cNvGrpSpPr/>
      </xdr:nvGrpSpPr>
      <xdr:grpSpPr>
        <a:xfrm>
          <a:off x="171979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1D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D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1.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E00-000003000000}"/>
            </a:ext>
          </a:extLst>
        </xdr:cNvPr>
        <xdr:cNvGrpSpPr/>
      </xdr:nvGrpSpPr>
      <xdr:grpSpPr>
        <a:xfrm>
          <a:off x="17197913" y="194235"/>
          <a:ext cx="488950" cy="551578"/>
          <a:chOff x="4146204" y="400329"/>
          <a:chExt cx="3915445" cy="2781410"/>
        </a:xfrm>
      </xdr:grpSpPr>
      <xdr:pic>
        <xdr:nvPicPr>
          <xdr:cNvPr id="4" name="Picture 6" descr="LOGO_SHAYA-01">
            <a:extLst>
              <a:ext uri="{FF2B5EF4-FFF2-40B4-BE49-F238E27FC236}">
                <a16:creationId xmlns:a16="http://schemas.microsoft.com/office/drawing/2014/main" id="{00000000-0008-0000-1E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E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2.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1F00-000003000000}"/>
            </a:ext>
          </a:extLst>
        </xdr:cNvPr>
        <xdr:cNvGrpSpPr/>
      </xdr:nvGrpSpPr>
      <xdr:grpSpPr>
        <a:xfrm>
          <a:off x="171979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1F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1F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000-000003000000}"/>
            </a:ext>
          </a:extLst>
        </xdr:cNvPr>
        <xdr:cNvGrpSpPr/>
      </xdr:nvGrpSpPr>
      <xdr:grpSpPr>
        <a:xfrm>
          <a:off x="171979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20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0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4.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100-000003000000}"/>
            </a:ext>
          </a:extLst>
        </xdr:cNvPr>
        <xdr:cNvGrpSpPr/>
      </xdr:nvGrpSpPr>
      <xdr:grpSpPr>
        <a:xfrm>
          <a:off x="171979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21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1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5.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200-000003000000}"/>
            </a:ext>
          </a:extLst>
        </xdr:cNvPr>
        <xdr:cNvGrpSpPr/>
      </xdr:nvGrpSpPr>
      <xdr:grpSpPr>
        <a:xfrm>
          <a:off x="171979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22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2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6.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300-000003000000}"/>
            </a:ext>
          </a:extLst>
        </xdr:cNvPr>
        <xdr:cNvGrpSpPr/>
      </xdr:nvGrpSpPr>
      <xdr:grpSpPr>
        <a:xfrm>
          <a:off x="171979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23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3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7.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400-000003000000}"/>
            </a:ext>
          </a:extLst>
        </xdr:cNvPr>
        <xdr:cNvGrpSpPr/>
      </xdr:nvGrpSpPr>
      <xdr:grpSpPr>
        <a:xfrm>
          <a:off x="1749636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24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4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8.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500-000003000000}"/>
            </a:ext>
          </a:extLst>
        </xdr:cNvPr>
        <xdr:cNvGrpSpPr/>
      </xdr:nvGrpSpPr>
      <xdr:grpSpPr>
        <a:xfrm>
          <a:off x="17202798" y="190500"/>
          <a:ext cx="488950" cy="548704"/>
          <a:chOff x="4146204" y="400329"/>
          <a:chExt cx="3915445" cy="2781410"/>
        </a:xfrm>
      </xdr:grpSpPr>
      <xdr:pic>
        <xdr:nvPicPr>
          <xdr:cNvPr id="4" name="Picture 6" descr="LOGO_SHAYA-01">
            <a:extLst>
              <a:ext uri="{FF2B5EF4-FFF2-40B4-BE49-F238E27FC236}">
                <a16:creationId xmlns:a16="http://schemas.microsoft.com/office/drawing/2014/main" id="{00000000-0008-0000-25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5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39.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600-000003000000}"/>
            </a:ext>
          </a:extLst>
        </xdr:cNvPr>
        <xdr:cNvGrpSpPr/>
      </xdr:nvGrpSpPr>
      <xdr:grpSpPr>
        <a:xfrm>
          <a:off x="17197913" y="194235"/>
          <a:ext cx="488950" cy="551578"/>
          <a:chOff x="4146204" y="400329"/>
          <a:chExt cx="3915445" cy="2781410"/>
        </a:xfrm>
      </xdr:grpSpPr>
      <xdr:pic>
        <xdr:nvPicPr>
          <xdr:cNvPr id="4" name="Picture 6" descr="LOGO_SHAYA-01">
            <a:extLst>
              <a:ext uri="{FF2B5EF4-FFF2-40B4-BE49-F238E27FC236}">
                <a16:creationId xmlns:a16="http://schemas.microsoft.com/office/drawing/2014/main" id="{00000000-0008-0000-26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6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0.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700-000003000000}"/>
            </a:ext>
          </a:extLst>
        </xdr:cNvPr>
        <xdr:cNvGrpSpPr/>
      </xdr:nvGrpSpPr>
      <xdr:grpSpPr>
        <a:xfrm>
          <a:off x="17197913" y="194235"/>
          <a:ext cx="488950" cy="551578"/>
          <a:chOff x="4146204" y="400329"/>
          <a:chExt cx="3915445" cy="2781410"/>
        </a:xfrm>
      </xdr:grpSpPr>
      <xdr:pic>
        <xdr:nvPicPr>
          <xdr:cNvPr id="4" name="Picture 6" descr="LOGO_SHAYA-01">
            <a:extLst>
              <a:ext uri="{FF2B5EF4-FFF2-40B4-BE49-F238E27FC236}">
                <a16:creationId xmlns:a16="http://schemas.microsoft.com/office/drawing/2014/main" id="{00000000-0008-0000-27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7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1.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800-000003000000}"/>
            </a:ext>
          </a:extLst>
        </xdr:cNvPr>
        <xdr:cNvGrpSpPr/>
      </xdr:nvGrpSpPr>
      <xdr:grpSpPr>
        <a:xfrm>
          <a:off x="17219080" y="190500"/>
          <a:ext cx="488950" cy="550333"/>
          <a:chOff x="4146204" y="400329"/>
          <a:chExt cx="3915445" cy="2781410"/>
        </a:xfrm>
      </xdr:grpSpPr>
      <xdr:pic>
        <xdr:nvPicPr>
          <xdr:cNvPr id="4" name="Picture 6" descr="LOGO_SHAYA-01">
            <a:extLst>
              <a:ext uri="{FF2B5EF4-FFF2-40B4-BE49-F238E27FC236}">
                <a16:creationId xmlns:a16="http://schemas.microsoft.com/office/drawing/2014/main" id="{00000000-0008-0000-28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8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2.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900-000003000000}"/>
            </a:ext>
          </a:extLst>
        </xdr:cNvPr>
        <xdr:cNvGrpSpPr/>
      </xdr:nvGrpSpPr>
      <xdr:grpSpPr>
        <a:xfrm>
          <a:off x="17197913" y="194235"/>
          <a:ext cx="488950" cy="551578"/>
          <a:chOff x="4146204" y="400329"/>
          <a:chExt cx="3915445" cy="2781410"/>
        </a:xfrm>
      </xdr:grpSpPr>
      <xdr:pic>
        <xdr:nvPicPr>
          <xdr:cNvPr id="4" name="Picture 6" descr="LOGO_SHAYA-01">
            <a:extLst>
              <a:ext uri="{FF2B5EF4-FFF2-40B4-BE49-F238E27FC236}">
                <a16:creationId xmlns:a16="http://schemas.microsoft.com/office/drawing/2014/main" id="{00000000-0008-0000-29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9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3.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A00-000003000000}"/>
            </a:ext>
          </a:extLst>
        </xdr:cNvPr>
        <xdr:cNvGrpSpPr/>
      </xdr:nvGrpSpPr>
      <xdr:grpSpPr>
        <a:xfrm>
          <a:off x="171979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2A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A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4.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B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2B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B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5.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C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C00-000003000000}"/>
            </a:ext>
          </a:extLst>
        </xdr:cNvPr>
        <xdr:cNvGrpSpPr/>
      </xdr:nvGrpSpPr>
      <xdr:grpSpPr>
        <a:xfrm>
          <a:off x="171979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2C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C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6.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D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D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2D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D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7.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E00-000003000000}"/>
            </a:ext>
          </a:extLst>
        </xdr:cNvPr>
        <xdr:cNvGrpSpPr/>
      </xdr:nvGrpSpPr>
      <xdr:grpSpPr>
        <a:xfrm>
          <a:off x="17197913" y="194235"/>
          <a:ext cx="488950" cy="551578"/>
          <a:chOff x="4146204" y="400329"/>
          <a:chExt cx="3915445" cy="2781410"/>
        </a:xfrm>
      </xdr:grpSpPr>
      <xdr:pic>
        <xdr:nvPicPr>
          <xdr:cNvPr id="4" name="Picture 6" descr="LOGO_SHAYA-01">
            <a:extLst>
              <a:ext uri="{FF2B5EF4-FFF2-40B4-BE49-F238E27FC236}">
                <a16:creationId xmlns:a16="http://schemas.microsoft.com/office/drawing/2014/main" id="{00000000-0008-0000-2E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E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8.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2F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2F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2F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2F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49.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0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000-000003000000}"/>
            </a:ext>
          </a:extLst>
        </xdr:cNvPr>
        <xdr:cNvGrpSpPr/>
      </xdr:nvGrpSpPr>
      <xdr:grpSpPr>
        <a:xfrm>
          <a:off x="171979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30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0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0.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1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1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31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1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1.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2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200-000003000000}"/>
            </a:ext>
          </a:extLst>
        </xdr:cNvPr>
        <xdr:cNvGrpSpPr/>
      </xdr:nvGrpSpPr>
      <xdr:grpSpPr>
        <a:xfrm>
          <a:off x="17210008" y="188988"/>
          <a:ext cx="488950" cy="547309"/>
          <a:chOff x="4146204" y="400329"/>
          <a:chExt cx="3915445" cy="2781410"/>
        </a:xfrm>
      </xdr:grpSpPr>
      <xdr:pic>
        <xdr:nvPicPr>
          <xdr:cNvPr id="4" name="Picture 6" descr="LOGO_SHAYA-01">
            <a:extLst>
              <a:ext uri="{FF2B5EF4-FFF2-40B4-BE49-F238E27FC236}">
                <a16:creationId xmlns:a16="http://schemas.microsoft.com/office/drawing/2014/main" id="{00000000-0008-0000-32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2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2.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3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3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33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3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3.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4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400-000003000000}"/>
            </a:ext>
          </a:extLst>
        </xdr:cNvPr>
        <xdr:cNvGrpSpPr/>
      </xdr:nvGrpSpPr>
      <xdr:grpSpPr>
        <a:xfrm>
          <a:off x="7711013" y="190500"/>
          <a:ext cx="488950" cy="548216"/>
          <a:chOff x="4146204" y="400329"/>
          <a:chExt cx="3915445" cy="2781410"/>
        </a:xfrm>
      </xdr:grpSpPr>
      <xdr:pic>
        <xdr:nvPicPr>
          <xdr:cNvPr id="4" name="Picture 6" descr="LOGO_SHAYA-01">
            <a:extLst>
              <a:ext uri="{FF2B5EF4-FFF2-40B4-BE49-F238E27FC236}">
                <a16:creationId xmlns:a16="http://schemas.microsoft.com/office/drawing/2014/main" id="{00000000-0008-0000-34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4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twoCellAnchor>
    <xdr:from>
      <xdr:col>14</xdr:col>
      <xdr:colOff>31228</xdr:colOff>
      <xdr:row>2</xdr:row>
      <xdr:rowOff>309642</xdr:rowOff>
    </xdr:from>
    <xdr:to>
      <xdr:col>45</xdr:col>
      <xdr:colOff>327909</xdr:colOff>
      <xdr:row>47</xdr:row>
      <xdr:rowOff>83975</xdr:rowOff>
    </xdr:to>
    <xdr:pic>
      <xdr:nvPicPr>
        <xdr:cNvPr id="6" name="Picture 22">
          <a:extLst>
            <a:ext uri="{FF2B5EF4-FFF2-40B4-BE49-F238E27FC236}">
              <a16:creationId xmlns:a16="http://schemas.microsoft.com/office/drawing/2014/main" id="{00000000-0008-0000-3400-000006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0080572" y="778085"/>
          <a:ext cx="19658976" cy="102049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4.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5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500-000003000000}"/>
            </a:ext>
          </a:extLst>
        </xdr:cNvPr>
        <xdr:cNvGrpSpPr/>
      </xdr:nvGrpSpPr>
      <xdr:grpSpPr>
        <a:xfrm>
          <a:off x="17185029" y="193261"/>
          <a:ext cx="488950" cy="551253"/>
          <a:chOff x="4146204" y="400329"/>
          <a:chExt cx="3915445" cy="2781410"/>
        </a:xfrm>
      </xdr:grpSpPr>
      <xdr:pic>
        <xdr:nvPicPr>
          <xdr:cNvPr id="4" name="Picture 6" descr="LOGO_SHAYA-01">
            <a:extLst>
              <a:ext uri="{FF2B5EF4-FFF2-40B4-BE49-F238E27FC236}">
                <a16:creationId xmlns:a16="http://schemas.microsoft.com/office/drawing/2014/main" id="{00000000-0008-0000-35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5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5.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6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600-000003000000}"/>
            </a:ext>
          </a:extLst>
        </xdr:cNvPr>
        <xdr:cNvGrpSpPr/>
      </xdr:nvGrpSpPr>
      <xdr:grpSpPr>
        <a:xfrm>
          <a:off x="17202893" y="186765"/>
          <a:ext cx="488950" cy="549087"/>
          <a:chOff x="4146204" y="400329"/>
          <a:chExt cx="3915445" cy="2781410"/>
        </a:xfrm>
      </xdr:grpSpPr>
      <xdr:pic>
        <xdr:nvPicPr>
          <xdr:cNvPr id="4" name="Picture 6" descr="LOGO_SHAYA-01">
            <a:extLst>
              <a:ext uri="{FF2B5EF4-FFF2-40B4-BE49-F238E27FC236}">
                <a16:creationId xmlns:a16="http://schemas.microsoft.com/office/drawing/2014/main" id="{00000000-0008-0000-36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6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6.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7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37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7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7.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8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800-000003000000}"/>
            </a:ext>
          </a:extLst>
        </xdr:cNvPr>
        <xdr:cNvGrpSpPr/>
      </xdr:nvGrpSpPr>
      <xdr:grpSpPr>
        <a:xfrm>
          <a:off x="17189976" y="190500"/>
          <a:ext cx="488950" cy="545041"/>
          <a:chOff x="4146204" y="400329"/>
          <a:chExt cx="3915445" cy="2781410"/>
        </a:xfrm>
      </xdr:grpSpPr>
      <xdr:pic>
        <xdr:nvPicPr>
          <xdr:cNvPr id="4" name="Picture 6" descr="LOGO_SHAYA-01">
            <a:extLst>
              <a:ext uri="{FF2B5EF4-FFF2-40B4-BE49-F238E27FC236}">
                <a16:creationId xmlns:a16="http://schemas.microsoft.com/office/drawing/2014/main" id="{00000000-0008-0000-38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8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8.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9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2854" y="216530"/>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9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39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9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59.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A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A00-000003000000}"/>
            </a:ext>
          </a:extLst>
        </xdr:cNvPr>
        <xdr:cNvGrpSpPr/>
      </xdr:nvGrpSpPr>
      <xdr:grpSpPr>
        <a:xfrm>
          <a:off x="17216056" y="190500"/>
          <a:ext cx="488950" cy="547309"/>
          <a:chOff x="4146204" y="400329"/>
          <a:chExt cx="3915445" cy="2781410"/>
        </a:xfrm>
      </xdr:grpSpPr>
      <xdr:pic>
        <xdr:nvPicPr>
          <xdr:cNvPr id="4" name="Picture 6" descr="LOGO_SHAYA-01">
            <a:extLst>
              <a:ext uri="{FF2B5EF4-FFF2-40B4-BE49-F238E27FC236}">
                <a16:creationId xmlns:a16="http://schemas.microsoft.com/office/drawing/2014/main" id="{00000000-0008-0000-3A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A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60.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B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B00-000003000000}"/>
            </a:ext>
          </a:extLst>
        </xdr:cNvPr>
        <xdr:cNvGrpSpPr/>
      </xdr:nvGrpSpPr>
      <xdr:grpSpPr>
        <a:xfrm>
          <a:off x="17189976" y="190500"/>
          <a:ext cx="488950" cy="545041"/>
          <a:chOff x="4146204" y="400329"/>
          <a:chExt cx="3915445" cy="2781410"/>
        </a:xfrm>
      </xdr:grpSpPr>
      <xdr:pic>
        <xdr:nvPicPr>
          <xdr:cNvPr id="4" name="Picture 6" descr="LOGO_SHAYA-01">
            <a:extLst>
              <a:ext uri="{FF2B5EF4-FFF2-40B4-BE49-F238E27FC236}">
                <a16:creationId xmlns:a16="http://schemas.microsoft.com/office/drawing/2014/main" id="{00000000-0008-0000-3B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B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61.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C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C00-000003000000}"/>
            </a:ext>
          </a:extLst>
        </xdr:cNvPr>
        <xdr:cNvGrpSpPr/>
      </xdr:nvGrpSpPr>
      <xdr:grpSpPr>
        <a:xfrm>
          <a:off x="17189976" y="190500"/>
          <a:ext cx="488950" cy="545041"/>
          <a:chOff x="4146204" y="400329"/>
          <a:chExt cx="3915445" cy="2781410"/>
        </a:xfrm>
      </xdr:grpSpPr>
      <xdr:pic>
        <xdr:nvPicPr>
          <xdr:cNvPr id="4" name="Picture 6" descr="LOGO_SHAYA-01">
            <a:extLst>
              <a:ext uri="{FF2B5EF4-FFF2-40B4-BE49-F238E27FC236}">
                <a16:creationId xmlns:a16="http://schemas.microsoft.com/office/drawing/2014/main" id="{00000000-0008-0000-3C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C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62.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D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7385" y="201084"/>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D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3D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D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63.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3E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49765" y="210609"/>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3E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3E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3E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64.xml><?xml version="1.0" encoding="utf-8"?>
<xdr:wsDr xmlns:xdr="http://schemas.openxmlformats.org/drawingml/2006/spreadsheetDrawing" xmlns:a="http://schemas.openxmlformats.org/drawingml/2006/main">
  <xdr:oneCellAnchor>
    <xdr:from>
      <xdr:col>1</xdr:col>
      <xdr:colOff>178594</xdr:colOff>
      <xdr:row>0</xdr:row>
      <xdr:rowOff>35719</xdr:rowOff>
    </xdr:from>
    <xdr:ext cx="586054" cy="559945"/>
    <xdr:pic>
      <xdr:nvPicPr>
        <xdr:cNvPr id="5" name="Picture 8">
          <a:extLst>
            <a:ext uri="{FF2B5EF4-FFF2-40B4-BE49-F238E27FC236}">
              <a16:creationId xmlns:a16="http://schemas.microsoft.com/office/drawing/2014/main" id="{00000000-0008-0000-3F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1345407" y="35719"/>
          <a:ext cx="586054" cy="559945"/>
        </a:xfrm>
        <a:prstGeom prst="rect">
          <a:avLst/>
        </a:prstGeom>
      </xdr:spPr>
    </xdr:pic>
    <xdr:clientData/>
  </xdr:oneCellAnchor>
</xdr:wsDr>
</file>

<file path=xl/drawings/drawing65.xml><?xml version="1.0" encoding="utf-8"?>
<xdr:wsDr xmlns:xdr="http://schemas.openxmlformats.org/drawingml/2006/spreadsheetDrawing" xmlns:a="http://schemas.openxmlformats.org/drawingml/2006/main">
  <xdr:twoCellAnchor editAs="oneCell">
    <xdr:from>
      <xdr:col>0</xdr:col>
      <xdr:colOff>95250</xdr:colOff>
      <xdr:row>1</xdr:row>
      <xdr:rowOff>18787</xdr:rowOff>
    </xdr:from>
    <xdr:to>
      <xdr:col>1</xdr:col>
      <xdr:colOff>49742</xdr:colOff>
      <xdr:row>1</xdr:row>
      <xdr:rowOff>504833</xdr:rowOff>
    </xdr:to>
    <xdr:pic>
      <xdr:nvPicPr>
        <xdr:cNvPr id="2" name="Picture 1">
          <a:extLst>
            <a:ext uri="{FF2B5EF4-FFF2-40B4-BE49-F238E27FC236}">
              <a16:creationId xmlns:a16="http://schemas.microsoft.com/office/drawing/2014/main" id="{00000000-0008-0000-40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95250" y="209287"/>
          <a:ext cx="455084" cy="482871"/>
        </a:xfrm>
        <a:prstGeom prst="rect">
          <a:avLst/>
        </a:prstGeom>
      </xdr:spPr>
    </xdr:pic>
    <xdr:clientData/>
  </xdr:twoCellAnchor>
  <xdr:twoCellAnchor>
    <xdr:from>
      <xdr:col>12</xdr:col>
      <xdr:colOff>345282</xdr:colOff>
      <xdr:row>0</xdr:row>
      <xdr:rowOff>166687</xdr:rowOff>
    </xdr:from>
    <xdr:to>
      <xdr:col>12</xdr:col>
      <xdr:colOff>751416</xdr:colOff>
      <xdr:row>1</xdr:row>
      <xdr:rowOff>508000</xdr:rowOff>
    </xdr:to>
    <xdr:pic>
      <xdr:nvPicPr>
        <xdr:cNvPr id="6" name="Picture 6" descr="LOGO_SHAYA-01">
          <a:extLst>
            <a:ext uri="{FF2B5EF4-FFF2-40B4-BE49-F238E27FC236}">
              <a16:creationId xmlns:a16="http://schemas.microsoft.com/office/drawing/2014/main" id="{00000000-0008-0000-4000-000006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17193949" y="166687"/>
          <a:ext cx="406134" cy="531813"/>
        </a:xfrm>
        <a:prstGeom prst="rect">
          <a:avLst/>
        </a:prstGeom>
        <a:noFill/>
      </xdr:spPr>
    </xdr:pic>
    <xdr:clientData/>
  </xdr:twoCellAnchor>
</xdr:wsDr>
</file>

<file path=xl/drawings/drawing66.xml><?xml version="1.0" encoding="utf-8"?>
<xdr:wsDr xmlns:xdr="http://schemas.openxmlformats.org/drawingml/2006/spreadsheetDrawing" xmlns:a="http://schemas.openxmlformats.org/drawingml/2006/main">
  <xdr:oneCellAnchor>
    <xdr:from>
      <xdr:col>1</xdr:col>
      <xdr:colOff>61686</xdr:colOff>
      <xdr:row>1</xdr:row>
      <xdr:rowOff>22112</xdr:rowOff>
    </xdr:from>
    <xdr:ext cx="521608" cy="528410"/>
    <xdr:pic>
      <xdr:nvPicPr>
        <xdr:cNvPr id="4" name="Picture 3">
          <a:extLst>
            <a:ext uri="{FF2B5EF4-FFF2-40B4-BE49-F238E27FC236}">
              <a16:creationId xmlns:a16="http://schemas.microsoft.com/office/drawing/2014/main" id="{00000000-0008-0000-4200-000004000000}"/>
            </a:ext>
          </a:extLst>
        </xdr:cNvPr>
        <xdr:cNvPicPr>
          <a:picLocks noChangeAspect="1"/>
        </xdr:cNvPicPr>
      </xdr:nvPicPr>
      <xdr:blipFill>
        <a:blip xmlns:r="http://schemas.openxmlformats.org/officeDocument/2006/relationships" r:embed="rId1"/>
        <a:stretch>
          <a:fillRect/>
        </a:stretch>
      </xdr:blipFill>
      <xdr:spPr>
        <a:xfrm>
          <a:off x="299811" y="222137"/>
          <a:ext cx="521608" cy="528410"/>
        </a:xfrm>
        <a:prstGeom prst="rect">
          <a:avLst/>
        </a:prstGeom>
      </xdr:spPr>
    </xdr:pic>
    <xdr:clientData/>
  </xdr:oneCellAnchor>
  <xdr:oneCellAnchor>
    <xdr:from>
      <xdr:col>4</xdr:col>
      <xdr:colOff>1819275</xdr:colOff>
      <xdr:row>1</xdr:row>
      <xdr:rowOff>16964</xdr:rowOff>
    </xdr:from>
    <xdr:ext cx="657678" cy="539749"/>
    <xdr:pic>
      <xdr:nvPicPr>
        <xdr:cNvPr id="5" name="Picture 4" descr="LOGO_SHAYA-01">
          <a:extLst>
            <a:ext uri="{FF2B5EF4-FFF2-40B4-BE49-F238E27FC236}">
              <a16:creationId xmlns:a16="http://schemas.microsoft.com/office/drawing/2014/main" id="{00000000-0008-0000-4200-000005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9650" t="3544" r="5438" b="2213"/>
        <a:stretch/>
      </xdr:blipFill>
      <xdr:spPr bwMode="auto">
        <a:xfrm>
          <a:off x="5181600" y="216989"/>
          <a:ext cx="657678" cy="539749"/>
        </a:xfrm>
        <a:prstGeom prst="rect">
          <a:avLst/>
        </a:prstGeom>
        <a:noFill/>
      </xdr:spPr>
    </xdr:pic>
    <xdr:clientData/>
  </xdr:oneCellAnchor>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31750</xdr:colOff>
          <xdr:row>0</xdr:row>
          <xdr:rowOff>31750</xdr:rowOff>
        </xdr:from>
        <xdr:to>
          <xdr:col>5</xdr:col>
          <xdr:colOff>0</xdr:colOff>
          <xdr:row>0</xdr:row>
          <xdr:rowOff>298450</xdr:rowOff>
        </xdr:to>
        <xdr:sp macro="" textlink="">
          <xdr:nvSpPr>
            <xdr:cNvPr id="1593345" name="Button 1" hidden="1">
              <a:extLst>
                <a:ext uri="{63B3BB69-23CF-44E3-9099-C40C66FF867C}">
                  <a14:compatExt spid="_x0000_s1593345"/>
                </a:ext>
                <a:ext uri="{FF2B5EF4-FFF2-40B4-BE49-F238E27FC236}">
                  <a16:creationId xmlns:a16="http://schemas.microsoft.com/office/drawing/2014/main" id="{00000000-0008-0000-4400-0000015018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GENERAR</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xdr:oneCellAnchor>
    <xdr:from>
      <xdr:col>1</xdr:col>
      <xdr:colOff>21165</xdr:colOff>
      <xdr:row>1</xdr:row>
      <xdr:rowOff>10584</xdr:rowOff>
    </xdr:from>
    <xdr:ext cx="542762" cy="528107"/>
    <xdr:pic>
      <xdr:nvPicPr>
        <xdr:cNvPr id="2" name="Picture 1">
          <a:extLst>
            <a:ext uri="{FF2B5EF4-FFF2-40B4-BE49-F238E27FC236}">
              <a16:creationId xmlns:a16="http://schemas.microsoft.com/office/drawing/2014/main" id="{00000000-0008-0000-45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669" r="100000"/>
                  </a14:imgEffect>
                </a14:imgLayer>
              </a14:imgProps>
            </a:ext>
          </a:extLst>
        </a:blip>
        <a:stretch>
          <a:fillRect/>
        </a:stretch>
      </xdr:blipFill>
      <xdr:spPr>
        <a:xfrm>
          <a:off x="253998" y="211667"/>
          <a:ext cx="542762" cy="528107"/>
        </a:xfrm>
        <a:prstGeom prst="rect">
          <a:avLst/>
        </a:prstGeom>
      </xdr:spPr>
    </xdr:pic>
    <xdr:clientData/>
  </xdr:oneCellAnchor>
  <xdr:twoCellAnchor>
    <xdr:from>
      <xdr:col>10</xdr:col>
      <xdr:colOff>306913</xdr:colOff>
      <xdr:row>1</xdr:row>
      <xdr:rowOff>0</xdr:rowOff>
    </xdr:from>
    <xdr:to>
      <xdr:col>10</xdr:col>
      <xdr:colOff>795863</xdr:colOff>
      <xdr:row>2</xdr:row>
      <xdr:rowOff>275166</xdr:rowOff>
    </xdr:to>
    <xdr:grpSp>
      <xdr:nvGrpSpPr>
        <xdr:cNvPr id="3" name="Group 5">
          <a:extLst>
            <a:ext uri="{FF2B5EF4-FFF2-40B4-BE49-F238E27FC236}">
              <a16:creationId xmlns:a16="http://schemas.microsoft.com/office/drawing/2014/main" id="{00000000-0008-0000-4500-000003000000}"/>
            </a:ext>
          </a:extLst>
        </xdr:cNvPr>
        <xdr:cNvGrpSpPr/>
      </xdr:nvGrpSpPr>
      <xdr:grpSpPr>
        <a:xfrm>
          <a:off x="17203062" y="188784"/>
          <a:ext cx="488950" cy="549760"/>
          <a:chOff x="4146204" y="400329"/>
          <a:chExt cx="3915445" cy="2781410"/>
        </a:xfrm>
      </xdr:grpSpPr>
      <xdr:pic>
        <xdr:nvPicPr>
          <xdr:cNvPr id="4" name="Picture 6" descr="LOGO_SHAYA-01">
            <a:extLst>
              <a:ext uri="{FF2B5EF4-FFF2-40B4-BE49-F238E27FC236}">
                <a16:creationId xmlns:a16="http://schemas.microsoft.com/office/drawing/2014/main" id="{00000000-0008-0000-4500-000004000000}"/>
              </a:ext>
            </a:extLst>
          </xdr:cNvPr>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ackgroundRemoval t="741" b="100000" l="730" r="100000"/>
                    </a14:imgEffect>
                  </a14:imgLayer>
                </a14:imgProps>
              </a:ext>
              <a:ext uri="{28A0092B-C50C-407E-A947-70E740481C1C}">
                <a14:useLocalDpi xmlns:a14="http://schemas.microsoft.com/office/drawing/2010/main" val="0"/>
              </a:ext>
            </a:extLst>
          </a:blip>
          <a:srcRect l="9650" t="3544" r="5438" b="15051"/>
          <a:stretch/>
        </xdr:blipFill>
        <xdr:spPr bwMode="auto">
          <a:xfrm>
            <a:off x="4146204" y="400329"/>
            <a:ext cx="3915445" cy="2510822"/>
          </a:xfrm>
          <a:prstGeom prst="rect">
            <a:avLst/>
          </a:prstGeom>
          <a:noFill/>
        </xdr:spPr>
      </xdr:pic>
      <xdr:pic>
        <xdr:nvPicPr>
          <xdr:cNvPr id="5" name="Picture 7">
            <a:extLst>
              <a:ext uri="{FF2B5EF4-FFF2-40B4-BE49-F238E27FC236}">
                <a16:creationId xmlns:a16="http://schemas.microsoft.com/office/drawing/2014/main" id="{00000000-0008-0000-4500-000005000000}"/>
              </a:ext>
            </a:extLst>
          </xdr:cNvPr>
          <xdr:cNvPicPr>
            <a:picLocks noChangeAspect="1"/>
          </xdr:cNvPicPr>
        </xdr:nvPicPr>
        <xdr:blipFill rotWithShape="1">
          <a:blip xmlns:r="http://schemas.openxmlformats.org/officeDocument/2006/relationships" r:embed="rId5"/>
          <a:srcRect l="10901" t="24733" r="9325" b="33396"/>
          <a:stretch/>
        </xdr:blipFill>
        <xdr:spPr>
          <a:xfrm>
            <a:off x="4623317" y="2911151"/>
            <a:ext cx="3177075" cy="270588"/>
          </a:xfrm>
          <a:prstGeom prst="rect">
            <a:avLst/>
          </a:prstGeom>
        </xdr:spPr>
      </xdr:pic>
    </xdr:grpSp>
    <xdr:clientData/>
  </xdr:twoCellAnchor>
</xdr:wsDr>
</file>

<file path=xl/drawings/drawing69.xml><?xml version="1.0" encoding="utf-8"?>
<xdr:wsDr xmlns:xdr="http://schemas.openxmlformats.org/drawingml/2006/spreadsheetDrawing" xmlns:a="http://schemas.openxmlformats.org/drawingml/2006/main">
  <xdr:twoCellAnchor>
    <xdr:from>
      <xdr:col>3</xdr:col>
      <xdr:colOff>123825</xdr:colOff>
      <xdr:row>3</xdr:row>
      <xdr:rowOff>238125</xdr:rowOff>
    </xdr:from>
    <xdr:to>
      <xdr:col>3</xdr:col>
      <xdr:colOff>1066800</xdr:colOff>
      <xdr:row>3</xdr:row>
      <xdr:rowOff>723900</xdr:rowOff>
    </xdr:to>
    <xdr:sp macro="" textlink="">
      <xdr:nvSpPr>
        <xdr:cNvPr id="2" name="Rectangle 1">
          <a:extLst>
            <a:ext uri="{FF2B5EF4-FFF2-40B4-BE49-F238E27FC236}">
              <a16:creationId xmlns:a16="http://schemas.microsoft.com/office/drawing/2014/main" id="{00000000-0008-0000-4800-000002000000}"/>
            </a:ext>
          </a:extLst>
        </xdr:cNvPr>
        <xdr:cNvSpPr/>
      </xdr:nvSpPr>
      <xdr:spPr>
        <a:xfrm>
          <a:off x="2724150" y="838200"/>
          <a:ext cx="942975" cy="48577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100"/>
            <a:t>Monitoreo de pozos</a:t>
          </a:r>
        </a:p>
      </xdr:txBody>
    </xdr:sp>
    <xdr:clientData/>
  </xdr:twoCellAnchor>
  <xdr:twoCellAnchor>
    <xdr:from>
      <xdr:col>4</xdr:col>
      <xdr:colOff>9526</xdr:colOff>
      <xdr:row>4</xdr:row>
      <xdr:rowOff>228600</xdr:rowOff>
    </xdr:from>
    <xdr:to>
      <xdr:col>5</xdr:col>
      <xdr:colOff>19050</xdr:colOff>
      <xdr:row>4</xdr:row>
      <xdr:rowOff>695325</xdr:rowOff>
    </xdr:to>
    <xdr:sp macro="" textlink="">
      <xdr:nvSpPr>
        <xdr:cNvPr id="3" name="Rectangle 2">
          <a:extLst>
            <a:ext uri="{FF2B5EF4-FFF2-40B4-BE49-F238E27FC236}">
              <a16:creationId xmlns:a16="http://schemas.microsoft.com/office/drawing/2014/main" id="{00000000-0008-0000-4800-000003000000}"/>
            </a:ext>
          </a:extLst>
        </xdr:cNvPr>
        <xdr:cNvSpPr/>
      </xdr:nvSpPr>
      <xdr:spPr>
        <a:xfrm>
          <a:off x="3990976" y="1685925"/>
          <a:ext cx="1390649" cy="4667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100"/>
            <a:t>Análisis</a:t>
          </a:r>
          <a:r>
            <a:rPr lang="en-US" sz="1100" baseline="0"/>
            <a:t> de eventos notificados</a:t>
          </a:r>
          <a:endParaRPr lang="en-US" sz="1100"/>
        </a:p>
      </xdr:txBody>
    </xdr:sp>
    <xdr:clientData/>
  </xdr:twoCellAnchor>
  <xdr:twoCellAnchor>
    <xdr:from>
      <xdr:col>3</xdr:col>
      <xdr:colOff>304800</xdr:colOff>
      <xdr:row>5</xdr:row>
      <xdr:rowOff>85725</xdr:rowOff>
    </xdr:from>
    <xdr:to>
      <xdr:col>4</xdr:col>
      <xdr:colOff>123825</xdr:colOff>
      <xdr:row>5</xdr:row>
      <xdr:rowOff>733425</xdr:rowOff>
    </xdr:to>
    <xdr:sp macro="" textlink="">
      <xdr:nvSpPr>
        <xdr:cNvPr id="4" name="Rectangle 3">
          <a:extLst>
            <a:ext uri="{FF2B5EF4-FFF2-40B4-BE49-F238E27FC236}">
              <a16:creationId xmlns:a16="http://schemas.microsoft.com/office/drawing/2014/main" id="{00000000-0008-0000-4800-000004000000}"/>
            </a:ext>
          </a:extLst>
        </xdr:cNvPr>
        <xdr:cNvSpPr/>
      </xdr:nvSpPr>
      <xdr:spPr>
        <a:xfrm>
          <a:off x="2905125" y="2362200"/>
          <a:ext cx="1200150" cy="647700"/>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100"/>
            <a:t>Verificar parámetros</a:t>
          </a:r>
          <a:r>
            <a:rPr lang="en-US" sz="1100" baseline="0"/>
            <a:t> eléctricos</a:t>
          </a:r>
          <a:endParaRPr lang="en-US" sz="1100"/>
        </a:p>
      </xdr:txBody>
    </xdr:sp>
    <xdr:clientData/>
  </xdr:twoCellAnchor>
  <xdr:twoCellAnchor>
    <xdr:from>
      <xdr:col>4</xdr:col>
      <xdr:colOff>219076</xdr:colOff>
      <xdr:row>6</xdr:row>
      <xdr:rowOff>133350</xdr:rowOff>
    </xdr:from>
    <xdr:to>
      <xdr:col>4</xdr:col>
      <xdr:colOff>1209676</xdr:colOff>
      <xdr:row>6</xdr:row>
      <xdr:rowOff>742950</xdr:rowOff>
    </xdr:to>
    <xdr:sp macro="" textlink="">
      <xdr:nvSpPr>
        <xdr:cNvPr id="5" name="Rectangle 4">
          <a:extLst>
            <a:ext uri="{FF2B5EF4-FFF2-40B4-BE49-F238E27FC236}">
              <a16:creationId xmlns:a16="http://schemas.microsoft.com/office/drawing/2014/main" id="{00000000-0008-0000-4800-000005000000}"/>
            </a:ext>
          </a:extLst>
        </xdr:cNvPr>
        <xdr:cNvSpPr/>
      </xdr:nvSpPr>
      <xdr:spPr>
        <a:xfrm>
          <a:off x="4200526" y="3228975"/>
          <a:ext cx="990600" cy="609600"/>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100"/>
            <a:t>Comunicación</a:t>
          </a:r>
          <a:r>
            <a:rPr lang="en-US" sz="1100" baseline="0"/>
            <a:t> bidireccional</a:t>
          </a:r>
          <a:endParaRPr lang="en-US" sz="1100"/>
        </a:p>
      </xdr:txBody>
    </xdr:sp>
    <xdr:clientData/>
  </xdr:twoCellAnchor>
  <xdr:twoCellAnchor>
    <xdr:from>
      <xdr:col>5</xdr:col>
      <xdr:colOff>123823</xdr:colOff>
      <xdr:row>7</xdr:row>
      <xdr:rowOff>219075</xdr:rowOff>
    </xdr:from>
    <xdr:to>
      <xdr:col>5</xdr:col>
      <xdr:colOff>1371600</xdr:colOff>
      <xdr:row>7</xdr:row>
      <xdr:rowOff>723900</xdr:rowOff>
    </xdr:to>
    <xdr:sp macro="" textlink="">
      <xdr:nvSpPr>
        <xdr:cNvPr id="6" name="Rectangle 5">
          <a:extLst>
            <a:ext uri="{FF2B5EF4-FFF2-40B4-BE49-F238E27FC236}">
              <a16:creationId xmlns:a16="http://schemas.microsoft.com/office/drawing/2014/main" id="{00000000-0008-0000-4800-000006000000}"/>
            </a:ext>
          </a:extLst>
        </xdr:cNvPr>
        <xdr:cNvSpPr/>
      </xdr:nvSpPr>
      <xdr:spPr>
        <a:xfrm>
          <a:off x="5486398" y="4133850"/>
          <a:ext cx="1247777" cy="5048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100"/>
            <a:t>Verificación</a:t>
          </a:r>
          <a:r>
            <a:rPr lang="en-US" sz="1100" baseline="0"/>
            <a:t> de parametros de pozos</a:t>
          </a:r>
          <a:endParaRPr lang="en-US" sz="1100"/>
        </a:p>
      </xdr:txBody>
    </xdr:sp>
    <xdr:clientData/>
  </xdr:twoCellAnchor>
  <xdr:twoCellAnchor>
    <xdr:from>
      <xdr:col>3</xdr:col>
      <xdr:colOff>1371600</xdr:colOff>
      <xdr:row>3</xdr:row>
      <xdr:rowOff>114300</xdr:rowOff>
    </xdr:from>
    <xdr:to>
      <xdr:col>5</xdr:col>
      <xdr:colOff>47625</xdr:colOff>
      <xdr:row>4</xdr:row>
      <xdr:rowOff>0</xdr:rowOff>
    </xdr:to>
    <xdr:sp macro="" textlink="">
      <xdr:nvSpPr>
        <xdr:cNvPr id="7" name="Flowchart: Decision 6">
          <a:extLst>
            <a:ext uri="{FF2B5EF4-FFF2-40B4-BE49-F238E27FC236}">
              <a16:creationId xmlns:a16="http://schemas.microsoft.com/office/drawing/2014/main" id="{00000000-0008-0000-4800-000007000000}"/>
            </a:ext>
          </a:extLst>
        </xdr:cNvPr>
        <xdr:cNvSpPr/>
      </xdr:nvSpPr>
      <xdr:spPr>
        <a:xfrm>
          <a:off x="3971925" y="714375"/>
          <a:ext cx="1438275" cy="742950"/>
        </a:xfrm>
        <a:prstGeom prst="flowChartDecision">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900">
              <a:solidFill>
                <a:schemeClr val="dk1"/>
              </a:solidFill>
              <a:latin typeface="+mn-lt"/>
              <a:ea typeface="+mn-ea"/>
              <a:cs typeface="+mn-cs"/>
            </a:rPr>
            <a:t>Identificar</a:t>
          </a:r>
          <a:r>
            <a:rPr lang="en-US" sz="900" baseline="0">
              <a:solidFill>
                <a:schemeClr val="dk1"/>
              </a:solidFill>
              <a:latin typeface="+mn-lt"/>
              <a:ea typeface="+mn-ea"/>
              <a:cs typeface="+mn-cs"/>
            </a:rPr>
            <a:t> eventos</a:t>
          </a:r>
          <a:endParaRPr lang="en-US" sz="900">
            <a:solidFill>
              <a:schemeClr val="dk1"/>
            </a:solidFill>
            <a:latin typeface="+mn-lt"/>
            <a:ea typeface="+mn-ea"/>
            <a:cs typeface="+mn-cs"/>
          </a:endParaRPr>
        </a:p>
      </xdr:txBody>
    </xdr:sp>
    <xdr:clientData/>
  </xdr:twoCellAnchor>
  <xdr:twoCellAnchor>
    <xdr:from>
      <xdr:col>3</xdr:col>
      <xdr:colOff>1066800</xdr:colOff>
      <xdr:row>3</xdr:row>
      <xdr:rowOff>481013</xdr:rowOff>
    </xdr:from>
    <xdr:to>
      <xdr:col>3</xdr:col>
      <xdr:colOff>1371600</xdr:colOff>
      <xdr:row>3</xdr:row>
      <xdr:rowOff>485775</xdr:rowOff>
    </xdr:to>
    <xdr:cxnSp macro="">
      <xdr:nvCxnSpPr>
        <xdr:cNvPr id="8" name="Straight Arrow Connector 7">
          <a:extLst>
            <a:ext uri="{FF2B5EF4-FFF2-40B4-BE49-F238E27FC236}">
              <a16:creationId xmlns:a16="http://schemas.microsoft.com/office/drawing/2014/main" id="{00000000-0008-0000-4800-000008000000}"/>
            </a:ext>
          </a:extLst>
        </xdr:cNvPr>
        <xdr:cNvCxnSpPr>
          <a:stCxn id="2" idx="3"/>
          <a:endCxn id="7" idx="1"/>
        </xdr:cNvCxnSpPr>
      </xdr:nvCxnSpPr>
      <xdr:spPr>
        <a:xfrm>
          <a:off x="3667125" y="1081088"/>
          <a:ext cx="304800" cy="476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704851</xdr:colOff>
      <xdr:row>4</xdr:row>
      <xdr:rowOff>0</xdr:rowOff>
    </xdr:from>
    <xdr:to>
      <xdr:col>4</xdr:col>
      <xdr:colOff>709613</xdr:colOff>
      <xdr:row>4</xdr:row>
      <xdr:rowOff>228600</xdr:rowOff>
    </xdr:to>
    <xdr:cxnSp macro="">
      <xdr:nvCxnSpPr>
        <xdr:cNvPr id="9" name="Straight Arrow Connector 8">
          <a:extLst>
            <a:ext uri="{FF2B5EF4-FFF2-40B4-BE49-F238E27FC236}">
              <a16:creationId xmlns:a16="http://schemas.microsoft.com/office/drawing/2014/main" id="{00000000-0008-0000-4800-000009000000}"/>
            </a:ext>
          </a:extLst>
        </xdr:cNvPr>
        <xdr:cNvCxnSpPr>
          <a:stCxn id="7" idx="2"/>
          <a:endCxn id="3" idx="0"/>
        </xdr:cNvCxnSpPr>
      </xdr:nvCxnSpPr>
      <xdr:spPr>
        <a:xfrm flipH="1">
          <a:off x="4686301" y="1457325"/>
          <a:ext cx="4762"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704850</xdr:colOff>
      <xdr:row>4</xdr:row>
      <xdr:rowOff>695325</xdr:rowOff>
    </xdr:from>
    <xdr:to>
      <xdr:col>4</xdr:col>
      <xdr:colOff>704851</xdr:colOff>
      <xdr:row>6</xdr:row>
      <xdr:rowOff>123825</xdr:rowOff>
    </xdr:to>
    <xdr:cxnSp macro="">
      <xdr:nvCxnSpPr>
        <xdr:cNvPr id="10" name="Straight Arrow Connector 9">
          <a:extLst>
            <a:ext uri="{FF2B5EF4-FFF2-40B4-BE49-F238E27FC236}">
              <a16:creationId xmlns:a16="http://schemas.microsoft.com/office/drawing/2014/main" id="{00000000-0008-0000-4800-00000A000000}"/>
            </a:ext>
          </a:extLst>
        </xdr:cNvPr>
        <xdr:cNvCxnSpPr>
          <a:stCxn id="3" idx="2"/>
        </xdr:cNvCxnSpPr>
      </xdr:nvCxnSpPr>
      <xdr:spPr>
        <a:xfrm flipH="1">
          <a:off x="4686300" y="2152650"/>
          <a:ext cx="1" cy="10668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123825</xdr:colOff>
      <xdr:row>5</xdr:row>
      <xdr:rowOff>409575</xdr:rowOff>
    </xdr:from>
    <xdr:to>
      <xdr:col>4</xdr:col>
      <xdr:colOff>676275</xdr:colOff>
      <xdr:row>5</xdr:row>
      <xdr:rowOff>409575</xdr:rowOff>
    </xdr:to>
    <xdr:cxnSp macro="">
      <xdr:nvCxnSpPr>
        <xdr:cNvPr id="11" name="Straight Arrow Connector 10">
          <a:extLst>
            <a:ext uri="{FF2B5EF4-FFF2-40B4-BE49-F238E27FC236}">
              <a16:creationId xmlns:a16="http://schemas.microsoft.com/office/drawing/2014/main" id="{00000000-0008-0000-4800-00000B000000}"/>
            </a:ext>
          </a:extLst>
        </xdr:cNvPr>
        <xdr:cNvCxnSpPr>
          <a:endCxn id="4" idx="3"/>
        </xdr:cNvCxnSpPr>
      </xdr:nvCxnSpPr>
      <xdr:spPr>
        <a:xfrm flipH="1">
          <a:off x="4105275" y="2686050"/>
          <a:ext cx="55245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19050</xdr:colOff>
      <xdr:row>4</xdr:row>
      <xdr:rowOff>461963</xdr:rowOff>
    </xdr:from>
    <xdr:to>
      <xdr:col>5</xdr:col>
      <xdr:colOff>1381124</xdr:colOff>
      <xdr:row>4</xdr:row>
      <xdr:rowOff>471488</xdr:rowOff>
    </xdr:to>
    <xdr:cxnSp macro="">
      <xdr:nvCxnSpPr>
        <xdr:cNvPr id="12" name="Straight Arrow Connector 11">
          <a:extLst>
            <a:ext uri="{FF2B5EF4-FFF2-40B4-BE49-F238E27FC236}">
              <a16:creationId xmlns:a16="http://schemas.microsoft.com/office/drawing/2014/main" id="{00000000-0008-0000-4800-00000C000000}"/>
            </a:ext>
          </a:extLst>
        </xdr:cNvPr>
        <xdr:cNvCxnSpPr>
          <a:stCxn id="3" idx="3"/>
          <a:endCxn id="14" idx="1"/>
        </xdr:cNvCxnSpPr>
      </xdr:nvCxnSpPr>
      <xdr:spPr>
        <a:xfrm>
          <a:off x="5381625" y="1919288"/>
          <a:ext cx="1362074" cy="95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0</xdr:colOff>
      <xdr:row>3</xdr:row>
      <xdr:rowOff>76199</xdr:rowOff>
    </xdr:from>
    <xdr:to>
      <xdr:col>6</xdr:col>
      <xdr:colOff>1285875</xdr:colOff>
      <xdr:row>3</xdr:row>
      <xdr:rowOff>742950</xdr:rowOff>
    </xdr:to>
    <xdr:sp macro="" textlink="">
      <xdr:nvSpPr>
        <xdr:cNvPr id="13" name="Flowchart: Predefined Process 12">
          <a:extLst>
            <a:ext uri="{FF2B5EF4-FFF2-40B4-BE49-F238E27FC236}">
              <a16:creationId xmlns:a16="http://schemas.microsoft.com/office/drawing/2014/main" id="{00000000-0008-0000-4800-00000D000000}"/>
            </a:ext>
          </a:extLst>
        </xdr:cNvPr>
        <xdr:cNvSpPr/>
      </xdr:nvSpPr>
      <xdr:spPr>
        <a:xfrm>
          <a:off x="6743700" y="676274"/>
          <a:ext cx="1285875" cy="666751"/>
        </a:xfrm>
        <a:prstGeom prst="flowChartPredefinedProcess">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a:solidFill>
                <a:schemeClr val="dk1"/>
              </a:solidFill>
              <a:latin typeface="+mn-lt"/>
              <a:ea typeface="+mn-ea"/>
              <a:cs typeface="+mn-cs"/>
            </a:rPr>
            <a:t>Cambio remoto</a:t>
          </a:r>
          <a:r>
            <a:rPr lang="en-US" sz="1100" baseline="0">
              <a:solidFill>
                <a:schemeClr val="dk1"/>
              </a:solidFill>
              <a:latin typeface="+mn-lt"/>
              <a:ea typeface="+mn-ea"/>
              <a:cs typeface="+mn-cs"/>
            </a:rPr>
            <a:t> de variable </a:t>
          </a:r>
          <a:endParaRPr lang="en-US" sz="1100">
            <a:solidFill>
              <a:schemeClr val="dk1"/>
            </a:solidFill>
            <a:latin typeface="+mn-lt"/>
            <a:ea typeface="+mn-ea"/>
            <a:cs typeface="+mn-cs"/>
          </a:endParaRPr>
        </a:p>
      </xdr:txBody>
    </xdr:sp>
    <xdr:clientData/>
  </xdr:twoCellAnchor>
  <xdr:twoCellAnchor>
    <xdr:from>
      <xdr:col>5</xdr:col>
      <xdr:colOff>1381124</xdr:colOff>
      <xdr:row>4</xdr:row>
      <xdr:rowOff>152400</xdr:rowOff>
    </xdr:from>
    <xdr:to>
      <xdr:col>6</xdr:col>
      <xdr:colOff>1295399</xdr:colOff>
      <xdr:row>4</xdr:row>
      <xdr:rowOff>790575</xdr:rowOff>
    </xdr:to>
    <xdr:sp macro="" textlink="">
      <xdr:nvSpPr>
        <xdr:cNvPr id="14" name="Flowchart: Document 13">
          <a:extLst>
            <a:ext uri="{FF2B5EF4-FFF2-40B4-BE49-F238E27FC236}">
              <a16:creationId xmlns:a16="http://schemas.microsoft.com/office/drawing/2014/main" id="{00000000-0008-0000-4800-00000E000000}"/>
            </a:ext>
          </a:extLst>
        </xdr:cNvPr>
        <xdr:cNvSpPr/>
      </xdr:nvSpPr>
      <xdr:spPr>
        <a:xfrm>
          <a:off x="6743699" y="1609725"/>
          <a:ext cx="1295400" cy="638175"/>
        </a:xfrm>
        <a:prstGeom prst="flowChartDocumen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a:solidFill>
                <a:schemeClr val="dk1"/>
              </a:solidFill>
              <a:latin typeface="+mn-lt"/>
              <a:ea typeface="+mn-ea"/>
              <a:cs typeface="+mn-cs"/>
            </a:rPr>
            <a:t>Solicitud escrita de la acción a realizar</a:t>
          </a:r>
        </a:p>
      </xdr:txBody>
    </xdr:sp>
    <xdr:clientData/>
  </xdr:twoCellAnchor>
  <xdr:twoCellAnchor>
    <xdr:from>
      <xdr:col>6</xdr:col>
      <xdr:colOff>642938</xdr:colOff>
      <xdr:row>3</xdr:row>
      <xdr:rowOff>742950</xdr:rowOff>
    </xdr:from>
    <xdr:to>
      <xdr:col>6</xdr:col>
      <xdr:colOff>647699</xdr:colOff>
      <xdr:row>4</xdr:row>
      <xdr:rowOff>152400</xdr:rowOff>
    </xdr:to>
    <xdr:cxnSp macro="">
      <xdr:nvCxnSpPr>
        <xdr:cNvPr id="15" name="Straight Arrow Connector 14">
          <a:extLst>
            <a:ext uri="{FF2B5EF4-FFF2-40B4-BE49-F238E27FC236}">
              <a16:creationId xmlns:a16="http://schemas.microsoft.com/office/drawing/2014/main" id="{00000000-0008-0000-4800-00000F000000}"/>
            </a:ext>
          </a:extLst>
        </xdr:cNvPr>
        <xdr:cNvCxnSpPr>
          <a:stCxn id="14" idx="0"/>
          <a:endCxn id="13" idx="2"/>
        </xdr:cNvCxnSpPr>
      </xdr:nvCxnSpPr>
      <xdr:spPr>
        <a:xfrm flipH="1" flipV="1">
          <a:off x="7386638" y="1343025"/>
          <a:ext cx="4761" cy="2667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1276350</xdr:colOff>
      <xdr:row>3</xdr:row>
      <xdr:rowOff>390525</xdr:rowOff>
    </xdr:from>
    <xdr:to>
      <xdr:col>7</xdr:col>
      <xdr:colOff>333375</xdr:colOff>
      <xdr:row>3</xdr:row>
      <xdr:rowOff>395288</xdr:rowOff>
    </xdr:to>
    <xdr:cxnSp macro="">
      <xdr:nvCxnSpPr>
        <xdr:cNvPr id="16" name="Straight Arrow Connector 15">
          <a:extLst>
            <a:ext uri="{FF2B5EF4-FFF2-40B4-BE49-F238E27FC236}">
              <a16:creationId xmlns:a16="http://schemas.microsoft.com/office/drawing/2014/main" id="{00000000-0008-0000-4800-000010000000}"/>
            </a:ext>
          </a:extLst>
        </xdr:cNvPr>
        <xdr:cNvCxnSpPr>
          <a:endCxn id="21" idx="1"/>
        </xdr:cNvCxnSpPr>
      </xdr:nvCxnSpPr>
      <xdr:spPr>
        <a:xfrm>
          <a:off x="8020050" y="990600"/>
          <a:ext cx="438150" cy="476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314325</xdr:colOff>
      <xdr:row>5</xdr:row>
      <xdr:rowOff>142875</xdr:rowOff>
    </xdr:from>
    <xdr:to>
      <xdr:col>8</xdr:col>
      <xdr:colOff>104775</xdr:colOff>
      <xdr:row>5</xdr:row>
      <xdr:rowOff>609600</xdr:rowOff>
    </xdr:to>
    <xdr:sp macro="" textlink="">
      <xdr:nvSpPr>
        <xdr:cNvPr id="17" name="Rectangle 16">
          <a:extLst>
            <a:ext uri="{FF2B5EF4-FFF2-40B4-BE49-F238E27FC236}">
              <a16:creationId xmlns:a16="http://schemas.microsoft.com/office/drawing/2014/main" id="{00000000-0008-0000-4800-000011000000}"/>
            </a:ext>
          </a:extLst>
        </xdr:cNvPr>
        <xdr:cNvSpPr/>
      </xdr:nvSpPr>
      <xdr:spPr>
        <a:xfrm>
          <a:off x="8439150" y="2419350"/>
          <a:ext cx="1171575" cy="4667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t>Verificación</a:t>
          </a:r>
          <a:r>
            <a:rPr lang="en-US" sz="1100" baseline="0"/>
            <a:t> </a:t>
          </a:r>
          <a:endParaRPr lang="en-US" sz="1100"/>
        </a:p>
      </xdr:txBody>
    </xdr:sp>
    <xdr:clientData/>
  </xdr:twoCellAnchor>
  <xdr:twoCellAnchor>
    <xdr:from>
      <xdr:col>7</xdr:col>
      <xdr:colOff>276226</xdr:colOff>
      <xdr:row>7</xdr:row>
      <xdr:rowOff>152400</xdr:rowOff>
    </xdr:from>
    <xdr:to>
      <xdr:col>8</xdr:col>
      <xdr:colOff>38101</xdr:colOff>
      <xdr:row>7</xdr:row>
      <xdr:rowOff>619125</xdr:rowOff>
    </xdr:to>
    <xdr:sp macro="" textlink="">
      <xdr:nvSpPr>
        <xdr:cNvPr id="18" name="Rectangle 17">
          <a:extLst>
            <a:ext uri="{FF2B5EF4-FFF2-40B4-BE49-F238E27FC236}">
              <a16:creationId xmlns:a16="http://schemas.microsoft.com/office/drawing/2014/main" id="{00000000-0008-0000-4800-000012000000}"/>
            </a:ext>
          </a:extLst>
        </xdr:cNvPr>
        <xdr:cNvSpPr/>
      </xdr:nvSpPr>
      <xdr:spPr>
        <a:xfrm>
          <a:off x="8401051" y="4067175"/>
          <a:ext cx="1143000" cy="4667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1100"/>
            <a:t>Seguimiento</a:t>
          </a:r>
          <a:r>
            <a:rPr lang="en-US" sz="1100" baseline="0"/>
            <a:t> de estabilización</a:t>
          </a:r>
          <a:endParaRPr lang="en-US" sz="1100"/>
        </a:p>
      </xdr:txBody>
    </xdr:sp>
    <xdr:clientData/>
  </xdr:twoCellAnchor>
  <xdr:twoCellAnchor>
    <xdr:from>
      <xdr:col>7</xdr:col>
      <xdr:colOff>57150</xdr:colOff>
      <xdr:row>7</xdr:row>
      <xdr:rowOff>385763</xdr:rowOff>
    </xdr:from>
    <xdr:to>
      <xdr:col>7</xdr:col>
      <xdr:colOff>276226</xdr:colOff>
      <xdr:row>7</xdr:row>
      <xdr:rowOff>390525</xdr:rowOff>
    </xdr:to>
    <xdr:cxnSp macro="">
      <xdr:nvCxnSpPr>
        <xdr:cNvPr id="19" name="Straight Arrow Connector 18">
          <a:extLst>
            <a:ext uri="{FF2B5EF4-FFF2-40B4-BE49-F238E27FC236}">
              <a16:creationId xmlns:a16="http://schemas.microsoft.com/office/drawing/2014/main" id="{00000000-0008-0000-4800-000013000000}"/>
            </a:ext>
          </a:extLst>
        </xdr:cNvPr>
        <xdr:cNvCxnSpPr>
          <a:endCxn id="18" idx="1"/>
        </xdr:cNvCxnSpPr>
      </xdr:nvCxnSpPr>
      <xdr:spPr>
        <a:xfrm flipV="1">
          <a:off x="8181975" y="4300538"/>
          <a:ext cx="219076" cy="4762"/>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76200</xdr:colOff>
      <xdr:row>5</xdr:row>
      <xdr:rowOff>371475</xdr:rowOff>
    </xdr:from>
    <xdr:to>
      <xdr:col>7</xdr:col>
      <xdr:colOff>314325</xdr:colOff>
      <xdr:row>5</xdr:row>
      <xdr:rowOff>376238</xdr:rowOff>
    </xdr:to>
    <xdr:cxnSp macro="">
      <xdr:nvCxnSpPr>
        <xdr:cNvPr id="20" name="Straight Arrow Connector 19">
          <a:extLst>
            <a:ext uri="{FF2B5EF4-FFF2-40B4-BE49-F238E27FC236}">
              <a16:creationId xmlns:a16="http://schemas.microsoft.com/office/drawing/2014/main" id="{00000000-0008-0000-4800-000014000000}"/>
            </a:ext>
          </a:extLst>
        </xdr:cNvPr>
        <xdr:cNvCxnSpPr>
          <a:endCxn id="17" idx="1"/>
        </xdr:cNvCxnSpPr>
      </xdr:nvCxnSpPr>
      <xdr:spPr>
        <a:xfrm>
          <a:off x="8201025" y="2647950"/>
          <a:ext cx="238125" cy="476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333375</xdr:colOff>
      <xdr:row>3</xdr:row>
      <xdr:rowOff>161925</xdr:rowOff>
    </xdr:from>
    <xdr:to>
      <xdr:col>7</xdr:col>
      <xdr:colOff>1362075</xdr:colOff>
      <xdr:row>3</xdr:row>
      <xdr:rowOff>628650</xdr:rowOff>
    </xdr:to>
    <xdr:sp macro="" textlink="">
      <xdr:nvSpPr>
        <xdr:cNvPr id="21" name="Rectangle 20">
          <a:extLst>
            <a:ext uri="{FF2B5EF4-FFF2-40B4-BE49-F238E27FC236}">
              <a16:creationId xmlns:a16="http://schemas.microsoft.com/office/drawing/2014/main" id="{00000000-0008-0000-4800-000015000000}"/>
            </a:ext>
          </a:extLst>
        </xdr:cNvPr>
        <xdr:cNvSpPr/>
      </xdr:nvSpPr>
      <xdr:spPr>
        <a:xfrm>
          <a:off x="8458200" y="762000"/>
          <a:ext cx="1028700" cy="466725"/>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t>Notificación y registro</a:t>
          </a:r>
          <a:r>
            <a:rPr lang="en-US" sz="1100" baseline="0"/>
            <a:t> </a:t>
          </a:r>
          <a:endParaRPr lang="en-US" sz="1100"/>
        </a:p>
      </xdr:txBody>
    </xdr:sp>
    <xdr:clientData/>
  </xdr:twoCellAnchor>
  <xdr:twoCellAnchor>
    <xdr:from>
      <xdr:col>5</xdr:col>
      <xdr:colOff>704850</xdr:colOff>
      <xdr:row>4</xdr:row>
      <xdr:rowOff>476250</xdr:rowOff>
    </xdr:from>
    <xdr:to>
      <xdr:col>5</xdr:col>
      <xdr:colOff>723900</xdr:colOff>
      <xdr:row>7</xdr:row>
      <xdr:rowOff>209550</xdr:rowOff>
    </xdr:to>
    <xdr:cxnSp macro="">
      <xdr:nvCxnSpPr>
        <xdr:cNvPr id="22" name="Straight Arrow Connector 21">
          <a:extLst>
            <a:ext uri="{FF2B5EF4-FFF2-40B4-BE49-F238E27FC236}">
              <a16:creationId xmlns:a16="http://schemas.microsoft.com/office/drawing/2014/main" id="{00000000-0008-0000-4800-000016000000}"/>
            </a:ext>
          </a:extLst>
        </xdr:cNvPr>
        <xdr:cNvCxnSpPr/>
      </xdr:nvCxnSpPr>
      <xdr:spPr>
        <a:xfrm flipH="1">
          <a:off x="6067425" y="1933575"/>
          <a:ext cx="19050" cy="21907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57149</xdr:colOff>
      <xdr:row>3</xdr:row>
      <xdr:rowOff>419100</xdr:rowOff>
    </xdr:from>
    <xdr:to>
      <xdr:col>7</xdr:col>
      <xdr:colOff>66675</xdr:colOff>
      <xdr:row>7</xdr:row>
      <xdr:rowOff>381000</xdr:rowOff>
    </xdr:to>
    <xdr:cxnSp macro="">
      <xdr:nvCxnSpPr>
        <xdr:cNvPr id="23" name="Straight Connector 22">
          <a:extLst>
            <a:ext uri="{FF2B5EF4-FFF2-40B4-BE49-F238E27FC236}">
              <a16:creationId xmlns:a16="http://schemas.microsoft.com/office/drawing/2014/main" id="{00000000-0008-0000-4800-000017000000}"/>
            </a:ext>
          </a:extLst>
        </xdr:cNvPr>
        <xdr:cNvCxnSpPr/>
      </xdr:nvCxnSpPr>
      <xdr:spPr>
        <a:xfrm>
          <a:off x="8181974" y="1019175"/>
          <a:ext cx="9526" cy="32766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714375</xdr:colOff>
      <xdr:row>3</xdr:row>
      <xdr:rowOff>781050</xdr:rowOff>
    </xdr:from>
    <xdr:to>
      <xdr:col>4</xdr:col>
      <xdr:colOff>1009650</xdr:colOff>
      <xdr:row>4</xdr:row>
      <xdr:rowOff>209550</xdr:rowOff>
    </xdr:to>
    <xdr:sp macro="" textlink="">
      <xdr:nvSpPr>
        <xdr:cNvPr id="24" name="TextBox 23">
          <a:extLst>
            <a:ext uri="{FF2B5EF4-FFF2-40B4-BE49-F238E27FC236}">
              <a16:creationId xmlns:a16="http://schemas.microsoft.com/office/drawing/2014/main" id="{00000000-0008-0000-4800-000018000000}"/>
            </a:ext>
          </a:extLst>
        </xdr:cNvPr>
        <xdr:cNvSpPr txBox="1"/>
      </xdr:nvSpPr>
      <xdr:spPr>
        <a:xfrm>
          <a:off x="4695825" y="1381125"/>
          <a:ext cx="2952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a:t>
          </a:r>
        </a:p>
      </xdr:txBody>
    </xdr:sp>
    <xdr:clientData/>
  </xdr:twoCellAnchor>
  <xdr:twoCellAnchor>
    <xdr:from>
      <xdr:col>5</xdr:col>
      <xdr:colOff>0</xdr:colOff>
      <xdr:row>3</xdr:row>
      <xdr:rowOff>219075</xdr:rowOff>
    </xdr:from>
    <xdr:to>
      <xdr:col>5</xdr:col>
      <xdr:colOff>419100</xdr:colOff>
      <xdr:row>3</xdr:row>
      <xdr:rowOff>466725</xdr:rowOff>
    </xdr:to>
    <xdr:sp macro="" textlink="">
      <xdr:nvSpPr>
        <xdr:cNvPr id="25" name="TextBox 24">
          <a:extLst>
            <a:ext uri="{FF2B5EF4-FFF2-40B4-BE49-F238E27FC236}">
              <a16:creationId xmlns:a16="http://schemas.microsoft.com/office/drawing/2014/main" id="{00000000-0008-0000-4800-000019000000}"/>
            </a:ext>
          </a:extLst>
        </xdr:cNvPr>
        <xdr:cNvSpPr txBox="1"/>
      </xdr:nvSpPr>
      <xdr:spPr>
        <a:xfrm>
          <a:off x="5362575" y="819150"/>
          <a:ext cx="4191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a:t>
          </a:r>
        </a:p>
      </xdr:txBody>
    </xdr:sp>
    <xdr:clientData/>
  </xdr:twoCellAnchor>
  <xdr:twoCellAnchor>
    <xdr:from>
      <xdr:col>2</xdr:col>
      <xdr:colOff>1285875</xdr:colOff>
      <xdr:row>2</xdr:row>
      <xdr:rowOff>190500</xdr:rowOff>
    </xdr:from>
    <xdr:to>
      <xdr:col>2</xdr:col>
      <xdr:colOff>1285876</xdr:colOff>
      <xdr:row>8</xdr:row>
      <xdr:rowOff>9525</xdr:rowOff>
    </xdr:to>
    <xdr:cxnSp macro="">
      <xdr:nvCxnSpPr>
        <xdr:cNvPr id="26" name="Straight Connector 25">
          <a:extLst>
            <a:ext uri="{FF2B5EF4-FFF2-40B4-BE49-F238E27FC236}">
              <a16:creationId xmlns:a16="http://schemas.microsoft.com/office/drawing/2014/main" id="{00000000-0008-0000-4800-00001A000000}"/>
            </a:ext>
          </a:extLst>
        </xdr:cNvPr>
        <xdr:cNvCxnSpPr/>
      </xdr:nvCxnSpPr>
      <xdr:spPr>
        <a:xfrm flipH="1">
          <a:off x="2505075" y="590550"/>
          <a:ext cx="1" cy="4152900"/>
        </a:xfrm>
        <a:prstGeom prst="line">
          <a:avLst/>
        </a:prstGeom>
        <a:ln>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600077</xdr:colOff>
      <xdr:row>3</xdr:row>
      <xdr:rowOff>1</xdr:rowOff>
    </xdr:from>
    <xdr:to>
      <xdr:col>2</xdr:col>
      <xdr:colOff>0</xdr:colOff>
      <xdr:row>8</xdr:row>
      <xdr:rowOff>0</xdr:rowOff>
    </xdr:to>
    <xdr:cxnSp macro="">
      <xdr:nvCxnSpPr>
        <xdr:cNvPr id="27" name="Straight Connector 26">
          <a:extLst>
            <a:ext uri="{FF2B5EF4-FFF2-40B4-BE49-F238E27FC236}">
              <a16:creationId xmlns:a16="http://schemas.microsoft.com/office/drawing/2014/main" id="{00000000-0008-0000-4800-00001B000000}"/>
            </a:ext>
          </a:extLst>
        </xdr:cNvPr>
        <xdr:cNvCxnSpPr/>
      </xdr:nvCxnSpPr>
      <xdr:spPr>
        <a:xfrm>
          <a:off x="1209677" y="600076"/>
          <a:ext cx="9523" cy="4133849"/>
        </a:xfrm>
        <a:prstGeom prst="line">
          <a:avLst/>
        </a:prstGeom>
        <a:ln>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619126</xdr:colOff>
      <xdr:row>3</xdr:row>
      <xdr:rowOff>66675</xdr:rowOff>
    </xdr:from>
    <xdr:to>
      <xdr:col>3</xdr:col>
      <xdr:colOff>628650</xdr:colOff>
      <xdr:row>3</xdr:row>
      <xdr:rowOff>247650</xdr:rowOff>
    </xdr:to>
    <xdr:cxnSp macro="">
      <xdr:nvCxnSpPr>
        <xdr:cNvPr id="28" name="Straight Arrow Connector 27">
          <a:extLst>
            <a:ext uri="{FF2B5EF4-FFF2-40B4-BE49-F238E27FC236}">
              <a16:creationId xmlns:a16="http://schemas.microsoft.com/office/drawing/2014/main" id="{00000000-0008-0000-4800-00001C000000}"/>
            </a:ext>
          </a:extLst>
        </xdr:cNvPr>
        <xdr:cNvCxnSpPr/>
      </xdr:nvCxnSpPr>
      <xdr:spPr>
        <a:xfrm flipH="1">
          <a:off x="3219451" y="666750"/>
          <a:ext cx="9524" cy="1809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628649</xdr:colOff>
      <xdr:row>3</xdr:row>
      <xdr:rowOff>66675</xdr:rowOff>
    </xdr:from>
    <xdr:to>
      <xdr:col>5</xdr:col>
      <xdr:colOff>371475</xdr:colOff>
      <xdr:row>3</xdr:row>
      <xdr:rowOff>66675</xdr:rowOff>
    </xdr:to>
    <xdr:cxnSp macro="">
      <xdr:nvCxnSpPr>
        <xdr:cNvPr id="29" name="Straight Connector 28">
          <a:extLst>
            <a:ext uri="{FF2B5EF4-FFF2-40B4-BE49-F238E27FC236}">
              <a16:creationId xmlns:a16="http://schemas.microsoft.com/office/drawing/2014/main" id="{00000000-0008-0000-4800-00001D000000}"/>
            </a:ext>
          </a:extLst>
        </xdr:cNvPr>
        <xdr:cNvCxnSpPr/>
      </xdr:nvCxnSpPr>
      <xdr:spPr>
        <a:xfrm>
          <a:off x="3228974" y="666750"/>
          <a:ext cx="2505076"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371475</xdr:colOff>
      <xdr:row>3</xdr:row>
      <xdr:rowOff>76200</xdr:rowOff>
    </xdr:from>
    <xdr:to>
      <xdr:col>5</xdr:col>
      <xdr:colOff>371476</xdr:colOff>
      <xdr:row>3</xdr:row>
      <xdr:rowOff>485775</xdr:rowOff>
    </xdr:to>
    <xdr:cxnSp macro="">
      <xdr:nvCxnSpPr>
        <xdr:cNvPr id="30" name="Straight Connector 29">
          <a:extLst>
            <a:ext uri="{FF2B5EF4-FFF2-40B4-BE49-F238E27FC236}">
              <a16:creationId xmlns:a16="http://schemas.microsoft.com/office/drawing/2014/main" id="{00000000-0008-0000-4800-00001E000000}"/>
            </a:ext>
          </a:extLst>
        </xdr:cNvPr>
        <xdr:cNvCxnSpPr/>
      </xdr:nvCxnSpPr>
      <xdr:spPr>
        <a:xfrm>
          <a:off x="5734050" y="676275"/>
          <a:ext cx="1" cy="4095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47626</xdr:colOff>
      <xdr:row>3</xdr:row>
      <xdr:rowOff>485775</xdr:rowOff>
    </xdr:from>
    <xdr:to>
      <xdr:col>5</xdr:col>
      <xdr:colOff>381000</xdr:colOff>
      <xdr:row>3</xdr:row>
      <xdr:rowOff>485776</xdr:rowOff>
    </xdr:to>
    <xdr:cxnSp macro="">
      <xdr:nvCxnSpPr>
        <xdr:cNvPr id="31" name="Straight Connector 30">
          <a:extLst>
            <a:ext uri="{FF2B5EF4-FFF2-40B4-BE49-F238E27FC236}">
              <a16:creationId xmlns:a16="http://schemas.microsoft.com/office/drawing/2014/main" id="{00000000-0008-0000-4800-00001F000000}"/>
            </a:ext>
          </a:extLst>
        </xdr:cNvPr>
        <xdr:cNvCxnSpPr/>
      </xdr:nvCxnSpPr>
      <xdr:spPr>
        <a:xfrm flipH="1">
          <a:off x="5410201" y="1085850"/>
          <a:ext cx="333374" cy="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70.xml><?xml version="1.0" encoding="utf-8"?>
<xdr:wsDr xmlns:xdr="http://schemas.openxmlformats.org/drawingml/2006/spreadsheetDrawing" xmlns:a="http://schemas.openxmlformats.org/drawingml/2006/main">
  <xdr:twoCellAnchor editAs="oneCell">
    <xdr:from>
      <xdr:col>10</xdr:col>
      <xdr:colOff>523875</xdr:colOff>
      <xdr:row>15</xdr:row>
      <xdr:rowOff>95250</xdr:rowOff>
    </xdr:from>
    <xdr:to>
      <xdr:col>22</xdr:col>
      <xdr:colOff>112318</xdr:colOff>
      <xdr:row>36</xdr:row>
      <xdr:rowOff>190499</xdr:rowOff>
    </xdr:to>
    <xdr:pic>
      <xdr:nvPicPr>
        <xdr:cNvPr id="2" name="Picture 1">
          <a:extLst>
            <a:ext uri="{FF2B5EF4-FFF2-40B4-BE49-F238E27FC236}">
              <a16:creationId xmlns:a16="http://schemas.microsoft.com/office/drawing/2014/main" id="{00000000-0008-0000-4900-000002000000}"/>
            </a:ext>
          </a:extLst>
        </xdr:cNvPr>
        <xdr:cNvPicPr>
          <a:picLocks noChangeAspect="1"/>
        </xdr:cNvPicPr>
      </xdr:nvPicPr>
      <xdr:blipFill>
        <a:blip xmlns:r="http://schemas.openxmlformats.org/officeDocument/2006/relationships" r:embed="rId1"/>
        <a:stretch>
          <a:fillRect/>
        </a:stretch>
      </xdr:blipFill>
      <xdr:spPr>
        <a:xfrm>
          <a:off x="11306175" y="3495675"/>
          <a:ext cx="7370368" cy="4086224"/>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oneCellAnchor>
    <xdr:from>
      <xdr:col>0</xdr:col>
      <xdr:colOff>99786</xdr:colOff>
      <xdr:row>1</xdr:row>
      <xdr:rowOff>22112</xdr:rowOff>
    </xdr:from>
    <xdr:ext cx="521608" cy="528410"/>
    <xdr:pic>
      <xdr:nvPicPr>
        <xdr:cNvPr id="2" name="Picture 1">
          <a:extLst>
            <a:ext uri="{FF2B5EF4-FFF2-40B4-BE49-F238E27FC236}">
              <a16:creationId xmlns:a16="http://schemas.microsoft.com/office/drawing/2014/main" id="{00000000-0008-0000-4A00-000002000000}"/>
            </a:ext>
          </a:extLst>
        </xdr:cNvPr>
        <xdr:cNvPicPr>
          <a:picLocks noChangeAspect="1"/>
        </xdr:cNvPicPr>
      </xdr:nvPicPr>
      <xdr:blipFill>
        <a:blip xmlns:r="http://schemas.openxmlformats.org/officeDocument/2006/relationships" r:embed="rId1"/>
        <a:stretch>
          <a:fillRect/>
        </a:stretch>
      </xdr:blipFill>
      <xdr:spPr>
        <a:xfrm>
          <a:off x="99786" y="224518"/>
          <a:ext cx="521608" cy="528410"/>
        </a:xfrm>
        <a:prstGeom prst="rect">
          <a:avLst/>
        </a:prstGeom>
      </xdr:spPr>
    </xdr:pic>
    <xdr:clientData/>
  </xdr:oneCellAnchor>
  <xdr:oneCellAnchor>
    <xdr:from>
      <xdr:col>7</xdr:col>
      <xdr:colOff>1678214</xdr:colOff>
      <xdr:row>1</xdr:row>
      <xdr:rowOff>22679</xdr:rowOff>
    </xdr:from>
    <xdr:ext cx="657678" cy="539749"/>
    <xdr:pic>
      <xdr:nvPicPr>
        <xdr:cNvPr id="3" name="Picture 2" descr="LOGO_SHAYA-01">
          <a:extLst>
            <a:ext uri="{FF2B5EF4-FFF2-40B4-BE49-F238E27FC236}">
              <a16:creationId xmlns:a16="http://schemas.microsoft.com/office/drawing/2014/main" id="{00000000-0008-0000-4A00-000003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9650" t="3544" r="5438" b="2213"/>
        <a:stretch/>
      </xdr:blipFill>
      <xdr:spPr bwMode="auto">
        <a:xfrm>
          <a:off x="6097814" y="213179"/>
          <a:ext cx="657678" cy="539749"/>
        </a:xfrm>
        <a:prstGeom prst="rect">
          <a:avLst/>
        </a:prstGeom>
        <a:noFill/>
      </xdr:spPr>
    </xdr:pic>
    <xdr:clientData/>
  </xdr:oneCellAnchor>
  <xdr:twoCellAnchor>
    <xdr:from>
      <xdr:col>2</xdr:col>
      <xdr:colOff>47624</xdr:colOff>
      <xdr:row>1123</xdr:row>
      <xdr:rowOff>35717</xdr:rowOff>
    </xdr:from>
    <xdr:to>
      <xdr:col>6</xdr:col>
      <xdr:colOff>1345406</xdr:colOff>
      <xdr:row>1126</xdr:row>
      <xdr:rowOff>166688</xdr:rowOff>
    </xdr:to>
    <xdr:sp macro="" textlink="">
      <xdr:nvSpPr>
        <xdr:cNvPr id="4" name="TextBox 3">
          <a:extLst>
            <a:ext uri="{FF2B5EF4-FFF2-40B4-BE49-F238E27FC236}">
              <a16:creationId xmlns:a16="http://schemas.microsoft.com/office/drawing/2014/main" id="{00000000-0008-0000-4A00-000004000000}"/>
            </a:ext>
          </a:extLst>
        </xdr:cNvPr>
        <xdr:cNvSpPr txBox="1"/>
      </xdr:nvSpPr>
      <xdr:spPr>
        <a:xfrm>
          <a:off x="2405062" y="213324280"/>
          <a:ext cx="4857750" cy="702471"/>
        </a:xfrm>
        <a:prstGeom prst="rect">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wrap="square" rtlCol="0" anchor="t"/>
        <a:lstStyle/>
        <a:p>
          <a:r>
            <a:rPr lang="en-US" sz="2000" b="1"/>
            <a:t>A</a:t>
          </a:r>
          <a:r>
            <a:rPr lang="en-US" sz="2000" b="1" baseline="0"/>
            <a:t> partir de marzo las perdidas de señal no se lleva en este archivo.</a:t>
          </a:r>
          <a:endParaRPr lang="en-US" sz="20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ir.slb.com\NSA\Users\Shayacma\Desktop\Copy%20of%20Nueva%20Bit&#225;cora%20con%20Well%20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ados"/>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3:L625" totalsRowShown="0" headerRowDxfId="2836" tableBorderDxfId="2835">
  <autoFilter ref="A3:L625" xr:uid="{00000000-0009-0000-0100-000002000000}"/>
  <tableColumns count="12">
    <tableColumn id="1" xr3:uid="{00000000-0010-0000-0000-000001000000}" name="FECHA"/>
    <tableColumn id="2" xr3:uid="{00000000-0010-0000-0000-000002000000}" name="POZOS" dataDxfId="2834"/>
    <tableColumn id="3" xr3:uid="{00000000-0010-0000-0000-000003000000}" name="BAPD" dataDxfId="2833"/>
    <tableColumn id="4" xr3:uid="{00000000-0010-0000-0000-000004000000}" name="EVENTO" dataDxfId="2832"/>
    <tableColumn id="5" xr3:uid="{00000000-0010-0000-0000-000005000000}" name="OFF" dataDxfId="2831"/>
    <tableColumn id="6" xr3:uid="{00000000-0010-0000-0000-000006000000}" name="ON" dataDxfId="2830"/>
    <tableColumn id="10" xr3:uid="{00000000-0010-0000-0000-00000A000000}" name="Column1" dataDxfId="2829"/>
    <tableColumn id="7" xr3:uid="{00000000-0010-0000-0000-000007000000}" name="PÉRDIDA, BBL" dataDxfId="2828"/>
    <tableColumn id="8" xr3:uid="{00000000-0010-0000-0000-000008000000}" name="OBSERVACIONES" dataDxfId="2827"/>
    <tableColumn id="9" xr3:uid="{00000000-0010-0000-0000-000009000000}" name="NOTAS"/>
    <tableColumn id="11" xr3:uid="{00000000-0010-0000-0000-00000B000000}" name="Column3" dataDxfId="2826">
      <calculatedColumnFormula>Table2[[#This Row],[ON]]-Table2[[#This Row],[OFF]]</calculatedColumnFormula>
    </tableColumn>
    <tableColumn id="12" xr3:uid="{BB074670-B729-47B4-9358-A3C65FE871E6}" name="Column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47" displayName="Table47" ref="A3:N489" totalsRowCount="1" headerRowDxfId="2825">
  <autoFilter ref="A3:N488" xr:uid="{00000000-000C-0000-FFFF-FFFF01000000}"/>
  <tableColumns count="14">
    <tableColumn id="1" xr3:uid="{00000000-0010-0000-0100-000001000000}" name="#"/>
    <tableColumn id="2" xr3:uid="{00000000-0010-0000-0100-000002000000}" name="Pozo"/>
    <tableColumn id="3" xr3:uid="{00000000-0010-0000-0100-000003000000}" name="Fecha" totalsRowDxfId="2824"/>
    <tableColumn id="4" xr3:uid="{00000000-0010-0000-0100-000004000000}" name="Hora" totalsRowDxfId="2823"/>
    <tableColumn id="5" xr3:uid="{00000000-0010-0000-0100-000005000000}" name="Solicitud"/>
    <tableColumn id="6" xr3:uid="{00000000-0010-0000-0100-000006000000}" name="Razón"/>
    <tableColumn id="7" xr3:uid="{00000000-0010-0000-0100-000007000000}" name="Solicita_x000a_SHAYA"/>
    <tableColumn id="8" xr3:uid="{00000000-0010-0000-0100-000008000000}" name="Autoriza_x000a_PEC"/>
    <tableColumn id="9" xr3:uid="{00000000-0010-0000-0100-000009000000}" name="Ejecuta"/>
    <tableColumn id="10" xr3:uid="{00000000-0010-0000-0100-00000A000000}" name="Ejecución_x000a_Sí/No" dataDxfId="2822" totalsRowDxfId="2821"/>
    <tableColumn id="11" xr3:uid="{00000000-0010-0000-0100-00000B000000}" name="Observaciones"/>
    <tableColumn id="12" xr3:uid="{00000000-0010-0000-0100-00000C000000}" name="ZONA"/>
    <tableColumn id="13" xr3:uid="{00000000-0010-0000-0100-00000D000000}" name="Kms ahorrados"/>
    <tableColumn id="14" xr3:uid="{6A478618-8968-463B-A02F-3757C8B72186}" name="Column1"/>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B5:E710" totalsRowShown="0" headerRowDxfId="2817" headerRowBorderDxfId="2816" tableBorderDxfId="2815">
  <tableColumns count="4">
    <tableColumn id="1" xr3:uid="{00000000-0010-0000-0200-000001000000}" name="FECHA" dataDxfId="2814"/>
    <tableColumn id="2" xr3:uid="{00000000-0010-0000-0200-000002000000}" name="HORA" dataDxfId="2813"/>
    <tableColumn id="3" xr3:uid="{00000000-0010-0000-0200-000003000000}" name="POZO"/>
    <tableColumn id="4" xr3:uid="{00000000-0010-0000-0200-000004000000}" name="COMENTARIO"/>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J10" totalsRowShown="0" headerRowDxfId="2805" dataDxfId="2803" headerRowBorderDxfId="2804" tableBorderDxfId="2802" totalsRowBorderDxfId="2801">
  <autoFilter ref="B2:J10" xr:uid="{00000000-0009-0000-0100-000001000000}"/>
  <tableColumns count="9">
    <tableColumn id="1" xr3:uid="{00000000-0010-0000-0300-000001000000}" name="CLBA-007" dataDxfId="2800"/>
    <tableColumn id="2" xr3:uid="{00000000-0010-0000-0300-000002000000}" name="Parametros" dataDxfId="2799"/>
    <tableColumn id="3" xr3:uid="{00000000-0010-0000-0300-000003000000}" name="Low trip set point" dataDxfId="2798"/>
    <tableColumn id="4" xr3:uid="{00000000-0010-0000-0300-000004000000}" name="Low Low" dataDxfId="2797"/>
    <tableColumn id="5" xr3:uid="{00000000-0010-0000-0300-000005000000}" name="Low" dataDxfId="2796"/>
    <tableColumn id="6" xr3:uid="{00000000-0010-0000-0300-000006000000}" name="High" dataDxfId="2795"/>
    <tableColumn id="7" xr3:uid="{00000000-0010-0000-0300-000007000000}" name="High high" dataDxfId="2794"/>
    <tableColumn id="8" xr3:uid="{00000000-0010-0000-0300-000008000000}" name="High trip set point" dataDxfId="2793"/>
    <tableColumn id="9" xr3:uid="{00000000-0010-0000-0300-000009000000}" name="Observaciones" dataDxfId="2792"/>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omments" Target="../comments2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omments" Target="../comments2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omments" Target="../comments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omments" Target="../comments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omments" Target="../comments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omments" Target="../comments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omments" Target="../comments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omments" Target="../comments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omments" Target="../comments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omments" Target="../comments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omments" Target="../comments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omments" Target="../comments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omments" Target="../comments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omments" Target="../comments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omments" Target="../comments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omments" Target="../comments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omments" Target="../comments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omments" Target="../comments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omments" Target="../comments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omments" Target="../comments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omments" Target="../comments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omments" Target="../comments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omments" Target="../comments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omments" Target="../comments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omments" Target="../comments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omments" Target="../comments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omments" Target="../comments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omments" Target="../comments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omments" Target="../comments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omments" Target="../comments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omments" Target="../comments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omments" Target="../comments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omments" Target="../comments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omments" Target="../comments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omments" Target="../comments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omments" Target="../comments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omments" Target="../comments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omments" Target="../comments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60.xml"/><Relationship Id="rId1" Type="http://schemas.openxmlformats.org/officeDocument/2006/relationships/printerSettings" Target="../printerSettings/printerSettings60.bin"/><Relationship Id="rId4" Type="http://schemas.openxmlformats.org/officeDocument/2006/relationships/comments" Target="../comments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1.xml"/><Relationship Id="rId1" Type="http://schemas.openxmlformats.org/officeDocument/2006/relationships/printerSettings" Target="../printerSettings/printerSettings61.bin"/><Relationship Id="rId4" Type="http://schemas.openxmlformats.org/officeDocument/2006/relationships/comments" Target="../comments6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2.xml"/><Relationship Id="rId1" Type="http://schemas.openxmlformats.org/officeDocument/2006/relationships/printerSettings" Target="../printerSettings/printerSettings62.bin"/><Relationship Id="rId4" Type="http://schemas.openxmlformats.org/officeDocument/2006/relationships/comments" Target="../comments6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3.xml"/><Relationship Id="rId1" Type="http://schemas.openxmlformats.org/officeDocument/2006/relationships/printerSettings" Target="../printerSettings/printerSettings63.bin"/><Relationship Id="rId4" Type="http://schemas.openxmlformats.org/officeDocument/2006/relationships/comments" Target="../comments62.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4.xml"/><Relationship Id="rId1" Type="http://schemas.openxmlformats.org/officeDocument/2006/relationships/printerSettings" Target="../printerSettings/printerSettings64.bin"/><Relationship Id="rId5" Type="http://schemas.openxmlformats.org/officeDocument/2006/relationships/comments" Target="../comments63.xml"/><Relationship Id="rId4" Type="http://schemas.openxmlformats.org/officeDocument/2006/relationships/table" Target="../tables/table1.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5.xml"/><Relationship Id="rId1" Type="http://schemas.openxmlformats.org/officeDocument/2006/relationships/printerSettings" Target="../printerSettings/printerSettings65.bin"/><Relationship Id="rId4" Type="http://schemas.openxmlformats.org/officeDocument/2006/relationships/table" Target="../tables/table2.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3" Type="http://schemas.openxmlformats.org/officeDocument/2006/relationships/drawing" Target="../drawings/drawing67.xml"/><Relationship Id="rId2" Type="http://schemas.openxmlformats.org/officeDocument/2006/relationships/printerSettings" Target="../printerSettings/printerSettings69.bin"/><Relationship Id="rId1" Type="http://schemas.openxmlformats.org/officeDocument/2006/relationships/printerSettings" Target="../printerSettings/printerSettings68.bin"/><Relationship Id="rId6" Type="http://schemas.openxmlformats.org/officeDocument/2006/relationships/comments" Target="../comments64.xml"/><Relationship Id="rId5" Type="http://schemas.openxmlformats.org/officeDocument/2006/relationships/ctrlProp" Target="../ctrlProps/ctrlProp1.xml"/><Relationship Id="rId4" Type="http://schemas.openxmlformats.org/officeDocument/2006/relationships/vmlDrawing" Target="../drawings/vmlDrawing65.v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8.xml"/><Relationship Id="rId1" Type="http://schemas.openxmlformats.org/officeDocument/2006/relationships/printerSettings" Target="../printerSettings/printerSettings70.bin"/><Relationship Id="rId4" Type="http://schemas.openxmlformats.org/officeDocument/2006/relationships/comments" Target="../comments65.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70.xml"/><Relationship Id="rId1" Type="http://schemas.openxmlformats.org/officeDocument/2006/relationships/printerSettings" Target="../printerSettings/printerSettings71.bin"/><Relationship Id="rId5" Type="http://schemas.openxmlformats.org/officeDocument/2006/relationships/comments" Target="../comments66.xml"/><Relationship Id="rId4" Type="http://schemas.openxmlformats.org/officeDocument/2006/relationships/table" Target="../tables/table4.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71.xml"/><Relationship Id="rId1" Type="http://schemas.openxmlformats.org/officeDocument/2006/relationships/printerSettings" Target="../printerSettings/printerSettings72.bin"/><Relationship Id="rId4" Type="http://schemas.openxmlformats.org/officeDocument/2006/relationships/comments" Target="../comments6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B1:AT368"/>
  <sheetViews>
    <sheetView showGridLines="0" topLeftCell="A11" zoomScaleNormal="100" workbookViewId="0">
      <selection activeCell="S18" sqref="S18"/>
    </sheetView>
  </sheetViews>
  <sheetFormatPr defaultColWidth="9.453125" defaultRowHeight="14.5"/>
  <cols>
    <col min="1" max="1" width="4.54296875" style="46" customWidth="1"/>
    <col min="2" max="3" width="1.54296875" style="46" customWidth="1"/>
    <col min="4" max="4" width="14.453125" style="46" customWidth="1"/>
    <col min="5" max="5" width="3.54296875" style="44" customWidth="1"/>
    <col min="6" max="6" width="14.54296875" style="51" customWidth="1"/>
    <col min="7" max="7" width="14.453125" style="46" customWidth="1"/>
    <col min="8" max="8" width="3.54296875" style="44" customWidth="1"/>
    <col min="9" max="9" width="14.54296875" style="51" customWidth="1"/>
    <col min="10" max="10" width="1.54296875" style="44" customWidth="1"/>
    <col min="11" max="11" width="3.54296875" style="46" customWidth="1"/>
    <col min="12" max="13" width="1.54296875" style="46" customWidth="1"/>
    <col min="14" max="14" width="14.453125" style="46" customWidth="1"/>
    <col min="15" max="15" width="3.54296875" style="44" customWidth="1"/>
    <col min="16" max="16" width="14.54296875" style="51" customWidth="1"/>
    <col min="17" max="17" width="14.453125" style="46" customWidth="1"/>
    <col min="18" max="18" width="3.54296875" style="44" customWidth="1"/>
    <col min="19" max="19" width="14.54296875" style="51" customWidth="1"/>
    <col min="20" max="20" width="14.453125" style="46" customWidth="1"/>
    <col min="21" max="21" width="3.54296875" style="44" customWidth="1"/>
    <col min="22" max="22" width="14.54296875" style="51" customWidth="1"/>
    <col min="23" max="23" width="14.453125" style="46" customWidth="1"/>
    <col min="24" max="24" width="3.54296875" style="44" customWidth="1"/>
    <col min="25" max="25" width="14.54296875" style="51" customWidth="1"/>
    <col min="26" max="26" width="1.54296875" style="44" customWidth="1"/>
    <col min="27" max="27" width="3.54296875" style="46" customWidth="1"/>
    <col min="28" max="29" width="1.54296875" style="46" customWidth="1"/>
    <col min="30" max="30" width="15" style="46" customWidth="1"/>
    <col min="31" max="31" width="3.54296875" style="44" customWidth="1"/>
    <col min="32" max="32" width="14.54296875" style="51" customWidth="1"/>
    <col min="33" max="33" width="14.453125" style="46" customWidth="1"/>
    <col min="34" max="34" width="3.54296875" style="44" customWidth="1"/>
    <col min="35" max="35" width="14.54296875" style="51" customWidth="1"/>
    <col min="36" max="36" width="1.54296875" style="44" customWidth="1"/>
    <col min="37" max="37" width="22.54296875" style="46" customWidth="1"/>
    <col min="38" max="38" width="12.54296875" style="46" bestFit="1" customWidth="1"/>
    <col min="39" max="39" width="13.54296875" style="46" customWidth="1"/>
    <col min="40" max="16384" width="9.453125" style="46"/>
  </cols>
  <sheetData>
    <row r="1" spans="2:46" ht="17.25" customHeight="1">
      <c r="B1" s="530" t="s">
        <v>494</v>
      </c>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0"/>
      <c r="AC1" s="530"/>
      <c r="AD1" s="530"/>
      <c r="AE1" s="530"/>
      <c r="AF1" s="530"/>
      <c r="AG1" s="530"/>
      <c r="AH1" s="530"/>
      <c r="AI1" s="530"/>
      <c r="AJ1" s="530"/>
    </row>
    <row r="2" spans="2:46" ht="7.5" customHeight="1">
      <c r="E2" s="46"/>
    </row>
    <row r="3" spans="2:46" ht="8.25" customHeight="1">
      <c r="B3" s="47"/>
      <c r="C3" s="47"/>
      <c r="D3" s="47"/>
      <c r="E3" s="47"/>
      <c r="F3" s="52"/>
      <c r="G3" s="47"/>
      <c r="H3" s="48"/>
      <c r="I3" s="52"/>
      <c r="J3" s="47"/>
      <c r="L3" s="49"/>
      <c r="M3" s="49"/>
      <c r="N3" s="49"/>
      <c r="O3" s="50"/>
      <c r="P3" s="53"/>
      <c r="Q3" s="49"/>
      <c r="R3" s="50"/>
      <c r="S3" s="53"/>
      <c r="T3" s="49"/>
      <c r="U3" s="50"/>
      <c r="V3" s="53"/>
      <c r="W3" s="49"/>
      <c r="X3" s="50"/>
      <c r="Y3" s="53"/>
      <c r="Z3" s="49"/>
      <c r="AB3" s="54"/>
      <c r="AC3" s="54"/>
      <c r="AD3" s="54"/>
      <c r="AE3" s="55"/>
      <c r="AF3" s="56"/>
      <c r="AG3" s="54"/>
      <c r="AH3" s="55"/>
      <c r="AI3" s="56"/>
      <c r="AJ3" s="54"/>
    </row>
    <row r="4" spans="2:46" ht="7.5" customHeight="1" thickBot="1">
      <c r="B4" s="47"/>
      <c r="E4" s="46"/>
      <c r="J4" s="47"/>
      <c r="L4" s="49"/>
      <c r="Z4" s="49"/>
      <c r="AB4" s="54"/>
      <c r="AJ4" s="54"/>
    </row>
    <row r="5" spans="2:46" ht="15.5" thickTop="1" thickBot="1">
      <c r="B5" s="47"/>
      <c r="D5" s="528" t="s">
        <v>67</v>
      </c>
      <c r="E5" s="529"/>
      <c r="G5" s="528" t="s">
        <v>29</v>
      </c>
      <c r="H5" s="529"/>
      <c r="J5" s="47"/>
      <c r="L5" s="49"/>
      <c r="N5" s="528" t="s">
        <v>65</v>
      </c>
      <c r="O5" s="531"/>
      <c r="P5" s="531"/>
      <c r="Q5" s="531"/>
      <c r="R5" s="529"/>
      <c r="T5" s="528" t="s">
        <v>66</v>
      </c>
      <c r="U5" s="531"/>
      <c r="V5" s="531"/>
      <c r="W5" s="531"/>
      <c r="X5" s="529"/>
      <c r="Z5" s="49"/>
      <c r="AB5" s="54"/>
      <c r="AD5" s="528" t="s">
        <v>20</v>
      </c>
      <c r="AE5" s="529"/>
      <c r="AG5" s="528" t="s">
        <v>28</v>
      </c>
      <c r="AH5" s="529"/>
      <c r="AJ5" s="54"/>
      <c r="AS5" s="46" t="s">
        <v>495</v>
      </c>
    </row>
    <row r="6" spans="2:46" ht="15" thickTop="1">
      <c r="B6" s="47"/>
      <c r="D6" s="46" t="s">
        <v>471</v>
      </c>
      <c r="E6" s="45" t="s">
        <v>497</v>
      </c>
      <c r="G6" s="46" t="s">
        <v>129</v>
      </c>
      <c r="H6" s="45" t="s">
        <v>497</v>
      </c>
      <c r="J6" s="47"/>
      <c r="L6" s="49"/>
      <c r="N6" s="46" t="s">
        <v>9</v>
      </c>
      <c r="O6" s="45" t="s">
        <v>497</v>
      </c>
      <c r="Q6" s="46" t="s">
        <v>158</v>
      </c>
      <c r="R6" s="45" t="s">
        <v>497</v>
      </c>
      <c r="T6" s="46" t="s">
        <v>10</v>
      </c>
      <c r="U6" s="45" t="s">
        <v>493</v>
      </c>
      <c r="W6" s="46" t="s">
        <v>291</v>
      </c>
      <c r="X6" s="45" t="s">
        <v>497</v>
      </c>
      <c r="Z6" s="49"/>
      <c r="AB6" s="54"/>
      <c r="AD6" s="46" t="s">
        <v>49</v>
      </c>
      <c r="AE6" s="45" t="s">
        <v>493</v>
      </c>
      <c r="AG6" s="46" t="s">
        <v>74</v>
      </c>
      <c r="AH6" s="45" t="s">
        <v>497</v>
      </c>
      <c r="AJ6" s="54"/>
      <c r="AM6" s="45"/>
      <c r="AS6" s="46" t="s">
        <v>498</v>
      </c>
      <c r="AT6" s="46" t="s">
        <v>497</v>
      </c>
    </row>
    <row r="7" spans="2:46">
      <c r="B7" s="47"/>
      <c r="D7" s="46" t="s">
        <v>40</v>
      </c>
      <c r="E7" s="45" t="s">
        <v>497</v>
      </c>
      <c r="G7" s="46" t="s">
        <v>30</v>
      </c>
      <c r="H7" s="45" t="s">
        <v>493</v>
      </c>
      <c r="J7" s="47"/>
      <c r="L7" s="49"/>
      <c r="N7" s="46" t="s">
        <v>261</v>
      </c>
      <c r="O7" s="45" t="s">
        <v>497</v>
      </c>
      <c r="Q7" s="46" t="s">
        <v>85</v>
      </c>
      <c r="R7" s="45" t="s">
        <v>497</v>
      </c>
      <c r="T7" s="46" t="s">
        <v>102</v>
      </c>
      <c r="U7" s="45" t="s">
        <v>497</v>
      </c>
      <c r="W7" s="46" t="s">
        <v>204</v>
      </c>
      <c r="X7" s="45" t="s">
        <v>499</v>
      </c>
      <c r="Y7" s="51" t="s">
        <v>490</v>
      </c>
      <c r="Z7" s="49"/>
      <c r="AB7" s="54"/>
      <c r="AD7" s="46" t="s">
        <v>142</v>
      </c>
      <c r="AE7" s="45" t="s">
        <v>493</v>
      </c>
      <c r="AG7" s="46" t="s">
        <v>153</v>
      </c>
      <c r="AH7" s="45" t="s">
        <v>497</v>
      </c>
      <c r="AJ7" s="54"/>
      <c r="AM7" s="45"/>
      <c r="AS7" s="46" t="s">
        <v>500</v>
      </c>
      <c r="AT7" s="46" t="s">
        <v>499</v>
      </c>
    </row>
    <row r="8" spans="2:46">
      <c r="B8" s="47"/>
      <c r="D8" s="46" t="s">
        <v>61</v>
      </c>
      <c r="E8" s="45" t="s">
        <v>497</v>
      </c>
      <c r="G8" s="46" t="s">
        <v>130</v>
      </c>
      <c r="H8" s="45" t="s">
        <v>497</v>
      </c>
      <c r="J8" s="47"/>
      <c r="L8" s="49"/>
      <c r="N8" s="46" t="s">
        <v>251</v>
      </c>
      <c r="O8" s="45" t="s">
        <v>497</v>
      </c>
      <c r="Q8" s="46" t="s">
        <v>73</v>
      </c>
      <c r="R8" s="45" t="s">
        <v>499</v>
      </c>
      <c r="T8" s="46" t="s">
        <v>16</v>
      </c>
      <c r="U8" s="45" t="s">
        <v>497</v>
      </c>
      <c r="W8" s="46" t="s">
        <v>15</v>
      </c>
      <c r="X8" s="45" t="s">
        <v>497</v>
      </c>
      <c r="Z8" s="49"/>
      <c r="AB8" s="54"/>
      <c r="AD8" s="46" t="s">
        <v>50</v>
      </c>
      <c r="AE8" s="45" t="s">
        <v>493</v>
      </c>
      <c r="AG8" s="46" t="s">
        <v>160</v>
      </c>
      <c r="AH8" s="45" t="s">
        <v>499</v>
      </c>
      <c r="AJ8" s="54"/>
      <c r="AM8" s="45"/>
      <c r="AS8" s="46" t="s">
        <v>501</v>
      </c>
      <c r="AT8" s="46" t="s">
        <v>496</v>
      </c>
    </row>
    <row r="9" spans="2:46">
      <c r="B9" s="47"/>
      <c r="D9" s="46" t="s">
        <v>167</v>
      </c>
      <c r="E9" s="45" t="s">
        <v>497</v>
      </c>
      <c r="G9" s="46" t="s">
        <v>131</v>
      </c>
      <c r="H9" s="45" t="s">
        <v>497</v>
      </c>
      <c r="J9" s="47"/>
      <c r="L9" s="49"/>
      <c r="N9" s="46" t="s">
        <v>260</v>
      </c>
      <c r="O9" s="45" t="s">
        <v>497</v>
      </c>
      <c r="Q9" s="46" t="s">
        <v>294</v>
      </c>
      <c r="R9" s="45" t="s">
        <v>497</v>
      </c>
      <c r="T9" s="46" t="s">
        <v>11</v>
      </c>
      <c r="U9" s="45" t="s">
        <v>497</v>
      </c>
      <c r="W9" s="46" t="s">
        <v>262</v>
      </c>
      <c r="X9" s="45" t="s">
        <v>497</v>
      </c>
      <c r="Z9" s="49"/>
      <c r="AB9" s="54"/>
      <c r="AD9" s="46" t="s">
        <v>116</v>
      </c>
      <c r="AE9" s="45" t="s">
        <v>497</v>
      </c>
      <c r="AG9" s="46" t="s">
        <v>154</v>
      </c>
      <c r="AH9" s="45" t="s">
        <v>497</v>
      </c>
      <c r="AJ9" s="54"/>
      <c r="AM9" s="45"/>
      <c r="AS9" s="46" t="s">
        <v>502</v>
      </c>
      <c r="AT9" s="46" t="s">
        <v>493</v>
      </c>
    </row>
    <row r="10" spans="2:46">
      <c r="B10" s="47"/>
      <c r="D10" s="46" t="s">
        <v>207</v>
      </c>
      <c r="E10" s="45" t="s">
        <v>497</v>
      </c>
      <c r="G10" s="46" t="s">
        <v>31</v>
      </c>
      <c r="H10" s="45" t="s">
        <v>497</v>
      </c>
      <c r="J10" s="47"/>
      <c r="L10" s="49"/>
      <c r="N10" s="46" t="s">
        <v>249</v>
      </c>
      <c r="O10" s="45" t="s">
        <v>497</v>
      </c>
      <c r="Q10" s="46" t="s">
        <v>152</v>
      </c>
      <c r="R10" s="45" t="s">
        <v>497</v>
      </c>
      <c r="T10" s="46" t="s">
        <v>104</v>
      </c>
      <c r="U10" s="45" t="s">
        <v>497</v>
      </c>
      <c r="W10" s="46" t="s">
        <v>149</v>
      </c>
      <c r="X10" s="45" t="s">
        <v>497</v>
      </c>
      <c r="Z10" s="49"/>
      <c r="AB10" s="54"/>
      <c r="AD10" s="46" t="s">
        <v>55</v>
      </c>
      <c r="AE10" s="45" t="s">
        <v>497</v>
      </c>
      <c r="AG10" s="46" t="s">
        <v>128</v>
      </c>
      <c r="AH10" s="45" t="s">
        <v>497</v>
      </c>
      <c r="AJ10" s="54"/>
      <c r="AM10" s="45"/>
      <c r="AS10" s="46" t="s">
        <v>503</v>
      </c>
    </row>
    <row r="11" spans="2:46">
      <c r="B11" s="47"/>
      <c r="E11" s="45"/>
      <c r="G11" s="46" t="s">
        <v>466</v>
      </c>
      <c r="H11" s="45" t="s">
        <v>497</v>
      </c>
      <c r="J11" s="47"/>
      <c r="L11" s="49"/>
      <c r="N11" s="46" t="s">
        <v>248</v>
      </c>
      <c r="O11" s="45" t="s">
        <v>497</v>
      </c>
      <c r="Q11" s="46" t="s">
        <v>155</v>
      </c>
      <c r="R11" s="45" t="s">
        <v>497</v>
      </c>
      <c r="T11" s="46" t="s">
        <v>17</v>
      </c>
      <c r="U11" s="45" t="s">
        <v>497</v>
      </c>
      <c r="W11" s="46" t="s">
        <v>159</v>
      </c>
      <c r="X11" s="45" t="s">
        <v>497</v>
      </c>
      <c r="Z11" s="49"/>
      <c r="AB11" s="54"/>
      <c r="AD11" s="46" t="s">
        <v>71</v>
      </c>
      <c r="AE11" s="45" t="s">
        <v>497</v>
      </c>
      <c r="AG11" s="46" t="s">
        <v>312</v>
      </c>
      <c r="AH11" s="45" t="s">
        <v>497</v>
      </c>
      <c r="AJ11" s="54"/>
      <c r="AM11" s="45"/>
    </row>
    <row r="12" spans="2:46" ht="15" thickBot="1">
      <c r="B12" s="47"/>
      <c r="E12" s="45"/>
      <c r="G12" s="46" t="s">
        <v>32</v>
      </c>
      <c r="H12" s="45" t="s">
        <v>497</v>
      </c>
      <c r="J12" s="47"/>
      <c r="L12" s="49"/>
      <c r="N12" s="46" t="s">
        <v>157</v>
      </c>
      <c r="O12" s="45" t="s">
        <v>497</v>
      </c>
      <c r="P12" s="51" t="s">
        <v>507</v>
      </c>
      <c r="Q12" s="46" t="s">
        <v>161</v>
      </c>
      <c r="R12" s="45" t="s">
        <v>497</v>
      </c>
      <c r="T12" s="46" t="s">
        <v>105</v>
      </c>
      <c r="U12" s="45" t="s">
        <v>497</v>
      </c>
      <c r="W12" s="46" t="s">
        <v>191</v>
      </c>
      <c r="X12" s="45" t="s">
        <v>497</v>
      </c>
      <c r="Z12" s="49"/>
      <c r="AB12" s="54"/>
      <c r="AD12" s="46" t="s">
        <v>51</v>
      </c>
      <c r="AE12" s="45" t="s">
        <v>497</v>
      </c>
      <c r="AG12" s="46" t="s">
        <v>60</v>
      </c>
      <c r="AH12" s="45" t="s">
        <v>497</v>
      </c>
      <c r="AJ12" s="54"/>
      <c r="AM12" s="45"/>
    </row>
    <row r="13" spans="2:46" ht="15.5" thickTop="1" thickBot="1">
      <c r="B13" s="47"/>
      <c r="D13" s="528" t="s">
        <v>127</v>
      </c>
      <c r="E13" s="529"/>
      <c r="G13" s="46" t="s">
        <v>132</v>
      </c>
      <c r="H13" s="45" t="s">
        <v>497</v>
      </c>
      <c r="J13" s="47"/>
      <c r="L13" s="49"/>
      <c r="N13" s="46" t="s">
        <v>258</v>
      </c>
      <c r="O13" s="45" t="s">
        <v>497</v>
      </c>
      <c r="Q13" s="46" t="s">
        <v>196</v>
      </c>
      <c r="R13" s="45" t="s">
        <v>497</v>
      </c>
      <c r="T13" s="46" t="s">
        <v>41</v>
      </c>
      <c r="U13" s="45" t="s">
        <v>497</v>
      </c>
      <c r="W13" s="46" t="s">
        <v>168</v>
      </c>
      <c r="X13" s="45" t="s">
        <v>497</v>
      </c>
      <c r="Z13" s="49"/>
      <c r="AB13" s="54"/>
      <c r="AD13" s="46" t="s">
        <v>303</v>
      </c>
      <c r="AE13" s="45" t="s">
        <v>497</v>
      </c>
      <c r="AG13" s="46" t="s">
        <v>143</v>
      </c>
      <c r="AH13" s="45" t="s">
        <v>497</v>
      </c>
      <c r="AJ13" s="54"/>
      <c r="AM13" s="45"/>
    </row>
    <row r="14" spans="2:46" ht="15" thickTop="1">
      <c r="B14" s="47"/>
      <c r="D14" s="46" t="s">
        <v>206</v>
      </c>
      <c r="E14" s="45" t="s">
        <v>497</v>
      </c>
      <c r="G14" s="46" t="s">
        <v>256</v>
      </c>
      <c r="H14" s="45" t="s">
        <v>497</v>
      </c>
      <c r="J14" s="47"/>
      <c r="L14" s="49"/>
      <c r="N14" s="46" t="s">
        <v>78</v>
      </c>
      <c r="O14" s="45" t="s">
        <v>497</v>
      </c>
      <c r="Q14" s="46" t="s">
        <v>273</v>
      </c>
      <c r="R14" s="45" t="s">
        <v>497</v>
      </c>
      <c r="T14" s="46" t="s">
        <v>106</v>
      </c>
      <c r="U14" s="45" t="s">
        <v>497</v>
      </c>
      <c r="W14" s="46" t="s">
        <v>108</v>
      </c>
      <c r="X14" s="45" t="s">
        <v>497</v>
      </c>
      <c r="Z14" s="49"/>
      <c r="AB14" s="54"/>
      <c r="AD14" s="46" t="s">
        <v>52</v>
      </c>
      <c r="AE14" s="45" t="s">
        <v>497</v>
      </c>
      <c r="AG14" s="46" t="s">
        <v>146</v>
      </c>
      <c r="AH14" s="45" t="s">
        <v>497</v>
      </c>
      <c r="AJ14" s="54"/>
      <c r="AM14" s="45"/>
    </row>
    <row r="15" spans="2:46">
      <c r="B15" s="47"/>
      <c r="D15" s="46" t="s">
        <v>305</v>
      </c>
      <c r="E15" s="45" t="s">
        <v>497</v>
      </c>
      <c r="G15" s="46" t="s">
        <v>175</v>
      </c>
      <c r="H15" s="45" t="s">
        <v>497</v>
      </c>
      <c r="J15" s="47"/>
      <c r="L15" s="49"/>
      <c r="N15" s="46" t="s">
        <v>255</v>
      </c>
      <c r="O15" s="45" t="s">
        <v>497</v>
      </c>
      <c r="P15" s="51" t="s">
        <v>246</v>
      </c>
      <c r="Q15" s="46" t="s">
        <v>86</v>
      </c>
      <c r="R15" s="45" t="s">
        <v>497</v>
      </c>
      <c r="S15" s="51" t="s">
        <v>171</v>
      </c>
      <c r="T15" s="46" t="s">
        <v>504</v>
      </c>
      <c r="U15" s="45" t="s">
        <v>499</v>
      </c>
      <c r="V15" s="51" t="s">
        <v>490</v>
      </c>
      <c r="W15" s="46" t="s">
        <v>109</v>
      </c>
      <c r="X15" s="45" t="s">
        <v>497</v>
      </c>
      <c r="Z15" s="49"/>
      <c r="AB15" s="54"/>
      <c r="AD15" s="46" t="s">
        <v>164</v>
      </c>
      <c r="AE15" s="45" t="s">
        <v>497</v>
      </c>
      <c r="AG15" s="46" t="s">
        <v>198</v>
      </c>
      <c r="AH15" s="45" t="s">
        <v>497</v>
      </c>
      <c r="AJ15" s="54"/>
      <c r="AM15" s="45"/>
    </row>
    <row r="16" spans="2:46">
      <c r="B16" s="47"/>
      <c r="E16" s="45"/>
      <c r="G16" s="46" t="s">
        <v>148</v>
      </c>
      <c r="H16" s="45" t="s">
        <v>497</v>
      </c>
      <c r="J16" s="47"/>
      <c r="L16" s="49"/>
      <c r="N16" s="46" t="s">
        <v>81</v>
      </c>
      <c r="O16" s="45" t="s">
        <v>497</v>
      </c>
      <c r="Q16" s="46" t="s">
        <v>295</v>
      </c>
      <c r="R16" s="45" t="s">
        <v>497</v>
      </c>
      <c r="T16" s="46" t="s">
        <v>63</v>
      </c>
      <c r="U16" s="45" t="s">
        <v>497</v>
      </c>
      <c r="W16" s="46" t="s">
        <v>75</v>
      </c>
      <c r="X16" s="45" t="s">
        <v>497</v>
      </c>
      <c r="Z16" s="49"/>
      <c r="AB16" s="54"/>
      <c r="AD16" s="46" t="s">
        <v>151</v>
      </c>
      <c r="AE16" s="45" t="s">
        <v>497</v>
      </c>
      <c r="AG16" s="46" t="s">
        <v>484</v>
      </c>
      <c r="AH16" s="45" t="s">
        <v>497</v>
      </c>
      <c r="AJ16" s="54"/>
      <c r="AM16" s="45"/>
    </row>
    <row r="17" spans="2:39" ht="15" thickBot="1">
      <c r="B17" s="47"/>
      <c r="E17" s="45"/>
      <c r="G17" s="46" t="s">
        <v>147</v>
      </c>
      <c r="H17" s="45" t="s">
        <v>497</v>
      </c>
      <c r="J17" s="47"/>
      <c r="L17" s="49"/>
      <c r="N17" s="46" t="s">
        <v>297</v>
      </c>
      <c r="O17" s="45" t="s">
        <v>497</v>
      </c>
      <c r="Q17" s="46" t="s">
        <v>88</v>
      </c>
      <c r="R17" s="45" t="s">
        <v>497</v>
      </c>
      <c r="T17" s="46" t="s">
        <v>107</v>
      </c>
      <c r="U17" s="45" t="s">
        <v>497</v>
      </c>
      <c r="W17" s="46" t="s">
        <v>311</v>
      </c>
      <c r="X17" s="45" t="s">
        <v>499</v>
      </c>
      <c r="Z17" s="49"/>
      <c r="AB17" s="54"/>
      <c r="AD17" s="46" t="s">
        <v>156</v>
      </c>
      <c r="AE17" s="45" t="s">
        <v>497</v>
      </c>
      <c r="AG17" s="46" t="s">
        <v>271</v>
      </c>
      <c r="AH17" s="45" t="s">
        <v>497</v>
      </c>
      <c r="AJ17" s="54"/>
      <c r="AM17" s="45"/>
    </row>
    <row r="18" spans="2:39" ht="15.5" thickTop="1" thickBot="1">
      <c r="B18" s="47"/>
      <c r="D18" s="528" t="s">
        <v>23</v>
      </c>
      <c r="E18" s="529"/>
      <c r="G18" s="46" t="s">
        <v>276</v>
      </c>
      <c r="H18" s="45" t="s">
        <v>497</v>
      </c>
      <c r="J18" s="47"/>
      <c r="L18" s="49"/>
      <c r="N18" s="46" t="s">
        <v>179</v>
      </c>
      <c r="O18" s="45" t="s">
        <v>497</v>
      </c>
      <c r="Q18" s="46" t="s">
        <v>89</v>
      </c>
      <c r="R18" s="45" t="s">
        <v>497</v>
      </c>
      <c r="T18" s="46" t="s">
        <v>257</v>
      </c>
      <c r="U18" s="45" t="s">
        <v>497</v>
      </c>
      <c r="W18" s="46" t="s">
        <v>300</v>
      </c>
      <c r="X18" s="45" t="s">
        <v>497</v>
      </c>
      <c r="Z18" s="49"/>
      <c r="AB18" s="54"/>
      <c r="AD18" s="46" t="s">
        <v>53</v>
      </c>
      <c r="AE18" s="45" t="s">
        <v>497</v>
      </c>
      <c r="AG18" s="46" t="s">
        <v>205</v>
      </c>
      <c r="AH18" s="45" t="s">
        <v>497</v>
      </c>
      <c r="AJ18" s="54"/>
      <c r="AM18" s="45"/>
    </row>
    <row r="19" spans="2:39" ht="15" thickTop="1">
      <c r="B19" s="47"/>
      <c r="D19" s="46" t="s">
        <v>125</v>
      </c>
      <c r="E19" s="45" t="s">
        <v>497</v>
      </c>
      <c r="F19" s="51" t="s">
        <v>162</v>
      </c>
      <c r="G19" s="46" t="s">
        <v>272</v>
      </c>
      <c r="H19" s="45" t="s">
        <v>497</v>
      </c>
      <c r="J19" s="47"/>
      <c r="L19" s="49"/>
      <c r="N19" s="46" t="s">
        <v>82</v>
      </c>
      <c r="O19" s="45" t="s">
        <v>496</v>
      </c>
      <c r="Q19" s="46" t="s">
        <v>90</v>
      </c>
      <c r="R19" s="45" t="s">
        <v>497</v>
      </c>
      <c r="T19" s="46" t="s">
        <v>69</v>
      </c>
      <c r="U19" s="45" t="s">
        <v>497</v>
      </c>
      <c r="W19" s="46" t="s">
        <v>299</v>
      </c>
      <c r="X19" s="45" t="s">
        <v>497</v>
      </c>
      <c r="Z19" s="49"/>
      <c r="AB19" s="54"/>
      <c r="AD19" s="46" t="s">
        <v>54</v>
      </c>
      <c r="AE19" s="45" t="s">
        <v>497</v>
      </c>
      <c r="AG19" s="46" t="s">
        <v>197</v>
      </c>
      <c r="AH19" s="45" t="s">
        <v>497</v>
      </c>
      <c r="AJ19" s="54"/>
      <c r="AM19" s="45"/>
    </row>
    <row r="20" spans="2:39">
      <c r="B20" s="47"/>
      <c r="D20" s="46" t="s">
        <v>126</v>
      </c>
      <c r="E20" s="45" t="s">
        <v>497</v>
      </c>
      <c r="G20" s="46" t="s">
        <v>193</v>
      </c>
      <c r="H20" s="45" t="s">
        <v>497</v>
      </c>
      <c r="J20" s="47"/>
      <c r="L20" s="49"/>
      <c r="N20" s="46" t="s">
        <v>138</v>
      </c>
      <c r="O20" s="45" t="s">
        <v>497</v>
      </c>
      <c r="Q20" s="46" t="s">
        <v>91</v>
      </c>
      <c r="R20" s="45" t="s">
        <v>497</v>
      </c>
      <c r="T20" s="46" t="s">
        <v>465</v>
      </c>
      <c r="U20" s="45" t="s">
        <v>497</v>
      </c>
      <c r="W20" s="46" t="s">
        <v>174</v>
      </c>
      <c r="X20" s="45" t="s">
        <v>497</v>
      </c>
      <c r="Z20" s="49"/>
      <c r="AB20" s="54"/>
      <c r="AD20" s="46" t="s">
        <v>70</v>
      </c>
      <c r="AE20" s="45" t="s">
        <v>497</v>
      </c>
      <c r="AG20" s="46" t="s">
        <v>195</v>
      </c>
      <c r="AH20" s="45" t="s">
        <v>497</v>
      </c>
      <c r="AJ20" s="54"/>
      <c r="AM20" s="45"/>
    </row>
    <row r="21" spans="2:39">
      <c r="B21" s="47"/>
      <c r="D21" s="46" t="s">
        <v>24</v>
      </c>
      <c r="E21" s="45" t="s">
        <v>497</v>
      </c>
      <c r="G21" s="46" t="s">
        <v>64</v>
      </c>
      <c r="H21" s="45" t="s">
        <v>497</v>
      </c>
      <c r="J21" s="47"/>
      <c r="L21" s="49"/>
      <c r="N21" s="46" t="s">
        <v>290</v>
      </c>
      <c r="O21" s="45" t="s">
        <v>497</v>
      </c>
      <c r="Q21" s="46" t="s">
        <v>92</v>
      </c>
      <c r="R21" s="45" t="s">
        <v>497</v>
      </c>
      <c r="T21" s="46" t="s">
        <v>145</v>
      </c>
      <c r="U21" s="45" t="s">
        <v>497</v>
      </c>
      <c r="W21" s="46" t="s">
        <v>111</v>
      </c>
      <c r="X21" s="45" t="s">
        <v>497</v>
      </c>
      <c r="Z21" s="49"/>
      <c r="AB21" s="54"/>
      <c r="AD21" s="46" t="s">
        <v>56</v>
      </c>
      <c r="AE21" s="45" t="s">
        <v>497</v>
      </c>
      <c r="AH21" s="45"/>
      <c r="AJ21" s="54"/>
      <c r="AM21" s="45"/>
    </row>
    <row r="22" spans="2:39" ht="15" thickBot="1">
      <c r="B22" s="47"/>
      <c r="D22" s="46" t="s">
        <v>26</v>
      </c>
      <c r="E22" s="45" t="s">
        <v>497</v>
      </c>
      <c r="H22" s="45"/>
      <c r="J22" s="47"/>
      <c r="L22" s="49"/>
      <c r="N22" s="46" t="s">
        <v>293</v>
      </c>
      <c r="O22" s="45" t="s">
        <v>497</v>
      </c>
      <c r="Q22" s="46" t="s">
        <v>304</v>
      </c>
      <c r="R22" s="45" t="s">
        <v>497</v>
      </c>
      <c r="T22" s="46" t="s">
        <v>150</v>
      </c>
      <c r="U22" s="45" t="s">
        <v>497</v>
      </c>
      <c r="W22" s="46" t="s">
        <v>112</v>
      </c>
      <c r="X22" s="45" t="s">
        <v>497</v>
      </c>
      <c r="Z22" s="49"/>
      <c r="AB22" s="54"/>
      <c r="AD22" s="46" t="s">
        <v>57</v>
      </c>
      <c r="AE22" s="45" t="s">
        <v>497</v>
      </c>
      <c r="AH22" s="45"/>
      <c r="AJ22" s="54"/>
      <c r="AM22" s="45"/>
    </row>
    <row r="23" spans="2:39" ht="15.5" thickTop="1" thickBot="1">
      <c r="B23" s="47"/>
      <c r="D23" s="46" t="s">
        <v>485</v>
      </c>
      <c r="E23" s="45" t="s">
        <v>499</v>
      </c>
      <c r="H23" s="45"/>
      <c r="J23" s="47"/>
      <c r="L23" s="49"/>
      <c r="N23" s="46" t="s">
        <v>254</v>
      </c>
      <c r="O23" s="45" t="s">
        <v>497</v>
      </c>
      <c r="Q23" s="46" t="s">
        <v>94</v>
      </c>
      <c r="R23" s="45" t="s">
        <v>497</v>
      </c>
      <c r="T23" s="46" t="s">
        <v>259</v>
      </c>
      <c r="U23" s="45" t="s">
        <v>497</v>
      </c>
      <c r="W23" s="46" t="s">
        <v>310</v>
      </c>
      <c r="X23" s="45"/>
      <c r="Z23" s="49"/>
      <c r="AB23" s="54"/>
      <c r="AD23" s="46" t="s">
        <v>58</v>
      </c>
      <c r="AE23" s="45" t="s">
        <v>497</v>
      </c>
      <c r="AG23" s="528" t="s">
        <v>22</v>
      </c>
      <c r="AH23" s="529"/>
      <c r="AJ23" s="54"/>
      <c r="AM23" s="45"/>
    </row>
    <row r="24" spans="2:39" ht="15.5" thickTop="1" thickBot="1">
      <c r="B24" s="47"/>
      <c r="D24" s="46" t="s">
        <v>25</v>
      </c>
      <c r="E24" s="45" t="s">
        <v>497</v>
      </c>
      <c r="G24" s="528" t="s">
        <v>33</v>
      </c>
      <c r="H24" s="529"/>
      <c r="J24" s="47"/>
      <c r="L24" s="49"/>
      <c r="N24" s="46" t="s">
        <v>83</v>
      </c>
      <c r="O24" s="45" t="s">
        <v>497</v>
      </c>
      <c r="Q24" s="46" t="s">
        <v>95</v>
      </c>
      <c r="R24" s="45" t="s">
        <v>497</v>
      </c>
      <c r="T24" s="46" t="s">
        <v>68</v>
      </c>
      <c r="U24" s="45" t="s">
        <v>497</v>
      </c>
      <c r="W24" s="46" t="s">
        <v>113</v>
      </c>
      <c r="X24" s="45" t="s">
        <v>497</v>
      </c>
      <c r="Z24" s="49"/>
      <c r="AB24" s="54"/>
      <c r="AD24" s="46" t="s">
        <v>59</v>
      </c>
      <c r="AE24" s="45" t="s">
        <v>497</v>
      </c>
      <c r="AG24" s="46" t="s">
        <v>177</v>
      </c>
      <c r="AH24" s="45" t="s">
        <v>497</v>
      </c>
      <c r="AI24" s="51" t="s">
        <v>137</v>
      </c>
      <c r="AJ24" s="54"/>
      <c r="AM24" s="45"/>
    </row>
    <row r="25" spans="2:39" ht="15" thickTop="1">
      <c r="B25" s="47"/>
      <c r="D25" s="46" t="s">
        <v>275</v>
      </c>
      <c r="E25" s="45" t="s">
        <v>497</v>
      </c>
      <c r="G25" s="46" t="s">
        <v>475</v>
      </c>
      <c r="H25" s="45" t="s">
        <v>497</v>
      </c>
      <c r="J25" s="47"/>
      <c r="L25" s="49"/>
      <c r="N25" s="46" t="s">
        <v>199</v>
      </c>
      <c r="O25" s="45" t="s">
        <v>497</v>
      </c>
      <c r="Q25" s="46" t="s">
        <v>96</v>
      </c>
      <c r="R25" s="45" t="s">
        <v>497</v>
      </c>
      <c r="T25" s="46" t="s">
        <v>12</v>
      </c>
      <c r="U25" s="45" t="s">
        <v>497</v>
      </c>
      <c r="W25" s="46" t="s">
        <v>114</v>
      </c>
      <c r="X25" s="45" t="s">
        <v>497</v>
      </c>
      <c r="Z25" s="49"/>
      <c r="AB25" s="54"/>
      <c r="AD25" s="46" t="s">
        <v>313</v>
      </c>
      <c r="AE25" s="45" t="s">
        <v>497</v>
      </c>
      <c r="AG25" s="46" t="s">
        <v>44</v>
      </c>
      <c r="AH25" s="45" t="s">
        <v>497</v>
      </c>
      <c r="AI25" s="51" t="s">
        <v>172</v>
      </c>
      <c r="AJ25" s="54"/>
    </row>
    <row r="26" spans="2:39">
      <c r="B26" s="47"/>
      <c r="D26" s="46" t="s">
        <v>27</v>
      </c>
      <c r="E26" s="45" t="s">
        <v>497</v>
      </c>
      <c r="G26" s="46" t="s">
        <v>472</v>
      </c>
      <c r="H26" s="45" t="s">
        <v>497</v>
      </c>
      <c r="J26" s="47"/>
      <c r="L26" s="49"/>
      <c r="N26" s="46" t="s">
        <v>200</v>
      </c>
      <c r="O26" s="45" t="s">
        <v>497</v>
      </c>
      <c r="Q26" s="46" t="s">
        <v>298</v>
      </c>
      <c r="R26" s="45" t="s">
        <v>497</v>
      </c>
      <c r="T26" s="46" t="s">
        <v>18</v>
      </c>
      <c r="U26" s="45" t="s">
        <v>497</v>
      </c>
      <c r="W26" s="46" t="s">
        <v>115</v>
      </c>
      <c r="X26" s="45" t="s">
        <v>497</v>
      </c>
      <c r="Z26" s="49"/>
      <c r="AB26" s="54"/>
      <c r="AE26" s="45"/>
      <c r="AG26" s="46" t="s">
        <v>120</v>
      </c>
      <c r="AH26" s="45" t="s">
        <v>497</v>
      </c>
      <c r="AJ26" s="54"/>
    </row>
    <row r="27" spans="2:39" ht="15" thickBot="1">
      <c r="B27" s="47"/>
      <c r="D27" s="46" t="s">
        <v>296</v>
      </c>
      <c r="E27" s="45" t="s">
        <v>497</v>
      </c>
      <c r="G27" s="46" t="s">
        <v>292</v>
      </c>
      <c r="H27" s="45" t="s">
        <v>497</v>
      </c>
      <c r="J27" s="47"/>
      <c r="L27" s="49"/>
      <c r="N27" s="46" t="s">
        <v>84</v>
      </c>
      <c r="O27" s="45" t="s">
        <v>497</v>
      </c>
      <c r="Q27" s="46" t="s">
        <v>72</v>
      </c>
      <c r="R27" s="45" t="s">
        <v>497</v>
      </c>
      <c r="T27" s="46" t="s">
        <v>274</v>
      </c>
      <c r="U27" s="45" t="s">
        <v>497</v>
      </c>
      <c r="W27" s="46" t="s">
        <v>302</v>
      </c>
      <c r="X27" s="45" t="s">
        <v>497</v>
      </c>
      <c r="Z27" s="49"/>
      <c r="AB27" s="54"/>
      <c r="AE27" s="45"/>
      <c r="AG27" s="46" t="s">
        <v>478</v>
      </c>
      <c r="AH27" s="45" t="s">
        <v>497</v>
      </c>
      <c r="AI27" s="51" t="s">
        <v>172</v>
      </c>
      <c r="AJ27" s="54"/>
    </row>
    <row r="28" spans="2:39" ht="15.5" thickTop="1" thickBot="1">
      <c r="B28" s="47"/>
      <c r="D28" s="46" t="s">
        <v>144</v>
      </c>
      <c r="E28" s="45" t="s">
        <v>497</v>
      </c>
      <c r="G28" s="46" t="s">
        <v>309</v>
      </c>
      <c r="H28" s="45" t="s">
        <v>497</v>
      </c>
      <c r="J28" s="47"/>
      <c r="L28" s="49"/>
      <c r="N28" s="46" t="s">
        <v>479</v>
      </c>
      <c r="O28" s="45" t="s">
        <v>499</v>
      </c>
      <c r="Q28" s="46" t="s">
        <v>97</v>
      </c>
      <c r="R28" s="45" t="s">
        <v>497</v>
      </c>
      <c r="T28" s="46" t="s">
        <v>13</v>
      </c>
      <c r="U28" s="45" t="s">
        <v>497</v>
      </c>
      <c r="X28" s="45"/>
      <c r="Z28" s="49"/>
      <c r="AB28" s="54"/>
      <c r="AD28" s="528" t="s">
        <v>505</v>
      </c>
      <c r="AE28" s="529"/>
      <c r="AG28" s="46" t="s">
        <v>46</v>
      </c>
      <c r="AH28" s="45" t="s">
        <v>497</v>
      </c>
      <c r="AJ28" s="54"/>
    </row>
    <row r="29" spans="2:39" ht="15" thickTop="1">
      <c r="B29" s="47"/>
      <c r="D29" s="46" t="s">
        <v>267</v>
      </c>
      <c r="E29" s="45" t="s">
        <v>497</v>
      </c>
      <c r="G29" s="46" t="s">
        <v>134</v>
      </c>
      <c r="H29" s="45" t="s">
        <v>497</v>
      </c>
      <c r="I29" s="51" t="s">
        <v>246</v>
      </c>
      <c r="J29" s="47"/>
      <c r="L29" s="49"/>
      <c r="N29" s="46" t="s">
        <v>181</v>
      </c>
      <c r="O29" s="45" t="s">
        <v>497</v>
      </c>
      <c r="Q29" s="46" t="s">
        <v>98</v>
      </c>
      <c r="R29" s="45" t="s">
        <v>497</v>
      </c>
      <c r="T29" s="46" t="s">
        <v>182</v>
      </c>
      <c r="U29" s="45" t="s">
        <v>497</v>
      </c>
      <c r="X29" s="45"/>
      <c r="Z29" s="49"/>
      <c r="AB29" s="54"/>
      <c r="AD29" s="46" t="s">
        <v>266</v>
      </c>
      <c r="AE29" s="45" t="s">
        <v>497</v>
      </c>
      <c r="AG29" s="46" t="s">
        <v>48</v>
      </c>
      <c r="AH29" s="45" t="s">
        <v>497</v>
      </c>
      <c r="AJ29" s="54"/>
    </row>
    <row r="30" spans="2:39">
      <c r="B30" s="47"/>
      <c r="D30" s="46" t="s">
        <v>180</v>
      </c>
      <c r="E30" s="45" t="s">
        <v>497</v>
      </c>
      <c r="G30" s="46" t="s">
        <v>36</v>
      </c>
      <c r="H30" s="45" t="s">
        <v>497</v>
      </c>
      <c r="J30" s="47"/>
      <c r="L30" s="49"/>
      <c r="N30" s="46" t="s">
        <v>474</v>
      </c>
      <c r="O30" s="45" t="s">
        <v>497</v>
      </c>
      <c r="Q30" s="46" t="s">
        <v>99</v>
      </c>
      <c r="R30" s="45" t="s">
        <v>497</v>
      </c>
      <c r="T30" s="46" t="s">
        <v>19</v>
      </c>
      <c r="U30" s="45" t="s">
        <v>497</v>
      </c>
      <c r="X30" s="45"/>
      <c r="Z30" s="49"/>
      <c r="AB30" s="54"/>
      <c r="AD30" s="46" t="s">
        <v>190</v>
      </c>
      <c r="AE30" s="45" t="s">
        <v>497</v>
      </c>
      <c r="AG30" s="46" t="s">
        <v>121</v>
      </c>
      <c r="AH30" s="45" t="s">
        <v>497</v>
      </c>
      <c r="AJ30" s="54"/>
    </row>
    <row r="31" spans="2:39">
      <c r="B31" s="47"/>
      <c r="D31" s="46" t="s">
        <v>163</v>
      </c>
      <c r="E31" s="45" t="s">
        <v>497</v>
      </c>
      <c r="G31" s="46" t="s">
        <v>34</v>
      </c>
      <c r="H31" s="45" t="s">
        <v>497</v>
      </c>
      <c r="I31" s="51" t="s">
        <v>171</v>
      </c>
      <c r="J31" s="47"/>
      <c r="L31" s="49"/>
      <c r="O31" s="45"/>
      <c r="Q31" s="46" t="s">
        <v>100</v>
      </c>
      <c r="R31" s="45" t="s">
        <v>497</v>
      </c>
      <c r="T31" s="46" t="s">
        <v>308</v>
      </c>
      <c r="U31" s="45" t="s">
        <v>499</v>
      </c>
      <c r="V31" s="51" t="s">
        <v>490</v>
      </c>
      <c r="X31" s="45"/>
      <c r="Z31" s="49"/>
      <c r="AB31" s="54"/>
      <c r="AD31" s="46" t="s">
        <v>118</v>
      </c>
      <c r="AE31" s="45" t="s">
        <v>497</v>
      </c>
      <c r="AG31" s="46" t="s">
        <v>506</v>
      </c>
      <c r="AH31" s="45"/>
      <c r="AJ31" s="54"/>
    </row>
    <row r="32" spans="2:39">
      <c r="B32" s="47"/>
      <c r="D32" s="46" t="s">
        <v>250</v>
      </c>
      <c r="E32" s="45" t="s">
        <v>499</v>
      </c>
      <c r="G32" s="46" t="s">
        <v>35</v>
      </c>
      <c r="H32" s="45" t="s">
        <v>497</v>
      </c>
      <c r="J32" s="47"/>
      <c r="L32" s="49"/>
      <c r="O32" s="45"/>
      <c r="Q32" s="46" t="s">
        <v>464</v>
      </c>
      <c r="R32" s="45" t="s">
        <v>497</v>
      </c>
      <c r="S32" s="51" t="s">
        <v>246</v>
      </c>
      <c r="T32" s="46" t="s">
        <v>178</v>
      </c>
      <c r="U32" s="45" t="s">
        <v>497</v>
      </c>
      <c r="X32" s="45"/>
      <c r="Z32" s="49"/>
      <c r="AB32" s="54"/>
      <c r="AD32" s="46" t="s">
        <v>62</v>
      </c>
      <c r="AE32" s="45" t="s">
        <v>497</v>
      </c>
      <c r="AG32" s="46" t="s">
        <v>140</v>
      </c>
      <c r="AH32" s="45" t="s">
        <v>497</v>
      </c>
      <c r="AJ32" s="54"/>
    </row>
    <row r="33" spans="2:36">
      <c r="B33" s="47"/>
      <c r="D33" s="46" t="s">
        <v>482</v>
      </c>
      <c r="E33" s="45" t="s">
        <v>497</v>
      </c>
      <c r="G33" s="46" t="s">
        <v>264</v>
      </c>
      <c r="H33" s="45" t="s">
        <v>497</v>
      </c>
      <c r="J33" s="47"/>
      <c r="L33" s="49"/>
      <c r="O33" s="45"/>
      <c r="Q33" s="46" t="s">
        <v>101</v>
      </c>
      <c r="R33" s="45" t="s">
        <v>497</v>
      </c>
      <c r="T33" s="46" t="s">
        <v>473</v>
      </c>
      <c r="U33" s="45" t="s">
        <v>497</v>
      </c>
      <c r="X33" s="45"/>
      <c r="Z33" s="49"/>
      <c r="AB33" s="54"/>
      <c r="AD33" s="46" t="s">
        <v>176</v>
      </c>
      <c r="AE33" s="45" t="s">
        <v>497</v>
      </c>
      <c r="AG33" s="46" t="s">
        <v>489</v>
      </c>
      <c r="AH33" s="45" t="s">
        <v>499</v>
      </c>
      <c r="AI33" s="51" t="s">
        <v>162</v>
      </c>
      <c r="AJ33" s="54"/>
    </row>
    <row r="34" spans="2:36">
      <c r="B34" s="47"/>
      <c r="D34" s="46" t="s">
        <v>492</v>
      </c>
      <c r="E34" s="45" t="s">
        <v>497</v>
      </c>
      <c r="G34" s="46" t="s">
        <v>301</v>
      </c>
      <c r="H34" s="45" t="s">
        <v>497</v>
      </c>
      <c r="J34" s="47"/>
      <c r="L34" s="49"/>
      <c r="R34" s="45"/>
      <c r="T34" s="46" t="s">
        <v>270</v>
      </c>
      <c r="U34" s="45" t="s">
        <v>497</v>
      </c>
      <c r="X34" s="45"/>
      <c r="Z34" s="49"/>
      <c r="AB34" s="54"/>
      <c r="AE34" s="45"/>
      <c r="AG34" s="46" t="s">
        <v>488</v>
      </c>
      <c r="AH34" s="45" t="s">
        <v>497</v>
      </c>
      <c r="AJ34" s="54"/>
    </row>
    <row r="35" spans="2:36">
      <c r="B35" s="47"/>
      <c r="D35" s="46" t="s">
        <v>470</v>
      </c>
      <c r="E35" s="45" t="s">
        <v>497</v>
      </c>
      <c r="G35" s="46" t="s">
        <v>269</v>
      </c>
      <c r="H35" s="45" t="s">
        <v>497</v>
      </c>
      <c r="J35" s="47"/>
      <c r="L35" s="49"/>
      <c r="R35" s="45"/>
      <c r="U35" s="45"/>
      <c r="X35" s="45"/>
      <c r="Z35" s="49"/>
      <c r="AB35" s="54"/>
      <c r="AE35" s="45"/>
      <c r="AG35" s="46" t="s">
        <v>486</v>
      </c>
      <c r="AH35" s="45" t="s">
        <v>497</v>
      </c>
      <c r="AJ35" s="54"/>
    </row>
    <row r="36" spans="2:36">
      <c r="B36" s="47"/>
      <c r="E36" s="45"/>
      <c r="G36" s="46" t="s">
        <v>306</v>
      </c>
      <c r="H36" s="45"/>
      <c r="J36" s="47"/>
      <c r="L36" s="49"/>
      <c r="R36" s="45"/>
      <c r="U36" s="45"/>
      <c r="X36" s="45"/>
      <c r="Z36" s="49"/>
      <c r="AB36" s="54"/>
      <c r="AE36" s="45"/>
      <c r="AG36" s="46" t="s">
        <v>491</v>
      </c>
      <c r="AH36" s="45" t="s">
        <v>497</v>
      </c>
      <c r="AJ36" s="54"/>
    </row>
    <row r="37" spans="2:36">
      <c r="B37" s="47"/>
      <c r="E37" s="45"/>
      <c r="H37" s="45"/>
      <c r="J37" s="47"/>
      <c r="L37" s="49"/>
      <c r="U37" s="45"/>
      <c r="X37" s="45"/>
      <c r="Z37" s="49"/>
      <c r="AB37" s="54"/>
      <c r="AE37" s="45"/>
      <c r="AG37" s="46" t="s">
        <v>42</v>
      </c>
      <c r="AH37" s="45" t="s">
        <v>497</v>
      </c>
      <c r="AJ37" s="54"/>
    </row>
    <row r="38" spans="2:36">
      <c r="B38" s="47"/>
      <c r="E38" s="45"/>
      <c r="J38" s="47"/>
      <c r="L38" s="49"/>
      <c r="U38" s="45"/>
      <c r="Z38" s="49"/>
      <c r="AB38" s="54"/>
      <c r="AE38" s="45"/>
      <c r="AG38" s="46" t="s">
        <v>122</v>
      </c>
      <c r="AH38" s="45" t="s">
        <v>497</v>
      </c>
      <c r="AJ38" s="54"/>
    </row>
    <row r="39" spans="2:36">
      <c r="B39" s="47"/>
      <c r="E39" s="45"/>
      <c r="H39" s="45"/>
      <c r="J39" s="47"/>
      <c r="L39" s="49"/>
      <c r="Z39" s="49"/>
      <c r="AB39" s="54"/>
      <c r="AE39" s="45"/>
      <c r="AG39" s="46" t="s">
        <v>124</v>
      </c>
      <c r="AH39" s="45" t="s">
        <v>497</v>
      </c>
      <c r="AJ39" s="54"/>
    </row>
    <row r="40" spans="2:36">
      <c r="B40" s="47"/>
      <c r="E40" s="45"/>
      <c r="J40" s="47"/>
      <c r="L40" s="49"/>
      <c r="Z40" s="49"/>
      <c r="AB40" s="54"/>
      <c r="AE40" s="45"/>
      <c r="AG40" s="46" t="s">
        <v>192</v>
      </c>
      <c r="AH40" s="45" t="s">
        <v>497</v>
      </c>
      <c r="AJ40" s="54"/>
    </row>
    <row r="41" spans="2:36">
      <c r="B41" s="47"/>
      <c r="E41" s="45"/>
      <c r="J41" s="47"/>
      <c r="L41" s="49"/>
      <c r="Z41" s="49"/>
      <c r="AB41" s="54"/>
      <c r="AG41" s="46" t="s">
        <v>139</v>
      </c>
      <c r="AH41" s="45" t="s">
        <v>497</v>
      </c>
      <c r="AJ41" s="54"/>
    </row>
    <row r="42" spans="2:36">
      <c r="B42" s="47"/>
      <c r="E42" s="46"/>
      <c r="J42" s="47"/>
      <c r="L42" s="49"/>
      <c r="Z42" s="49"/>
      <c r="AB42" s="54"/>
      <c r="AG42" s="46" t="s">
        <v>202</v>
      </c>
      <c r="AH42" s="45" t="s">
        <v>497</v>
      </c>
      <c r="AJ42" s="54"/>
    </row>
    <row r="43" spans="2:36">
      <c r="B43" s="47"/>
      <c r="E43" s="46"/>
      <c r="J43" s="47"/>
      <c r="L43" s="49"/>
      <c r="O43" s="46"/>
      <c r="U43" s="46"/>
      <c r="Z43" s="49"/>
      <c r="AB43" s="54"/>
      <c r="AE43" s="46"/>
      <c r="AF43" s="46"/>
      <c r="AG43" s="51"/>
      <c r="AH43" s="51"/>
      <c r="AJ43" s="54"/>
    </row>
    <row r="44" spans="2:36" ht="8.25" customHeight="1">
      <c r="B44" s="47"/>
      <c r="C44" s="47"/>
      <c r="D44" s="47"/>
      <c r="E44" s="47"/>
      <c r="F44" s="52"/>
      <c r="G44" s="47"/>
      <c r="H44" s="48"/>
      <c r="I44" s="52"/>
      <c r="J44" s="47"/>
      <c r="L44" s="49"/>
      <c r="M44" s="49"/>
      <c r="N44" s="49"/>
      <c r="O44" s="50"/>
      <c r="P44" s="53"/>
      <c r="Q44" s="49"/>
      <c r="R44" s="50"/>
      <c r="S44" s="53"/>
      <c r="T44" s="49"/>
      <c r="U44" s="50"/>
      <c r="V44" s="53"/>
      <c r="W44" s="49"/>
      <c r="X44" s="50"/>
      <c r="Y44" s="53"/>
      <c r="Z44" s="49"/>
      <c r="AB44" s="54"/>
      <c r="AC44" s="54"/>
      <c r="AD44" s="54"/>
      <c r="AE44" s="54"/>
      <c r="AF44" s="54"/>
      <c r="AG44" s="56"/>
      <c r="AH44" s="56"/>
      <c r="AI44" s="56"/>
      <c r="AJ44" s="54"/>
    </row>
    <row r="49" spans="6:35" s="44" customFormat="1">
      <c r="F49" s="51"/>
      <c r="G49" s="46"/>
      <c r="I49" s="51"/>
      <c r="K49" s="46"/>
      <c r="L49" s="46"/>
      <c r="M49" s="46"/>
      <c r="N49" s="46"/>
      <c r="P49" s="51"/>
      <c r="Q49" s="46"/>
      <c r="S49" s="51"/>
      <c r="T49" s="46"/>
      <c r="V49" s="51"/>
      <c r="W49" s="46"/>
      <c r="Y49" s="51"/>
      <c r="AA49" s="46"/>
      <c r="AB49" s="46"/>
      <c r="AC49" s="46"/>
      <c r="AD49" s="46"/>
      <c r="AF49" s="51"/>
      <c r="AG49" s="46"/>
      <c r="AI49" s="51"/>
    </row>
    <row r="50" spans="6:35" s="44" customFormat="1">
      <c r="F50" s="51"/>
      <c r="G50" s="46"/>
      <c r="I50" s="51"/>
      <c r="K50" s="46"/>
      <c r="L50" s="46"/>
      <c r="M50" s="46"/>
      <c r="N50" s="46"/>
      <c r="P50" s="51"/>
      <c r="Q50" s="46"/>
      <c r="S50" s="51"/>
      <c r="T50" s="46"/>
      <c r="V50" s="51"/>
      <c r="W50" s="46"/>
      <c r="Y50" s="51"/>
      <c r="AA50" s="46"/>
      <c r="AB50" s="46"/>
      <c r="AC50" s="46"/>
      <c r="AD50" s="46"/>
      <c r="AF50" s="51"/>
      <c r="AG50" s="46"/>
      <c r="AI50" s="51"/>
    </row>
    <row r="51" spans="6:35" s="44" customFormat="1">
      <c r="F51" s="51"/>
      <c r="G51" s="46"/>
      <c r="I51" s="51"/>
      <c r="K51" s="46"/>
      <c r="L51" s="46"/>
      <c r="M51" s="46"/>
      <c r="N51" s="46"/>
      <c r="P51" s="51"/>
      <c r="Q51" s="46"/>
      <c r="S51" s="51"/>
      <c r="T51" s="46"/>
      <c r="V51" s="51"/>
      <c r="W51" s="46"/>
      <c r="Y51" s="51"/>
      <c r="AA51" s="46"/>
      <c r="AB51" s="46"/>
      <c r="AC51" s="46"/>
      <c r="AD51" s="46"/>
      <c r="AF51" s="51"/>
      <c r="AG51" s="46"/>
      <c r="AI51" s="51"/>
    </row>
    <row r="52" spans="6:35" s="44" customFormat="1">
      <c r="F52" s="51"/>
      <c r="G52" s="46"/>
      <c r="I52" s="51"/>
      <c r="K52" s="46"/>
      <c r="L52" s="46"/>
      <c r="M52" s="46"/>
      <c r="N52" s="46"/>
      <c r="P52" s="51"/>
      <c r="Q52" s="46"/>
      <c r="S52" s="51"/>
      <c r="T52" s="46"/>
      <c r="V52" s="51"/>
      <c r="W52" s="46"/>
      <c r="Y52" s="51"/>
      <c r="AA52" s="46"/>
      <c r="AB52" s="46"/>
      <c r="AC52" s="46"/>
      <c r="AD52" s="46"/>
      <c r="AF52" s="51"/>
      <c r="AG52" s="46"/>
      <c r="AI52" s="51"/>
    </row>
    <row r="53" spans="6:35" s="44" customFormat="1">
      <c r="F53" s="51"/>
      <c r="G53" s="46"/>
      <c r="I53" s="51"/>
      <c r="K53" s="46"/>
      <c r="L53" s="46"/>
      <c r="M53" s="46"/>
      <c r="N53" s="46"/>
      <c r="P53" s="51"/>
      <c r="Q53" s="46"/>
      <c r="S53" s="51"/>
      <c r="T53" s="46"/>
      <c r="V53" s="51"/>
      <c r="W53" s="46"/>
      <c r="Y53" s="51"/>
      <c r="AA53" s="46"/>
      <c r="AB53" s="46"/>
      <c r="AC53" s="46"/>
      <c r="AD53" s="46"/>
      <c r="AF53" s="51"/>
      <c r="AG53" s="46"/>
      <c r="AI53" s="51"/>
    </row>
    <row r="54" spans="6:35" s="44" customFormat="1">
      <c r="F54" s="51"/>
      <c r="G54" s="46"/>
      <c r="I54" s="51"/>
      <c r="K54" s="46"/>
      <c r="L54" s="46"/>
      <c r="M54" s="46"/>
      <c r="N54" s="46"/>
      <c r="P54" s="51"/>
      <c r="Q54" s="46"/>
      <c r="S54" s="51"/>
      <c r="T54" s="46"/>
      <c r="V54" s="51"/>
      <c r="W54" s="46"/>
      <c r="Y54" s="51"/>
      <c r="AA54" s="46"/>
      <c r="AB54" s="46"/>
      <c r="AC54" s="46"/>
      <c r="AD54" s="46"/>
      <c r="AF54" s="51"/>
      <c r="AG54" s="46"/>
      <c r="AI54" s="51"/>
    </row>
    <row r="55" spans="6:35" s="44" customFormat="1">
      <c r="F55" s="51"/>
      <c r="G55" s="46"/>
      <c r="I55" s="51"/>
      <c r="K55" s="46"/>
      <c r="L55" s="46"/>
      <c r="M55" s="46"/>
      <c r="N55" s="46"/>
      <c r="P55" s="51"/>
      <c r="Q55" s="46"/>
      <c r="S55" s="51"/>
      <c r="T55" s="46"/>
      <c r="V55" s="51"/>
      <c r="W55" s="46"/>
      <c r="Y55" s="51"/>
      <c r="AA55" s="46"/>
      <c r="AB55" s="46"/>
      <c r="AC55" s="46"/>
      <c r="AD55" s="46"/>
      <c r="AF55" s="51"/>
      <c r="AG55" s="46"/>
      <c r="AI55" s="51"/>
    </row>
    <row r="56" spans="6:35" s="44" customFormat="1">
      <c r="F56" s="51"/>
      <c r="G56" s="46"/>
      <c r="I56" s="51"/>
      <c r="K56" s="46"/>
      <c r="L56" s="46"/>
      <c r="M56" s="46"/>
      <c r="N56" s="46"/>
      <c r="P56" s="51"/>
      <c r="Q56" s="46"/>
      <c r="S56" s="51"/>
      <c r="T56" s="46"/>
      <c r="V56" s="51"/>
      <c r="W56" s="46"/>
      <c r="Y56" s="51"/>
      <c r="AA56" s="46"/>
      <c r="AB56" s="46"/>
      <c r="AC56" s="46"/>
      <c r="AD56" s="46"/>
      <c r="AF56" s="51"/>
      <c r="AG56" s="46"/>
      <c r="AI56" s="51"/>
    </row>
    <row r="57" spans="6:35" s="44" customFormat="1">
      <c r="F57" s="51"/>
      <c r="G57" s="46"/>
      <c r="I57" s="51"/>
      <c r="K57" s="46"/>
      <c r="L57" s="46"/>
      <c r="M57" s="46"/>
      <c r="N57" s="46"/>
      <c r="P57" s="51"/>
      <c r="Q57" s="46"/>
      <c r="S57" s="51"/>
      <c r="T57" s="46"/>
      <c r="V57" s="51"/>
      <c r="W57" s="46"/>
      <c r="Y57" s="51"/>
      <c r="AA57" s="46"/>
      <c r="AB57" s="46"/>
      <c r="AC57" s="46"/>
      <c r="AD57" s="46"/>
      <c r="AF57" s="51"/>
      <c r="AG57" s="46"/>
      <c r="AI57" s="51"/>
    </row>
    <row r="58" spans="6:35" s="44" customFormat="1">
      <c r="F58" s="51"/>
      <c r="G58" s="46"/>
      <c r="I58" s="51"/>
      <c r="K58" s="46"/>
      <c r="L58" s="46"/>
      <c r="M58" s="46"/>
      <c r="N58" s="46"/>
      <c r="P58" s="51"/>
      <c r="Q58" s="46"/>
      <c r="S58" s="51"/>
      <c r="T58" s="46"/>
      <c r="V58" s="51"/>
      <c r="W58" s="46"/>
      <c r="Y58" s="51"/>
      <c r="AA58" s="46"/>
      <c r="AB58" s="46"/>
      <c r="AC58" s="46"/>
      <c r="AD58" s="46"/>
      <c r="AF58" s="51"/>
      <c r="AG58" s="46"/>
      <c r="AI58" s="51"/>
    </row>
    <row r="59" spans="6:35" s="44" customFormat="1">
      <c r="F59" s="51"/>
      <c r="G59" s="46"/>
      <c r="I59" s="51"/>
      <c r="K59" s="46"/>
      <c r="L59" s="46"/>
      <c r="M59" s="46"/>
      <c r="N59" s="46"/>
      <c r="P59" s="51"/>
      <c r="Q59" s="46"/>
      <c r="S59" s="51"/>
      <c r="T59" s="46"/>
      <c r="V59" s="51"/>
      <c r="W59" s="46"/>
      <c r="Y59" s="51"/>
      <c r="AA59" s="46"/>
      <c r="AB59" s="46"/>
      <c r="AC59" s="46"/>
      <c r="AD59" s="46"/>
      <c r="AF59" s="51"/>
      <c r="AG59" s="46"/>
      <c r="AI59" s="51"/>
    </row>
    <row r="60" spans="6:35" s="44" customFormat="1">
      <c r="F60" s="51"/>
      <c r="G60" s="46"/>
      <c r="I60" s="51"/>
      <c r="K60" s="46"/>
      <c r="L60" s="46"/>
      <c r="M60" s="46"/>
      <c r="N60" s="46"/>
      <c r="P60" s="51"/>
      <c r="Q60" s="46"/>
      <c r="S60" s="51"/>
      <c r="T60" s="46"/>
      <c r="V60" s="51"/>
      <c r="W60" s="46"/>
      <c r="Y60" s="51"/>
      <c r="AA60" s="46"/>
      <c r="AB60" s="46"/>
      <c r="AC60" s="46"/>
      <c r="AD60" s="46"/>
      <c r="AF60" s="51"/>
      <c r="AG60" s="46"/>
      <c r="AI60" s="51"/>
    </row>
    <row r="61" spans="6:35" s="44" customFormat="1">
      <c r="F61" s="51"/>
      <c r="G61" s="46"/>
      <c r="I61" s="51"/>
      <c r="K61" s="46"/>
      <c r="L61" s="46"/>
      <c r="M61" s="46"/>
      <c r="N61" s="46"/>
      <c r="P61" s="51"/>
      <c r="Q61" s="46"/>
      <c r="S61" s="51"/>
      <c r="T61" s="46"/>
      <c r="V61" s="51"/>
      <c r="W61" s="46"/>
      <c r="Y61" s="51"/>
      <c r="AA61" s="46"/>
      <c r="AB61" s="46"/>
      <c r="AC61" s="46"/>
      <c r="AD61" s="46"/>
      <c r="AF61" s="51"/>
      <c r="AG61" s="46"/>
      <c r="AI61" s="51"/>
    </row>
    <row r="62" spans="6:35" s="44" customFormat="1">
      <c r="F62" s="51"/>
      <c r="G62" s="46"/>
      <c r="I62" s="51"/>
      <c r="K62" s="46"/>
      <c r="L62" s="46"/>
      <c r="M62" s="46"/>
      <c r="N62" s="46"/>
      <c r="P62" s="51"/>
      <c r="Q62" s="46"/>
      <c r="S62" s="51"/>
      <c r="T62" s="46"/>
      <c r="V62" s="51"/>
      <c r="W62" s="46"/>
      <c r="Y62" s="51"/>
      <c r="AA62" s="46"/>
      <c r="AB62" s="46"/>
      <c r="AC62" s="46"/>
      <c r="AD62" s="46"/>
      <c r="AF62" s="51"/>
      <c r="AG62" s="46"/>
      <c r="AI62" s="51"/>
    </row>
    <row r="63" spans="6:35" s="44" customFormat="1">
      <c r="F63" s="51"/>
      <c r="G63" s="46"/>
      <c r="I63" s="51"/>
      <c r="K63" s="46"/>
      <c r="L63" s="46"/>
      <c r="M63" s="46"/>
      <c r="N63" s="46"/>
      <c r="P63" s="51"/>
      <c r="Q63" s="46"/>
      <c r="S63" s="51"/>
      <c r="T63" s="46"/>
      <c r="V63" s="51"/>
      <c r="W63" s="46"/>
      <c r="Y63" s="51"/>
      <c r="AA63" s="46"/>
      <c r="AB63" s="46"/>
      <c r="AC63" s="46"/>
      <c r="AD63" s="46"/>
      <c r="AF63" s="51"/>
      <c r="AG63" s="46"/>
      <c r="AI63" s="51"/>
    </row>
    <row r="64" spans="6:35" s="44" customFormat="1">
      <c r="F64" s="51"/>
      <c r="G64" s="46"/>
      <c r="I64" s="51"/>
      <c r="K64" s="46"/>
      <c r="L64" s="46"/>
      <c r="M64" s="46"/>
      <c r="N64" s="46"/>
      <c r="P64" s="51"/>
      <c r="Q64" s="46"/>
      <c r="S64" s="51"/>
      <c r="T64" s="46"/>
      <c r="V64" s="51"/>
      <c r="W64" s="46"/>
      <c r="Y64" s="51"/>
      <c r="AA64" s="46"/>
      <c r="AB64" s="46"/>
      <c r="AC64" s="46"/>
      <c r="AD64" s="46"/>
      <c r="AF64" s="51"/>
      <c r="AG64" s="46"/>
      <c r="AI64" s="51"/>
    </row>
    <row r="65" spans="6:35" s="44" customFormat="1">
      <c r="F65" s="51"/>
      <c r="G65" s="46"/>
      <c r="I65" s="51"/>
      <c r="K65" s="46"/>
      <c r="L65" s="46"/>
      <c r="M65" s="46"/>
      <c r="N65" s="46"/>
      <c r="P65" s="51"/>
      <c r="Q65" s="46"/>
      <c r="S65" s="51"/>
      <c r="T65" s="46"/>
      <c r="V65" s="51"/>
      <c r="W65" s="46"/>
      <c r="Y65" s="51"/>
      <c r="AA65" s="46"/>
      <c r="AB65" s="46"/>
      <c r="AC65" s="46"/>
      <c r="AD65" s="46"/>
      <c r="AF65" s="51"/>
      <c r="AG65" s="46"/>
      <c r="AI65" s="51"/>
    </row>
    <row r="66" spans="6:35" s="44" customFormat="1">
      <c r="F66" s="51"/>
      <c r="G66" s="46"/>
      <c r="I66" s="51"/>
      <c r="K66" s="46"/>
      <c r="L66" s="46"/>
      <c r="M66" s="46"/>
      <c r="N66" s="46"/>
      <c r="P66" s="51"/>
      <c r="Q66" s="46"/>
      <c r="S66" s="51"/>
      <c r="T66" s="46"/>
      <c r="V66" s="51"/>
      <c r="W66" s="46"/>
      <c r="Y66" s="51"/>
      <c r="AA66" s="46"/>
      <c r="AB66" s="46"/>
      <c r="AC66" s="46"/>
      <c r="AD66" s="46"/>
      <c r="AF66" s="51"/>
      <c r="AG66" s="46"/>
      <c r="AI66" s="51"/>
    </row>
    <row r="67" spans="6:35" s="44" customFormat="1">
      <c r="F67" s="51"/>
      <c r="G67" s="46"/>
      <c r="I67" s="51"/>
      <c r="K67" s="46"/>
      <c r="L67" s="46"/>
      <c r="M67" s="46"/>
      <c r="N67" s="46"/>
      <c r="P67" s="51"/>
      <c r="Q67" s="46"/>
      <c r="S67" s="51"/>
      <c r="T67" s="46"/>
      <c r="V67" s="51"/>
      <c r="W67" s="46"/>
      <c r="Y67" s="51"/>
      <c r="AA67" s="46"/>
      <c r="AB67" s="46"/>
      <c r="AC67" s="46"/>
      <c r="AD67" s="46"/>
      <c r="AF67" s="51"/>
      <c r="AG67" s="46"/>
      <c r="AI67" s="51"/>
    </row>
    <row r="68" spans="6:35" s="44" customFormat="1">
      <c r="F68" s="51"/>
      <c r="G68" s="46"/>
      <c r="I68" s="51"/>
      <c r="K68" s="46"/>
      <c r="L68" s="46"/>
      <c r="M68" s="46"/>
      <c r="N68" s="46"/>
      <c r="P68" s="51"/>
      <c r="Q68" s="46"/>
      <c r="S68" s="51"/>
      <c r="T68" s="46"/>
      <c r="V68" s="51"/>
      <c r="W68" s="46"/>
      <c r="Y68" s="51"/>
      <c r="AA68" s="46"/>
      <c r="AB68" s="46"/>
      <c r="AC68" s="46"/>
      <c r="AD68" s="46"/>
      <c r="AF68" s="51"/>
      <c r="AG68" s="46"/>
      <c r="AI68" s="51"/>
    </row>
    <row r="69" spans="6:35" s="44" customFormat="1">
      <c r="F69" s="51"/>
      <c r="G69" s="46"/>
      <c r="I69" s="51"/>
      <c r="K69" s="46"/>
      <c r="L69" s="46"/>
      <c r="M69" s="46"/>
      <c r="N69" s="46"/>
      <c r="P69" s="51"/>
      <c r="Q69" s="46"/>
      <c r="S69" s="51"/>
      <c r="T69" s="46"/>
      <c r="V69" s="51"/>
      <c r="W69" s="46"/>
      <c r="Y69" s="51"/>
      <c r="AA69" s="46"/>
      <c r="AB69" s="46"/>
      <c r="AC69" s="46"/>
      <c r="AD69" s="46"/>
      <c r="AF69" s="51"/>
      <c r="AG69" s="46"/>
      <c r="AI69" s="51"/>
    </row>
    <row r="70" spans="6:35" s="44" customFormat="1">
      <c r="F70" s="51"/>
      <c r="G70" s="46"/>
      <c r="I70" s="51"/>
      <c r="K70" s="46"/>
      <c r="L70" s="46"/>
      <c r="M70" s="46"/>
      <c r="N70" s="46"/>
      <c r="P70" s="51"/>
      <c r="Q70" s="46"/>
      <c r="S70" s="51"/>
      <c r="T70" s="46"/>
      <c r="V70" s="51"/>
      <c r="W70" s="46"/>
      <c r="Y70" s="51"/>
      <c r="AA70" s="46"/>
      <c r="AB70" s="46"/>
      <c r="AC70" s="46"/>
      <c r="AD70" s="46"/>
      <c r="AF70" s="51"/>
      <c r="AG70" s="46"/>
      <c r="AI70" s="51"/>
    </row>
    <row r="71" spans="6:35" s="44" customFormat="1">
      <c r="F71" s="51"/>
      <c r="G71" s="46"/>
      <c r="I71" s="51"/>
      <c r="K71" s="46"/>
      <c r="L71" s="46"/>
      <c r="M71" s="46"/>
      <c r="N71" s="46"/>
      <c r="P71" s="51"/>
      <c r="Q71" s="46"/>
      <c r="S71" s="51"/>
      <c r="T71" s="46"/>
      <c r="V71" s="51"/>
      <c r="W71" s="46"/>
      <c r="Y71" s="51"/>
      <c r="AA71" s="46"/>
      <c r="AB71" s="46"/>
      <c r="AC71" s="46"/>
      <c r="AD71" s="46"/>
      <c r="AF71" s="51"/>
      <c r="AG71" s="46"/>
      <c r="AI71" s="51"/>
    </row>
    <row r="72" spans="6:35" s="44" customFormat="1">
      <c r="F72" s="51"/>
      <c r="G72" s="46"/>
      <c r="I72" s="51"/>
      <c r="K72" s="46"/>
      <c r="L72" s="46"/>
      <c r="M72" s="46"/>
      <c r="N72" s="46"/>
      <c r="P72" s="51"/>
      <c r="Q72" s="46"/>
      <c r="S72" s="51"/>
      <c r="T72" s="46"/>
      <c r="V72" s="51"/>
      <c r="W72" s="46"/>
      <c r="Y72" s="51"/>
      <c r="AA72" s="46"/>
      <c r="AB72" s="46"/>
      <c r="AC72" s="46"/>
      <c r="AD72" s="46"/>
      <c r="AF72" s="51"/>
      <c r="AG72" s="46"/>
      <c r="AI72" s="51"/>
    </row>
    <row r="73" spans="6:35" s="44" customFormat="1">
      <c r="F73" s="51"/>
      <c r="G73" s="46"/>
      <c r="I73" s="51"/>
      <c r="K73" s="46"/>
      <c r="L73" s="46"/>
      <c r="M73" s="46"/>
      <c r="N73" s="46"/>
      <c r="P73" s="51"/>
      <c r="Q73" s="46"/>
      <c r="S73" s="51"/>
      <c r="T73" s="46"/>
      <c r="V73" s="51"/>
      <c r="W73" s="46"/>
      <c r="Y73" s="51"/>
      <c r="AA73" s="46"/>
      <c r="AB73" s="46"/>
      <c r="AC73" s="46"/>
      <c r="AD73" s="46"/>
      <c r="AF73" s="51"/>
      <c r="AG73" s="46"/>
      <c r="AI73" s="51"/>
    </row>
    <row r="74" spans="6:35" s="44" customFormat="1">
      <c r="F74" s="51"/>
      <c r="G74" s="46"/>
      <c r="I74" s="51"/>
      <c r="K74" s="46"/>
      <c r="L74" s="46"/>
      <c r="M74" s="46"/>
      <c r="N74" s="46"/>
      <c r="P74" s="51"/>
      <c r="Q74" s="46"/>
      <c r="S74" s="51"/>
      <c r="T74" s="46"/>
      <c r="V74" s="51"/>
      <c r="W74" s="46"/>
      <c r="Y74" s="51"/>
      <c r="AA74" s="46"/>
      <c r="AB74" s="46"/>
      <c r="AC74" s="46"/>
      <c r="AD74" s="46"/>
      <c r="AF74" s="51"/>
      <c r="AG74" s="46"/>
      <c r="AI74" s="51"/>
    </row>
    <row r="75" spans="6:35" s="44" customFormat="1">
      <c r="F75" s="51"/>
      <c r="G75" s="46"/>
      <c r="I75" s="51"/>
      <c r="K75" s="46"/>
      <c r="L75" s="46"/>
      <c r="M75" s="46"/>
      <c r="N75" s="46"/>
      <c r="P75" s="51"/>
      <c r="Q75" s="46"/>
      <c r="S75" s="51"/>
      <c r="T75" s="46"/>
      <c r="V75" s="51"/>
      <c r="W75" s="46"/>
      <c r="Y75" s="51"/>
      <c r="AA75" s="46"/>
      <c r="AB75" s="46"/>
      <c r="AC75" s="46"/>
      <c r="AD75" s="46"/>
      <c r="AF75" s="51"/>
      <c r="AG75" s="46"/>
      <c r="AI75" s="51"/>
    </row>
    <row r="76" spans="6:35" s="44" customFormat="1">
      <c r="F76" s="51"/>
      <c r="G76" s="46"/>
      <c r="I76" s="51"/>
      <c r="K76" s="46"/>
      <c r="L76" s="46"/>
      <c r="M76" s="46"/>
      <c r="N76" s="46"/>
      <c r="P76" s="51"/>
      <c r="Q76" s="46"/>
      <c r="S76" s="51"/>
      <c r="T76" s="46"/>
      <c r="V76" s="51"/>
      <c r="W76" s="46"/>
      <c r="Y76" s="51"/>
      <c r="AA76" s="46"/>
      <c r="AB76" s="46"/>
      <c r="AC76" s="46"/>
      <c r="AD76" s="46"/>
      <c r="AF76" s="51"/>
      <c r="AG76" s="46"/>
      <c r="AI76" s="51"/>
    </row>
    <row r="77" spans="6:35" s="44" customFormat="1">
      <c r="F77" s="51"/>
      <c r="G77" s="46"/>
      <c r="I77" s="51"/>
      <c r="K77" s="46"/>
      <c r="L77" s="46"/>
      <c r="M77" s="46"/>
      <c r="N77" s="46"/>
      <c r="P77" s="51"/>
      <c r="Q77" s="46"/>
      <c r="S77" s="51"/>
      <c r="T77" s="46"/>
      <c r="V77" s="51"/>
      <c r="W77" s="46"/>
      <c r="Y77" s="51"/>
      <c r="AA77" s="46"/>
      <c r="AB77" s="46"/>
      <c r="AC77" s="46"/>
      <c r="AD77" s="46"/>
      <c r="AF77" s="51"/>
      <c r="AG77" s="46"/>
      <c r="AI77" s="51"/>
    </row>
    <row r="78" spans="6:35" s="44" customFormat="1">
      <c r="F78" s="51"/>
      <c r="G78" s="46"/>
      <c r="I78" s="51"/>
      <c r="K78" s="46"/>
      <c r="L78" s="46"/>
      <c r="M78" s="46"/>
      <c r="N78" s="46"/>
      <c r="P78" s="51"/>
      <c r="Q78" s="46"/>
      <c r="S78" s="51"/>
      <c r="T78" s="46"/>
      <c r="V78" s="51"/>
      <c r="W78" s="46"/>
      <c r="Y78" s="51"/>
      <c r="AA78" s="46"/>
      <c r="AB78" s="46"/>
      <c r="AC78" s="46"/>
      <c r="AD78" s="46"/>
      <c r="AF78" s="51"/>
      <c r="AG78" s="46"/>
      <c r="AI78" s="51"/>
    </row>
    <row r="79" spans="6:35" s="44" customFormat="1">
      <c r="F79" s="51"/>
      <c r="G79" s="46"/>
      <c r="I79" s="51"/>
      <c r="K79" s="46"/>
      <c r="L79" s="46"/>
      <c r="M79" s="46"/>
      <c r="N79" s="46"/>
      <c r="P79" s="51"/>
      <c r="Q79" s="46"/>
      <c r="S79" s="51"/>
      <c r="T79" s="46"/>
      <c r="V79" s="51"/>
      <c r="W79" s="46"/>
      <c r="Y79" s="51"/>
      <c r="AA79" s="46"/>
      <c r="AB79" s="46"/>
      <c r="AC79" s="46"/>
      <c r="AD79" s="46"/>
      <c r="AF79" s="51"/>
      <c r="AG79" s="46"/>
      <c r="AI79" s="51"/>
    </row>
    <row r="80" spans="6:35" s="44" customFormat="1">
      <c r="F80" s="51"/>
      <c r="G80" s="46"/>
      <c r="I80" s="51"/>
      <c r="K80" s="46"/>
      <c r="L80" s="46"/>
      <c r="M80" s="46"/>
      <c r="N80" s="46"/>
      <c r="P80" s="51"/>
      <c r="Q80" s="46"/>
      <c r="S80" s="51"/>
      <c r="T80" s="46"/>
      <c r="V80" s="51"/>
      <c r="W80" s="46"/>
      <c r="Y80" s="51"/>
      <c r="AA80" s="46"/>
      <c r="AB80" s="46"/>
      <c r="AC80" s="46"/>
      <c r="AD80" s="46"/>
      <c r="AF80" s="51"/>
      <c r="AG80" s="46"/>
      <c r="AI80" s="51"/>
    </row>
    <row r="81" spans="6:35" s="44" customFormat="1">
      <c r="F81" s="51"/>
      <c r="G81" s="46"/>
      <c r="I81" s="51"/>
      <c r="K81" s="46"/>
      <c r="L81" s="46"/>
      <c r="M81" s="46"/>
      <c r="N81" s="46"/>
      <c r="P81" s="51"/>
      <c r="Q81" s="46"/>
      <c r="S81" s="51"/>
      <c r="T81" s="46"/>
      <c r="V81" s="51"/>
      <c r="W81" s="46"/>
      <c r="Y81" s="51"/>
      <c r="AA81" s="46"/>
      <c r="AB81" s="46"/>
      <c r="AC81" s="46"/>
      <c r="AD81" s="46"/>
      <c r="AF81" s="51"/>
      <c r="AG81" s="46"/>
      <c r="AI81" s="51"/>
    </row>
    <row r="82" spans="6:35" s="44" customFormat="1">
      <c r="F82" s="51"/>
      <c r="G82" s="46"/>
      <c r="I82" s="51"/>
      <c r="K82" s="46"/>
      <c r="L82" s="46"/>
      <c r="M82" s="46"/>
      <c r="N82" s="46"/>
      <c r="P82" s="51"/>
      <c r="Q82" s="46"/>
      <c r="S82" s="51"/>
      <c r="T82" s="46"/>
      <c r="V82" s="51"/>
      <c r="W82" s="46"/>
      <c r="Y82" s="51"/>
      <c r="AA82" s="46"/>
      <c r="AB82" s="46"/>
      <c r="AC82" s="46"/>
      <c r="AD82" s="46"/>
      <c r="AF82" s="51"/>
      <c r="AG82" s="46"/>
      <c r="AI82" s="51"/>
    </row>
    <row r="83" spans="6:35" s="44" customFormat="1">
      <c r="F83" s="51"/>
      <c r="G83" s="46"/>
      <c r="I83" s="51"/>
      <c r="K83" s="46"/>
      <c r="L83" s="46"/>
      <c r="M83" s="46"/>
      <c r="N83" s="46"/>
      <c r="P83" s="51"/>
      <c r="Q83" s="46"/>
      <c r="S83" s="51"/>
      <c r="T83" s="46"/>
      <c r="V83" s="51"/>
      <c r="W83" s="46"/>
      <c r="Y83" s="51"/>
      <c r="AA83" s="46"/>
      <c r="AB83" s="46"/>
      <c r="AC83" s="46"/>
      <c r="AD83" s="46"/>
      <c r="AF83" s="51"/>
      <c r="AG83" s="46"/>
      <c r="AI83" s="51"/>
    </row>
    <row r="84" spans="6:35" s="44" customFormat="1">
      <c r="F84" s="51"/>
      <c r="G84" s="46"/>
      <c r="I84" s="51"/>
      <c r="K84" s="46"/>
      <c r="L84" s="46"/>
      <c r="M84" s="46"/>
      <c r="N84" s="46"/>
      <c r="P84" s="51"/>
      <c r="Q84" s="46"/>
      <c r="S84" s="51"/>
      <c r="T84" s="46"/>
      <c r="V84" s="51"/>
      <c r="W84" s="46"/>
      <c r="Y84" s="51"/>
      <c r="AA84" s="46"/>
      <c r="AB84" s="46"/>
      <c r="AC84" s="46"/>
      <c r="AD84" s="46"/>
      <c r="AF84" s="51"/>
      <c r="AG84" s="46"/>
      <c r="AI84" s="51"/>
    </row>
    <row r="85" spans="6:35" s="44" customFormat="1">
      <c r="F85" s="51"/>
      <c r="G85" s="46"/>
      <c r="I85" s="51"/>
      <c r="K85" s="46"/>
      <c r="L85" s="46"/>
      <c r="M85" s="46"/>
      <c r="N85" s="46"/>
      <c r="P85" s="51"/>
      <c r="Q85" s="46"/>
      <c r="S85" s="51"/>
      <c r="T85" s="46"/>
      <c r="V85" s="51"/>
      <c r="W85" s="46"/>
      <c r="Y85" s="51"/>
      <c r="AA85" s="46"/>
      <c r="AB85" s="46"/>
      <c r="AC85" s="46"/>
      <c r="AD85" s="46"/>
      <c r="AF85" s="51"/>
      <c r="AG85" s="46"/>
      <c r="AI85" s="51"/>
    </row>
    <row r="86" spans="6:35" s="44" customFormat="1">
      <c r="F86" s="51"/>
      <c r="G86" s="46"/>
      <c r="I86" s="51"/>
      <c r="K86" s="46"/>
      <c r="L86" s="46"/>
      <c r="M86" s="46"/>
      <c r="N86" s="46"/>
      <c r="P86" s="51"/>
      <c r="Q86" s="46"/>
      <c r="S86" s="51"/>
      <c r="T86" s="46"/>
      <c r="V86" s="51"/>
      <c r="W86" s="46"/>
      <c r="Y86" s="51"/>
      <c r="AA86" s="46"/>
      <c r="AB86" s="46"/>
      <c r="AC86" s="46"/>
      <c r="AD86" s="46"/>
      <c r="AF86" s="51"/>
      <c r="AG86" s="46"/>
      <c r="AI86" s="51"/>
    </row>
    <row r="87" spans="6:35" s="44" customFormat="1">
      <c r="F87" s="51"/>
      <c r="G87" s="46"/>
      <c r="I87" s="51"/>
      <c r="K87" s="46"/>
      <c r="L87" s="46"/>
      <c r="M87" s="46"/>
      <c r="N87" s="46"/>
      <c r="P87" s="51"/>
      <c r="Q87" s="46"/>
      <c r="S87" s="51"/>
      <c r="T87" s="46"/>
      <c r="V87" s="51"/>
      <c r="W87" s="46"/>
      <c r="Y87" s="51"/>
      <c r="AA87" s="46"/>
      <c r="AB87" s="46"/>
      <c r="AC87" s="46"/>
      <c r="AD87" s="46"/>
      <c r="AF87" s="51"/>
      <c r="AG87" s="46"/>
      <c r="AI87" s="51"/>
    </row>
    <row r="88" spans="6:35" s="44" customFormat="1">
      <c r="F88" s="51"/>
      <c r="G88" s="46"/>
      <c r="I88" s="51"/>
      <c r="K88" s="46"/>
      <c r="L88" s="46"/>
      <c r="M88" s="46"/>
      <c r="N88" s="46"/>
      <c r="P88" s="51"/>
      <c r="Q88" s="46"/>
      <c r="S88" s="51"/>
      <c r="T88" s="46"/>
      <c r="V88" s="51"/>
      <c r="W88" s="46"/>
      <c r="Y88" s="51"/>
      <c r="AA88" s="46"/>
      <c r="AB88" s="46"/>
      <c r="AC88" s="46"/>
      <c r="AD88" s="46"/>
      <c r="AF88" s="51"/>
      <c r="AG88" s="46"/>
      <c r="AI88" s="51"/>
    </row>
    <row r="89" spans="6:35" s="44" customFormat="1">
      <c r="F89" s="51"/>
      <c r="G89" s="46"/>
      <c r="I89" s="51"/>
      <c r="K89" s="46"/>
      <c r="L89" s="46"/>
      <c r="M89" s="46"/>
      <c r="N89" s="46"/>
      <c r="P89" s="51"/>
      <c r="Q89" s="46"/>
      <c r="S89" s="51"/>
      <c r="T89" s="46"/>
      <c r="V89" s="51"/>
      <c r="W89" s="46"/>
      <c r="Y89" s="51"/>
      <c r="AA89" s="46"/>
      <c r="AB89" s="46"/>
      <c r="AC89" s="46"/>
      <c r="AD89" s="46"/>
      <c r="AF89" s="51"/>
      <c r="AG89" s="46"/>
      <c r="AI89" s="51"/>
    </row>
    <row r="90" spans="6:35" s="44" customFormat="1">
      <c r="F90" s="51"/>
      <c r="G90" s="46"/>
      <c r="I90" s="51"/>
      <c r="K90" s="46"/>
      <c r="L90" s="46"/>
      <c r="M90" s="46"/>
      <c r="N90" s="46"/>
      <c r="P90" s="51"/>
      <c r="Q90" s="46"/>
      <c r="S90" s="51"/>
      <c r="T90" s="46"/>
      <c r="V90" s="51"/>
      <c r="W90" s="46"/>
      <c r="Y90" s="51"/>
      <c r="AA90" s="46"/>
      <c r="AB90" s="46"/>
      <c r="AC90" s="46"/>
      <c r="AD90" s="46"/>
      <c r="AF90" s="51"/>
      <c r="AG90" s="46"/>
      <c r="AI90" s="51"/>
    </row>
    <row r="91" spans="6:35" s="44" customFormat="1">
      <c r="F91" s="51"/>
      <c r="G91" s="46"/>
      <c r="I91" s="51"/>
      <c r="K91" s="46"/>
      <c r="L91" s="46"/>
      <c r="M91" s="46"/>
      <c r="N91" s="46"/>
      <c r="P91" s="51"/>
      <c r="Q91" s="46"/>
      <c r="S91" s="51"/>
      <c r="T91" s="46"/>
      <c r="V91" s="51"/>
      <c r="W91" s="46"/>
      <c r="Y91" s="51"/>
      <c r="AA91" s="46"/>
      <c r="AB91" s="46"/>
      <c r="AC91" s="46"/>
      <c r="AD91" s="46"/>
      <c r="AF91" s="51"/>
      <c r="AG91" s="46"/>
      <c r="AI91" s="51"/>
    </row>
    <row r="92" spans="6:35" s="44" customFormat="1">
      <c r="F92" s="51"/>
      <c r="G92" s="46"/>
      <c r="I92" s="51"/>
      <c r="K92" s="46"/>
      <c r="L92" s="46"/>
      <c r="M92" s="46"/>
      <c r="N92" s="46"/>
      <c r="P92" s="51"/>
      <c r="Q92" s="46"/>
      <c r="S92" s="51"/>
      <c r="T92" s="46"/>
      <c r="V92" s="51"/>
      <c r="W92" s="46"/>
      <c r="Y92" s="51"/>
      <c r="AA92" s="46"/>
      <c r="AB92" s="46"/>
      <c r="AC92" s="46"/>
      <c r="AD92" s="46"/>
      <c r="AF92" s="51"/>
      <c r="AG92" s="46"/>
      <c r="AI92" s="51"/>
    </row>
    <row r="93" spans="6:35" s="44" customFormat="1">
      <c r="F93" s="51"/>
      <c r="G93" s="46"/>
      <c r="I93" s="51"/>
      <c r="K93" s="46"/>
      <c r="L93" s="46"/>
      <c r="M93" s="46"/>
      <c r="N93" s="46"/>
      <c r="P93" s="51"/>
      <c r="Q93" s="46"/>
      <c r="S93" s="51"/>
      <c r="T93" s="46"/>
      <c r="V93" s="51"/>
      <c r="W93" s="46"/>
      <c r="Y93" s="51"/>
      <c r="AA93" s="46"/>
      <c r="AB93" s="46"/>
      <c r="AC93" s="46"/>
      <c r="AD93" s="46"/>
      <c r="AF93" s="51"/>
      <c r="AG93" s="46"/>
      <c r="AI93" s="51"/>
    </row>
    <row r="94" spans="6:35" s="44" customFormat="1">
      <c r="F94" s="51"/>
      <c r="G94" s="46"/>
      <c r="I94" s="51"/>
      <c r="K94" s="46"/>
      <c r="L94" s="46"/>
      <c r="M94" s="46"/>
      <c r="N94" s="46"/>
      <c r="P94" s="51"/>
      <c r="Q94" s="46"/>
      <c r="S94" s="51"/>
      <c r="T94" s="46"/>
      <c r="V94" s="51"/>
      <c r="W94" s="46"/>
      <c r="Y94" s="51"/>
      <c r="AA94" s="46"/>
      <c r="AB94" s="46"/>
      <c r="AC94" s="46"/>
      <c r="AD94" s="46"/>
      <c r="AF94" s="51"/>
      <c r="AG94" s="46"/>
      <c r="AI94" s="51"/>
    </row>
    <row r="95" spans="6:35" s="44" customFormat="1">
      <c r="F95" s="51"/>
      <c r="G95" s="46"/>
      <c r="I95" s="51"/>
      <c r="K95" s="46"/>
      <c r="L95" s="46"/>
      <c r="M95" s="46"/>
      <c r="N95" s="46"/>
      <c r="P95" s="51"/>
      <c r="Q95" s="46"/>
      <c r="S95" s="51"/>
      <c r="T95" s="46"/>
      <c r="V95" s="51"/>
      <c r="W95" s="46"/>
      <c r="Y95" s="51"/>
      <c r="AA95" s="46"/>
      <c r="AB95" s="46"/>
      <c r="AC95" s="46"/>
      <c r="AD95" s="46"/>
      <c r="AF95" s="51"/>
      <c r="AG95" s="46"/>
      <c r="AI95" s="51"/>
    </row>
    <row r="96" spans="6:35" s="44" customFormat="1">
      <c r="F96" s="51"/>
      <c r="G96" s="46"/>
      <c r="I96" s="51"/>
      <c r="K96" s="46"/>
      <c r="L96" s="46"/>
      <c r="M96" s="46"/>
      <c r="N96" s="46"/>
      <c r="P96" s="51"/>
      <c r="Q96" s="46"/>
      <c r="S96" s="51"/>
      <c r="T96" s="46"/>
      <c r="V96" s="51"/>
      <c r="W96" s="46"/>
      <c r="Y96" s="51"/>
      <c r="AA96" s="46"/>
      <c r="AB96" s="46"/>
      <c r="AC96" s="46"/>
      <c r="AD96" s="46"/>
      <c r="AF96" s="51"/>
      <c r="AG96" s="46"/>
      <c r="AI96" s="51"/>
    </row>
    <row r="97" spans="6:35" s="44" customFormat="1">
      <c r="F97" s="51"/>
      <c r="G97" s="46"/>
      <c r="I97" s="51"/>
      <c r="K97" s="46"/>
      <c r="L97" s="46"/>
      <c r="M97" s="46"/>
      <c r="N97" s="46"/>
      <c r="P97" s="51"/>
      <c r="Q97" s="46"/>
      <c r="S97" s="51"/>
      <c r="T97" s="46"/>
      <c r="V97" s="51"/>
      <c r="W97" s="46"/>
      <c r="Y97" s="51"/>
      <c r="AA97" s="46"/>
      <c r="AB97" s="46"/>
      <c r="AC97" s="46"/>
      <c r="AD97" s="46"/>
      <c r="AF97" s="51"/>
      <c r="AG97" s="46"/>
      <c r="AI97" s="51"/>
    </row>
    <row r="98" spans="6:35" s="44" customFormat="1">
      <c r="F98" s="51"/>
      <c r="G98" s="46"/>
      <c r="I98" s="51"/>
      <c r="K98" s="46"/>
      <c r="L98" s="46"/>
      <c r="M98" s="46"/>
      <c r="N98" s="46"/>
      <c r="P98" s="51"/>
      <c r="Q98" s="46"/>
      <c r="S98" s="51"/>
      <c r="T98" s="46"/>
      <c r="V98" s="51"/>
      <c r="W98" s="46"/>
      <c r="Y98" s="51"/>
      <c r="AA98" s="46"/>
      <c r="AB98" s="46"/>
      <c r="AC98" s="46"/>
      <c r="AD98" s="46"/>
      <c r="AF98" s="51"/>
      <c r="AG98" s="46"/>
      <c r="AI98" s="51"/>
    </row>
    <row r="99" spans="6:35" s="44" customFormat="1">
      <c r="F99" s="51"/>
      <c r="G99" s="46"/>
      <c r="I99" s="51"/>
      <c r="K99" s="46"/>
      <c r="L99" s="46"/>
      <c r="M99" s="46"/>
      <c r="N99" s="46"/>
      <c r="P99" s="51"/>
      <c r="Q99" s="46"/>
      <c r="S99" s="51"/>
      <c r="T99" s="46"/>
      <c r="V99" s="51"/>
      <c r="W99" s="46"/>
      <c r="Y99" s="51"/>
      <c r="AA99" s="46"/>
      <c r="AB99" s="46"/>
      <c r="AC99" s="46"/>
      <c r="AD99" s="46"/>
      <c r="AF99" s="51"/>
      <c r="AG99" s="46"/>
      <c r="AI99" s="51"/>
    </row>
    <row r="100" spans="6:35" s="44" customFormat="1">
      <c r="F100" s="51"/>
      <c r="G100" s="46"/>
      <c r="I100" s="51"/>
      <c r="K100" s="46"/>
      <c r="L100" s="46"/>
      <c r="M100" s="46"/>
      <c r="N100" s="46"/>
      <c r="P100" s="51"/>
      <c r="Q100" s="46"/>
      <c r="S100" s="51"/>
      <c r="T100" s="46"/>
      <c r="V100" s="51"/>
      <c r="W100" s="46"/>
      <c r="Y100" s="51"/>
      <c r="AA100" s="46"/>
      <c r="AB100" s="46"/>
      <c r="AC100" s="46"/>
      <c r="AD100" s="46"/>
      <c r="AF100" s="51"/>
      <c r="AG100" s="46"/>
      <c r="AI100" s="51"/>
    </row>
    <row r="101" spans="6:35" s="44" customFormat="1">
      <c r="F101" s="51"/>
      <c r="G101" s="46"/>
      <c r="I101" s="51"/>
      <c r="K101" s="46"/>
      <c r="L101" s="46"/>
      <c r="M101" s="46"/>
      <c r="N101" s="46"/>
      <c r="P101" s="51"/>
      <c r="Q101" s="46"/>
      <c r="S101" s="51"/>
      <c r="T101" s="46"/>
      <c r="V101" s="51"/>
      <c r="W101" s="46"/>
      <c r="Y101" s="51"/>
      <c r="AA101" s="46"/>
      <c r="AB101" s="46"/>
      <c r="AC101" s="46"/>
      <c r="AD101" s="46"/>
      <c r="AF101" s="51"/>
      <c r="AG101" s="46"/>
      <c r="AI101" s="51"/>
    </row>
    <row r="102" spans="6:35" s="44" customFormat="1">
      <c r="F102" s="51"/>
      <c r="G102" s="46"/>
      <c r="I102" s="51"/>
      <c r="K102" s="46"/>
      <c r="L102" s="46"/>
      <c r="M102" s="46"/>
      <c r="N102" s="46"/>
      <c r="P102" s="51"/>
      <c r="Q102" s="46"/>
      <c r="S102" s="51"/>
      <c r="T102" s="46"/>
      <c r="V102" s="51"/>
      <c r="W102" s="46"/>
      <c r="Y102" s="51"/>
      <c r="AA102" s="46"/>
      <c r="AB102" s="46"/>
      <c r="AC102" s="46"/>
      <c r="AD102" s="46"/>
      <c r="AF102" s="51"/>
      <c r="AG102" s="46"/>
      <c r="AI102" s="51"/>
    </row>
    <row r="103" spans="6:35" s="44" customFormat="1">
      <c r="F103" s="51"/>
      <c r="G103" s="46"/>
      <c r="I103" s="51"/>
      <c r="K103" s="46"/>
      <c r="L103" s="46"/>
      <c r="M103" s="46"/>
      <c r="N103" s="46"/>
      <c r="P103" s="51"/>
      <c r="Q103" s="46"/>
      <c r="S103" s="51"/>
      <c r="T103" s="46"/>
      <c r="V103" s="51"/>
      <c r="W103" s="46"/>
      <c r="Y103" s="51"/>
      <c r="AA103" s="46"/>
      <c r="AB103" s="46"/>
      <c r="AC103" s="46"/>
      <c r="AD103" s="46"/>
      <c r="AF103" s="51"/>
      <c r="AG103" s="46"/>
      <c r="AI103" s="51"/>
    </row>
    <row r="104" spans="6:35" s="44" customFormat="1">
      <c r="F104" s="51"/>
      <c r="G104" s="46"/>
      <c r="I104" s="51"/>
      <c r="K104" s="46"/>
      <c r="L104" s="46"/>
      <c r="M104" s="46"/>
      <c r="N104" s="46"/>
      <c r="P104" s="51"/>
      <c r="Q104" s="46"/>
      <c r="S104" s="51"/>
      <c r="T104" s="46"/>
      <c r="V104" s="51"/>
      <c r="W104" s="46"/>
      <c r="Y104" s="51"/>
      <c r="AA104" s="46"/>
      <c r="AB104" s="46"/>
      <c r="AC104" s="46"/>
      <c r="AD104" s="46"/>
      <c r="AF104" s="51"/>
      <c r="AG104" s="46"/>
      <c r="AI104" s="51"/>
    </row>
    <row r="105" spans="6:35" s="44" customFormat="1">
      <c r="F105" s="51"/>
      <c r="G105" s="46"/>
      <c r="I105" s="51"/>
      <c r="K105" s="46"/>
      <c r="L105" s="46"/>
      <c r="M105" s="46"/>
      <c r="N105" s="46"/>
      <c r="P105" s="51"/>
      <c r="Q105" s="46"/>
      <c r="S105" s="51"/>
      <c r="T105" s="46"/>
      <c r="V105" s="51"/>
      <c r="W105" s="46"/>
      <c r="Y105" s="51"/>
      <c r="AA105" s="46"/>
      <c r="AB105" s="46"/>
      <c r="AC105" s="46"/>
      <c r="AD105" s="46"/>
      <c r="AF105" s="51"/>
      <c r="AG105" s="46"/>
      <c r="AI105" s="51"/>
    </row>
    <row r="106" spans="6:35" s="44" customFormat="1">
      <c r="F106" s="51"/>
      <c r="G106" s="46"/>
      <c r="I106" s="51"/>
      <c r="K106" s="46"/>
      <c r="L106" s="46"/>
      <c r="M106" s="46"/>
      <c r="N106" s="46"/>
      <c r="P106" s="51"/>
      <c r="Q106" s="46"/>
      <c r="S106" s="51"/>
      <c r="T106" s="46"/>
      <c r="V106" s="51"/>
      <c r="W106" s="46"/>
      <c r="Y106" s="51"/>
      <c r="AA106" s="46"/>
      <c r="AB106" s="46"/>
      <c r="AC106" s="46"/>
      <c r="AD106" s="46"/>
      <c r="AF106" s="51"/>
      <c r="AG106" s="46"/>
      <c r="AI106" s="51"/>
    </row>
    <row r="107" spans="6:35" s="44" customFormat="1">
      <c r="F107" s="51"/>
      <c r="G107" s="46"/>
      <c r="I107" s="51"/>
      <c r="K107" s="46"/>
      <c r="L107" s="46"/>
      <c r="M107" s="46"/>
      <c r="N107" s="46"/>
      <c r="P107" s="51"/>
      <c r="Q107" s="46"/>
      <c r="S107" s="51"/>
      <c r="T107" s="46"/>
      <c r="V107" s="51"/>
      <c r="W107" s="46"/>
      <c r="Y107" s="51"/>
      <c r="AA107" s="46"/>
      <c r="AB107" s="46"/>
      <c r="AC107" s="46"/>
      <c r="AD107" s="46"/>
      <c r="AF107" s="51"/>
      <c r="AG107" s="46"/>
      <c r="AI107" s="51"/>
    </row>
    <row r="108" spans="6:35" s="44" customFormat="1">
      <c r="F108" s="51"/>
      <c r="G108" s="46"/>
      <c r="I108" s="51"/>
      <c r="K108" s="46"/>
      <c r="L108" s="46"/>
      <c r="M108" s="46"/>
      <c r="N108" s="46"/>
      <c r="P108" s="51"/>
      <c r="Q108" s="46"/>
      <c r="S108" s="51"/>
      <c r="T108" s="46"/>
      <c r="V108" s="51"/>
      <c r="W108" s="46"/>
      <c r="Y108" s="51"/>
      <c r="AA108" s="46"/>
      <c r="AB108" s="46"/>
      <c r="AC108" s="46"/>
      <c r="AD108" s="46"/>
      <c r="AF108" s="51"/>
      <c r="AG108" s="46"/>
      <c r="AI108" s="51"/>
    </row>
    <row r="109" spans="6:35" s="44" customFormat="1">
      <c r="F109" s="51"/>
      <c r="G109" s="46"/>
      <c r="I109" s="51"/>
      <c r="K109" s="46"/>
      <c r="L109" s="46"/>
      <c r="M109" s="46"/>
      <c r="N109" s="46"/>
      <c r="P109" s="51"/>
      <c r="Q109" s="46"/>
      <c r="S109" s="51"/>
      <c r="T109" s="46"/>
      <c r="V109" s="51"/>
      <c r="W109" s="46"/>
      <c r="Y109" s="51"/>
      <c r="AA109" s="46"/>
      <c r="AB109" s="46"/>
      <c r="AC109" s="46"/>
      <c r="AD109" s="46"/>
      <c r="AF109" s="51"/>
      <c r="AG109" s="46"/>
      <c r="AI109" s="51"/>
    </row>
    <row r="110" spans="6:35" s="44" customFormat="1">
      <c r="F110" s="51"/>
      <c r="G110" s="46"/>
      <c r="I110" s="51"/>
      <c r="K110" s="46"/>
      <c r="L110" s="46"/>
      <c r="M110" s="46"/>
      <c r="N110" s="46"/>
      <c r="P110" s="51"/>
      <c r="Q110" s="46"/>
      <c r="S110" s="51"/>
      <c r="T110" s="46"/>
      <c r="V110" s="51"/>
      <c r="W110" s="46"/>
      <c r="Y110" s="51"/>
      <c r="AA110" s="46"/>
      <c r="AB110" s="46"/>
      <c r="AC110" s="46"/>
      <c r="AD110" s="46"/>
      <c r="AF110" s="51"/>
      <c r="AG110" s="46"/>
      <c r="AI110" s="51"/>
    </row>
    <row r="111" spans="6:35" s="44" customFormat="1">
      <c r="F111" s="51"/>
      <c r="G111" s="46"/>
      <c r="I111" s="51"/>
      <c r="K111" s="46"/>
      <c r="L111" s="46"/>
      <c r="M111" s="46"/>
      <c r="N111" s="46"/>
      <c r="P111" s="51"/>
      <c r="Q111" s="46"/>
      <c r="S111" s="51"/>
      <c r="T111" s="46"/>
      <c r="V111" s="51"/>
      <c r="W111" s="46"/>
      <c r="Y111" s="51"/>
      <c r="AA111" s="46"/>
      <c r="AB111" s="46"/>
      <c r="AC111" s="46"/>
      <c r="AD111" s="46"/>
      <c r="AF111" s="51"/>
      <c r="AG111" s="46"/>
      <c r="AI111" s="51"/>
    </row>
    <row r="112" spans="6:35" s="44" customFormat="1">
      <c r="F112" s="51"/>
      <c r="G112" s="46"/>
      <c r="I112" s="51"/>
      <c r="K112" s="46"/>
      <c r="L112" s="46"/>
      <c r="M112" s="46"/>
      <c r="N112" s="46"/>
      <c r="P112" s="51"/>
      <c r="Q112" s="46"/>
      <c r="S112" s="51"/>
      <c r="T112" s="46"/>
      <c r="V112" s="51"/>
      <c r="W112" s="46"/>
      <c r="Y112" s="51"/>
      <c r="AA112" s="46"/>
      <c r="AB112" s="46"/>
      <c r="AC112" s="46"/>
      <c r="AD112" s="46"/>
      <c r="AF112" s="51"/>
      <c r="AG112" s="46"/>
      <c r="AI112" s="51"/>
    </row>
    <row r="113" spans="6:35" s="44" customFormat="1">
      <c r="F113" s="51"/>
      <c r="G113" s="46"/>
      <c r="I113" s="51"/>
      <c r="K113" s="46"/>
      <c r="L113" s="46"/>
      <c r="M113" s="46"/>
      <c r="N113" s="46"/>
      <c r="P113" s="51"/>
      <c r="Q113" s="46"/>
      <c r="S113" s="51"/>
      <c r="T113" s="46"/>
      <c r="V113" s="51"/>
      <c r="W113" s="46"/>
      <c r="Y113" s="51"/>
      <c r="AA113" s="46"/>
      <c r="AB113" s="46"/>
      <c r="AC113" s="46"/>
      <c r="AD113" s="46"/>
      <c r="AF113" s="51"/>
      <c r="AG113" s="46"/>
      <c r="AI113" s="51"/>
    </row>
    <row r="114" spans="6:35" s="44" customFormat="1">
      <c r="F114" s="51"/>
      <c r="G114" s="46"/>
      <c r="I114" s="51"/>
      <c r="K114" s="46"/>
      <c r="L114" s="46"/>
      <c r="M114" s="46"/>
      <c r="N114" s="46"/>
      <c r="P114" s="51"/>
      <c r="Q114" s="46"/>
      <c r="S114" s="51"/>
      <c r="T114" s="46"/>
      <c r="V114" s="51"/>
      <c r="W114" s="46"/>
      <c r="Y114" s="51"/>
      <c r="AA114" s="46"/>
      <c r="AB114" s="46"/>
      <c r="AC114" s="46"/>
      <c r="AD114" s="46"/>
      <c r="AF114" s="51"/>
      <c r="AG114" s="46"/>
      <c r="AI114" s="51"/>
    </row>
    <row r="115" spans="6:35" s="44" customFormat="1">
      <c r="F115" s="51"/>
      <c r="G115" s="46"/>
      <c r="I115" s="51"/>
      <c r="K115" s="46"/>
      <c r="L115" s="46"/>
      <c r="M115" s="46"/>
      <c r="N115" s="46"/>
      <c r="P115" s="51"/>
      <c r="Q115" s="46"/>
      <c r="S115" s="51"/>
      <c r="T115" s="46"/>
      <c r="V115" s="51"/>
      <c r="W115" s="46"/>
      <c r="Y115" s="51"/>
      <c r="AA115" s="46"/>
      <c r="AB115" s="46"/>
      <c r="AC115" s="46"/>
      <c r="AD115" s="46"/>
      <c r="AF115" s="51"/>
      <c r="AG115" s="46"/>
      <c r="AI115" s="51"/>
    </row>
    <row r="116" spans="6:35" s="44" customFormat="1">
      <c r="F116" s="51"/>
      <c r="G116" s="46"/>
      <c r="I116" s="51"/>
      <c r="K116" s="46"/>
      <c r="L116" s="46"/>
      <c r="M116" s="46"/>
      <c r="N116" s="46"/>
      <c r="P116" s="51"/>
      <c r="Q116" s="46"/>
      <c r="S116" s="51"/>
      <c r="T116" s="46"/>
      <c r="V116" s="51"/>
      <c r="W116" s="46"/>
      <c r="Y116" s="51"/>
      <c r="AA116" s="46"/>
      <c r="AB116" s="46"/>
      <c r="AC116" s="46"/>
      <c r="AD116" s="46"/>
      <c r="AF116" s="51"/>
      <c r="AG116" s="46"/>
      <c r="AI116" s="51"/>
    </row>
    <row r="117" spans="6:35" s="44" customFormat="1">
      <c r="F117" s="51"/>
      <c r="G117" s="46"/>
      <c r="I117" s="51"/>
      <c r="K117" s="46"/>
      <c r="L117" s="46"/>
      <c r="M117" s="46"/>
      <c r="N117" s="46"/>
      <c r="P117" s="51"/>
      <c r="Q117" s="46"/>
      <c r="S117" s="51"/>
      <c r="T117" s="46"/>
      <c r="V117" s="51"/>
      <c r="W117" s="46"/>
      <c r="Y117" s="51"/>
      <c r="AA117" s="46"/>
      <c r="AB117" s="46"/>
      <c r="AC117" s="46"/>
      <c r="AD117" s="46"/>
      <c r="AF117" s="51"/>
      <c r="AG117" s="46"/>
      <c r="AI117" s="51"/>
    </row>
    <row r="118" spans="6:35" s="44" customFormat="1">
      <c r="F118" s="51"/>
      <c r="G118" s="46"/>
      <c r="I118" s="51"/>
      <c r="K118" s="46"/>
      <c r="L118" s="46"/>
      <c r="M118" s="46"/>
      <c r="N118" s="46"/>
      <c r="P118" s="51"/>
      <c r="Q118" s="46"/>
      <c r="S118" s="51"/>
      <c r="T118" s="46"/>
      <c r="V118" s="51"/>
      <c r="W118" s="46"/>
      <c r="Y118" s="51"/>
      <c r="AA118" s="46"/>
      <c r="AB118" s="46"/>
      <c r="AC118" s="46"/>
      <c r="AD118" s="46"/>
      <c r="AF118" s="51"/>
      <c r="AG118" s="46"/>
      <c r="AI118" s="51"/>
    </row>
    <row r="119" spans="6:35" s="44" customFormat="1">
      <c r="F119" s="51"/>
      <c r="G119" s="46"/>
      <c r="I119" s="51"/>
      <c r="K119" s="46"/>
      <c r="L119" s="46"/>
      <c r="M119" s="46"/>
      <c r="N119" s="46"/>
      <c r="P119" s="51"/>
      <c r="Q119" s="46"/>
      <c r="S119" s="51"/>
      <c r="T119" s="46"/>
      <c r="V119" s="51"/>
      <c r="W119" s="46"/>
      <c r="Y119" s="51"/>
      <c r="AA119" s="46"/>
      <c r="AB119" s="46"/>
      <c r="AC119" s="46"/>
      <c r="AD119" s="46"/>
      <c r="AF119" s="51"/>
      <c r="AG119" s="46"/>
      <c r="AI119" s="51"/>
    </row>
    <row r="120" spans="6:35" s="44" customFormat="1">
      <c r="F120" s="51"/>
      <c r="G120" s="46"/>
      <c r="I120" s="51"/>
      <c r="K120" s="46"/>
      <c r="L120" s="46"/>
      <c r="M120" s="46"/>
      <c r="N120" s="46"/>
      <c r="P120" s="51"/>
      <c r="Q120" s="46"/>
      <c r="S120" s="51"/>
      <c r="T120" s="46"/>
      <c r="V120" s="51"/>
      <c r="W120" s="46"/>
      <c r="Y120" s="51"/>
      <c r="AA120" s="46"/>
      <c r="AB120" s="46"/>
      <c r="AC120" s="46"/>
      <c r="AD120" s="46"/>
      <c r="AF120" s="51"/>
      <c r="AG120" s="46"/>
      <c r="AI120" s="51"/>
    </row>
    <row r="121" spans="6:35" s="44" customFormat="1">
      <c r="F121" s="51"/>
      <c r="G121" s="46"/>
      <c r="I121" s="51"/>
      <c r="K121" s="46"/>
      <c r="L121" s="46"/>
      <c r="M121" s="46"/>
      <c r="N121" s="46"/>
      <c r="P121" s="51"/>
      <c r="Q121" s="46"/>
      <c r="S121" s="51"/>
      <c r="T121" s="46"/>
      <c r="V121" s="51"/>
      <c r="W121" s="46"/>
      <c r="Y121" s="51"/>
      <c r="AA121" s="46"/>
      <c r="AB121" s="46"/>
      <c r="AC121" s="46"/>
      <c r="AD121" s="46"/>
      <c r="AF121" s="51"/>
      <c r="AG121" s="46"/>
      <c r="AI121" s="51"/>
    </row>
    <row r="122" spans="6:35" s="44" customFormat="1">
      <c r="F122" s="51"/>
      <c r="G122" s="46"/>
      <c r="I122" s="51"/>
      <c r="K122" s="46"/>
      <c r="L122" s="46"/>
      <c r="M122" s="46"/>
      <c r="N122" s="46"/>
      <c r="P122" s="51"/>
      <c r="Q122" s="46"/>
      <c r="S122" s="51"/>
      <c r="T122" s="46"/>
      <c r="V122" s="51"/>
      <c r="W122" s="46"/>
      <c r="Y122" s="51"/>
      <c r="AA122" s="46"/>
      <c r="AB122" s="46"/>
      <c r="AC122" s="46"/>
      <c r="AD122" s="46"/>
      <c r="AF122" s="51"/>
      <c r="AG122" s="46"/>
      <c r="AI122" s="51"/>
    </row>
    <row r="123" spans="6:35" s="44" customFormat="1">
      <c r="F123" s="51"/>
      <c r="G123" s="46"/>
      <c r="I123" s="51"/>
      <c r="K123" s="46"/>
      <c r="L123" s="46"/>
      <c r="M123" s="46"/>
      <c r="N123" s="46"/>
      <c r="P123" s="51"/>
      <c r="Q123" s="46"/>
      <c r="S123" s="51"/>
      <c r="T123" s="46"/>
      <c r="V123" s="51"/>
      <c r="W123" s="46"/>
      <c r="Y123" s="51"/>
      <c r="AA123" s="46"/>
      <c r="AB123" s="46"/>
      <c r="AC123" s="46"/>
      <c r="AD123" s="46"/>
      <c r="AF123" s="51"/>
      <c r="AG123" s="46"/>
      <c r="AI123" s="51"/>
    </row>
    <row r="124" spans="6:35" s="44" customFormat="1">
      <c r="F124" s="51"/>
      <c r="G124" s="46"/>
      <c r="I124" s="51"/>
      <c r="K124" s="46"/>
      <c r="L124" s="46"/>
      <c r="M124" s="46"/>
      <c r="N124" s="46"/>
      <c r="P124" s="51"/>
      <c r="Q124" s="46"/>
      <c r="S124" s="51"/>
      <c r="T124" s="46"/>
      <c r="V124" s="51"/>
      <c r="W124" s="46"/>
      <c r="Y124" s="51"/>
      <c r="AA124" s="46"/>
      <c r="AB124" s="46"/>
      <c r="AC124" s="46"/>
      <c r="AD124" s="46"/>
      <c r="AF124" s="51"/>
      <c r="AG124" s="46"/>
      <c r="AI124" s="51"/>
    </row>
    <row r="125" spans="6:35" s="44" customFormat="1">
      <c r="F125" s="51"/>
      <c r="G125" s="46"/>
      <c r="I125" s="51"/>
      <c r="K125" s="46"/>
      <c r="L125" s="46"/>
      <c r="M125" s="46"/>
      <c r="N125" s="46"/>
      <c r="P125" s="51"/>
      <c r="Q125" s="46"/>
      <c r="S125" s="51"/>
      <c r="T125" s="46"/>
      <c r="V125" s="51"/>
      <c r="W125" s="46"/>
      <c r="Y125" s="51"/>
      <c r="AA125" s="46"/>
      <c r="AB125" s="46"/>
      <c r="AC125" s="46"/>
      <c r="AD125" s="46"/>
      <c r="AF125" s="51"/>
      <c r="AG125" s="46"/>
      <c r="AI125" s="51"/>
    </row>
    <row r="126" spans="6:35" s="44" customFormat="1">
      <c r="F126" s="51"/>
      <c r="G126" s="46"/>
      <c r="I126" s="51"/>
      <c r="K126" s="46"/>
      <c r="L126" s="46"/>
      <c r="M126" s="46"/>
      <c r="N126" s="46"/>
      <c r="P126" s="51"/>
      <c r="Q126" s="46"/>
      <c r="S126" s="51"/>
      <c r="T126" s="46"/>
      <c r="V126" s="51"/>
      <c r="W126" s="46"/>
      <c r="Y126" s="51"/>
      <c r="AA126" s="46"/>
      <c r="AB126" s="46"/>
      <c r="AC126" s="46"/>
      <c r="AD126" s="46"/>
      <c r="AF126" s="51"/>
      <c r="AG126" s="46"/>
      <c r="AI126" s="51"/>
    </row>
    <row r="127" spans="6:35" s="44" customFormat="1">
      <c r="F127" s="51"/>
      <c r="G127" s="46"/>
      <c r="I127" s="51"/>
      <c r="K127" s="46"/>
      <c r="L127" s="46"/>
      <c r="M127" s="46"/>
      <c r="N127" s="46"/>
      <c r="P127" s="51"/>
      <c r="Q127" s="46"/>
      <c r="S127" s="51"/>
      <c r="T127" s="46"/>
      <c r="V127" s="51"/>
      <c r="W127" s="46"/>
      <c r="Y127" s="51"/>
      <c r="AA127" s="46"/>
      <c r="AB127" s="46"/>
      <c r="AC127" s="46"/>
      <c r="AD127" s="46"/>
      <c r="AF127" s="51"/>
      <c r="AG127" s="46"/>
      <c r="AI127" s="51"/>
    </row>
    <row r="128" spans="6:35" s="44" customFormat="1">
      <c r="F128" s="51"/>
      <c r="G128" s="46"/>
      <c r="I128" s="51"/>
      <c r="K128" s="46"/>
      <c r="L128" s="46"/>
      <c r="M128" s="46"/>
      <c r="N128" s="46"/>
      <c r="P128" s="51"/>
      <c r="Q128" s="46"/>
      <c r="S128" s="51"/>
      <c r="T128" s="46"/>
      <c r="V128" s="51"/>
      <c r="W128" s="46"/>
      <c r="Y128" s="51"/>
      <c r="AA128" s="46"/>
      <c r="AB128" s="46"/>
      <c r="AC128" s="46"/>
      <c r="AD128" s="46"/>
      <c r="AF128" s="51"/>
      <c r="AG128" s="46"/>
      <c r="AI128" s="51"/>
    </row>
    <row r="129" spans="6:35" s="44" customFormat="1">
      <c r="F129" s="51"/>
      <c r="G129" s="46"/>
      <c r="I129" s="51"/>
      <c r="K129" s="46"/>
      <c r="L129" s="46"/>
      <c r="M129" s="46"/>
      <c r="N129" s="46"/>
      <c r="P129" s="51"/>
      <c r="Q129" s="46"/>
      <c r="S129" s="51"/>
      <c r="T129" s="46"/>
      <c r="V129" s="51"/>
      <c r="W129" s="46"/>
      <c r="Y129" s="51"/>
      <c r="AA129" s="46"/>
      <c r="AB129" s="46"/>
      <c r="AC129" s="46"/>
      <c r="AD129" s="46"/>
      <c r="AF129" s="51"/>
      <c r="AG129" s="46"/>
      <c r="AI129" s="51"/>
    </row>
    <row r="130" spans="6:35" s="44" customFormat="1">
      <c r="F130" s="51"/>
      <c r="G130" s="46"/>
      <c r="I130" s="51"/>
      <c r="K130" s="46"/>
      <c r="L130" s="46"/>
      <c r="M130" s="46"/>
      <c r="N130" s="46"/>
      <c r="P130" s="51"/>
      <c r="Q130" s="46"/>
      <c r="S130" s="51"/>
      <c r="T130" s="46"/>
      <c r="V130" s="51"/>
      <c r="W130" s="46"/>
      <c r="Y130" s="51"/>
      <c r="AA130" s="46"/>
      <c r="AB130" s="46"/>
      <c r="AC130" s="46"/>
      <c r="AD130" s="46"/>
      <c r="AF130" s="51"/>
      <c r="AG130" s="46"/>
      <c r="AI130" s="51"/>
    </row>
    <row r="131" spans="6:35" s="44" customFormat="1">
      <c r="F131" s="51"/>
      <c r="G131" s="46"/>
      <c r="I131" s="51"/>
      <c r="K131" s="46"/>
      <c r="L131" s="46"/>
      <c r="M131" s="46"/>
      <c r="N131" s="46"/>
      <c r="P131" s="51"/>
      <c r="Q131" s="46"/>
      <c r="S131" s="51"/>
      <c r="T131" s="46"/>
      <c r="V131" s="51"/>
      <c r="W131" s="46"/>
      <c r="Y131" s="51"/>
      <c r="AA131" s="46"/>
      <c r="AB131" s="46"/>
      <c r="AC131" s="46"/>
      <c r="AD131" s="46"/>
      <c r="AF131" s="51"/>
      <c r="AG131" s="46"/>
      <c r="AI131" s="51"/>
    </row>
    <row r="132" spans="6:35" s="44" customFormat="1">
      <c r="F132" s="51"/>
      <c r="G132" s="46"/>
      <c r="I132" s="51"/>
      <c r="K132" s="46"/>
      <c r="L132" s="46"/>
      <c r="M132" s="46"/>
      <c r="N132" s="46"/>
      <c r="P132" s="51"/>
      <c r="Q132" s="46"/>
      <c r="S132" s="51"/>
      <c r="T132" s="46"/>
      <c r="V132" s="51"/>
      <c r="W132" s="46"/>
      <c r="Y132" s="51"/>
      <c r="AA132" s="46"/>
      <c r="AB132" s="46"/>
      <c r="AC132" s="46"/>
      <c r="AD132" s="46"/>
      <c r="AF132" s="51"/>
      <c r="AG132" s="46"/>
      <c r="AI132" s="51"/>
    </row>
    <row r="133" spans="6:35" s="44" customFormat="1">
      <c r="F133" s="51"/>
      <c r="G133" s="46"/>
      <c r="I133" s="51"/>
      <c r="K133" s="46"/>
      <c r="L133" s="46"/>
      <c r="M133" s="46"/>
      <c r="N133" s="46"/>
      <c r="P133" s="51"/>
      <c r="Q133" s="46"/>
      <c r="S133" s="51"/>
      <c r="T133" s="46"/>
      <c r="V133" s="51"/>
      <c r="W133" s="46"/>
      <c r="Y133" s="51"/>
      <c r="AA133" s="46"/>
      <c r="AB133" s="46"/>
      <c r="AC133" s="46"/>
      <c r="AD133" s="46"/>
      <c r="AF133" s="51"/>
      <c r="AG133" s="46"/>
      <c r="AI133" s="51"/>
    </row>
    <row r="134" spans="6:35" s="44" customFormat="1">
      <c r="F134" s="51"/>
      <c r="G134" s="46"/>
      <c r="I134" s="51"/>
      <c r="K134" s="46"/>
      <c r="L134" s="46"/>
      <c r="M134" s="46"/>
      <c r="N134" s="46"/>
      <c r="P134" s="51"/>
      <c r="Q134" s="46"/>
      <c r="S134" s="51"/>
      <c r="T134" s="46"/>
      <c r="V134" s="51"/>
      <c r="W134" s="46"/>
      <c r="Y134" s="51"/>
      <c r="AA134" s="46"/>
      <c r="AB134" s="46"/>
      <c r="AC134" s="46"/>
      <c r="AD134" s="46"/>
      <c r="AF134" s="51"/>
      <c r="AG134" s="46"/>
      <c r="AI134" s="51"/>
    </row>
    <row r="135" spans="6:35" s="44" customFormat="1">
      <c r="F135" s="51"/>
      <c r="G135" s="46"/>
      <c r="I135" s="51"/>
      <c r="K135" s="46"/>
      <c r="L135" s="46"/>
      <c r="M135" s="46"/>
      <c r="N135" s="46"/>
      <c r="P135" s="51"/>
      <c r="Q135" s="46"/>
      <c r="S135" s="51"/>
      <c r="T135" s="46"/>
      <c r="V135" s="51"/>
      <c r="W135" s="46"/>
      <c r="Y135" s="51"/>
      <c r="AA135" s="46"/>
      <c r="AB135" s="46"/>
      <c r="AC135" s="46"/>
      <c r="AD135" s="46"/>
      <c r="AF135" s="51"/>
      <c r="AG135" s="46"/>
      <c r="AI135" s="51"/>
    </row>
    <row r="136" spans="6:35" s="44" customFormat="1">
      <c r="F136" s="51"/>
      <c r="G136" s="46"/>
      <c r="I136" s="51"/>
      <c r="K136" s="46"/>
      <c r="L136" s="46"/>
      <c r="M136" s="46"/>
      <c r="N136" s="46"/>
      <c r="P136" s="51"/>
      <c r="Q136" s="46"/>
      <c r="S136" s="51"/>
      <c r="T136" s="46"/>
      <c r="V136" s="51"/>
      <c r="W136" s="46"/>
      <c r="Y136" s="51"/>
      <c r="AA136" s="46"/>
      <c r="AB136" s="46"/>
      <c r="AC136" s="46"/>
      <c r="AD136" s="46"/>
      <c r="AF136" s="51"/>
      <c r="AG136" s="46"/>
      <c r="AI136" s="51"/>
    </row>
    <row r="137" spans="6:35" s="44" customFormat="1">
      <c r="F137" s="51"/>
      <c r="G137" s="46"/>
      <c r="I137" s="51"/>
      <c r="K137" s="46"/>
      <c r="L137" s="46"/>
      <c r="M137" s="46"/>
      <c r="N137" s="46"/>
      <c r="P137" s="51"/>
      <c r="Q137" s="46"/>
      <c r="S137" s="51"/>
      <c r="T137" s="46"/>
      <c r="V137" s="51"/>
      <c r="W137" s="46"/>
      <c r="Y137" s="51"/>
      <c r="AA137" s="46"/>
      <c r="AB137" s="46"/>
      <c r="AC137" s="46"/>
      <c r="AD137" s="46"/>
      <c r="AF137" s="51"/>
      <c r="AG137" s="46"/>
      <c r="AI137" s="51"/>
    </row>
    <row r="138" spans="6:35" s="44" customFormat="1">
      <c r="F138" s="51"/>
      <c r="G138" s="46"/>
      <c r="I138" s="51"/>
      <c r="K138" s="46"/>
      <c r="L138" s="46"/>
      <c r="M138" s="46"/>
      <c r="N138" s="46"/>
      <c r="P138" s="51"/>
      <c r="Q138" s="46"/>
      <c r="S138" s="51"/>
      <c r="T138" s="46"/>
      <c r="V138" s="51"/>
      <c r="W138" s="46"/>
      <c r="Y138" s="51"/>
      <c r="AA138" s="46"/>
      <c r="AB138" s="46"/>
      <c r="AC138" s="46"/>
      <c r="AD138" s="46"/>
      <c r="AF138" s="51"/>
      <c r="AG138" s="46"/>
      <c r="AI138" s="51"/>
    </row>
    <row r="139" spans="6:35" s="44" customFormat="1">
      <c r="F139" s="51"/>
      <c r="G139" s="46"/>
      <c r="I139" s="51"/>
      <c r="K139" s="46"/>
      <c r="L139" s="46"/>
      <c r="M139" s="46"/>
      <c r="N139" s="46"/>
      <c r="P139" s="51"/>
      <c r="Q139" s="46"/>
      <c r="S139" s="51"/>
      <c r="T139" s="46"/>
      <c r="V139" s="51"/>
      <c r="W139" s="46"/>
      <c r="Y139" s="51"/>
      <c r="AA139" s="46"/>
      <c r="AB139" s="46"/>
      <c r="AC139" s="46"/>
      <c r="AD139" s="46"/>
      <c r="AF139" s="51"/>
      <c r="AG139" s="46"/>
      <c r="AI139" s="51"/>
    </row>
    <row r="140" spans="6:35" s="44" customFormat="1">
      <c r="F140" s="51"/>
      <c r="G140" s="46"/>
      <c r="I140" s="51"/>
      <c r="K140" s="46"/>
      <c r="L140" s="46"/>
      <c r="M140" s="46"/>
      <c r="N140" s="46"/>
      <c r="P140" s="51"/>
      <c r="Q140" s="46"/>
      <c r="S140" s="51"/>
      <c r="T140" s="46"/>
      <c r="V140" s="51"/>
      <c r="W140" s="46"/>
      <c r="Y140" s="51"/>
      <c r="AA140" s="46"/>
      <c r="AB140" s="46"/>
      <c r="AC140" s="46"/>
      <c r="AD140" s="46"/>
      <c r="AF140" s="51"/>
      <c r="AG140" s="46"/>
      <c r="AI140" s="51"/>
    </row>
    <row r="141" spans="6:35" s="44" customFormat="1">
      <c r="F141" s="51"/>
      <c r="G141" s="46"/>
      <c r="I141" s="51"/>
      <c r="K141" s="46"/>
      <c r="L141" s="46"/>
      <c r="M141" s="46"/>
      <c r="N141" s="46"/>
      <c r="P141" s="51"/>
      <c r="Q141" s="46"/>
      <c r="S141" s="51"/>
      <c r="T141" s="46"/>
      <c r="V141" s="51"/>
      <c r="W141" s="46"/>
      <c r="Y141" s="51"/>
      <c r="AA141" s="46"/>
      <c r="AB141" s="46"/>
      <c r="AC141" s="46"/>
      <c r="AD141" s="46"/>
      <c r="AF141" s="51"/>
      <c r="AG141" s="46"/>
      <c r="AI141" s="51"/>
    </row>
    <row r="142" spans="6:35" s="44" customFormat="1">
      <c r="F142" s="51"/>
      <c r="G142" s="46"/>
      <c r="I142" s="51"/>
      <c r="K142" s="46"/>
      <c r="L142" s="46"/>
      <c r="M142" s="46"/>
      <c r="N142" s="46"/>
      <c r="P142" s="51"/>
      <c r="Q142" s="46"/>
      <c r="S142" s="51"/>
      <c r="T142" s="46"/>
      <c r="V142" s="51"/>
      <c r="W142" s="46"/>
      <c r="Y142" s="51"/>
      <c r="AA142" s="46"/>
      <c r="AB142" s="46"/>
      <c r="AC142" s="46"/>
      <c r="AD142" s="46"/>
      <c r="AF142" s="51"/>
      <c r="AG142" s="46"/>
      <c r="AI142" s="51"/>
    </row>
    <row r="143" spans="6:35" s="44" customFormat="1">
      <c r="F143" s="51"/>
      <c r="G143" s="46"/>
      <c r="I143" s="51"/>
      <c r="K143" s="46"/>
      <c r="L143" s="46"/>
      <c r="M143" s="46"/>
      <c r="N143" s="46"/>
      <c r="P143" s="51"/>
      <c r="Q143" s="46"/>
      <c r="S143" s="51"/>
      <c r="T143" s="46"/>
      <c r="V143" s="51"/>
      <c r="W143" s="46"/>
      <c r="Y143" s="51"/>
      <c r="AA143" s="46"/>
      <c r="AB143" s="46"/>
      <c r="AC143" s="46"/>
      <c r="AD143" s="46"/>
      <c r="AF143" s="51"/>
      <c r="AG143" s="46"/>
      <c r="AI143" s="51"/>
    </row>
    <row r="144" spans="6:35" s="44" customFormat="1">
      <c r="F144" s="51"/>
      <c r="G144" s="46"/>
      <c r="I144" s="51"/>
      <c r="K144" s="46"/>
      <c r="L144" s="46"/>
      <c r="M144" s="46"/>
      <c r="N144" s="46"/>
      <c r="P144" s="51"/>
      <c r="Q144" s="46"/>
      <c r="S144" s="51"/>
      <c r="T144" s="46"/>
      <c r="V144" s="51"/>
      <c r="W144" s="46"/>
      <c r="Y144" s="51"/>
      <c r="AA144" s="46"/>
      <c r="AB144" s="46"/>
      <c r="AC144" s="46"/>
      <c r="AD144" s="46"/>
      <c r="AF144" s="51"/>
      <c r="AG144" s="46"/>
      <c r="AI144" s="51"/>
    </row>
    <row r="145" spans="6:35" s="44" customFormat="1">
      <c r="F145" s="51"/>
      <c r="G145" s="46"/>
      <c r="I145" s="51"/>
      <c r="K145" s="46"/>
      <c r="L145" s="46"/>
      <c r="M145" s="46"/>
      <c r="N145" s="46"/>
      <c r="P145" s="51"/>
      <c r="Q145" s="46"/>
      <c r="S145" s="51"/>
      <c r="T145" s="46"/>
      <c r="V145" s="51"/>
      <c r="W145" s="46"/>
      <c r="Y145" s="51"/>
      <c r="AA145" s="46"/>
      <c r="AB145" s="46"/>
      <c r="AC145" s="46"/>
      <c r="AD145" s="46"/>
      <c r="AF145" s="51"/>
      <c r="AG145" s="46"/>
      <c r="AI145" s="51"/>
    </row>
    <row r="146" spans="6:35" s="44" customFormat="1">
      <c r="F146" s="51"/>
      <c r="G146" s="46"/>
      <c r="I146" s="51"/>
      <c r="K146" s="46"/>
      <c r="L146" s="46"/>
      <c r="M146" s="46"/>
      <c r="N146" s="46"/>
      <c r="P146" s="51"/>
      <c r="Q146" s="46"/>
      <c r="S146" s="51"/>
      <c r="T146" s="46"/>
      <c r="V146" s="51"/>
      <c r="W146" s="46"/>
      <c r="Y146" s="51"/>
      <c r="AA146" s="46"/>
      <c r="AB146" s="46"/>
      <c r="AC146" s="46"/>
      <c r="AD146" s="46"/>
      <c r="AF146" s="51"/>
      <c r="AG146" s="46"/>
      <c r="AI146" s="51"/>
    </row>
    <row r="147" spans="6:35" s="44" customFormat="1">
      <c r="F147" s="51"/>
      <c r="G147" s="46"/>
      <c r="I147" s="51"/>
      <c r="K147" s="46"/>
      <c r="L147" s="46"/>
      <c r="M147" s="46"/>
      <c r="N147" s="46"/>
      <c r="P147" s="51"/>
      <c r="Q147" s="46"/>
      <c r="S147" s="51"/>
      <c r="T147" s="46"/>
      <c r="V147" s="51"/>
      <c r="W147" s="46"/>
      <c r="Y147" s="51"/>
      <c r="AA147" s="46"/>
      <c r="AB147" s="46"/>
      <c r="AC147" s="46"/>
      <c r="AD147" s="46"/>
      <c r="AF147" s="51"/>
      <c r="AG147" s="46"/>
      <c r="AI147" s="51"/>
    </row>
    <row r="148" spans="6:35" s="44" customFormat="1">
      <c r="F148" s="51"/>
      <c r="G148" s="46"/>
      <c r="I148" s="51"/>
      <c r="K148" s="46"/>
      <c r="L148" s="46"/>
      <c r="M148" s="46"/>
      <c r="N148" s="46"/>
      <c r="P148" s="51"/>
      <c r="Q148" s="46"/>
      <c r="S148" s="51"/>
      <c r="T148" s="46"/>
      <c r="V148" s="51"/>
      <c r="W148" s="46"/>
      <c r="Y148" s="51"/>
      <c r="AA148" s="46"/>
      <c r="AB148" s="46"/>
      <c r="AC148" s="46"/>
      <c r="AD148" s="46"/>
      <c r="AF148" s="51"/>
      <c r="AG148" s="46"/>
      <c r="AI148" s="51"/>
    </row>
    <row r="149" spans="6:35" s="44" customFormat="1">
      <c r="F149" s="51"/>
      <c r="G149" s="46"/>
      <c r="I149" s="51"/>
      <c r="K149" s="46"/>
      <c r="L149" s="46"/>
      <c r="M149" s="46"/>
      <c r="N149" s="46"/>
      <c r="P149" s="51"/>
      <c r="Q149" s="46"/>
      <c r="S149" s="51"/>
      <c r="T149" s="46"/>
      <c r="V149" s="51"/>
      <c r="W149" s="46"/>
      <c r="Y149" s="51"/>
      <c r="AA149" s="46"/>
      <c r="AB149" s="46"/>
      <c r="AC149" s="46"/>
      <c r="AD149" s="46"/>
      <c r="AF149" s="51"/>
      <c r="AG149" s="46"/>
      <c r="AI149" s="51"/>
    </row>
    <row r="150" spans="6:35" s="44" customFormat="1">
      <c r="F150" s="51"/>
      <c r="G150" s="46"/>
      <c r="I150" s="51"/>
      <c r="K150" s="46"/>
      <c r="L150" s="46"/>
      <c r="M150" s="46"/>
      <c r="N150" s="46"/>
      <c r="P150" s="51"/>
      <c r="Q150" s="46"/>
      <c r="S150" s="51"/>
      <c r="T150" s="46"/>
      <c r="V150" s="51"/>
      <c r="W150" s="46"/>
      <c r="Y150" s="51"/>
      <c r="AA150" s="46"/>
      <c r="AB150" s="46"/>
      <c r="AC150" s="46"/>
      <c r="AD150" s="46"/>
      <c r="AF150" s="51"/>
      <c r="AG150" s="46"/>
      <c r="AI150" s="51"/>
    </row>
    <row r="151" spans="6:35" s="44" customFormat="1">
      <c r="F151" s="51"/>
      <c r="G151" s="46"/>
      <c r="I151" s="51"/>
      <c r="K151" s="46"/>
      <c r="L151" s="46"/>
      <c r="M151" s="46"/>
      <c r="N151" s="46"/>
      <c r="P151" s="51"/>
      <c r="Q151" s="46"/>
      <c r="S151" s="51"/>
      <c r="T151" s="46"/>
      <c r="V151" s="51"/>
      <c r="W151" s="46"/>
      <c r="Y151" s="51"/>
      <c r="AA151" s="46"/>
      <c r="AB151" s="46"/>
      <c r="AC151" s="46"/>
      <c r="AD151" s="46"/>
      <c r="AF151" s="51"/>
      <c r="AG151" s="46"/>
      <c r="AI151" s="51"/>
    </row>
    <row r="152" spans="6:35" s="44" customFormat="1">
      <c r="F152" s="51"/>
      <c r="G152" s="46"/>
      <c r="I152" s="51"/>
      <c r="K152" s="46"/>
      <c r="L152" s="46"/>
      <c r="M152" s="46"/>
      <c r="N152" s="46"/>
      <c r="P152" s="51"/>
      <c r="Q152" s="46"/>
      <c r="S152" s="51"/>
      <c r="T152" s="46"/>
      <c r="V152" s="51"/>
      <c r="W152" s="46"/>
      <c r="Y152" s="51"/>
      <c r="AA152" s="46"/>
      <c r="AB152" s="46"/>
      <c r="AC152" s="46"/>
      <c r="AD152" s="46"/>
      <c r="AF152" s="51"/>
      <c r="AG152" s="46"/>
      <c r="AI152" s="51"/>
    </row>
    <row r="153" spans="6:35" s="44" customFormat="1">
      <c r="F153" s="51"/>
      <c r="G153" s="46"/>
      <c r="I153" s="51"/>
      <c r="K153" s="46"/>
      <c r="L153" s="46"/>
      <c r="M153" s="46"/>
      <c r="N153" s="46"/>
      <c r="P153" s="51"/>
      <c r="Q153" s="46"/>
      <c r="S153" s="51"/>
      <c r="T153" s="46"/>
      <c r="V153" s="51"/>
      <c r="W153" s="46"/>
      <c r="Y153" s="51"/>
      <c r="AA153" s="46"/>
      <c r="AB153" s="46"/>
      <c r="AC153" s="46"/>
      <c r="AD153" s="46"/>
      <c r="AF153" s="51"/>
      <c r="AG153" s="46"/>
      <c r="AI153" s="51"/>
    </row>
    <row r="154" spans="6:35" s="44" customFormat="1">
      <c r="F154" s="51"/>
      <c r="G154" s="46"/>
      <c r="I154" s="51"/>
      <c r="K154" s="46"/>
      <c r="L154" s="46"/>
      <c r="M154" s="46"/>
      <c r="N154" s="46"/>
      <c r="P154" s="51"/>
      <c r="Q154" s="46"/>
      <c r="S154" s="51"/>
      <c r="T154" s="46"/>
      <c r="V154" s="51"/>
      <c r="W154" s="46"/>
      <c r="Y154" s="51"/>
      <c r="AA154" s="46"/>
      <c r="AB154" s="46"/>
      <c r="AC154" s="46"/>
      <c r="AD154" s="46"/>
      <c r="AF154" s="51"/>
      <c r="AG154" s="46"/>
      <c r="AI154" s="51"/>
    </row>
    <row r="155" spans="6:35" s="44" customFormat="1">
      <c r="F155" s="51"/>
      <c r="G155" s="46"/>
      <c r="I155" s="51"/>
      <c r="K155" s="46"/>
      <c r="L155" s="46"/>
      <c r="M155" s="46"/>
      <c r="N155" s="46"/>
      <c r="P155" s="51"/>
      <c r="Q155" s="46"/>
      <c r="S155" s="51"/>
      <c r="T155" s="46"/>
      <c r="V155" s="51"/>
      <c r="W155" s="46"/>
      <c r="Y155" s="51"/>
      <c r="AA155" s="46"/>
      <c r="AB155" s="46"/>
      <c r="AC155" s="46"/>
      <c r="AD155" s="46"/>
      <c r="AF155" s="51"/>
      <c r="AG155" s="46"/>
      <c r="AI155" s="51"/>
    </row>
    <row r="156" spans="6:35" s="44" customFormat="1">
      <c r="F156" s="51"/>
      <c r="G156" s="46"/>
      <c r="I156" s="51"/>
      <c r="K156" s="46"/>
      <c r="L156" s="46"/>
      <c r="M156" s="46"/>
      <c r="N156" s="46"/>
      <c r="P156" s="51"/>
      <c r="Q156" s="46"/>
      <c r="S156" s="51"/>
      <c r="T156" s="46"/>
      <c r="V156" s="51"/>
      <c r="W156" s="46"/>
      <c r="Y156" s="51"/>
      <c r="AA156" s="46"/>
      <c r="AB156" s="46"/>
      <c r="AC156" s="46"/>
      <c r="AD156" s="46"/>
      <c r="AF156" s="51"/>
      <c r="AG156" s="46"/>
      <c r="AI156" s="51"/>
    </row>
    <row r="157" spans="6:35" s="44" customFormat="1">
      <c r="F157" s="51"/>
      <c r="G157" s="46"/>
      <c r="I157" s="51"/>
      <c r="K157" s="46"/>
      <c r="L157" s="46"/>
      <c r="M157" s="46"/>
      <c r="N157" s="46"/>
      <c r="P157" s="51"/>
      <c r="Q157" s="46"/>
      <c r="S157" s="51"/>
      <c r="T157" s="46"/>
      <c r="V157" s="51"/>
      <c r="W157" s="46"/>
      <c r="Y157" s="51"/>
      <c r="AA157" s="46"/>
      <c r="AB157" s="46"/>
      <c r="AC157" s="46"/>
      <c r="AD157" s="46"/>
      <c r="AF157" s="51"/>
      <c r="AG157" s="46"/>
      <c r="AI157" s="51"/>
    </row>
    <row r="158" spans="6:35" s="44" customFormat="1">
      <c r="F158" s="51"/>
      <c r="G158" s="46"/>
      <c r="I158" s="51"/>
      <c r="K158" s="46"/>
      <c r="L158" s="46"/>
      <c r="M158" s="46"/>
      <c r="N158" s="46"/>
      <c r="P158" s="51"/>
      <c r="Q158" s="46"/>
      <c r="S158" s="51"/>
      <c r="T158" s="46"/>
      <c r="V158" s="51"/>
      <c r="W158" s="46"/>
      <c r="Y158" s="51"/>
      <c r="AA158" s="46"/>
      <c r="AB158" s="46"/>
      <c r="AC158" s="46"/>
      <c r="AD158" s="46"/>
      <c r="AF158" s="51"/>
      <c r="AG158" s="46"/>
      <c r="AI158" s="51"/>
    </row>
    <row r="159" spans="6:35" s="44" customFormat="1">
      <c r="F159" s="51"/>
      <c r="G159" s="46"/>
      <c r="I159" s="51"/>
      <c r="K159" s="46"/>
      <c r="L159" s="46"/>
      <c r="M159" s="46"/>
      <c r="N159" s="46"/>
      <c r="P159" s="51"/>
      <c r="Q159" s="46"/>
      <c r="S159" s="51"/>
      <c r="T159" s="46"/>
      <c r="V159" s="51"/>
      <c r="W159" s="46"/>
      <c r="Y159" s="51"/>
      <c r="AA159" s="46"/>
      <c r="AB159" s="46"/>
      <c r="AC159" s="46"/>
      <c r="AD159" s="46"/>
      <c r="AF159" s="51"/>
      <c r="AG159" s="46"/>
      <c r="AI159" s="51"/>
    </row>
    <row r="160" spans="6:35" s="44" customFormat="1">
      <c r="F160" s="51"/>
      <c r="G160" s="46"/>
      <c r="I160" s="51"/>
      <c r="K160" s="46"/>
      <c r="L160" s="46"/>
      <c r="M160" s="46"/>
      <c r="N160" s="46"/>
      <c r="P160" s="51"/>
      <c r="Q160" s="46"/>
      <c r="S160" s="51"/>
      <c r="T160" s="46"/>
      <c r="V160" s="51"/>
      <c r="W160" s="46"/>
      <c r="Y160" s="51"/>
      <c r="AA160" s="46"/>
      <c r="AB160" s="46"/>
      <c r="AC160" s="46"/>
      <c r="AD160" s="46"/>
      <c r="AF160" s="51"/>
      <c r="AG160" s="46"/>
      <c r="AI160" s="51"/>
    </row>
    <row r="161" spans="6:35" s="44" customFormat="1">
      <c r="F161" s="51"/>
      <c r="G161" s="46"/>
      <c r="I161" s="51"/>
      <c r="K161" s="46"/>
      <c r="L161" s="46"/>
      <c r="M161" s="46"/>
      <c r="N161" s="46"/>
      <c r="P161" s="51"/>
      <c r="Q161" s="46"/>
      <c r="S161" s="51"/>
      <c r="T161" s="46"/>
      <c r="V161" s="51"/>
      <c r="W161" s="46"/>
      <c r="Y161" s="51"/>
      <c r="AA161" s="46"/>
      <c r="AB161" s="46"/>
      <c r="AC161" s="46"/>
      <c r="AD161" s="46"/>
      <c r="AF161" s="51"/>
      <c r="AG161" s="46"/>
      <c r="AI161" s="51"/>
    </row>
    <row r="162" spans="6:35" s="44" customFormat="1">
      <c r="F162" s="51"/>
      <c r="G162" s="46"/>
      <c r="I162" s="51"/>
      <c r="K162" s="46"/>
      <c r="L162" s="46"/>
      <c r="M162" s="46"/>
      <c r="N162" s="46"/>
      <c r="P162" s="51"/>
      <c r="Q162" s="46"/>
      <c r="S162" s="51"/>
      <c r="T162" s="46"/>
      <c r="V162" s="51"/>
      <c r="W162" s="46"/>
      <c r="Y162" s="51"/>
      <c r="AA162" s="46"/>
      <c r="AB162" s="46"/>
      <c r="AC162" s="46"/>
      <c r="AD162" s="46"/>
      <c r="AF162" s="51"/>
      <c r="AG162" s="46"/>
      <c r="AI162" s="51"/>
    </row>
    <row r="163" spans="6:35" s="44" customFormat="1">
      <c r="F163" s="51"/>
      <c r="G163" s="46"/>
      <c r="I163" s="51"/>
      <c r="K163" s="46"/>
      <c r="L163" s="46"/>
      <c r="M163" s="46"/>
      <c r="N163" s="46"/>
      <c r="P163" s="51"/>
      <c r="Q163" s="46"/>
      <c r="S163" s="51"/>
      <c r="T163" s="46"/>
      <c r="V163" s="51"/>
      <c r="W163" s="46"/>
      <c r="Y163" s="51"/>
      <c r="AA163" s="46"/>
      <c r="AB163" s="46"/>
      <c r="AC163" s="46"/>
      <c r="AD163" s="46"/>
      <c r="AF163" s="51"/>
      <c r="AG163" s="46"/>
      <c r="AI163" s="51"/>
    </row>
    <row r="164" spans="6:35" s="44" customFormat="1">
      <c r="F164" s="51"/>
      <c r="G164" s="46"/>
      <c r="I164" s="51"/>
      <c r="K164" s="46"/>
      <c r="L164" s="46"/>
      <c r="M164" s="46"/>
      <c r="N164" s="46"/>
      <c r="P164" s="51"/>
      <c r="Q164" s="46"/>
      <c r="S164" s="51"/>
      <c r="T164" s="46"/>
      <c r="V164" s="51"/>
      <c r="W164" s="46"/>
      <c r="Y164" s="51"/>
      <c r="AA164" s="46"/>
      <c r="AB164" s="46"/>
      <c r="AC164" s="46"/>
      <c r="AD164" s="46"/>
      <c r="AF164" s="51"/>
      <c r="AG164" s="46"/>
      <c r="AI164" s="51"/>
    </row>
    <row r="165" spans="6:35" s="44" customFormat="1">
      <c r="F165" s="51"/>
      <c r="G165" s="46"/>
      <c r="I165" s="51"/>
      <c r="K165" s="46"/>
      <c r="L165" s="46"/>
      <c r="M165" s="46"/>
      <c r="N165" s="46"/>
      <c r="P165" s="51"/>
      <c r="Q165" s="46"/>
      <c r="S165" s="51"/>
      <c r="T165" s="46"/>
      <c r="V165" s="51"/>
      <c r="W165" s="46"/>
      <c r="Y165" s="51"/>
      <c r="AA165" s="46"/>
      <c r="AB165" s="46"/>
      <c r="AC165" s="46"/>
      <c r="AD165" s="46"/>
      <c r="AF165" s="51"/>
      <c r="AG165" s="46"/>
      <c r="AI165" s="51"/>
    </row>
    <row r="166" spans="6:35" s="44" customFormat="1">
      <c r="F166" s="51"/>
      <c r="G166" s="46"/>
      <c r="I166" s="51"/>
      <c r="K166" s="46"/>
      <c r="L166" s="46"/>
      <c r="M166" s="46"/>
      <c r="N166" s="46"/>
      <c r="P166" s="51"/>
      <c r="Q166" s="46"/>
      <c r="S166" s="51"/>
      <c r="T166" s="46"/>
      <c r="V166" s="51"/>
      <c r="W166" s="46"/>
      <c r="Y166" s="51"/>
      <c r="AA166" s="46"/>
      <c r="AB166" s="46"/>
      <c r="AC166" s="46"/>
      <c r="AD166" s="46"/>
      <c r="AF166" s="51"/>
      <c r="AG166" s="46"/>
      <c r="AI166" s="51"/>
    </row>
    <row r="167" spans="6:35" s="44" customFormat="1">
      <c r="F167" s="51"/>
      <c r="G167" s="46"/>
      <c r="I167" s="51"/>
      <c r="K167" s="46"/>
      <c r="L167" s="46"/>
      <c r="M167" s="46"/>
      <c r="N167" s="46"/>
      <c r="P167" s="51"/>
      <c r="Q167" s="46"/>
      <c r="S167" s="51"/>
      <c r="T167" s="46"/>
      <c r="V167" s="51"/>
      <c r="W167" s="46"/>
      <c r="Y167" s="51"/>
      <c r="AA167" s="46"/>
      <c r="AB167" s="46"/>
      <c r="AC167" s="46"/>
      <c r="AD167" s="46"/>
      <c r="AF167" s="51"/>
      <c r="AG167" s="46"/>
      <c r="AI167" s="51"/>
    </row>
    <row r="168" spans="6:35" s="44" customFormat="1">
      <c r="F168" s="51"/>
      <c r="G168" s="46"/>
      <c r="I168" s="51"/>
      <c r="K168" s="46"/>
      <c r="L168" s="46"/>
      <c r="M168" s="46"/>
      <c r="N168" s="46"/>
      <c r="P168" s="51"/>
      <c r="Q168" s="46"/>
      <c r="S168" s="51"/>
      <c r="T168" s="46"/>
      <c r="V168" s="51"/>
      <c r="W168" s="46"/>
      <c r="Y168" s="51"/>
      <c r="AA168" s="46"/>
      <c r="AB168" s="46"/>
      <c r="AC168" s="46"/>
      <c r="AD168" s="46"/>
      <c r="AF168" s="51"/>
      <c r="AG168" s="46"/>
      <c r="AI168" s="51"/>
    </row>
    <row r="169" spans="6:35" s="44" customFormat="1">
      <c r="F169" s="51"/>
      <c r="G169" s="46"/>
      <c r="I169" s="51"/>
      <c r="K169" s="46"/>
      <c r="L169" s="46"/>
      <c r="M169" s="46"/>
      <c r="N169" s="46"/>
      <c r="P169" s="51"/>
      <c r="Q169" s="46"/>
      <c r="S169" s="51"/>
      <c r="T169" s="46"/>
      <c r="V169" s="51"/>
      <c r="W169" s="46"/>
      <c r="Y169" s="51"/>
      <c r="AA169" s="46"/>
      <c r="AB169" s="46"/>
      <c r="AC169" s="46"/>
      <c r="AD169" s="46"/>
      <c r="AF169" s="51"/>
      <c r="AG169" s="46"/>
      <c r="AI169" s="51"/>
    </row>
    <row r="170" spans="6:35" s="44" customFormat="1">
      <c r="F170" s="51"/>
      <c r="G170" s="46"/>
      <c r="I170" s="51"/>
      <c r="K170" s="46"/>
      <c r="L170" s="46"/>
      <c r="M170" s="46"/>
      <c r="N170" s="46"/>
      <c r="P170" s="51"/>
      <c r="Q170" s="46"/>
      <c r="S170" s="51"/>
      <c r="T170" s="46"/>
      <c r="V170" s="51"/>
      <c r="W170" s="46"/>
      <c r="Y170" s="51"/>
      <c r="AA170" s="46"/>
      <c r="AB170" s="46"/>
      <c r="AC170" s="46"/>
      <c r="AD170" s="46"/>
      <c r="AF170" s="51"/>
      <c r="AG170" s="46"/>
      <c r="AI170" s="51"/>
    </row>
    <row r="171" spans="6:35" s="44" customFormat="1">
      <c r="F171" s="51"/>
      <c r="G171" s="46"/>
      <c r="I171" s="51"/>
      <c r="K171" s="46"/>
      <c r="L171" s="46"/>
      <c r="M171" s="46"/>
      <c r="N171" s="46"/>
      <c r="P171" s="51"/>
      <c r="Q171" s="46"/>
      <c r="S171" s="51"/>
      <c r="T171" s="46"/>
      <c r="V171" s="51"/>
      <c r="W171" s="46"/>
      <c r="Y171" s="51"/>
      <c r="AA171" s="46"/>
      <c r="AB171" s="46"/>
      <c r="AC171" s="46"/>
      <c r="AD171" s="46"/>
      <c r="AF171" s="51"/>
      <c r="AG171" s="46"/>
      <c r="AI171" s="51"/>
    </row>
    <row r="172" spans="6:35" s="44" customFormat="1">
      <c r="F172" s="51"/>
      <c r="G172" s="46"/>
      <c r="I172" s="51"/>
      <c r="K172" s="46"/>
      <c r="L172" s="46"/>
      <c r="M172" s="46"/>
      <c r="N172" s="46"/>
      <c r="P172" s="51"/>
      <c r="Q172" s="46"/>
      <c r="S172" s="51"/>
      <c r="T172" s="46"/>
      <c r="V172" s="51"/>
      <c r="W172" s="46"/>
      <c r="Y172" s="51"/>
      <c r="AA172" s="46"/>
      <c r="AB172" s="46"/>
      <c r="AC172" s="46"/>
      <c r="AD172" s="46"/>
      <c r="AF172" s="51"/>
      <c r="AG172" s="46"/>
      <c r="AI172" s="51"/>
    </row>
    <row r="173" spans="6:35" s="44" customFormat="1">
      <c r="F173" s="51"/>
      <c r="G173" s="46"/>
      <c r="I173" s="51"/>
      <c r="K173" s="46"/>
      <c r="L173" s="46"/>
      <c r="M173" s="46"/>
      <c r="N173" s="46"/>
      <c r="P173" s="51"/>
      <c r="Q173" s="46"/>
      <c r="S173" s="51"/>
      <c r="T173" s="46"/>
      <c r="V173" s="51"/>
      <c r="W173" s="46"/>
      <c r="Y173" s="51"/>
      <c r="AA173" s="46"/>
      <c r="AB173" s="46"/>
      <c r="AC173" s="46"/>
      <c r="AD173" s="46"/>
      <c r="AF173" s="51"/>
      <c r="AG173" s="46"/>
      <c r="AI173" s="51"/>
    </row>
    <row r="174" spans="6:35" s="44" customFormat="1">
      <c r="F174" s="51"/>
      <c r="G174" s="46"/>
      <c r="I174" s="51"/>
      <c r="K174" s="46"/>
      <c r="L174" s="46"/>
      <c r="M174" s="46"/>
      <c r="N174" s="46"/>
      <c r="P174" s="51"/>
      <c r="Q174" s="46"/>
      <c r="S174" s="51"/>
      <c r="T174" s="46"/>
      <c r="V174" s="51"/>
      <c r="W174" s="46"/>
      <c r="Y174" s="51"/>
      <c r="AA174" s="46"/>
      <c r="AB174" s="46"/>
      <c r="AC174" s="46"/>
      <c r="AD174" s="46"/>
      <c r="AF174" s="51"/>
      <c r="AG174" s="46"/>
      <c r="AI174" s="51"/>
    </row>
    <row r="175" spans="6:35" s="44" customFormat="1">
      <c r="F175" s="51"/>
      <c r="G175" s="46"/>
      <c r="I175" s="51"/>
      <c r="K175" s="46"/>
      <c r="L175" s="46"/>
      <c r="M175" s="46"/>
      <c r="N175" s="46"/>
      <c r="P175" s="51"/>
      <c r="Q175" s="46"/>
      <c r="S175" s="51"/>
      <c r="T175" s="46"/>
      <c r="V175" s="51"/>
      <c r="W175" s="46"/>
      <c r="Y175" s="51"/>
      <c r="AA175" s="46"/>
      <c r="AB175" s="46"/>
      <c r="AC175" s="46"/>
      <c r="AD175" s="46"/>
      <c r="AF175" s="51"/>
      <c r="AG175" s="46"/>
      <c r="AI175" s="51"/>
    </row>
    <row r="176" spans="6:35" s="44" customFormat="1">
      <c r="F176" s="51"/>
      <c r="G176" s="46"/>
      <c r="I176" s="51"/>
      <c r="K176" s="46"/>
      <c r="L176" s="46"/>
      <c r="M176" s="46"/>
      <c r="N176" s="46"/>
      <c r="P176" s="51"/>
      <c r="Q176" s="46"/>
      <c r="S176" s="51"/>
      <c r="T176" s="46"/>
      <c r="V176" s="51"/>
      <c r="W176" s="46"/>
      <c r="Y176" s="51"/>
      <c r="AA176" s="46"/>
      <c r="AB176" s="46"/>
      <c r="AC176" s="46"/>
      <c r="AD176" s="46"/>
      <c r="AF176" s="51"/>
      <c r="AG176" s="46"/>
      <c r="AI176" s="51"/>
    </row>
    <row r="177" spans="6:35" s="44" customFormat="1">
      <c r="F177" s="51"/>
      <c r="G177" s="46"/>
      <c r="I177" s="51"/>
      <c r="K177" s="46"/>
      <c r="L177" s="46"/>
      <c r="M177" s="46"/>
      <c r="N177" s="46"/>
      <c r="P177" s="51"/>
      <c r="Q177" s="46"/>
      <c r="S177" s="51"/>
      <c r="T177" s="46"/>
      <c r="V177" s="51"/>
      <c r="W177" s="46"/>
      <c r="Y177" s="51"/>
      <c r="AA177" s="46"/>
      <c r="AB177" s="46"/>
      <c r="AC177" s="46"/>
      <c r="AD177" s="46"/>
      <c r="AF177" s="51"/>
      <c r="AG177" s="46"/>
      <c r="AI177" s="51"/>
    </row>
    <row r="178" spans="6:35" s="44" customFormat="1">
      <c r="F178" s="51"/>
      <c r="G178" s="46"/>
      <c r="I178" s="51"/>
      <c r="K178" s="46"/>
      <c r="L178" s="46"/>
      <c r="M178" s="46"/>
      <c r="N178" s="46"/>
      <c r="P178" s="51"/>
      <c r="Q178" s="46"/>
      <c r="S178" s="51"/>
      <c r="T178" s="46"/>
      <c r="V178" s="51"/>
      <c r="W178" s="46"/>
      <c r="Y178" s="51"/>
      <c r="AA178" s="46"/>
      <c r="AB178" s="46"/>
      <c r="AC178" s="46"/>
      <c r="AD178" s="46"/>
      <c r="AF178" s="51"/>
      <c r="AG178" s="46"/>
      <c r="AI178" s="51"/>
    </row>
    <row r="179" spans="6:35" s="44" customFormat="1">
      <c r="F179" s="51"/>
      <c r="G179" s="46"/>
      <c r="I179" s="51"/>
      <c r="K179" s="46"/>
      <c r="L179" s="46"/>
      <c r="M179" s="46"/>
      <c r="N179" s="46"/>
      <c r="P179" s="51"/>
      <c r="Q179" s="46"/>
      <c r="S179" s="51"/>
      <c r="T179" s="46"/>
      <c r="V179" s="51"/>
      <c r="W179" s="46"/>
      <c r="Y179" s="51"/>
      <c r="AA179" s="46"/>
      <c r="AB179" s="46"/>
      <c r="AC179" s="46"/>
      <c r="AD179" s="46"/>
      <c r="AF179" s="51"/>
      <c r="AG179" s="46"/>
      <c r="AI179" s="51"/>
    </row>
    <row r="180" spans="6:35" s="44" customFormat="1">
      <c r="F180" s="51"/>
      <c r="G180" s="46"/>
      <c r="I180" s="51"/>
      <c r="K180" s="46"/>
      <c r="L180" s="46"/>
      <c r="M180" s="46"/>
      <c r="N180" s="46"/>
      <c r="P180" s="51"/>
      <c r="Q180" s="46"/>
      <c r="S180" s="51"/>
      <c r="T180" s="46"/>
      <c r="V180" s="51"/>
      <c r="W180" s="46"/>
      <c r="Y180" s="51"/>
      <c r="AA180" s="46"/>
      <c r="AB180" s="46"/>
      <c r="AC180" s="46"/>
      <c r="AD180" s="46"/>
      <c r="AF180" s="51"/>
      <c r="AG180" s="46"/>
      <c r="AI180" s="51"/>
    </row>
    <row r="181" spans="6:35" s="44" customFormat="1">
      <c r="F181" s="51"/>
      <c r="G181" s="46"/>
      <c r="I181" s="51"/>
      <c r="K181" s="46"/>
      <c r="L181" s="46"/>
      <c r="M181" s="46"/>
      <c r="N181" s="46"/>
      <c r="P181" s="51"/>
      <c r="Q181" s="46"/>
      <c r="S181" s="51"/>
      <c r="T181" s="46"/>
      <c r="V181" s="51"/>
      <c r="W181" s="46"/>
      <c r="Y181" s="51"/>
      <c r="AA181" s="46"/>
      <c r="AB181" s="46"/>
      <c r="AC181" s="46"/>
      <c r="AD181" s="46"/>
      <c r="AF181" s="51"/>
      <c r="AG181" s="46"/>
      <c r="AI181" s="51"/>
    </row>
    <row r="182" spans="6:35" s="44" customFormat="1">
      <c r="F182" s="51"/>
      <c r="G182" s="46"/>
      <c r="I182" s="51"/>
      <c r="K182" s="46"/>
      <c r="L182" s="46"/>
      <c r="M182" s="46"/>
      <c r="N182" s="46"/>
      <c r="P182" s="51"/>
      <c r="Q182" s="46"/>
      <c r="S182" s="51"/>
      <c r="T182" s="46"/>
      <c r="V182" s="51"/>
      <c r="W182" s="46"/>
      <c r="Y182" s="51"/>
      <c r="AA182" s="46"/>
      <c r="AB182" s="46"/>
      <c r="AC182" s="46"/>
      <c r="AD182" s="46"/>
      <c r="AF182" s="51"/>
      <c r="AG182" s="46"/>
      <c r="AI182" s="51"/>
    </row>
    <row r="183" spans="6:35" s="44" customFormat="1">
      <c r="F183" s="51"/>
      <c r="G183" s="46"/>
      <c r="I183" s="51"/>
      <c r="K183" s="46"/>
      <c r="L183" s="46"/>
      <c r="M183" s="46"/>
      <c r="N183" s="46"/>
      <c r="P183" s="51"/>
      <c r="Q183" s="46"/>
      <c r="S183" s="51"/>
      <c r="T183" s="46"/>
      <c r="V183" s="51"/>
      <c r="W183" s="46"/>
      <c r="Y183" s="51"/>
      <c r="AA183" s="46"/>
      <c r="AB183" s="46"/>
      <c r="AC183" s="46"/>
      <c r="AD183" s="46"/>
      <c r="AF183" s="51"/>
      <c r="AG183" s="46"/>
      <c r="AI183" s="51"/>
    </row>
    <row r="184" spans="6:35" s="44" customFormat="1">
      <c r="F184" s="51"/>
      <c r="G184" s="46"/>
      <c r="I184" s="51"/>
      <c r="K184" s="46"/>
      <c r="L184" s="46"/>
      <c r="M184" s="46"/>
      <c r="N184" s="46"/>
      <c r="P184" s="51"/>
      <c r="Q184" s="46"/>
      <c r="S184" s="51"/>
      <c r="T184" s="46"/>
      <c r="V184" s="51"/>
      <c r="W184" s="46"/>
      <c r="Y184" s="51"/>
      <c r="AA184" s="46"/>
      <c r="AB184" s="46"/>
      <c r="AC184" s="46"/>
      <c r="AD184" s="46"/>
      <c r="AF184" s="51"/>
      <c r="AG184" s="46"/>
      <c r="AI184" s="51"/>
    </row>
    <row r="185" spans="6:35" s="44" customFormat="1">
      <c r="F185" s="51"/>
      <c r="G185" s="46"/>
      <c r="I185" s="51"/>
      <c r="K185" s="46"/>
      <c r="L185" s="46"/>
      <c r="M185" s="46"/>
      <c r="N185" s="46"/>
      <c r="P185" s="51"/>
      <c r="Q185" s="46"/>
      <c r="S185" s="51"/>
      <c r="T185" s="46"/>
      <c r="V185" s="51"/>
      <c r="W185" s="46"/>
      <c r="Y185" s="51"/>
      <c r="AA185" s="46"/>
      <c r="AB185" s="46"/>
      <c r="AC185" s="46"/>
      <c r="AD185" s="46"/>
      <c r="AF185" s="51"/>
      <c r="AG185" s="46"/>
      <c r="AI185" s="51"/>
    </row>
    <row r="186" spans="6:35" s="44" customFormat="1">
      <c r="F186" s="51"/>
      <c r="G186" s="46"/>
      <c r="I186" s="51"/>
      <c r="K186" s="46"/>
      <c r="L186" s="46"/>
      <c r="M186" s="46"/>
      <c r="N186" s="46"/>
      <c r="P186" s="51"/>
      <c r="Q186" s="46"/>
      <c r="S186" s="51"/>
      <c r="T186" s="46"/>
      <c r="V186" s="51"/>
      <c r="W186" s="46"/>
      <c r="Y186" s="51"/>
      <c r="AA186" s="46"/>
      <c r="AB186" s="46"/>
      <c r="AC186" s="46"/>
      <c r="AD186" s="46"/>
      <c r="AF186" s="51"/>
      <c r="AG186" s="46"/>
      <c r="AI186" s="51"/>
    </row>
    <row r="187" spans="6:35" s="44" customFormat="1">
      <c r="F187" s="51"/>
      <c r="G187" s="46"/>
      <c r="I187" s="51"/>
      <c r="K187" s="46"/>
      <c r="L187" s="46"/>
      <c r="M187" s="46"/>
      <c r="N187" s="46"/>
      <c r="P187" s="51"/>
      <c r="Q187" s="46"/>
      <c r="S187" s="51"/>
      <c r="T187" s="46"/>
      <c r="V187" s="51"/>
      <c r="W187" s="46"/>
      <c r="Y187" s="51"/>
      <c r="AA187" s="46"/>
      <c r="AB187" s="46"/>
      <c r="AC187" s="46"/>
      <c r="AD187" s="46"/>
      <c r="AF187" s="51"/>
      <c r="AG187" s="46"/>
      <c r="AI187" s="51"/>
    </row>
    <row r="188" spans="6:35" s="44" customFormat="1">
      <c r="F188" s="51"/>
      <c r="G188" s="46"/>
      <c r="I188" s="51"/>
      <c r="K188" s="46"/>
      <c r="L188" s="46"/>
      <c r="M188" s="46"/>
      <c r="N188" s="46"/>
      <c r="P188" s="51"/>
      <c r="Q188" s="46"/>
      <c r="S188" s="51"/>
      <c r="T188" s="46"/>
      <c r="V188" s="51"/>
      <c r="W188" s="46"/>
      <c r="Y188" s="51"/>
      <c r="AA188" s="46"/>
      <c r="AB188" s="46"/>
      <c r="AC188" s="46"/>
      <c r="AD188" s="46"/>
      <c r="AF188" s="51"/>
      <c r="AG188" s="46"/>
      <c r="AI188" s="51"/>
    </row>
    <row r="189" spans="6:35" s="44" customFormat="1">
      <c r="F189" s="51"/>
      <c r="G189" s="46"/>
      <c r="I189" s="51"/>
      <c r="K189" s="46"/>
      <c r="L189" s="46"/>
      <c r="M189" s="46"/>
      <c r="N189" s="46"/>
      <c r="P189" s="51"/>
      <c r="Q189" s="46"/>
      <c r="S189" s="51"/>
      <c r="T189" s="46"/>
      <c r="V189" s="51"/>
      <c r="W189" s="46"/>
      <c r="Y189" s="51"/>
      <c r="AA189" s="46"/>
      <c r="AB189" s="46"/>
      <c r="AC189" s="46"/>
      <c r="AD189" s="46"/>
      <c r="AF189" s="51"/>
      <c r="AG189" s="46"/>
      <c r="AI189" s="51"/>
    </row>
    <row r="190" spans="6:35" s="44" customFormat="1">
      <c r="F190" s="51"/>
      <c r="G190" s="46"/>
      <c r="I190" s="51"/>
      <c r="K190" s="46"/>
      <c r="L190" s="46"/>
      <c r="M190" s="46"/>
      <c r="N190" s="46"/>
      <c r="P190" s="51"/>
      <c r="Q190" s="46"/>
      <c r="S190" s="51"/>
      <c r="T190" s="46"/>
      <c r="V190" s="51"/>
      <c r="W190" s="46"/>
      <c r="Y190" s="51"/>
      <c r="AA190" s="46"/>
      <c r="AB190" s="46"/>
      <c r="AC190" s="46"/>
      <c r="AD190" s="46"/>
      <c r="AF190" s="51"/>
      <c r="AG190" s="46"/>
      <c r="AI190" s="51"/>
    </row>
    <row r="191" spans="6:35" s="44" customFormat="1">
      <c r="F191" s="51"/>
      <c r="G191" s="46"/>
      <c r="I191" s="51"/>
      <c r="K191" s="46"/>
      <c r="L191" s="46"/>
      <c r="M191" s="46"/>
      <c r="N191" s="46"/>
      <c r="P191" s="51"/>
      <c r="Q191" s="46"/>
      <c r="S191" s="51"/>
      <c r="T191" s="46"/>
      <c r="V191" s="51"/>
      <c r="W191" s="46"/>
      <c r="Y191" s="51"/>
      <c r="AA191" s="46"/>
      <c r="AB191" s="46"/>
      <c r="AC191" s="46"/>
      <c r="AD191" s="46"/>
      <c r="AF191" s="51"/>
      <c r="AG191" s="46"/>
      <c r="AI191" s="51"/>
    </row>
    <row r="192" spans="6:35" s="44" customFormat="1">
      <c r="F192" s="51"/>
      <c r="G192" s="46"/>
      <c r="I192" s="51"/>
      <c r="K192" s="46"/>
      <c r="L192" s="46"/>
      <c r="M192" s="46"/>
      <c r="N192" s="46"/>
      <c r="P192" s="51"/>
      <c r="Q192" s="46"/>
      <c r="S192" s="51"/>
      <c r="T192" s="46"/>
      <c r="V192" s="51"/>
      <c r="W192" s="46"/>
      <c r="Y192" s="51"/>
      <c r="AA192" s="46"/>
      <c r="AB192" s="46"/>
      <c r="AC192" s="46"/>
      <c r="AD192" s="46"/>
      <c r="AF192" s="51"/>
      <c r="AG192" s="46"/>
      <c r="AI192" s="51"/>
    </row>
    <row r="193" spans="6:35" s="44" customFormat="1">
      <c r="F193" s="51"/>
      <c r="G193" s="46"/>
      <c r="I193" s="51"/>
      <c r="K193" s="46"/>
      <c r="L193" s="46"/>
      <c r="M193" s="46"/>
      <c r="N193" s="46"/>
      <c r="P193" s="51"/>
      <c r="Q193" s="46"/>
      <c r="S193" s="51"/>
      <c r="T193" s="46"/>
      <c r="V193" s="51"/>
      <c r="W193" s="46"/>
      <c r="Y193" s="51"/>
      <c r="AA193" s="46"/>
      <c r="AB193" s="46"/>
      <c r="AC193" s="46"/>
      <c r="AD193" s="46"/>
      <c r="AF193" s="51"/>
      <c r="AG193" s="46"/>
      <c r="AI193" s="51"/>
    </row>
    <row r="194" spans="6:35" s="44" customFormat="1">
      <c r="F194" s="51"/>
      <c r="G194" s="46"/>
      <c r="I194" s="51"/>
      <c r="K194" s="46"/>
      <c r="L194" s="46"/>
      <c r="M194" s="46"/>
      <c r="N194" s="46"/>
      <c r="P194" s="51"/>
      <c r="Q194" s="46"/>
      <c r="S194" s="51"/>
      <c r="T194" s="46"/>
      <c r="V194" s="51"/>
      <c r="W194" s="46"/>
      <c r="Y194" s="51"/>
      <c r="AA194" s="46"/>
      <c r="AB194" s="46"/>
      <c r="AC194" s="46"/>
      <c r="AD194" s="46"/>
      <c r="AF194" s="51"/>
      <c r="AG194" s="46"/>
      <c r="AI194" s="51"/>
    </row>
    <row r="195" spans="6:35" s="44" customFormat="1">
      <c r="F195" s="51"/>
      <c r="G195" s="46"/>
      <c r="I195" s="51"/>
      <c r="K195" s="46"/>
      <c r="L195" s="46"/>
      <c r="M195" s="46"/>
      <c r="N195" s="46"/>
      <c r="P195" s="51"/>
      <c r="Q195" s="46"/>
      <c r="S195" s="51"/>
      <c r="T195" s="46"/>
      <c r="V195" s="51"/>
      <c r="W195" s="46"/>
      <c r="Y195" s="51"/>
      <c r="AA195" s="46"/>
      <c r="AB195" s="46"/>
      <c r="AC195" s="46"/>
      <c r="AD195" s="46"/>
      <c r="AF195" s="51"/>
      <c r="AG195" s="46"/>
      <c r="AI195" s="51"/>
    </row>
    <row r="196" spans="6:35" s="44" customFormat="1">
      <c r="F196" s="51"/>
      <c r="G196" s="46"/>
      <c r="I196" s="51"/>
      <c r="K196" s="46"/>
      <c r="L196" s="46"/>
      <c r="M196" s="46"/>
      <c r="N196" s="46"/>
      <c r="P196" s="51"/>
      <c r="Q196" s="46"/>
      <c r="S196" s="51"/>
      <c r="T196" s="46"/>
      <c r="V196" s="51"/>
      <c r="W196" s="46"/>
      <c r="Y196" s="51"/>
      <c r="AA196" s="46"/>
      <c r="AB196" s="46"/>
      <c r="AC196" s="46"/>
      <c r="AD196" s="46"/>
      <c r="AF196" s="51"/>
      <c r="AG196" s="46"/>
      <c r="AI196" s="51"/>
    </row>
    <row r="197" spans="6:35" s="44" customFormat="1">
      <c r="F197" s="51"/>
      <c r="G197" s="46"/>
      <c r="I197" s="51"/>
      <c r="K197" s="46"/>
      <c r="L197" s="46"/>
      <c r="M197" s="46"/>
      <c r="N197" s="46"/>
      <c r="P197" s="51"/>
      <c r="Q197" s="46"/>
      <c r="S197" s="51"/>
      <c r="T197" s="46"/>
      <c r="V197" s="51"/>
      <c r="W197" s="46"/>
      <c r="Y197" s="51"/>
      <c r="AA197" s="46"/>
      <c r="AB197" s="46"/>
      <c r="AC197" s="46"/>
      <c r="AD197" s="46"/>
      <c r="AF197" s="51"/>
      <c r="AG197" s="46"/>
      <c r="AI197" s="51"/>
    </row>
    <row r="198" spans="6:35" s="44" customFormat="1">
      <c r="F198" s="51"/>
      <c r="G198" s="46"/>
      <c r="I198" s="51"/>
      <c r="K198" s="46"/>
      <c r="L198" s="46"/>
      <c r="M198" s="46"/>
      <c r="N198" s="46"/>
      <c r="P198" s="51"/>
      <c r="Q198" s="46"/>
      <c r="S198" s="51"/>
      <c r="T198" s="46"/>
      <c r="V198" s="51"/>
      <c r="W198" s="46"/>
      <c r="Y198" s="51"/>
      <c r="AA198" s="46"/>
      <c r="AB198" s="46"/>
      <c r="AC198" s="46"/>
      <c r="AD198" s="46"/>
      <c r="AF198" s="51"/>
      <c r="AG198" s="46"/>
      <c r="AI198" s="51"/>
    </row>
    <row r="199" spans="6:35" s="44" customFormat="1">
      <c r="F199" s="51"/>
      <c r="G199" s="46"/>
      <c r="I199" s="51"/>
      <c r="K199" s="46"/>
      <c r="L199" s="46"/>
      <c r="M199" s="46"/>
      <c r="N199" s="46"/>
      <c r="P199" s="51"/>
      <c r="Q199" s="46"/>
      <c r="S199" s="51"/>
      <c r="T199" s="46"/>
      <c r="V199" s="51"/>
      <c r="W199" s="46"/>
      <c r="Y199" s="51"/>
      <c r="AA199" s="46"/>
      <c r="AB199" s="46"/>
      <c r="AC199" s="46"/>
      <c r="AD199" s="46"/>
      <c r="AF199" s="51"/>
      <c r="AG199" s="46"/>
      <c r="AI199" s="51"/>
    </row>
    <row r="200" spans="6:35" s="44" customFormat="1">
      <c r="F200" s="51"/>
      <c r="G200" s="46"/>
      <c r="I200" s="51"/>
      <c r="K200" s="46"/>
      <c r="L200" s="46"/>
      <c r="M200" s="46"/>
      <c r="N200" s="46"/>
      <c r="P200" s="51"/>
      <c r="Q200" s="46"/>
      <c r="S200" s="51"/>
      <c r="T200" s="46"/>
      <c r="V200" s="51"/>
      <c r="W200" s="46"/>
      <c r="Y200" s="51"/>
      <c r="AA200" s="46"/>
      <c r="AB200" s="46"/>
      <c r="AC200" s="46"/>
      <c r="AD200" s="46"/>
      <c r="AF200" s="51"/>
      <c r="AG200" s="46"/>
      <c r="AI200" s="51"/>
    </row>
    <row r="201" spans="6:35" s="44" customFormat="1">
      <c r="F201" s="51"/>
      <c r="G201" s="46"/>
      <c r="I201" s="51"/>
      <c r="K201" s="46"/>
      <c r="L201" s="46"/>
      <c r="M201" s="46"/>
      <c r="N201" s="46"/>
      <c r="P201" s="51"/>
      <c r="Q201" s="46"/>
      <c r="S201" s="51"/>
      <c r="T201" s="46"/>
      <c r="V201" s="51"/>
      <c r="W201" s="46"/>
      <c r="Y201" s="51"/>
      <c r="AA201" s="46"/>
      <c r="AB201" s="46"/>
      <c r="AC201" s="46"/>
      <c r="AD201" s="46"/>
      <c r="AF201" s="51"/>
      <c r="AG201" s="46"/>
      <c r="AI201" s="51"/>
    </row>
    <row r="202" spans="6:35" s="44" customFormat="1">
      <c r="F202" s="51"/>
      <c r="G202" s="46"/>
      <c r="I202" s="51"/>
      <c r="K202" s="46"/>
      <c r="L202" s="46"/>
      <c r="M202" s="46"/>
      <c r="N202" s="46"/>
      <c r="P202" s="51"/>
      <c r="Q202" s="46"/>
      <c r="S202" s="51"/>
      <c r="T202" s="46"/>
      <c r="V202" s="51"/>
      <c r="W202" s="46"/>
      <c r="Y202" s="51"/>
      <c r="AA202" s="46"/>
      <c r="AB202" s="46"/>
      <c r="AC202" s="46"/>
      <c r="AD202" s="46"/>
      <c r="AF202" s="51"/>
      <c r="AG202" s="46"/>
      <c r="AI202" s="51"/>
    </row>
    <row r="203" spans="6:35" s="44" customFormat="1">
      <c r="F203" s="51"/>
      <c r="G203" s="46"/>
      <c r="I203" s="51"/>
      <c r="K203" s="46"/>
      <c r="L203" s="46"/>
      <c r="M203" s="46"/>
      <c r="N203" s="46"/>
      <c r="P203" s="51"/>
      <c r="Q203" s="46"/>
      <c r="S203" s="51"/>
      <c r="T203" s="46"/>
      <c r="V203" s="51"/>
      <c r="W203" s="46"/>
      <c r="Y203" s="51"/>
      <c r="AA203" s="46"/>
      <c r="AB203" s="46"/>
      <c r="AC203" s="46"/>
      <c r="AD203" s="46"/>
      <c r="AF203" s="51"/>
      <c r="AG203" s="46"/>
      <c r="AI203" s="51"/>
    </row>
    <row r="204" spans="6:35" s="44" customFormat="1">
      <c r="F204" s="51"/>
      <c r="G204" s="46"/>
      <c r="I204" s="51"/>
      <c r="K204" s="46"/>
      <c r="L204" s="46"/>
      <c r="M204" s="46"/>
      <c r="N204" s="46"/>
      <c r="P204" s="51"/>
      <c r="Q204" s="46"/>
      <c r="S204" s="51"/>
      <c r="T204" s="46"/>
      <c r="V204" s="51"/>
      <c r="W204" s="46"/>
      <c r="Y204" s="51"/>
      <c r="AA204" s="46"/>
      <c r="AB204" s="46"/>
      <c r="AC204" s="46"/>
      <c r="AD204" s="46"/>
      <c r="AF204" s="51"/>
      <c r="AG204" s="46"/>
      <c r="AI204" s="51"/>
    </row>
    <row r="205" spans="6:35" s="44" customFormat="1">
      <c r="F205" s="51"/>
      <c r="G205" s="46"/>
      <c r="I205" s="51"/>
      <c r="K205" s="46"/>
      <c r="L205" s="46"/>
      <c r="M205" s="46"/>
      <c r="N205" s="46"/>
      <c r="P205" s="51"/>
      <c r="Q205" s="46"/>
      <c r="S205" s="51"/>
      <c r="T205" s="46"/>
      <c r="V205" s="51"/>
      <c r="W205" s="46"/>
      <c r="Y205" s="51"/>
      <c r="AA205" s="46"/>
      <c r="AB205" s="46"/>
      <c r="AC205" s="46"/>
      <c r="AD205" s="46"/>
      <c r="AF205" s="51"/>
      <c r="AG205" s="46"/>
      <c r="AI205" s="51"/>
    </row>
    <row r="206" spans="6:35" s="44" customFormat="1">
      <c r="F206" s="51"/>
      <c r="G206" s="46"/>
      <c r="I206" s="51"/>
      <c r="K206" s="46"/>
      <c r="L206" s="46"/>
      <c r="M206" s="46"/>
      <c r="N206" s="46"/>
      <c r="P206" s="51"/>
      <c r="Q206" s="46"/>
      <c r="S206" s="51"/>
      <c r="T206" s="46"/>
      <c r="V206" s="51"/>
      <c r="W206" s="46"/>
      <c r="Y206" s="51"/>
      <c r="AA206" s="46"/>
      <c r="AB206" s="46"/>
      <c r="AC206" s="46"/>
      <c r="AD206" s="46"/>
      <c r="AF206" s="51"/>
      <c r="AG206" s="46"/>
      <c r="AI206" s="51"/>
    </row>
    <row r="207" spans="6:35" s="44" customFormat="1">
      <c r="F207" s="51"/>
      <c r="G207" s="46"/>
      <c r="I207" s="51"/>
      <c r="K207" s="46"/>
      <c r="L207" s="46"/>
      <c r="M207" s="46"/>
      <c r="N207" s="46"/>
      <c r="P207" s="51"/>
      <c r="Q207" s="46"/>
      <c r="S207" s="51"/>
      <c r="T207" s="46"/>
      <c r="V207" s="51"/>
      <c r="W207" s="46"/>
      <c r="Y207" s="51"/>
      <c r="AA207" s="46"/>
      <c r="AB207" s="46"/>
      <c r="AC207" s="46"/>
      <c r="AD207" s="46"/>
      <c r="AF207" s="51"/>
      <c r="AG207" s="46"/>
      <c r="AI207" s="51"/>
    </row>
    <row r="208" spans="6:35" s="44" customFormat="1">
      <c r="F208" s="51"/>
      <c r="G208" s="46"/>
      <c r="I208" s="51"/>
      <c r="K208" s="46"/>
      <c r="L208" s="46"/>
      <c r="M208" s="46"/>
      <c r="N208" s="46"/>
      <c r="P208" s="51"/>
      <c r="Q208" s="46"/>
      <c r="S208" s="51"/>
      <c r="T208" s="46"/>
      <c r="V208" s="51"/>
      <c r="W208" s="46"/>
      <c r="Y208" s="51"/>
      <c r="AA208" s="46"/>
      <c r="AB208" s="46"/>
      <c r="AC208" s="46"/>
      <c r="AD208" s="46"/>
      <c r="AF208" s="51"/>
      <c r="AG208" s="46"/>
      <c r="AI208" s="51"/>
    </row>
    <row r="209" spans="6:35" s="44" customFormat="1">
      <c r="F209" s="51"/>
      <c r="G209" s="46"/>
      <c r="I209" s="51"/>
      <c r="K209" s="46"/>
      <c r="L209" s="46"/>
      <c r="M209" s="46"/>
      <c r="N209" s="46"/>
      <c r="P209" s="51"/>
      <c r="Q209" s="46"/>
      <c r="S209" s="51"/>
      <c r="T209" s="46"/>
      <c r="V209" s="51"/>
      <c r="W209" s="46"/>
      <c r="Y209" s="51"/>
      <c r="AA209" s="46"/>
      <c r="AB209" s="46"/>
      <c r="AC209" s="46"/>
      <c r="AD209" s="46"/>
      <c r="AF209" s="51"/>
      <c r="AG209" s="46"/>
      <c r="AI209" s="51"/>
    </row>
    <row r="210" spans="6:35" s="44" customFormat="1">
      <c r="F210" s="51"/>
      <c r="G210" s="46"/>
      <c r="I210" s="51"/>
      <c r="K210" s="46"/>
      <c r="L210" s="46"/>
      <c r="M210" s="46"/>
      <c r="N210" s="46"/>
      <c r="P210" s="51"/>
      <c r="Q210" s="46"/>
      <c r="S210" s="51"/>
      <c r="T210" s="46"/>
      <c r="V210" s="51"/>
      <c r="W210" s="46"/>
      <c r="Y210" s="51"/>
      <c r="AA210" s="46"/>
      <c r="AB210" s="46"/>
      <c r="AC210" s="46"/>
      <c r="AD210" s="46"/>
      <c r="AF210" s="51"/>
      <c r="AG210" s="46"/>
      <c r="AI210" s="51"/>
    </row>
    <row r="211" spans="6:35" s="44" customFormat="1">
      <c r="F211" s="51"/>
      <c r="G211" s="46"/>
      <c r="I211" s="51"/>
      <c r="K211" s="46"/>
      <c r="L211" s="46"/>
      <c r="M211" s="46"/>
      <c r="N211" s="46"/>
      <c r="P211" s="51"/>
      <c r="Q211" s="46"/>
      <c r="S211" s="51"/>
      <c r="T211" s="46"/>
      <c r="V211" s="51"/>
      <c r="W211" s="46"/>
      <c r="Y211" s="51"/>
      <c r="AA211" s="46"/>
      <c r="AB211" s="46"/>
      <c r="AC211" s="46"/>
      <c r="AD211" s="46"/>
      <c r="AF211" s="51"/>
      <c r="AG211" s="46"/>
      <c r="AI211" s="51"/>
    </row>
    <row r="212" spans="6:35" s="44" customFormat="1">
      <c r="F212" s="51"/>
      <c r="G212" s="46"/>
      <c r="I212" s="51"/>
      <c r="K212" s="46"/>
      <c r="L212" s="46"/>
      <c r="M212" s="46"/>
      <c r="N212" s="46"/>
      <c r="P212" s="51"/>
      <c r="Q212" s="46"/>
      <c r="S212" s="51"/>
      <c r="T212" s="46"/>
      <c r="V212" s="51"/>
      <c r="W212" s="46"/>
      <c r="Y212" s="51"/>
      <c r="AA212" s="46"/>
      <c r="AB212" s="46"/>
      <c r="AC212" s="46"/>
      <c r="AD212" s="46"/>
      <c r="AF212" s="51"/>
      <c r="AG212" s="46"/>
      <c r="AI212" s="51"/>
    </row>
    <row r="213" spans="6:35" s="44" customFormat="1">
      <c r="F213" s="51"/>
      <c r="G213" s="46"/>
      <c r="I213" s="51"/>
      <c r="K213" s="46"/>
      <c r="L213" s="46"/>
      <c r="M213" s="46"/>
      <c r="N213" s="46"/>
      <c r="P213" s="51"/>
      <c r="Q213" s="46"/>
      <c r="S213" s="51"/>
      <c r="T213" s="46"/>
      <c r="V213" s="51"/>
      <c r="W213" s="46"/>
      <c r="Y213" s="51"/>
      <c r="AA213" s="46"/>
      <c r="AB213" s="46"/>
      <c r="AC213" s="46"/>
      <c r="AD213" s="46"/>
      <c r="AF213" s="51"/>
      <c r="AG213" s="46"/>
      <c r="AI213" s="51"/>
    </row>
    <row r="214" spans="6:35" s="44" customFormat="1">
      <c r="F214" s="51"/>
      <c r="G214" s="46"/>
      <c r="I214" s="51"/>
      <c r="K214" s="46"/>
      <c r="L214" s="46"/>
      <c r="M214" s="46"/>
      <c r="N214" s="46"/>
      <c r="P214" s="51"/>
      <c r="Q214" s="46"/>
      <c r="S214" s="51"/>
      <c r="T214" s="46"/>
      <c r="V214" s="51"/>
      <c r="W214" s="46"/>
      <c r="Y214" s="51"/>
      <c r="AA214" s="46"/>
      <c r="AB214" s="46"/>
      <c r="AC214" s="46"/>
      <c r="AD214" s="46"/>
      <c r="AF214" s="51"/>
      <c r="AG214" s="46"/>
      <c r="AI214" s="51"/>
    </row>
    <row r="215" spans="6:35" s="44" customFormat="1">
      <c r="F215" s="51"/>
      <c r="G215" s="46"/>
      <c r="I215" s="51"/>
      <c r="K215" s="46"/>
      <c r="L215" s="46"/>
      <c r="M215" s="46"/>
      <c r="N215" s="46"/>
      <c r="P215" s="51"/>
      <c r="Q215" s="46"/>
      <c r="S215" s="51"/>
      <c r="T215" s="46"/>
      <c r="V215" s="51"/>
      <c r="W215" s="46"/>
      <c r="Y215" s="51"/>
      <c r="AA215" s="46"/>
      <c r="AB215" s="46"/>
      <c r="AC215" s="46"/>
      <c r="AD215" s="46"/>
      <c r="AF215" s="51"/>
      <c r="AG215" s="46"/>
      <c r="AI215" s="51"/>
    </row>
    <row r="216" spans="6:35" s="44" customFormat="1">
      <c r="F216" s="51"/>
      <c r="G216" s="46"/>
      <c r="I216" s="51"/>
      <c r="K216" s="46"/>
      <c r="L216" s="46"/>
      <c r="M216" s="46"/>
      <c r="N216" s="46"/>
      <c r="P216" s="51"/>
      <c r="Q216" s="46"/>
      <c r="S216" s="51"/>
      <c r="T216" s="46"/>
      <c r="V216" s="51"/>
      <c r="W216" s="46"/>
      <c r="Y216" s="51"/>
      <c r="AA216" s="46"/>
      <c r="AB216" s="46"/>
      <c r="AC216" s="46"/>
      <c r="AD216" s="46"/>
      <c r="AF216" s="51"/>
      <c r="AG216" s="46"/>
      <c r="AI216" s="51"/>
    </row>
    <row r="217" spans="6:35" s="44" customFormat="1">
      <c r="F217" s="51"/>
      <c r="G217" s="46"/>
      <c r="I217" s="51"/>
      <c r="K217" s="46"/>
      <c r="L217" s="46"/>
      <c r="M217" s="46"/>
      <c r="N217" s="46"/>
      <c r="P217" s="51"/>
      <c r="Q217" s="46"/>
      <c r="S217" s="51"/>
      <c r="T217" s="46"/>
      <c r="V217" s="51"/>
      <c r="W217" s="46"/>
      <c r="Y217" s="51"/>
      <c r="AA217" s="46"/>
      <c r="AB217" s="46"/>
      <c r="AC217" s="46"/>
      <c r="AD217" s="46"/>
      <c r="AF217" s="51"/>
      <c r="AG217" s="46"/>
      <c r="AI217" s="51"/>
    </row>
    <row r="218" spans="6:35" s="44" customFormat="1">
      <c r="F218" s="51"/>
      <c r="G218" s="46"/>
      <c r="I218" s="51"/>
      <c r="K218" s="46"/>
      <c r="L218" s="46"/>
      <c r="M218" s="46"/>
      <c r="N218" s="46"/>
      <c r="P218" s="51"/>
      <c r="Q218" s="46"/>
      <c r="S218" s="51"/>
      <c r="T218" s="46"/>
      <c r="V218" s="51"/>
      <c r="W218" s="46"/>
      <c r="Y218" s="51"/>
      <c r="AA218" s="46"/>
      <c r="AB218" s="46"/>
      <c r="AC218" s="46"/>
      <c r="AD218" s="46"/>
      <c r="AF218" s="51"/>
      <c r="AG218" s="46"/>
      <c r="AI218" s="51"/>
    </row>
    <row r="219" spans="6:35" s="44" customFormat="1">
      <c r="F219" s="51"/>
      <c r="G219" s="46"/>
      <c r="I219" s="51"/>
      <c r="K219" s="46"/>
      <c r="L219" s="46"/>
      <c r="M219" s="46"/>
      <c r="N219" s="46"/>
      <c r="P219" s="51"/>
      <c r="Q219" s="46"/>
      <c r="S219" s="51"/>
      <c r="T219" s="46"/>
      <c r="V219" s="51"/>
      <c r="W219" s="46"/>
      <c r="Y219" s="51"/>
      <c r="AA219" s="46"/>
      <c r="AB219" s="46"/>
      <c r="AC219" s="46"/>
      <c r="AD219" s="46"/>
      <c r="AF219" s="51"/>
      <c r="AG219" s="46"/>
      <c r="AI219" s="51"/>
    </row>
    <row r="220" spans="6:35" s="44" customFormat="1">
      <c r="F220" s="51"/>
      <c r="G220" s="46"/>
      <c r="I220" s="51"/>
      <c r="K220" s="46"/>
      <c r="L220" s="46"/>
      <c r="M220" s="46"/>
      <c r="N220" s="46"/>
      <c r="P220" s="51"/>
      <c r="Q220" s="46"/>
      <c r="S220" s="51"/>
      <c r="T220" s="46"/>
      <c r="V220" s="51"/>
      <c r="W220" s="46"/>
      <c r="Y220" s="51"/>
      <c r="AA220" s="46"/>
      <c r="AB220" s="46"/>
      <c r="AC220" s="46"/>
      <c r="AD220" s="46"/>
      <c r="AF220" s="51"/>
      <c r="AG220" s="46"/>
      <c r="AI220" s="51"/>
    </row>
    <row r="221" spans="6:35" s="44" customFormat="1">
      <c r="F221" s="51"/>
      <c r="G221" s="46"/>
      <c r="I221" s="51"/>
      <c r="K221" s="46"/>
      <c r="L221" s="46"/>
      <c r="M221" s="46"/>
      <c r="N221" s="46"/>
      <c r="P221" s="51"/>
      <c r="Q221" s="46"/>
      <c r="S221" s="51"/>
      <c r="T221" s="46"/>
      <c r="V221" s="51"/>
      <c r="W221" s="46"/>
      <c r="Y221" s="51"/>
      <c r="AA221" s="46"/>
      <c r="AB221" s="46"/>
      <c r="AC221" s="46"/>
      <c r="AD221" s="46"/>
      <c r="AF221" s="51"/>
      <c r="AG221" s="46"/>
      <c r="AI221" s="51"/>
    </row>
    <row r="222" spans="6:35" s="44" customFormat="1">
      <c r="F222" s="51"/>
      <c r="G222" s="46"/>
      <c r="I222" s="51"/>
      <c r="K222" s="46"/>
      <c r="L222" s="46"/>
      <c r="M222" s="46"/>
      <c r="N222" s="46"/>
      <c r="P222" s="51"/>
      <c r="Q222" s="46"/>
      <c r="S222" s="51"/>
      <c r="T222" s="46"/>
      <c r="V222" s="51"/>
      <c r="W222" s="46"/>
      <c r="Y222" s="51"/>
      <c r="AA222" s="46"/>
      <c r="AB222" s="46"/>
      <c r="AC222" s="46"/>
      <c r="AD222" s="46"/>
      <c r="AF222" s="51"/>
      <c r="AG222" s="46"/>
      <c r="AI222" s="51"/>
    </row>
    <row r="223" spans="6:35" s="44" customFormat="1">
      <c r="F223" s="51"/>
      <c r="G223" s="46"/>
      <c r="I223" s="51"/>
      <c r="K223" s="46"/>
      <c r="L223" s="46"/>
      <c r="M223" s="46"/>
      <c r="N223" s="46"/>
      <c r="P223" s="51"/>
      <c r="Q223" s="46"/>
      <c r="S223" s="51"/>
      <c r="T223" s="46"/>
      <c r="V223" s="51"/>
      <c r="W223" s="46"/>
      <c r="Y223" s="51"/>
      <c r="AA223" s="46"/>
      <c r="AB223" s="46"/>
      <c r="AC223" s="46"/>
      <c r="AD223" s="46"/>
      <c r="AF223" s="51"/>
      <c r="AG223" s="46"/>
      <c r="AI223" s="51"/>
    </row>
    <row r="224" spans="6:35" s="44" customFormat="1">
      <c r="F224" s="51"/>
      <c r="G224" s="46"/>
      <c r="I224" s="51"/>
      <c r="K224" s="46"/>
      <c r="L224" s="46"/>
      <c r="M224" s="46"/>
      <c r="N224" s="46"/>
      <c r="P224" s="51"/>
      <c r="Q224" s="46"/>
      <c r="S224" s="51"/>
      <c r="T224" s="46"/>
      <c r="V224" s="51"/>
      <c r="W224" s="46"/>
      <c r="Y224" s="51"/>
      <c r="AA224" s="46"/>
      <c r="AB224" s="46"/>
      <c r="AC224" s="46"/>
      <c r="AD224" s="46"/>
      <c r="AF224" s="51"/>
      <c r="AG224" s="46"/>
      <c r="AI224" s="51"/>
    </row>
    <row r="225" spans="6:35" s="44" customFormat="1">
      <c r="F225" s="51"/>
      <c r="G225" s="46"/>
      <c r="I225" s="51"/>
      <c r="K225" s="46"/>
      <c r="L225" s="46"/>
      <c r="M225" s="46"/>
      <c r="N225" s="46"/>
      <c r="P225" s="51"/>
      <c r="Q225" s="46"/>
      <c r="S225" s="51"/>
      <c r="T225" s="46"/>
      <c r="V225" s="51"/>
      <c r="W225" s="46"/>
      <c r="Y225" s="51"/>
      <c r="AA225" s="46"/>
      <c r="AB225" s="46"/>
      <c r="AC225" s="46"/>
      <c r="AD225" s="46"/>
      <c r="AF225" s="51"/>
      <c r="AG225" s="46"/>
      <c r="AI225" s="51"/>
    </row>
    <row r="226" spans="6:35" s="44" customFormat="1">
      <c r="F226" s="51"/>
      <c r="G226" s="46"/>
      <c r="I226" s="51"/>
      <c r="K226" s="46"/>
      <c r="L226" s="46"/>
      <c r="M226" s="46"/>
      <c r="N226" s="46"/>
      <c r="P226" s="51"/>
      <c r="Q226" s="46"/>
      <c r="S226" s="51"/>
      <c r="T226" s="46"/>
      <c r="V226" s="51"/>
      <c r="W226" s="46"/>
      <c r="Y226" s="51"/>
      <c r="AA226" s="46"/>
      <c r="AB226" s="46"/>
      <c r="AC226" s="46"/>
      <c r="AD226" s="46"/>
      <c r="AF226" s="51"/>
      <c r="AG226" s="46"/>
      <c r="AI226" s="51"/>
    </row>
    <row r="227" spans="6:35" s="44" customFormat="1">
      <c r="F227" s="51"/>
      <c r="G227" s="46"/>
      <c r="I227" s="51"/>
      <c r="K227" s="46"/>
      <c r="L227" s="46"/>
      <c r="M227" s="46"/>
      <c r="N227" s="46"/>
      <c r="P227" s="51"/>
      <c r="Q227" s="46"/>
      <c r="S227" s="51"/>
      <c r="T227" s="46"/>
      <c r="V227" s="51"/>
      <c r="W227" s="46"/>
      <c r="Y227" s="51"/>
      <c r="AA227" s="46"/>
      <c r="AB227" s="46"/>
      <c r="AC227" s="46"/>
      <c r="AD227" s="46"/>
      <c r="AF227" s="51"/>
      <c r="AG227" s="46"/>
      <c r="AI227" s="51"/>
    </row>
    <row r="228" spans="6:35" s="44" customFormat="1">
      <c r="F228" s="51"/>
      <c r="G228" s="46"/>
      <c r="I228" s="51"/>
      <c r="K228" s="46"/>
      <c r="L228" s="46"/>
      <c r="M228" s="46"/>
      <c r="N228" s="46"/>
      <c r="P228" s="51"/>
      <c r="Q228" s="46"/>
      <c r="S228" s="51"/>
      <c r="T228" s="46"/>
      <c r="V228" s="51"/>
      <c r="W228" s="46"/>
      <c r="Y228" s="51"/>
      <c r="AA228" s="46"/>
      <c r="AB228" s="46"/>
      <c r="AC228" s="46"/>
      <c r="AD228" s="46"/>
      <c r="AF228" s="51"/>
      <c r="AG228" s="46"/>
      <c r="AI228" s="51"/>
    </row>
    <row r="229" spans="6:35" s="44" customFormat="1">
      <c r="F229" s="51"/>
      <c r="G229" s="46"/>
      <c r="I229" s="51"/>
      <c r="K229" s="46"/>
      <c r="L229" s="46"/>
      <c r="M229" s="46"/>
      <c r="N229" s="46"/>
      <c r="P229" s="51"/>
      <c r="Q229" s="46"/>
      <c r="S229" s="51"/>
      <c r="T229" s="46"/>
      <c r="V229" s="51"/>
      <c r="W229" s="46"/>
      <c r="Y229" s="51"/>
      <c r="AA229" s="46"/>
      <c r="AB229" s="46"/>
      <c r="AC229" s="46"/>
      <c r="AD229" s="46"/>
      <c r="AF229" s="51"/>
      <c r="AG229" s="46"/>
      <c r="AI229" s="51"/>
    </row>
    <row r="230" spans="6:35" s="44" customFormat="1">
      <c r="F230" s="51"/>
      <c r="G230" s="46"/>
      <c r="I230" s="51"/>
      <c r="K230" s="46"/>
      <c r="L230" s="46"/>
      <c r="M230" s="46"/>
      <c r="N230" s="46"/>
      <c r="P230" s="51"/>
      <c r="Q230" s="46"/>
      <c r="S230" s="51"/>
      <c r="T230" s="46"/>
      <c r="V230" s="51"/>
      <c r="W230" s="46"/>
      <c r="Y230" s="51"/>
      <c r="AA230" s="46"/>
      <c r="AB230" s="46"/>
      <c r="AC230" s="46"/>
      <c r="AD230" s="46"/>
      <c r="AF230" s="51"/>
      <c r="AG230" s="46"/>
      <c r="AI230" s="51"/>
    </row>
    <row r="231" spans="6:35" s="44" customFormat="1">
      <c r="F231" s="51"/>
      <c r="G231" s="46"/>
      <c r="I231" s="51"/>
      <c r="K231" s="46"/>
      <c r="L231" s="46"/>
      <c r="M231" s="46"/>
      <c r="N231" s="46"/>
      <c r="P231" s="51"/>
      <c r="Q231" s="46"/>
      <c r="S231" s="51"/>
      <c r="T231" s="46"/>
      <c r="V231" s="51"/>
      <c r="W231" s="46"/>
      <c r="Y231" s="51"/>
      <c r="AA231" s="46"/>
      <c r="AB231" s="46"/>
      <c r="AC231" s="46"/>
      <c r="AD231" s="46"/>
      <c r="AF231" s="51"/>
      <c r="AG231" s="46"/>
      <c r="AI231" s="51"/>
    </row>
    <row r="232" spans="6:35" s="44" customFormat="1">
      <c r="F232" s="51"/>
      <c r="G232" s="46"/>
      <c r="I232" s="51"/>
      <c r="K232" s="46"/>
      <c r="L232" s="46"/>
      <c r="M232" s="46"/>
      <c r="N232" s="46"/>
      <c r="P232" s="51"/>
      <c r="Q232" s="46"/>
      <c r="S232" s="51"/>
      <c r="T232" s="46"/>
      <c r="V232" s="51"/>
      <c r="W232" s="46"/>
      <c r="Y232" s="51"/>
      <c r="AA232" s="46"/>
      <c r="AB232" s="46"/>
      <c r="AC232" s="46"/>
      <c r="AD232" s="46"/>
      <c r="AF232" s="51"/>
      <c r="AG232" s="46"/>
      <c r="AI232" s="51"/>
    </row>
    <row r="233" spans="6:35" s="44" customFormat="1">
      <c r="F233" s="51"/>
      <c r="G233" s="46"/>
      <c r="I233" s="51"/>
      <c r="K233" s="46"/>
      <c r="L233" s="46"/>
      <c r="M233" s="46"/>
      <c r="N233" s="46"/>
      <c r="P233" s="51"/>
      <c r="Q233" s="46"/>
      <c r="S233" s="51"/>
      <c r="T233" s="46"/>
      <c r="V233" s="51"/>
      <c r="W233" s="46"/>
      <c r="Y233" s="51"/>
      <c r="AA233" s="46"/>
      <c r="AB233" s="46"/>
      <c r="AC233" s="46"/>
      <c r="AD233" s="46"/>
      <c r="AF233" s="51"/>
      <c r="AG233" s="46"/>
      <c r="AI233" s="51"/>
    </row>
    <row r="234" spans="6:35" s="44" customFormat="1">
      <c r="F234" s="51"/>
      <c r="G234" s="46"/>
      <c r="I234" s="51"/>
      <c r="K234" s="46"/>
      <c r="L234" s="46"/>
      <c r="M234" s="46"/>
      <c r="N234" s="46"/>
      <c r="P234" s="51"/>
      <c r="Q234" s="46"/>
      <c r="S234" s="51"/>
      <c r="T234" s="46"/>
      <c r="V234" s="51"/>
      <c r="W234" s="46"/>
      <c r="Y234" s="51"/>
      <c r="AA234" s="46"/>
      <c r="AB234" s="46"/>
      <c r="AC234" s="46"/>
      <c r="AD234" s="46"/>
      <c r="AF234" s="51"/>
      <c r="AG234" s="46"/>
      <c r="AI234" s="51"/>
    </row>
    <row r="235" spans="6:35" s="44" customFormat="1">
      <c r="F235" s="51"/>
      <c r="G235" s="46"/>
      <c r="I235" s="51"/>
      <c r="K235" s="46"/>
      <c r="L235" s="46"/>
      <c r="M235" s="46"/>
      <c r="N235" s="46"/>
      <c r="P235" s="51"/>
      <c r="Q235" s="46"/>
      <c r="S235" s="51"/>
      <c r="T235" s="46"/>
      <c r="V235" s="51"/>
      <c r="W235" s="46"/>
      <c r="Y235" s="51"/>
      <c r="AA235" s="46"/>
      <c r="AB235" s="46"/>
      <c r="AC235" s="46"/>
      <c r="AD235" s="46"/>
      <c r="AF235" s="51"/>
      <c r="AG235" s="46"/>
      <c r="AI235" s="51"/>
    </row>
    <row r="236" spans="6:35" s="44" customFormat="1">
      <c r="F236" s="51"/>
      <c r="G236" s="46"/>
      <c r="I236" s="51"/>
      <c r="K236" s="46"/>
      <c r="L236" s="46"/>
      <c r="M236" s="46"/>
      <c r="N236" s="46"/>
      <c r="P236" s="51"/>
      <c r="Q236" s="46"/>
      <c r="S236" s="51"/>
      <c r="T236" s="46"/>
      <c r="V236" s="51"/>
      <c r="W236" s="46"/>
      <c r="Y236" s="51"/>
      <c r="AA236" s="46"/>
      <c r="AB236" s="46"/>
      <c r="AC236" s="46"/>
      <c r="AD236" s="46"/>
      <c r="AF236" s="51"/>
      <c r="AG236" s="46"/>
      <c r="AI236" s="51"/>
    </row>
    <row r="237" spans="6:35" s="44" customFormat="1">
      <c r="F237" s="51"/>
      <c r="G237" s="46"/>
      <c r="I237" s="51"/>
      <c r="K237" s="46"/>
      <c r="L237" s="46"/>
      <c r="M237" s="46"/>
      <c r="N237" s="46"/>
      <c r="P237" s="51"/>
      <c r="Q237" s="46"/>
      <c r="S237" s="51"/>
      <c r="T237" s="46"/>
      <c r="V237" s="51"/>
      <c r="W237" s="46"/>
      <c r="Y237" s="51"/>
      <c r="AA237" s="46"/>
      <c r="AB237" s="46"/>
      <c r="AC237" s="46"/>
      <c r="AD237" s="46"/>
      <c r="AF237" s="51"/>
      <c r="AG237" s="46"/>
      <c r="AI237" s="51"/>
    </row>
    <row r="238" spans="6:35" s="44" customFormat="1">
      <c r="F238" s="51"/>
      <c r="G238" s="46"/>
      <c r="I238" s="51"/>
      <c r="K238" s="46"/>
      <c r="L238" s="46"/>
      <c r="M238" s="46"/>
      <c r="N238" s="46"/>
      <c r="P238" s="51"/>
      <c r="Q238" s="46"/>
      <c r="S238" s="51"/>
      <c r="T238" s="46"/>
      <c r="V238" s="51"/>
      <c r="W238" s="46"/>
      <c r="Y238" s="51"/>
      <c r="AA238" s="46"/>
      <c r="AB238" s="46"/>
      <c r="AC238" s="46"/>
      <c r="AD238" s="46"/>
      <c r="AF238" s="51"/>
      <c r="AG238" s="46"/>
      <c r="AI238" s="51"/>
    </row>
    <row r="239" spans="6:35" s="44" customFormat="1">
      <c r="F239" s="51"/>
      <c r="G239" s="46"/>
      <c r="I239" s="51"/>
      <c r="K239" s="46"/>
      <c r="L239" s="46"/>
      <c r="M239" s="46"/>
      <c r="N239" s="46"/>
      <c r="P239" s="51"/>
      <c r="Q239" s="46"/>
      <c r="S239" s="51"/>
      <c r="T239" s="46"/>
      <c r="V239" s="51"/>
      <c r="W239" s="46"/>
      <c r="Y239" s="51"/>
      <c r="AA239" s="46"/>
      <c r="AB239" s="46"/>
      <c r="AC239" s="46"/>
      <c r="AD239" s="46"/>
      <c r="AF239" s="51"/>
      <c r="AG239" s="46"/>
      <c r="AI239" s="51"/>
    </row>
    <row r="240" spans="6:35" s="44" customFormat="1">
      <c r="F240" s="51"/>
      <c r="G240" s="46"/>
      <c r="I240" s="51"/>
      <c r="K240" s="46"/>
      <c r="L240" s="46"/>
      <c r="M240" s="46"/>
      <c r="N240" s="46"/>
      <c r="P240" s="51"/>
      <c r="Q240" s="46"/>
      <c r="S240" s="51"/>
      <c r="T240" s="46"/>
      <c r="V240" s="51"/>
      <c r="W240" s="46"/>
      <c r="Y240" s="51"/>
      <c r="AA240" s="46"/>
      <c r="AB240" s="46"/>
      <c r="AC240" s="46"/>
      <c r="AD240" s="46"/>
      <c r="AF240" s="51"/>
      <c r="AG240" s="46"/>
      <c r="AI240" s="51"/>
    </row>
    <row r="241" spans="6:35" s="44" customFormat="1">
      <c r="F241" s="51"/>
      <c r="G241" s="46"/>
      <c r="I241" s="51"/>
      <c r="K241" s="46"/>
      <c r="L241" s="46"/>
      <c r="M241" s="46"/>
      <c r="N241" s="46"/>
      <c r="P241" s="51"/>
      <c r="Q241" s="46"/>
      <c r="S241" s="51"/>
      <c r="T241" s="46"/>
      <c r="V241" s="51"/>
      <c r="W241" s="46"/>
      <c r="Y241" s="51"/>
      <c r="AA241" s="46"/>
      <c r="AB241" s="46"/>
      <c r="AC241" s="46"/>
      <c r="AD241" s="46"/>
      <c r="AF241" s="51"/>
      <c r="AG241" s="46"/>
      <c r="AI241" s="51"/>
    </row>
    <row r="242" spans="6:35" s="44" customFormat="1">
      <c r="F242" s="51"/>
      <c r="G242" s="46"/>
      <c r="I242" s="51"/>
      <c r="K242" s="46"/>
      <c r="L242" s="46"/>
      <c r="M242" s="46"/>
      <c r="N242" s="46"/>
      <c r="P242" s="51"/>
      <c r="Q242" s="46"/>
      <c r="S242" s="51"/>
      <c r="T242" s="46"/>
      <c r="V242" s="51"/>
      <c r="W242" s="46"/>
      <c r="Y242" s="51"/>
      <c r="AA242" s="46"/>
      <c r="AB242" s="46"/>
      <c r="AC242" s="46"/>
      <c r="AD242" s="46"/>
      <c r="AF242" s="51"/>
      <c r="AG242" s="46"/>
      <c r="AI242" s="51"/>
    </row>
    <row r="243" spans="6:35" s="44" customFormat="1">
      <c r="F243" s="51"/>
      <c r="G243" s="46"/>
      <c r="I243" s="51"/>
      <c r="K243" s="46"/>
      <c r="L243" s="46"/>
      <c r="M243" s="46"/>
      <c r="N243" s="46"/>
      <c r="P243" s="51"/>
      <c r="Q243" s="46"/>
      <c r="S243" s="51"/>
      <c r="T243" s="46"/>
      <c r="V243" s="51"/>
      <c r="W243" s="46"/>
      <c r="Y243" s="51"/>
      <c r="AA243" s="46"/>
      <c r="AB243" s="46"/>
      <c r="AC243" s="46"/>
      <c r="AD243" s="46"/>
      <c r="AF243" s="51"/>
      <c r="AG243" s="46"/>
      <c r="AI243" s="51"/>
    </row>
    <row r="244" spans="6:35" s="44" customFormat="1">
      <c r="F244" s="51"/>
      <c r="G244" s="46"/>
      <c r="I244" s="51"/>
      <c r="K244" s="46"/>
      <c r="L244" s="46"/>
      <c r="M244" s="46"/>
      <c r="N244" s="46"/>
      <c r="P244" s="51"/>
      <c r="Q244" s="46"/>
      <c r="S244" s="51"/>
      <c r="T244" s="46"/>
      <c r="V244" s="51"/>
      <c r="W244" s="46"/>
      <c r="Y244" s="51"/>
      <c r="AA244" s="46"/>
      <c r="AB244" s="46"/>
      <c r="AC244" s="46"/>
      <c r="AD244" s="46"/>
      <c r="AF244" s="51"/>
      <c r="AG244" s="46"/>
      <c r="AI244" s="51"/>
    </row>
    <row r="245" spans="6:35" s="44" customFormat="1">
      <c r="F245" s="51"/>
      <c r="G245" s="46"/>
      <c r="I245" s="51"/>
      <c r="K245" s="46"/>
      <c r="L245" s="46"/>
      <c r="M245" s="46"/>
      <c r="N245" s="46"/>
      <c r="P245" s="51"/>
      <c r="Q245" s="46"/>
      <c r="S245" s="51"/>
      <c r="T245" s="46"/>
      <c r="V245" s="51"/>
      <c r="W245" s="46"/>
      <c r="Y245" s="51"/>
      <c r="AA245" s="46"/>
      <c r="AB245" s="46"/>
      <c r="AC245" s="46"/>
      <c r="AD245" s="46"/>
      <c r="AF245" s="51"/>
      <c r="AG245" s="46"/>
      <c r="AI245" s="51"/>
    </row>
    <row r="246" spans="6:35" s="44" customFormat="1">
      <c r="F246" s="51"/>
      <c r="G246" s="46"/>
      <c r="I246" s="51"/>
      <c r="K246" s="46"/>
      <c r="L246" s="46"/>
      <c r="M246" s="46"/>
      <c r="N246" s="46"/>
      <c r="P246" s="51"/>
      <c r="Q246" s="46"/>
      <c r="S246" s="51"/>
      <c r="T246" s="46"/>
      <c r="V246" s="51"/>
      <c r="W246" s="46"/>
      <c r="Y246" s="51"/>
      <c r="AA246" s="46"/>
      <c r="AB246" s="46"/>
      <c r="AC246" s="46"/>
      <c r="AD246" s="46"/>
      <c r="AF246" s="51"/>
      <c r="AG246" s="46"/>
      <c r="AI246" s="51"/>
    </row>
    <row r="247" spans="6:35" s="44" customFormat="1">
      <c r="F247" s="51"/>
      <c r="G247" s="46"/>
      <c r="I247" s="51"/>
      <c r="K247" s="46"/>
      <c r="L247" s="46"/>
      <c r="M247" s="46"/>
      <c r="N247" s="46"/>
      <c r="P247" s="51"/>
      <c r="Q247" s="46"/>
      <c r="S247" s="51"/>
      <c r="T247" s="46"/>
      <c r="V247" s="51"/>
      <c r="W247" s="46"/>
      <c r="Y247" s="51"/>
      <c r="AA247" s="46"/>
      <c r="AB247" s="46"/>
      <c r="AC247" s="46"/>
      <c r="AD247" s="46"/>
      <c r="AF247" s="51"/>
      <c r="AG247" s="46"/>
      <c r="AI247" s="51"/>
    </row>
    <row r="248" spans="6:35" s="44" customFormat="1">
      <c r="F248" s="51"/>
      <c r="G248" s="46"/>
      <c r="I248" s="51"/>
      <c r="K248" s="46"/>
      <c r="L248" s="46"/>
      <c r="M248" s="46"/>
      <c r="N248" s="46"/>
      <c r="P248" s="51"/>
      <c r="Q248" s="46"/>
      <c r="S248" s="51"/>
      <c r="T248" s="46"/>
      <c r="V248" s="51"/>
      <c r="W248" s="46"/>
      <c r="Y248" s="51"/>
      <c r="AA248" s="46"/>
      <c r="AB248" s="46"/>
      <c r="AC248" s="46"/>
      <c r="AD248" s="46"/>
      <c r="AF248" s="51"/>
      <c r="AG248" s="46"/>
      <c r="AI248" s="51"/>
    </row>
    <row r="249" spans="6:35" s="44" customFormat="1">
      <c r="F249" s="51"/>
      <c r="G249" s="46"/>
      <c r="I249" s="51"/>
      <c r="K249" s="46"/>
      <c r="L249" s="46"/>
      <c r="M249" s="46"/>
      <c r="N249" s="46"/>
      <c r="P249" s="51"/>
      <c r="Q249" s="46"/>
      <c r="S249" s="51"/>
      <c r="T249" s="46"/>
      <c r="V249" s="51"/>
      <c r="W249" s="46"/>
      <c r="Y249" s="51"/>
      <c r="AA249" s="46"/>
      <c r="AB249" s="46"/>
      <c r="AC249" s="46"/>
      <c r="AD249" s="46"/>
      <c r="AF249" s="51"/>
      <c r="AG249" s="46"/>
      <c r="AI249" s="51"/>
    </row>
    <row r="250" spans="6:35" s="44" customFormat="1">
      <c r="F250" s="51"/>
      <c r="G250" s="46"/>
      <c r="I250" s="51"/>
      <c r="K250" s="46"/>
      <c r="L250" s="46"/>
      <c r="M250" s="46"/>
      <c r="N250" s="46"/>
      <c r="P250" s="51"/>
      <c r="Q250" s="46"/>
      <c r="S250" s="51"/>
      <c r="T250" s="46"/>
      <c r="V250" s="51"/>
      <c r="W250" s="46"/>
      <c r="Y250" s="51"/>
      <c r="AA250" s="46"/>
      <c r="AB250" s="46"/>
      <c r="AC250" s="46"/>
      <c r="AD250" s="46"/>
      <c r="AF250" s="51"/>
      <c r="AG250" s="46"/>
      <c r="AI250" s="51"/>
    </row>
    <row r="251" spans="6:35" s="44" customFormat="1">
      <c r="F251" s="51"/>
      <c r="G251" s="46"/>
      <c r="I251" s="51"/>
      <c r="K251" s="46"/>
      <c r="L251" s="46"/>
      <c r="M251" s="46"/>
      <c r="N251" s="46"/>
      <c r="P251" s="51"/>
      <c r="Q251" s="46"/>
      <c r="S251" s="51"/>
      <c r="T251" s="46"/>
      <c r="V251" s="51"/>
      <c r="W251" s="46"/>
      <c r="Y251" s="51"/>
      <c r="AA251" s="46"/>
      <c r="AB251" s="46"/>
      <c r="AC251" s="46"/>
      <c r="AD251" s="46"/>
      <c r="AF251" s="51"/>
      <c r="AG251" s="46"/>
      <c r="AI251" s="51"/>
    </row>
    <row r="252" spans="6:35" s="44" customFormat="1">
      <c r="F252" s="51"/>
      <c r="G252" s="46"/>
      <c r="I252" s="51"/>
      <c r="K252" s="46"/>
      <c r="L252" s="46"/>
      <c r="M252" s="46"/>
      <c r="N252" s="46"/>
      <c r="P252" s="51"/>
      <c r="Q252" s="46"/>
      <c r="S252" s="51"/>
      <c r="T252" s="46"/>
      <c r="V252" s="51"/>
      <c r="W252" s="46"/>
      <c r="Y252" s="51"/>
      <c r="AA252" s="46"/>
      <c r="AB252" s="46"/>
      <c r="AC252" s="46"/>
      <c r="AD252" s="46"/>
      <c r="AF252" s="51"/>
      <c r="AG252" s="46"/>
      <c r="AI252" s="51"/>
    </row>
    <row r="253" spans="6:35" s="44" customFormat="1">
      <c r="F253" s="51"/>
      <c r="G253" s="46"/>
      <c r="I253" s="51"/>
      <c r="K253" s="46"/>
      <c r="L253" s="46"/>
      <c r="M253" s="46"/>
      <c r="N253" s="46"/>
      <c r="P253" s="51"/>
      <c r="Q253" s="46"/>
      <c r="S253" s="51"/>
      <c r="T253" s="46"/>
      <c r="V253" s="51"/>
      <c r="W253" s="46"/>
      <c r="Y253" s="51"/>
      <c r="AA253" s="46"/>
      <c r="AB253" s="46"/>
      <c r="AC253" s="46"/>
      <c r="AD253" s="46"/>
      <c r="AF253" s="51"/>
      <c r="AG253" s="46"/>
      <c r="AI253" s="51"/>
    </row>
    <row r="254" spans="6:35" s="44" customFormat="1">
      <c r="F254" s="51"/>
      <c r="G254" s="46"/>
      <c r="I254" s="51"/>
      <c r="K254" s="46"/>
      <c r="L254" s="46"/>
      <c r="M254" s="46"/>
      <c r="N254" s="46"/>
      <c r="P254" s="51"/>
      <c r="Q254" s="46"/>
      <c r="S254" s="51"/>
      <c r="T254" s="46"/>
      <c r="V254" s="51"/>
      <c r="W254" s="46"/>
      <c r="Y254" s="51"/>
      <c r="AA254" s="46"/>
      <c r="AB254" s="46"/>
      <c r="AC254" s="46"/>
      <c r="AD254" s="46"/>
      <c r="AF254" s="51"/>
      <c r="AG254" s="46"/>
      <c r="AI254" s="51"/>
    </row>
    <row r="255" spans="6:35" s="44" customFormat="1">
      <c r="F255" s="51"/>
      <c r="G255" s="46"/>
      <c r="I255" s="51"/>
      <c r="K255" s="46"/>
      <c r="L255" s="46"/>
      <c r="M255" s="46"/>
      <c r="N255" s="46"/>
      <c r="P255" s="51"/>
      <c r="Q255" s="46"/>
      <c r="S255" s="51"/>
      <c r="T255" s="46"/>
      <c r="V255" s="51"/>
      <c r="W255" s="46"/>
      <c r="Y255" s="51"/>
      <c r="AA255" s="46"/>
      <c r="AB255" s="46"/>
      <c r="AC255" s="46"/>
      <c r="AD255" s="46"/>
      <c r="AF255" s="51"/>
      <c r="AG255" s="46"/>
      <c r="AI255" s="51"/>
    </row>
    <row r="256" spans="6:35" s="44" customFormat="1">
      <c r="F256" s="51"/>
      <c r="G256" s="46"/>
      <c r="I256" s="51"/>
      <c r="K256" s="46"/>
      <c r="L256" s="46"/>
      <c r="M256" s="46"/>
      <c r="N256" s="46"/>
      <c r="P256" s="51"/>
      <c r="Q256" s="46"/>
      <c r="S256" s="51"/>
      <c r="T256" s="46"/>
      <c r="V256" s="51"/>
      <c r="W256" s="46"/>
      <c r="Y256" s="51"/>
      <c r="AA256" s="46"/>
      <c r="AB256" s="46"/>
      <c r="AC256" s="46"/>
      <c r="AD256" s="46"/>
      <c r="AF256" s="51"/>
      <c r="AG256" s="46"/>
      <c r="AI256" s="51"/>
    </row>
    <row r="257" spans="6:35" s="44" customFormat="1">
      <c r="F257" s="51"/>
      <c r="G257" s="46"/>
      <c r="I257" s="51"/>
      <c r="K257" s="46"/>
      <c r="L257" s="46"/>
      <c r="M257" s="46"/>
      <c r="N257" s="46"/>
      <c r="P257" s="51"/>
      <c r="Q257" s="46"/>
      <c r="S257" s="51"/>
      <c r="T257" s="46"/>
      <c r="V257" s="51"/>
      <c r="W257" s="46"/>
      <c r="Y257" s="51"/>
      <c r="AA257" s="46"/>
      <c r="AB257" s="46"/>
      <c r="AC257" s="46"/>
      <c r="AD257" s="46"/>
      <c r="AF257" s="51"/>
      <c r="AG257" s="46"/>
      <c r="AI257" s="51"/>
    </row>
    <row r="258" spans="6:35" s="44" customFormat="1">
      <c r="F258" s="51"/>
      <c r="G258" s="46"/>
      <c r="I258" s="51"/>
      <c r="K258" s="46"/>
      <c r="L258" s="46"/>
      <c r="M258" s="46"/>
      <c r="N258" s="46"/>
      <c r="P258" s="51"/>
      <c r="Q258" s="46"/>
      <c r="S258" s="51"/>
      <c r="T258" s="46"/>
      <c r="V258" s="51"/>
      <c r="W258" s="46"/>
      <c r="Y258" s="51"/>
      <c r="AA258" s="46"/>
      <c r="AB258" s="46"/>
      <c r="AC258" s="46"/>
      <c r="AD258" s="46"/>
      <c r="AF258" s="51"/>
      <c r="AG258" s="46"/>
      <c r="AI258" s="51"/>
    </row>
    <row r="259" spans="6:35" s="44" customFormat="1">
      <c r="F259" s="51"/>
      <c r="G259" s="46"/>
      <c r="I259" s="51"/>
      <c r="K259" s="46"/>
      <c r="L259" s="46"/>
      <c r="M259" s="46"/>
      <c r="N259" s="46"/>
      <c r="P259" s="51"/>
      <c r="Q259" s="46"/>
      <c r="S259" s="51"/>
      <c r="T259" s="46"/>
      <c r="V259" s="51"/>
      <c r="W259" s="46"/>
      <c r="Y259" s="51"/>
      <c r="AA259" s="46"/>
      <c r="AB259" s="46"/>
      <c r="AC259" s="46"/>
      <c r="AD259" s="46"/>
      <c r="AF259" s="51"/>
      <c r="AG259" s="46"/>
      <c r="AI259" s="51"/>
    </row>
    <row r="260" spans="6:35" s="44" customFormat="1">
      <c r="F260" s="51"/>
      <c r="G260" s="46"/>
      <c r="I260" s="51"/>
      <c r="K260" s="46"/>
      <c r="L260" s="46"/>
      <c r="M260" s="46"/>
      <c r="N260" s="46"/>
      <c r="P260" s="51"/>
      <c r="Q260" s="46"/>
      <c r="S260" s="51"/>
      <c r="T260" s="46"/>
      <c r="V260" s="51"/>
      <c r="W260" s="46"/>
      <c r="Y260" s="51"/>
      <c r="AA260" s="46"/>
      <c r="AB260" s="46"/>
      <c r="AC260" s="46"/>
      <c r="AD260" s="46"/>
      <c r="AF260" s="51"/>
      <c r="AG260" s="46"/>
      <c r="AI260" s="51"/>
    </row>
    <row r="261" spans="6:35" s="44" customFormat="1">
      <c r="F261" s="51"/>
      <c r="G261" s="46"/>
      <c r="I261" s="51"/>
      <c r="K261" s="46"/>
      <c r="L261" s="46"/>
      <c r="M261" s="46"/>
      <c r="N261" s="46"/>
      <c r="P261" s="51"/>
      <c r="Q261" s="46"/>
      <c r="S261" s="51"/>
      <c r="T261" s="46"/>
      <c r="V261" s="51"/>
      <c r="W261" s="46"/>
      <c r="Y261" s="51"/>
      <c r="AA261" s="46"/>
      <c r="AB261" s="46"/>
      <c r="AC261" s="46"/>
      <c r="AD261" s="46"/>
      <c r="AF261" s="51"/>
      <c r="AG261" s="46"/>
      <c r="AI261" s="51"/>
    </row>
    <row r="262" spans="6:35" s="44" customFormat="1">
      <c r="F262" s="51"/>
      <c r="G262" s="46"/>
      <c r="I262" s="51"/>
      <c r="K262" s="46"/>
      <c r="L262" s="46"/>
      <c r="M262" s="46"/>
      <c r="N262" s="46"/>
      <c r="P262" s="51"/>
      <c r="Q262" s="46"/>
      <c r="S262" s="51"/>
      <c r="T262" s="46"/>
      <c r="V262" s="51"/>
      <c r="W262" s="46"/>
      <c r="Y262" s="51"/>
      <c r="AA262" s="46"/>
      <c r="AB262" s="46"/>
      <c r="AC262" s="46"/>
      <c r="AD262" s="46"/>
      <c r="AF262" s="51"/>
      <c r="AG262" s="46"/>
      <c r="AI262" s="51"/>
    </row>
    <row r="263" spans="6:35" s="44" customFormat="1">
      <c r="F263" s="51"/>
      <c r="G263" s="46"/>
      <c r="I263" s="51"/>
      <c r="K263" s="46"/>
      <c r="L263" s="46"/>
      <c r="M263" s="46"/>
      <c r="N263" s="46"/>
      <c r="P263" s="51"/>
      <c r="Q263" s="46"/>
      <c r="S263" s="51"/>
      <c r="T263" s="46"/>
      <c r="V263" s="51"/>
      <c r="W263" s="46"/>
      <c r="Y263" s="51"/>
      <c r="AA263" s="46"/>
      <c r="AB263" s="46"/>
      <c r="AC263" s="46"/>
      <c r="AD263" s="46"/>
      <c r="AF263" s="51"/>
      <c r="AG263" s="46"/>
      <c r="AI263" s="51"/>
    </row>
    <row r="264" spans="6:35" s="44" customFormat="1">
      <c r="F264" s="51"/>
      <c r="G264" s="46"/>
      <c r="I264" s="51"/>
      <c r="K264" s="46"/>
      <c r="L264" s="46"/>
      <c r="M264" s="46"/>
      <c r="N264" s="46"/>
      <c r="P264" s="51"/>
      <c r="Q264" s="46"/>
      <c r="S264" s="51"/>
      <c r="T264" s="46"/>
      <c r="V264" s="51"/>
      <c r="W264" s="46"/>
      <c r="Y264" s="51"/>
      <c r="AA264" s="46"/>
      <c r="AB264" s="46"/>
      <c r="AC264" s="46"/>
      <c r="AD264" s="46"/>
      <c r="AF264" s="51"/>
      <c r="AG264" s="46"/>
      <c r="AI264" s="51"/>
    </row>
    <row r="265" spans="6:35" s="44" customFormat="1">
      <c r="F265" s="51"/>
      <c r="G265" s="46"/>
      <c r="I265" s="51"/>
      <c r="K265" s="46"/>
      <c r="L265" s="46"/>
      <c r="M265" s="46"/>
      <c r="N265" s="46"/>
      <c r="P265" s="51"/>
      <c r="Q265" s="46"/>
      <c r="S265" s="51"/>
      <c r="T265" s="46"/>
      <c r="V265" s="51"/>
      <c r="W265" s="46"/>
      <c r="Y265" s="51"/>
      <c r="AA265" s="46"/>
      <c r="AB265" s="46"/>
      <c r="AC265" s="46"/>
      <c r="AD265" s="46"/>
      <c r="AF265" s="51"/>
      <c r="AG265" s="46"/>
      <c r="AI265" s="51"/>
    </row>
    <row r="266" spans="6:35" s="44" customFormat="1">
      <c r="F266" s="51"/>
      <c r="G266" s="46"/>
      <c r="I266" s="51"/>
      <c r="K266" s="46"/>
      <c r="L266" s="46"/>
      <c r="M266" s="46"/>
      <c r="N266" s="46"/>
      <c r="P266" s="51"/>
      <c r="Q266" s="46"/>
      <c r="S266" s="51"/>
      <c r="T266" s="46"/>
      <c r="V266" s="51"/>
      <c r="W266" s="46"/>
      <c r="Y266" s="51"/>
      <c r="AA266" s="46"/>
      <c r="AB266" s="46"/>
      <c r="AC266" s="46"/>
      <c r="AD266" s="46"/>
      <c r="AF266" s="51"/>
      <c r="AG266" s="46"/>
      <c r="AI266" s="51"/>
    </row>
    <row r="267" spans="6:35" s="44" customFormat="1">
      <c r="F267" s="51"/>
      <c r="G267" s="46"/>
      <c r="I267" s="51"/>
      <c r="K267" s="46"/>
      <c r="L267" s="46"/>
      <c r="M267" s="46"/>
      <c r="N267" s="46"/>
      <c r="P267" s="51"/>
      <c r="Q267" s="46"/>
      <c r="S267" s="51"/>
      <c r="T267" s="46"/>
      <c r="V267" s="51"/>
      <c r="W267" s="46"/>
      <c r="Y267" s="51"/>
      <c r="AA267" s="46"/>
      <c r="AB267" s="46"/>
      <c r="AC267" s="46"/>
      <c r="AD267" s="46"/>
      <c r="AF267" s="51"/>
      <c r="AG267" s="46"/>
      <c r="AI267" s="51"/>
    </row>
    <row r="268" spans="6:35" s="44" customFormat="1">
      <c r="F268" s="51"/>
      <c r="G268" s="46"/>
      <c r="I268" s="51"/>
      <c r="K268" s="46"/>
      <c r="L268" s="46"/>
      <c r="M268" s="46"/>
      <c r="N268" s="46"/>
      <c r="P268" s="51"/>
      <c r="Q268" s="46"/>
      <c r="S268" s="51"/>
      <c r="T268" s="46"/>
      <c r="V268" s="51"/>
      <c r="W268" s="46"/>
      <c r="Y268" s="51"/>
      <c r="AA268" s="46"/>
      <c r="AB268" s="46"/>
      <c r="AC268" s="46"/>
      <c r="AD268" s="46"/>
      <c r="AF268" s="51"/>
      <c r="AG268" s="46"/>
      <c r="AI268" s="51"/>
    </row>
    <row r="269" spans="6:35" s="44" customFormat="1">
      <c r="F269" s="51"/>
      <c r="G269" s="46"/>
      <c r="I269" s="51"/>
      <c r="K269" s="46"/>
      <c r="L269" s="46"/>
      <c r="M269" s="46"/>
      <c r="N269" s="46"/>
      <c r="P269" s="51"/>
      <c r="Q269" s="46"/>
      <c r="S269" s="51"/>
      <c r="T269" s="46"/>
      <c r="V269" s="51"/>
      <c r="W269" s="46"/>
      <c r="Y269" s="51"/>
      <c r="AA269" s="46"/>
      <c r="AB269" s="46"/>
      <c r="AC269" s="46"/>
      <c r="AD269" s="46"/>
      <c r="AF269" s="51"/>
      <c r="AG269" s="46"/>
      <c r="AI269" s="51"/>
    </row>
    <row r="270" spans="6:35" s="44" customFormat="1">
      <c r="F270" s="51"/>
      <c r="G270" s="46"/>
      <c r="I270" s="51"/>
      <c r="K270" s="46"/>
      <c r="L270" s="46"/>
      <c r="M270" s="46"/>
      <c r="N270" s="46"/>
      <c r="P270" s="51"/>
      <c r="Q270" s="46"/>
      <c r="S270" s="51"/>
      <c r="T270" s="46"/>
      <c r="V270" s="51"/>
      <c r="W270" s="46"/>
      <c r="Y270" s="51"/>
      <c r="AA270" s="46"/>
      <c r="AB270" s="46"/>
      <c r="AC270" s="46"/>
      <c r="AD270" s="46"/>
      <c r="AF270" s="51"/>
      <c r="AG270" s="46"/>
      <c r="AI270" s="51"/>
    </row>
    <row r="271" spans="6:35" s="44" customFormat="1">
      <c r="F271" s="51"/>
      <c r="G271" s="46"/>
      <c r="I271" s="51"/>
      <c r="K271" s="46"/>
      <c r="L271" s="46"/>
      <c r="M271" s="46"/>
      <c r="N271" s="46"/>
      <c r="P271" s="51"/>
      <c r="Q271" s="46"/>
      <c r="S271" s="51"/>
      <c r="T271" s="46"/>
      <c r="V271" s="51"/>
      <c r="W271" s="46"/>
      <c r="Y271" s="51"/>
      <c r="AA271" s="46"/>
      <c r="AB271" s="46"/>
      <c r="AC271" s="46"/>
      <c r="AD271" s="46"/>
      <c r="AF271" s="51"/>
      <c r="AG271" s="46"/>
      <c r="AI271" s="51"/>
    </row>
    <row r="272" spans="6:35" s="44" customFormat="1">
      <c r="F272" s="51"/>
      <c r="G272" s="46"/>
      <c r="I272" s="51"/>
      <c r="K272" s="46"/>
      <c r="L272" s="46"/>
      <c r="M272" s="46"/>
      <c r="N272" s="46"/>
      <c r="P272" s="51"/>
      <c r="Q272" s="46"/>
      <c r="S272" s="51"/>
      <c r="T272" s="46"/>
      <c r="V272" s="51"/>
      <c r="W272" s="46"/>
      <c r="Y272" s="51"/>
      <c r="AA272" s="46"/>
      <c r="AB272" s="46"/>
      <c r="AC272" s="46"/>
      <c r="AD272" s="46"/>
      <c r="AF272" s="51"/>
      <c r="AG272" s="46"/>
      <c r="AI272" s="51"/>
    </row>
    <row r="273" spans="6:35" s="44" customFormat="1">
      <c r="F273" s="51"/>
      <c r="G273" s="46"/>
      <c r="I273" s="51"/>
      <c r="K273" s="46"/>
      <c r="L273" s="46"/>
      <c r="M273" s="46"/>
      <c r="N273" s="46"/>
      <c r="P273" s="51"/>
      <c r="Q273" s="46"/>
      <c r="S273" s="51"/>
      <c r="T273" s="46"/>
      <c r="V273" s="51"/>
      <c r="W273" s="46"/>
      <c r="Y273" s="51"/>
      <c r="AA273" s="46"/>
      <c r="AB273" s="46"/>
      <c r="AC273" s="46"/>
      <c r="AD273" s="46"/>
      <c r="AF273" s="51"/>
      <c r="AG273" s="46"/>
      <c r="AI273" s="51"/>
    </row>
    <row r="274" spans="6:35" s="44" customFormat="1">
      <c r="F274" s="51"/>
      <c r="G274" s="46"/>
      <c r="I274" s="51"/>
      <c r="K274" s="46"/>
      <c r="L274" s="46"/>
      <c r="M274" s="46"/>
      <c r="N274" s="46"/>
      <c r="P274" s="51"/>
      <c r="Q274" s="46"/>
      <c r="S274" s="51"/>
      <c r="T274" s="46"/>
      <c r="V274" s="51"/>
      <c r="W274" s="46"/>
      <c r="Y274" s="51"/>
      <c r="AA274" s="46"/>
      <c r="AB274" s="46"/>
      <c r="AC274" s="46"/>
      <c r="AD274" s="46"/>
      <c r="AF274" s="51"/>
      <c r="AG274" s="46"/>
      <c r="AI274" s="51"/>
    </row>
    <row r="275" spans="6:35" s="44" customFormat="1">
      <c r="F275" s="51"/>
      <c r="G275" s="46"/>
      <c r="I275" s="51"/>
      <c r="K275" s="46"/>
      <c r="L275" s="46"/>
      <c r="M275" s="46"/>
      <c r="N275" s="46"/>
      <c r="P275" s="51"/>
      <c r="Q275" s="46"/>
      <c r="S275" s="51"/>
      <c r="T275" s="46"/>
      <c r="V275" s="51"/>
      <c r="W275" s="46"/>
      <c r="Y275" s="51"/>
      <c r="AA275" s="46"/>
      <c r="AB275" s="46"/>
      <c r="AC275" s="46"/>
      <c r="AD275" s="46"/>
      <c r="AF275" s="51"/>
      <c r="AG275" s="46"/>
      <c r="AI275" s="51"/>
    </row>
    <row r="276" spans="6:35" s="44" customFormat="1">
      <c r="F276" s="51"/>
      <c r="G276" s="46"/>
      <c r="I276" s="51"/>
      <c r="K276" s="46"/>
      <c r="L276" s="46"/>
      <c r="M276" s="46"/>
      <c r="N276" s="46"/>
      <c r="P276" s="51"/>
      <c r="Q276" s="46"/>
      <c r="S276" s="51"/>
      <c r="T276" s="46"/>
      <c r="V276" s="51"/>
      <c r="W276" s="46"/>
      <c r="Y276" s="51"/>
      <c r="AA276" s="46"/>
      <c r="AB276" s="46"/>
      <c r="AC276" s="46"/>
      <c r="AD276" s="46"/>
      <c r="AF276" s="51"/>
      <c r="AG276" s="46"/>
      <c r="AI276" s="51"/>
    </row>
    <row r="277" spans="6:35" s="44" customFormat="1">
      <c r="F277" s="51"/>
      <c r="G277" s="46"/>
      <c r="I277" s="51"/>
      <c r="K277" s="46"/>
      <c r="L277" s="46"/>
      <c r="M277" s="46"/>
      <c r="N277" s="46"/>
      <c r="P277" s="51"/>
      <c r="Q277" s="46"/>
      <c r="S277" s="51"/>
      <c r="T277" s="46"/>
      <c r="V277" s="51"/>
      <c r="W277" s="46"/>
      <c r="Y277" s="51"/>
      <c r="AA277" s="46"/>
      <c r="AB277" s="46"/>
      <c r="AC277" s="46"/>
      <c r="AD277" s="46"/>
      <c r="AF277" s="51"/>
      <c r="AG277" s="46"/>
      <c r="AI277" s="51"/>
    </row>
    <row r="278" spans="6:35" s="44" customFormat="1">
      <c r="F278" s="51"/>
      <c r="G278" s="46"/>
      <c r="I278" s="51"/>
      <c r="K278" s="46"/>
      <c r="L278" s="46"/>
      <c r="M278" s="46"/>
      <c r="N278" s="46"/>
      <c r="P278" s="51"/>
      <c r="Q278" s="46"/>
      <c r="S278" s="51"/>
      <c r="T278" s="46"/>
      <c r="V278" s="51"/>
      <c r="W278" s="46"/>
      <c r="Y278" s="51"/>
      <c r="AA278" s="46"/>
      <c r="AB278" s="46"/>
      <c r="AC278" s="46"/>
      <c r="AD278" s="46"/>
      <c r="AF278" s="51"/>
      <c r="AG278" s="46"/>
      <c r="AI278" s="51"/>
    </row>
    <row r="279" spans="6:35" s="44" customFormat="1">
      <c r="F279" s="51"/>
      <c r="G279" s="46"/>
      <c r="I279" s="51"/>
      <c r="K279" s="46"/>
      <c r="L279" s="46"/>
      <c r="M279" s="46"/>
      <c r="N279" s="46"/>
      <c r="P279" s="51"/>
      <c r="Q279" s="46"/>
      <c r="S279" s="51"/>
      <c r="T279" s="46"/>
      <c r="V279" s="51"/>
      <c r="W279" s="46"/>
      <c r="Y279" s="51"/>
      <c r="AA279" s="46"/>
      <c r="AB279" s="46"/>
      <c r="AC279" s="46"/>
      <c r="AD279" s="46"/>
      <c r="AF279" s="51"/>
      <c r="AG279" s="46"/>
      <c r="AI279" s="51"/>
    </row>
    <row r="280" spans="6:35" s="44" customFormat="1">
      <c r="F280" s="51"/>
      <c r="G280" s="46"/>
      <c r="I280" s="51"/>
      <c r="K280" s="46"/>
      <c r="L280" s="46"/>
      <c r="M280" s="46"/>
      <c r="N280" s="46"/>
      <c r="P280" s="51"/>
      <c r="Q280" s="46"/>
      <c r="S280" s="51"/>
      <c r="T280" s="46"/>
      <c r="V280" s="51"/>
      <c r="W280" s="46"/>
      <c r="Y280" s="51"/>
      <c r="AA280" s="46"/>
      <c r="AB280" s="46"/>
      <c r="AC280" s="46"/>
      <c r="AD280" s="46"/>
      <c r="AF280" s="51"/>
      <c r="AG280" s="46"/>
      <c r="AI280" s="51"/>
    </row>
    <row r="281" spans="6:35" s="44" customFormat="1">
      <c r="F281" s="51"/>
      <c r="G281" s="46"/>
      <c r="I281" s="51"/>
      <c r="K281" s="46"/>
      <c r="L281" s="46"/>
      <c r="M281" s="46"/>
      <c r="N281" s="46"/>
      <c r="P281" s="51"/>
      <c r="Q281" s="46"/>
      <c r="S281" s="51"/>
      <c r="T281" s="46"/>
      <c r="V281" s="51"/>
      <c r="W281" s="46"/>
      <c r="Y281" s="51"/>
      <c r="AA281" s="46"/>
      <c r="AB281" s="46"/>
      <c r="AC281" s="46"/>
      <c r="AD281" s="46"/>
      <c r="AF281" s="51"/>
      <c r="AG281" s="46"/>
      <c r="AI281" s="51"/>
    </row>
    <row r="282" spans="6:35" s="44" customFormat="1">
      <c r="F282" s="51"/>
      <c r="G282" s="46"/>
      <c r="I282" s="51"/>
      <c r="K282" s="46"/>
      <c r="L282" s="46"/>
      <c r="M282" s="46"/>
      <c r="N282" s="46"/>
      <c r="P282" s="51"/>
      <c r="Q282" s="46"/>
      <c r="S282" s="51"/>
      <c r="T282" s="46"/>
      <c r="V282" s="51"/>
      <c r="W282" s="46"/>
      <c r="Y282" s="51"/>
      <c r="AA282" s="46"/>
      <c r="AB282" s="46"/>
      <c r="AC282" s="46"/>
      <c r="AD282" s="46"/>
      <c r="AF282" s="51"/>
      <c r="AG282" s="46"/>
      <c r="AI282" s="51"/>
    </row>
    <row r="283" spans="6:35" s="44" customFormat="1">
      <c r="F283" s="51"/>
      <c r="G283" s="46"/>
      <c r="I283" s="51"/>
      <c r="K283" s="46"/>
      <c r="L283" s="46"/>
      <c r="M283" s="46"/>
      <c r="N283" s="46"/>
      <c r="P283" s="51"/>
      <c r="Q283" s="46"/>
      <c r="S283" s="51"/>
      <c r="T283" s="46"/>
      <c r="V283" s="51"/>
      <c r="W283" s="46"/>
      <c r="Y283" s="51"/>
      <c r="AA283" s="46"/>
      <c r="AB283" s="46"/>
      <c r="AC283" s="46"/>
      <c r="AD283" s="46"/>
      <c r="AF283" s="51"/>
      <c r="AG283" s="46"/>
      <c r="AI283" s="51"/>
    </row>
    <row r="284" spans="6:35" s="44" customFormat="1">
      <c r="F284" s="51"/>
      <c r="G284" s="46"/>
      <c r="I284" s="51"/>
      <c r="K284" s="46"/>
      <c r="L284" s="46"/>
      <c r="M284" s="46"/>
      <c r="N284" s="46"/>
      <c r="P284" s="51"/>
      <c r="Q284" s="46"/>
      <c r="S284" s="51"/>
      <c r="T284" s="46"/>
      <c r="V284" s="51"/>
      <c r="W284" s="46"/>
      <c r="Y284" s="51"/>
      <c r="AA284" s="46"/>
      <c r="AB284" s="46"/>
      <c r="AC284" s="46"/>
      <c r="AD284" s="46"/>
      <c r="AF284" s="51"/>
      <c r="AG284" s="46"/>
      <c r="AI284" s="51"/>
    </row>
    <row r="285" spans="6:35" s="44" customFormat="1">
      <c r="F285" s="51"/>
      <c r="G285" s="46"/>
      <c r="I285" s="51"/>
      <c r="K285" s="46"/>
      <c r="L285" s="46"/>
      <c r="M285" s="46"/>
      <c r="N285" s="46"/>
      <c r="P285" s="51"/>
      <c r="Q285" s="46"/>
      <c r="S285" s="51"/>
      <c r="T285" s="46"/>
      <c r="V285" s="51"/>
      <c r="W285" s="46"/>
      <c r="Y285" s="51"/>
      <c r="AA285" s="46"/>
      <c r="AB285" s="46"/>
      <c r="AC285" s="46"/>
      <c r="AD285" s="46"/>
      <c r="AF285" s="51"/>
      <c r="AG285" s="46"/>
      <c r="AI285" s="51"/>
    </row>
    <row r="286" spans="6:35" s="44" customFormat="1">
      <c r="F286" s="51"/>
      <c r="G286" s="46"/>
      <c r="I286" s="51"/>
      <c r="K286" s="46"/>
      <c r="L286" s="46"/>
      <c r="M286" s="46"/>
      <c r="N286" s="46"/>
      <c r="P286" s="51"/>
      <c r="Q286" s="46"/>
      <c r="S286" s="51"/>
      <c r="T286" s="46"/>
      <c r="V286" s="51"/>
      <c r="W286" s="46"/>
      <c r="Y286" s="51"/>
      <c r="AA286" s="46"/>
      <c r="AB286" s="46"/>
      <c r="AC286" s="46"/>
      <c r="AD286" s="46"/>
      <c r="AF286" s="51"/>
      <c r="AG286" s="46"/>
      <c r="AI286" s="51"/>
    </row>
    <row r="287" spans="6:35" s="44" customFormat="1">
      <c r="F287" s="51"/>
      <c r="G287" s="46"/>
      <c r="I287" s="51"/>
      <c r="K287" s="46"/>
      <c r="L287" s="46"/>
      <c r="M287" s="46"/>
      <c r="N287" s="46"/>
      <c r="P287" s="51"/>
      <c r="Q287" s="46"/>
      <c r="S287" s="51"/>
      <c r="T287" s="46"/>
      <c r="V287" s="51"/>
      <c r="W287" s="46"/>
      <c r="Y287" s="51"/>
      <c r="AA287" s="46"/>
      <c r="AB287" s="46"/>
      <c r="AC287" s="46"/>
      <c r="AD287" s="46"/>
      <c r="AF287" s="51"/>
      <c r="AG287" s="46"/>
      <c r="AI287" s="51"/>
    </row>
    <row r="288" spans="6:35" s="44" customFormat="1">
      <c r="F288" s="51"/>
      <c r="G288" s="46"/>
      <c r="I288" s="51"/>
      <c r="K288" s="46"/>
      <c r="L288" s="46"/>
      <c r="M288" s="46"/>
      <c r="N288" s="46"/>
      <c r="P288" s="51"/>
      <c r="Q288" s="46"/>
      <c r="S288" s="51"/>
      <c r="T288" s="46"/>
      <c r="V288" s="51"/>
      <c r="W288" s="46"/>
      <c r="Y288" s="51"/>
      <c r="AA288" s="46"/>
      <c r="AB288" s="46"/>
      <c r="AC288" s="46"/>
      <c r="AD288" s="46"/>
      <c r="AF288" s="51"/>
      <c r="AG288" s="46"/>
      <c r="AI288" s="51"/>
    </row>
    <row r="289" spans="6:35" s="44" customFormat="1">
      <c r="F289" s="51"/>
      <c r="G289" s="46"/>
      <c r="I289" s="51"/>
      <c r="K289" s="46"/>
      <c r="L289" s="46"/>
      <c r="M289" s="46"/>
      <c r="N289" s="46"/>
      <c r="P289" s="51"/>
      <c r="Q289" s="46"/>
      <c r="S289" s="51"/>
      <c r="T289" s="46"/>
      <c r="V289" s="51"/>
      <c r="W289" s="46"/>
      <c r="Y289" s="51"/>
      <c r="AA289" s="46"/>
      <c r="AB289" s="46"/>
      <c r="AC289" s="46"/>
      <c r="AD289" s="46"/>
      <c r="AF289" s="51"/>
      <c r="AG289" s="46"/>
      <c r="AI289" s="51"/>
    </row>
    <row r="290" spans="6:35" s="44" customFormat="1">
      <c r="F290" s="51"/>
      <c r="G290" s="46"/>
      <c r="I290" s="51"/>
      <c r="K290" s="46"/>
      <c r="L290" s="46"/>
      <c r="M290" s="46"/>
      <c r="N290" s="46"/>
      <c r="P290" s="51"/>
      <c r="Q290" s="46"/>
      <c r="S290" s="51"/>
      <c r="T290" s="46"/>
      <c r="V290" s="51"/>
      <c r="W290" s="46"/>
      <c r="Y290" s="51"/>
      <c r="AA290" s="46"/>
      <c r="AB290" s="46"/>
      <c r="AC290" s="46"/>
      <c r="AD290" s="46"/>
      <c r="AF290" s="51"/>
      <c r="AG290" s="46"/>
      <c r="AI290" s="51"/>
    </row>
    <row r="291" spans="6:35" s="44" customFormat="1">
      <c r="F291" s="51"/>
      <c r="G291" s="46"/>
      <c r="I291" s="51"/>
      <c r="K291" s="46"/>
      <c r="L291" s="46"/>
      <c r="M291" s="46"/>
      <c r="N291" s="46"/>
      <c r="P291" s="51"/>
      <c r="Q291" s="46"/>
      <c r="S291" s="51"/>
      <c r="T291" s="46"/>
      <c r="V291" s="51"/>
      <c r="W291" s="46"/>
      <c r="Y291" s="51"/>
      <c r="AA291" s="46"/>
      <c r="AB291" s="46"/>
      <c r="AC291" s="46"/>
      <c r="AD291" s="46"/>
      <c r="AF291" s="51"/>
      <c r="AG291" s="46"/>
      <c r="AI291" s="51"/>
    </row>
    <row r="292" spans="6:35" s="44" customFormat="1">
      <c r="F292" s="51"/>
      <c r="G292" s="46"/>
      <c r="I292" s="51"/>
      <c r="K292" s="46"/>
      <c r="L292" s="46"/>
      <c r="M292" s="46"/>
      <c r="N292" s="46"/>
      <c r="P292" s="51"/>
      <c r="Q292" s="46"/>
      <c r="S292" s="51"/>
      <c r="T292" s="46"/>
      <c r="V292" s="51"/>
      <c r="W292" s="46"/>
      <c r="Y292" s="51"/>
      <c r="AA292" s="46"/>
      <c r="AB292" s="46"/>
      <c r="AC292" s="46"/>
      <c r="AD292" s="46"/>
      <c r="AF292" s="51"/>
      <c r="AG292" s="46"/>
      <c r="AI292" s="51"/>
    </row>
    <row r="293" spans="6:35" s="44" customFormat="1">
      <c r="F293" s="51"/>
      <c r="G293" s="46"/>
      <c r="I293" s="51"/>
      <c r="K293" s="46"/>
      <c r="L293" s="46"/>
      <c r="M293" s="46"/>
      <c r="N293" s="46"/>
      <c r="P293" s="51"/>
      <c r="Q293" s="46"/>
      <c r="S293" s="51"/>
      <c r="T293" s="46"/>
      <c r="V293" s="51"/>
      <c r="W293" s="46"/>
      <c r="Y293" s="51"/>
      <c r="AA293" s="46"/>
      <c r="AB293" s="46"/>
      <c r="AC293" s="46"/>
      <c r="AD293" s="46"/>
      <c r="AF293" s="51"/>
      <c r="AG293" s="46"/>
      <c r="AI293" s="51"/>
    </row>
    <row r="294" spans="6:35" s="44" customFormat="1">
      <c r="F294" s="51"/>
      <c r="G294" s="46"/>
      <c r="I294" s="51"/>
      <c r="K294" s="46"/>
      <c r="L294" s="46"/>
      <c r="M294" s="46"/>
      <c r="N294" s="46"/>
      <c r="P294" s="51"/>
      <c r="Q294" s="46"/>
      <c r="S294" s="51"/>
      <c r="T294" s="46"/>
      <c r="V294" s="51"/>
      <c r="W294" s="46"/>
      <c r="Y294" s="51"/>
      <c r="AA294" s="46"/>
      <c r="AB294" s="46"/>
      <c r="AC294" s="46"/>
      <c r="AD294" s="46"/>
      <c r="AF294" s="51"/>
      <c r="AG294" s="46"/>
      <c r="AI294" s="51"/>
    </row>
    <row r="295" spans="6:35" s="44" customFormat="1">
      <c r="F295" s="51"/>
      <c r="G295" s="46"/>
      <c r="I295" s="51"/>
      <c r="K295" s="46"/>
      <c r="L295" s="46"/>
      <c r="M295" s="46"/>
      <c r="N295" s="46"/>
      <c r="P295" s="51"/>
      <c r="Q295" s="46"/>
      <c r="S295" s="51"/>
      <c r="T295" s="46"/>
      <c r="V295" s="51"/>
      <c r="W295" s="46"/>
      <c r="Y295" s="51"/>
      <c r="AA295" s="46"/>
      <c r="AB295" s="46"/>
      <c r="AC295" s="46"/>
      <c r="AD295" s="46"/>
      <c r="AF295" s="51"/>
      <c r="AG295" s="46"/>
      <c r="AI295" s="51"/>
    </row>
    <row r="296" spans="6:35" s="44" customFormat="1">
      <c r="F296" s="51"/>
      <c r="G296" s="46"/>
      <c r="I296" s="51"/>
      <c r="K296" s="46"/>
      <c r="L296" s="46"/>
      <c r="M296" s="46"/>
      <c r="N296" s="46"/>
      <c r="P296" s="51"/>
      <c r="Q296" s="46"/>
      <c r="S296" s="51"/>
      <c r="T296" s="46"/>
      <c r="V296" s="51"/>
      <c r="W296" s="46"/>
      <c r="Y296" s="51"/>
      <c r="AA296" s="46"/>
      <c r="AB296" s="46"/>
      <c r="AC296" s="46"/>
      <c r="AD296" s="46"/>
      <c r="AF296" s="51"/>
      <c r="AG296" s="46"/>
      <c r="AI296" s="51"/>
    </row>
    <row r="297" spans="6:35" s="44" customFormat="1">
      <c r="F297" s="51"/>
      <c r="G297" s="46"/>
      <c r="I297" s="51"/>
      <c r="K297" s="46"/>
      <c r="L297" s="46"/>
      <c r="M297" s="46"/>
      <c r="N297" s="46"/>
      <c r="P297" s="51"/>
      <c r="Q297" s="46"/>
      <c r="S297" s="51"/>
      <c r="T297" s="46"/>
      <c r="V297" s="51"/>
      <c r="W297" s="46"/>
      <c r="Y297" s="51"/>
      <c r="AA297" s="46"/>
      <c r="AB297" s="46"/>
      <c r="AC297" s="46"/>
      <c r="AD297" s="46"/>
      <c r="AF297" s="51"/>
      <c r="AG297" s="46"/>
      <c r="AI297" s="51"/>
    </row>
    <row r="298" spans="6:35" s="44" customFormat="1">
      <c r="F298" s="51"/>
      <c r="G298" s="46"/>
      <c r="I298" s="51"/>
      <c r="K298" s="46"/>
      <c r="L298" s="46"/>
      <c r="M298" s="46"/>
      <c r="N298" s="46"/>
      <c r="P298" s="51"/>
      <c r="Q298" s="46"/>
      <c r="S298" s="51"/>
      <c r="T298" s="46"/>
      <c r="V298" s="51"/>
      <c r="W298" s="46"/>
      <c r="Y298" s="51"/>
      <c r="AA298" s="46"/>
      <c r="AB298" s="46"/>
      <c r="AC298" s="46"/>
      <c r="AD298" s="46"/>
      <c r="AF298" s="51"/>
      <c r="AG298" s="46"/>
      <c r="AI298" s="51"/>
    </row>
    <row r="299" spans="6:35" s="44" customFormat="1">
      <c r="F299" s="51"/>
      <c r="G299" s="46"/>
      <c r="I299" s="51"/>
      <c r="K299" s="46"/>
      <c r="L299" s="46"/>
      <c r="M299" s="46"/>
      <c r="N299" s="46"/>
      <c r="P299" s="51"/>
      <c r="Q299" s="46"/>
      <c r="S299" s="51"/>
      <c r="T299" s="46"/>
      <c r="V299" s="51"/>
      <c r="W299" s="46"/>
      <c r="Y299" s="51"/>
      <c r="AA299" s="46"/>
      <c r="AB299" s="46"/>
      <c r="AC299" s="46"/>
      <c r="AD299" s="46"/>
      <c r="AF299" s="51"/>
      <c r="AG299" s="46"/>
      <c r="AI299" s="51"/>
    </row>
    <row r="300" spans="6:35" s="44" customFormat="1">
      <c r="F300" s="51"/>
      <c r="G300" s="46"/>
      <c r="I300" s="51"/>
      <c r="K300" s="46"/>
      <c r="L300" s="46"/>
      <c r="M300" s="46"/>
      <c r="N300" s="46"/>
      <c r="P300" s="51"/>
      <c r="Q300" s="46"/>
      <c r="S300" s="51"/>
      <c r="T300" s="46"/>
      <c r="V300" s="51"/>
      <c r="W300" s="46"/>
      <c r="Y300" s="51"/>
      <c r="AA300" s="46"/>
      <c r="AB300" s="46"/>
      <c r="AC300" s="46"/>
      <c r="AD300" s="46"/>
      <c r="AF300" s="51"/>
      <c r="AG300" s="46"/>
      <c r="AI300" s="51"/>
    </row>
    <row r="301" spans="6:35" s="44" customFormat="1">
      <c r="F301" s="51"/>
      <c r="G301" s="46"/>
      <c r="I301" s="51"/>
      <c r="K301" s="46"/>
      <c r="L301" s="46"/>
      <c r="M301" s="46"/>
      <c r="N301" s="46"/>
      <c r="P301" s="51"/>
      <c r="Q301" s="46"/>
      <c r="S301" s="51"/>
      <c r="T301" s="46"/>
      <c r="V301" s="51"/>
      <c r="W301" s="46"/>
      <c r="Y301" s="51"/>
      <c r="AA301" s="46"/>
      <c r="AB301" s="46"/>
      <c r="AC301" s="46"/>
      <c r="AD301" s="46"/>
      <c r="AF301" s="51"/>
      <c r="AG301" s="46"/>
      <c r="AI301" s="51"/>
    </row>
    <row r="302" spans="6:35" s="44" customFormat="1">
      <c r="F302" s="51"/>
      <c r="G302" s="46"/>
      <c r="I302" s="51"/>
      <c r="K302" s="46"/>
      <c r="L302" s="46"/>
      <c r="M302" s="46"/>
      <c r="N302" s="46"/>
      <c r="P302" s="51"/>
      <c r="Q302" s="46"/>
      <c r="S302" s="51"/>
      <c r="T302" s="46"/>
      <c r="V302" s="51"/>
      <c r="W302" s="46"/>
      <c r="Y302" s="51"/>
      <c r="AA302" s="46"/>
      <c r="AB302" s="46"/>
      <c r="AC302" s="46"/>
      <c r="AD302" s="46"/>
      <c r="AF302" s="51"/>
      <c r="AG302" s="46"/>
      <c r="AI302" s="51"/>
    </row>
    <row r="303" spans="6:35" s="44" customFormat="1">
      <c r="F303" s="51"/>
      <c r="G303" s="46"/>
      <c r="I303" s="51"/>
      <c r="K303" s="46"/>
      <c r="L303" s="46"/>
      <c r="M303" s="46"/>
      <c r="N303" s="46"/>
      <c r="P303" s="51"/>
      <c r="Q303" s="46"/>
      <c r="S303" s="51"/>
      <c r="T303" s="46"/>
      <c r="V303" s="51"/>
      <c r="W303" s="46"/>
      <c r="Y303" s="51"/>
      <c r="AA303" s="46"/>
      <c r="AB303" s="46"/>
      <c r="AC303" s="46"/>
      <c r="AD303" s="46"/>
      <c r="AF303" s="51"/>
      <c r="AG303" s="46"/>
      <c r="AI303" s="51"/>
    </row>
    <row r="304" spans="6:35" s="44" customFormat="1">
      <c r="F304" s="51"/>
      <c r="G304" s="46"/>
      <c r="I304" s="51"/>
      <c r="K304" s="46"/>
      <c r="L304" s="46"/>
      <c r="M304" s="46"/>
      <c r="N304" s="46"/>
      <c r="P304" s="51"/>
      <c r="Q304" s="46"/>
      <c r="S304" s="51"/>
      <c r="T304" s="46"/>
      <c r="V304" s="51"/>
      <c r="W304" s="46"/>
      <c r="Y304" s="51"/>
      <c r="AA304" s="46"/>
      <c r="AB304" s="46"/>
      <c r="AC304" s="46"/>
      <c r="AD304" s="46"/>
      <c r="AF304" s="51"/>
      <c r="AG304" s="46"/>
      <c r="AI304" s="51"/>
    </row>
    <row r="305" spans="6:35" s="44" customFormat="1">
      <c r="F305" s="51"/>
      <c r="G305" s="46"/>
      <c r="I305" s="51"/>
      <c r="K305" s="46"/>
      <c r="L305" s="46"/>
      <c r="M305" s="46"/>
      <c r="N305" s="46"/>
      <c r="P305" s="51"/>
      <c r="Q305" s="46"/>
      <c r="S305" s="51"/>
      <c r="T305" s="46"/>
      <c r="V305" s="51"/>
      <c r="W305" s="46"/>
      <c r="Y305" s="51"/>
      <c r="AA305" s="46"/>
      <c r="AB305" s="46"/>
      <c r="AC305" s="46"/>
      <c r="AD305" s="46"/>
      <c r="AF305" s="51"/>
      <c r="AG305" s="46"/>
      <c r="AI305" s="51"/>
    </row>
    <row r="306" spans="6:35" s="44" customFormat="1">
      <c r="F306" s="51"/>
      <c r="G306" s="46"/>
      <c r="I306" s="51"/>
      <c r="K306" s="46"/>
      <c r="L306" s="46"/>
      <c r="M306" s="46"/>
      <c r="N306" s="46"/>
      <c r="P306" s="51"/>
      <c r="Q306" s="46"/>
      <c r="S306" s="51"/>
      <c r="T306" s="46"/>
      <c r="V306" s="51"/>
      <c r="W306" s="46"/>
      <c r="Y306" s="51"/>
      <c r="AA306" s="46"/>
      <c r="AB306" s="46"/>
      <c r="AC306" s="46"/>
      <c r="AD306" s="46"/>
      <c r="AF306" s="51"/>
      <c r="AG306" s="46"/>
      <c r="AI306" s="51"/>
    </row>
    <row r="307" spans="6:35" s="44" customFormat="1">
      <c r="F307" s="51"/>
      <c r="G307" s="46"/>
      <c r="I307" s="51"/>
      <c r="K307" s="46"/>
      <c r="L307" s="46"/>
      <c r="M307" s="46"/>
      <c r="N307" s="46"/>
      <c r="P307" s="51"/>
      <c r="Q307" s="46"/>
      <c r="S307" s="51"/>
      <c r="T307" s="46"/>
      <c r="V307" s="51"/>
      <c r="W307" s="46"/>
      <c r="Y307" s="51"/>
      <c r="AA307" s="46"/>
      <c r="AB307" s="46"/>
      <c r="AC307" s="46"/>
      <c r="AD307" s="46"/>
      <c r="AF307" s="51"/>
      <c r="AG307" s="46"/>
      <c r="AI307" s="51"/>
    </row>
    <row r="308" spans="6:35" s="44" customFormat="1">
      <c r="F308" s="51"/>
      <c r="G308" s="46"/>
      <c r="I308" s="51"/>
      <c r="K308" s="46"/>
      <c r="L308" s="46"/>
      <c r="M308" s="46"/>
      <c r="N308" s="46"/>
      <c r="P308" s="51"/>
      <c r="Q308" s="46"/>
      <c r="S308" s="51"/>
      <c r="T308" s="46"/>
      <c r="V308" s="51"/>
      <c r="W308" s="46"/>
      <c r="Y308" s="51"/>
      <c r="AA308" s="46"/>
      <c r="AB308" s="46"/>
      <c r="AC308" s="46"/>
      <c r="AD308" s="46"/>
      <c r="AF308" s="51"/>
      <c r="AG308" s="46"/>
      <c r="AI308" s="51"/>
    </row>
    <row r="309" spans="6:35" s="44" customFormat="1">
      <c r="F309" s="51"/>
      <c r="G309" s="46"/>
      <c r="I309" s="51"/>
      <c r="K309" s="46"/>
      <c r="L309" s="46"/>
      <c r="M309" s="46"/>
      <c r="N309" s="46"/>
      <c r="P309" s="51"/>
      <c r="Q309" s="46"/>
      <c r="S309" s="51"/>
      <c r="T309" s="46"/>
      <c r="V309" s="51"/>
      <c r="W309" s="46"/>
      <c r="Y309" s="51"/>
      <c r="AA309" s="46"/>
      <c r="AB309" s="46"/>
      <c r="AC309" s="46"/>
      <c r="AD309" s="46"/>
      <c r="AF309" s="51"/>
      <c r="AG309" s="46"/>
      <c r="AI309" s="51"/>
    </row>
    <row r="310" spans="6:35" s="44" customFormat="1">
      <c r="F310" s="51"/>
      <c r="G310" s="46"/>
      <c r="I310" s="51"/>
      <c r="K310" s="46"/>
      <c r="L310" s="46"/>
      <c r="M310" s="46"/>
      <c r="N310" s="46"/>
      <c r="P310" s="51"/>
      <c r="Q310" s="46"/>
      <c r="S310" s="51"/>
      <c r="T310" s="46"/>
      <c r="V310" s="51"/>
      <c r="W310" s="46"/>
      <c r="Y310" s="51"/>
      <c r="AA310" s="46"/>
      <c r="AB310" s="46"/>
      <c r="AC310" s="46"/>
      <c r="AD310" s="46"/>
      <c r="AF310" s="51"/>
      <c r="AG310" s="46"/>
      <c r="AI310" s="51"/>
    </row>
    <row r="311" spans="6:35" s="44" customFormat="1">
      <c r="F311" s="51"/>
      <c r="G311" s="46"/>
      <c r="I311" s="51"/>
      <c r="K311" s="46"/>
      <c r="L311" s="46"/>
      <c r="M311" s="46"/>
      <c r="N311" s="46"/>
      <c r="P311" s="51"/>
      <c r="Q311" s="46"/>
      <c r="S311" s="51"/>
      <c r="T311" s="46"/>
      <c r="V311" s="51"/>
      <c r="W311" s="46"/>
      <c r="Y311" s="51"/>
      <c r="AA311" s="46"/>
      <c r="AB311" s="46"/>
      <c r="AC311" s="46"/>
      <c r="AD311" s="46"/>
      <c r="AF311" s="51"/>
      <c r="AG311" s="46"/>
      <c r="AI311" s="51"/>
    </row>
    <row r="312" spans="6:35" s="44" customFormat="1">
      <c r="F312" s="51"/>
      <c r="G312" s="46"/>
      <c r="I312" s="51"/>
      <c r="K312" s="46"/>
      <c r="L312" s="46"/>
      <c r="M312" s="46"/>
      <c r="N312" s="46"/>
      <c r="P312" s="51"/>
      <c r="Q312" s="46"/>
      <c r="S312" s="51"/>
      <c r="T312" s="46"/>
      <c r="V312" s="51"/>
      <c r="W312" s="46"/>
      <c r="Y312" s="51"/>
      <c r="AA312" s="46"/>
      <c r="AB312" s="46"/>
      <c r="AC312" s="46"/>
      <c r="AD312" s="46"/>
      <c r="AF312" s="51"/>
      <c r="AG312" s="46"/>
      <c r="AI312" s="51"/>
    </row>
    <row r="313" spans="6:35" s="44" customFormat="1">
      <c r="F313" s="51"/>
      <c r="G313" s="46"/>
      <c r="I313" s="51"/>
      <c r="K313" s="46"/>
      <c r="L313" s="46"/>
      <c r="M313" s="46"/>
      <c r="N313" s="46"/>
      <c r="P313" s="51"/>
      <c r="Q313" s="46"/>
      <c r="S313" s="51"/>
      <c r="T313" s="46"/>
      <c r="V313" s="51"/>
      <c r="W313" s="46"/>
      <c r="Y313" s="51"/>
      <c r="AA313" s="46"/>
      <c r="AB313" s="46"/>
      <c r="AC313" s="46"/>
      <c r="AD313" s="46"/>
      <c r="AF313" s="51"/>
      <c r="AG313" s="46"/>
      <c r="AI313" s="51"/>
    </row>
    <row r="314" spans="6:35" s="44" customFormat="1">
      <c r="F314" s="51"/>
      <c r="G314" s="46"/>
      <c r="I314" s="51"/>
      <c r="K314" s="46"/>
      <c r="L314" s="46"/>
      <c r="M314" s="46"/>
      <c r="N314" s="46"/>
      <c r="P314" s="51"/>
      <c r="Q314" s="46"/>
      <c r="S314" s="51"/>
      <c r="T314" s="46"/>
      <c r="V314" s="51"/>
      <c r="W314" s="46"/>
      <c r="Y314" s="51"/>
      <c r="AA314" s="46"/>
      <c r="AB314" s="46"/>
      <c r="AC314" s="46"/>
      <c r="AD314" s="46"/>
      <c r="AF314" s="51"/>
      <c r="AG314" s="46"/>
      <c r="AI314" s="51"/>
    </row>
    <row r="315" spans="6:35" s="44" customFormat="1">
      <c r="F315" s="51"/>
      <c r="G315" s="46"/>
      <c r="I315" s="51"/>
      <c r="K315" s="46"/>
      <c r="L315" s="46"/>
      <c r="M315" s="46"/>
      <c r="N315" s="46"/>
      <c r="P315" s="51"/>
      <c r="Q315" s="46"/>
      <c r="S315" s="51"/>
      <c r="T315" s="46"/>
      <c r="V315" s="51"/>
      <c r="W315" s="46"/>
      <c r="Y315" s="51"/>
      <c r="AA315" s="46"/>
      <c r="AB315" s="46"/>
      <c r="AC315" s="46"/>
      <c r="AD315" s="46"/>
      <c r="AF315" s="51"/>
      <c r="AG315" s="46"/>
      <c r="AI315" s="51"/>
    </row>
    <row r="316" spans="6:35" s="44" customFormat="1">
      <c r="F316" s="51"/>
      <c r="G316" s="46"/>
      <c r="I316" s="51"/>
      <c r="K316" s="46"/>
      <c r="L316" s="46"/>
      <c r="M316" s="46"/>
      <c r="N316" s="46"/>
      <c r="P316" s="51"/>
      <c r="Q316" s="46"/>
      <c r="S316" s="51"/>
      <c r="T316" s="46"/>
      <c r="V316" s="51"/>
      <c r="W316" s="46"/>
      <c r="Y316" s="51"/>
      <c r="AA316" s="46"/>
      <c r="AB316" s="46"/>
      <c r="AC316" s="46"/>
      <c r="AD316" s="46"/>
      <c r="AF316" s="51"/>
      <c r="AG316" s="46"/>
      <c r="AI316" s="51"/>
    </row>
    <row r="317" spans="6:35" s="44" customFormat="1">
      <c r="F317" s="51"/>
      <c r="G317" s="46"/>
      <c r="I317" s="51"/>
      <c r="K317" s="46"/>
      <c r="L317" s="46"/>
      <c r="M317" s="46"/>
      <c r="N317" s="46"/>
      <c r="P317" s="51"/>
      <c r="Q317" s="46"/>
      <c r="S317" s="51"/>
      <c r="T317" s="46"/>
      <c r="V317" s="51"/>
      <c r="W317" s="46"/>
      <c r="Y317" s="51"/>
      <c r="AA317" s="46"/>
      <c r="AB317" s="46"/>
      <c r="AC317" s="46"/>
      <c r="AD317" s="46"/>
      <c r="AF317" s="51"/>
      <c r="AG317" s="46"/>
      <c r="AI317" s="51"/>
    </row>
    <row r="318" spans="6:35" s="44" customFormat="1">
      <c r="F318" s="51"/>
      <c r="G318" s="46"/>
      <c r="I318" s="51"/>
      <c r="K318" s="46"/>
      <c r="L318" s="46"/>
      <c r="M318" s="46"/>
      <c r="N318" s="46"/>
      <c r="P318" s="51"/>
      <c r="Q318" s="46"/>
      <c r="S318" s="51"/>
      <c r="T318" s="46"/>
      <c r="V318" s="51"/>
      <c r="W318" s="46"/>
      <c r="Y318" s="51"/>
      <c r="AA318" s="46"/>
      <c r="AB318" s="46"/>
      <c r="AC318" s="46"/>
      <c r="AD318" s="46"/>
      <c r="AF318" s="51"/>
      <c r="AG318" s="46"/>
      <c r="AI318" s="51"/>
    </row>
    <row r="319" spans="6:35" s="44" customFormat="1">
      <c r="F319" s="51"/>
      <c r="G319" s="46"/>
      <c r="I319" s="51"/>
      <c r="K319" s="46"/>
      <c r="L319" s="46"/>
      <c r="M319" s="46"/>
      <c r="N319" s="46"/>
      <c r="P319" s="51"/>
      <c r="Q319" s="46"/>
      <c r="S319" s="51"/>
      <c r="T319" s="46"/>
      <c r="V319" s="51"/>
      <c r="W319" s="46"/>
      <c r="Y319" s="51"/>
      <c r="AA319" s="46"/>
      <c r="AB319" s="46"/>
      <c r="AC319" s="46"/>
      <c r="AD319" s="46"/>
      <c r="AF319" s="51"/>
      <c r="AG319" s="46"/>
      <c r="AI319" s="51"/>
    </row>
    <row r="320" spans="6:35" s="44" customFormat="1">
      <c r="F320" s="51"/>
      <c r="G320" s="46"/>
      <c r="I320" s="51"/>
      <c r="K320" s="46"/>
      <c r="L320" s="46"/>
      <c r="M320" s="46"/>
      <c r="N320" s="46"/>
      <c r="P320" s="51"/>
      <c r="Q320" s="46"/>
      <c r="S320" s="51"/>
      <c r="T320" s="46"/>
      <c r="V320" s="51"/>
      <c r="W320" s="46"/>
      <c r="Y320" s="51"/>
      <c r="AA320" s="46"/>
      <c r="AB320" s="46"/>
      <c r="AC320" s="46"/>
      <c r="AD320" s="46"/>
      <c r="AF320" s="51"/>
      <c r="AG320" s="46"/>
      <c r="AI320" s="51"/>
    </row>
    <row r="321" spans="6:35" s="44" customFormat="1">
      <c r="F321" s="51"/>
      <c r="G321" s="46"/>
      <c r="I321" s="51"/>
      <c r="K321" s="46"/>
      <c r="L321" s="46"/>
      <c r="M321" s="46"/>
      <c r="N321" s="46"/>
      <c r="P321" s="51"/>
      <c r="Q321" s="46"/>
      <c r="S321" s="51"/>
      <c r="T321" s="46"/>
      <c r="V321" s="51"/>
      <c r="W321" s="46"/>
      <c r="Y321" s="51"/>
      <c r="AA321" s="46"/>
      <c r="AB321" s="46"/>
      <c r="AC321" s="46"/>
      <c r="AD321" s="46"/>
      <c r="AF321" s="51"/>
      <c r="AG321" s="46"/>
      <c r="AI321" s="51"/>
    </row>
    <row r="322" spans="6:35" s="44" customFormat="1">
      <c r="F322" s="51"/>
      <c r="G322" s="46"/>
      <c r="I322" s="51"/>
      <c r="K322" s="46"/>
      <c r="L322" s="46"/>
      <c r="M322" s="46"/>
      <c r="N322" s="46"/>
      <c r="P322" s="51"/>
      <c r="Q322" s="46"/>
      <c r="S322" s="51"/>
      <c r="T322" s="46"/>
      <c r="V322" s="51"/>
      <c r="W322" s="46"/>
      <c r="Y322" s="51"/>
      <c r="AA322" s="46"/>
      <c r="AB322" s="46"/>
      <c r="AC322" s="46"/>
      <c r="AD322" s="46"/>
      <c r="AF322" s="51"/>
      <c r="AG322" s="46"/>
      <c r="AI322" s="51"/>
    </row>
    <row r="323" spans="6:35" s="44" customFormat="1">
      <c r="F323" s="51"/>
      <c r="G323" s="46"/>
      <c r="I323" s="51"/>
      <c r="K323" s="46"/>
      <c r="L323" s="46"/>
      <c r="M323" s="46"/>
      <c r="N323" s="46"/>
      <c r="P323" s="51"/>
      <c r="Q323" s="46"/>
      <c r="S323" s="51"/>
      <c r="T323" s="46"/>
      <c r="V323" s="51"/>
      <c r="W323" s="46"/>
      <c r="Y323" s="51"/>
      <c r="AA323" s="46"/>
      <c r="AB323" s="46"/>
      <c r="AC323" s="46"/>
      <c r="AD323" s="46"/>
      <c r="AF323" s="51"/>
      <c r="AG323" s="46"/>
      <c r="AI323" s="51"/>
    </row>
    <row r="324" spans="6:35" s="44" customFormat="1">
      <c r="F324" s="51"/>
      <c r="G324" s="46"/>
      <c r="I324" s="51"/>
      <c r="K324" s="46"/>
      <c r="L324" s="46"/>
      <c r="M324" s="46"/>
      <c r="N324" s="46"/>
      <c r="P324" s="51"/>
      <c r="Q324" s="46"/>
      <c r="S324" s="51"/>
      <c r="T324" s="46"/>
      <c r="V324" s="51"/>
      <c r="W324" s="46"/>
      <c r="Y324" s="51"/>
      <c r="AA324" s="46"/>
      <c r="AB324" s="46"/>
      <c r="AC324" s="46"/>
      <c r="AD324" s="46"/>
      <c r="AF324" s="51"/>
      <c r="AG324" s="46"/>
      <c r="AI324" s="51"/>
    </row>
    <row r="325" spans="6:35" s="44" customFormat="1">
      <c r="F325" s="51"/>
      <c r="G325" s="46"/>
      <c r="I325" s="51"/>
      <c r="K325" s="46"/>
      <c r="L325" s="46"/>
      <c r="M325" s="46"/>
      <c r="N325" s="46"/>
      <c r="P325" s="51"/>
      <c r="Q325" s="46"/>
      <c r="S325" s="51"/>
      <c r="T325" s="46"/>
      <c r="V325" s="51"/>
      <c r="W325" s="46"/>
      <c r="Y325" s="51"/>
      <c r="AA325" s="46"/>
      <c r="AB325" s="46"/>
      <c r="AC325" s="46"/>
      <c r="AD325" s="46"/>
      <c r="AF325" s="51"/>
      <c r="AG325" s="46"/>
      <c r="AI325" s="51"/>
    </row>
    <row r="326" spans="6:35" s="44" customFormat="1">
      <c r="F326" s="51"/>
      <c r="G326" s="46"/>
      <c r="I326" s="51"/>
      <c r="K326" s="46"/>
      <c r="L326" s="46"/>
      <c r="M326" s="46"/>
      <c r="N326" s="46"/>
      <c r="P326" s="51"/>
      <c r="Q326" s="46"/>
      <c r="S326" s="51"/>
      <c r="T326" s="46"/>
      <c r="V326" s="51"/>
      <c r="W326" s="46"/>
      <c r="Y326" s="51"/>
      <c r="AA326" s="46"/>
      <c r="AB326" s="46"/>
      <c r="AC326" s="46"/>
      <c r="AD326" s="46"/>
      <c r="AF326" s="51"/>
      <c r="AG326" s="46"/>
      <c r="AI326" s="51"/>
    </row>
    <row r="327" spans="6:35" s="44" customFormat="1">
      <c r="F327" s="51"/>
      <c r="G327" s="46"/>
      <c r="I327" s="51"/>
      <c r="K327" s="46"/>
      <c r="L327" s="46"/>
      <c r="M327" s="46"/>
      <c r="N327" s="46"/>
      <c r="P327" s="51"/>
      <c r="Q327" s="46"/>
      <c r="S327" s="51"/>
      <c r="T327" s="46"/>
      <c r="V327" s="51"/>
      <c r="W327" s="46"/>
      <c r="Y327" s="51"/>
      <c r="AA327" s="46"/>
      <c r="AB327" s="46"/>
      <c r="AC327" s="46"/>
      <c r="AD327" s="46"/>
      <c r="AF327" s="51"/>
      <c r="AG327" s="46"/>
      <c r="AI327" s="51"/>
    </row>
    <row r="328" spans="6:35" s="44" customFormat="1">
      <c r="F328" s="51"/>
      <c r="G328" s="46"/>
      <c r="I328" s="51"/>
      <c r="K328" s="46"/>
      <c r="L328" s="46"/>
      <c r="M328" s="46"/>
      <c r="N328" s="46"/>
      <c r="P328" s="51"/>
      <c r="Q328" s="46"/>
      <c r="S328" s="51"/>
      <c r="T328" s="46"/>
      <c r="V328" s="51"/>
      <c r="W328" s="46"/>
      <c r="Y328" s="51"/>
      <c r="AA328" s="46"/>
      <c r="AB328" s="46"/>
      <c r="AC328" s="46"/>
      <c r="AD328" s="46"/>
      <c r="AF328" s="51"/>
      <c r="AG328" s="46"/>
      <c r="AI328" s="51"/>
    </row>
    <row r="329" spans="6:35" s="44" customFormat="1">
      <c r="F329" s="51"/>
      <c r="G329" s="46"/>
      <c r="I329" s="51"/>
      <c r="K329" s="46"/>
      <c r="L329" s="46"/>
      <c r="M329" s="46"/>
      <c r="N329" s="46"/>
      <c r="P329" s="51"/>
      <c r="Q329" s="46"/>
      <c r="S329" s="51"/>
      <c r="T329" s="46"/>
      <c r="V329" s="51"/>
      <c r="W329" s="46"/>
      <c r="Y329" s="51"/>
      <c r="AA329" s="46"/>
      <c r="AB329" s="46"/>
      <c r="AC329" s="46"/>
      <c r="AD329" s="46"/>
      <c r="AF329" s="51"/>
      <c r="AG329" s="46"/>
      <c r="AI329" s="51"/>
    </row>
    <row r="330" spans="6:35" s="44" customFormat="1">
      <c r="F330" s="51"/>
      <c r="G330" s="46"/>
      <c r="I330" s="51"/>
      <c r="K330" s="46"/>
      <c r="L330" s="46"/>
      <c r="M330" s="46"/>
      <c r="N330" s="46"/>
      <c r="P330" s="51"/>
      <c r="Q330" s="46"/>
      <c r="S330" s="51"/>
      <c r="T330" s="46"/>
      <c r="V330" s="51"/>
      <c r="W330" s="46"/>
      <c r="Y330" s="51"/>
      <c r="AA330" s="46"/>
      <c r="AB330" s="46"/>
      <c r="AC330" s="46"/>
      <c r="AD330" s="46"/>
      <c r="AF330" s="51"/>
      <c r="AG330" s="46"/>
      <c r="AI330" s="51"/>
    </row>
    <row r="331" spans="6:35" s="44" customFormat="1">
      <c r="F331" s="51"/>
      <c r="G331" s="46"/>
      <c r="I331" s="51"/>
      <c r="K331" s="46"/>
      <c r="L331" s="46"/>
      <c r="M331" s="46"/>
      <c r="N331" s="46"/>
      <c r="P331" s="51"/>
      <c r="Q331" s="46"/>
      <c r="S331" s="51"/>
      <c r="T331" s="46"/>
      <c r="V331" s="51"/>
      <c r="W331" s="46"/>
      <c r="Y331" s="51"/>
      <c r="AA331" s="46"/>
      <c r="AB331" s="46"/>
      <c r="AC331" s="46"/>
      <c r="AD331" s="46"/>
      <c r="AF331" s="51"/>
      <c r="AG331" s="46"/>
      <c r="AI331" s="51"/>
    </row>
    <row r="332" spans="6:35" s="44" customFormat="1">
      <c r="F332" s="51"/>
      <c r="G332" s="46"/>
      <c r="I332" s="51"/>
      <c r="K332" s="46"/>
      <c r="L332" s="46"/>
      <c r="M332" s="46"/>
      <c r="N332" s="46"/>
      <c r="P332" s="51"/>
      <c r="Q332" s="46"/>
      <c r="S332" s="51"/>
      <c r="T332" s="46"/>
      <c r="V332" s="51"/>
      <c r="W332" s="46"/>
      <c r="Y332" s="51"/>
      <c r="AA332" s="46"/>
      <c r="AB332" s="46"/>
      <c r="AC332" s="46"/>
      <c r="AD332" s="46"/>
      <c r="AF332" s="51"/>
      <c r="AG332" s="46"/>
      <c r="AI332" s="51"/>
    </row>
    <row r="333" spans="6:35" s="44" customFormat="1">
      <c r="F333" s="51"/>
      <c r="G333" s="46"/>
      <c r="I333" s="51"/>
      <c r="K333" s="46"/>
      <c r="L333" s="46"/>
      <c r="M333" s="46"/>
      <c r="N333" s="46"/>
      <c r="P333" s="51"/>
      <c r="Q333" s="46"/>
      <c r="S333" s="51"/>
      <c r="T333" s="46"/>
      <c r="V333" s="51"/>
      <c r="W333" s="46"/>
      <c r="Y333" s="51"/>
      <c r="AA333" s="46"/>
      <c r="AB333" s="46"/>
      <c r="AC333" s="46"/>
      <c r="AD333" s="46"/>
      <c r="AF333" s="51"/>
      <c r="AG333" s="46"/>
      <c r="AI333" s="51"/>
    </row>
    <row r="334" spans="6:35" s="44" customFormat="1">
      <c r="F334" s="51"/>
      <c r="G334" s="46"/>
      <c r="I334" s="51"/>
      <c r="K334" s="46"/>
      <c r="L334" s="46"/>
      <c r="M334" s="46"/>
      <c r="N334" s="46"/>
      <c r="P334" s="51"/>
      <c r="Q334" s="46"/>
      <c r="S334" s="51"/>
      <c r="T334" s="46"/>
      <c r="V334" s="51"/>
      <c r="W334" s="46"/>
      <c r="Y334" s="51"/>
      <c r="AA334" s="46"/>
      <c r="AB334" s="46"/>
      <c r="AC334" s="46"/>
      <c r="AD334" s="46"/>
      <c r="AF334" s="51"/>
      <c r="AG334" s="46"/>
      <c r="AI334" s="51"/>
    </row>
    <row r="335" spans="6:35" s="44" customFormat="1">
      <c r="F335" s="51"/>
      <c r="G335" s="46"/>
      <c r="I335" s="51"/>
      <c r="K335" s="46"/>
      <c r="L335" s="46"/>
      <c r="M335" s="46"/>
      <c r="N335" s="46"/>
      <c r="P335" s="51"/>
      <c r="Q335" s="46"/>
      <c r="S335" s="51"/>
      <c r="T335" s="46"/>
      <c r="V335" s="51"/>
      <c r="W335" s="46"/>
      <c r="Y335" s="51"/>
      <c r="AA335" s="46"/>
      <c r="AB335" s="46"/>
      <c r="AC335" s="46"/>
      <c r="AD335" s="46"/>
      <c r="AF335" s="51"/>
      <c r="AG335" s="46"/>
      <c r="AI335" s="51"/>
    </row>
    <row r="336" spans="6:35" s="44" customFormat="1">
      <c r="F336" s="51"/>
      <c r="G336" s="46"/>
      <c r="I336" s="51"/>
      <c r="K336" s="46"/>
      <c r="L336" s="46"/>
      <c r="M336" s="46"/>
      <c r="N336" s="46"/>
      <c r="P336" s="51"/>
      <c r="Q336" s="46"/>
      <c r="S336" s="51"/>
      <c r="T336" s="46"/>
      <c r="V336" s="51"/>
      <c r="W336" s="46"/>
      <c r="Y336" s="51"/>
      <c r="AA336" s="46"/>
      <c r="AB336" s="46"/>
      <c r="AC336" s="46"/>
      <c r="AD336" s="46"/>
      <c r="AF336" s="51"/>
      <c r="AG336" s="46"/>
      <c r="AI336" s="51"/>
    </row>
    <row r="337" spans="6:35" s="44" customFormat="1">
      <c r="F337" s="51"/>
      <c r="G337" s="46"/>
      <c r="I337" s="51"/>
      <c r="K337" s="46"/>
      <c r="L337" s="46"/>
      <c r="M337" s="46"/>
      <c r="N337" s="46"/>
      <c r="P337" s="51"/>
      <c r="Q337" s="46"/>
      <c r="S337" s="51"/>
      <c r="T337" s="46"/>
      <c r="V337" s="51"/>
      <c r="W337" s="46"/>
      <c r="Y337" s="51"/>
      <c r="AA337" s="46"/>
      <c r="AB337" s="46"/>
      <c r="AC337" s="46"/>
      <c r="AD337" s="46"/>
      <c r="AF337" s="51"/>
      <c r="AG337" s="46"/>
      <c r="AI337" s="51"/>
    </row>
    <row r="338" spans="6:35" s="44" customFormat="1">
      <c r="F338" s="51"/>
      <c r="G338" s="46"/>
      <c r="I338" s="51"/>
      <c r="K338" s="46"/>
      <c r="L338" s="46"/>
      <c r="M338" s="46"/>
      <c r="N338" s="46"/>
      <c r="P338" s="51"/>
      <c r="Q338" s="46"/>
      <c r="S338" s="51"/>
      <c r="T338" s="46"/>
      <c r="V338" s="51"/>
      <c r="W338" s="46"/>
      <c r="Y338" s="51"/>
      <c r="AA338" s="46"/>
      <c r="AB338" s="46"/>
      <c r="AC338" s="46"/>
      <c r="AD338" s="46"/>
      <c r="AF338" s="51"/>
      <c r="AG338" s="46"/>
      <c r="AI338" s="51"/>
    </row>
    <row r="339" spans="6:35" s="44" customFormat="1">
      <c r="F339" s="51"/>
      <c r="G339" s="46"/>
      <c r="I339" s="51"/>
      <c r="K339" s="46"/>
      <c r="L339" s="46"/>
      <c r="M339" s="46"/>
      <c r="N339" s="46"/>
      <c r="P339" s="51"/>
      <c r="Q339" s="46"/>
      <c r="S339" s="51"/>
      <c r="T339" s="46"/>
      <c r="V339" s="51"/>
      <c r="W339" s="46"/>
      <c r="Y339" s="51"/>
      <c r="AA339" s="46"/>
      <c r="AB339" s="46"/>
      <c r="AC339" s="46"/>
      <c r="AD339" s="46"/>
      <c r="AF339" s="51"/>
      <c r="AG339" s="46"/>
      <c r="AI339" s="51"/>
    </row>
    <row r="340" spans="6:35" s="44" customFormat="1">
      <c r="F340" s="51"/>
      <c r="G340" s="46"/>
      <c r="I340" s="51"/>
      <c r="K340" s="46"/>
      <c r="L340" s="46"/>
      <c r="M340" s="46"/>
      <c r="N340" s="46"/>
      <c r="P340" s="51"/>
      <c r="Q340" s="46"/>
      <c r="S340" s="51"/>
      <c r="T340" s="46"/>
      <c r="V340" s="51"/>
      <c r="W340" s="46"/>
      <c r="Y340" s="51"/>
      <c r="AA340" s="46"/>
      <c r="AB340" s="46"/>
      <c r="AC340" s="46"/>
      <c r="AD340" s="46"/>
      <c r="AF340" s="51"/>
      <c r="AG340" s="46"/>
      <c r="AI340" s="51"/>
    </row>
    <row r="341" spans="6:35" s="44" customFormat="1">
      <c r="F341" s="51"/>
      <c r="G341" s="46"/>
      <c r="I341" s="51"/>
      <c r="K341" s="46"/>
      <c r="L341" s="46"/>
      <c r="M341" s="46"/>
      <c r="N341" s="46"/>
      <c r="P341" s="51"/>
      <c r="Q341" s="46"/>
      <c r="S341" s="51"/>
      <c r="T341" s="46"/>
      <c r="V341" s="51"/>
      <c r="W341" s="46"/>
      <c r="Y341" s="51"/>
      <c r="AA341" s="46"/>
      <c r="AB341" s="46"/>
      <c r="AC341" s="46"/>
      <c r="AD341" s="46"/>
      <c r="AF341" s="51"/>
      <c r="AG341" s="46"/>
      <c r="AI341" s="51"/>
    </row>
    <row r="342" spans="6:35" s="44" customFormat="1">
      <c r="F342" s="51"/>
      <c r="G342" s="46"/>
      <c r="I342" s="51"/>
      <c r="K342" s="46"/>
      <c r="L342" s="46"/>
      <c r="M342" s="46"/>
      <c r="N342" s="46"/>
      <c r="P342" s="51"/>
      <c r="Q342" s="46"/>
      <c r="S342" s="51"/>
      <c r="T342" s="46"/>
      <c r="V342" s="51"/>
      <c r="W342" s="46"/>
      <c r="Y342" s="51"/>
      <c r="AA342" s="46"/>
      <c r="AB342" s="46"/>
      <c r="AC342" s="46"/>
      <c r="AD342" s="46"/>
      <c r="AF342" s="51"/>
      <c r="AG342" s="46"/>
      <c r="AI342" s="51"/>
    </row>
    <row r="343" spans="6:35" s="44" customFormat="1">
      <c r="F343" s="51"/>
      <c r="G343" s="46"/>
      <c r="I343" s="51"/>
      <c r="K343" s="46"/>
      <c r="L343" s="46"/>
      <c r="M343" s="46"/>
      <c r="N343" s="46"/>
      <c r="P343" s="51"/>
      <c r="Q343" s="46"/>
      <c r="S343" s="51"/>
      <c r="T343" s="46"/>
      <c r="V343" s="51"/>
      <c r="W343" s="46"/>
      <c r="Y343" s="51"/>
      <c r="AA343" s="46"/>
      <c r="AB343" s="46"/>
      <c r="AC343" s="46"/>
      <c r="AD343" s="46"/>
      <c r="AF343" s="51"/>
      <c r="AG343" s="46"/>
      <c r="AI343" s="51"/>
    </row>
    <row r="344" spans="6:35" s="44" customFormat="1">
      <c r="F344" s="51"/>
      <c r="G344" s="46"/>
      <c r="I344" s="51"/>
      <c r="K344" s="46"/>
      <c r="L344" s="46"/>
      <c r="M344" s="46"/>
      <c r="N344" s="46"/>
      <c r="P344" s="51"/>
      <c r="Q344" s="46"/>
      <c r="S344" s="51"/>
      <c r="T344" s="46"/>
      <c r="V344" s="51"/>
      <c r="W344" s="46"/>
      <c r="Y344" s="51"/>
      <c r="AA344" s="46"/>
      <c r="AB344" s="46"/>
      <c r="AC344" s="46"/>
      <c r="AD344" s="46"/>
      <c r="AF344" s="51"/>
      <c r="AG344" s="46"/>
      <c r="AI344" s="51"/>
    </row>
    <row r="345" spans="6:35" s="44" customFormat="1">
      <c r="F345" s="51"/>
      <c r="G345" s="46"/>
      <c r="I345" s="51"/>
      <c r="K345" s="46"/>
      <c r="L345" s="46"/>
      <c r="M345" s="46"/>
      <c r="N345" s="46"/>
      <c r="P345" s="51"/>
      <c r="Q345" s="46"/>
      <c r="S345" s="51"/>
      <c r="T345" s="46"/>
      <c r="V345" s="51"/>
      <c r="W345" s="46"/>
      <c r="Y345" s="51"/>
      <c r="AA345" s="46"/>
      <c r="AB345" s="46"/>
      <c r="AC345" s="46"/>
      <c r="AD345" s="46"/>
      <c r="AF345" s="51"/>
      <c r="AG345" s="46"/>
      <c r="AI345" s="51"/>
    </row>
    <row r="346" spans="6:35" s="44" customFormat="1">
      <c r="F346" s="51"/>
      <c r="G346" s="46"/>
      <c r="I346" s="51"/>
      <c r="K346" s="46"/>
      <c r="L346" s="46"/>
      <c r="M346" s="46"/>
      <c r="N346" s="46"/>
      <c r="P346" s="51"/>
      <c r="Q346" s="46"/>
      <c r="S346" s="51"/>
      <c r="T346" s="46"/>
      <c r="V346" s="51"/>
      <c r="W346" s="46"/>
      <c r="Y346" s="51"/>
      <c r="AA346" s="46"/>
      <c r="AB346" s="46"/>
      <c r="AC346" s="46"/>
      <c r="AD346" s="46"/>
      <c r="AF346" s="51"/>
      <c r="AG346" s="46"/>
      <c r="AI346" s="51"/>
    </row>
    <row r="347" spans="6:35" s="44" customFormat="1">
      <c r="F347" s="51"/>
      <c r="G347" s="46"/>
      <c r="I347" s="51"/>
      <c r="K347" s="46"/>
      <c r="L347" s="46"/>
      <c r="M347" s="46"/>
      <c r="N347" s="46"/>
      <c r="P347" s="51"/>
      <c r="Q347" s="46"/>
      <c r="S347" s="51"/>
      <c r="T347" s="46"/>
      <c r="V347" s="51"/>
      <c r="W347" s="46"/>
      <c r="Y347" s="51"/>
      <c r="AA347" s="46"/>
      <c r="AB347" s="46"/>
      <c r="AC347" s="46"/>
      <c r="AD347" s="46"/>
      <c r="AF347" s="51"/>
      <c r="AG347" s="46"/>
      <c r="AI347" s="51"/>
    </row>
    <row r="348" spans="6:35" s="44" customFormat="1">
      <c r="F348" s="51"/>
      <c r="G348" s="46"/>
      <c r="I348" s="51"/>
      <c r="K348" s="46"/>
      <c r="L348" s="46"/>
      <c r="M348" s="46"/>
      <c r="N348" s="46"/>
      <c r="P348" s="51"/>
      <c r="Q348" s="46"/>
      <c r="S348" s="51"/>
      <c r="T348" s="46"/>
      <c r="V348" s="51"/>
      <c r="W348" s="46"/>
      <c r="Y348" s="51"/>
      <c r="AA348" s="46"/>
      <c r="AB348" s="46"/>
      <c r="AC348" s="46"/>
      <c r="AD348" s="46"/>
      <c r="AF348" s="51"/>
      <c r="AG348" s="46"/>
      <c r="AI348" s="51"/>
    </row>
    <row r="349" spans="6:35" s="44" customFormat="1">
      <c r="F349" s="51"/>
      <c r="G349" s="46"/>
      <c r="I349" s="51"/>
      <c r="K349" s="46"/>
      <c r="L349" s="46"/>
      <c r="M349" s="46"/>
      <c r="N349" s="46"/>
      <c r="P349" s="51"/>
      <c r="Q349" s="46"/>
      <c r="S349" s="51"/>
      <c r="T349" s="46"/>
      <c r="V349" s="51"/>
      <c r="W349" s="46"/>
      <c r="Y349" s="51"/>
      <c r="AA349" s="46"/>
      <c r="AB349" s="46"/>
      <c r="AC349" s="46"/>
      <c r="AD349" s="46"/>
      <c r="AF349" s="51"/>
      <c r="AG349" s="46"/>
      <c r="AI349" s="51"/>
    </row>
    <row r="350" spans="6:35" s="44" customFormat="1">
      <c r="F350" s="51"/>
      <c r="G350" s="46"/>
      <c r="I350" s="51"/>
      <c r="K350" s="46"/>
      <c r="L350" s="46"/>
      <c r="M350" s="46"/>
      <c r="N350" s="46"/>
      <c r="P350" s="51"/>
      <c r="Q350" s="46"/>
      <c r="S350" s="51"/>
      <c r="T350" s="46"/>
      <c r="V350" s="51"/>
      <c r="W350" s="46"/>
      <c r="Y350" s="51"/>
      <c r="AA350" s="46"/>
      <c r="AB350" s="46"/>
      <c r="AC350" s="46"/>
      <c r="AD350" s="46"/>
      <c r="AF350" s="51"/>
      <c r="AG350" s="46"/>
      <c r="AI350" s="51"/>
    </row>
    <row r="351" spans="6:35" s="44" customFormat="1">
      <c r="F351" s="51"/>
      <c r="G351" s="46"/>
      <c r="I351" s="51"/>
      <c r="K351" s="46"/>
      <c r="L351" s="46"/>
      <c r="M351" s="46"/>
      <c r="N351" s="46"/>
      <c r="P351" s="51"/>
      <c r="Q351" s="46"/>
      <c r="S351" s="51"/>
      <c r="T351" s="46"/>
      <c r="V351" s="51"/>
      <c r="W351" s="46"/>
      <c r="Y351" s="51"/>
      <c r="AA351" s="46"/>
      <c r="AB351" s="46"/>
      <c r="AC351" s="46"/>
      <c r="AD351" s="46"/>
      <c r="AF351" s="51"/>
      <c r="AG351" s="46"/>
      <c r="AI351" s="51"/>
    </row>
    <row r="352" spans="6:35" s="44" customFormat="1">
      <c r="F352" s="51"/>
      <c r="G352" s="46"/>
      <c r="I352" s="51"/>
      <c r="K352" s="46"/>
      <c r="L352" s="46"/>
      <c r="M352" s="46"/>
      <c r="N352" s="46"/>
      <c r="P352" s="51"/>
      <c r="Q352" s="46"/>
      <c r="S352" s="51"/>
      <c r="T352" s="46"/>
      <c r="V352" s="51"/>
      <c r="W352" s="46"/>
      <c r="Y352" s="51"/>
      <c r="AA352" s="46"/>
      <c r="AB352" s="46"/>
      <c r="AC352" s="46"/>
      <c r="AD352" s="46"/>
      <c r="AF352" s="51"/>
      <c r="AG352" s="46"/>
      <c r="AI352" s="51"/>
    </row>
    <row r="353" spans="6:35" s="44" customFormat="1">
      <c r="F353" s="51"/>
      <c r="G353" s="46"/>
      <c r="I353" s="51"/>
      <c r="K353" s="46"/>
      <c r="L353" s="46"/>
      <c r="M353" s="46"/>
      <c r="N353" s="46"/>
      <c r="P353" s="51"/>
      <c r="Q353" s="46"/>
      <c r="S353" s="51"/>
      <c r="T353" s="46"/>
      <c r="V353" s="51"/>
      <c r="W353" s="46"/>
      <c r="Y353" s="51"/>
      <c r="AA353" s="46"/>
      <c r="AB353" s="46"/>
      <c r="AC353" s="46"/>
      <c r="AD353" s="46"/>
      <c r="AF353" s="51"/>
      <c r="AG353" s="46"/>
      <c r="AI353" s="51"/>
    </row>
    <row r="354" spans="6:35" s="44" customFormat="1">
      <c r="F354" s="51"/>
      <c r="G354" s="46"/>
      <c r="I354" s="51"/>
      <c r="K354" s="46"/>
      <c r="L354" s="46"/>
      <c r="M354" s="46"/>
      <c r="N354" s="46"/>
      <c r="P354" s="51"/>
      <c r="Q354" s="46"/>
      <c r="S354" s="51"/>
      <c r="T354" s="46"/>
      <c r="V354" s="51"/>
      <c r="W354" s="46"/>
      <c r="Y354" s="51"/>
      <c r="AA354" s="46"/>
      <c r="AB354" s="46"/>
      <c r="AC354" s="46"/>
      <c r="AD354" s="46"/>
      <c r="AF354" s="51"/>
      <c r="AG354" s="46"/>
      <c r="AI354" s="51"/>
    </row>
    <row r="355" spans="6:35" s="44" customFormat="1">
      <c r="F355" s="51"/>
      <c r="G355" s="46"/>
      <c r="I355" s="51"/>
      <c r="K355" s="46"/>
      <c r="L355" s="46"/>
      <c r="M355" s="46"/>
      <c r="N355" s="46"/>
      <c r="P355" s="51"/>
      <c r="Q355" s="46"/>
      <c r="S355" s="51"/>
      <c r="T355" s="46"/>
      <c r="V355" s="51"/>
      <c r="W355" s="46"/>
      <c r="Y355" s="51"/>
      <c r="AA355" s="46"/>
      <c r="AB355" s="46"/>
      <c r="AC355" s="46"/>
      <c r="AD355" s="46"/>
      <c r="AF355" s="51"/>
      <c r="AG355" s="46"/>
      <c r="AI355" s="51"/>
    </row>
    <row r="356" spans="6:35" s="44" customFormat="1">
      <c r="F356" s="51"/>
      <c r="G356" s="46"/>
      <c r="I356" s="51"/>
      <c r="K356" s="46"/>
      <c r="L356" s="46"/>
      <c r="M356" s="46"/>
      <c r="N356" s="46"/>
      <c r="P356" s="51"/>
      <c r="Q356" s="46"/>
      <c r="S356" s="51"/>
      <c r="T356" s="46"/>
      <c r="V356" s="51"/>
      <c r="W356" s="46"/>
      <c r="Y356" s="51"/>
      <c r="AA356" s="46"/>
      <c r="AB356" s="46"/>
      <c r="AC356" s="46"/>
      <c r="AD356" s="46"/>
      <c r="AF356" s="51"/>
      <c r="AG356" s="46"/>
      <c r="AI356" s="51"/>
    </row>
    <row r="357" spans="6:35" s="44" customFormat="1">
      <c r="F357" s="51"/>
      <c r="G357" s="46"/>
      <c r="I357" s="51"/>
      <c r="K357" s="46"/>
      <c r="L357" s="46"/>
      <c r="M357" s="46"/>
      <c r="N357" s="46"/>
      <c r="P357" s="51"/>
      <c r="Q357" s="46"/>
      <c r="S357" s="51"/>
      <c r="T357" s="46"/>
      <c r="V357" s="51"/>
      <c r="W357" s="46"/>
      <c r="Y357" s="51"/>
      <c r="AA357" s="46"/>
      <c r="AB357" s="46"/>
      <c r="AC357" s="46"/>
      <c r="AD357" s="46"/>
      <c r="AF357" s="51"/>
      <c r="AG357" s="46"/>
      <c r="AI357" s="51"/>
    </row>
    <row r="358" spans="6:35" s="44" customFormat="1">
      <c r="F358" s="51"/>
      <c r="G358" s="46"/>
      <c r="I358" s="51"/>
      <c r="K358" s="46"/>
      <c r="L358" s="46"/>
      <c r="M358" s="46"/>
      <c r="N358" s="46"/>
      <c r="P358" s="51"/>
      <c r="Q358" s="46"/>
      <c r="S358" s="51"/>
      <c r="T358" s="46"/>
      <c r="V358" s="51"/>
      <c r="W358" s="46"/>
      <c r="Y358" s="51"/>
      <c r="AA358" s="46"/>
      <c r="AB358" s="46"/>
      <c r="AC358" s="46"/>
      <c r="AD358" s="46"/>
      <c r="AF358" s="51"/>
      <c r="AG358" s="46"/>
      <c r="AI358" s="51"/>
    </row>
    <row r="359" spans="6:35" s="44" customFormat="1">
      <c r="F359" s="51"/>
      <c r="G359" s="46"/>
      <c r="I359" s="51"/>
      <c r="K359" s="46"/>
      <c r="L359" s="46"/>
      <c r="M359" s="46"/>
      <c r="N359" s="46"/>
      <c r="P359" s="51"/>
      <c r="Q359" s="46"/>
      <c r="S359" s="51"/>
      <c r="T359" s="46"/>
      <c r="V359" s="51"/>
      <c r="W359" s="46"/>
      <c r="Y359" s="51"/>
      <c r="AA359" s="46"/>
      <c r="AB359" s="46"/>
      <c r="AC359" s="46"/>
      <c r="AD359" s="46"/>
      <c r="AF359" s="51"/>
      <c r="AG359" s="46"/>
      <c r="AI359" s="51"/>
    </row>
    <row r="360" spans="6:35" s="44" customFormat="1">
      <c r="F360" s="51"/>
      <c r="G360" s="46"/>
      <c r="I360" s="51"/>
      <c r="K360" s="46"/>
      <c r="L360" s="46"/>
      <c r="M360" s="46"/>
      <c r="N360" s="46"/>
      <c r="P360" s="51"/>
      <c r="Q360" s="46"/>
      <c r="S360" s="51"/>
      <c r="T360" s="46"/>
      <c r="V360" s="51"/>
      <c r="W360" s="46"/>
      <c r="Y360" s="51"/>
      <c r="AA360" s="46"/>
      <c r="AB360" s="46"/>
      <c r="AC360" s="46"/>
      <c r="AD360" s="46"/>
      <c r="AF360" s="51"/>
      <c r="AG360" s="46"/>
      <c r="AI360" s="51"/>
    </row>
    <row r="361" spans="6:35" s="44" customFormat="1">
      <c r="F361" s="51"/>
      <c r="G361" s="46"/>
      <c r="I361" s="51"/>
      <c r="K361" s="46"/>
      <c r="L361" s="46"/>
      <c r="M361" s="46"/>
      <c r="N361" s="46"/>
      <c r="P361" s="51"/>
      <c r="Q361" s="46"/>
      <c r="S361" s="51"/>
      <c r="T361" s="46"/>
      <c r="V361" s="51"/>
      <c r="W361" s="46"/>
      <c r="Y361" s="51"/>
      <c r="AA361" s="46"/>
      <c r="AB361" s="46"/>
      <c r="AC361" s="46"/>
      <c r="AD361" s="46"/>
      <c r="AF361" s="51"/>
      <c r="AG361" s="46"/>
      <c r="AI361" s="51"/>
    </row>
    <row r="362" spans="6:35" s="44" customFormat="1">
      <c r="F362" s="51"/>
      <c r="G362" s="46"/>
      <c r="I362" s="51"/>
      <c r="K362" s="46"/>
      <c r="L362" s="46"/>
      <c r="M362" s="46"/>
      <c r="N362" s="46"/>
      <c r="P362" s="51"/>
      <c r="Q362" s="46"/>
      <c r="S362" s="51"/>
      <c r="T362" s="46"/>
      <c r="V362" s="51"/>
      <c r="W362" s="46"/>
      <c r="Y362" s="51"/>
      <c r="AA362" s="46"/>
      <c r="AB362" s="46"/>
      <c r="AC362" s="46"/>
      <c r="AD362" s="46"/>
      <c r="AF362" s="51"/>
      <c r="AG362" s="46"/>
      <c r="AI362" s="51"/>
    </row>
    <row r="363" spans="6:35" s="44" customFormat="1">
      <c r="F363" s="51"/>
      <c r="G363" s="46"/>
      <c r="I363" s="51"/>
      <c r="K363" s="46"/>
      <c r="L363" s="46"/>
      <c r="M363" s="46"/>
      <c r="N363" s="46"/>
      <c r="P363" s="51"/>
      <c r="Q363" s="46"/>
      <c r="S363" s="51"/>
      <c r="T363" s="46"/>
      <c r="V363" s="51"/>
      <c r="W363" s="46"/>
      <c r="Y363" s="51"/>
      <c r="AA363" s="46"/>
      <c r="AB363" s="46"/>
      <c r="AC363" s="46"/>
      <c r="AD363" s="46"/>
      <c r="AF363" s="51"/>
      <c r="AG363" s="46"/>
      <c r="AI363" s="51"/>
    </row>
    <row r="364" spans="6:35" s="44" customFormat="1">
      <c r="F364" s="51"/>
      <c r="G364" s="46"/>
      <c r="I364" s="51"/>
      <c r="K364" s="46"/>
      <c r="L364" s="46"/>
      <c r="M364" s="46"/>
      <c r="N364" s="46"/>
      <c r="P364" s="51"/>
      <c r="Q364" s="46"/>
      <c r="S364" s="51"/>
      <c r="T364" s="46"/>
      <c r="V364" s="51"/>
      <c r="W364" s="46"/>
      <c r="Y364" s="51"/>
      <c r="AA364" s="46"/>
      <c r="AB364" s="46"/>
      <c r="AC364" s="46"/>
      <c r="AD364" s="46"/>
      <c r="AF364" s="51"/>
      <c r="AG364" s="46"/>
      <c r="AI364" s="51"/>
    </row>
    <row r="365" spans="6:35" s="44" customFormat="1">
      <c r="F365" s="51"/>
      <c r="G365" s="46"/>
      <c r="I365" s="51"/>
      <c r="K365" s="46"/>
      <c r="L365" s="46"/>
      <c r="M365" s="46"/>
      <c r="N365" s="46"/>
      <c r="P365" s="51"/>
      <c r="Q365" s="46"/>
      <c r="S365" s="51"/>
      <c r="T365" s="46"/>
      <c r="V365" s="51"/>
      <c r="W365" s="46"/>
      <c r="Y365" s="51"/>
      <c r="AA365" s="46"/>
      <c r="AB365" s="46"/>
      <c r="AC365" s="46"/>
      <c r="AD365" s="46"/>
      <c r="AF365" s="51"/>
      <c r="AG365" s="46"/>
      <c r="AI365" s="51"/>
    </row>
    <row r="366" spans="6:35" s="44" customFormat="1">
      <c r="F366" s="51"/>
      <c r="G366" s="46"/>
      <c r="I366" s="51"/>
      <c r="K366" s="46"/>
      <c r="L366" s="46"/>
      <c r="M366" s="46"/>
      <c r="N366" s="46"/>
      <c r="P366" s="51"/>
      <c r="Q366" s="46"/>
      <c r="S366" s="51"/>
      <c r="T366" s="46"/>
      <c r="V366" s="51"/>
      <c r="W366" s="46"/>
      <c r="Y366" s="51"/>
      <c r="AA366" s="46"/>
      <c r="AB366" s="46"/>
      <c r="AC366" s="46"/>
      <c r="AD366" s="46"/>
      <c r="AF366" s="51"/>
      <c r="AG366" s="46"/>
      <c r="AI366" s="51"/>
    </row>
    <row r="367" spans="6:35" s="44" customFormat="1">
      <c r="F367" s="51"/>
      <c r="G367" s="46"/>
      <c r="I367" s="51"/>
      <c r="K367" s="46"/>
      <c r="L367" s="46"/>
      <c r="M367" s="46"/>
      <c r="N367" s="46"/>
      <c r="P367" s="51"/>
      <c r="Q367" s="46"/>
      <c r="S367" s="51"/>
      <c r="T367" s="46"/>
      <c r="V367" s="51"/>
      <c r="W367" s="46"/>
      <c r="Y367" s="51"/>
      <c r="AA367" s="46"/>
      <c r="AB367" s="46"/>
      <c r="AC367" s="46"/>
      <c r="AD367" s="46"/>
      <c r="AF367" s="51"/>
      <c r="AG367" s="46"/>
      <c r="AI367" s="51"/>
    </row>
    <row r="368" spans="6:35" s="44" customFormat="1">
      <c r="F368" s="51"/>
      <c r="G368" s="46"/>
      <c r="I368" s="51"/>
      <c r="K368" s="46"/>
      <c r="L368" s="46"/>
      <c r="M368" s="46"/>
      <c r="N368" s="46"/>
      <c r="P368" s="51"/>
      <c r="Q368" s="46"/>
      <c r="S368" s="51"/>
      <c r="T368" s="46"/>
      <c r="V368" s="51"/>
      <c r="W368" s="46"/>
      <c r="Y368" s="51"/>
      <c r="AA368" s="46"/>
      <c r="AB368" s="46"/>
      <c r="AC368" s="46"/>
      <c r="AD368" s="46"/>
      <c r="AF368" s="51"/>
      <c r="AG368" s="46"/>
      <c r="AI368" s="51"/>
    </row>
  </sheetData>
  <mergeCells count="12">
    <mergeCell ref="B1:AJ1"/>
    <mergeCell ref="D5:E5"/>
    <mergeCell ref="G5:H5"/>
    <mergeCell ref="N5:R5"/>
    <mergeCell ref="T5:X5"/>
    <mergeCell ref="AD5:AE5"/>
    <mergeCell ref="AG5:AH5"/>
    <mergeCell ref="D13:E13"/>
    <mergeCell ref="D18:E18"/>
    <mergeCell ref="AG23:AH23"/>
    <mergeCell ref="G24:H24"/>
    <mergeCell ref="AD28:AE28"/>
  </mergeCells>
  <conditionalFormatting sqref="A3:B1000">
    <cfRule type="expression" dxfId="3051" priority="208">
      <formula>A3&lt;&gt;""</formula>
    </cfRule>
  </conditionalFormatting>
  <conditionalFormatting sqref="B3:B44">
    <cfRule type="expression" dxfId="3050" priority="211">
      <formula>C3="N"</formula>
    </cfRule>
    <cfRule type="expression" dxfId="3049" priority="210">
      <formula>C3="M"</formula>
    </cfRule>
    <cfRule type="expression" dxfId="3048" priority="209">
      <formula>C3="C"</formula>
    </cfRule>
    <cfRule type="expression" dxfId="3047" priority="207">
      <formula>C3="S"</formula>
    </cfRule>
  </conditionalFormatting>
  <conditionalFormatting sqref="C20">
    <cfRule type="expression" dxfId="3046" priority="501">
      <formula>#REF!="N"</formula>
    </cfRule>
    <cfRule type="expression" dxfId="3045" priority="500">
      <formula>#REF!="M"</formula>
    </cfRule>
    <cfRule type="expression" dxfId="3044" priority="499">
      <formula>#REF!="C"</formula>
    </cfRule>
    <cfRule type="expression" dxfId="3043" priority="497">
      <formula>#REF!="S"</formula>
    </cfRule>
  </conditionalFormatting>
  <conditionalFormatting sqref="C20:C1001 M45:M1001">
    <cfRule type="expression" dxfId="3042" priority="393">
      <formula>C20&lt;&gt;""</formula>
    </cfRule>
  </conditionalFormatting>
  <conditionalFormatting sqref="C26">
    <cfRule type="expression" dxfId="3041" priority="504">
      <formula>#REF!="C"</formula>
    </cfRule>
    <cfRule type="expression" dxfId="3040" priority="505">
      <formula>#REF!="M"</formula>
    </cfRule>
    <cfRule type="expression" dxfId="3039" priority="506">
      <formula>#REF!="N"</formula>
    </cfRule>
    <cfRule type="expression" dxfId="3038" priority="502">
      <formula>#REF!="S"</formula>
    </cfRule>
  </conditionalFormatting>
  <conditionalFormatting sqref="C27:C35 C41:C1001 D42:E44 R43">
    <cfRule type="expression" dxfId="3037" priority="417">
      <formula>D25="S"</formula>
    </cfRule>
    <cfRule type="expression" dxfId="3036" priority="419">
      <formula>D25="C"</formula>
    </cfRule>
    <cfRule type="expression" dxfId="3035" priority="420">
      <formula>D25="M"</formula>
    </cfRule>
    <cfRule type="expression" dxfId="3034" priority="421">
      <formula>D25="N"</formula>
    </cfRule>
  </conditionalFormatting>
  <conditionalFormatting sqref="C40">
    <cfRule type="expression" dxfId="3033" priority="490">
      <formula>#REF!="M"</formula>
    </cfRule>
    <cfRule type="expression" dxfId="3032" priority="489">
      <formula>#REF!="C"</formula>
    </cfRule>
    <cfRule type="expression" dxfId="3031" priority="487">
      <formula>#REF!="S"</formula>
    </cfRule>
    <cfRule type="expression" dxfId="3030" priority="491">
      <formula>#REF!="N"</formula>
    </cfRule>
  </conditionalFormatting>
  <conditionalFormatting sqref="C3:Y5 AA3:AI5 C6:G6 AA6:AD6 J6:N11 H6:H21 AE6:AF25 AI6:AI1001 C7:E18 G7:G21 AA7:AB26 F7:F35 J12:L38 N12:N42 M12:M43 C19:D19 D20:D41 G22:H35 AF26:AF42 AA27:AA44 AB27:AB1000 F36:H38 F39:L41 D42:E999 J42:K1000 F42:I1001 AC43:AH44 AD45:AE998 N45:O1000 Z45:AA1000 S45:Y1001 AG45:AH1001 Q46:R1002">
    <cfRule type="expression" dxfId="3029" priority="383">
      <formula>C3&lt;&gt;""</formula>
    </cfRule>
  </conditionalFormatting>
  <conditionalFormatting sqref="C3:Y5 AA3:AI5 AK3:AL44 A3:A1000 C6:G6 AA6:AD6 AF6:AF8 J6:N11 W6:W41 Y6:Y42 AG6:AG42 Q6:Q43 AI6:AI44 C7:E18 G7:G21 AA7:AB26 F7:F35 AC8:AD8 H8:H21 J12:L38 N12:N42 C19:D19 D20:D41 M21:M32 G22:H35 AB27:AB33 AA27:AA44 AF28:AF35 O31:O32 P36:P37 F36:H38 R36:R38 S36:U42 F39:L41 F42:I42 J42:K1000 V43:X43 AG43:AH43 F43:H1001 AB44 AD45:AD998 D45:D999 N45:N1000 Z45:AA1000 AJ45:AL1000 S45:X1001 AG45:AH1001 Q46:Q1002">
    <cfRule type="expression" dxfId="3028" priority="382">
      <formula>B3="S"</formula>
    </cfRule>
    <cfRule type="expression" dxfId="3027" priority="384">
      <formula>B3="C"</formula>
    </cfRule>
    <cfRule type="expression" dxfId="3026" priority="385">
      <formula>B3="M"</formula>
    </cfRule>
    <cfRule type="expression" dxfId="3025" priority="386">
      <formula>B3="N"</formula>
    </cfRule>
  </conditionalFormatting>
  <conditionalFormatting sqref="E19:E35">
    <cfRule type="expression" dxfId="3024" priority="69">
      <formula>F19="C"</formula>
    </cfRule>
    <cfRule type="expression" dxfId="3023" priority="70">
      <formula>F19="M"</formula>
    </cfRule>
    <cfRule type="expression" dxfId="3022" priority="71">
      <formula>F19="N"</formula>
    </cfRule>
    <cfRule type="expression" dxfId="3021" priority="67">
      <formula>F19="S"</formula>
    </cfRule>
  </conditionalFormatting>
  <conditionalFormatting sqref="E19:E41">
    <cfRule type="expression" dxfId="3020" priority="68">
      <formula>E19&lt;&gt;""</formula>
    </cfRule>
  </conditionalFormatting>
  <conditionalFormatting sqref="H6 AE6:AE7 AE9:AF25 AF26 P31:P34 O33:O42 AB34:AB43 E36:E38 AF36:AF42 P38:P40 W42 L42:L43 B45:B1000 L45:L1000 O45:O1000 AB45:AB1000 AF45:AF1000 P45:P1001">
    <cfRule type="expression" dxfId="3019" priority="387">
      <formula>C7="S"</formula>
    </cfRule>
    <cfRule type="expression" dxfId="3018" priority="389">
      <formula>C7="C"</formula>
    </cfRule>
    <cfRule type="expression" dxfId="3017" priority="390">
      <formula>C7="M"</formula>
    </cfRule>
    <cfRule type="expression" dxfId="3016" priority="391">
      <formula>C7="N"</formula>
    </cfRule>
  </conditionalFormatting>
  <conditionalFormatting sqref="H7">
    <cfRule type="expression" dxfId="3015" priority="663">
      <formula>#REF!="S"</formula>
    </cfRule>
    <cfRule type="expression" dxfId="3014" priority="665">
      <formula>#REF!="C"</formula>
    </cfRule>
    <cfRule type="expression" dxfId="3013" priority="666">
      <formula>#REF!="M"</formula>
    </cfRule>
    <cfRule type="expression" dxfId="3012" priority="667">
      <formula>#REF!="N"</formula>
    </cfRule>
  </conditionalFormatting>
  <conditionalFormatting sqref="I6:I38">
    <cfRule type="expression" dxfId="3011" priority="46">
      <formula>J6="N"</formula>
    </cfRule>
    <cfRule type="expression" dxfId="3010" priority="44">
      <formula>J6="C"</formula>
    </cfRule>
    <cfRule type="expression" dxfId="3009" priority="42">
      <formula>J6="S"</formula>
    </cfRule>
    <cfRule type="expression" dxfId="3008" priority="43">
      <formula>I6&lt;&gt;""</formula>
    </cfRule>
    <cfRule type="expression" dxfId="3007" priority="45">
      <formula>J6="M"</formula>
    </cfRule>
  </conditionalFormatting>
  <conditionalFormatting sqref="L42:L43 L45:L1000 AF45:AF1000 P45:P1001">
    <cfRule type="expression" dxfId="3006" priority="388">
      <formula>L42&lt;&gt;""</formula>
    </cfRule>
  </conditionalFormatting>
  <conditionalFormatting sqref="L44:Z44">
    <cfRule type="expression" dxfId="3005" priority="206">
      <formula>M44="N"</formula>
    </cfRule>
    <cfRule type="expression" dxfId="3004" priority="203">
      <formula>L44&lt;&gt;""</formula>
    </cfRule>
    <cfRule type="expression" dxfId="3003" priority="205">
      <formula>M44="M"</formula>
    </cfRule>
    <cfRule type="expression" dxfId="3002" priority="204">
      <formula>M44="C"</formula>
    </cfRule>
    <cfRule type="expression" dxfId="3001" priority="202">
      <formula>M44="S"</formula>
    </cfRule>
  </conditionalFormatting>
  <conditionalFormatting sqref="M12">
    <cfRule type="expression" dxfId="3000" priority="495">
      <formula>#REF!="M"</formula>
    </cfRule>
    <cfRule type="expression" dxfId="2999" priority="494">
      <formula>#REF!="C"</formula>
    </cfRule>
    <cfRule type="expression" dxfId="2998" priority="492">
      <formula>#REF!="S"</formula>
    </cfRule>
    <cfRule type="expression" dxfId="2997" priority="496">
      <formula>#REF!="N"</formula>
    </cfRule>
  </conditionalFormatting>
  <conditionalFormatting sqref="M33">
    <cfRule type="expression" dxfId="2996" priority="431">
      <formula>#REF!="N"</formula>
    </cfRule>
    <cfRule type="expression" dxfId="2995" priority="430">
      <formula>#REF!="M"</formula>
    </cfRule>
    <cfRule type="expression" dxfId="2994" priority="429">
      <formula>#REF!="C"</formula>
    </cfRule>
    <cfRule type="expression" dxfId="2993" priority="427">
      <formula>#REF!="S"</formula>
    </cfRule>
  </conditionalFormatting>
  <conditionalFormatting sqref="N43:P43">
    <cfRule type="expression" dxfId="2992" priority="409">
      <formula>#REF!="C"</formula>
    </cfRule>
    <cfRule type="expression" dxfId="2991" priority="410">
      <formula>#REF!="M"</formula>
    </cfRule>
    <cfRule type="expression" dxfId="2990" priority="411">
      <formula>#REF!="N"</formula>
    </cfRule>
    <cfRule type="expression" dxfId="2989" priority="408">
      <formula>N43&lt;&gt;""</formula>
    </cfRule>
    <cfRule type="expression" dxfId="2988" priority="407">
      <formula>#REF!="S"</formula>
    </cfRule>
  </conditionalFormatting>
  <conditionalFormatting sqref="O6:O30">
    <cfRule type="expression" dxfId="2987" priority="144">
      <formula>P7="C"</formula>
    </cfRule>
    <cfRule type="expression" dxfId="2986" priority="145">
      <formula>P7="M"</formula>
    </cfRule>
    <cfRule type="expression" dxfId="2985" priority="146">
      <formula>P7="N"</formula>
    </cfRule>
    <cfRule type="expression" dxfId="2984" priority="142">
      <formula>P7="S"</formula>
    </cfRule>
  </conditionalFormatting>
  <conditionalFormatting sqref="O6:P42">
    <cfRule type="expression" dxfId="2983" priority="38">
      <formula>O6&lt;&gt;""</formula>
    </cfRule>
  </conditionalFormatting>
  <conditionalFormatting sqref="P6:P30">
    <cfRule type="expression" dxfId="2982" priority="37">
      <formula>Q6="S"</formula>
    </cfRule>
    <cfRule type="expression" dxfId="2981" priority="39">
      <formula>Q6="C"</formula>
    </cfRule>
    <cfRule type="expression" dxfId="2980" priority="40">
      <formula>Q6="M"</formula>
    </cfRule>
    <cfRule type="expression" dxfId="2979" priority="41">
      <formula>Q6="N"</formula>
    </cfRule>
  </conditionalFormatting>
  <conditionalFormatting sqref="P35">
    <cfRule type="expression" dxfId="2978" priority="477">
      <formula>#REF!="S"</formula>
    </cfRule>
    <cfRule type="expression" dxfId="2977" priority="481">
      <formula>#REF!="N"</formula>
    </cfRule>
    <cfRule type="expression" dxfId="2976" priority="480">
      <formula>#REF!="M"</formula>
    </cfRule>
    <cfRule type="expression" dxfId="2975" priority="479">
      <formula>#REF!="C"</formula>
    </cfRule>
  </conditionalFormatting>
  <conditionalFormatting sqref="P41:P42">
    <cfRule type="expression" dxfId="2974" priority="437">
      <formula>Q43="S"</formula>
    </cfRule>
    <cfRule type="expression" dxfId="2973" priority="441">
      <formula>Q43="N"</formula>
    </cfRule>
    <cfRule type="expression" dxfId="2972" priority="439">
      <formula>Q43="C"</formula>
    </cfRule>
    <cfRule type="expression" dxfId="2971" priority="440">
      <formula>Q43="M"</formula>
    </cfRule>
  </conditionalFormatting>
  <conditionalFormatting sqref="Q6:Y43">
    <cfRule type="expression" dxfId="2970" priority="8">
      <formula>Q6&lt;&gt;""</formula>
    </cfRule>
  </conditionalFormatting>
  <conditionalFormatting sqref="R6:R33">
    <cfRule type="expression" dxfId="2969" priority="140">
      <formula>S7="M"</formula>
    </cfRule>
    <cfRule type="expression" dxfId="2968" priority="141">
      <formula>S7="N"</formula>
    </cfRule>
    <cfRule type="expression" dxfId="2967" priority="139">
      <formula>S7="C"</formula>
    </cfRule>
    <cfRule type="expression" dxfId="2966" priority="137">
      <formula>S7="S"</formula>
    </cfRule>
  </conditionalFormatting>
  <conditionalFormatting sqref="S6:T35">
    <cfRule type="expression" dxfId="2965" priority="219">
      <formula>T6="C"</formula>
    </cfRule>
    <cfRule type="expression" dxfId="2964" priority="221">
      <formula>T6="N"</formula>
    </cfRule>
    <cfRule type="expression" dxfId="2963" priority="217">
      <formula>T6="S"</formula>
    </cfRule>
    <cfRule type="expression" dxfId="2962" priority="220">
      <formula>T6="M"</formula>
    </cfRule>
  </conditionalFormatting>
  <conditionalFormatting sqref="S43:U43">
    <cfRule type="expression" dxfId="2961" priority="474">
      <formula>#REF!="C"</formula>
    </cfRule>
    <cfRule type="expression" dxfId="2960" priority="475">
      <formula>#REF!="M"</formula>
    </cfRule>
    <cfRule type="expression" dxfId="2959" priority="476">
      <formula>#REF!="N"</formula>
    </cfRule>
    <cfRule type="expression" dxfId="2958" priority="472">
      <formula>#REF!="S"</formula>
    </cfRule>
  </conditionalFormatting>
  <conditionalFormatting sqref="U6:U34">
    <cfRule type="expression" dxfId="2957" priority="127">
      <formula>V7="S"</formula>
    </cfRule>
    <cfRule type="expression" dxfId="2956" priority="131">
      <formula>V7="N"</formula>
    </cfRule>
    <cfRule type="expression" dxfId="2955" priority="130">
      <formula>V7="M"</formula>
    </cfRule>
    <cfRule type="expression" dxfId="2954" priority="129">
      <formula>V7="C"</formula>
    </cfRule>
  </conditionalFormatting>
  <conditionalFormatting sqref="U35">
    <cfRule type="expression" dxfId="2953" priority="336">
      <formula>V35="N"</formula>
    </cfRule>
    <cfRule type="expression" dxfId="2952" priority="335">
      <formula>V35="M"</formula>
    </cfRule>
    <cfRule type="expression" dxfId="2951" priority="334">
      <formula>V35="C"</formula>
    </cfRule>
    <cfRule type="expression" dxfId="2950" priority="332">
      <formula>V35="S"</formula>
    </cfRule>
  </conditionalFormatting>
  <conditionalFormatting sqref="V6:V36">
    <cfRule type="expression" dxfId="2949" priority="9">
      <formula>W6="C"</formula>
    </cfRule>
    <cfRule type="expression" dxfId="2948" priority="10">
      <formula>W6="M"</formula>
    </cfRule>
    <cfRule type="expression" dxfId="2947" priority="11">
      <formula>W6="N"</formula>
    </cfRule>
    <cfRule type="expression" dxfId="2946" priority="7">
      <formula>W6="S"</formula>
    </cfRule>
  </conditionalFormatting>
  <conditionalFormatting sqref="X6:X42">
    <cfRule type="expression" dxfId="2945" priority="115">
      <formula>Y7="M"</formula>
    </cfRule>
    <cfRule type="expression" dxfId="2944" priority="112">
      <formula>Y7="S"</formula>
    </cfRule>
    <cfRule type="expression" dxfId="2943" priority="114">
      <formula>Y7="C"</formula>
    </cfRule>
    <cfRule type="expression" dxfId="2942" priority="116">
      <formula>Y7="N"</formula>
    </cfRule>
  </conditionalFormatting>
  <conditionalFormatting sqref="Z3:Z41">
    <cfRule type="expression" dxfId="2941" priority="195">
      <formula>AA3="M"</formula>
    </cfRule>
    <cfRule type="expression" dxfId="2940" priority="196">
      <formula>AA3="N"</formula>
    </cfRule>
    <cfRule type="expression" dxfId="2939" priority="194">
      <formula>AA3="C"</formula>
    </cfRule>
    <cfRule type="expression" dxfId="2938" priority="192">
      <formula>AA3="S"</formula>
    </cfRule>
  </conditionalFormatting>
  <conditionalFormatting sqref="Z3:Z43">
    <cfRule type="expression" dxfId="2937" priority="193">
      <formula>Z3&lt;&gt;""</formula>
    </cfRule>
  </conditionalFormatting>
  <conditionalFormatting sqref="Z42:Z43">
    <cfRule type="expression" dxfId="2936" priority="197">
      <formula>AA43="S"</formula>
    </cfRule>
    <cfRule type="expression" dxfId="2935" priority="199">
      <formula>AA43="C"</formula>
    </cfRule>
    <cfRule type="expression" dxfId="2934" priority="200">
      <formula>AA43="M"</formula>
    </cfRule>
    <cfRule type="expression" dxfId="2933" priority="201">
      <formula>AA43="N"</formula>
    </cfRule>
  </conditionalFormatting>
  <conditionalFormatting sqref="AC7">
    <cfRule type="expression" dxfId="2932" priority="432">
      <formula>#REF!="S"</formula>
    </cfRule>
    <cfRule type="expression" dxfId="2931" priority="434">
      <formula>#REF!="C"</formula>
    </cfRule>
    <cfRule type="expression" dxfId="2930" priority="435">
      <formula>#REF!="M"</formula>
    </cfRule>
    <cfRule type="expression" dxfId="2929" priority="436">
      <formula>#REF!="N"</formula>
    </cfRule>
  </conditionalFormatting>
  <conditionalFormatting sqref="AC9">
    <cfRule type="expression" dxfId="2928" priority="722">
      <formula>#REF!="N"</formula>
    </cfRule>
    <cfRule type="expression" dxfId="2927" priority="721">
      <formula>#REF!="M"</formula>
    </cfRule>
    <cfRule type="expression" dxfId="2926" priority="720">
      <formula>#REF!="C"</formula>
    </cfRule>
    <cfRule type="expression" dxfId="2925" priority="718">
      <formula>#REF!="S"</formula>
    </cfRule>
  </conditionalFormatting>
  <conditionalFormatting sqref="AC9:AC42">
    <cfRule type="expression" dxfId="2924" priority="243">
      <formula>AC9&lt;&gt;""</formula>
    </cfRule>
  </conditionalFormatting>
  <conditionalFormatting sqref="AC10:AC18 M13:M20 C21:C25 R34:R35 M34:M43 C36:C39 V37:V42 R39:R42 Y43 I43:I1001 AC44:AH44 M45:M1001 Y45:Y1001 AI45:AI1001 R46:R1002">
    <cfRule type="expression" dxfId="2923" priority="396">
      <formula>D9="N"</formula>
    </cfRule>
    <cfRule type="expression" dxfId="2922" priority="395">
      <formula>D9="M"</formula>
    </cfRule>
    <cfRule type="expression" dxfId="2921" priority="394">
      <formula>D9="C"</formula>
    </cfRule>
    <cfRule type="expression" dxfId="2920" priority="392">
      <formula>D9="S"</formula>
    </cfRule>
  </conditionalFormatting>
  <conditionalFormatting sqref="AC19 AC23">
    <cfRule type="expression" dxfId="2919" priority="401">
      <formula>#REF!="N"</formula>
    </cfRule>
    <cfRule type="expression" dxfId="2918" priority="400">
      <formula>#REF!="M"</formula>
    </cfRule>
    <cfRule type="expression" dxfId="2917" priority="399">
      <formula>#REF!="C"</formula>
    </cfRule>
    <cfRule type="expression" dxfId="2916" priority="397">
      <formula>#REF!="S"</formula>
    </cfRule>
  </conditionalFormatting>
  <conditionalFormatting sqref="AC20:AC22">
    <cfRule type="expression" dxfId="2915" priority="442">
      <formula>AD18="S"</formula>
    </cfRule>
    <cfRule type="expression" dxfId="2914" priority="446">
      <formula>AD18="N"</formula>
    </cfRule>
    <cfRule type="expression" dxfId="2913" priority="444">
      <formula>AD18="C"</formula>
    </cfRule>
    <cfRule type="expression" dxfId="2912" priority="445">
      <formula>AD18="M"</formula>
    </cfRule>
  </conditionalFormatting>
  <conditionalFormatting sqref="AC24:AC33 AC38:AC42 AC47:AC1001">
    <cfRule type="expression" dxfId="2911" priority="451">
      <formula>AD21="N"</formula>
    </cfRule>
    <cfRule type="expression" dxfId="2910" priority="450">
      <formula>AD21="M"</formula>
    </cfRule>
    <cfRule type="expression" dxfId="2909" priority="449">
      <formula>AD21="C"</formula>
    </cfRule>
    <cfRule type="expression" dxfId="2908" priority="447">
      <formula>AD21="S"</formula>
    </cfRule>
  </conditionalFormatting>
  <conditionalFormatting sqref="AC34:AC37">
    <cfRule type="expression" dxfId="2907" priority="246">
      <formula>AD30="N"</formula>
    </cfRule>
    <cfRule type="expression" dxfId="2906" priority="245">
      <formula>AD30="M"</formula>
    </cfRule>
    <cfRule type="expression" dxfId="2905" priority="242">
      <formula>AD30="S"</formula>
    </cfRule>
    <cfRule type="expression" dxfId="2904" priority="244">
      <formula>AD30="C"</formula>
    </cfRule>
  </conditionalFormatting>
  <conditionalFormatting sqref="AC45">
    <cfRule type="expression" dxfId="2903" priority="404">
      <formula>#REF!="C"</formula>
    </cfRule>
    <cfRule type="expression" dxfId="2902" priority="405">
      <formula>#REF!="M"</formula>
    </cfRule>
    <cfRule type="expression" dxfId="2901" priority="402">
      <formula>#REF!="S"</formula>
    </cfRule>
    <cfRule type="expression" dxfId="2900" priority="406">
      <formula>#REF!="N"</formula>
    </cfRule>
  </conditionalFormatting>
  <conditionalFormatting sqref="AC45:AC1001">
    <cfRule type="expression" dxfId="2899" priority="403">
      <formula>AC45&lt;&gt;""</formula>
    </cfRule>
  </conditionalFormatting>
  <conditionalFormatting sqref="AC46">
    <cfRule type="expression" dxfId="2898" priority="422">
      <formula>#REF!="S"</formula>
    </cfRule>
    <cfRule type="expression" dxfId="2897" priority="425">
      <formula>#REF!="M"</formula>
    </cfRule>
    <cfRule type="expression" dxfId="2896" priority="426">
      <formula>#REF!="N"</formula>
    </cfRule>
    <cfRule type="expression" dxfId="2895" priority="424">
      <formula>#REF!="C"</formula>
    </cfRule>
  </conditionalFormatting>
  <conditionalFormatting sqref="AC7:AD8">
    <cfRule type="expression" dxfId="2894" priority="213">
      <formula>AC7&lt;&gt;""</formula>
    </cfRule>
  </conditionalFormatting>
  <conditionalFormatting sqref="AC43:AF43">
    <cfRule type="expression" dxfId="2893" priority="485">
      <formula>#REF!="M"</formula>
    </cfRule>
    <cfRule type="expression" dxfId="2892" priority="486">
      <formula>#REF!="N"</formula>
    </cfRule>
    <cfRule type="expression" dxfId="2891" priority="482">
      <formula>#REF!="S"</formula>
    </cfRule>
    <cfRule type="expression" dxfId="2890" priority="484">
      <formula>#REF!="C"</formula>
    </cfRule>
  </conditionalFormatting>
  <conditionalFormatting sqref="AD7">
    <cfRule type="expression" dxfId="2889" priority="212">
      <formula>AE7="S"</formula>
    </cfRule>
    <cfRule type="expression" dxfId="2888" priority="216">
      <formula>AE7="N"</formula>
    </cfRule>
    <cfRule type="expression" dxfId="2887" priority="215">
      <formula>AE7="M"</formula>
    </cfRule>
    <cfRule type="expression" dxfId="2886" priority="214">
      <formula>AE7="C"</formula>
    </cfRule>
  </conditionalFormatting>
  <conditionalFormatting sqref="AD9:AD40">
    <cfRule type="expression" dxfId="2885" priority="231">
      <formula>AE9="N"</formula>
    </cfRule>
    <cfRule type="expression" dxfId="2884" priority="230">
      <formula>AE9="M"</formula>
    </cfRule>
    <cfRule type="expression" dxfId="2883" priority="227">
      <formula>AE9="S"</formula>
    </cfRule>
    <cfRule type="expression" dxfId="2882" priority="228">
      <formula>AD9&lt;&gt;""</formula>
    </cfRule>
    <cfRule type="expression" dxfId="2881" priority="229">
      <formula>AE9="C"</formula>
    </cfRule>
  </conditionalFormatting>
  <conditionalFormatting sqref="AE8">
    <cfRule type="expression" dxfId="2880" priority="793">
      <formula>#REF!="S"</formula>
    </cfRule>
    <cfRule type="expression" dxfId="2879" priority="795">
      <formula>#REF!="C"</formula>
    </cfRule>
    <cfRule type="expression" dxfId="2878" priority="796">
      <formula>#REF!="M"</formula>
    </cfRule>
    <cfRule type="expression" dxfId="2877" priority="797">
      <formula>#REF!="N"</formula>
    </cfRule>
  </conditionalFormatting>
  <conditionalFormatting sqref="AE26:AE28 E39:E41 AE45:AE998 E45:E999">
    <cfRule type="expression" dxfId="2876" priority="416">
      <formula>F28="N"</formula>
    </cfRule>
    <cfRule type="expression" dxfId="2875" priority="415">
      <formula>F28="M"</formula>
    </cfRule>
    <cfRule type="expression" dxfId="2874" priority="414">
      <formula>F28="C"</formula>
    </cfRule>
    <cfRule type="expression" dxfId="2873" priority="412">
      <formula>F28="S"</formula>
    </cfRule>
  </conditionalFormatting>
  <conditionalFormatting sqref="AE26:AE40">
    <cfRule type="expression" dxfId="2872" priority="103">
      <formula>AE26&lt;&gt;""</formula>
    </cfRule>
  </conditionalFormatting>
  <conditionalFormatting sqref="AE29:AE33">
    <cfRule type="expression" dxfId="2871" priority="105">
      <formula>AF30="M"</formula>
    </cfRule>
    <cfRule type="expression" dxfId="2870" priority="106">
      <formula>AF30="N"</formula>
    </cfRule>
    <cfRule type="expression" dxfId="2869" priority="104">
      <formula>AF30="C"</formula>
    </cfRule>
    <cfRule type="expression" dxfId="2868" priority="102">
      <formula>AF30="S"</formula>
    </cfRule>
  </conditionalFormatting>
  <conditionalFormatting sqref="AE34:AE40">
    <cfRule type="expression" dxfId="2867" priority="241">
      <formula>AF36="N"</formula>
    </cfRule>
    <cfRule type="expression" dxfId="2866" priority="240">
      <formula>AF36="M"</formula>
    </cfRule>
    <cfRule type="expression" dxfId="2865" priority="239">
      <formula>AF36="C"</formula>
    </cfRule>
    <cfRule type="expression" dxfId="2864" priority="237">
      <formula>AF36="S"</formula>
    </cfRule>
  </conditionalFormatting>
  <conditionalFormatting sqref="AF1:AF42 P1:P1048576 S1:S1048576 I1:I1048576 V1:V1048576 Y1:Y1048576 AI1:AI1048576 AF45:AF1048576 F1:F1048576">
    <cfRule type="notContainsBlanks" dxfId="2863" priority="697">
      <formula>LEN(TRIM(F1))&gt;0</formula>
    </cfRule>
  </conditionalFormatting>
  <conditionalFormatting sqref="AF27">
    <cfRule type="expression" dxfId="2862" priority="688">
      <formula>#REF!="S"</formula>
    </cfRule>
    <cfRule type="expression" dxfId="2861" priority="690">
      <formula>#REF!="C"</formula>
    </cfRule>
    <cfRule type="expression" dxfId="2860" priority="691">
      <formula>#REF!="M"</formula>
    </cfRule>
    <cfRule type="expression" dxfId="2859" priority="692">
      <formula>#REF!="N"</formula>
    </cfRule>
  </conditionalFormatting>
  <conditionalFormatting sqref="AG6:AH42">
    <cfRule type="expression" dxfId="2858" priority="73">
      <formula>AG6&lt;&gt;""</formula>
    </cfRule>
  </conditionalFormatting>
  <conditionalFormatting sqref="AH6:AH27">
    <cfRule type="expression" dxfId="2857" priority="101">
      <formula>AI7="N"</formula>
    </cfRule>
    <cfRule type="expression" dxfId="2856" priority="100">
      <formula>AI7="M"</formula>
    </cfRule>
    <cfRule type="expression" dxfId="2855" priority="97">
      <formula>AI7="S"</formula>
    </cfRule>
    <cfRule type="expression" dxfId="2854" priority="99">
      <formula>AI7="C"</formula>
    </cfRule>
  </conditionalFormatting>
  <conditionalFormatting sqref="AH28:AH42">
    <cfRule type="expression" dxfId="2853" priority="76">
      <formula>AI30="N"</formula>
    </cfRule>
    <cfRule type="expression" dxfId="2852" priority="75">
      <formula>AI30="M"</formula>
    </cfRule>
    <cfRule type="expression" dxfId="2851" priority="74">
      <formula>AI30="C"</formula>
    </cfRule>
    <cfRule type="expression" dxfId="2850" priority="72">
      <formula>AI30="S"</formula>
    </cfRule>
  </conditionalFormatting>
  <conditionalFormatting sqref="AJ3:AJ33">
    <cfRule type="expression" dxfId="2849" priority="167">
      <formula>AK3="S"</formula>
    </cfRule>
    <cfRule type="expression" dxfId="2848" priority="169">
      <formula>AK3="C"</formula>
    </cfRule>
    <cfRule type="expression" dxfId="2847" priority="170">
      <formula>AK3="M"</formula>
    </cfRule>
    <cfRule type="expression" dxfId="2846" priority="171">
      <formula>AK3="N"</formula>
    </cfRule>
  </conditionalFormatting>
  <conditionalFormatting sqref="AJ34:AJ43">
    <cfRule type="expression" dxfId="2845" priority="172">
      <formula>AK35="S"</formula>
    </cfRule>
    <cfRule type="expression" dxfId="2844" priority="176">
      <formula>AK35="N"</formula>
    </cfRule>
    <cfRule type="expression" dxfId="2843" priority="175">
      <formula>AK35="M"</formula>
    </cfRule>
    <cfRule type="expression" dxfId="2842" priority="174">
      <formula>AK35="C"</formula>
    </cfRule>
  </conditionalFormatting>
  <conditionalFormatting sqref="AJ44">
    <cfRule type="expression" dxfId="2841" priority="60">
      <formula>AK44="M"</formula>
    </cfRule>
    <cfRule type="expression" dxfId="2840" priority="57">
      <formula>AK44="S"</formula>
    </cfRule>
    <cfRule type="expression" dxfId="2839" priority="61">
      <formula>AK44="N"</formula>
    </cfRule>
    <cfRule type="expression" dxfId="2838" priority="59">
      <formula>AK44="C"</formula>
    </cfRule>
  </conditionalFormatting>
  <conditionalFormatting sqref="AJ3:AL1000">
    <cfRule type="expression" dxfId="2837" priority="58">
      <formula>AJ3&lt;&gt;""</formula>
    </cfRule>
  </conditionalFormatting>
  <dataValidations count="1">
    <dataValidation type="list" allowBlank="1" showInputMessage="1" showErrorMessage="1" sqref="E6:E10 E14:E15 H6:H21 H25:H36 O6:O30 R6:R33 U6:U34 X6:X27 AE29:AE33 AH6:AH20 E19:E35 AH24:AH42 AE6:AE25 AF26:AF28 I22:I24 V35:V36 AF34 AI21:AI23 I37:I38 Y28:Y35" xr:uid="{00000000-0002-0000-0000-000000000000}">
      <formula1>#REF!</formula1>
    </dataValidation>
  </dataValidations>
  <pageMargins left="0.7" right="0.7" top="0.75" bottom="0.75" header="0.3" footer="0.3"/>
  <pageSetup scale="41" orientation="portrait" r:id="rId1"/>
  <headerFooter>
    <oddFooter>&amp;C_x000D_&amp;1#&amp;"Calibri"&amp;10&amp;K000000 SLB-Private</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'\\dir.slb.com\NSA\Users\Shayacma\Desktop\[Copy of Nueva Bitácora con Well Status.xlsm]Estados'!#REF!</xm:f>
          </x14:formula1>
          <xm:sqref>U35 AE34:AE35 O31 AM6:AM24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5820-C80E-4324-8B1A-B35BD10FC845}">
  <sheetPr codeName="Hoja226"/>
  <dimension ref="A1:P85"/>
  <sheetViews>
    <sheetView topLeftCell="A10" zoomScale="90" zoomScaleNormal="90" workbookViewId="0">
      <selection activeCell="G27" sqref="G27"/>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53"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c r="D11" s="27">
        <f>IF(C11="",,VLOOKUP(C11,CIERRE!A$70:AJ$800,9,FALSE))</f>
        <v>0</v>
      </c>
      <c r="E11" s="22"/>
      <c r="F11" s="23"/>
      <c r="G11" s="23"/>
      <c r="H11" s="24" t="str">
        <f t="shared" si="0"/>
        <v xml:space="preserve"> </v>
      </c>
      <c r="I11" s="25"/>
      <c r="J11" s="97"/>
      <c r="K11" s="27">
        <f>IF(C11="",,VLOOKUP(C11,Patrones!$A$1:$E$293,5,FALSE))</f>
        <v>0</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c r="D14" s="252">
        <f>IF(C14="",,VLOOKUP(C14,CIERRE!A$70:AJ$800,9,FALSE))</f>
        <v>0</v>
      </c>
      <c r="E14" s="20"/>
      <c r="F14" s="91"/>
      <c r="G14" s="91"/>
      <c r="H14" s="92" t="str">
        <f t="shared" si="0"/>
        <v xml:space="preserve"> </v>
      </c>
      <c r="I14" s="251"/>
      <c r="J14" s="99"/>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c r="D20" s="253">
        <f>IF(C20="",,VLOOKUP(C20,CIERRE!A$70:AJ$800,9,FALSE))</f>
        <v>0</v>
      </c>
      <c r="E20" s="20"/>
      <c r="F20" s="91"/>
      <c r="G20" s="91"/>
      <c r="H20" s="92" t="str">
        <f>IF(MID(G20,1,3)="Con","",IF(E20="APAGADO",D20/24*(IF((G20-F20)*24&gt;0,(G20-F20)*24,24+(G20-F20)*24))," "))</f>
        <v xml:space="preserve"> </v>
      </c>
      <c r="I20" s="154"/>
      <c r="J20" s="99"/>
      <c r="K20" s="28">
        <f>IF(C20="",,VLOOKUP(C20,Patrones!$A$1:$E$293,5,FALSE))</f>
        <v>0</v>
      </c>
      <c r="L20" s="28"/>
      <c r="M20" s="28"/>
      <c r="N20" s="28"/>
    </row>
    <row r="21" spans="1:14">
      <c r="A21" s="557"/>
      <c r="B21" s="559"/>
      <c r="C21" s="237"/>
      <c r="D21" s="254">
        <f>IF(C21="",,VLOOKUP(C21,CIERRE!A$70:AJ$800,9,FALSE))</f>
        <v>0</v>
      </c>
      <c r="E21" s="238"/>
      <c r="F21" s="228"/>
      <c r="G21" s="228"/>
      <c r="H21" s="239" t="str">
        <f t="shared" si="0"/>
        <v xml:space="preserve"> </v>
      </c>
      <c r="I21" s="251"/>
      <c r="J21" s="229"/>
      <c r="K21" s="162">
        <f>IF(C21="",,VLOOKUP(C21,Patrones!$A$1:$E$293,5,FALSE))</f>
        <v>0</v>
      </c>
      <c r="L21" s="162"/>
      <c r="M21" s="162"/>
      <c r="N21" s="162"/>
    </row>
    <row r="22" spans="1:14">
      <c r="A22" s="557"/>
      <c r="B22" s="559"/>
      <c r="C22" s="237"/>
      <c r="D22" s="254">
        <f>IF(C22="",,VLOOKUP(C22,CIERRE!A$70:AJ$800,9,FALSE))</f>
        <v>0</v>
      </c>
      <c r="E22" s="238"/>
      <c r="F22" s="228"/>
      <c r="G22" s="228"/>
      <c r="H22" s="239" t="str">
        <f t="shared" si="0"/>
        <v xml:space="preserve"> </v>
      </c>
      <c r="I22" s="251"/>
      <c r="J22" s="229"/>
      <c r="K22" s="162">
        <f>IF(C22="",,VLOOKUP(C22,Patrones!$A$1:$E$293,5,FALSE))</f>
        <v>0</v>
      </c>
      <c r="L22" s="162"/>
      <c r="M22" s="162"/>
      <c r="N22" s="162"/>
    </row>
    <row r="23" spans="1:14" ht="15" thickBot="1">
      <c r="A23" s="557"/>
      <c r="B23" s="560"/>
      <c r="C23" s="236"/>
      <c r="D23" s="253">
        <f>IF(C23="",,VLOOKUP(C23,CIERRE!A$70:AJ$800,9,FALSE))</f>
        <v>0</v>
      </c>
      <c r="E23" s="150"/>
      <c r="F23" s="93"/>
      <c r="G23" s="93"/>
      <c r="H23" s="94" t="str">
        <f t="shared" si="0"/>
        <v xml:space="preserve"> </v>
      </c>
      <c r="I23" s="152"/>
      <c r="J23" s="101"/>
      <c r="K23" s="29">
        <f>IF(C23="",,VLOOKUP(C23,Patrones!$A$1:$E$293,5,FALSE))</f>
        <v>0</v>
      </c>
      <c r="L23" s="29"/>
      <c r="M23" s="29"/>
      <c r="N23" s="29"/>
    </row>
    <row r="24" spans="1:14">
      <c r="A24" s="557"/>
      <c r="B24" s="561" t="s">
        <v>66</v>
      </c>
      <c r="C24" s="22" t="s">
        <v>68</v>
      </c>
      <c r="D24" s="27">
        <f>IF(C24="",,VLOOKUP(C24,CIERRE!A$70:AJ$800,9,FALSE))</f>
        <v>118.56</v>
      </c>
      <c r="E24" s="22" t="s">
        <v>137</v>
      </c>
      <c r="F24" s="23">
        <v>0.16666666666666666</v>
      </c>
      <c r="G24" s="23" t="s">
        <v>978</v>
      </c>
      <c r="H24" s="24" t="str">
        <f t="shared" si="0"/>
        <v/>
      </c>
      <c r="I24" s="25" t="s">
        <v>1044</v>
      </c>
      <c r="J24" s="98"/>
      <c r="K24" s="27" t="str">
        <f>IF(C24="",,VLOOKUP(C24,Patrones!$A$1:$E$293,5,FALSE))</f>
        <v>ACAC-079WIW</v>
      </c>
      <c r="L24" s="27"/>
      <c r="M24" s="27"/>
      <c r="N24" s="27"/>
    </row>
    <row r="25" spans="1:14">
      <c r="A25" s="557"/>
      <c r="B25" s="562"/>
      <c r="C25" s="127" t="s">
        <v>1650</v>
      </c>
      <c r="D25" s="145">
        <f>IF(C25="",,VLOOKUP(C25,CIERRE!A$70:AJ$800,9,FALSE))</f>
        <v>182.16</v>
      </c>
      <c r="E25" s="127" t="s">
        <v>137</v>
      </c>
      <c r="F25" s="165">
        <v>0.16666666666666666</v>
      </c>
      <c r="G25" s="165" t="s">
        <v>978</v>
      </c>
      <c r="H25" s="79" t="str">
        <f t="shared" ref="H25:H39" si="1">IF(MID(G25,1,3)="Con","",IF(E25="APAGADO",D25/24*(IF((G25-F25)*24&gt;0,(G25-F25)*24,24+(G25-F25)*24))," "))</f>
        <v/>
      </c>
      <c r="I25" s="146" t="s">
        <v>1139</v>
      </c>
      <c r="J25" s="242"/>
      <c r="K25" s="161"/>
      <c r="L25" s="161"/>
      <c r="M25" s="161"/>
      <c r="N25" s="161"/>
    </row>
    <row r="26" spans="1:14">
      <c r="A26" s="557"/>
      <c r="B26" s="562"/>
      <c r="C26" s="19" t="s">
        <v>11</v>
      </c>
      <c r="D26" s="145">
        <f>IF(C26="",,VLOOKUP(C26,CIERRE!A$70:AJ$800,9,FALSE))</f>
        <v>285.76</v>
      </c>
      <c r="E26" s="19" t="s">
        <v>137</v>
      </c>
      <c r="F26" s="83">
        <v>0.22222222222222221</v>
      </c>
      <c r="G26" s="83">
        <v>0.38541666666666669</v>
      </c>
      <c r="H26" s="79">
        <f t="shared" si="1"/>
        <v>46.634444444444455</v>
      </c>
      <c r="I26" s="270" t="s">
        <v>1053</v>
      </c>
      <c r="J26" s="242"/>
      <c r="K26" s="161"/>
      <c r="L26" s="161"/>
      <c r="M26" s="161"/>
      <c r="N26" s="161"/>
    </row>
    <row r="27" spans="1:14">
      <c r="A27" s="557"/>
      <c r="B27" s="562"/>
      <c r="C27" s="19"/>
      <c r="D27" s="145">
        <f>IF(C27="",,VLOOKUP(C27,CIERRE!A$70:AJ$800,9,FALSE))</f>
        <v>0</v>
      </c>
      <c r="E27" s="19"/>
      <c r="F27" s="83"/>
      <c r="G27" s="83"/>
      <c r="H27" s="79" t="str">
        <f t="shared" si="1"/>
        <v xml:space="preserve"> </v>
      </c>
      <c r="I27" s="270"/>
      <c r="J27" s="242"/>
      <c r="K27" s="161"/>
      <c r="L27" s="161"/>
      <c r="M27" s="161"/>
      <c r="N27" s="161"/>
    </row>
    <row r="28" spans="1:14">
      <c r="A28" s="557"/>
      <c r="B28" s="562"/>
      <c r="C28" s="19"/>
      <c r="D28" s="145">
        <f>IF(C28="",,VLOOKUP(C28,CIERRE!A$70:AJ$800,9,FALSE))</f>
        <v>0</v>
      </c>
      <c r="E28" s="19"/>
      <c r="F28" s="83"/>
      <c r="G28" s="83"/>
      <c r="H28" s="79" t="str">
        <f t="shared" si="1"/>
        <v xml:space="preserve"> </v>
      </c>
      <c r="I28" s="270"/>
      <c r="J28" s="242"/>
      <c r="K28" s="161"/>
      <c r="L28" s="161"/>
      <c r="M28" s="161"/>
      <c r="N28" s="161"/>
    </row>
    <row r="29" spans="1:14">
      <c r="A29" s="557"/>
      <c r="B29" s="562"/>
      <c r="C29" s="19"/>
      <c r="D29" s="145">
        <f>IF(C29="",,VLOOKUP(C29,CIERRE!A$70:AJ$800,9,FALSE))</f>
        <v>0</v>
      </c>
      <c r="E29" s="19"/>
      <c r="F29" s="83"/>
      <c r="G29" s="83"/>
      <c r="H29" s="79" t="str">
        <f t="shared" si="1"/>
        <v xml:space="preserve"> </v>
      </c>
      <c r="I29" s="270"/>
      <c r="J29" s="242"/>
      <c r="K29" s="161"/>
      <c r="L29" s="161"/>
      <c r="M29" s="161"/>
      <c r="N29" s="161"/>
    </row>
    <row r="30" spans="1:14">
      <c r="A30" s="557"/>
      <c r="B30" s="562"/>
      <c r="C30" s="19"/>
      <c r="D30" s="145">
        <f>IF(C30="",,VLOOKUP(C30,CIERRE!A$70:AJ$800,9,FALSE))</f>
        <v>0</v>
      </c>
      <c r="E30" s="19"/>
      <c r="F30" s="83"/>
      <c r="G30" s="83"/>
      <c r="H30" s="79" t="str">
        <f t="shared" si="1"/>
        <v xml:space="preserve"> </v>
      </c>
      <c r="I30" s="270"/>
      <c r="J30" s="242"/>
      <c r="K30" s="161"/>
      <c r="L30" s="161"/>
      <c r="M30" s="161"/>
      <c r="N30" s="161"/>
    </row>
    <row r="31" spans="1:14">
      <c r="A31" s="557"/>
      <c r="B31" s="562"/>
      <c r="C31" s="19"/>
      <c r="D31" s="145">
        <f>IF(C31="",,VLOOKUP(C31,CIERRE!A$70:AJ$800,9,FALSE))</f>
        <v>0</v>
      </c>
      <c r="E31" s="19"/>
      <c r="F31" s="83"/>
      <c r="G31" s="83"/>
      <c r="H31" s="79" t="str">
        <f t="shared" si="1"/>
        <v xml:space="preserve"> </v>
      </c>
      <c r="I31" s="270"/>
      <c r="J31" s="242"/>
      <c r="K31" s="161"/>
      <c r="L31" s="161"/>
      <c r="M31" s="161"/>
      <c r="N31" s="161"/>
    </row>
    <row r="32" spans="1:14">
      <c r="A32" s="557"/>
      <c r="B32" s="562"/>
      <c r="C32" s="19"/>
      <c r="D32" s="145">
        <f>IF(C32="",,VLOOKUP(C32,CIERRE!A$70:AJ$800,9,FALSE))</f>
        <v>0</v>
      </c>
      <c r="E32" s="19"/>
      <c r="F32" s="83"/>
      <c r="G32" s="83"/>
      <c r="H32" s="79" t="str">
        <f t="shared" si="1"/>
        <v xml:space="preserve"> </v>
      </c>
      <c r="I32" s="270"/>
      <c r="J32" s="242"/>
      <c r="K32" s="161"/>
      <c r="L32" s="161"/>
      <c r="M32" s="161"/>
      <c r="N32" s="161"/>
    </row>
    <row r="33" spans="1:14">
      <c r="A33" s="557"/>
      <c r="B33" s="562"/>
      <c r="C33" s="19"/>
      <c r="D33" s="145">
        <f>IF(C33="",,VLOOKUP(C33,CIERRE!A$70:AJ$800,9,FALSE))</f>
        <v>0</v>
      </c>
      <c r="E33" s="19"/>
      <c r="F33" s="83"/>
      <c r="G33" s="83"/>
      <c r="H33" s="79" t="str">
        <f t="shared" si="1"/>
        <v xml:space="preserve"> </v>
      </c>
      <c r="I33" s="270"/>
      <c r="J33" s="242"/>
      <c r="K33" s="161"/>
      <c r="L33" s="161"/>
      <c r="M33" s="161"/>
      <c r="N33" s="161"/>
    </row>
    <row r="34" spans="1:14">
      <c r="A34" s="557"/>
      <c r="B34" s="562"/>
      <c r="C34" s="19"/>
      <c r="D34" s="145">
        <f>IF(C34="",,VLOOKUP(C34,CIERRE!A$70:AJ$800,9,FALSE))</f>
        <v>0</v>
      </c>
      <c r="E34" s="19"/>
      <c r="F34" s="83"/>
      <c r="G34" s="83"/>
      <c r="H34" s="79" t="str">
        <f t="shared" si="1"/>
        <v xml:space="preserve"> </v>
      </c>
      <c r="I34" s="270"/>
      <c r="J34" s="242"/>
      <c r="K34" s="161"/>
      <c r="L34" s="161"/>
      <c r="M34" s="161"/>
      <c r="N34" s="161"/>
    </row>
    <row r="35" spans="1:14">
      <c r="A35" s="557"/>
      <c r="B35" s="562"/>
      <c r="C35" s="19"/>
      <c r="D35" s="145">
        <f>IF(C35="",,VLOOKUP(C35,CIERRE!A$70:AJ$800,9,FALSE))</f>
        <v>0</v>
      </c>
      <c r="E35" s="19"/>
      <c r="F35" s="83"/>
      <c r="G35" s="83"/>
      <c r="H35" s="79" t="str">
        <f t="shared" si="1"/>
        <v xml:space="preserve"> </v>
      </c>
      <c r="I35" s="270"/>
      <c r="J35" s="242"/>
      <c r="K35" s="161"/>
      <c r="L35" s="161"/>
      <c r="M35" s="161"/>
      <c r="N35" s="161"/>
    </row>
    <row r="36" spans="1:14">
      <c r="A36" s="557"/>
      <c r="B36" s="562"/>
      <c r="C36" s="19"/>
      <c r="D36" s="145">
        <f>IF(C36="",,VLOOKUP(C36,CIERRE!A$70:AJ$800,9,FALSE))</f>
        <v>0</v>
      </c>
      <c r="E36" s="19"/>
      <c r="F36" s="83"/>
      <c r="G36" s="83"/>
      <c r="H36" s="79" t="str">
        <f t="shared" si="1"/>
        <v xml:space="preserve"> </v>
      </c>
      <c r="I36" s="270"/>
      <c r="J36" s="242"/>
      <c r="K36" s="161"/>
      <c r="L36" s="161"/>
      <c r="M36" s="161"/>
      <c r="N36" s="161"/>
    </row>
    <row r="37" spans="1:14">
      <c r="A37" s="557"/>
      <c r="B37" s="562"/>
      <c r="C37" s="19"/>
      <c r="D37" s="145">
        <f>IF(C37="",,VLOOKUP(C37,CIERRE!A$70:AJ$800,9,FALSE))</f>
        <v>0</v>
      </c>
      <c r="E37" s="19"/>
      <c r="F37" s="83"/>
      <c r="G37" s="83"/>
      <c r="H37" s="79" t="str">
        <f t="shared" si="1"/>
        <v xml:space="preserve"> </v>
      </c>
      <c r="I37" s="270"/>
      <c r="J37" s="242"/>
      <c r="K37" s="161"/>
      <c r="L37" s="161"/>
      <c r="M37" s="161"/>
      <c r="N37" s="161"/>
    </row>
    <row r="38" spans="1:14">
      <c r="A38" s="557"/>
      <c r="B38" s="562"/>
      <c r="C38" s="19"/>
      <c r="D38" s="145">
        <f>IF(C38="",,VLOOKUP(C38,CIERRE!A$70:AJ$800,9,FALSE))</f>
        <v>0</v>
      </c>
      <c r="E38" s="19"/>
      <c r="F38" s="83"/>
      <c r="G38" s="83"/>
      <c r="H38" s="79" t="str">
        <f t="shared" si="1"/>
        <v xml:space="preserve"> </v>
      </c>
      <c r="I38" s="270"/>
      <c r="J38" s="242"/>
      <c r="K38" s="161"/>
      <c r="L38" s="161"/>
      <c r="M38" s="161"/>
      <c r="N38" s="161"/>
    </row>
    <row r="39" spans="1:14">
      <c r="A39" s="557"/>
      <c r="B39" s="562"/>
      <c r="C39" s="127"/>
      <c r="D39" s="145">
        <f>IF(C39="",,VLOOKUP(C39,CIERRE!A$70:AJ$800,9,FALSE))</f>
        <v>0</v>
      </c>
      <c r="E39" s="127"/>
      <c r="F39" s="165"/>
      <c r="G39" s="165"/>
      <c r="H39" s="79" t="str">
        <f t="shared" si="1"/>
        <v xml:space="preserve"> </v>
      </c>
      <c r="I39" s="146"/>
      <c r="J39" s="242"/>
      <c r="K39" s="145">
        <f>IF(C39="",,VLOOKUP(C39,Patrones!$A$1:$E$293,5,FALSE))</f>
        <v>0</v>
      </c>
      <c r="L39" s="161"/>
      <c r="M39" s="161"/>
      <c r="N39" s="161"/>
    </row>
    <row r="40" spans="1:14" ht="15" thickBot="1">
      <c r="A40" s="557"/>
      <c r="B40" s="563"/>
      <c r="C40" s="78"/>
      <c r="D40" s="153">
        <f>IF(C40="",,VLOOKUP(C40,CIERRE!A$70:AJ$800,9,FALSE))</f>
        <v>0</v>
      </c>
      <c r="E40" s="78"/>
      <c r="F40" s="265"/>
      <c r="G40" s="265"/>
      <c r="H40" s="266" t="str">
        <f t="shared" si="0"/>
        <v xml:space="preserve"> </v>
      </c>
      <c r="I40" s="155"/>
      <c r="J40" s="268"/>
      <c r="K40" s="153">
        <f>IF(C40="",,VLOOKUP(C40,Patrones!$A$1:$E$293,5,FALSE))</f>
        <v>0</v>
      </c>
      <c r="L40" s="161"/>
      <c r="M40" s="161"/>
      <c r="N40" s="151"/>
    </row>
    <row r="41" spans="1:14">
      <c r="A41" s="567" t="s">
        <v>660</v>
      </c>
      <c r="B41" s="558" t="s">
        <v>20</v>
      </c>
      <c r="C41" s="232"/>
      <c r="D41" s="252">
        <f>IF(C41="",,VLOOKUP(C41,CIERRE!A$70:AJ$800,9,FALSE))</f>
        <v>0</v>
      </c>
      <c r="E41" s="20"/>
      <c r="F41" s="21"/>
      <c r="G41" s="21"/>
      <c r="H41" s="194" t="str">
        <f t="shared" si="0"/>
        <v xml:space="preserve"> </v>
      </c>
      <c r="I41" s="154"/>
      <c r="J41" s="99"/>
      <c r="K41" s="28">
        <f>IF(C41="",,VLOOKUP(C41,Patrones!$A$1:$E$293,5,FALSE))</f>
        <v>0</v>
      </c>
      <c r="L41" s="28"/>
      <c r="M41" s="28"/>
      <c r="N41" s="28"/>
    </row>
    <row r="42" spans="1:14">
      <c r="A42" s="568"/>
      <c r="B42" s="559"/>
      <c r="C42" s="233"/>
      <c r="D42" s="253">
        <f>IF(C42="",,VLOOKUP(C42,CIERRE!A$70:AJ$800,9,FALSE))</f>
        <v>0</v>
      </c>
      <c r="E42" s="128"/>
      <c r="F42" s="95"/>
      <c r="G42" s="95"/>
      <c r="H42" s="96" t="str">
        <f t="shared" si="0"/>
        <v xml:space="preserve"> </v>
      </c>
      <c r="I42" s="256"/>
      <c r="J42" s="267"/>
      <c r="K42" s="26">
        <f>IF(C42="",,VLOOKUP(C42,Patrones!$A$1:$E$293,5,FALSE))</f>
        <v>0</v>
      </c>
      <c r="L42" s="26"/>
      <c r="M42" s="26"/>
      <c r="N42" s="26"/>
    </row>
    <row r="43" spans="1:14" ht="15" thickBot="1">
      <c r="A43" s="568"/>
      <c r="B43" s="560"/>
      <c r="C43" s="233"/>
      <c r="D43" s="253">
        <f>IF(C43="",,VLOOKUP(C43,CIERRE!A$70:AJ$800,9,FALSE))</f>
        <v>0</v>
      </c>
      <c r="E43" s="128"/>
      <c r="F43" s="204"/>
      <c r="G43" s="204"/>
      <c r="H43" s="168" t="str">
        <f t="shared" si="0"/>
        <v xml:space="preserve"> </v>
      </c>
      <c r="I43" s="144"/>
      <c r="J43" s="211"/>
      <c r="K43" s="166">
        <f>IF(C43="",,VLOOKUP(C43,Patrones!$A$1:$E$293,5,FALSE))</f>
        <v>0</v>
      </c>
      <c r="L43" s="166"/>
      <c r="M43" s="166"/>
      <c r="N43" s="166"/>
    </row>
    <row r="44" spans="1:14">
      <c r="A44" s="568"/>
      <c r="B44" s="561" t="s">
        <v>28</v>
      </c>
      <c r="C44" s="22"/>
      <c r="D44" s="27">
        <f>IF(C44="",,VLOOKUP(C44,CIERRE!A$70:AJ$800,9,FALSE))</f>
        <v>0</v>
      </c>
      <c r="E44" s="22"/>
      <c r="F44" s="23"/>
      <c r="G44" s="23"/>
      <c r="H44" s="24" t="str">
        <f t="shared" si="0"/>
        <v xml:space="preserve"> </v>
      </c>
      <c r="I44" s="25"/>
      <c r="J44" s="98"/>
      <c r="K44" s="27">
        <f>IF(C44="",,VLOOKUP(C44,Patrones!$A$1:$E$293,5,FALSE))</f>
        <v>0</v>
      </c>
      <c r="L44" s="27"/>
      <c r="M44" s="27"/>
      <c r="N44" s="27"/>
    </row>
    <row r="45" spans="1:14">
      <c r="A45" s="568"/>
      <c r="B45" s="562"/>
      <c r="C45" s="127"/>
      <c r="D45" s="145">
        <f>IF(C45="",,VLOOKUP(C45,CIERRE!A$70:AJ$800,9,FALSE))</f>
        <v>0</v>
      </c>
      <c r="E45" s="127"/>
      <c r="F45" s="165"/>
      <c r="G45" s="165"/>
      <c r="H45" s="79" t="str">
        <f t="shared" si="0"/>
        <v xml:space="preserve"> </v>
      </c>
      <c r="I45" s="146"/>
      <c r="J45" s="242"/>
      <c r="K45" s="145">
        <f>IF(C45="",,VLOOKUP(C45,Patrones!$A$1:$E$293,5,FALSE))</f>
        <v>0</v>
      </c>
      <c r="L45" s="145"/>
      <c r="M45" s="145"/>
      <c r="N45" s="145"/>
    </row>
    <row r="46" spans="1:14" ht="15" thickBot="1">
      <c r="A46" s="568"/>
      <c r="B46" s="563"/>
      <c r="C46" s="173"/>
      <c r="D46" s="169">
        <f>IF(C46="",,VLOOKUP(C46,CIERRE!A$70:AJ$800,9,FALSE))</f>
        <v>0</v>
      </c>
      <c r="E46" s="173"/>
      <c r="F46" s="170"/>
      <c r="G46" s="170"/>
      <c r="H46" s="171" t="str">
        <f t="shared" si="0"/>
        <v xml:space="preserve"> </v>
      </c>
      <c r="I46" s="172"/>
      <c r="J46" s="268"/>
      <c r="K46" s="169">
        <f>IF(C46="",,VLOOKUP(C46,Patrones!$A$1:$E$293,5,FALSE))</f>
        <v>0</v>
      </c>
      <c r="L46" s="169"/>
      <c r="M46" s="169"/>
      <c r="N46" s="169"/>
    </row>
    <row r="47" spans="1:14" ht="15" customHeight="1">
      <c r="A47" s="568"/>
      <c r="B47" s="570" t="s">
        <v>203</v>
      </c>
      <c r="C47" s="232"/>
      <c r="D47" s="252">
        <f>IF(C47="",,VLOOKUP(C47,CIERRE!A$70:AJ$800,9,FALSE))</f>
        <v>0</v>
      </c>
      <c r="E47" s="20"/>
      <c r="F47" s="91"/>
      <c r="G47" s="91"/>
      <c r="H47" s="92" t="str">
        <f t="shared" si="0"/>
        <v xml:space="preserve"> </v>
      </c>
      <c r="I47" s="154"/>
      <c r="J47" s="99"/>
      <c r="K47" s="28"/>
      <c r="L47" s="28"/>
      <c r="M47" s="28"/>
      <c r="N47" s="28"/>
    </row>
    <row r="48" spans="1:14" ht="15.75" customHeight="1" thickBot="1">
      <c r="A48" s="568"/>
      <c r="B48" s="571"/>
      <c r="C48" s="233"/>
      <c r="D48" s="253">
        <f>IF(C48="",,VLOOKUP(C48,CIERRE!A$70:AJ$800,9,FALSE))</f>
        <v>0</v>
      </c>
      <c r="E48" s="128"/>
      <c r="F48" s="204"/>
      <c r="G48" s="204"/>
      <c r="H48" s="168" t="str">
        <f t="shared" si="0"/>
        <v xml:space="preserve"> </v>
      </c>
      <c r="I48" s="144"/>
      <c r="J48" s="211"/>
      <c r="K48" s="166"/>
      <c r="L48" s="166"/>
      <c r="M48" s="166"/>
      <c r="N48" s="166"/>
    </row>
    <row r="49" spans="1:14">
      <c r="A49" s="568"/>
      <c r="B49" s="561" t="s">
        <v>21</v>
      </c>
      <c r="C49" s="22"/>
      <c r="D49" s="27">
        <f>IF(C49="",,VLOOKUP(C49,CIERRE!A$70:AJ$800,9,FALSE))</f>
        <v>0</v>
      </c>
      <c r="E49" s="22"/>
      <c r="F49" s="23"/>
      <c r="G49" s="23"/>
      <c r="H49" s="226" t="str">
        <f t="shared" si="0"/>
        <v xml:space="preserve"> </v>
      </c>
      <c r="I49" s="25"/>
      <c r="J49" s="97"/>
      <c r="K49" s="27"/>
      <c r="L49" s="27"/>
      <c r="M49" s="27"/>
      <c r="N49" s="27"/>
    </row>
    <row r="50" spans="1:14" ht="15" thickBot="1">
      <c r="A50" s="568"/>
      <c r="B50" s="563"/>
      <c r="C50" s="173"/>
      <c r="D50" s="169">
        <f>IF(C50="",,VLOOKUP(C50,CIERRE!A$70:AJ$800,9,FALSE))</f>
        <v>0</v>
      </c>
      <c r="E50" s="173"/>
      <c r="F50" s="170"/>
      <c r="G50" s="170"/>
      <c r="H50" s="171" t="str">
        <f t="shared" si="0"/>
        <v xml:space="preserve"> </v>
      </c>
      <c r="I50" s="172"/>
      <c r="J50" s="195"/>
      <c r="K50" s="169"/>
      <c r="L50" s="169"/>
      <c r="M50" s="169"/>
      <c r="N50" s="169"/>
    </row>
    <row r="51" spans="1:14">
      <c r="A51" s="568"/>
      <c r="B51" s="570" t="s">
        <v>22</v>
      </c>
      <c r="C51" s="232"/>
      <c r="D51" s="252">
        <f>IF(C51="",,VLOOKUP(C51,CIERRE!A$70:AJ$800,9,FALSE))</f>
        <v>0</v>
      </c>
      <c r="E51" s="20"/>
      <c r="F51" s="21"/>
      <c r="G51" s="21"/>
      <c r="H51" s="92" t="str">
        <f t="shared" si="0"/>
        <v xml:space="preserve"> </v>
      </c>
      <c r="I51" s="154"/>
      <c r="J51" s="100"/>
      <c r="K51" s="28">
        <f>IF(C51="",,VLOOKUP(C51,Patrones!$A$1:$E$293,5,FALSE))</f>
        <v>0</v>
      </c>
      <c r="L51" s="28"/>
      <c r="M51" s="28"/>
      <c r="N51" s="26"/>
    </row>
    <row r="52" spans="1:14">
      <c r="A52" s="568"/>
      <c r="B52" s="572"/>
      <c r="C52" s="234"/>
      <c r="D52" s="254">
        <f>IF(C52="",,VLOOKUP(C52,CIERRE!A$70:AJ$800,9,FALSE))</f>
        <v>0</v>
      </c>
      <c r="E52" s="32"/>
      <c r="F52" s="257"/>
      <c r="G52" s="257"/>
      <c r="H52" s="96" t="str">
        <f t="shared" si="0"/>
        <v xml:space="preserve"> </v>
      </c>
      <c r="I52" s="256"/>
      <c r="J52" s="263"/>
      <c r="K52" s="26">
        <f>IF(C52="",,VLOOKUP(C52,Patrones!$A$1:$E$293,5,FALSE))</f>
        <v>0</v>
      </c>
      <c r="L52" s="26"/>
      <c r="M52" s="26"/>
      <c r="N52" s="149"/>
    </row>
    <row r="53" spans="1:14" ht="15" thickBot="1">
      <c r="A53" s="569"/>
      <c r="B53" s="571"/>
      <c r="C53" s="235"/>
      <c r="D53" s="255">
        <f>IF(C53="",,VLOOKUP(C53,CIERRE!A$70:AJ$800,9,FALSE))</f>
        <v>0</v>
      </c>
      <c r="E53" s="167"/>
      <c r="F53" s="196"/>
      <c r="G53" s="196"/>
      <c r="H53" s="168" t="str">
        <f t="shared" si="0"/>
        <v xml:space="preserve"> </v>
      </c>
      <c r="I53" s="174"/>
      <c r="J53" s="230"/>
      <c r="K53" s="166">
        <f>IF(C53="",,VLOOKUP(C53,Patrones!$A$1:$E$293,5,FALSE))</f>
        <v>0</v>
      </c>
      <c r="L53" s="166"/>
      <c r="M53" s="166"/>
      <c r="N53" s="29"/>
    </row>
    <row r="54" spans="1:14" ht="15" thickBot="1">
      <c r="C54" s="102"/>
      <c r="E54" s="2"/>
      <c r="G54" s="198" t="s">
        <v>37</v>
      </c>
      <c r="H54" s="199">
        <f>SUM(H7:H53)</f>
        <v>46.634444444444455</v>
      </c>
      <c r="I54" s="103"/>
    </row>
    <row r="55" spans="1:14">
      <c r="C55" s="102"/>
      <c r="E55" s="2"/>
      <c r="G55" s="104"/>
      <c r="H55" s="105"/>
    </row>
    <row r="56" spans="1:14">
      <c r="C56" s="102"/>
      <c r="E56" s="2"/>
      <c r="G56" s="104"/>
      <c r="H56" s="105"/>
    </row>
    <row r="57" spans="1:14">
      <c r="C57" s="102"/>
    </row>
    <row r="58" spans="1:14">
      <c r="C58" s="102"/>
    </row>
    <row r="59" spans="1:14">
      <c r="C59" s="102"/>
    </row>
    <row r="60" spans="1:14">
      <c r="C60" s="102"/>
    </row>
    <row r="61" spans="1:14">
      <c r="C61" s="241"/>
    </row>
    <row r="62" spans="1:14">
      <c r="C62" s="241"/>
    </row>
    <row r="63" spans="1:14">
      <c r="C63" s="241"/>
    </row>
    <row r="64" spans="1:14">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sheetData>
  <mergeCells count="34">
    <mergeCell ref="A41:A53"/>
    <mergeCell ref="B41:B43"/>
    <mergeCell ref="B44:B46"/>
    <mergeCell ref="B47:B48"/>
    <mergeCell ref="B49:B50"/>
    <mergeCell ref="B51:B53"/>
    <mergeCell ref="A4:A6"/>
    <mergeCell ref="B4:B6"/>
    <mergeCell ref="C4:C6"/>
    <mergeCell ref="A20:A40"/>
    <mergeCell ref="B20:B23"/>
    <mergeCell ref="B24:B40"/>
    <mergeCell ref="A7:A19"/>
    <mergeCell ref="B7:B8"/>
    <mergeCell ref="B9:B10"/>
    <mergeCell ref="B11:B13"/>
    <mergeCell ref="B14:B16"/>
    <mergeCell ref="B17:B1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53" xr:uid="{6357384E-421E-4900-9E84-1E1D502A6E8A}">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D520F3E3-8603-4EC6-B58F-EB4F63C83AFB}">
          <x14:formula1>
            <xm:f>Guias!$R$3:$R$102</xm:f>
          </x14:formula1>
          <xm:sqref>M7:M53</xm:sqref>
        </x14:dataValidation>
        <x14:dataValidation type="list" allowBlank="1" showInputMessage="1" showErrorMessage="1" xr:uid="{6DCFDE58-8B05-42DA-829D-725F9994F551}">
          <x14:formula1>
            <xm:f>Guias!$P$3:$P$78</xm:f>
          </x14:formula1>
          <xm:sqref>L7:L53</xm:sqref>
        </x14:dataValidation>
        <x14:dataValidation type="list" allowBlank="1" showInputMessage="1" xr:uid="{93591C4F-94C2-4CE2-B246-B354BA5F1CE6}">
          <x14:formula1>
            <xm:f>Guias!$J$3:$J$25</xm:f>
          </x14:formula1>
          <xm:sqref>I7:I53</xm:sqref>
        </x14:dataValidation>
        <x14:dataValidation type="list" allowBlank="1" showInputMessage="1" xr:uid="{480AA9A4-3AE1-4E7B-82A8-6FFB1701FFFA}">
          <x14:formula1>
            <xm:f>Guias!$H$3:$H$22</xm:f>
          </x14:formula1>
          <xm:sqref>E7:E53</xm:sqref>
        </x14:dataValidation>
        <x14:dataValidation type="list" allowBlank="1" showInputMessage="1" xr:uid="{E4E51C9D-3375-4558-AF53-8D8934AADB72}">
          <x14:formula1>
            <xm:f>Guias!$A$2:$A$4</xm:f>
          </x14:formula1>
          <xm:sqref>C7:C8</xm:sqref>
        </x14:dataValidation>
        <x14:dataValidation type="list" allowBlank="1" showInputMessage="1" xr:uid="{38D7C74B-73B0-4FCE-B688-495AD2840104}">
          <x14:formula1>
            <xm:f>Guias!$A$85:$A$142</xm:f>
          </x14:formula1>
          <xm:sqref>C24:C40</xm:sqref>
        </x14:dataValidation>
        <x14:dataValidation type="list" allowBlank="1" showInputMessage="1" xr:uid="{E5027823-5913-43D0-BE0A-EEC153DD10C6}">
          <x14:formula1>
            <xm:f>Guias!$A$143:$A$167</xm:f>
          </x14:formula1>
          <xm:sqref>C41:C43</xm:sqref>
        </x14:dataValidation>
        <x14:dataValidation type="list" allowBlank="1" showInputMessage="1" xr:uid="{F1417052-B479-4E01-A5B3-AA3D9B60DE15}">
          <x14:formula1>
            <xm:f>Guias!$A$172:$A$199</xm:f>
          </x14:formula1>
          <xm:sqref>C51:C53</xm:sqref>
        </x14:dataValidation>
        <x14:dataValidation type="list" allowBlank="1" showInputMessage="1" xr:uid="{4F0DBEF9-C69B-46D1-8533-41E6ECA96010}">
          <x14:formula1>
            <xm:f>Guias!$A$226:$A$229</xm:f>
          </x14:formula1>
          <xm:sqref>C9:C10</xm:sqref>
        </x14:dataValidation>
        <x14:dataValidation type="list" allowBlank="1" showInputMessage="1" xr:uid="{47C9695C-1492-4E38-B6A3-3C6A35A0C739}">
          <x14:formula1>
            <xm:f>Guias!$A$230:$A$242</xm:f>
          </x14:formula1>
          <xm:sqref>C44:C46</xm:sqref>
        </x14:dataValidation>
        <x14:dataValidation type="list" allowBlank="1" showInputMessage="1" xr:uid="{026FF686-F6B2-4260-B380-4BE7C4E0428F}">
          <x14:formula1>
            <xm:f>Guias!$A$243:$A$244</xm:f>
          </x14:formula1>
          <xm:sqref>C47:C48</xm:sqref>
        </x14:dataValidation>
        <x14:dataValidation type="list" allowBlank="1" showInputMessage="1" xr:uid="{5F756635-681F-426D-B0DC-05567D0FB0AB}">
          <x14:formula1>
            <xm:f>Guias!$A$168:$A$171</xm:f>
          </x14:formula1>
          <xm:sqref>C49:C50</xm:sqref>
        </x14:dataValidation>
        <x14:dataValidation type="list" allowBlank="1" showInputMessage="1" xr:uid="{C78B3C5C-26BC-48A9-BF94-185F6881C510}">
          <x14:formula1>
            <xm:f>Guias!$A$260:$A$272</xm:f>
          </x14:formula1>
          <xm:sqref>C17:C19</xm:sqref>
        </x14:dataValidation>
        <x14:dataValidation type="list" allowBlank="1" showInputMessage="1" xr:uid="{F0173F02-FCB0-44D1-8EF0-C8B6AA31D913}">
          <x14:formula1>
            <xm:f>Guias!$A$200:$A$224</xm:f>
          </x14:formula1>
          <xm:sqref>C11:C13</xm:sqref>
        </x14:dataValidation>
        <x14:dataValidation type="list" allowBlank="1" showInputMessage="1" xr:uid="{31FB3DE9-8BF7-4942-A2C1-410C4382F73B}">
          <x14:formula1>
            <xm:f>Guias!$A$245:$A$259</xm:f>
          </x14:formula1>
          <xm:sqref>C14:C16</xm:sqref>
        </x14:dataValidation>
        <x14:dataValidation type="list" allowBlank="1" showInputMessage="1" xr:uid="{3A140F70-9637-424F-A946-078C39A2F0D5}">
          <x14:formula1>
            <xm:f>Guias!$A$5:$A$84</xm:f>
          </x14:formula1>
          <xm:sqref>C20:C23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684F5-73E7-4171-8508-C90BDAB88303}">
  <sheetPr codeName="Hoja227"/>
  <dimension ref="A1:P69"/>
  <sheetViews>
    <sheetView topLeftCell="A7" zoomScale="85" zoomScaleNormal="85" workbookViewId="0">
      <selection activeCell="D14" sqref="D1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t="15" thickBot="1">
      <c r="A7" s="564" t="s">
        <v>658</v>
      </c>
      <c r="B7" s="330" t="s">
        <v>67</v>
      </c>
      <c r="C7" s="22" t="s">
        <v>471</v>
      </c>
      <c r="D7" s="27">
        <v>40</v>
      </c>
      <c r="E7" s="22"/>
      <c r="F7" s="23"/>
      <c r="G7" s="23"/>
      <c r="H7" s="24" t="s">
        <v>1824</v>
      </c>
      <c r="I7" s="25"/>
      <c r="J7" s="97" t="s">
        <v>1795</v>
      </c>
      <c r="K7" s="27"/>
      <c r="L7" s="27"/>
      <c r="M7" s="27"/>
      <c r="N7" s="27"/>
      <c r="P7" s="3" t="s">
        <v>1305</v>
      </c>
    </row>
    <row r="8" spans="1:16" ht="25.9" customHeight="1">
      <c r="A8" s="565"/>
      <c r="B8" s="558" t="s">
        <v>127</v>
      </c>
      <c r="C8" s="232" t="s">
        <v>1714</v>
      </c>
      <c r="D8" s="252">
        <v>100.94</v>
      </c>
      <c r="E8" s="20" t="s">
        <v>768</v>
      </c>
      <c r="F8" s="91"/>
      <c r="G8" s="91"/>
      <c r="H8" s="92" t="s">
        <v>1824</v>
      </c>
      <c r="I8" s="154" t="s">
        <v>1776</v>
      </c>
      <c r="J8" s="99" t="s">
        <v>1794</v>
      </c>
      <c r="K8" s="28"/>
      <c r="L8" s="28"/>
      <c r="M8" s="28"/>
      <c r="N8" s="28"/>
    </row>
    <row r="9" spans="1:16" ht="15" customHeight="1" thickBot="1">
      <c r="A9" s="565"/>
      <c r="B9" s="560"/>
      <c r="C9" s="233" t="s">
        <v>921</v>
      </c>
      <c r="D9" s="253"/>
      <c r="E9" s="128"/>
      <c r="F9" s="204"/>
      <c r="G9" s="204"/>
      <c r="H9" s="168" t="s">
        <v>1824</v>
      </c>
      <c r="I9" s="174"/>
      <c r="J9" s="101" t="s">
        <v>1795</v>
      </c>
      <c r="K9" s="149"/>
      <c r="L9" s="149"/>
      <c r="M9" s="149"/>
      <c r="N9" s="149"/>
    </row>
    <row r="10" spans="1:16" ht="15" thickBot="1">
      <c r="A10" s="565"/>
      <c r="B10" s="330" t="s">
        <v>23</v>
      </c>
      <c r="C10" s="332" t="s">
        <v>26</v>
      </c>
      <c r="D10" s="333">
        <v>47.04</v>
      </c>
      <c r="E10" s="332" t="s">
        <v>490</v>
      </c>
      <c r="F10" s="334"/>
      <c r="G10" s="334"/>
      <c r="H10" s="335" t="s">
        <v>1824</v>
      </c>
      <c r="I10" s="336"/>
      <c r="J10" s="337" t="s">
        <v>1789</v>
      </c>
      <c r="K10" s="333" t="s">
        <v>908</v>
      </c>
      <c r="L10" s="333"/>
      <c r="M10" s="333"/>
      <c r="N10" s="333"/>
    </row>
    <row r="11" spans="1:16">
      <c r="A11" s="565"/>
      <c r="B11" s="558" t="s">
        <v>29</v>
      </c>
      <c r="C11" s="232" t="s">
        <v>130</v>
      </c>
      <c r="D11" s="252"/>
      <c r="E11" s="20"/>
      <c r="F11" s="91"/>
      <c r="G11" s="91"/>
      <c r="H11" s="92" t="s">
        <v>1824</v>
      </c>
      <c r="I11" s="338"/>
      <c r="J11" s="99" t="s">
        <v>1795</v>
      </c>
      <c r="K11" s="28"/>
      <c r="L11" s="28"/>
      <c r="M11" s="28"/>
      <c r="N11" s="28"/>
    </row>
    <row r="12" spans="1:16">
      <c r="A12" s="565"/>
      <c r="B12" s="559"/>
      <c r="C12" s="233" t="s">
        <v>272</v>
      </c>
      <c r="D12" s="253">
        <v>22.88</v>
      </c>
      <c r="E12" s="128" t="s">
        <v>246</v>
      </c>
      <c r="F12" s="312"/>
      <c r="G12" s="312"/>
      <c r="H12" s="311"/>
      <c r="I12" s="251"/>
      <c r="J12" s="313" t="s">
        <v>1790</v>
      </c>
      <c r="K12" s="314"/>
      <c r="L12" s="314"/>
      <c r="M12" s="314"/>
      <c r="N12" s="314"/>
    </row>
    <row r="13" spans="1:16">
      <c r="A13" s="565"/>
      <c r="B13" s="559"/>
      <c r="C13" s="233" t="s">
        <v>30</v>
      </c>
      <c r="D13" s="253">
        <v>105.6</v>
      </c>
      <c r="E13" s="128" t="s">
        <v>768</v>
      </c>
      <c r="F13" s="312"/>
      <c r="G13" s="312"/>
      <c r="H13" s="311"/>
      <c r="I13" s="251"/>
      <c r="J13" s="313" t="s">
        <v>1791</v>
      </c>
      <c r="K13" s="314"/>
      <c r="L13" s="314"/>
      <c r="M13" s="314"/>
      <c r="N13" s="314"/>
    </row>
    <row r="14" spans="1:16">
      <c r="A14" s="565"/>
      <c r="B14" s="559"/>
      <c r="C14" s="233" t="s">
        <v>64</v>
      </c>
      <c r="D14" s="253">
        <v>211.32</v>
      </c>
      <c r="E14" s="128"/>
      <c r="F14" s="312"/>
      <c r="G14" s="312"/>
      <c r="H14" s="311"/>
      <c r="I14" s="251"/>
      <c r="J14" s="313" t="s">
        <v>1792</v>
      </c>
      <c r="K14" s="314"/>
      <c r="L14" s="314"/>
      <c r="M14" s="314"/>
      <c r="N14" s="314"/>
    </row>
    <row r="15" spans="1:16">
      <c r="A15" s="565"/>
      <c r="B15" s="559"/>
      <c r="C15" s="233" t="s">
        <v>32</v>
      </c>
      <c r="D15" s="253">
        <v>184.22200000000001</v>
      </c>
      <c r="E15" s="128"/>
      <c r="F15" s="312"/>
      <c r="G15" s="312"/>
      <c r="H15" s="311"/>
      <c r="I15" s="251"/>
      <c r="J15" s="313" t="s">
        <v>1778</v>
      </c>
      <c r="K15" s="314"/>
      <c r="L15" s="314"/>
      <c r="M15" s="314"/>
      <c r="N15" s="314"/>
    </row>
    <row r="16" spans="1:16">
      <c r="A16" s="565"/>
      <c r="B16" s="559"/>
      <c r="C16" s="233" t="s">
        <v>132</v>
      </c>
      <c r="D16" s="253">
        <v>99.9</v>
      </c>
      <c r="E16" s="128"/>
      <c r="F16" s="312"/>
      <c r="G16" s="312"/>
      <c r="H16" s="311"/>
      <c r="I16" s="251"/>
      <c r="J16" s="313" t="s">
        <v>1793</v>
      </c>
      <c r="K16" s="314"/>
      <c r="L16" s="314"/>
      <c r="M16" s="314"/>
      <c r="N16" s="314"/>
    </row>
    <row r="17" spans="1:14">
      <c r="A17" s="565"/>
      <c r="B17" s="559"/>
      <c r="C17" s="233" t="s">
        <v>193</v>
      </c>
      <c r="D17" s="253">
        <v>313.5</v>
      </c>
      <c r="E17" s="128"/>
      <c r="F17" s="312"/>
      <c r="G17" s="312"/>
      <c r="H17" s="311"/>
      <c r="I17" s="251"/>
      <c r="J17" s="313" t="s">
        <v>1796</v>
      </c>
      <c r="K17" s="314"/>
      <c r="L17" s="314"/>
      <c r="M17" s="314"/>
      <c r="N17" s="314"/>
    </row>
    <row r="18" spans="1:14" ht="15" thickBot="1">
      <c r="A18" s="565"/>
      <c r="B18" s="560"/>
      <c r="C18" s="235" t="s">
        <v>31</v>
      </c>
      <c r="D18" s="255">
        <v>193.6</v>
      </c>
      <c r="E18" s="167"/>
      <c r="F18" s="93"/>
      <c r="G18" s="93"/>
      <c r="H18" s="94" t="s">
        <v>1824</v>
      </c>
      <c r="I18" s="152"/>
      <c r="J18" s="101" t="s">
        <v>1795</v>
      </c>
      <c r="K18" s="29"/>
      <c r="L18" s="29"/>
      <c r="M18" s="29"/>
      <c r="N18" s="29"/>
    </row>
    <row r="19" spans="1:14">
      <c r="A19" s="556" t="s">
        <v>659</v>
      </c>
      <c r="B19" s="559" t="s">
        <v>8</v>
      </c>
      <c r="C19" s="233" t="s">
        <v>81</v>
      </c>
      <c r="D19" s="253">
        <v>159.19999999999999</v>
      </c>
      <c r="E19" s="128" t="s">
        <v>137</v>
      </c>
      <c r="F19" s="312">
        <v>0.91319444444444453</v>
      </c>
      <c r="G19" s="312" t="s">
        <v>978</v>
      </c>
      <c r="H19" s="311">
        <v>40</v>
      </c>
      <c r="I19" s="144" t="s">
        <v>1042</v>
      </c>
      <c r="J19" s="313"/>
      <c r="K19" s="314" t="s">
        <v>385</v>
      </c>
      <c r="L19" s="314"/>
      <c r="M19" s="314"/>
      <c r="N19" s="314"/>
    </row>
    <row r="20" spans="1:14" ht="72.5">
      <c r="A20" s="557"/>
      <c r="B20" s="559"/>
      <c r="C20" s="237" t="s">
        <v>98</v>
      </c>
      <c r="D20" s="254">
        <v>163</v>
      </c>
      <c r="E20" s="238" t="s">
        <v>137</v>
      </c>
      <c r="F20" s="228">
        <v>0.94444444444444453</v>
      </c>
      <c r="G20" s="228">
        <v>0.99652777777777779</v>
      </c>
      <c r="H20" s="239">
        <v>8.4895833333333215</v>
      </c>
      <c r="I20" s="251" t="s">
        <v>1050</v>
      </c>
      <c r="J20" s="229" t="s">
        <v>1767</v>
      </c>
      <c r="K20" s="162"/>
      <c r="L20" s="162"/>
      <c r="M20" s="162"/>
      <c r="N20" s="162"/>
    </row>
    <row r="21" spans="1:14" ht="29">
      <c r="A21" s="557"/>
      <c r="B21" s="559"/>
      <c r="C21" s="237" t="s">
        <v>98</v>
      </c>
      <c r="D21" s="254">
        <v>163</v>
      </c>
      <c r="E21" s="238" t="s">
        <v>246</v>
      </c>
      <c r="F21" s="228"/>
      <c r="G21" s="228"/>
      <c r="H21" s="239" t="s">
        <v>1824</v>
      </c>
      <c r="I21" s="251" t="s">
        <v>1770</v>
      </c>
      <c r="J21" s="229" t="s">
        <v>1779</v>
      </c>
      <c r="K21" s="162"/>
      <c r="L21" s="162"/>
      <c r="M21" s="162"/>
      <c r="N21" s="162"/>
    </row>
    <row r="22" spans="1:14">
      <c r="A22" s="557"/>
      <c r="B22" s="559"/>
      <c r="C22" s="237" t="s">
        <v>81</v>
      </c>
      <c r="D22" s="254">
        <v>159.19999999999999</v>
      </c>
      <c r="E22" s="238" t="s">
        <v>773</v>
      </c>
      <c r="F22" s="228"/>
      <c r="G22" s="228"/>
      <c r="H22" s="239"/>
      <c r="I22" s="251" t="s">
        <v>1781</v>
      </c>
      <c r="J22" s="229" t="s">
        <v>1782</v>
      </c>
      <c r="K22" s="162"/>
      <c r="L22" s="162"/>
      <c r="M22" s="162"/>
      <c r="N22" s="162"/>
    </row>
    <row r="23" spans="1:14">
      <c r="A23" s="557"/>
      <c r="B23" s="559"/>
      <c r="C23" s="237" t="s">
        <v>1783</v>
      </c>
      <c r="D23" s="254"/>
      <c r="E23" s="238"/>
      <c r="F23" s="228"/>
      <c r="G23" s="228"/>
      <c r="H23" s="239"/>
      <c r="I23" s="251"/>
      <c r="J23" s="229" t="s">
        <v>1784</v>
      </c>
      <c r="K23" s="162"/>
      <c r="L23" s="162"/>
      <c r="M23" s="162"/>
      <c r="N23" s="162"/>
    </row>
    <row r="24" spans="1:14">
      <c r="A24" s="557"/>
      <c r="B24" s="559"/>
      <c r="C24" s="237" t="s">
        <v>83</v>
      </c>
      <c r="D24" s="254">
        <v>812.8</v>
      </c>
      <c r="E24" s="238"/>
      <c r="F24" s="228"/>
      <c r="G24" s="228"/>
      <c r="H24" s="239"/>
      <c r="I24" s="251"/>
      <c r="J24" s="229" t="s">
        <v>1785</v>
      </c>
      <c r="K24" s="162"/>
      <c r="L24" s="162"/>
      <c r="M24" s="162"/>
      <c r="N24" s="162"/>
    </row>
    <row r="25" spans="1:14">
      <c r="A25" s="557"/>
      <c r="B25" s="559"/>
      <c r="C25" s="237" t="s">
        <v>1786</v>
      </c>
      <c r="D25" s="254"/>
      <c r="E25" s="238"/>
      <c r="F25" s="228"/>
      <c r="G25" s="228"/>
      <c r="H25" s="239"/>
      <c r="I25" s="251"/>
      <c r="J25" s="229" t="s">
        <v>1787</v>
      </c>
      <c r="K25" s="162"/>
      <c r="L25" s="162"/>
      <c r="M25" s="162"/>
      <c r="N25" s="162"/>
    </row>
    <row r="26" spans="1:14" ht="15" thickBot="1">
      <c r="A26" s="557"/>
      <c r="B26" s="559"/>
      <c r="C26" s="237" t="s">
        <v>1250</v>
      </c>
      <c r="D26" s="254">
        <v>262.8</v>
      </c>
      <c r="E26" s="238"/>
      <c r="F26" s="228"/>
      <c r="G26" s="228"/>
      <c r="H26" s="239"/>
      <c r="I26" s="251"/>
      <c r="J26" s="229" t="s">
        <v>1788</v>
      </c>
      <c r="K26" s="162"/>
      <c r="L26" s="162"/>
      <c r="M26" s="162"/>
      <c r="N26" s="162"/>
    </row>
    <row r="27" spans="1:14">
      <c r="A27" s="557"/>
      <c r="B27" s="561" t="s">
        <v>66</v>
      </c>
      <c r="C27" s="22" t="s">
        <v>68</v>
      </c>
      <c r="D27" s="27">
        <v>89.4</v>
      </c>
      <c r="E27" s="22" t="s">
        <v>137</v>
      </c>
      <c r="F27" s="297" t="s">
        <v>307</v>
      </c>
      <c r="G27" s="23">
        <v>0.89583333333333337</v>
      </c>
      <c r="H27" s="24">
        <v>65</v>
      </c>
      <c r="I27" s="25" t="s">
        <v>1044</v>
      </c>
      <c r="J27" s="98"/>
      <c r="K27" s="27" t="s">
        <v>898</v>
      </c>
      <c r="L27" s="27"/>
      <c r="M27" s="27"/>
      <c r="N27" s="27"/>
    </row>
    <row r="28" spans="1:14">
      <c r="A28" s="557"/>
      <c r="B28" s="562"/>
      <c r="C28" s="127" t="s">
        <v>1650</v>
      </c>
      <c r="D28" s="145">
        <v>262.24</v>
      </c>
      <c r="E28" s="127" t="s">
        <v>137</v>
      </c>
      <c r="F28" s="298" t="s">
        <v>307</v>
      </c>
      <c r="G28" s="165" t="s">
        <v>978</v>
      </c>
      <c r="H28" s="79">
        <v>262</v>
      </c>
      <c r="I28" s="146" t="s">
        <v>1139</v>
      </c>
      <c r="J28" s="242"/>
      <c r="K28" s="161"/>
      <c r="L28" s="161"/>
      <c r="M28" s="161"/>
      <c r="N28" s="161"/>
    </row>
    <row r="29" spans="1:14">
      <c r="A29" s="557"/>
      <c r="B29" s="562"/>
      <c r="C29" s="19" t="s">
        <v>11</v>
      </c>
      <c r="D29" s="145">
        <v>281.2</v>
      </c>
      <c r="E29" s="19" t="s">
        <v>137</v>
      </c>
      <c r="F29" s="83">
        <v>0.22222222222222221</v>
      </c>
      <c r="G29" s="83">
        <v>0.38541666666666669</v>
      </c>
      <c r="H29" s="79">
        <v>45.89027777777779</v>
      </c>
      <c r="I29" s="270" t="s">
        <v>1053</v>
      </c>
      <c r="J29" s="242"/>
      <c r="K29" s="161"/>
      <c r="L29" s="161"/>
      <c r="M29" s="161"/>
      <c r="N29" s="161"/>
    </row>
    <row r="30" spans="1:14" ht="43.5">
      <c r="A30" s="557"/>
      <c r="B30" s="562"/>
      <c r="C30" s="19" t="s">
        <v>997</v>
      </c>
      <c r="D30" s="145">
        <v>334.62</v>
      </c>
      <c r="E30" s="19" t="s">
        <v>162</v>
      </c>
      <c r="F30" s="83"/>
      <c r="G30" s="83"/>
      <c r="H30" s="79" t="s">
        <v>1824</v>
      </c>
      <c r="I30" s="270" t="s">
        <v>1768</v>
      </c>
      <c r="J30" s="242" t="s">
        <v>1780</v>
      </c>
      <c r="K30" s="161"/>
      <c r="L30" s="161"/>
      <c r="M30" s="161"/>
      <c r="N30" s="161"/>
    </row>
    <row r="31" spans="1:14" ht="15" thickBot="1">
      <c r="A31" s="557"/>
      <c r="B31" s="562"/>
      <c r="C31" s="19" t="s">
        <v>1066</v>
      </c>
      <c r="D31" s="145">
        <v>1843.2</v>
      </c>
      <c r="E31" s="19"/>
      <c r="F31" s="83"/>
      <c r="G31" s="83"/>
      <c r="H31" s="79" t="s">
        <v>1824</v>
      </c>
      <c r="I31" s="270"/>
      <c r="J31" s="242" t="s">
        <v>1797</v>
      </c>
      <c r="K31" s="161"/>
      <c r="L31" s="161"/>
      <c r="M31" s="161"/>
      <c r="N31" s="161"/>
    </row>
    <row r="32" spans="1:14" ht="15" thickBot="1">
      <c r="A32" s="567" t="s">
        <v>660</v>
      </c>
      <c r="B32" s="329" t="s">
        <v>20</v>
      </c>
      <c r="C32" s="340" t="s">
        <v>116</v>
      </c>
      <c r="D32" s="341">
        <v>317.89999999999998</v>
      </c>
      <c r="E32" s="342" t="s">
        <v>490</v>
      </c>
      <c r="F32" s="343"/>
      <c r="G32" s="343"/>
      <c r="H32" s="344" t="s">
        <v>1824</v>
      </c>
      <c r="I32" s="345"/>
      <c r="J32" s="346" t="s">
        <v>1778</v>
      </c>
      <c r="K32" s="347" t="s">
        <v>391</v>
      </c>
      <c r="L32" s="347"/>
      <c r="M32" s="347"/>
      <c r="N32" s="347"/>
    </row>
    <row r="33" spans="1:14">
      <c r="A33" s="568"/>
      <c r="B33" s="570" t="s">
        <v>22</v>
      </c>
      <c r="C33" s="233" t="s">
        <v>140</v>
      </c>
      <c r="D33" s="253">
        <v>212</v>
      </c>
      <c r="E33" s="128" t="s">
        <v>137</v>
      </c>
      <c r="F33" s="309" t="s">
        <v>307</v>
      </c>
      <c r="G33" s="310" t="s">
        <v>978</v>
      </c>
      <c r="H33" s="311">
        <v>212</v>
      </c>
      <c r="I33" s="320" t="s">
        <v>1139</v>
      </c>
      <c r="J33" s="339" t="s">
        <v>1766</v>
      </c>
      <c r="K33" s="314"/>
      <c r="L33" s="314"/>
      <c r="M33" s="314"/>
      <c r="N33" s="314"/>
    </row>
    <row r="34" spans="1:14">
      <c r="A34" s="568"/>
      <c r="B34" s="572"/>
      <c r="C34" s="234" t="s">
        <v>1276</v>
      </c>
      <c r="D34" s="254">
        <v>11.1</v>
      </c>
      <c r="E34" s="32" t="s">
        <v>137</v>
      </c>
      <c r="F34" s="300" t="s">
        <v>307</v>
      </c>
      <c r="G34" s="257" t="s">
        <v>978</v>
      </c>
      <c r="H34" s="96">
        <v>11.1</v>
      </c>
      <c r="I34" s="323" t="s">
        <v>1139</v>
      </c>
      <c r="J34" s="319" t="s">
        <v>1766</v>
      </c>
      <c r="K34" s="26"/>
      <c r="L34" s="26"/>
      <c r="M34" s="26"/>
      <c r="N34" s="149"/>
    </row>
    <row r="35" spans="1:14">
      <c r="A35" s="568"/>
      <c r="B35" s="572"/>
      <c r="C35" s="299" t="s">
        <v>1697</v>
      </c>
      <c r="D35" s="254">
        <v>44.7</v>
      </c>
      <c r="E35" s="32" t="s">
        <v>137</v>
      </c>
      <c r="F35" s="300" t="s">
        <v>307</v>
      </c>
      <c r="G35" s="257" t="s">
        <v>978</v>
      </c>
      <c r="H35" s="96">
        <v>44.7</v>
      </c>
      <c r="I35" s="323" t="s">
        <v>1139</v>
      </c>
      <c r="J35" s="319" t="s">
        <v>1766</v>
      </c>
      <c r="K35" s="26"/>
      <c r="L35" s="149"/>
      <c r="M35" s="149"/>
      <c r="N35" s="149"/>
    </row>
    <row r="36" spans="1:14">
      <c r="A36" s="568"/>
      <c r="B36" s="572"/>
      <c r="C36" s="233" t="s">
        <v>478</v>
      </c>
      <c r="D36" s="253">
        <v>5.32</v>
      </c>
      <c r="E36" s="128" t="s">
        <v>137</v>
      </c>
      <c r="F36" s="309" t="s">
        <v>307</v>
      </c>
      <c r="G36" s="310" t="s">
        <v>978</v>
      </c>
      <c r="H36" s="311">
        <v>5.32</v>
      </c>
      <c r="I36" s="323" t="s">
        <v>1139</v>
      </c>
      <c r="J36" s="319" t="s">
        <v>1766</v>
      </c>
      <c r="K36" s="26"/>
      <c r="L36" s="149"/>
      <c r="M36" s="149"/>
      <c r="N36" s="149"/>
    </row>
    <row r="37" spans="1:14" ht="15" thickBot="1">
      <c r="A37" s="568"/>
      <c r="B37" s="571"/>
      <c r="C37" s="236" t="s">
        <v>550</v>
      </c>
      <c r="D37" s="255"/>
      <c r="E37" s="167"/>
      <c r="F37" s="301"/>
      <c r="G37" s="196"/>
      <c r="H37" s="168"/>
      <c r="I37" s="174"/>
      <c r="J37" s="331" t="s">
        <v>1777</v>
      </c>
      <c r="K37" s="29"/>
      <c r="L37" s="166"/>
      <c r="M37" s="166"/>
      <c r="N37" s="166"/>
    </row>
    <row r="38" spans="1:14" ht="15" thickBot="1">
      <c r="C38" s="102"/>
      <c r="E38" s="2"/>
      <c r="G38" s="198" t="s">
        <v>37</v>
      </c>
      <c r="H38" s="199">
        <f>SUM(H7:H37)</f>
        <v>694.49986111111116</v>
      </c>
      <c r="I38" s="103"/>
    </row>
    <row r="39" spans="1:14">
      <c r="C39" s="102"/>
      <c r="E39" s="2"/>
      <c r="G39" s="104"/>
      <c r="H39" s="105"/>
    </row>
    <row r="40" spans="1:14">
      <c r="C40" s="102"/>
      <c r="E40" s="2"/>
      <c r="G40" s="104"/>
      <c r="H40" s="105"/>
    </row>
    <row r="41" spans="1:14">
      <c r="C41" s="102"/>
    </row>
    <row r="42" spans="1:14">
      <c r="C42" s="102"/>
    </row>
    <row r="43" spans="1:14">
      <c r="C43" s="102"/>
    </row>
    <row r="44" spans="1:14">
      <c r="C44" s="102"/>
    </row>
    <row r="45" spans="1:14">
      <c r="C45" s="241"/>
    </row>
    <row r="46" spans="1:14">
      <c r="C46" s="241"/>
    </row>
    <row r="47" spans="1:14">
      <c r="C47" s="241"/>
    </row>
    <row r="48" spans="1:14">
      <c r="C48" s="241"/>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sheetData>
  <mergeCells count="27">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32:A37"/>
    <mergeCell ref="B33:B37"/>
    <mergeCell ref="A4:A6"/>
    <mergeCell ref="B4:B6"/>
    <mergeCell ref="C4:C6"/>
    <mergeCell ref="A19:A31"/>
    <mergeCell ref="B19:B26"/>
    <mergeCell ref="B27:B31"/>
    <mergeCell ref="A7:A18"/>
    <mergeCell ref="B8:B9"/>
    <mergeCell ref="B11:B18"/>
  </mergeCells>
  <dataValidations count="1">
    <dataValidation type="list" allowBlank="1" showInputMessage="1" showErrorMessage="1" sqref="N7:N37" xr:uid="{439373F3-F892-48DB-B12D-0BC353DCF8CA}">
      <formula1>$P$7:$P$7</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xr:uid="{54138CEE-D030-49B6-A8F1-43CA8441A2A7}">
          <x14:formula1>
            <xm:f>Guias!$H$3:$H$22</xm:f>
          </x14:formula1>
          <xm:sqref>E7:E37</xm:sqref>
        </x14:dataValidation>
        <x14:dataValidation type="list" allowBlank="1" showInputMessage="1" xr:uid="{5EEC45DF-CE75-4FA9-9E30-89070C1C995B}">
          <x14:formula1>
            <xm:f>Guias!$J$3:$J$25</xm:f>
          </x14:formula1>
          <xm:sqref>I7:I32 I37</xm:sqref>
        </x14:dataValidation>
        <x14:dataValidation type="list" allowBlank="1" showInputMessage="1" showErrorMessage="1" xr:uid="{D8DF8F29-8266-4178-9D67-FA58A7315D72}">
          <x14:formula1>
            <xm:f>Guias!$P$3:$P$78</xm:f>
          </x14:formula1>
          <xm:sqref>L7:L37</xm:sqref>
        </x14:dataValidation>
        <x14:dataValidation type="list" allowBlank="1" showInputMessage="1" showErrorMessage="1" xr:uid="{81B3A216-E5C7-47F2-84D1-437D1DCFCBD8}">
          <x14:formula1>
            <xm:f>Guias!$R$3:$R$102</xm:f>
          </x14:formula1>
          <xm:sqref>M7:M37</xm:sqref>
        </x14:dataValidation>
        <x14:dataValidation type="list" allowBlank="1" showInputMessage="1" xr:uid="{6B2F4758-8FB3-47A1-AAA2-9CC3DB1EB45C}">
          <x14:formula1>
            <xm:f>Guias!$A$2:$A$4</xm:f>
          </x14:formula1>
          <xm:sqref>C7</xm:sqref>
        </x14:dataValidation>
        <x14:dataValidation type="list" allowBlank="1" showInputMessage="1" xr:uid="{62FAC7E6-EFD6-4E43-AAA8-FF4F24EE2D04}">
          <x14:formula1>
            <xm:f>Guias!$A$85:$A$142</xm:f>
          </x14:formula1>
          <xm:sqref>C27:C31</xm:sqref>
        </x14:dataValidation>
        <x14:dataValidation type="list" allowBlank="1" showInputMessage="1" xr:uid="{AE82D8E1-AD7D-4C7F-A1D0-B61EBBC1A381}">
          <x14:formula1>
            <xm:f>Guias!$A$245:$A$259</xm:f>
          </x14:formula1>
          <xm:sqref>C11:C18</xm:sqref>
        </x14:dataValidation>
        <x14:dataValidation type="list" allowBlank="1" showInputMessage="1" xr:uid="{9DDD5B49-7FED-417C-888D-D126F3E55452}">
          <x14:formula1>
            <xm:f>Guias!$A$200:$A$224</xm:f>
          </x14:formula1>
          <xm:sqref>C10</xm:sqref>
        </x14:dataValidation>
        <x14:dataValidation type="list" allowBlank="1" showInputMessage="1" xr:uid="{5DFC14C8-B9B2-4040-A596-DBC4A0C2D512}">
          <x14:formula1>
            <xm:f>Guias!$A$226:$A$229</xm:f>
          </x14:formula1>
          <xm:sqref>C8:C9</xm:sqref>
        </x14:dataValidation>
        <x14:dataValidation type="list" allowBlank="1" showInputMessage="1" xr:uid="{110D7EE0-5480-48CE-B6E7-5F846C367735}">
          <x14:formula1>
            <xm:f>Guias!$A$172:$A$199</xm:f>
          </x14:formula1>
          <xm:sqref>C33:C37</xm:sqref>
        </x14:dataValidation>
        <x14:dataValidation type="list" allowBlank="1" showInputMessage="1" xr:uid="{CE0E3144-0AF5-4D54-B9F3-302F0FB236C4}">
          <x14:formula1>
            <xm:f>Guias!$A$143:$A$167</xm:f>
          </x14:formula1>
          <xm:sqref>C32</xm:sqref>
        </x14:dataValidation>
        <x14:dataValidation type="list" allowBlank="1" showInputMessage="1" xr:uid="{F4D766A6-0B59-4684-AD41-D983C82A160E}">
          <x14:formula1>
            <xm:f>Guias!$A$5:$A$84</xm:f>
          </x14:formula1>
          <xm:sqref>C19:C26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81105-A68B-429C-8276-6D22FF7A4D36}">
  <sheetPr codeName="Hoja228"/>
  <dimension ref="A1:P111"/>
  <sheetViews>
    <sheetView zoomScale="80" zoomScaleNormal="80" workbookViewId="0">
      <selection activeCell="I34" sqref="I3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f>IF(C7="",,VLOOKUP(C7,CIERRE!A$70:AJ$800,9,FALSE))</f>
        <v>0</v>
      </c>
      <c r="E7" s="22"/>
      <c r="F7" s="23"/>
      <c r="G7" s="23"/>
      <c r="H7" s="24" t="str">
        <f t="shared" ref="H7:H79" si="0">IF(MID(G7,1,3)="Con","",IF(E7="APAGADO",D7/24*(IF((G7-F7)*24&gt;0,(G7-F7)*24,24+(G7-F7)*24))," "))</f>
        <v xml:space="preserve"> </v>
      </c>
      <c r="I7" s="25"/>
      <c r="J7" s="97"/>
      <c r="K7" s="27"/>
      <c r="L7" s="27"/>
      <c r="M7" s="27"/>
      <c r="N7" s="27"/>
      <c r="P7" s="3" t="s">
        <v>1305</v>
      </c>
    </row>
    <row r="8" spans="1:16" ht="15" hidden="1"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hidden="1"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hidden="1"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idden="1">
      <c r="A11" s="565"/>
      <c r="B11" s="561" t="s">
        <v>23</v>
      </c>
      <c r="C11" s="22"/>
      <c r="D11" s="27">
        <f>IF(C11="",,VLOOKUP(C11,CIERRE!A$70:AJ$800,9,FALSE))</f>
        <v>0</v>
      </c>
      <c r="E11" s="22"/>
      <c r="F11" s="23"/>
      <c r="G11" s="23"/>
      <c r="H11" s="24" t="str">
        <f t="shared" si="0"/>
        <v xml:space="preserve"> </v>
      </c>
      <c r="I11" s="25"/>
      <c r="J11" s="97"/>
      <c r="K11" s="27">
        <f>IF(C11="",,VLOOKUP(C11,Patrones!$A$1:$E$293,5,FALSE))</f>
        <v>0</v>
      </c>
      <c r="L11" s="27"/>
      <c r="M11" s="27"/>
      <c r="N11" s="27"/>
    </row>
    <row r="12" spans="1:16" hidden="1">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hidden="1"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t="s">
        <v>272</v>
      </c>
      <c r="D14" s="252">
        <f>IF(C14="",,VLOOKUP(C14,CIERRE!A$70:AJ$800,9,FALSE))</f>
        <v>17.16</v>
      </c>
      <c r="E14" s="20" t="s">
        <v>137</v>
      </c>
      <c r="F14" s="91">
        <v>0.44444444444444442</v>
      </c>
      <c r="G14" s="91" t="s">
        <v>978</v>
      </c>
      <c r="H14" s="92">
        <v>5</v>
      </c>
      <c r="I14" s="316" t="s">
        <v>1047</v>
      </c>
      <c r="J14" s="99" t="s">
        <v>1811</v>
      </c>
      <c r="K14" s="28"/>
      <c r="L14" s="28"/>
      <c r="M14" s="28"/>
      <c r="N14" s="28"/>
    </row>
    <row r="15" spans="1:16">
      <c r="A15" s="565"/>
      <c r="B15" s="559"/>
      <c r="C15" s="233" t="s">
        <v>31</v>
      </c>
      <c r="D15" s="253">
        <f>IF(C15="",,VLOOKUP(C15,CIERRE!A$70:AJ$800,9,FALSE))</f>
        <v>207.4</v>
      </c>
      <c r="E15" s="128" t="s">
        <v>171</v>
      </c>
      <c r="F15" s="312"/>
      <c r="G15" s="312"/>
      <c r="H15" s="311" t="str">
        <f t="shared" si="0"/>
        <v xml:space="preserve"> </v>
      </c>
      <c r="I15" s="315" t="s">
        <v>1798</v>
      </c>
      <c r="J15" s="313"/>
      <c r="K15" s="314"/>
      <c r="L15" s="314"/>
      <c r="M15" s="314"/>
      <c r="N15" s="314"/>
    </row>
    <row r="16" spans="1:16" ht="29">
      <c r="A16" s="565"/>
      <c r="B16" s="559"/>
      <c r="C16" s="233" t="s">
        <v>130</v>
      </c>
      <c r="D16" s="253">
        <f>IF(C16="",,VLOOKUP(C16,CIERRE!A$70:AJ$800,9,FALSE))</f>
        <v>281.60000000000002</v>
      </c>
      <c r="E16" s="128" t="s">
        <v>490</v>
      </c>
      <c r="F16" s="312"/>
      <c r="G16" s="312"/>
      <c r="H16" s="311" t="str">
        <f t="shared" si="0"/>
        <v xml:space="preserve"> </v>
      </c>
      <c r="I16" s="316" t="s">
        <v>1810</v>
      </c>
      <c r="J16" s="313"/>
      <c r="K16" s="314"/>
      <c r="L16" s="314"/>
      <c r="M16" s="314"/>
      <c r="N16" s="314"/>
    </row>
    <row r="17" spans="1:14" ht="29">
      <c r="A17" s="565"/>
      <c r="B17" s="559"/>
      <c r="C17" s="233" t="s">
        <v>132</v>
      </c>
      <c r="D17" s="253">
        <f>IF(C17="",,VLOOKUP(C17,CIERRE!A$70:AJ$800,9,FALSE))</f>
        <v>84.36</v>
      </c>
      <c r="E17" s="128" t="s">
        <v>753</v>
      </c>
      <c r="F17" s="312"/>
      <c r="G17" s="312"/>
      <c r="H17" s="311" t="str">
        <f t="shared" si="0"/>
        <v xml:space="preserve"> </v>
      </c>
      <c r="I17" s="316" t="s">
        <v>1815</v>
      </c>
      <c r="J17" s="313"/>
      <c r="K17" s="314"/>
      <c r="L17" s="314"/>
      <c r="M17" s="314"/>
      <c r="N17" s="314"/>
    </row>
    <row r="18" spans="1:14" ht="33.75" customHeight="1">
      <c r="A18" s="565"/>
      <c r="B18" s="559"/>
      <c r="C18" s="233"/>
      <c r="D18" s="253">
        <f>IF(C18="",,VLOOKUP(C18,CIERRE!A$70:AJ$800,9,FALSE))</f>
        <v>0</v>
      </c>
      <c r="E18" s="128"/>
      <c r="F18" s="312"/>
      <c r="G18" s="312"/>
      <c r="H18" s="311" t="str">
        <f t="shared" si="0"/>
        <v xml:space="preserve"> </v>
      </c>
      <c r="I18" s="267"/>
      <c r="J18" s="267"/>
      <c r="K18" s="26"/>
      <c r="L18" s="26"/>
      <c r="M18" s="26"/>
      <c r="N18" s="26"/>
    </row>
    <row r="19" spans="1:14" ht="15" thickBot="1">
      <c r="A19" s="565"/>
      <c r="B19" s="560"/>
      <c r="C19" s="233"/>
      <c r="D19" s="253">
        <f>IF(C19="",,VLOOKUP(C19,CIERRE!A$70:AJ$800,9,FALSE))</f>
        <v>0</v>
      </c>
      <c r="E19" s="128"/>
      <c r="F19" s="204"/>
      <c r="G19" s="204"/>
      <c r="H19" s="168" t="str">
        <f t="shared" si="0"/>
        <v xml:space="preserve"> </v>
      </c>
      <c r="I19" s="144"/>
      <c r="J19" s="211"/>
      <c r="K19" s="166"/>
      <c r="L19" s="166"/>
      <c r="M19" s="166"/>
      <c r="N19" s="166"/>
    </row>
    <row r="20" spans="1:14">
      <c r="A20" s="565"/>
      <c r="B20" s="561" t="s">
        <v>33</v>
      </c>
      <c r="C20" s="22" t="s">
        <v>475</v>
      </c>
      <c r="D20" s="27">
        <f>IF(C20="",,VLOOKUP(C20,CIERRE!A$70:AJ$800,9,FALSE))</f>
        <v>115.44</v>
      </c>
      <c r="E20" s="22" t="s">
        <v>490</v>
      </c>
      <c r="F20" s="23"/>
      <c r="G20" s="23"/>
      <c r="H20" s="24" t="str">
        <f t="shared" si="0"/>
        <v xml:space="preserve"> </v>
      </c>
      <c r="I20" s="25" t="s">
        <v>1805</v>
      </c>
      <c r="J20" s="97"/>
      <c r="K20" s="27" t="e">
        <f>IF(C20="",,VLOOKUP(C20,Patrones!$A$1:$E$293,5,FALSE))</f>
        <v>#N/A</v>
      </c>
      <c r="L20" s="27"/>
      <c r="M20" s="27"/>
      <c r="N20" s="27"/>
    </row>
    <row r="21" spans="1:14" ht="30" customHeight="1" thickBot="1">
      <c r="A21" s="565"/>
      <c r="B21" s="562"/>
      <c r="C21" s="19" t="s">
        <v>36</v>
      </c>
      <c r="D21" s="161">
        <f>IF(C21="",,VLOOKUP(C21,CIERRE!A$70:AJ$800,9,FALSE))</f>
        <v>142.12</v>
      </c>
      <c r="E21" s="19" t="s">
        <v>490</v>
      </c>
      <c r="F21" s="83"/>
      <c r="G21" s="83"/>
      <c r="H21" s="79" t="str">
        <f t="shared" si="0"/>
        <v xml:space="preserve"> </v>
      </c>
      <c r="I21" s="270" t="s">
        <v>1806</v>
      </c>
      <c r="J21" s="262"/>
      <c r="K21" s="161"/>
      <c r="L21" s="161"/>
      <c r="M21" s="161"/>
      <c r="N21" s="161"/>
    </row>
    <row r="22" spans="1:14" hidden="1">
      <c r="A22" s="565"/>
      <c r="B22" s="562"/>
      <c r="C22" s="19"/>
      <c r="D22" s="161">
        <f>IF(C22="",,VLOOKUP(C22,CIERRE!A$70:AJ$800,9,FALSE))</f>
        <v>0</v>
      </c>
      <c r="E22" s="19"/>
      <c r="F22" s="83"/>
      <c r="G22" s="83"/>
      <c r="H22" s="79" t="str">
        <f t="shared" si="0"/>
        <v xml:space="preserve"> </v>
      </c>
      <c r="I22" s="270"/>
      <c r="J22" s="262"/>
      <c r="K22" s="161"/>
      <c r="L22" s="161"/>
      <c r="M22" s="161"/>
      <c r="N22" s="161"/>
    </row>
    <row r="23" spans="1:14" hidden="1">
      <c r="A23" s="565"/>
      <c r="B23" s="562"/>
      <c r="C23" s="19"/>
      <c r="D23" s="161">
        <f>IF(C23="",,VLOOKUP(C23,CIERRE!A$70:AJ$800,9,FALSE))</f>
        <v>0</v>
      </c>
      <c r="E23" s="19"/>
      <c r="F23" s="83"/>
      <c r="G23" s="83"/>
      <c r="H23" s="79" t="str">
        <f t="shared" si="0"/>
        <v xml:space="preserve"> </v>
      </c>
      <c r="I23" s="270"/>
      <c r="J23" s="262"/>
      <c r="K23" s="161"/>
      <c r="L23" s="161"/>
      <c r="M23" s="161"/>
      <c r="N23" s="161"/>
    </row>
    <row r="24" spans="1:14" hidden="1">
      <c r="A24" s="565"/>
      <c r="B24" s="562"/>
      <c r="C24" s="19"/>
      <c r="D24" s="161">
        <f>IF(C24="",,VLOOKUP(C24,CIERRE!A$70:AJ$800,9,FALSE))</f>
        <v>0</v>
      </c>
      <c r="E24" s="19"/>
      <c r="F24" s="83"/>
      <c r="G24" s="83"/>
      <c r="H24" s="79" t="str">
        <f t="shared" si="0"/>
        <v xml:space="preserve"> </v>
      </c>
      <c r="I24" s="270"/>
      <c r="J24" s="262"/>
      <c r="K24" s="161"/>
      <c r="L24" s="161"/>
      <c r="M24" s="161"/>
      <c r="N24" s="161"/>
    </row>
    <row r="25" spans="1:14" hidden="1">
      <c r="A25" s="565"/>
      <c r="B25" s="562"/>
      <c r="C25" s="19"/>
      <c r="D25" s="161">
        <f>IF(C25="",,VLOOKUP(C25,CIERRE!A$70:AJ$800,9,FALSE))</f>
        <v>0</v>
      </c>
      <c r="E25" s="19"/>
      <c r="F25" s="83"/>
      <c r="G25" s="83"/>
      <c r="H25" s="79" t="str">
        <f t="shared" si="0"/>
        <v xml:space="preserve"> </v>
      </c>
      <c r="I25" s="270"/>
      <c r="J25" s="262"/>
      <c r="K25" s="161"/>
      <c r="L25" s="161"/>
      <c r="M25" s="161"/>
      <c r="N25" s="161"/>
    </row>
    <row r="26" spans="1:14" hidden="1">
      <c r="A26" s="565"/>
      <c r="B26" s="562"/>
      <c r="C26" s="19"/>
      <c r="D26" s="161">
        <f>IF(C26="",,VLOOKUP(C26,CIERRE!A$70:AJ$800,9,FALSE))</f>
        <v>0</v>
      </c>
      <c r="E26" s="19"/>
      <c r="F26" s="83"/>
      <c r="G26" s="83"/>
      <c r="H26" s="79" t="str">
        <f t="shared" si="0"/>
        <v xml:space="preserve"> </v>
      </c>
      <c r="I26" s="270"/>
      <c r="J26" s="262"/>
      <c r="K26" s="161"/>
      <c r="L26" s="161"/>
      <c r="M26" s="161"/>
      <c r="N26" s="161"/>
    </row>
    <row r="27" spans="1:14" hidden="1">
      <c r="A27" s="565"/>
      <c r="B27" s="562"/>
      <c r="C27" s="19"/>
      <c r="D27" s="161">
        <f>IF(C27="",,VLOOKUP(C27,CIERRE!A$70:AJ$800,9,FALSE))</f>
        <v>0</v>
      </c>
      <c r="E27" s="127"/>
      <c r="F27" s="165"/>
      <c r="G27" s="165"/>
      <c r="H27" s="79" t="str">
        <f t="shared" si="0"/>
        <v xml:space="preserve"> </v>
      </c>
      <c r="I27" s="146"/>
      <c r="J27" s="269"/>
      <c r="K27" s="145">
        <f>IF(C27="",,VLOOKUP(C27,Patrones!$A$1:$E$293,5,FALSE))</f>
        <v>0</v>
      </c>
      <c r="L27" s="145"/>
      <c r="M27" s="145"/>
      <c r="N27" s="145"/>
    </row>
    <row r="28" spans="1:14" ht="15" hidden="1" thickBot="1">
      <c r="A28" s="566"/>
      <c r="B28" s="563"/>
      <c r="C28" s="19"/>
      <c r="D28" s="169">
        <f>IF(C28="",,VLOOKUP(C28,CIERRE!A$70:AJ$800,9,FALSE))</f>
        <v>0</v>
      </c>
      <c r="E28" s="173"/>
      <c r="F28" s="170"/>
      <c r="G28" s="170"/>
      <c r="H28" s="171" t="str">
        <f t="shared" si="0"/>
        <v xml:space="preserve"> </v>
      </c>
      <c r="I28" s="172"/>
      <c r="J28" s="195"/>
      <c r="K28" s="169">
        <f>IF(C28="",,VLOOKUP(C28,Patrones!$A$1:$E$293,5,FALSE))</f>
        <v>0</v>
      </c>
      <c r="L28" s="169"/>
      <c r="M28" s="169"/>
      <c r="N28" s="169"/>
    </row>
    <row r="29" spans="1:14">
      <c r="A29" s="556" t="s">
        <v>659</v>
      </c>
      <c r="B29" s="558" t="s">
        <v>8</v>
      </c>
      <c r="C29" s="232" t="s">
        <v>81</v>
      </c>
      <c r="D29" s="253">
        <f>IF(C29="",,VLOOKUP(C29,CIERRE!A$70:AJ$800,9,FALSE))</f>
        <v>159.19999999999999</v>
      </c>
      <c r="E29" s="20" t="s">
        <v>137</v>
      </c>
      <c r="F29" s="302" t="s">
        <v>307</v>
      </c>
      <c r="G29" s="91">
        <v>0.18402777777777779</v>
      </c>
      <c r="H29" s="92">
        <v>3</v>
      </c>
      <c r="I29" s="154" t="s">
        <v>1042</v>
      </c>
      <c r="J29" s="99"/>
      <c r="K29" s="28" t="str">
        <f>IF(C29="",,VLOOKUP(C29,Patrones!$A$1:$E$293,5,FALSE))</f>
        <v>ACAG-070IUI</v>
      </c>
      <c r="L29" s="28"/>
      <c r="M29" s="28"/>
      <c r="N29" s="28"/>
    </row>
    <row r="30" spans="1:14" ht="29">
      <c r="A30" s="557"/>
      <c r="B30" s="559"/>
      <c r="C30" s="237" t="s">
        <v>98</v>
      </c>
      <c r="D30" s="254">
        <f>IF(C30="",,VLOOKUP(C30,CIERRE!A$70:AJ$800,9,FALSE))</f>
        <v>147.6</v>
      </c>
      <c r="E30" s="238" t="s">
        <v>246</v>
      </c>
      <c r="F30" s="228"/>
      <c r="G30" s="228"/>
      <c r="H30" s="239" t="str">
        <f t="shared" si="0"/>
        <v xml:space="preserve"> </v>
      </c>
      <c r="I30" s="251" t="s">
        <v>1800</v>
      </c>
      <c r="J30" s="229"/>
      <c r="K30" s="162" t="e">
        <f>IF(C30="",,VLOOKUP(C30,Patrones!$A$1:$E$293,5,FALSE))</f>
        <v>#N/A</v>
      </c>
      <c r="L30" s="162"/>
      <c r="M30" s="162"/>
      <c r="N30" s="162"/>
    </row>
    <row r="31" spans="1:14">
      <c r="A31" s="557"/>
      <c r="B31" s="559"/>
      <c r="C31" s="237" t="s">
        <v>1584</v>
      </c>
      <c r="D31" s="254">
        <f>IF(C31="",,VLOOKUP(C31,CIERRE!A$70:AJ$800,9,FALSE))</f>
        <v>219</v>
      </c>
      <c r="E31" s="238" t="s">
        <v>490</v>
      </c>
      <c r="F31" s="228"/>
      <c r="G31" s="228"/>
      <c r="H31" s="239" t="str">
        <f t="shared" si="0"/>
        <v xml:space="preserve"> </v>
      </c>
      <c r="I31" s="251" t="s">
        <v>1801</v>
      </c>
      <c r="J31" s="229"/>
      <c r="K31" s="162"/>
      <c r="L31" s="162"/>
      <c r="M31" s="162"/>
      <c r="N31" s="162"/>
    </row>
    <row r="32" spans="1:14">
      <c r="A32" s="557"/>
      <c r="B32" s="559"/>
      <c r="C32" s="237" t="s">
        <v>1581</v>
      </c>
      <c r="D32" s="254">
        <f>IF(C32="",,VLOOKUP(C32,CIERRE!A$70:AJ$800,9,FALSE))</f>
        <v>118.8</v>
      </c>
      <c r="E32" s="238" t="s">
        <v>490</v>
      </c>
      <c r="F32" s="228"/>
      <c r="G32" s="228"/>
      <c r="H32" s="239" t="str">
        <f t="shared" si="0"/>
        <v xml:space="preserve"> </v>
      </c>
      <c r="I32" s="251" t="s">
        <v>1802</v>
      </c>
      <c r="J32" s="229"/>
      <c r="K32" s="162"/>
      <c r="L32" s="162"/>
      <c r="M32" s="162"/>
      <c r="N32" s="162"/>
    </row>
    <row r="33" spans="1:14">
      <c r="A33" s="557"/>
      <c r="B33" s="559"/>
      <c r="C33" s="237" t="s">
        <v>258</v>
      </c>
      <c r="D33" s="254">
        <f>IF(C33="",,VLOOKUP(C33,CIERRE!A$70:AJ$800,9,FALSE))</f>
        <v>53.5</v>
      </c>
      <c r="E33" s="238" t="s">
        <v>490</v>
      </c>
      <c r="F33" s="228"/>
      <c r="G33" s="228"/>
      <c r="H33" s="239" t="str">
        <f t="shared" si="0"/>
        <v xml:space="preserve"> </v>
      </c>
      <c r="I33" s="251" t="s">
        <v>1807</v>
      </c>
      <c r="J33" s="229"/>
      <c r="K33" s="162"/>
      <c r="L33" s="162"/>
      <c r="M33" s="162"/>
      <c r="N33" s="162"/>
    </row>
    <row r="34" spans="1:14" ht="61.9" customHeight="1">
      <c r="A34" s="557"/>
      <c r="B34" s="559"/>
      <c r="C34" s="237" t="s">
        <v>81</v>
      </c>
      <c r="D34" s="254">
        <f>IF(C34="",,VLOOKUP(C34,CIERRE!A$70:AJ$800,9,FALSE))</f>
        <v>159.19999999999999</v>
      </c>
      <c r="E34" s="238" t="s">
        <v>738</v>
      </c>
      <c r="F34" s="228"/>
      <c r="G34" s="228"/>
      <c r="H34" s="239" t="str">
        <f t="shared" si="0"/>
        <v xml:space="preserve"> </v>
      </c>
      <c r="I34" s="251" t="s">
        <v>1808</v>
      </c>
      <c r="J34" s="229"/>
      <c r="K34" s="162"/>
      <c r="L34" s="162"/>
      <c r="M34" s="162"/>
      <c r="N34" s="162"/>
    </row>
    <row r="35" spans="1:14" ht="32.5" customHeight="1">
      <c r="A35" s="557"/>
      <c r="B35" s="559"/>
      <c r="C35" s="237" t="s">
        <v>158</v>
      </c>
      <c r="D35" s="254">
        <f>IF(C35="",,VLOOKUP(C35,CIERRE!A$70:AJ$800,9,FALSE))</f>
        <v>212.74</v>
      </c>
      <c r="E35" s="238" t="s">
        <v>490</v>
      </c>
      <c r="F35" s="228"/>
      <c r="G35" s="228"/>
      <c r="H35" s="239" t="str">
        <f t="shared" si="0"/>
        <v xml:space="preserve"> </v>
      </c>
      <c r="I35" s="251" t="s">
        <v>1809</v>
      </c>
      <c r="J35" s="229"/>
      <c r="K35" s="162"/>
      <c r="L35" s="162"/>
      <c r="M35" s="162"/>
      <c r="N35" s="162"/>
    </row>
    <row r="36" spans="1:14" ht="33" customHeight="1">
      <c r="A36" s="557"/>
      <c r="B36" s="559"/>
      <c r="C36" s="237" t="s">
        <v>85</v>
      </c>
      <c r="D36" s="254">
        <f>IF(C36="",,VLOOKUP(C36,CIERRE!A$70:AJ$800,9,FALSE))</f>
        <v>107.2</v>
      </c>
      <c r="E36" s="238" t="s">
        <v>490</v>
      </c>
      <c r="F36" s="228"/>
      <c r="G36" s="228"/>
      <c r="H36" s="239" t="str">
        <f t="shared" si="0"/>
        <v xml:space="preserve"> </v>
      </c>
      <c r="I36" s="251" t="s">
        <v>1814</v>
      </c>
      <c r="J36" s="229"/>
      <c r="K36" s="162"/>
      <c r="L36" s="162"/>
      <c r="M36" s="162"/>
      <c r="N36" s="162"/>
    </row>
    <row r="37" spans="1:14" ht="43.15" customHeight="1" thickBot="1">
      <c r="A37" s="557"/>
      <c r="B37" s="559"/>
      <c r="C37" s="237" t="s">
        <v>1250</v>
      </c>
      <c r="D37" s="254">
        <f>IF(C37="",,VLOOKUP(C37,CIERRE!A$70:AJ$800,9,FALSE))</f>
        <v>294.39999999999998</v>
      </c>
      <c r="E37" s="238" t="s">
        <v>753</v>
      </c>
      <c r="F37" s="228"/>
      <c r="G37" s="228"/>
      <c r="H37" s="239" t="str">
        <f t="shared" si="0"/>
        <v xml:space="preserve"> </v>
      </c>
      <c r="I37" s="251" t="s">
        <v>1816</v>
      </c>
      <c r="J37" s="229"/>
      <c r="K37" s="162"/>
      <c r="L37" s="162"/>
      <c r="M37" s="162"/>
      <c r="N37" s="162"/>
    </row>
    <row r="38" spans="1:14" hidden="1">
      <c r="A38" s="557"/>
      <c r="B38" s="559"/>
      <c r="C38" s="237"/>
      <c r="D38" s="254">
        <f>IF(C38="",,VLOOKUP(C38,CIERRE!A$70:AJ$800,9,FALSE))</f>
        <v>0</v>
      </c>
      <c r="E38" s="238"/>
      <c r="F38" s="228"/>
      <c r="G38" s="228"/>
      <c r="H38" s="239" t="str">
        <f t="shared" si="0"/>
        <v xml:space="preserve"> </v>
      </c>
      <c r="I38" s="251"/>
      <c r="J38" s="229"/>
      <c r="K38" s="162"/>
      <c r="L38" s="162"/>
      <c r="M38" s="162"/>
      <c r="N38" s="162"/>
    </row>
    <row r="39" spans="1:14" hidden="1">
      <c r="A39" s="557"/>
      <c r="B39" s="559"/>
      <c r="C39" s="237"/>
      <c r="D39" s="254">
        <f>IF(C39="",,VLOOKUP(C39,CIERRE!A$70:AJ$800,9,FALSE))</f>
        <v>0</v>
      </c>
      <c r="E39" s="238"/>
      <c r="F39" s="228"/>
      <c r="G39" s="228"/>
      <c r="H39" s="239" t="str">
        <f t="shared" si="0"/>
        <v xml:space="preserve"> </v>
      </c>
      <c r="I39" s="251"/>
      <c r="J39" s="229"/>
      <c r="K39" s="162"/>
      <c r="L39" s="162"/>
      <c r="M39" s="162"/>
      <c r="N39" s="162"/>
    </row>
    <row r="40" spans="1:14" hidden="1">
      <c r="A40" s="557"/>
      <c r="B40" s="559"/>
      <c r="C40" s="237"/>
      <c r="D40" s="254">
        <f>IF(C40="",,VLOOKUP(C40,CIERRE!A$70:AJ$800,9,FALSE))</f>
        <v>0</v>
      </c>
      <c r="E40" s="238"/>
      <c r="F40" s="228"/>
      <c r="G40" s="228"/>
      <c r="H40" s="239" t="str">
        <f t="shared" si="0"/>
        <v xml:space="preserve"> </v>
      </c>
      <c r="I40" s="251"/>
      <c r="J40" s="229"/>
      <c r="K40" s="162"/>
      <c r="L40" s="162"/>
      <c r="M40" s="162"/>
      <c r="N40" s="162"/>
    </row>
    <row r="41" spans="1:14" hidden="1">
      <c r="A41" s="557"/>
      <c r="B41" s="559"/>
      <c r="C41" s="237"/>
      <c r="D41" s="254">
        <f>IF(C41="",,VLOOKUP(C41,CIERRE!A$70:AJ$800,9,FALSE))</f>
        <v>0</v>
      </c>
      <c r="E41" s="238"/>
      <c r="F41" s="228"/>
      <c r="G41" s="228"/>
      <c r="H41" s="239" t="str">
        <f t="shared" si="0"/>
        <v xml:space="preserve"> </v>
      </c>
      <c r="I41" s="251"/>
      <c r="J41" s="229"/>
      <c r="K41" s="162"/>
      <c r="L41" s="162"/>
      <c r="M41" s="162"/>
      <c r="N41" s="162"/>
    </row>
    <row r="42" spans="1:14" hidden="1">
      <c r="A42" s="557"/>
      <c r="B42" s="559"/>
      <c r="C42" s="237"/>
      <c r="D42" s="254">
        <f>IF(C42="",,VLOOKUP(C42,CIERRE!A$70:AJ$800,9,FALSE))</f>
        <v>0</v>
      </c>
      <c r="E42" s="238"/>
      <c r="F42" s="228"/>
      <c r="G42" s="228"/>
      <c r="H42" s="239" t="str">
        <f t="shared" si="0"/>
        <v xml:space="preserve"> </v>
      </c>
      <c r="I42" s="251"/>
      <c r="J42" s="229"/>
      <c r="K42" s="162"/>
      <c r="L42" s="162"/>
      <c r="M42" s="162"/>
      <c r="N42" s="162"/>
    </row>
    <row r="43" spans="1:14" hidden="1">
      <c r="A43" s="557"/>
      <c r="B43" s="559"/>
      <c r="C43" s="237"/>
      <c r="D43" s="254">
        <f>IF(C43="",,VLOOKUP(C43,CIERRE!A$70:AJ$800,9,FALSE))</f>
        <v>0</v>
      </c>
      <c r="E43" s="238"/>
      <c r="F43" s="228"/>
      <c r="G43" s="228"/>
      <c r="H43" s="239" t="str">
        <f t="shared" si="0"/>
        <v xml:space="preserve"> </v>
      </c>
      <c r="I43" s="251"/>
      <c r="J43" s="229"/>
      <c r="K43" s="162"/>
      <c r="L43" s="162"/>
      <c r="M43" s="162"/>
      <c r="N43" s="162"/>
    </row>
    <row r="44" spans="1:14" hidden="1">
      <c r="A44" s="557"/>
      <c r="B44" s="559"/>
      <c r="C44" s="237"/>
      <c r="D44" s="254">
        <f>IF(C44="",,VLOOKUP(C44,CIERRE!A$70:AJ$800,9,FALSE))</f>
        <v>0</v>
      </c>
      <c r="E44" s="238"/>
      <c r="F44" s="228"/>
      <c r="G44" s="228"/>
      <c r="H44" s="239" t="str">
        <f t="shared" si="0"/>
        <v xml:space="preserve"> </v>
      </c>
      <c r="I44" s="251"/>
      <c r="J44" s="229"/>
      <c r="K44" s="162"/>
      <c r="L44" s="162"/>
      <c r="M44" s="162"/>
      <c r="N44" s="162"/>
    </row>
    <row r="45" spans="1:14" hidden="1">
      <c r="A45" s="557"/>
      <c r="B45" s="559"/>
      <c r="C45" s="237"/>
      <c r="D45" s="254">
        <f>IF(C45="",,VLOOKUP(C45,CIERRE!A$70:AJ$800,9,FALSE))</f>
        <v>0</v>
      </c>
      <c r="E45" s="238"/>
      <c r="F45" s="228"/>
      <c r="G45" s="228"/>
      <c r="H45" s="239" t="str">
        <f t="shared" si="0"/>
        <v xml:space="preserve"> </v>
      </c>
      <c r="I45" s="251"/>
      <c r="J45" s="229"/>
      <c r="K45" s="162">
        <f>IF(C45="",,VLOOKUP(C45,Patrones!$A$1:$E$293,5,FALSE))</f>
        <v>0</v>
      </c>
      <c r="L45" s="162"/>
      <c r="M45" s="162"/>
      <c r="N45" s="162"/>
    </row>
    <row r="46" spans="1:14" ht="15" hidden="1" thickBot="1">
      <c r="A46" s="557"/>
      <c r="B46" s="560"/>
      <c r="C46" s="236"/>
      <c r="D46" s="253">
        <f>IF(C46="",,VLOOKUP(C46,CIERRE!A$70:AJ$800,9,FALSE))</f>
        <v>0</v>
      </c>
      <c r="E46" s="150"/>
      <c r="F46" s="93"/>
      <c r="G46" s="93"/>
      <c r="H46" s="94" t="str">
        <f t="shared" si="0"/>
        <v xml:space="preserve"> </v>
      </c>
      <c r="I46" s="152"/>
      <c r="J46" s="101"/>
      <c r="K46" s="29">
        <f>IF(C46="",,VLOOKUP(C46,Patrones!$A$1:$E$293,5,FALSE))</f>
        <v>0</v>
      </c>
      <c r="L46" s="29"/>
      <c r="M46" s="29"/>
      <c r="N46" s="29"/>
    </row>
    <row r="47" spans="1:14">
      <c r="A47" s="557"/>
      <c r="B47" s="561" t="s">
        <v>66</v>
      </c>
      <c r="C47" s="22" t="s">
        <v>1650</v>
      </c>
      <c r="D47" s="27">
        <f>IF(C47="",,VLOOKUP(C47,CIERRE!A$70:AJ$800,9,FALSE))</f>
        <v>182.16</v>
      </c>
      <c r="E47" s="22" t="s">
        <v>137</v>
      </c>
      <c r="F47" s="23" t="s">
        <v>307</v>
      </c>
      <c r="G47" s="23" t="s">
        <v>978</v>
      </c>
      <c r="H47" s="24">
        <v>131</v>
      </c>
      <c r="I47" s="25" t="s">
        <v>1139</v>
      </c>
      <c r="J47" s="98" t="s">
        <v>1812</v>
      </c>
      <c r="K47" s="27" t="e">
        <f>IF(C47="",,VLOOKUP(C47,Patrones!$A$1:$E$293,5,FALSE))</f>
        <v>#N/A</v>
      </c>
      <c r="L47" s="27"/>
      <c r="M47" s="27"/>
      <c r="N47" s="27"/>
    </row>
    <row r="48" spans="1:14">
      <c r="A48" s="557"/>
      <c r="B48" s="562"/>
      <c r="C48" s="19" t="s">
        <v>191</v>
      </c>
      <c r="D48" s="161">
        <f>IF(C48="",,VLOOKUP(C48,CIERRE!A$70:AJ$800,9,FALSE))</f>
        <v>300.28800000000001</v>
      </c>
      <c r="E48" s="19" t="s">
        <v>490</v>
      </c>
      <c r="F48" s="83"/>
      <c r="G48" s="83"/>
      <c r="H48" s="226" t="str">
        <f t="shared" ref="H48:H50" si="1">IF(MID(G48,1,3)="Con","",IF(E48="APAGADO",D48/24*(IF((G48-F48)*24&gt;0,(G48-F48)*24,24+(G48-F48)*24))," "))</f>
        <v xml:space="preserve"> </v>
      </c>
      <c r="I48" s="270" t="s">
        <v>1803</v>
      </c>
      <c r="J48" s="242"/>
      <c r="K48" s="161"/>
      <c r="L48" s="161"/>
      <c r="M48" s="161"/>
      <c r="N48" s="161"/>
    </row>
    <row r="49" spans="1:14">
      <c r="A49" s="557"/>
      <c r="B49" s="562"/>
      <c r="C49" s="19" t="s">
        <v>1145</v>
      </c>
      <c r="D49" s="145">
        <f>IF(C49="",,VLOOKUP(C49,CIERRE!A$70:AJ$800,9,FALSE))</f>
        <v>200.19200000000001</v>
      </c>
      <c r="E49" s="19" t="s">
        <v>490</v>
      </c>
      <c r="F49" s="83"/>
      <c r="G49" s="83"/>
      <c r="H49" s="79" t="str">
        <f t="shared" si="1"/>
        <v xml:space="preserve"> </v>
      </c>
      <c r="I49" s="270" t="s">
        <v>1803</v>
      </c>
      <c r="J49" s="242"/>
      <c r="K49" s="161"/>
      <c r="L49" s="161"/>
      <c r="M49" s="161"/>
      <c r="N49" s="161"/>
    </row>
    <row r="50" spans="1:14" ht="15" thickBot="1">
      <c r="A50" s="557"/>
      <c r="B50" s="562"/>
      <c r="C50" s="19" t="s">
        <v>274</v>
      </c>
      <c r="D50" s="145">
        <f>IF(C50="",,VLOOKUP(C50,CIERRE!A$70:AJ$800,9,FALSE))</f>
        <v>57.24</v>
      </c>
      <c r="E50" s="19" t="s">
        <v>490</v>
      </c>
      <c r="F50" s="83"/>
      <c r="G50" s="83"/>
      <c r="H50" s="79" t="str">
        <f t="shared" si="1"/>
        <v xml:space="preserve"> </v>
      </c>
      <c r="I50" s="270" t="s">
        <v>1804</v>
      </c>
      <c r="J50" s="242"/>
      <c r="K50" s="161"/>
      <c r="L50" s="161"/>
      <c r="M50" s="161"/>
      <c r="N50" s="161"/>
    </row>
    <row r="51" spans="1:14" hidden="1">
      <c r="A51" s="557"/>
      <c r="B51" s="562"/>
      <c r="C51" s="19"/>
      <c r="D51" s="145">
        <f>IF(C51="",,VLOOKUP(C51,CIERRE!A$70:AJ$800,9,FALSE))</f>
        <v>0</v>
      </c>
      <c r="E51" s="19"/>
      <c r="F51" s="83"/>
      <c r="G51" s="83"/>
      <c r="H51" s="79" t="str">
        <f t="shared" si="0"/>
        <v xml:space="preserve"> </v>
      </c>
      <c r="I51" s="270"/>
      <c r="J51" s="242"/>
      <c r="K51" s="161"/>
      <c r="L51" s="161"/>
      <c r="M51" s="161"/>
      <c r="N51" s="161"/>
    </row>
    <row r="52" spans="1:14" hidden="1">
      <c r="A52" s="557"/>
      <c r="B52" s="562"/>
      <c r="C52" s="19"/>
      <c r="D52" s="145">
        <f>IF(C52="",,VLOOKUP(C52,CIERRE!A$70:AJ$800,9,FALSE))</f>
        <v>0</v>
      </c>
      <c r="E52" s="19"/>
      <c r="F52" s="83"/>
      <c r="G52" s="83"/>
      <c r="H52" s="79" t="str">
        <f t="shared" si="0"/>
        <v xml:space="preserve"> </v>
      </c>
      <c r="I52" s="270"/>
      <c r="J52" s="242"/>
      <c r="K52" s="161"/>
      <c r="L52" s="161"/>
      <c r="M52" s="161"/>
      <c r="N52" s="161"/>
    </row>
    <row r="53" spans="1:14" hidden="1">
      <c r="A53" s="557"/>
      <c r="B53" s="562"/>
      <c r="C53" s="19"/>
      <c r="D53" s="145">
        <f>IF(C53="",,VLOOKUP(C53,CIERRE!A$70:AJ$800,9,FALSE))</f>
        <v>0</v>
      </c>
      <c r="E53" s="19"/>
      <c r="F53" s="83"/>
      <c r="G53" s="83"/>
      <c r="H53" s="79" t="str">
        <f t="shared" si="0"/>
        <v xml:space="preserve"> </v>
      </c>
      <c r="I53" s="270"/>
      <c r="J53" s="242"/>
      <c r="K53" s="161"/>
      <c r="L53" s="161"/>
      <c r="M53" s="161"/>
      <c r="N53" s="161"/>
    </row>
    <row r="54" spans="1:14" hidden="1">
      <c r="A54" s="557"/>
      <c r="B54" s="562"/>
      <c r="C54" s="19"/>
      <c r="D54" s="145">
        <f>IF(C54="",,VLOOKUP(C54,CIERRE!A$70:AJ$800,9,FALSE))</f>
        <v>0</v>
      </c>
      <c r="E54" s="19"/>
      <c r="F54" s="83"/>
      <c r="G54" s="83"/>
      <c r="H54" s="79" t="str">
        <f t="shared" si="0"/>
        <v xml:space="preserve"> </v>
      </c>
      <c r="I54" s="270"/>
      <c r="J54" s="242"/>
      <c r="K54" s="161"/>
      <c r="L54" s="161"/>
      <c r="M54" s="161"/>
      <c r="N54" s="161"/>
    </row>
    <row r="55" spans="1:14" hidden="1">
      <c r="A55" s="557"/>
      <c r="B55" s="562"/>
      <c r="C55" s="19"/>
      <c r="D55" s="145">
        <f>IF(C55="",,VLOOKUP(C55,CIERRE!A$70:AJ$800,9,FALSE))</f>
        <v>0</v>
      </c>
      <c r="E55" s="19"/>
      <c r="F55" s="83"/>
      <c r="G55" s="83"/>
      <c r="H55" s="79" t="str">
        <f t="shared" si="0"/>
        <v xml:space="preserve"> </v>
      </c>
      <c r="I55" s="270"/>
      <c r="J55" s="242"/>
      <c r="K55" s="161"/>
      <c r="L55" s="161"/>
      <c r="M55" s="161"/>
      <c r="N55" s="161"/>
    </row>
    <row r="56" spans="1:14" hidden="1">
      <c r="A56" s="557"/>
      <c r="B56" s="562"/>
      <c r="C56" s="19"/>
      <c r="D56" s="145">
        <f>IF(C56="",,VLOOKUP(C56,CIERRE!A$70:AJ$800,9,FALSE))</f>
        <v>0</v>
      </c>
      <c r="E56" s="19"/>
      <c r="F56" s="83"/>
      <c r="G56" s="83"/>
      <c r="H56" s="79" t="str">
        <f t="shared" si="0"/>
        <v xml:space="preserve"> </v>
      </c>
      <c r="I56" s="270"/>
      <c r="J56" s="242"/>
      <c r="K56" s="161"/>
      <c r="L56" s="161"/>
      <c r="M56" s="161"/>
      <c r="N56" s="161"/>
    </row>
    <row r="57" spans="1:14" hidden="1">
      <c r="A57" s="557"/>
      <c r="B57" s="562"/>
      <c r="C57" s="19"/>
      <c r="D57" s="145">
        <f>IF(C57="",,VLOOKUP(C57,CIERRE!A$70:AJ$800,9,FALSE))</f>
        <v>0</v>
      </c>
      <c r="E57" s="19"/>
      <c r="F57" s="83"/>
      <c r="G57" s="83"/>
      <c r="H57" s="79" t="str">
        <f t="shared" si="0"/>
        <v xml:space="preserve"> </v>
      </c>
      <c r="I57" s="270"/>
      <c r="J57" s="242"/>
      <c r="K57" s="161"/>
      <c r="L57" s="161"/>
      <c r="M57" s="161"/>
      <c r="N57" s="161"/>
    </row>
    <row r="58" spans="1:14" hidden="1">
      <c r="A58" s="557"/>
      <c r="B58" s="562"/>
      <c r="C58" s="19"/>
      <c r="D58" s="145">
        <f>IF(C58="",,VLOOKUP(C58,CIERRE!A$70:AJ$800,9,FALSE))</f>
        <v>0</v>
      </c>
      <c r="E58" s="19"/>
      <c r="F58" s="83"/>
      <c r="G58" s="83"/>
      <c r="H58" s="79" t="str">
        <f t="shared" si="0"/>
        <v xml:space="preserve"> </v>
      </c>
      <c r="I58" s="270"/>
      <c r="J58" s="242"/>
      <c r="K58" s="161"/>
      <c r="L58" s="161"/>
      <c r="M58" s="161"/>
      <c r="N58" s="161"/>
    </row>
    <row r="59" spans="1:14" hidden="1">
      <c r="A59" s="557"/>
      <c r="B59" s="562"/>
      <c r="C59" s="19"/>
      <c r="D59" s="145">
        <f>IF(C59="",,VLOOKUP(C59,CIERRE!A$70:AJ$800,9,FALSE))</f>
        <v>0</v>
      </c>
      <c r="E59" s="19"/>
      <c r="F59" s="83"/>
      <c r="G59" s="83"/>
      <c r="H59" s="79" t="str">
        <f t="shared" si="0"/>
        <v xml:space="preserve"> </v>
      </c>
      <c r="I59" s="270"/>
      <c r="J59" s="242"/>
      <c r="K59" s="161"/>
      <c r="L59" s="161"/>
      <c r="M59" s="161"/>
      <c r="N59" s="161"/>
    </row>
    <row r="60" spans="1:14" hidden="1">
      <c r="A60" s="557"/>
      <c r="B60" s="562"/>
      <c r="C60" s="127"/>
      <c r="D60" s="145">
        <f>IF(C60="",,VLOOKUP(C60,CIERRE!A$70:AJ$800,9,FALSE))</f>
        <v>0</v>
      </c>
      <c r="E60" s="127"/>
      <c r="F60" s="165"/>
      <c r="G60" s="165"/>
      <c r="H60" s="79" t="str">
        <f t="shared" si="0"/>
        <v xml:space="preserve"> </v>
      </c>
      <c r="I60" s="146"/>
      <c r="J60" s="242"/>
      <c r="K60" s="145">
        <f>IF(C60="",,VLOOKUP(C60,Patrones!$A$1:$E$293,5,FALSE))</f>
        <v>0</v>
      </c>
      <c r="L60" s="161"/>
      <c r="M60" s="161"/>
      <c r="N60" s="161"/>
    </row>
    <row r="61" spans="1:14" ht="15" hidden="1" thickBot="1">
      <c r="A61" s="557"/>
      <c r="B61" s="563"/>
      <c r="C61" s="78"/>
      <c r="D61" s="153">
        <f>IF(C61="",,VLOOKUP(C61,CIERRE!A$70:AJ$800,9,FALSE))</f>
        <v>0</v>
      </c>
      <c r="E61" s="78"/>
      <c r="F61" s="265"/>
      <c r="G61" s="265"/>
      <c r="H61" s="266" t="str">
        <f t="shared" si="0"/>
        <v xml:space="preserve"> </v>
      </c>
      <c r="I61" s="155"/>
      <c r="J61" s="268"/>
      <c r="K61" s="153">
        <f>IF(C61="",,VLOOKUP(C61,Patrones!$A$1:$E$293,5,FALSE))</f>
        <v>0</v>
      </c>
      <c r="L61" s="161"/>
      <c r="M61" s="161"/>
      <c r="N61" s="151"/>
    </row>
    <row r="62" spans="1:14" hidden="1">
      <c r="A62" s="567" t="s">
        <v>660</v>
      </c>
      <c r="B62" s="558" t="s">
        <v>20</v>
      </c>
      <c r="C62" s="232"/>
      <c r="D62" s="252">
        <f>IF(C62="",,VLOOKUP(C62,CIERRE!A$70:AJ$800,9,FALSE))</f>
        <v>0</v>
      </c>
      <c r="E62" s="20"/>
      <c r="F62" s="21"/>
      <c r="G62" s="21"/>
      <c r="H62" s="194" t="str">
        <f t="shared" si="0"/>
        <v xml:space="preserve"> </v>
      </c>
      <c r="I62" s="154"/>
      <c r="J62" s="99"/>
      <c r="K62" s="28">
        <f>IF(C62="",,VLOOKUP(C62,Patrones!$A$1:$E$293,5,FALSE))</f>
        <v>0</v>
      </c>
      <c r="L62" s="28"/>
      <c r="M62" s="28"/>
      <c r="N62" s="28"/>
    </row>
    <row r="63" spans="1:14" hidden="1">
      <c r="A63" s="568"/>
      <c r="B63" s="559"/>
      <c r="C63" s="233"/>
      <c r="D63" s="253">
        <f>IF(C63="",,VLOOKUP(C63,CIERRE!A$70:AJ$800,9,FALSE))</f>
        <v>0</v>
      </c>
      <c r="E63" s="128"/>
      <c r="F63" s="95"/>
      <c r="G63" s="95"/>
      <c r="H63" s="96" t="str">
        <f t="shared" si="0"/>
        <v xml:space="preserve"> </v>
      </c>
      <c r="I63" s="256"/>
      <c r="J63" s="267"/>
      <c r="K63" s="26">
        <f>IF(C63="",,VLOOKUP(C63,Patrones!$A$1:$E$293,5,FALSE))</f>
        <v>0</v>
      </c>
      <c r="L63" s="26"/>
      <c r="M63" s="26"/>
      <c r="N63" s="26"/>
    </row>
    <row r="64" spans="1:14" ht="15" hidden="1" thickBot="1">
      <c r="A64" s="568"/>
      <c r="B64" s="560"/>
      <c r="C64" s="233"/>
      <c r="D64" s="253">
        <f>IF(C64="",,VLOOKUP(C64,CIERRE!A$70:AJ$800,9,FALSE))</f>
        <v>0</v>
      </c>
      <c r="E64" s="128"/>
      <c r="F64" s="204"/>
      <c r="G64" s="204"/>
      <c r="H64" s="168" t="str">
        <f t="shared" si="0"/>
        <v xml:space="preserve"> </v>
      </c>
      <c r="I64" s="144"/>
      <c r="J64" s="211"/>
      <c r="K64" s="166">
        <f>IF(C64="",,VLOOKUP(C64,Patrones!$A$1:$E$293,5,FALSE))</f>
        <v>0</v>
      </c>
      <c r="L64" s="166"/>
      <c r="M64" s="166"/>
      <c r="N64" s="166"/>
    </row>
    <row r="65" spans="1:14" hidden="1">
      <c r="A65" s="568"/>
      <c r="B65" s="561" t="s">
        <v>28</v>
      </c>
      <c r="C65" s="22"/>
      <c r="D65" s="27">
        <f>IF(C65="",,VLOOKUP(C65,CIERRE!A$70:AJ$800,9,FALSE))</f>
        <v>0</v>
      </c>
      <c r="E65" s="22"/>
      <c r="F65" s="23"/>
      <c r="G65" s="23"/>
      <c r="H65" s="24" t="str">
        <f t="shared" si="0"/>
        <v xml:space="preserve"> </v>
      </c>
      <c r="I65" s="25"/>
      <c r="J65" s="98"/>
      <c r="K65" s="27">
        <f>IF(C65="",,VLOOKUP(C65,Patrones!$A$1:$E$293,5,FALSE))</f>
        <v>0</v>
      </c>
      <c r="L65" s="27"/>
      <c r="M65" s="27"/>
      <c r="N65" s="27"/>
    </row>
    <row r="66" spans="1:14" hidden="1">
      <c r="A66" s="568"/>
      <c r="B66" s="562"/>
      <c r="C66" s="127"/>
      <c r="D66" s="145">
        <f>IF(C66="",,VLOOKUP(C66,CIERRE!A$70:AJ$800,9,FALSE))</f>
        <v>0</v>
      </c>
      <c r="E66" s="127"/>
      <c r="F66" s="165"/>
      <c r="G66" s="165"/>
      <c r="H66" s="79" t="str">
        <f t="shared" si="0"/>
        <v xml:space="preserve"> </v>
      </c>
      <c r="I66" s="146"/>
      <c r="J66" s="242"/>
      <c r="K66" s="145">
        <f>IF(C66="",,VLOOKUP(C66,Patrones!$A$1:$E$293,5,FALSE))</f>
        <v>0</v>
      </c>
      <c r="L66" s="145"/>
      <c r="M66" s="145"/>
      <c r="N66" s="145"/>
    </row>
    <row r="67" spans="1:14" ht="15" hidden="1" thickBot="1">
      <c r="A67" s="568"/>
      <c r="B67" s="563"/>
      <c r="C67" s="173"/>
      <c r="D67" s="169">
        <f>IF(C67="",,VLOOKUP(C67,CIERRE!A$70:AJ$800,9,FALSE))</f>
        <v>0</v>
      </c>
      <c r="E67" s="173"/>
      <c r="F67" s="170"/>
      <c r="G67" s="170"/>
      <c r="H67" s="171" t="str">
        <f t="shared" si="0"/>
        <v xml:space="preserve"> </v>
      </c>
      <c r="I67" s="172"/>
      <c r="J67" s="268"/>
      <c r="K67" s="169">
        <f>IF(C67="",,VLOOKUP(C67,Patrones!$A$1:$E$293,5,FALSE))</f>
        <v>0</v>
      </c>
      <c r="L67" s="169"/>
      <c r="M67" s="169"/>
      <c r="N67" s="169"/>
    </row>
    <row r="68" spans="1:14" ht="15" hidden="1" customHeight="1">
      <c r="A68" s="568"/>
      <c r="B68" s="570" t="s">
        <v>203</v>
      </c>
      <c r="C68" s="232"/>
      <c r="D68" s="252">
        <f>IF(C68="",,VLOOKUP(C68,CIERRE!A$70:AJ$800,9,FALSE))</f>
        <v>0</v>
      </c>
      <c r="E68" s="20"/>
      <c r="F68" s="91"/>
      <c r="G68" s="91"/>
      <c r="H68" s="92" t="str">
        <f t="shared" si="0"/>
        <v xml:space="preserve"> </v>
      </c>
      <c r="I68" s="154"/>
      <c r="J68" s="99"/>
      <c r="K68" s="28"/>
      <c r="L68" s="28"/>
      <c r="M68" s="28"/>
      <c r="N68" s="28"/>
    </row>
    <row r="69" spans="1:14" ht="15.75" hidden="1" customHeight="1" thickBot="1">
      <c r="A69" s="568"/>
      <c r="B69" s="571"/>
      <c r="C69" s="233"/>
      <c r="D69" s="253">
        <f>IF(C69="",,VLOOKUP(C69,CIERRE!A$70:AJ$800,9,FALSE))</f>
        <v>0</v>
      </c>
      <c r="E69" s="128"/>
      <c r="F69" s="204"/>
      <c r="G69" s="204"/>
      <c r="H69" s="168" t="str">
        <f t="shared" si="0"/>
        <v xml:space="preserve"> </v>
      </c>
      <c r="I69" s="144"/>
      <c r="J69" s="211"/>
      <c r="K69" s="166"/>
      <c r="L69" s="166"/>
      <c r="M69" s="166"/>
      <c r="N69" s="166"/>
    </row>
    <row r="70" spans="1:14" hidden="1">
      <c r="A70" s="568"/>
      <c r="B70" s="561" t="s">
        <v>21</v>
      </c>
      <c r="C70" s="22"/>
      <c r="D70" s="27">
        <f>IF(C70="",,VLOOKUP(C70,CIERRE!A$70:AJ$800,9,FALSE))</f>
        <v>0</v>
      </c>
      <c r="E70" s="22"/>
      <c r="F70" s="23"/>
      <c r="G70" s="23"/>
      <c r="H70" s="226" t="str">
        <f t="shared" si="0"/>
        <v xml:space="preserve"> </v>
      </c>
      <c r="I70" s="25"/>
      <c r="J70" s="97"/>
      <c r="K70" s="27"/>
      <c r="L70" s="27"/>
      <c r="M70" s="27"/>
      <c r="N70" s="27"/>
    </row>
    <row r="71" spans="1:14" ht="15" hidden="1" thickBot="1">
      <c r="A71" s="568"/>
      <c r="B71" s="563"/>
      <c r="C71" s="173"/>
      <c r="D71" s="169">
        <f>IF(C71="",,VLOOKUP(C71,CIERRE!A$70:AJ$800,9,FALSE))</f>
        <v>0</v>
      </c>
      <c r="E71" s="173"/>
      <c r="F71" s="170"/>
      <c r="G71" s="170"/>
      <c r="H71" s="171" t="str">
        <f t="shared" si="0"/>
        <v xml:space="preserve"> </v>
      </c>
      <c r="I71" s="172"/>
      <c r="J71" s="195"/>
      <c r="K71" s="169"/>
      <c r="L71" s="169"/>
      <c r="M71" s="169"/>
      <c r="N71" s="169"/>
    </row>
    <row r="72" spans="1:14">
      <c r="A72" s="568"/>
      <c r="B72" s="570" t="s">
        <v>22</v>
      </c>
      <c r="C72" s="232" t="s">
        <v>124</v>
      </c>
      <c r="D72" s="252">
        <f>IF(C72="",,VLOOKUP(C72,CIERRE!A$70:AJ$800,9,FALSE))</f>
        <v>179.8</v>
      </c>
      <c r="E72" s="20" t="s">
        <v>137</v>
      </c>
      <c r="F72" s="21">
        <v>0.43055555555555558</v>
      </c>
      <c r="G72" s="21">
        <v>0.54166666666666663</v>
      </c>
      <c r="H72" s="92">
        <f t="shared" si="0"/>
        <v>19.977777777777767</v>
      </c>
      <c r="I72" s="322" t="s">
        <v>1048</v>
      </c>
      <c r="J72" s="100"/>
      <c r="K72" s="325" t="e">
        <f>IF(C72="",,VLOOKUP(C72,Patrones!$A$1:$E$293,5,FALSE))</f>
        <v>#N/A</v>
      </c>
      <c r="L72" s="28"/>
      <c r="M72" s="28"/>
      <c r="N72" s="26"/>
    </row>
    <row r="73" spans="1:14">
      <c r="A73" s="568"/>
      <c r="B73" s="572"/>
      <c r="C73" s="128" t="s">
        <v>140</v>
      </c>
      <c r="D73" s="314">
        <v>212</v>
      </c>
      <c r="E73" s="128" t="s">
        <v>137</v>
      </c>
      <c r="F73" s="310" t="s">
        <v>307</v>
      </c>
      <c r="G73" s="310">
        <v>0.73958333333333337</v>
      </c>
      <c r="H73" s="318">
        <v>121</v>
      </c>
      <c r="I73" s="323" t="s">
        <v>1139</v>
      </c>
      <c r="J73" s="319" t="s">
        <v>1766</v>
      </c>
      <c r="K73" s="321"/>
      <c r="L73" s="314"/>
      <c r="M73" s="314"/>
      <c r="N73" s="26"/>
    </row>
    <row r="74" spans="1:14">
      <c r="A74" s="568"/>
      <c r="B74" s="572"/>
      <c r="C74" s="32" t="s">
        <v>1697</v>
      </c>
      <c r="D74" s="26">
        <v>44.7</v>
      </c>
      <c r="E74" s="32" t="s">
        <v>137</v>
      </c>
      <c r="F74" s="257" t="s">
        <v>307</v>
      </c>
      <c r="G74" s="257" t="s">
        <v>978</v>
      </c>
      <c r="H74" s="317">
        <v>23</v>
      </c>
      <c r="I74" s="323" t="s">
        <v>1139</v>
      </c>
      <c r="J74" s="319" t="s">
        <v>1766</v>
      </c>
      <c r="K74" s="321"/>
      <c r="L74" s="314"/>
      <c r="M74" s="314"/>
      <c r="N74" s="26"/>
    </row>
    <row r="75" spans="1:14">
      <c r="A75" s="568"/>
      <c r="B75" s="572"/>
      <c r="C75" s="32" t="s">
        <v>1276</v>
      </c>
      <c r="D75" s="26">
        <v>11.1</v>
      </c>
      <c r="E75" s="32" t="s">
        <v>137</v>
      </c>
      <c r="F75" s="257" t="s">
        <v>307</v>
      </c>
      <c r="G75" s="257" t="s">
        <v>978</v>
      </c>
      <c r="H75" s="317">
        <v>6</v>
      </c>
      <c r="I75" s="323" t="s">
        <v>1139</v>
      </c>
      <c r="J75" s="319" t="s">
        <v>1766</v>
      </c>
      <c r="K75" s="321"/>
      <c r="L75" s="314"/>
      <c r="M75" s="314"/>
      <c r="N75" s="26"/>
    </row>
    <row r="76" spans="1:14">
      <c r="A76" s="568"/>
      <c r="B76" s="572"/>
      <c r="C76" s="32" t="s">
        <v>478</v>
      </c>
      <c r="D76" s="26">
        <v>5.32</v>
      </c>
      <c r="E76" s="32" t="s">
        <v>137</v>
      </c>
      <c r="F76" s="257" t="s">
        <v>307</v>
      </c>
      <c r="G76" s="257" t="s">
        <v>978</v>
      </c>
      <c r="H76" s="317">
        <v>3</v>
      </c>
      <c r="I76" s="323" t="s">
        <v>1139</v>
      </c>
      <c r="J76" s="319" t="s">
        <v>1766</v>
      </c>
      <c r="K76" s="321"/>
      <c r="L76" s="314"/>
      <c r="M76" s="314"/>
      <c r="N76" s="26"/>
    </row>
    <row r="77" spans="1:14">
      <c r="A77" s="568"/>
      <c r="B77" s="572"/>
      <c r="C77" s="233" t="s">
        <v>124</v>
      </c>
      <c r="D77" s="254">
        <f>IF(C77="",,VLOOKUP(C77,CIERRE!A$70:AJ$800,9,FALSE))</f>
        <v>179.8</v>
      </c>
      <c r="E77" s="128" t="s">
        <v>246</v>
      </c>
      <c r="F77" s="310"/>
      <c r="G77" s="310"/>
      <c r="H77" s="311"/>
      <c r="I77" s="320" t="s">
        <v>1817</v>
      </c>
      <c r="J77" s="328"/>
      <c r="K77" s="321"/>
      <c r="L77" s="314"/>
      <c r="M77" s="314"/>
      <c r="N77" s="26"/>
    </row>
    <row r="78" spans="1:14" hidden="1">
      <c r="A78" s="568"/>
      <c r="B78" s="572"/>
      <c r="C78" s="234"/>
      <c r="D78" s="254">
        <f>IF(C78="",,VLOOKUP(C78,CIERRE!A$70:AJ$800,9,FALSE))</f>
        <v>0</v>
      </c>
      <c r="E78" s="32"/>
      <c r="F78" s="257"/>
      <c r="G78" s="257"/>
      <c r="H78" s="96" t="str">
        <f t="shared" si="0"/>
        <v xml:space="preserve"> </v>
      </c>
      <c r="I78" s="323"/>
      <c r="J78" s="263"/>
      <c r="K78" s="326">
        <f>IF(C78="",,VLOOKUP(C78,Patrones!$A$1:$E$293,5,FALSE))</f>
        <v>0</v>
      </c>
      <c r="L78" s="26"/>
      <c r="M78" s="26"/>
      <c r="N78" s="26"/>
    </row>
    <row r="79" spans="1:14" ht="15" hidden="1" thickBot="1">
      <c r="A79" s="569"/>
      <c r="B79" s="571"/>
      <c r="C79" s="235"/>
      <c r="D79" s="255">
        <f>IF(C79="",,VLOOKUP(C79,CIERRE!A$70:AJ$800,9,FALSE))</f>
        <v>0</v>
      </c>
      <c r="E79" s="167"/>
      <c r="F79" s="196"/>
      <c r="G79" s="196"/>
      <c r="H79" s="168" t="str">
        <f t="shared" si="0"/>
        <v xml:space="preserve"> </v>
      </c>
      <c r="I79" s="324"/>
      <c r="J79" s="230"/>
      <c r="K79" s="327">
        <f>IF(C79="",,VLOOKUP(C79,Patrones!$A$1:$E$293,5,FALSE))</f>
        <v>0</v>
      </c>
      <c r="L79" s="166"/>
      <c r="M79" s="166"/>
      <c r="N79" s="29"/>
    </row>
    <row r="80" spans="1:14" ht="15" thickBot="1">
      <c r="C80" s="102"/>
      <c r="E80" s="2"/>
      <c r="G80" s="198" t="s">
        <v>37</v>
      </c>
      <c r="H80" s="199">
        <f>SUM(H7:H79)</f>
        <v>311.97777777777776</v>
      </c>
      <c r="I80" s="103"/>
    </row>
    <row r="81" spans="3:8">
      <c r="C81" s="102"/>
      <c r="E81" s="2"/>
      <c r="G81" s="104"/>
      <c r="H81" s="105"/>
    </row>
    <row r="82" spans="3:8">
      <c r="C82" s="102"/>
      <c r="E82" s="2"/>
      <c r="G82" s="104"/>
      <c r="H82" s="105"/>
    </row>
    <row r="83" spans="3:8">
      <c r="C83" s="102"/>
    </row>
    <row r="84" spans="3:8">
      <c r="C84" s="102"/>
    </row>
    <row r="85" spans="3:8">
      <c r="C85" s="102"/>
    </row>
    <row r="86" spans="3:8">
      <c r="C86" s="102"/>
    </row>
    <row r="87" spans="3:8">
      <c r="C87" s="241"/>
    </row>
    <row r="88" spans="3:8">
      <c r="C88" s="241"/>
    </row>
    <row r="89" spans="3:8">
      <c r="C89" s="241"/>
    </row>
    <row r="90" spans="3:8">
      <c r="C90" s="241"/>
    </row>
    <row r="91" spans="3:8">
      <c r="C91" s="241"/>
    </row>
    <row r="92" spans="3:8">
      <c r="C92" s="241"/>
    </row>
    <row r="93" spans="3:8">
      <c r="C93" s="241"/>
    </row>
    <row r="94" spans="3:8">
      <c r="C94" s="241"/>
    </row>
    <row r="95" spans="3:8">
      <c r="C95" s="241"/>
    </row>
    <row r="96" spans="3:8">
      <c r="C96" s="241"/>
    </row>
    <row r="97" spans="3:3">
      <c r="C97" s="241"/>
    </row>
    <row r="98" spans="3:3">
      <c r="C98" s="241"/>
    </row>
    <row r="99" spans="3:3">
      <c r="C99" s="241"/>
    </row>
    <row r="100" spans="3:3">
      <c r="C100" s="241"/>
    </row>
    <row r="101" spans="3:3">
      <c r="C101" s="241"/>
    </row>
    <row r="102" spans="3:3">
      <c r="C102" s="241"/>
    </row>
    <row r="103" spans="3:3">
      <c r="C103" s="241"/>
    </row>
    <row r="104" spans="3:3">
      <c r="C104" s="241"/>
    </row>
    <row r="105" spans="3:3">
      <c r="C105" s="241"/>
    </row>
    <row r="106" spans="3:3">
      <c r="C106" s="241"/>
    </row>
    <row r="107" spans="3:3">
      <c r="C107" s="241"/>
    </row>
    <row r="108" spans="3:3">
      <c r="C108" s="241"/>
    </row>
    <row r="109" spans="3:3">
      <c r="C109" s="241"/>
    </row>
    <row r="110" spans="3:3">
      <c r="C110" s="241"/>
    </row>
    <row r="111" spans="3:3">
      <c r="C111"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9:A61"/>
    <mergeCell ref="B29:B46"/>
    <mergeCell ref="B47:B61"/>
    <mergeCell ref="A7:A28"/>
    <mergeCell ref="B7:B8"/>
    <mergeCell ref="B9:B10"/>
    <mergeCell ref="B11:B13"/>
    <mergeCell ref="B14:B19"/>
    <mergeCell ref="B20:B28"/>
    <mergeCell ref="A62:A79"/>
    <mergeCell ref="B62:B64"/>
    <mergeCell ref="B65:B67"/>
    <mergeCell ref="B68:B69"/>
    <mergeCell ref="B70:B71"/>
    <mergeCell ref="B72:B79"/>
  </mergeCells>
  <dataValidations count="1">
    <dataValidation type="list" allowBlank="1" showInputMessage="1" showErrorMessage="1" sqref="N7:N79" xr:uid="{95512A19-8ED7-404A-83C2-F871CBA4F6D5}">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39CC5CBF-1F92-402C-AD43-CDF826BA9BBF}">
          <x14:formula1>
            <xm:f>Guias!$R$3:$R$102</xm:f>
          </x14:formula1>
          <xm:sqref>M7:M79</xm:sqref>
        </x14:dataValidation>
        <x14:dataValidation type="list" allowBlank="1" showInputMessage="1" showErrorMessage="1" xr:uid="{2B554041-E277-4876-9A4D-EC4DB5A9113F}">
          <x14:formula1>
            <xm:f>Guias!$P$3:$P$78</xm:f>
          </x14:formula1>
          <xm:sqref>L7:L79</xm:sqref>
        </x14:dataValidation>
        <x14:dataValidation type="list" allowBlank="1" showInputMessage="1" xr:uid="{76D803C0-D4F2-4B59-B360-A83D9B110FE5}">
          <x14:formula1>
            <xm:f>Guias!$J$3:$J$25</xm:f>
          </x14:formula1>
          <xm:sqref>I7:I72 I77:I79</xm:sqref>
        </x14:dataValidation>
        <x14:dataValidation type="list" allowBlank="1" showInputMessage="1" xr:uid="{0E008D39-7461-4252-909D-72EE41629977}">
          <x14:formula1>
            <xm:f>Guias!$H$3:$H$22</xm:f>
          </x14:formula1>
          <xm:sqref>E7:E72 E77:E79</xm:sqref>
        </x14:dataValidation>
        <x14:dataValidation type="list" allowBlank="1" showInputMessage="1" xr:uid="{778D5C57-85F3-43A7-BE11-CC8346539ABE}">
          <x14:formula1>
            <xm:f>Guias!$A$2:$A$4</xm:f>
          </x14:formula1>
          <xm:sqref>C7:C8</xm:sqref>
        </x14:dataValidation>
        <x14:dataValidation type="list" allowBlank="1" showInputMessage="1" xr:uid="{FCDB7C8F-4E11-497A-923E-5FA6D855E796}">
          <x14:formula1>
            <xm:f>Guias!$A$85:$A$142</xm:f>
          </x14:formula1>
          <xm:sqref>C47:C61</xm:sqref>
        </x14:dataValidation>
        <x14:dataValidation type="list" allowBlank="1" showInputMessage="1" xr:uid="{823C53B0-CC19-4990-B7FF-5D534AF48245}">
          <x14:formula1>
            <xm:f>Guias!$A$143:$A$167</xm:f>
          </x14:formula1>
          <xm:sqref>C62:C64</xm:sqref>
        </x14:dataValidation>
        <x14:dataValidation type="list" allowBlank="1" showInputMessage="1" xr:uid="{14D749ED-8470-4D43-919C-4295A39A82E1}">
          <x14:formula1>
            <xm:f>Guias!$A$172:$A$199</xm:f>
          </x14:formula1>
          <xm:sqref>C72 C77:C79</xm:sqref>
        </x14:dataValidation>
        <x14:dataValidation type="list" allowBlank="1" showInputMessage="1" xr:uid="{F83C8349-774F-488A-8973-AE16ED5F3BD7}">
          <x14:formula1>
            <xm:f>Guias!$A$226:$A$229</xm:f>
          </x14:formula1>
          <xm:sqref>C9:C10</xm:sqref>
        </x14:dataValidation>
        <x14:dataValidation type="list" allowBlank="1" showInputMessage="1" xr:uid="{5F44AB40-ED83-4EA4-859F-C217D1DED5E7}">
          <x14:formula1>
            <xm:f>Guias!$A$230:$A$242</xm:f>
          </x14:formula1>
          <xm:sqref>C65:C67</xm:sqref>
        </x14:dataValidation>
        <x14:dataValidation type="list" allowBlank="1" showInputMessage="1" xr:uid="{FC09E2DC-2DC3-4F32-A340-4ABC90DA49F9}">
          <x14:formula1>
            <xm:f>Guias!$A$243:$A$244</xm:f>
          </x14:formula1>
          <xm:sqref>C68:C69</xm:sqref>
        </x14:dataValidation>
        <x14:dataValidation type="list" allowBlank="1" showInputMessage="1" xr:uid="{3BE8ACCD-B26E-4F07-932F-42276FEECA2F}">
          <x14:formula1>
            <xm:f>Guias!$A$168:$A$171</xm:f>
          </x14:formula1>
          <xm:sqref>C70:C71</xm:sqref>
        </x14:dataValidation>
        <x14:dataValidation type="list" allowBlank="1" showInputMessage="1" xr:uid="{4C1B70DE-D34C-497D-B2E8-715EA9F28D2C}">
          <x14:formula1>
            <xm:f>Guias!$A$260:$A$272</xm:f>
          </x14:formula1>
          <xm:sqref>C20:C28</xm:sqref>
        </x14:dataValidation>
        <x14:dataValidation type="list" allowBlank="1" showInputMessage="1" xr:uid="{BD4E0492-200A-4E43-82E6-D70AB1C1920A}">
          <x14:formula1>
            <xm:f>Guias!$A$200:$A$224</xm:f>
          </x14:formula1>
          <xm:sqref>C11:C13</xm:sqref>
        </x14:dataValidation>
        <x14:dataValidation type="list" allowBlank="1" showInputMessage="1" xr:uid="{2EFE43EF-086F-4213-8287-1007F42A9E9E}">
          <x14:formula1>
            <xm:f>Guias!$A$245:$A$259</xm:f>
          </x14:formula1>
          <xm:sqref>C14:C19</xm:sqref>
        </x14:dataValidation>
        <x14:dataValidation type="list" allowBlank="1" showInputMessage="1" xr:uid="{27D1FFE0-28EF-4531-B70C-0163C7477FF2}">
          <x14:formula1>
            <xm:f>Guias!$A$5:$A$84</xm:f>
          </x14:formula1>
          <xm:sqref>C29:C46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E1290-4459-43FC-B8C8-5EC68F2444F0}">
  <sheetPr codeName="Hoja229"/>
  <dimension ref="A1:N71"/>
  <sheetViews>
    <sheetView topLeftCell="A2" zoomScale="90" zoomScaleNormal="90" workbookViewId="0">
      <selection activeCell="A302" sqref="A302"/>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4" ht="15" thickBot="1"/>
    <row r="2" spans="1:14" ht="21.65" customHeight="1">
      <c r="A2" s="544" t="s">
        <v>0</v>
      </c>
      <c r="B2" s="545"/>
      <c r="C2" s="545"/>
      <c r="D2" s="545"/>
      <c r="E2" s="545"/>
      <c r="F2" s="545"/>
      <c r="G2" s="545"/>
      <c r="H2" s="545"/>
      <c r="I2" s="546"/>
      <c r="J2" s="532" t="s">
        <v>1033</v>
      </c>
      <c r="K2" s="532"/>
      <c r="L2" s="532"/>
      <c r="M2" s="532"/>
      <c r="N2" s="532"/>
    </row>
    <row r="3" spans="1:14" ht="24.75" customHeight="1" thickBot="1">
      <c r="A3" s="547"/>
      <c r="B3" s="548"/>
      <c r="C3" s="548"/>
      <c r="D3" s="548"/>
      <c r="E3" s="548"/>
      <c r="F3" s="548"/>
      <c r="G3" s="548"/>
      <c r="H3" s="548"/>
      <c r="I3" s="549"/>
      <c r="J3" s="533"/>
      <c r="K3" s="533"/>
      <c r="L3" s="533"/>
      <c r="M3" s="533"/>
      <c r="N3" s="533"/>
    </row>
    <row r="4" spans="1:14"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4" ht="14.25" customHeight="1">
      <c r="A5" s="554"/>
      <c r="B5" s="538"/>
      <c r="C5" s="538"/>
      <c r="D5" s="535"/>
      <c r="E5" s="538"/>
      <c r="F5" s="542"/>
      <c r="G5" s="543"/>
      <c r="H5" s="535"/>
      <c r="I5" s="538"/>
      <c r="J5" s="538"/>
      <c r="K5" s="551"/>
      <c r="L5" s="551"/>
      <c r="M5" s="551"/>
      <c r="N5" s="551"/>
    </row>
    <row r="6" spans="1:14" ht="24.75" customHeight="1" thickBot="1">
      <c r="A6" s="555"/>
      <c r="B6" s="539"/>
      <c r="C6" s="539"/>
      <c r="D6" s="536"/>
      <c r="E6" s="539"/>
      <c r="F6" s="209" t="s">
        <v>6</v>
      </c>
      <c r="G6" s="210" t="s">
        <v>7</v>
      </c>
      <c r="H6" s="210" t="s">
        <v>1029</v>
      </c>
      <c r="I6" s="539"/>
      <c r="J6" s="539"/>
      <c r="K6" s="552"/>
      <c r="L6" s="552"/>
      <c r="M6" s="552"/>
      <c r="N6" s="552"/>
    </row>
    <row r="7" spans="1:14" ht="15" thickBot="1">
      <c r="A7" s="565"/>
      <c r="B7" s="330" t="s">
        <v>23</v>
      </c>
      <c r="C7" s="332" t="s">
        <v>26</v>
      </c>
      <c r="D7" s="333">
        <v>47.04</v>
      </c>
      <c r="E7" s="332" t="s">
        <v>171</v>
      </c>
      <c r="F7" s="334"/>
      <c r="G7" s="334"/>
      <c r="H7" s="335" t="s">
        <v>1824</v>
      </c>
      <c r="I7" s="361" t="s">
        <v>1819</v>
      </c>
      <c r="J7" s="337"/>
      <c r="K7" s="333" t="s">
        <v>908</v>
      </c>
      <c r="L7" s="333"/>
      <c r="M7" s="333"/>
      <c r="N7" s="333"/>
    </row>
    <row r="8" spans="1:14">
      <c r="A8" s="565"/>
      <c r="B8" s="558" t="s">
        <v>29</v>
      </c>
      <c r="C8" s="232" t="s">
        <v>272</v>
      </c>
      <c r="D8" s="252">
        <v>22.88</v>
      </c>
      <c r="E8" s="20" t="s">
        <v>137</v>
      </c>
      <c r="F8" s="91">
        <v>0.44444444444444442</v>
      </c>
      <c r="G8" s="91" t="s">
        <v>978</v>
      </c>
      <c r="H8" s="194">
        <v>17</v>
      </c>
      <c r="I8" s="362" t="s">
        <v>1047</v>
      </c>
      <c r="J8" s="99" t="s">
        <v>1811</v>
      </c>
      <c r="K8" s="28"/>
      <c r="L8" s="28"/>
      <c r="M8" s="28"/>
      <c r="N8" s="28"/>
    </row>
    <row r="9" spans="1:14">
      <c r="A9" s="565"/>
      <c r="B9" s="559"/>
      <c r="C9" s="233" t="s">
        <v>31</v>
      </c>
      <c r="D9" s="253">
        <v>193.6</v>
      </c>
      <c r="E9" s="128" t="s">
        <v>171</v>
      </c>
      <c r="F9" s="312"/>
      <c r="G9" s="312"/>
      <c r="H9" s="311" t="s">
        <v>1824</v>
      </c>
      <c r="I9" s="315" t="s">
        <v>1798</v>
      </c>
      <c r="J9" s="313"/>
      <c r="K9" s="314"/>
      <c r="L9" s="314"/>
      <c r="M9" s="314"/>
      <c r="N9" s="314"/>
    </row>
    <row r="10" spans="1:14" ht="29">
      <c r="A10" s="565"/>
      <c r="B10" s="559"/>
      <c r="C10" s="233" t="s">
        <v>130</v>
      </c>
      <c r="D10" s="253">
        <v>105</v>
      </c>
      <c r="E10" s="128" t="s">
        <v>490</v>
      </c>
      <c r="F10" s="312"/>
      <c r="G10" s="312"/>
      <c r="H10" s="311" t="s">
        <v>1824</v>
      </c>
      <c r="I10" s="316" t="s">
        <v>1810</v>
      </c>
      <c r="J10" s="313"/>
      <c r="K10" s="314"/>
      <c r="L10" s="314"/>
      <c r="M10" s="314"/>
      <c r="N10" s="314"/>
    </row>
    <row r="11" spans="1:14" ht="29">
      <c r="A11" s="565"/>
      <c r="B11" s="559"/>
      <c r="C11" s="233" t="s">
        <v>132</v>
      </c>
      <c r="D11" s="253">
        <v>99.9</v>
      </c>
      <c r="E11" s="128" t="s">
        <v>753</v>
      </c>
      <c r="F11" s="312"/>
      <c r="G11" s="312"/>
      <c r="H11" s="311" t="s">
        <v>1824</v>
      </c>
      <c r="I11" s="316" t="s">
        <v>1815</v>
      </c>
      <c r="J11" s="313"/>
      <c r="K11" s="314"/>
      <c r="L11" s="314"/>
      <c r="M11" s="314"/>
      <c r="N11" s="314"/>
    </row>
    <row r="12" spans="1:14" ht="33.75" customHeight="1" thickBot="1">
      <c r="A12" s="565"/>
      <c r="B12" s="560"/>
      <c r="C12" s="235" t="s">
        <v>64</v>
      </c>
      <c r="D12" s="255">
        <v>211.32</v>
      </c>
      <c r="E12" s="167" t="s">
        <v>171</v>
      </c>
      <c r="F12" s="204"/>
      <c r="G12" s="204"/>
      <c r="H12" s="168" t="s">
        <v>1824</v>
      </c>
      <c r="I12" s="363" t="s">
        <v>1822</v>
      </c>
      <c r="J12" s="101"/>
      <c r="K12" s="29"/>
      <c r="L12" s="29"/>
      <c r="M12" s="29"/>
      <c r="N12" s="29"/>
    </row>
    <row r="13" spans="1:14">
      <c r="A13" s="565"/>
      <c r="B13" s="561" t="s">
        <v>33</v>
      </c>
      <c r="C13" s="22" t="s">
        <v>475</v>
      </c>
      <c r="D13" s="27">
        <v>121.42</v>
      </c>
      <c r="E13" s="22" t="s">
        <v>490</v>
      </c>
      <c r="F13" s="23"/>
      <c r="G13" s="23"/>
      <c r="H13" s="24" t="s">
        <v>1824</v>
      </c>
      <c r="I13" s="25" t="s">
        <v>1805</v>
      </c>
      <c r="J13" s="97"/>
      <c r="K13" s="27"/>
      <c r="L13" s="27"/>
      <c r="M13" s="27"/>
      <c r="N13" s="27"/>
    </row>
    <row r="14" spans="1:14" ht="30" customHeight="1" thickBot="1">
      <c r="A14" s="565"/>
      <c r="B14" s="562"/>
      <c r="C14" s="351" t="s">
        <v>36</v>
      </c>
      <c r="D14" s="151">
        <v>150.96</v>
      </c>
      <c r="E14" s="351" t="s">
        <v>490</v>
      </c>
      <c r="F14" s="353"/>
      <c r="G14" s="353"/>
      <c r="H14" s="354" t="s">
        <v>1824</v>
      </c>
      <c r="I14" s="355" t="s">
        <v>1806</v>
      </c>
      <c r="J14" s="359"/>
      <c r="K14" s="151"/>
      <c r="L14" s="151"/>
      <c r="M14" s="151"/>
      <c r="N14" s="151"/>
    </row>
    <row r="15" spans="1:14">
      <c r="A15" s="556" t="s">
        <v>659</v>
      </c>
      <c r="B15" s="558" t="s">
        <v>8</v>
      </c>
      <c r="C15" s="232" t="s">
        <v>81</v>
      </c>
      <c r="D15" s="252">
        <v>159.19999999999999</v>
      </c>
      <c r="E15" s="20" t="s">
        <v>137</v>
      </c>
      <c r="F15" s="302" t="s">
        <v>307</v>
      </c>
      <c r="G15" s="91">
        <v>0.18402777777777779</v>
      </c>
      <c r="H15" s="92">
        <v>3</v>
      </c>
      <c r="I15" s="154" t="s">
        <v>1042</v>
      </c>
      <c r="J15" s="99"/>
      <c r="K15" s="28" t="s">
        <v>385</v>
      </c>
      <c r="L15" s="28"/>
      <c r="M15" s="28"/>
      <c r="N15" s="28"/>
    </row>
    <row r="16" spans="1:14" ht="43.5">
      <c r="A16" s="557"/>
      <c r="B16" s="559"/>
      <c r="C16" s="237" t="s">
        <v>98</v>
      </c>
      <c r="D16" s="254">
        <v>163</v>
      </c>
      <c r="E16" s="238" t="s">
        <v>246</v>
      </c>
      <c r="F16" s="228"/>
      <c r="G16" s="228"/>
      <c r="H16" s="239" t="s">
        <v>1824</v>
      </c>
      <c r="I16" s="251" t="s">
        <v>1828</v>
      </c>
      <c r="J16" s="229"/>
      <c r="K16" s="162"/>
      <c r="L16" s="162"/>
      <c r="M16" s="162"/>
      <c r="N16" s="162"/>
    </row>
    <row r="17" spans="1:14">
      <c r="A17" s="557"/>
      <c r="B17" s="559"/>
      <c r="C17" s="237" t="s">
        <v>1584</v>
      </c>
      <c r="D17" s="254">
        <v>216</v>
      </c>
      <c r="E17" s="238" t="s">
        <v>490</v>
      </c>
      <c r="F17" s="228"/>
      <c r="G17" s="228"/>
      <c r="H17" s="239" t="s">
        <v>1824</v>
      </c>
      <c r="I17" s="251" t="s">
        <v>1801</v>
      </c>
      <c r="J17" s="229"/>
      <c r="K17" s="162"/>
      <c r="L17" s="162"/>
      <c r="M17" s="162"/>
      <c r="N17" s="162"/>
    </row>
    <row r="18" spans="1:14">
      <c r="A18" s="557"/>
      <c r="B18" s="559"/>
      <c r="C18" s="237" t="s">
        <v>1581</v>
      </c>
      <c r="D18" s="254">
        <v>144</v>
      </c>
      <c r="E18" s="238" t="s">
        <v>490</v>
      </c>
      <c r="F18" s="228"/>
      <c r="G18" s="228"/>
      <c r="H18" s="239" t="s">
        <v>1824</v>
      </c>
      <c r="I18" s="251" t="s">
        <v>1802</v>
      </c>
      <c r="J18" s="229"/>
      <c r="K18" s="162"/>
      <c r="L18" s="162"/>
      <c r="M18" s="162"/>
      <c r="N18" s="162"/>
    </row>
    <row r="19" spans="1:14">
      <c r="A19" s="557"/>
      <c r="B19" s="559"/>
      <c r="C19" s="237" t="s">
        <v>258</v>
      </c>
      <c r="D19" s="254">
        <v>54.1</v>
      </c>
      <c r="E19" s="238" t="s">
        <v>490</v>
      </c>
      <c r="F19" s="228"/>
      <c r="G19" s="228"/>
      <c r="H19" s="239" t="s">
        <v>1824</v>
      </c>
      <c r="I19" s="251" t="s">
        <v>1807</v>
      </c>
      <c r="J19" s="229"/>
      <c r="K19" s="162" t="s">
        <v>644</v>
      </c>
      <c r="L19" s="162"/>
      <c r="M19" s="162"/>
      <c r="N19" s="162"/>
    </row>
    <row r="20" spans="1:14" ht="61.9" customHeight="1">
      <c r="A20" s="557"/>
      <c r="B20" s="559"/>
      <c r="C20" s="237" t="s">
        <v>81</v>
      </c>
      <c r="D20" s="254">
        <v>159.19999999999999</v>
      </c>
      <c r="E20" s="238" t="s">
        <v>738</v>
      </c>
      <c r="F20" s="228"/>
      <c r="G20" s="228"/>
      <c r="H20" s="239" t="s">
        <v>1824</v>
      </c>
      <c r="I20" s="251" t="s">
        <v>1808</v>
      </c>
      <c r="J20" s="229"/>
      <c r="K20" s="162" t="s">
        <v>385</v>
      </c>
      <c r="L20" s="162"/>
      <c r="M20" s="162"/>
      <c r="N20" s="162"/>
    </row>
    <row r="21" spans="1:14" ht="32.5" customHeight="1">
      <c r="A21" s="557"/>
      <c r="B21" s="559"/>
      <c r="C21" s="237" t="s">
        <v>158</v>
      </c>
      <c r="D21" s="254">
        <v>212.74</v>
      </c>
      <c r="E21" s="238" t="s">
        <v>490</v>
      </c>
      <c r="F21" s="228"/>
      <c r="G21" s="228"/>
      <c r="H21" s="239" t="s">
        <v>1824</v>
      </c>
      <c r="I21" s="251" t="s">
        <v>1809</v>
      </c>
      <c r="J21" s="229"/>
      <c r="K21" s="162" t="s">
        <v>902</v>
      </c>
      <c r="L21" s="162"/>
      <c r="M21" s="162"/>
      <c r="N21" s="162"/>
    </row>
    <row r="22" spans="1:14" ht="33" customHeight="1">
      <c r="A22" s="557"/>
      <c r="B22" s="559"/>
      <c r="C22" s="237" t="s">
        <v>85</v>
      </c>
      <c r="D22" s="254">
        <v>152.72</v>
      </c>
      <c r="E22" s="238" t="s">
        <v>490</v>
      </c>
      <c r="F22" s="228"/>
      <c r="G22" s="228"/>
      <c r="H22" s="239" t="s">
        <v>1824</v>
      </c>
      <c r="I22" s="251" t="s">
        <v>1814</v>
      </c>
      <c r="J22" s="229"/>
      <c r="K22" s="162" t="s">
        <v>902</v>
      </c>
      <c r="L22" s="162"/>
      <c r="M22" s="162"/>
      <c r="N22" s="162"/>
    </row>
    <row r="23" spans="1:14" ht="43.15" customHeight="1">
      <c r="A23" s="557"/>
      <c r="B23" s="559"/>
      <c r="C23" s="237" t="s">
        <v>1250</v>
      </c>
      <c r="D23" s="254">
        <v>262.2</v>
      </c>
      <c r="E23" s="238" t="s">
        <v>753</v>
      </c>
      <c r="F23" s="228"/>
      <c r="G23" s="228"/>
      <c r="H23" s="239" t="s">
        <v>1824</v>
      </c>
      <c r="I23" s="251" t="s">
        <v>1816</v>
      </c>
      <c r="J23" s="229"/>
      <c r="K23" s="162" t="s">
        <v>1162</v>
      </c>
      <c r="L23" s="162"/>
      <c r="M23" s="162"/>
      <c r="N23" s="162"/>
    </row>
    <row r="24" spans="1:14">
      <c r="A24" s="557"/>
      <c r="B24" s="559"/>
      <c r="C24" s="237" t="s">
        <v>1572</v>
      </c>
      <c r="D24" s="254">
        <v>2861.1</v>
      </c>
      <c r="E24" s="238" t="s">
        <v>171</v>
      </c>
      <c r="F24" s="228"/>
      <c r="G24" s="228"/>
      <c r="H24" s="239" t="s">
        <v>1824</v>
      </c>
      <c r="I24" s="315" t="s">
        <v>1821</v>
      </c>
      <c r="J24" s="229"/>
      <c r="K24" s="162"/>
      <c r="L24" s="162"/>
      <c r="M24" s="162"/>
      <c r="N24" s="162"/>
    </row>
    <row r="25" spans="1:14">
      <c r="A25" s="557"/>
      <c r="B25" s="559"/>
      <c r="C25" s="237" t="s">
        <v>94</v>
      </c>
      <c r="D25" s="254">
        <v>73.8</v>
      </c>
      <c r="E25" s="238" t="s">
        <v>490</v>
      </c>
      <c r="F25" s="228"/>
      <c r="G25" s="228"/>
      <c r="H25" s="239" t="s">
        <v>1824</v>
      </c>
      <c r="I25" s="251" t="s">
        <v>1831</v>
      </c>
      <c r="J25" s="229"/>
      <c r="K25" s="162"/>
      <c r="L25" s="162"/>
      <c r="M25" s="162"/>
      <c r="N25" s="162"/>
    </row>
    <row r="26" spans="1:14" ht="30.75" customHeight="1">
      <c r="A26" s="557"/>
      <c r="B26" s="559"/>
      <c r="C26" s="237" t="s">
        <v>260</v>
      </c>
      <c r="D26" s="254">
        <v>338.8</v>
      </c>
      <c r="E26" s="238" t="s">
        <v>768</v>
      </c>
      <c r="F26" s="228"/>
      <c r="G26" s="228"/>
      <c r="H26" s="239" t="s">
        <v>1824</v>
      </c>
      <c r="I26" s="251" t="s">
        <v>1832</v>
      </c>
      <c r="J26" s="229"/>
      <c r="K26" s="162" t="s">
        <v>644</v>
      </c>
      <c r="L26" s="162"/>
      <c r="M26" s="162"/>
      <c r="N26" s="162"/>
    </row>
    <row r="27" spans="1:14" ht="30.75" customHeight="1">
      <c r="A27" s="557"/>
      <c r="B27" s="559"/>
      <c r="C27" s="237" t="s">
        <v>248</v>
      </c>
      <c r="D27" s="254">
        <v>232</v>
      </c>
      <c r="E27" s="238" t="s">
        <v>768</v>
      </c>
      <c r="F27" s="228"/>
      <c r="G27" s="228"/>
      <c r="H27" s="239" t="s">
        <v>1824</v>
      </c>
      <c r="I27" s="251" t="s">
        <v>1832</v>
      </c>
      <c r="J27" s="229"/>
      <c r="K27" s="162" t="s">
        <v>644</v>
      </c>
      <c r="L27" s="162"/>
      <c r="M27" s="162"/>
      <c r="N27" s="162"/>
    </row>
    <row r="28" spans="1:14" ht="29.5" thickBot="1">
      <c r="A28" s="557"/>
      <c r="B28" s="560"/>
      <c r="C28" s="236" t="s">
        <v>72</v>
      </c>
      <c r="D28" s="357">
        <v>268.39999999999998</v>
      </c>
      <c r="E28" s="150" t="s">
        <v>490</v>
      </c>
      <c r="F28" s="93"/>
      <c r="G28" s="93"/>
      <c r="H28" s="94" t="s">
        <v>1824</v>
      </c>
      <c r="I28" s="360" t="s">
        <v>1834</v>
      </c>
      <c r="J28" s="101"/>
      <c r="K28" s="29" t="s">
        <v>797</v>
      </c>
      <c r="L28" s="29"/>
      <c r="M28" s="29"/>
      <c r="N28" s="29"/>
    </row>
    <row r="29" spans="1:14">
      <c r="A29" s="557"/>
      <c r="B29" s="561" t="s">
        <v>66</v>
      </c>
      <c r="C29" s="22" t="s">
        <v>1650</v>
      </c>
      <c r="D29" s="27">
        <v>262.24</v>
      </c>
      <c r="E29" s="22" t="s">
        <v>137</v>
      </c>
      <c r="F29" s="297" t="s">
        <v>307</v>
      </c>
      <c r="G29" s="297" t="s">
        <v>978</v>
      </c>
      <c r="H29" s="24">
        <v>262</v>
      </c>
      <c r="I29" s="25" t="s">
        <v>1139</v>
      </c>
      <c r="J29" s="98" t="s">
        <v>1812</v>
      </c>
      <c r="K29" s="27"/>
      <c r="L29" s="27"/>
      <c r="M29" s="27"/>
      <c r="N29" s="27"/>
    </row>
    <row r="30" spans="1:14">
      <c r="A30" s="557"/>
      <c r="B30" s="562"/>
      <c r="C30" s="19" t="s">
        <v>191</v>
      </c>
      <c r="D30" s="161">
        <v>313.5</v>
      </c>
      <c r="E30" s="19" t="s">
        <v>490</v>
      </c>
      <c r="F30" s="83"/>
      <c r="G30" s="83"/>
      <c r="H30" s="226" t="s">
        <v>1824</v>
      </c>
      <c r="I30" s="270" t="s">
        <v>1803</v>
      </c>
      <c r="J30" s="242"/>
      <c r="K30" s="161"/>
      <c r="L30" s="161"/>
      <c r="M30" s="161"/>
      <c r="N30" s="161"/>
    </row>
    <row r="31" spans="1:14">
      <c r="A31" s="557"/>
      <c r="B31" s="562"/>
      <c r="C31" s="19" t="s">
        <v>1145</v>
      </c>
      <c r="D31" s="145">
        <v>209</v>
      </c>
      <c r="E31" s="19" t="s">
        <v>490</v>
      </c>
      <c r="F31" s="83"/>
      <c r="G31" s="83"/>
      <c r="H31" s="79" t="s">
        <v>1824</v>
      </c>
      <c r="I31" s="270" t="s">
        <v>1803</v>
      </c>
      <c r="J31" s="242"/>
      <c r="K31" s="161"/>
      <c r="L31" s="161"/>
      <c r="M31" s="161"/>
      <c r="N31" s="161"/>
    </row>
    <row r="32" spans="1:14" ht="15" thickBot="1">
      <c r="A32" s="557"/>
      <c r="B32" s="562"/>
      <c r="C32" s="351" t="s">
        <v>274</v>
      </c>
      <c r="D32" s="352">
        <v>57.42</v>
      </c>
      <c r="E32" s="351" t="s">
        <v>490</v>
      </c>
      <c r="F32" s="353"/>
      <c r="G32" s="353"/>
      <c r="H32" s="354" t="s">
        <v>1824</v>
      </c>
      <c r="I32" s="355" t="s">
        <v>1804</v>
      </c>
      <c r="J32" s="356"/>
      <c r="K32" s="151" t="s">
        <v>388</v>
      </c>
      <c r="L32" s="151"/>
      <c r="M32" s="151"/>
      <c r="N32" s="151"/>
    </row>
    <row r="33" spans="1:14">
      <c r="A33" s="567"/>
      <c r="B33" s="570" t="s">
        <v>22</v>
      </c>
      <c r="C33" s="232" t="s">
        <v>124</v>
      </c>
      <c r="D33" s="252">
        <v>202.56</v>
      </c>
      <c r="E33" s="20" t="s">
        <v>137</v>
      </c>
      <c r="F33" s="21">
        <v>0.43055555555555558</v>
      </c>
      <c r="G33" s="21">
        <v>0.54166666666666663</v>
      </c>
      <c r="H33" s="92">
        <v>22.506666666666653</v>
      </c>
      <c r="I33" s="322" t="s">
        <v>1048</v>
      </c>
      <c r="J33" s="100"/>
      <c r="K33" s="325"/>
      <c r="L33" s="28"/>
      <c r="M33" s="28"/>
      <c r="N33" s="28"/>
    </row>
    <row r="34" spans="1:14">
      <c r="A34" s="568"/>
      <c r="B34" s="572"/>
      <c r="C34" s="128" t="s">
        <v>140</v>
      </c>
      <c r="D34" s="314">
        <v>212</v>
      </c>
      <c r="E34" s="128" t="s">
        <v>137</v>
      </c>
      <c r="F34" s="257" t="s">
        <v>307</v>
      </c>
      <c r="G34" s="310">
        <v>0.73958333333333337</v>
      </c>
      <c r="H34" s="239">
        <v>121.45833333333336</v>
      </c>
      <c r="I34" s="323" t="s">
        <v>1139</v>
      </c>
      <c r="J34" s="319" t="s">
        <v>1766</v>
      </c>
      <c r="K34" s="162"/>
      <c r="L34" s="314"/>
      <c r="M34" s="314"/>
      <c r="N34" s="26"/>
    </row>
    <row r="35" spans="1:14">
      <c r="A35" s="568"/>
      <c r="B35" s="572"/>
      <c r="C35" s="32" t="s">
        <v>1697</v>
      </c>
      <c r="D35" s="26">
        <v>44.7</v>
      </c>
      <c r="E35" s="32" t="s">
        <v>137</v>
      </c>
      <c r="F35" s="257" t="s">
        <v>307</v>
      </c>
      <c r="G35" s="310">
        <v>0.73958333333333337</v>
      </c>
      <c r="H35" s="239">
        <v>25.609375000000004</v>
      </c>
      <c r="I35" s="323" t="s">
        <v>1139</v>
      </c>
      <c r="J35" s="319" t="s">
        <v>1766</v>
      </c>
      <c r="K35" s="162"/>
      <c r="L35" s="314"/>
      <c r="M35" s="314"/>
      <c r="N35" s="26"/>
    </row>
    <row r="36" spans="1:14">
      <c r="A36" s="568"/>
      <c r="B36" s="572"/>
      <c r="C36" s="32" t="s">
        <v>1276</v>
      </c>
      <c r="D36" s="26">
        <v>11.1</v>
      </c>
      <c r="E36" s="32" t="s">
        <v>137</v>
      </c>
      <c r="F36" s="257" t="s">
        <v>307</v>
      </c>
      <c r="G36" s="310">
        <v>0.73958333333333337</v>
      </c>
      <c r="H36" s="239">
        <v>6.359375</v>
      </c>
      <c r="I36" s="323" t="s">
        <v>1139</v>
      </c>
      <c r="J36" s="319" t="s">
        <v>1766</v>
      </c>
      <c r="K36" s="162"/>
      <c r="L36" s="314"/>
      <c r="M36" s="314"/>
      <c r="N36" s="26"/>
    </row>
    <row r="37" spans="1:14">
      <c r="A37" s="568"/>
      <c r="B37" s="572"/>
      <c r="C37" s="32" t="s">
        <v>478</v>
      </c>
      <c r="D37" s="26">
        <v>5.32</v>
      </c>
      <c r="E37" s="32" t="s">
        <v>137</v>
      </c>
      <c r="F37" s="257" t="s">
        <v>307</v>
      </c>
      <c r="G37" s="257" t="s">
        <v>978</v>
      </c>
      <c r="H37" s="96">
        <v>5</v>
      </c>
      <c r="I37" s="323" t="s">
        <v>1139</v>
      </c>
      <c r="J37" s="319" t="s">
        <v>1766</v>
      </c>
      <c r="K37" s="162" t="s">
        <v>477</v>
      </c>
      <c r="L37" s="314"/>
      <c r="M37" s="314"/>
      <c r="N37" s="26"/>
    </row>
    <row r="38" spans="1:14" ht="101.5">
      <c r="A38" s="568"/>
      <c r="B38" s="572"/>
      <c r="C38" s="128" t="s">
        <v>140</v>
      </c>
      <c r="D38" s="314">
        <v>212</v>
      </c>
      <c r="E38" s="128" t="s">
        <v>137</v>
      </c>
      <c r="F38" s="257">
        <v>6.9444444444444434E-2</v>
      </c>
      <c r="G38" s="310" t="s">
        <v>978</v>
      </c>
      <c r="H38" s="96">
        <v>21</v>
      </c>
      <c r="I38" s="323" t="s">
        <v>1048</v>
      </c>
      <c r="J38" s="319" t="s">
        <v>1833</v>
      </c>
      <c r="K38" s="162"/>
      <c r="L38" s="314"/>
      <c r="M38" s="314"/>
      <c r="N38" s="26"/>
    </row>
    <row r="39" spans="1:14" ht="15" thickBot="1">
      <c r="A39" s="569"/>
      <c r="B39" s="571"/>
      <c r="C39" s="235" t="s">
        <v>124</v>
      </c>
      <c r="D39" s="357">
        <v>202.56</v>
      </c>
      <c r="E39" s="167" t="s">
        <v>246</v>
      </c>
      <c r="F39" s="196"/>
      <c r="G39" s="196"/>
      <c r="H39" s="168"/>
      <c r="I39" s="324" t="s">
        <v>1817</v>
      </c>
      <c r="J39" s="358"/>
      <c r="K39" s="29"/>
      <c r="L39" s="166"/>
      <c r="M39" s="166"/>
      <c r="N39" s="29"/>
    </row>
    <row r="40" spans="1:14" ht="15" thickBot="1">
      <c r="C40" s="102"/>
      <c r="E40" s="2"/>
      <c r="G40" s="198" t="s">
        <v>37</v>
      </c>
      <c r="H40" s="199">
        <f>SUM(H7:H39)</f>
        <v>483.93375000000003</v>
      </c>
      <c r="I40" s="103"/>
    </row>
    <row r="41" spans="1:14">
      <c r="C41" s="102"/>
      <c r="E41" s="2"/>
      <c r="G41" s="104"/>
      <c r="H41" s="105"/>
    </row>
    <row r="42" spans="1:14">
      <c r="C42" s="102"/>
      <c r="E42" s="2"/>
      <c r="G42" s="104"/>
      <c r="H42" s="105"/>
    </row>
    <row r="43" spans="1:14">
      <c r="C43" s="102"/>
    </row>
    <row r="44" spans="1:14">
      <c r="C44" s="102"/>
    </row>
    <row r="45" spans="1:14">
      <c r="C45" s="102"/>
    </row>
    <row r="46" spans="1:14">
      <c r="C46" s="102"/>
    </row>
    <row r="47" spans="1:14">
      <c r="C47" s="241"/>
    </row>
    <row r="48" spans="1:14">
      <c r="C48" s="241"/>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sheetData>
  <mergeCells count="27">
    <mergeCell ref="A33:A39"/>
    <mergeCell ref="B33:B39"/>
    <mergeCell ref="A4:A6"/>
    <mergeCell ref="B4:B6"/>
    <mergeCell ref="C4:C6"/>
    <mergeCell ref="A15:A32"/>
    <mergeCell ref="B15:B28"/>
    <mergeCell ref="B29:B32"/>
    <mergeCell ref="A7:A14"/>
    <mergeCell ref="B8:B12"/>
    <mergeCell ref="B13:B1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39" xr:uid="{C9546FEA-58FC-4F56-9518-F3055D50CDF7}">
      <formula1>#REF!</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0">
        <x14:dataValidation type="list" allowBlank="1" showInputMessage="1" xr:uid="{310CE435-9849-4DB0-91EC-769B6337BAD9}">
          <x14:formula1>
            <xm:f>Guias!$H$3:$H$22</xm:f>
          </x14:formula1>
          <xm:sqref>E39 E7:E33</xm:sqref>
        </x14:dataValidation>
        <x14:dataValidation type="list" allowBlank="1" showInputMessage="1" xr:uid="{94B3AD07-97B7-4020-BBE4-975AF35B65E3}">
          <x14:formula1>
            <xm:f>Guias!$J$3:$J$25</xm:f>
          </x14:formula1>
          <xm:sqref>I39 I7:I33</xm:sqref>
        </x14:dataValidation>
        <x14:dataValidation type="list" allowBlank="1" showInputMessage="1" showErrorMessage="1" xr:uid="{9F5550BF-8D39-40CC-90A4-58D3C83B4D71}">
          <x14:formula1>
            <xm:f>Guias!$P$3:$P$78</xm:f>
          </x14:formula1>
          <xm:sqref>L7:L39</xm:sqref>
        </x14:dataValidation>
        <x14:dataValidation type="list" allowBlank="1" showInputMessage="1" showErrorMessage="1" xr:uid="{4482D234-BDC8-4267-98BD-61066DE46D61}">
          <x14:formula1>
            <xm:f>Guias!$R$3:$R$102</xm:f>
          </x14:formula1>
          <xm:sqref>M7:M39</xm:sqref>
        </x14:dataValidation>
        <x14:dataValidation type="list" allowBlank="1" showInputMessage="1" xr:uid="{67EDD926-87EB-4364-A29D-DF653DB325C8}">
          <x14:formula1>
            <xm:f>Guias!$A$85:$A$142</xm:f>
          </x14:formula1>
          <xm:sqref>C29:C32</xm:sqref>
        </x14:dataValidation>
        <x14:dataValidation type="list" allowBlank="1" showInputMessage="1" xr:uid="{3255331B-40B6-4D55-9513-202A8F9CE119}">
          <x14:formula1>
            <xm:f>Guias!$A$245:$A$259</xm:f>
          </x14:formula1>
          <xm:sqref>C8:C12</xm:sqref>
        </x14:dataValidation>
        <x14:dataValidation type="list" allowBlank="1" showInputMessage="1" xr:uid="{D980390E-1E3B-4628-BCEE-80026FC5BCC0}">
          <x14:formula1>
            <xm:f>Guias!$A$200:$A$224</xm:f>
          </x14:formula1>
          <xm:sqref>C7</xm:sqref>
        </x14:dataValidation>
        <x14:dataValidation type="list" allowBlank="1" showInputMessage="1" xr:uid="{A3CCF855-7102-4805-924E-37C4BD382A40}">
          <x14:formula1>
            <xm:f>Guias!$A$260:$A$272</xm:f>
          </x14:formula1>
          <xm:sqref>C13:C14</xm:sqref>
        </x14:dataValidation>
        <x14:dataValidation type="list" allowBlank="1" showInputMessage="1" xr:uid="{7BCFB68B-A3F9-45BC-8B9A-2063367E7431}">
          <x14:formula1>
            <xm:f>Guias!$A$172:$A$199</xm:f>
          </x14:formula1>
          <xm:sqref>C33 C39</xm:sqref>
        </x14:dataValidation>
        <x14:dataValidation type="list" allowBlank="1" showInputMessage="1" xr:uid="{78482F20-03FB-4FFE-8F46-F914F295A509}">
          <x14:formula1>
            <xm:f>Guias!$A$5:$A$84</xm:f>
          </x14:formula1>
          <xm:sqref>C15:C28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32EF2-A9DB-4FAE-AFA9-4029B80584D4}">
  <sheetPr codeName="Hoja230"/>
  <dimension ref="A1:P97"/>
  <sheetViews>
    <sheetView zoomScale="80" zoomScaleNormal="80" workbookViewId="0">
      <selection activeCell="I33" sqref="I33"/>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t="s">
        <v>471</v>
      </c>
      <c r="D7" s="27" t="e">
        <f>IF(C7="",,VLOOKUP(C7,CIERRE!A$70:AJ$800,9,FALSE))</f>
        <v>#N/A</v>
      </c>
      <c r="E7" s="22" t="s">
        <v>137</v>
      </c>
      <c r="F7" s="23">
        <v>0.33333333333333331</v>
      </c>
      <c r="G7" s="23" t="s">
        <v>978</v>
      </c>
      <c r="H7" s="24" t="str">
        <f t="shared" ref="H7:H65" si="0">IF(MID(G7,1,3)="Con","",IF(E7="APAGADO",D7/24*(IF((G7-F7)*24&gt;0,(G7-F7)*24,24+(G7-F7)*24))," "))</f>
        <v/>
      </c>
      <c r="I7" s="25" t="s">
        <v>1047</v>
      </c>
      <c r="J7" s="97" t="s">
        <v>1836</v>
      </c>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c r="D11" s="27"/>
      <c r="E11" s="22"/>
      <c r="F11" s="23"/>
      <c r="G11" s="23"/>
      <c r="H11" s="24" t="str">
        <f t="shared" si="0"/>
        <v xml:space="preserve"> </v>
      </c>
      <c r="I11" s="348"/>
      <c r="J11" s="97"/>
      <c r="K11" s="27">
        <f>IF(C11="",,VLOOKUP(C11,Patrones!$A$1:$E$293,5,FALSE))</f>
        <v>0</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t="s">
        <v>272</v>
      </c>
      <c r="D14" s="252">
        <f>IF(C14="",,VLOOKUP(C14,CIERRE!A$70:AJ$800,9,FALSE))</f>
        <v>17.16</v>
      </c>
      <c r="E14" s="20" t="s">
        <v>137</v>
      </c>
      <c r="F14" s="91" t="s">
        <v>307</v>
      </c>
      <c r="G14" s="91" t="s">
        <v>978</v>
      </c>
      <c r="H14" s="194" t="str">
        <f t="shared" si="0"/>
        <v/>
      </c>
      <c r="I14" s="316" t="s">
        <v>1047</v>
      </c>
      <c r="J14" s="99" t="s">
        <v>1811</v>
      </c>
      <c r="K14" s="28"/>
      <c r="L14" s="28"/>
      <c r="M14" s="28"/>
      <c r="N14" s="28"/>
    </row>
    <row r="15" spans="1:16">
      <c r="A15" s="565"/>
      <c r="B15" s="559"/>
      <c r="C15" s="233"/>
      <c r="D15" s="253"/>
      <c r="E15" s="128"/>
      <c r="F15" s="312"/>
      <c r="G15" s="312"/>
      <c r="H15" s="311" t="str">
        <f t="shared" si="0"/>
        <v xml:space="preserve"> </v>
      </c>
      <c r="I15" s="251"/>
      <c r="J15" s="313"/>
      <c r="K15" s="314"/>
      <c r="L15" s="314"/>
      <c r="M15" s="314"/>
      <c r="N15" s="314"/>
    </row>
    <row r="16" spans="1:16">
      <c r="A16" s="565"/>
      <c r="B16" s="559"/>
      <c r="C16" s="233"/>
      <c r="D16" s="253"/>
      <c r="E16" s="128"/>
      <c r="F16" s="312"/>
      <c r="G16" s="312"/>
      <c r="H16" s="311" t="str">
        <f t="shared" si="0"/>
        <v xml:space="preserve"> </v>
      </c>
      <c r="I16" s="316"/>
      <c r="J16" s="313"/>
      <c r="K16" s="314"/>
      <c r="L16" s="314"/>
      <c r="M16" s="314"/>
      <c r="N16" s="314"/>
    </row>
    <row r="17" spans="1:14">
      <c r="A17" s="565"/>
      <c r="B17" s="559"/>
      <c r="C17" s="233"/>
      <c r="D17" s="253"/>
      <c r="E17" s="128"/>
      <c r="F17" s="312"/>
      <c r="G17" s="312"/>
      <c r="H17" s="311" t="str">
        <f t="shared" si="0"/>
        <v xml:space="preserve"> </v>
      </c>
      <c r="I17" s="316"/>
      <c r="J17" s="313"/>
      <c r="K17" s="314"/>
      <c r="L17" s="314"/>
      <c r="M17" s="314"/>
      <c r="N17" s="314"/>
    </row>
    <row r="18" spans="1:14" ht="33.75" customHeight="1">
      <c r="A18" s="565"/>
      <c r="B18" s="559"/>
      <c r="C18" s="233"/>
      <c r="D18" s="253"/>
      <c r="E18" s="128"/>
      <c r="F18" s="312"/>
      <c r="G18" s="312"/>
      <c r="H18" s="311" t="str">
        <f t="shared" si="0"/>
        <v xml:space="preserve"> </v>
      </c>
      <c r="I18" s="316"/>
      <c r="J18" s="267"/>
      <c r="K18" s="26"/>
      <c r="L18" s="26"/>
      <c r="M18" s="26"/>
      <c r="N18" s="26"/>
    </row>
    <row r="19" spans="1:14" ht="15" thickBot="1">
      <c r="A19" s="565"/>
      <c r="B19" s="560"/>
      <c r="C19" s="233"/>
      <c r="D19" s="350">
        <f>IF(C19="",,VLOOKUP(C19,CIERRE!A$70:AJ$800,9,FALSE))</f>
        <v>0</v>
      </c>
      <c r="E19" s="128"/>
      <c r="F19" s="204"/>
      <c r="G19" s="204"/>
      <c r="H19" s="168" t="str">
        <f t="shared" si="0"/>
        <v xml:space="preserve"> </v>
      </c>
      <c r="I19" s="144"/>
      <c r="J19" s="211"/>
      <c r="K19" s="166"/>
      <c r="L19" s="166"/>
      <c r="M19" s="166"/>
      <c r="N19" s="166"/>
    </row>
    <row r="20" spans="1:14" ht="29">
      <c r="A20" s="565"/>
      <c r="B20" s="561" t="s">
        <v>33</v>
      </c>
      <c r="C20" s="22" t="s">
        <v>309</v>
      </c>
      <c r="D20" s="27">
        <f>IF(C20="",,VLOOKUP(C20,CIERRE!A$70:AJ$800,9,FALSE))</f>
        <v>420</v>
      </c>
      <c r="E20" s="22" t="s">
        <v>246</v>
      </c>
      <c r="F20" s="23"/>
      <c r="G20" s="23"/>
      <c r="H20" s="24" t="str">
        <f t="shared" si="0"/>
        <v xml:space="preserve"> </v>
      </c>
      <c r="I20" s="25" t="s">
        <v>1851</v>
      </c>
      <c r="J20" s="97"/>
      <c r="K20" s="27" t="str">
        <f>IF(C20="",,VLOOKUP(C20,Patrones!$A$1:$E$293,5,FALSE))</f>
        <v>YLBA-026WIW</v>
      </c>
      <c r="L20" s="27"/>
      <c r="M20" s="27"/>
      <c r="N20" s="27"/>
    </row>
    <row r="21" spans="1:14" ht="30" customHeight="1">
      <c r="A21" s="565"/>
      <c r="B21" s="562"/>
      <c r="C21" s="19"/>
      <c r="D21" s="161">
        <f>IF(C21="",,VLOOKUP(C21,CIERRE!A$70:AJ$800,9,FALSE))</f>
        <v>0</v>
      </c>
      <c r="E21" s="19"/>
      <c r="F21" s="83"/>
      <c r="G21" s="83"/>
      <c r="H21" s="79" t="str">
        <f t="shared" si="0"/>
        <v xml:space="preserve"> </v>
      </c>
      <c r="I21" s="270"/>
      <c r="J21" s="262"/>
      <c r="K21" s="161"/>
      <c r="L21" s="161"/>
      <c r="M21" s="161"/>
      <c r="N21" s="161"/>
    </row>
    <row r="22" spans="1:14">
      <c r="A22" s="565"/>
      <c r="B22" s="562"/>
      <c r="C22" s="19"/>
      <c r="D22" s="161">
        <f>IF(C22="",,VLOOKUP(C22,CIERRE!A$70:AJ$800,9,FALSE))</f>
        <v>0</v>
      </c>
      <c r="E22" s="19"/>
      <c r="F22" s="83"/>
      <c r="G22" s="83"/>
      <c r="H22" s="79" t="str">
        <f t="shared" si="0"/>
        <v xml:space="preserve"> </v>
      </c>
      <c r="I22" s="270"/>
      <c r="J22" s="262"/>
      <c r="K22" s="161"/>
      <c r="L22" s="161"/>
      <c r="M22" s="161"/>
      <c r="N22" s="161"/>
    </row>
    <row r="23" spans="1:14">
      <c r="A23" s="565"/>
      <c r="B23" s="562"/>
      <c r="C23" s="19"/>
      <c r="D23" s="161">
        <f>IF(C23="",,VLOOKUP(C23,CIERRE!A$70:AJ$800,9,FALSE))</f>
        <v>0</v>
      </c>
      <c r="E23" s="19"/>
      <c r="F23" s="83"/>
      <c r="G23" s="83"/>
      <c r="H23" s="79" t="str">
        <f t="shared" si="0"/>
        <v xml:space="preserve"> </v>
      </c>
      <c r="I23" s="270"/>
      <c r="J23" s="262"/>
      <c r="K23" s="161"/>
      <c r="L23" s="161"/>
      <c r="M23" s="161"/>
      <c r="N23" s="161"/>
    </row>
    <row r="24" spans="1:14">
      <c r="A24" s="565"/>
      <c r="B24" s="562"/>
      <c r="C24" s="19"/>
      <c r="D24" s="161">
        <f>IF(C24="",,VLOOKUP(C24,CIERRE!A$70:AJ$800,9,FALSE))</f>
        <v>0</v>
      </c>
      <c r="E24" s="19"/>
      <c r="F24" s="83"/>
      <c r="G24" s="83"/>
      <c r="H24" s="79" t="str">
        <f t="shared" si="0"/>
        <v xml:space="preserve"> </v>
      </c>
      <c r="I24" s="270"/>
      <c r="J24" s="262"/>
      <c r="K24" s="161"/>
      <c r="L24" s="161"/>
      <c r="M24" s="161"/>
      <c r="N24" s="161"/>
    </row>
    <row r="25" spans="1:14">
      <c r="A25" s="565"/>
      <c r="B25" s="562"/>
      <c r="C25" s="19"/>
      <c r="D25" s="161">
        <f>IF(C25="",,VLOOKUP(C25,CIERRE!A$70:AJ$800,9,FALSE))</f>
        <v>0</v>
      </c>
      <c r="E25" s="19"/>
      <c r="F25" s="83"/>
      <c r="G25" s="83"/>
      <c r="H25" s="79" t="str">
        <f t="shared" si="0"/>
        <v xml:space="preserve"> </v>
      </c>
      <c r="I25" s="270"/>
      <c r="J25" s="262"/>
      <c r="K25" s="161"/>
      <c r="L25" s="161"/>
      <c r="M25" s="161"/>
      <c r="N25" s="161"/>
    </row>
    <row r="26" spans="1:14">
      <c r="A26" s="565"/>
      <c r="B26" s="562"/>
      <c r="C26" s="19"/>
      <c r="D26" s="161">
        <f>IF(C26="",,VLOOKUP(C26,CIERRE!A$70:AJ$800,9,FALSE))</f>
        <v>0</v>
      </c>
      <c r="E26" s="19"/>
      <c r="F26" s="83"/>
      <c r="G26" s="83"/>
      <c r="H26" s="79" t="str">
        <f t="shared" si="0"/>
        <v xml:space="preserve"> </v>
      </c>
      <c r="I26" s="270"/>
      <c r="J26" s="262"/>
      <c r="K26" s="161"/>
      <c r="L26" s="161"/>
      <c r="M26" s="161"/>
      <c r="N26" s="161"/>
    </row>
    <row r="27" spans="1:14">
      <c r="A27" s="565"/>
      <c r="B27" s="562"/>
      <c r="C27" s="19"/>
      <c r="D27" s="161">
        <f>IF(C27="",,VLOOKUP(C27,CIERRE!A$70:AJ$800,9,FALSE))</f>
        <v>0</v>
      </c>
      <c r="E27" s="127"/>
      <c r="F27" s="165"/>
      <c r="G27" s="165"/>
      <c r="H27" s="79" t="str">
        <f t="shared" si="0"/>
        <v xml:space="preserve"> </v>
      </c>
      <c r="I27" s="146"/>
      <c r="J27" s="269"/>
      <c r="K27" s="145">
        <f>IF(C27="",,VLOOKUP(C27,Patrones!$A$1:$E$293,5,FALSE))</f>
        <v>0</v>
      </c>
      <c r="L27" s="145"/>
      <c r="M27" s="145"/>
      <c r="N27" s="145"/>
    </row>
    <row r="28" spans="1:14" ht="15" thickBot="1">
      <c r="A28" s="566"/>
      <c r="B28" s="563"/>
      <c r="C28" s="19"/>
      <c r="D28" s="169">
        <f>IF(C28="",,VLOOKUP(C28,CIERRE!A$70:AJ$800,9,FALSE))</f>
        <v>0</v>
      </c>
      <c r="E28" s="173"/>
      <c r="F28" s="170"/>
      <c r="G28" s="170"/>
      <c r="H28" s="171" t="str">
        <f t="shared" si="0"/>
        <v xml:space="preserve"> </v>
      </c>
      <c r="I28" s="172"/>
      <c r="J28" s="195"/>
      <c r="K28" s="169">
        <f>IF(C28="",,VLOOKUP(C28,Patrones!$A$1:$E$293,5,FALSE))</f>
        <v>0</v>
      </c>
      <c r="L28" s="169"/>
      <c r="M28" s="169"/>
      <c r="N28" s="169"/>
    </row>
    <row r="29" spans="1:14">
      <c r="A29" s="556" t="s">
        <v>659</v>
      </c>
      <c r="B29" s="558" t="s">
        <v>8</v>
      </c>
      <c r="C29" s="232" t="s">
        <v>81</v>
      </c>
      <c r="D29" s="253">
        <f>IF(C29="",,VLOOKUP(C29,CIERRE!A$70:AJ$800,9,FALSE))</f>
        <v>159.19999999999999</v>
      </c>
      <c r="E29" s="20" t="s">
        <v>137</v>
      </c>
      <c r="F29" s="302" t="s">
        <v>307</v>
      </c>
      <c r="G29" s="91">
        <v>0.18402777777777779</v>
      </c>
      <c r="H29" s="92">
        <v>3</v>
      </c>
      <c r="I29" s="154" t="s">
        <v>1042</v>
      </c>
      <c r="J29" s="99"/>
      <c r="K29" s="28" t="str">
        <f>IF(C29="",,VLOOKUP(C29,Patrones!$A$1:$E$293,5,FALSE))</f>
        <v>ACAG-070IUI</v>
      </c>
      <c r="L29" s="28"/>
      <c r="M29" s="28"/>
      <c r="N29" s="28"/>
    </row>
    <row r="30" spans="1:14" ht="29">
      <c r="A30" s="557"/>
      <c r="B30" s="559"/>
      <c r="C30" s="237" t="s">
        <v>676</v>
      </c>
      <c r="D30" s="254">
        <f>IF(C30="",,VLOOKUP(C30,CIERRE!A$70:AJ$800,9,FALSE))</f>
        <v>266.75</v>
      </c>
      <c r="E30" s="238" t="s">
        <v>731</v>
      </c>
      <c r="F30" s="228"/>
      <c r="G30" s="228"/>
      <c r="H30" s="239" t="str">
        <f t="shared" si="0"/>
        <v xml:space="preserve"> </v>
      </c>
      <c r="I30" s="251" t="s">
        <v>1850</v>
      </c>
      <c r="J30" s="229"/>
      <c r="K30" s="162" t="str">
        <f>IF(C30="",,VLOOKUP(C30,Patrones!$A$1:$E$293,5,FALSE))</f>
        <v>ACAI-205IUI</v>
      </c>
      <c r="L30" s="162"/>
      <c r="M30" s="162"/>
      <c r="N30" s="162"/>
    </row>
    <row r="31" spans="1:14" ht="29">
      <c r="A31" s="557"/>
      <c r="B31" s="559"/>
      <c r="C31" s="237" t="s">
        <v>81</v>
      </c>
      <c r="D31" s="254">
        <f>IF(C31="",,VLOOKUP(C31,CIERRE!A$70:AJ$800,9,FALSE))</f>
        <v>159.19999999999999</v>
      </c>
      <c r="E31" s="238" t="s">
        <v>738</v>
      </c>
      <c r="F31" s="228"/>
      <c r="G31" s="228"/>
      <c r="H31" s="239" t="str">
        <f t="shared" si="0"/>
        <v xml:space="preserve"> </v>
      </c>
      <c r="I31" s="251" t="s">
        <v>1852</v>
      </c>
      <c r="J31" s="229"/>
      <c r="K31" s="162" t="str">
        <f>IF(C31="",,VLOOKUP(C31,Patrones!$A$1:$E$293,5,FALSE))</f>
        <v>ACAG-070IUI</v>
      </c>
      <c r="L31" s="162"/>
      <c r="M31" s="162"/>
      <c r="N31" s="162"/>
    </row>
    <row r="32" spans="1:14">
      <c r="A32" s="557"/>
      <c r="B32" s="559"/>
      <c r="C32" s="237" t="s">
        <v>85</v>
      </c>
      <c r="D32" s="254">
        <f>IF(C32="",,VLOOKUP(C32,CIERRE!A$70:AJ$800,9,FALSE))</f>
        <v>107.2</v>
      </c>
      <c r="E32" s="238" t="s">
        <v>490</v>
      </c>
      <c r="F32" s="228"/>
      <c r="G32" s="228"/>
      <c r="H32" s="239"/>
      <c r="I32" s="251" t="s">
        <v>1855</v>
      </c>
      <c r="J32" s="229"/>
      <c r="K32" s="162"/>
      <c r="L32" s="162"/>
      <c r="M32" s="162"/>
      <c r="N32" s="162"/>
    </row>
    <row r="33" spans="1:14">
      <c r="A33" s="557"/>
      <c r="B33" s="559"/>
      <c r="C33" s="237" t="s">
        <v>98</v>
      </c>
      <c r="D33" s="254">
        <f>IF(C33="",,VLOOKUP(C33,CIERRE!A$70:AJ$800,9,FALSE))</f>
        <v>147.6</v>
      </c>
      <c r="E33" s="238" t="s">
        <v>246</v>
      </c>
      <c r="F33" s="228"/>
      <c r="G33" s="228"/>
      <c r="H33" s="239" t="str">
        <f t="shared" si="0"/>
        <v xml:space="preserve"> </v>
      </c>
      <c r="I33" s="251" t="s">
        <v>1854</v>
      </c>
      <c r="J33" s="229"/>
      <c r="K33" s="162" t="e">
        <f>IF(C33="",,VLOOKUP(C33,Patrones!$A$1:$E$293,5,FALSE))</f>
        <v>#N/A</v>
      </c>
      <c r="L33" s="162"/>
      <c r="M33" s="162"/>
      <c r="N33" s="162"/>
    </row>
    <row r="34" spans="1:14" ht="30.75" customHeight="1">
      <c r="A34" s="557"/>
      <c r="B34" s="559"/>
      <c r="C34" s="237" t="s">
        <v>260</v>
      </c>
      <c r="D34" s="254">
        <f>IF(C34="",,VLOOKUP(C34,CIERRE!A$70:AJ$800,9,FALSE))</f>
        <v>392</v>
      </c>
      <c r="E34" s="238" t="s">
        <v>768</v>
      </c>
      <c r="F34" s="228"/>
      <c r="G34" s="228"/>
      <c r="H34" s="239" t="str">
        <f t="shared" si="0"/>
        <v xml:space="preserve"> </v>
      </c>
      <c r="I34" s="251" t="s">
        <v>1832</v>
      </c>
      <c r="J34" s="229"/>
      <c r="K34" s="162" t="str">
        <f>IF(C34="",,VLOOKUP(C34,Patrones!$A$1:$E$293,5,FALSE))</f>
        <v>ACAO-155IUI</v>
      </c>
      <c r="L34" s="162"/>
      <c r="M34" s="162"/>
      <c r="N34" s="162"/>
    </row>
    <row r="35" spans="1:14" ht="30.75" customHeight="1" thickBot="1">
      <c r="A35" s="557"/>
      <c r="B35" s="559"/>
      <c r="C35" s="237" t="s">
        <v>248</v>
      </c>
      <c r="D35" s="254">
        <f>IF(C35="",,VLOOKUP(C35,CIERRE!A$70:AJ$800,9,FALSE))</f>
        <v>240</v>
      </c>
      <c r="E35" s="238" t="s">
        <v>768</v>
      </c>
      <c r="F35" s="228"/>
      <c r="G35" s="228"/>
      <c r="H35" s="239" t="str">
        <f t="shared" si="0"/>
        <v xml:space="preserve"> </v>
      </c>
      <c r="I35" s="251" t="s">
        <v>1832</v>
      </c>
      <c r="J35" s="229"/>
      <c r="K35" s="162" t="str">
        <f>IF(C35="",,VLOOKUP(C35,Patrones!$A$1:$E$293,5,FALSE))</f>
        <v>ACAO-155IUI</v>
      </c>
      <c r="L35" s="162"/>
      <c r="M35" s="162"/>
      <c r="N35" s="162"/>
    </row>
    <row r="36" spans="1:14" ht="87">
      <c r="A36" s="557"/>
      <c r="B36" s="561" t="s">
        <v>66</v>
      </c>
      <c r="C36" s="22" t="s">
        <v>1650</v>
      </c>
      <c r="D36" s="27">
        <f>IF(C36="",,VLOOKUP(C36,CIERRE!A$70:AJ$800,9,FALSE))</f>
        <v>182.16</v>
      </c>
      <c r="E36" s="22" t="s">
        <v>137</v>
      </c>
      <c r="F36" s="297" t="s">
        <v>307</v>
      </c>
      <c r="G36" s="297" t="s">
        <v>978</v>
      </c>
      <c r="H36" s="24" t="str">
        <f t="shared" si="0"/>
        <v/>
      </c>
      <c r="I36" s="25" t="s">
        <v>1139</v>
      </c>
      <c r="J36" s="98" t="s">
        <v>1853</v>
      </c>
      <c r="K36" s="27" t="e">
        <f>IF(C36="",,VLOOKUP(C36,Patrones!$A$1:$E$293,5,FALSE))</f>
        <v>#N/A</v>
      </c>
      <c r="L36" s="27"/>
      <c r="M36" s="27"/>
      <c r="N36" s="27"/>
    </row>
    <row r="37" spans="1:14">
      <c r="A37" s="557"/>
      <c r="B37" s="562"/>
      <c r="C37" s="19" t="s">
        <v>1140</v>
      </c>
      <c r="D37" s="145">
        <f>IF(C37="",,VLOOKUP(C37,CIERRE!A$70:AJ$800,9,FALSE))</f>
        <v>52.92</v>
      </c>
      <c r="E37" s="19" t="s">
        <v>137</v>
      </c>
      <c r="F37" s="83">
        <v>0.2951388888888889</v>
      </c>
      <c r="G37" s="83" t="s">
        <v>978</v>
      </c>
      <c r="H37" s="226" t="str">
        <f t="shared" si="0"/>
        <v/>
      </c>
      <c r="I37" s="270" t="s">
        <v>1042</v>
      </c>
      <c r="J37" s="242"/>
      <c r="K37" s="161"/>
      <c r="L37" s="161"/>
      <c r="M37" s="161"/>
      <c r="N37" s="161"/>
    </row>
    <row r="38" spans="1:14">
      <c r="A38" s="557"/>
      <c r="B38" s="562"/>
      <c r="C38" s="19"/>
      <c r="D38" s="145">
        <f>IF(C38="",,VLOOKUP(C38,CIERRE!A$70:AJ$800,9,FALSE))</f>
        <v>0</v>
      </c>
      <c r="E38" s="19"/>
      <c r="F38" s="83"/>
      <c r="G38" s="83"/>
      <c r="H38" s="79" t="str">
        <f t="shared" si="0"/>
        <v xml:space="preserve"> </v>
      </c>
      <c r="I38" s="270"/>
      <c r="J38" s="242"/>
      <c r="K38" s="161"/>
      <c r="L38" s="161"/>
      <c r="M38" s="161"/>
      <c r="N38" s="161"/>
    </row>
    <row r="39" spans="1:14">
      <c r="A39" s="557"/>
      <c r="B39" s="562"/>
      <c r="C39" s="19"/>
      <c r="D39" s="145">
        <f>IF(C39="",,VLOOKUP(C39,CIERRE!A$70:AJ$800,9,FALSE))</f>
        <v>0</v>
      </c>
      <c r="E39" s="19"/>
      <c r="F39" s="83"/>
      <c r="G39" s="83"/>
      <c r="H39" s="79" t="str">
        <f t="shared" si="0"/>
        <v xml:space="preserve"> </v>
      </c>
      <c r="I39" s="270"/>
      <c r="J39" s="242"/>
      <c r="K39" s="161"/>
      <c r="L39" s="161"/>
      <c r="M39" s="161"/>
      <c r="N39" s="161"/>
    </row>
    <row r="40" spans="1:14">
      <c r="A40" s="557"/>
      <c r="B40" s="562"/>
      <c r="C40" s="19"/>
      <c r="D40" s="145">
        <f>IF(C40="",,VLOOKUP(C40,CIERRE!A$70:AJ$800,9,FALSE))</f>
        <v>0</v>
      </c>
      <c r="E40" s="19"/>
      <c r="F40" s="83"/>
      <c r="G40" s="83"/>
      <c r="H40" s="79" t="str">
        <f t="shared" si="0"/>
        <v xml:space="preserve"> </v>
      </c>
      <c r="I40" s="270"/>
      <c r="J40" s="242"/>
      <c r="K40" s="161"/>
      <c r="L40" s="161"/>
      <c r="M40" s="161"/>
      <c r="N40" s="161"/>
    </row>
    <row r="41" spans="1:14">
      <c r="A41" s="557"/>
      <c r="B41" s="562"/>
      <c r="C41" s="19"/>
      <c r="D41" s="145">
        <f>IF(C41="",,VLOOKUP(C41,CIERRE!A$70:AJ$800,9,FALSE))</f>
        <v>0</v>
      </c>
      <c r="E41" s="19"/>
      <c r="F41" s="83"/>
      <c r="G41" s="83"/>
      <c r="H41" s="79" t="str">
        <f t="shared" si="0"/>
        <v xml:space="preserve"> </v>
      </c>
      <c r="I41" s="270"/>
      <c r="J41" s="242"/>
      <c r="K41" s="161"/>
      <c r="L41" s="161"/>
      <c r="M41" s="161"/>
      <c r="N41" s="161"/>
    </row>
    <row r="42" spans="1:14">
      <c r="A42" s="557"/>
      <c r="B42" s="562"/>
      <c r="C42" s="19"/>
      <c r="D42" s="145">
        <f>IF(C42="",,VLOOKUP(C42,CIERRE!A$70:AJ$800,9,FALSE))</f>
        <v>0</v>
      </c>
      <c r="E42" s="19"/>
      <c r="F42" s="83"/>
      <c r="G42" s="83"/>
      <c r="H42" s="79" t="str">
        <f t="shared" si="0"/>
        <v xml:space="preserve"> </v>
      </c>
      <c r="I42" s="270"/>
      <c r="J42" s="242"/>
      <c r="K42" s="161"/>
      <c r="L42" s="161"/>
      <c r="M42" s="161"/>
      <c r="N42" s="161"/>
    </row>
    <row r="43" spans="1:14">
      <c r="A43" s="557"/>
      <c r="B43" s="562"/>
      <c r="C43" s="19"/>
      <c r="D43" s="145">
        <f>IF(C43="",,VLOOKUP(C43,CIERRE!A$70:AJ$800,9,FALSE))</f>
        <v>0</v>
      </c>
      <c r="E43" s="19"/>
      <c r="F43" s="83"/>
      <c r="G43" s="83"/>
      <c r="H43" s="79" t="str">
        <f t="shared" si="0"/>
        <v xml:space="preserve"> </v>
      </c>
      <c r="I43" s="270"/>
      <c r="J43" s="242"/>
      <c r="K43" s="161"/>
      <c r="L43" s="161"/>
      <c r="M43" s="161"/>
      <c r="N43" s="161"/>
    </row>
    <row r="44" spans="1:14">
      <c r="A44" s="557"/>
      <c r="B44" s="562"/>
      <c r="C44" s="19"/>
      <c r="D44" s="145">
        <f>IF(C44="",,VLOOKUP(C44,CIERRE!A$70:AJ$800,9,FALSE))</f>
        <v>0</v>
      </c>
      <c r="E44" s="19"/>
      <c r="F44" s="83"/>
      <c r="G44" s="83"/>
      <c r="H44" s="79" t="str">
        <f t="shared" si="0"/>
        <v xml:space="preserve"> </v>
      </c>
      <c r="I44" s="270"/>
      <c r="J44" s="242"/>
      <c r="K44" s="161"/>
      <c r="L44" s="161"/>
      <c r="M44" s="161"/>
      <c r="N44" s="161"/>
    </row>
    <row r="45" spans="1:14">
      <c r="A45" s="557"/>
      <c r="B45" s="562"/>
      <c r="C45" s="19"/>
      <c r="D45" s="145">
        <f>IF(C45="",,VLOOKUP(C45,CIERRE!A$70:AJ$800,9,FALSE))</f>
        <v>0</v>
      </c>
      <c r="E45" s="19"/>
      <c r="F45" s="83"/>
      <c r="G45" s="83"/>
      <c r="H45" s="79" t="str">
        <f t="shared" si="0"/>
        <v xml:space="preserve"> </v>
      </c>
      <c r="I45" s="270"/>
      <c r="J45" s="242"/>
      <c r="K45" s="161"/>
      <c r="L45" s="161"/>
      <c r="M45" s="161"/>
      <c r="N45" s="161"/>
    </row>
    <row r="46" spans="1:14">
      <c r="A46" s="557"/>
      <c r="B46" s="562"/>
      <c r="C46" s="19"/>
      <c r="D46" s="145">
        <f>IF(C46="",,VLOOKUP(C46,CIERRE!A$70:AJ$800,9,FALSE))</f>
        <v>0</v>
      </c>
      <c r="E46" s="19"/>
      <c r="F46" s="83"/>
      <c r="G46" s="83"/>
      <c r="H46" s="79" t="str">
        <f t="shared" si="0"/>
        <v xml:space="preserve"> </v>
      </c>
      <c r="I46" s="270"/>
      <c r="J46" s="242"/>
      <c r="K46" s="161"/>
      <c r="L46" s="161"/>
      <c r="M46" s="161"/>
      <c r="N46" s="161"/>
    </row>
    <row r="47" spans="1:14">
      <c r="A47" s="557"/>
      <c r="B47" s="562"/>
      <c r="C47" s="19"/>
      <c r="D47" s="145">
        <f>IF(C47="",,VLOOKUP(C47,CIERRE!A$70:AJ$800,9,FALSE))</f>
        <v>0</v>
      </c>
      <c r="E47" s="19"/>
      <c r="F47" s="83"/>
      <c r="G47" s="83"/>
      <c r="H47" s="79" t="str">
        <f t="shared" si="0"/>
        <v xml:space="preserve"> </v>
      </c>
      <c r="I47" s="270"/>
      <c r="J47" s="242"/>
      <c r="K47" s="161"/>
      <c r="L47" s="161"/>
      <c r="M47" s="161"/>
      <c r="N47" s="161"/>
    </row>
    <row r="48" spans="1:14">
      <c r="A48" s="557"/>
      <c r="B48" s="562"/>
      <c r="C48" s="19"/>
      <c r="D48" s="145">
        <f>IF(C48="",,VLOOKUP(C48,CIERRE!A$70:AJ$800,9,FALSE))</f>
        <v>0</v>
      </c>
      <c r="E48" s="19"/>
      <c r="F48" s="83"/>
      <c r="G48" s="83"/>
      <c r="H48" s="79" t="str">
        <f t="shared" si="0"/>
        <v xml:space="preserve"> </v>
      </c>
      <c r="I48" s="270"/>
      <c r="J48" s="242"/>
      <c r="K48" s="161"/>
      <c r="L48" s="161"/>
      <c r="M48" s="161"/>
      <c r="N48" s="161"/>
    </row>
    <row r="49" spans="1:14">
      <c r="A49" s="557"/>
      <c r="B49" s="562"/>
      <c r="C49" s="127"/>
      <c r="D49" s="145">
        <f>IF(C49="",,VLOOKUP(C49,CIERRE!A$70:AJ$800,9,FALSE))</f>
        <v>0</v>
      </c>
      <c r="E49" s="127"/>
      <c r="F49" s="165"/>
      <c r="G49" s="165"/>
      <c r="H49" s="79" t="str">
        <f t="shared" si="0"/>
        <v xml:space="preserve"> </v>
      </c>
      <c r="I49" s="146"/>
      <c r="J49" s="242"/>
      <c r="K49" s="145">
        <f>IF(C49="",,VLOOKUP(C49,Patrones!$A$1:$E$293,5,FALSE))</f>
        <v>0</v>
      </c>
      <c r="L49" s="161"/>
      <c r="M49" s="161"/>
      <c r="N49" s="161"/>
    </row>
    <row r="50" spans="1:14" ht="15" thickBot="1">
      <c r="A50" s="557"/>
      <c r="B50" s="563"/>
      <c r="C50" s="78"/>
      <c r="D50" s="153">
        <f>IF(C50="",,VLOOKUP(C50,CIERRE!A$70:AJ$800,9,FALSE))</f>
        <v>0</v>
      </c>
      <c r="E50" s="78"/>
      <c r="F50" s="265"/>
      <c r="G50" s="265"/>
      <c r="H50" s="266" t="str">
        <f t="shared" si="0"/>
        <v xml:space="preserve"> </v>
      </c>
      <c r="I50" s="155"/>
      <c r="J50" s="268"/>
      <c r="K50" s="153">
        <f>IF(C50="",,VLOOKUP(C50,Patrones!$A$1:$E$293,5,FALSE))</f>
        <v>0</v>
      </c>
      <c r="L50" s="161"/>
      <c r="M50" s="161"/>
      <c r="N50" s="151"/>
    </row>
    <row r="51" spans="1:14">
      <c r="A51" s="567" t="s">
        <v>660</v>
      </c>
      <c r="B51" s="558" t="s">
        <v>20</v>
      </c>
      <c r="C51" s="232"/>
      <c r="D51" s="252">
        <f>IF(C51="",,VLOOKUP(C51,CIERRE!A$70:AJ$800,9,FALSE))</f>
        <v>0</v>
      </c>
      <c r="E51" s="20"/>
      <c r="F51" s="21"/>
      <c r="G51" s="21"/>
      <c r="H51" s="194" t="str">
        <f t="shared" si="0"/>
        <v xml:space="preserve"> </v>
      </c>
      <c r="I51" s="154"/>
      <c r="J51" s="99"/>
      <c r="K51" s="28">
        <f>IF(C51="",,VLOOKUP(C51,Patrones!$A$1:$E$293,5,FALSE))</f>
        <v>0</v>
      </c>
      <c r="L51" s="28"/>
      <c r="M51" s="28"/>
      <c r="N51" s="28"/>
    </row>
    <row r="52" spans="1:14">
      <c r="A52" s="568"/>
      <c r="B52" s="559"/>
      <c r="C52" s="233"/>
      <c r="D52" s="253">
        <f>IF(C52="",,VLOOKUP(C52,CIERRE!A$70:AJ$800,9,FALSE))</f>
        <v>0</v>
      </c>
      <c r="E52" s="128"/>
      <c r="F52" s="95"/>
      <c r="G52" s="95"/>
      <c r="H52" s="96" t="str">
        <f t="shared" si="0"/>
        <v xml:space="preserve"> </v>
      </c>
      <c r="I52" s="256"/>
      <c r="J52" s="267"/>
      <c r="K52" s="26">
        <f>IF(C52="",,VLOOKUP(C52,Patrones!$A$1:$E$293,5,FALSE))</f>
        <v>0</v>
      </c>
      <c r="L52" s="26"/>
      <c r="M52" s="26"/>
      <c r="N52" s="26"/>
    </row>
    <row r="53" spans="1:14" ht="15" thickBot="1">
      <c r="A53" s="568"/>
      <c r="B53" s="560"/>
      <c r="C53" s="233"/>
      <c r="D53" s="253">
        <f>IF(C53="",,VLOOKUP(C53,CIERRE!A$70:AJ$800,9,FALSE))</f>
        <v>0</v>
      </c>
      <c r="E53" s="128"/>
      <c r="F53" s="204"/>
      <c r="G53" s="204"/>
      <c r="H53" s="168" t="str">
        <f t="shared" si="0"/>
        <v xml:space="preserve"> </v>
      </c>
      <c r="I53" s="144"/>
      <c r="J53" s="211"/>
      <c r="K53" s="166">
        <f>IF(C53="",,VLOOKUP(C53,Patrones!$A$1:$E$293,5,FALSE))</f>
        <v>0</v>
      </c>
      <c r="L53" s="166"/>
      <c r="M53" s="166"/>
      <c r="N53" s="166"/>
    </row>
    <row r="54" spans="1:14">
      <c r="A54" s="568"/>
      <c r="B54" s="561" t="s">
        <v>28</v>
      </c>
      <c r="C54" s="22"/>
      <c r="D54" s="27">
        <f>IF(C54="",,VLOOKUP(C54,CIERRE!A$70:AJ$800,9,FALSE))</f>
        <v>0</v>
      </c>
      <c r="E54" s="22"/>
      <c r="F54" s="23"/>
      <c r="G54" s="23"/>
      <c r="H54" s="24" t="str">
        <f t="shared" si="0"/>
        <v xml:space="preserve"> </v>
      </c>
      <c r="I54" s="25"/>
      <c r="J54" s="98"/>
      <c r="K54" s="27">
        <f>IF(C54="",,VLOOKUP(C54,Patrones!$A$1:$E$293,5,FALSE))</f>
        <v>0</v>
      </c>
      <c r="L54" s="27"/>
      <c r="M54" s="27"/>
      <c r="N54" s="27"/>
    </row>
    <row r="55" spans="1:14">
      <c r="A55" s="568"/>
      <c r="B55" s="562"/>
      <c r="C55" s="127"/>
      <c r="D55" s="145">
        <f>IF(C55="",,VLOOKUP(C55,CIERRE!A$70:AJ$800,9,FALSE))</f>
        <v>0</v>
      </c>
      <c r="E55" s="127"/>
      <c r="F55" s="165"/>
      <c r="G55" s="165"/>
      <c r="H55" s="79" t="str">
        <f t="shared" si="0"/>
        <v xml:space="preserve"> </v>
      </c>
      <c r="I55" s="146"/>
      <c r="J55" s="242"/>
      <c r="K55" s="145">
        <f>IF(C55="",,VLOOKUP(C55,Patrones!$A$1:$E$293,5,FALSE))</f>
        <v>0</v>
      </c>
      <c r="L55" s="145"/>
      <c r="M55" s="145"/>
      <c r="N55" s="145"/>
    </row>
    <row r="56" spans="1:14" ht="15" thickBot="1">
      <c r="A56" s="568"/>
      <c r="B56" s="563"/>
      <c r="C56" s="173"/>
      <c r="D56" s="169">
        <f>IF(C56="",,VLOOKUP(C56,CIERRE!A$70:AJ$800,9,FALSE))</f>
        <v>0</v>
      </c>
      <c r="E56" s="173"/>
      <c r="F56" s="170"/>
      <c r="G56" s="170"/>
      <c r="H56" s="171" t="str">
        <f t="shared" si="0"/>
        <v xml:space="preserve"> </v>
      </c>
      <c r="I56" s="172"/>
      <c r="J56" s="268"/>
      <c r="K56" s="169">
        <f>IF(C56="",,VLOOKUP(C56,Patrones!$A$1:$E$293,5,FALSE))</f>
        <v>0</v>
      </c>
      <c r="L56" s="169"/>
      <c r="M56" s="169"/>
      <c r="N56" s="169"/>
    </row>
    <row r="57" spans="1:14" ht="15" customHeight="1">
      <c r="A57" s="568"/>
      <c r="B57" s="570" t="s">
        <v>203</v>
      </c>
      <c r="C57" s="232"/>
      <c r="D57" s="252">
        <f>IF(C57="",,VLOOKUP(C57,CIERRE!A$70:AJ$800,9,FALSE))</f>
        <v>0</v>
      </c>
      <c r="E57" s="20"/>
      <c r="F57" s="91"/>
      <c r="G57" s="91"/>
      <c r="H57" s="92" t="str">
        <f t="shared" si="0"/>
        <v xml:space="preserve"> </v>
      </c>
      <c r="I57" s="154"/>
      <c r="J57" s="99"/>
      <c r="K57" s="28"/>
      <c r="L57" s="28"/>
      <c r="M57" s="28"/>
      <c r="N57" s="28"/>
    </row>
    <row r="58" spans="1:14" ht="15.75" customHeight="1" thickBot="1">
      <c r="A58" s="568"/>
      <c r="B58" s="571"/>
      <c r="C58" s="233"/>
      <c r="D58" s="253">
        <f>IF(C58="",,VLOOKUP(C58,CIERRE!A$70:AJ$800,9,FALSE))</f>
        <v>0</v>
      </c>
      <c r="E58" s="128"/>
      <c r="F58" s="204"/>
      <c r="G58" s="204"/>
      <c r="H58" s="168" t="str">
        <f t="shared" si="0"/>
        <v xml:space="preserve"> </v>
      </c>
      <c r="I58" s="144"/>
      <c r="J58" s="211"/>
      <c r="K58" s="166"/>
      <c r="L58" s="166"/>
      <c r="M58" s="166"/>
      <c r="N58" s="166"/>
    </row>
    <row r="59" spans="1:14">
      <c r="A59" s="568"/>
      <c r="B59" s="561" t="s">
        <v>21</v>
      </c>
      <c r="C59" s="22"/>
      <c r="D59" s="27">
        <f>IF(C59="",,VLOOKUP(C59,CIERRE!A$70:AJ$800,9,FALSE))</f>
        <v>0</v>
      </c>
      <c r="E59" s="22"/>
      <c r="F59" s="23"/>
      <c r="G59" s="23"/>
      <c r="H59" s="226" t="str">
        <f t="shared" si="0"/>
        <v xml:space="preserve"> </v>
      </c>
      <c r="I59" s="25"/>
      <c r="J59" s="97"/>
      <c r="K59" s="27"/>
      <c r="L59" s="27"/>
      <c r="M59" s="27"/>
      <c r="N59" s="27"/>
    </row>
    <row r="60" spans="1:14" ht="15" thickBot="1">
      <c r="A60" s="568"/>
      <c r="B60" s="563"/>
      <c r="C60" s="173"/>
      <c r="D60" s="169">
        <f>IF(C60="",,VLOOKUP(C60,CIERRE!A$70:AJ$800,9,FALSE))</f>
        <v>0</v>
      </c>
      <c r="E60" s="173"/>
      <c r="F60" s="170"/>
      <c r="G60" s="170"/>
      <c r="H60" s="171" t="str">
        <f t="shared" si="0"/>
        <v xml:space="preserve"> </v>
      </c>
      <c r="I60" s="172"/>
      <c r="J60" s="195"/>
      <c r="K60" s="169"/>
      <c r="L60" s="169"/>
      <c r="M60" s="169"/>
      <c r="N60" s="169"/>
    </row>
    <row r="61" spans="1:14">
      <c r="A61" s="568"/>
      <c r="B61" s="572"/>
      <c r="C61" s="32" t="s">
        <v>478</v>
      </c>
      <c r="D61" s="26">
        <v>5.32</v>
      </c>
      <c r="E61" s="32" t="s">
        <v>137</v>
      </c>
      <c r="F61" s="257" t="s">
        <v>307</v>
      </c>
      <c r="G61" s="257" t="s">
        <v>978</v>
      </c>
      <c r="H61" s="96">
        <v>2</v>
      </c>
      <c r="I61" s="323" t="s">
        <v>1139</v>
      </c>
      <c r="J61" s="319" t="s">
        <v>1766</v>
      </c>
      <c r="K61" s="321"/>
      <c r="L61" s="314"/>
      <c r="M61" s="314"/>
      <c r="N61" s="26"/>
    </row>
    <row r="62" spans="1:14" ht="101.5">
      <c r="A62" s="568"/>
      <c r="B62" s="572"/>
      <c r="C62" s="128" t="s">
        <v>140</v>
      </c>
      <c r="D62" s="314">
        <v>212</v>
      </c>
      <c r="E62" s="128" t="s">
        <v>137</v>
      </c>
      <c r="F62" s="257" t="s">
        <v>307</v>
      </c>
      <c r="G62" s="310" t="s">
        <v>978</v>
      </c>
      <c r="H62" s="96">
        <v>106</v>
      </c>
      <c r="I62" s="323" t="s">
        <v>1048</v>
      </c>
      <c r="J62" s="319" t="s">
        <v>1833</v>
      </c>
      <c r="K62" s="321"/>
      <c r="L62" s="314"/>
      <c r="M62" s="314"/>
      <c r="N62" s="26"/>
    </row>
    <row r="63" spans="1:14">
      <c r="A63" s="568"/>
      <c r="B63" s="572"/>
      <c r="C63" s="233" t="s">
        <v>124</v>
      </c>
      <c r="D63" s="254">
        <f>IF(C63="",,VLOOKUP(C63,CIERRE!A$70:AJ$800,9,FALSE))</f>
        <v>179.8</v>
      </c>
      <c r="E63" s="128" t="s">
        <v>246</v>
      </c>
      <c r="F63" s="310"/>
      <c r="G63" s="310"/>
      <c r="H63" s="311"/>
      <c r="I63" s="320" t="s">
        <v>1817</v>
      </c>
      <c r="J63" s="328"/>
      <c r="K63" s="321"/>
      <c r="L63" s="314"/>
      <c r="M63" s="314"/>
      <c r="N63" s="26"/>
    </row>
    <row r="64" spans="1:14">
      <c r="A64" s="568"/>
      <c r="B64" s="572"/>
      <c r="C64" s="234"/>
      <c r="D64" s="254">
        <f>IF(C64="",,VLOOKUP(C64,CIERRE!A$70:AJ$800,9,FALSE))</f>
        <v>0</v>
      </c>
      <c r="E64" s="32"/>
      <c r="F64" s="257"/>
      <c r="G64" s="257"/>
      <c r="H64" s="96" t="str">
        <f t="shared" si="0"/>
        <v xml:space="preserve"> </v>
      </c>
      <c r="I64" s="323"/>
      <c r="J64" s="263"/>
      <c r="K64" s="326">
        <f>IF(C64="",,VLOOKUP(C64,Patrones!$A$1:$E$293,5,FALSE))</f>
        <v>0</v>
      </c>
      <c r="L64" s="26"/>
      <c r="M64" s="26"/>
      <c r="N64" s="26"/>
    </row>
    <row r="65" spans="1:14" ht="15" thickBot="1">
      <c r="A65" s="569"/>
      <c r="B65" s="571"/>
      <c r="C65" s="235"/>
      <c r="D65" s="255">
        <f>IF(C65="",,VLOOKUP(C65,CIERRE!A$70:AJ$800,9,FALSE))</f>
        <v>0</v>
      </c>
      <c r="E65" s="167"/>
      <c r="F65" s="196"/>
      <c r="G65" s="196"/>
      <c r="H65" s="168" t="str">
        <f t="shared" si="0"/>
        <v xml:space="preserve"> </v>
      </c>
      <c r="I65" s="324"/>
      <c r="J65" s="230"/>
      <c r="K65" s="327">
        <f>IF(C65="",,VLOOKUP(C65,Patrones!$A$1:$E$293,5,FALSE))</f>
        <v>0</v>
      </c>
      <c r="L65" s="166"/>
      <c r="M65" s="166"/>
      <c r="N65" s="29"/>
    </row>
    <row r="66" spans="1:14" ht="15" thickBot="1">
      <c r="C66" s="102"/>
      <c r="E66" s="2"/>
      <c r="G66" s="198" t="s">
        <v>37</v>
      </c>
      <c r="H66" s="199">
        <f>SUM(H7:H65)</f>
        <v>111</v>
      </c>
      <c r="I66" s="103"/>
    </row>
    <row r="67" spans="1:14">
      <c r="C67" s="102"/>
      <c r="E67" s="2"/>
      <c r="G67" s="104"/>
      <c r="H67" s="105"/>
    </row>
    <row r="68" spans="1:14">
      <c r="C68" s="102"/>
      <c r="E68" s="2"/>
      <c r="G68" s="104"/>
      <c r="H68" s="105"/>
    </row>
    <row r="69" spans="1:14">
      <c r="C69" s="102"/>
    </row>
    <row r="70" spans="1:14">
      <c r="C70" s="102"/>
    </row>
    <row r="71" spans="1:14">
      <c r="C71" s="102"/>
    </row>
    <row r="72" spans="1:14">
      <c r="C72" s="102"/>
    </row>
    <row r="73" spans="1:14">
      <c r="C73" s="241"/>
    </row>
    <row r="74" spans="1:14">
      <c r="C74" s="241"/>
    </row>
    <row r="75" spans="1:14">
      <c r="C75" s="241"/>
    </row>
    <row r="76" spans="1:14">
      <c r="C76" s="241"/>
    </row>
    <row r="77" spans="1:14">
      <c r="C77" s="241"/>
    </row>
    <row r="78" spans="1:14">
      <c r="C78" s="241"/>
    </row>
    <row r="79" spans="1:14">
      <c r="C79" s="241"/>
    </row>
    <row r="80" spans="1:14">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row r="94" spans="3:3">
      <c r="C94" s="241"/>
    </row>
    <row r="95" spans="3:3">
      <c r="C95" s="241"/>
    </row>
    <row r="96" spans="3:3">
      <c r="C96" s="241"/>
    </row>
    <row r="97" spans="3:3">
      <c r="C97"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9:A50"/>
    <mergeCell ref="B29:B35"/>
    <mergeCell ref="B36:B50"/>
    <mergeCell ref="A7:A28"/>
    <mergeCell ref="B7:B8"/>
    <mergeCell ref="B9:B10"/>
    <mergeCell ref="B11:B13"/>
    <mergeCell ref="B14:B19"/>
    <mergeCell ref="B20:B28"/>
    <mergeCell ref="A51:A65"/>
    <mergeCell ref="B51:B53"/>
    <mergeCell ref="B54:B56"/>
    <mergeCell ref="B57:B58"/>
    <mergeCell ref="B59:B60"/>
    <mergeCell ref="B61:B65"/>
  </mergeCells>
  <dataValidations count="1">
    <dataValidation type="list" allowBlank="1" showInputMessage="1" showErrorMessage="1" sqref="N7:N65" xr:uid="{4A543CE7-2925-455C-A0EE-0AE9DCD11A7C}">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FE4789D8-0189-42A5-A602-FD8E5723EFDF}">
          <x14:formula1>
            <xm:f>Guias!$J$3:$J$25</xm:f>
          </x14:formula1>
          <xm:sqref>I63:I65 I7:I60</xm:sqref>
        </x14:dataValidation>
        <x14:dataValidation type="list" allowBlank="1" showInputMessage="1" xr:uid="{A5D712A4-18E4-4A64-BB30-E38FA6A64E92}">
          <x14:formula1>
            <xm:f>Guias!$H$3:$H$22</xm:f>
          </x14:formula1>
          <xm:sqref>E63:E65 E7:E60</xm:sqref>
        </x14:dataValidation>
        <x14:dataValidation type="list" allowBlank="1" showInputMessage="1" showErrorMessage="1" xr:uid="{3EC6138F-0647-4717-94FF-432A3AB98116}">
          <x14:formula1>
            <xm:f>Guias!$R$3:$R$102</xm:f>
          </x14:formula1>
          <xm:sqref>M7:M65</xm:sqref>
        </x14:dataValidation>
        <x14:dataValidation type="list" allowBlank="1" showInputMessage="1" showErrorMessage="1" xr:uid="{00BB36C7-2312-4DDF-847B-C0E0477F98B3}">
          <x14:formula1>
            <xm:f>Guias!$P$3:$P$78</xm:f>
          </x14:formula1>
          <xm:sqref>L7:L65</xm:sqref>
        </x14:dataValidation>
        <x14:dataValidation type="list" allowBlank="1" showInputMessage="1" xr:uid="{4072AB5F-D248-444D-B2B5-0A5A33BBF033}">
          <x14:formula1>
            <xm:f>Guias!$A$2:$A$4</xm:f>
          </x14:formula1>
          <xm:sqref>C7:C8</xm:sqref>
        </x14:dataValidation>
        <x14:dataValidation type="list" allowBlank="1" showInputMessage="1" xr:uid="{B7450465-2D36-4785-B73F-BA60903E7120}">
          <x14:formula1>
            <xm:f>Guias!$A$85:$A$142</xm:f>
          </x14:formula1>
          <xm:sqref>C36:C50</xm:sqref>
        </x14:dataValidation>
        <x14:dataValidation type="list" allowBlank="1" showInputMessage="1" xr:uid="{BF1965F4-7512-44F4-8BBC-C73E69187270}">
          <x14:formula1>
            <xm:f>Guias!$A$143:$A$167</xm:f>
          </x14:formula1>
          <xm:sqref>C51:C53</xm:sqref>
        </x14:dataValidation>
        <x14:dataValidation type="list" allowBlank="1" showInputMessage="1" xr:uid="{4B128676-158E-4066-9078-FAA5F3274631}">
          <x14:formula1>
            <xm:f>Guias!$A$172:$A$199</xm:f>
          </x14:formula1>
          <xm:sqref>C63:C65</xm:sqref>
        </x14:dataValidation>
        <x14:dataValidation type="list" allowBlank="1" showInputMessage="1" xr:uid="{4C4C4C04-551B-4F4B-9BC5-FF9B7A8C5923}">
          <x14:formula1>
            <xm:f>Guias!$A$226:$A$229</xm:f>
          </x14:formula1>
          <xm:sqref>C9:C10</xm:sqref>
        </x14:dataValidation>
        <x14:dataValidation type="list" allowBlank="1" showInputMessage="1" xr:uid="{03823A76-3CAD-4CCC-9B61-7FC611515DB6}">
          <x14:formula1>
            <xm:f>Guias!$A$230:$A$242</xm:f>
          </x14:formula1>
          <xm:sqref>C54:C56</xm:sqref>
        </x14:dataValidation>
        <x14:dataValidation type="list" allowBlank="1" showInputMessage="1" xr:uid="{265B23E5-A9FB-4801-89C4-F47A720192C6}">
          <x14:formula1>
            <xm:f>Guias!$A$243:$A$244</xm:f>
          </x14:formula1>
          <xm:sqref>C57:C58</xm:sqref>
        </x14:dataValidation>
        <x14:dataValidation type="list" allowBlank="1" showInputMessage="1" xr:uid="{F310DA21-2285-48F5-9C13-AC8A7F3FA3F5}">
          <x14:formula1>
            <xm:f>Guias!$A$168:$A$171</xm:f>
          </x14:formula1>
          <xm:sqref>C59:C60</xm:sqref>
        </x14:dataValidation>
        <x14:dataValidation type="list" allowBlank="1" showInputMessage="1" xr:uid="{746100CB-AF97-4A33-8516-8E320607994A}">
          <x14:formula1>
            <xm:f>Guias!$A$200:$A$224</xm:f>
          </x14:formula1>
          <xm:sqref>C11:C13</xm:sqref>
        </x14:dataValidation>
        <x14:dataValidation type="list" allowBlank="1" showInputMessage="1" xr:uid="{30887D92-FE7A-493C-B733-94282D6DD8A9}">
          <x14:formula1>
            <xm:f>Guias!$A$245:$A$259</xm:f>
          </x14:formula1>
          <xm:sqref>C14:C19</xm:sqref>
        </x14:dataValidation>
        <x14:dataValidation type="list" allowBlank="1" showInputMessage="1" xr:uid="{2F7A710A-4E9F-4D4D-B1E2-B82EAD2232CE}">
          <x14:formula1>
            <xm:f>Guias!$A$262:$A$274</xm:f>
          </x14:formula1>
          <xm:sqref>C20:C28</xm:sqref>
        </x14:dataValidation>
        <x14:dataValidation type="list" allowBlank="1" showInputMessage="1" xr:uid="{512358AE-042E-4D2A-A9C4-D1EBB515B417}">
          <x14:formula1>
            <xm:f>Guias!$A$5:$A$84</xm:f>
          </x14:formula1>
          <xm:sqref>C29:C35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FAF41-5502-4C95-9712-C4DC7D807623}">
  <sheetPr codeName="Hoja231"/>
  <dimension ref="A1:P57"/>
  <sheetViews>
    <sheetView zoomScale="80" zoomScaleNormal="80" workbookViewId="0">
      <selection activeCell="D4" sqref="D4:D6"/>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t="15" thickBot="1">
      <c r="A7" s="564" t="s">
        <v>658</v>
      </c>
      <c r="B7" s="330" t="s">
        <v>67</v>
      </c>
      <c r="C7" s="22" t="s">
        <v>471</v>
      </c>
      <c r="D7" s="27">
        <v>40</v>
      </c>
      <c r="E7" s="22" t="s">
        <v>137</v>
      </c>
      <c r="F7" s="23">
        <v>0.33333333333333331</v>
      </c>
      <c r="G7" s="23" t="s">
        <v>978</v>
      </c>
      <c r="H7" s="24">
        <v>33</v>
      </c>
      <c r="I7" s="25" t="s">
        <v>1047</v>
      </c>
      <c r="J7" s="97" t="s">
        <v>1836</v>
      </c>
      <c r="K7" s="27"/>
      <c r="L7" s="27"/>
      <c r="M7" s="27"/>
      <c r="N7" s="27"/>
      <c r="P7" s="3" t="s">
        <v>1305</v>
      </c>
    </row>
    <row r="8" spans="1:16" ht="15" thickBot="1">
      <c r="A8" s="565"/>
      <c r="B8" s="329" t="s">
        <v>29</v>
      </c>
      <c r="C8" s="232" t="s">
        <v>272</v>
      </c>
      <c r="D8" s="252">
        <v>22.88</v>
      </c>
      <c r="E8" s="20" t="s">
        <v>137</v>
      </c>
      <c r="F8" s="302" t="s">
        <v>307</v>
      </c>
      <c r="G8" s="91" t="s">
        <v>978</v>
      </c>
      <c r="H8" s="194">
        <v>23</v>
      </c>
      <c r="I8" s="316" t="s">
        <v>1047</v>
      </c>
      <c r="J8" s="99" t="s">
        <v>1811</v>
      </c>
      <c r="K8" s="28"/>
      <c r="L8" s="28"/>
      <c r="M8" s="28"/>
      <c r="N8" s="28"/>
    </row>
    <row r="9" spans="1:16" ht="29.5" thickBot="1">
      <c r="A9" s="565"/>
      <c r="B9" s="330" t="s">
        <v>33</v>
      </c>
      <c r="C9" s="22" t="s">
        <v>309</v>
      </c>
      <c r="D9" s="27">
        <v>416.8</v>
      </c>
      <c r="E9" s="22" t="s">
        <v>246</v>
      </c>
      <c r="F9" s="23"/>
      <c r="G9" s="23"/>
      <c r="H9" s="24" t="s">
        <v>1824</v>
      </c>
      <c r="I9" s="25" t="s">
        <v>1851</v>
      </c>
      <c r="J9" s="97"/>
      <c r="K9" s="27" t="s">
        <v>908</v>
      </c>
      <c r="L9" s="27"/>
      <c r="M9" s="27"/>
      <c r="N9" s="27"/>
    </row>
    <row r="10" spans="1:16">
      <c r="A10" s="556" t="s">
        <v>659</v>
      </c>
      <c r="B10" s="558" t="s">
        <v>8</v>
      </c>
      <c r="C10" s="232" t="s">
        <v>81</v>
      </c>
      <c r="D10" s="253">
        <v>159.19999999999999</v>
      </c>
      <c r="E10" s="20" t="s">
        <v>137</v>
      </c>
      <c r="F10" s="302" t="s">
        <v>307</v>
      </c>
      <c r="G10" s="91">
        <v>0.18402777777777779</v>
      </c>
      <c r="H10" s="194">
        <v>3</v>
      </c>
      <c r="I10" s="154" t="s">
        <v>1042</v>
      </c>
      <c r="J10" s="99"/>
      <c r="K10" s="28" t="s">
        <v>385</v>
      </c>
      <c r="L10" s="28"/>
      <c r="M10" s="28"/>
      <c r="N10" s="28"/>
    </row>
    <row r="11" spans="1:16" ht="29">
      <c r="A11" s="557"/>
      <c r="B11" s="559"/>
      <c r="C11" s="237" t="s">
        <v>676</v>
      </c>
      <c r="D11" s="254"/>
      <c r="E11" s="238" t="s">
        <v>731</v>
      </c>
      <c r="F11" s="228">
        <v>0.81944444444444453</v>
      </c>
      <c r="G11" s="228"/>
      <c r="H11" s="239" t="s">
        <v>1824</v>
      </c>
      <c r="I11" s="251" t="s">
        <v>1850</v>
      </c>
      <c r="J11" s="229"/>
      <c r="K11" s="162" t="s">
        <v>476</v>
      </c>
      <c r="L11" s="162"/>
      <c r="M11" s="162"/>
      <c r="N11" s="162"/>
    </row>
    <row r="12" spans="1:16" ht="29">
      <c r="A12" s="557"/>
      <c r="B12" s="559"/>
      <c r="C12" s="237" t="s">
        <v>81</v>
      </c>
      <c r="D12" s="254">
        <v>159.19999999999999</v>
      </c>
      <c r="E12" s="238" t="s">
        <v>738</v>
      </c>
      <c r="F12" s="228"/>
      <c r="G12" s="228"/>
      <c r="H12" s="239" t="s">
        <v>1824</v>
      </c>
      <c r="I12" s="251" t="s">
        <v>1852</v>
      </c>
      <c r="J12" s="229"/>
      <c r="K12" s="162" t="s">
        <v>385</v>
      </c>
      <c r="L12" s="162"/>
      <c r="M12" s="162"/>
      <c r="N12" s="162"/>
    </row>
    <row r="13" spans="1:16">
      <c r="A13" s="557"/>
      <c r="B13" s="559"/>
      <c r="C13" s="237" t="s">
        <v>85</v>
      </c>
      <c r="D13" s="254">
        <v>152.72</v>
      </c>
      <c r="E13" s="238" t="s">
        <v>490</v>
      </c>
      <c r="F13" s="228"/>
      <c r="G13" s="228"/>
      <c r="H13" s="239"/>
      <c r="I13" s="251" t="s">
        <v>1855</v>
      </c>
      <c r="J13" s="229"/>
      <c r="K13" s="162" t="s">
        <v>902</v>
      </c>
      <c r="L13" s="162"/>
      <c r="M13" s="162"/>
      <c r="N13" s="162"/>
    </row>
    <row r="14" spans="1:16" ht="29">
      <c r="A14" s="557"/>
      <c r="B14" s="559"/>
      <c r="C14" s="237" t="s">
        <v>98</v>
      </c>
      <c r="D14" s="254">
        <v>163</v>
      </c>
      <c r="E14" s="238" t="s">
        <v>246</v>
      </c>
      <c r="F14" s="228"/>
      <c r="G14" s="228"/>
      <c r="H14" s="239" t="s">
        <v>1824</v>
      </c>
      <c r="I14" s="251" t="s">
        <v>1862</v>
      </c>
      <c r="J14" s="229"/>
      <c r="K14" s="162"/>
      <c r="L14" s="162"/>
      <c r="M14" s="162"/>
      <c r="N14" s="162"/>
    </row>
    <row r="15" spans="1:16" ht="30.75" customHeight="1">
      <c r="A15" s="557"/>
      <c r="B15" s="559"/>
      <c r="C15" s="237" t="s">
        <v>260</v>
      </c>
      <c r="D15" s="254">
        <v>338.8</v>
      </c>
      <c r="E15" s="238" t="s">
        <v>768</v>
      </c>
      <c r="F15" s="228"/>
      <c r="G15" s="228"/>
      <c r="H15" s="239" t="s">
        <v>1824</v>
      </c>
      <c r="I15" s="251" t="s">
        <v>1832</v>
      </c>
      <c r="J15" s="229"/>
      <c r="K15" s="162" t="s">
        <v>644</v>
      </c>
      <c r="L15" s="162"/>
      <c r="M15" s="162"/>
      <c r="N15" s="162"/>
    </row>
    <row r="16" spans="1:16" ht="30.75" customHeight="1">
      <c r="A16" s="557"/>
      <c r="B16" s="559"/>
      <c r="C16" s="237" t="s">
        <v>248</v>
      </c>
      <c r="D16" s="364">
        <v>232</v>
      </c>
      <c r="E16" s="238" t="s">
        <v>768</v>
      </c>
      <c r="F16" s="228"/>
      <c r="G16" s="228"/>
      <c r="H16" s="239" t="s">
        <v>1824</v>
      </c>
      <c r="I16" s="365" t="s">
        <v>1832</v>
      </c>
      <c r="J16" s="229"/>
      <c r="K16" s="162" t="s">
        <v>644</v>
      </c>
      <c r="L16" s="162"/>
      <c r="M16" s="162"/>
      <c r="N16" s="162"/>
    </row>
    <row r="17" spans="1:14" ht="30.75" customHeight="1" thickBot="1">
      <c r="A17" s="557"/>
      <c r="B17" s="560"/>
      <c r="C17" s="237" t="s">
        <v>676</v>
      </c>
      <c r="D17" s="364"/>
      <c r="E17" s="238" t="s">
        <v>490</v>
      </c>
      <c r="F17" s="228"/>
      <c r="G17" s="228"/>
      <c r="H17" s="239" t="s">
        <v>1824</v>
      </c>
      <c r="I17" s="365" t="s">
        <v>1864</v>
      </c>
      <c r="J17" s="229"/>
      <c r="K17" s="162" t="s">
        <v>476</v>
      </c>
      <c r="L17" s="162"/>
      <c r="M17" s="162"/>
      <c r="N17" s="162"/>
    </row>
    <row r="18" spans="1:14" ht="87">
      <c r="A18" s="557"/>
      <c r="B18" s="561" t="s">
        <v>66</v>
      </c>
      <c r="C18" s="22" t="s">
        <v>1650</v>
      </c>
      <c r="D18" s="27">
        <v>262.24</v>
      </c>
      <c r="E18" s="22" t="s">
        <v>137</v>
      </c>
      <c r="F18" s="297" t="s">
        <v>307</v>
      </c>
      <c r="G18" s="297" t="s">
        <v>978</v>
      </c>
      <c r="H18" s="24">
        <v>262</v>
      </c>
      <c r="I18" s="25" t="s">
        <v>1139</v>
      </c>
      <c r="J18" s="98" t="s">
        <v>1853</v>
      </c>
      <c r="K18" s="27"/>
      <c r="L18" s="27"/>
      <c r="M18" s="27"/>
      <c r="N18" s="27"/>
    </row>
    <row r="19" spans="1:14" ht="43.5">
      <c r="A19" s="557"/>
      <c r="B19" s="562"/>
      <c r="C19" s="19" t="s">
        <v>1140</v>
      </c>
      <c r="D19" s="145">
        <v>55.68</v>
      </c>
      <c r="E19" s="19" t="s">
        <v>137</v>
      </c>
      <c r="F19" s="83">
        <v>0.2951388888888889</v>
      </c>
      <c r="G19" s="83">
        <v>0.86805555555555547</v>
      </c>
      <c r="H19" s="226">
        <v>31.899999999999988</v>
      </c>
      <c r="I19" s="270" t="s">
        <v>1042</v>
      </c>
      <c r="J19" s="242" t="s">
        <v>1856</v>
      </c>
      <c r="K19" s="161"/>
      <c r="L19" s="161"/>
      <c r="M19" s="161"/>
      <c r="N19" s="161"/>
    </row>
    <row r="20" spans="1:14">
      <c r="A20" s="557"/>
      <c r="B20" s="562"/>
      <c r="C20" s="19" t="s">
        <v>1140</v>
      </c>
      <c r="D20" s="145">
        <v>55.68</v>
      </c>
      <c r="E20" s="19" t="s">
        <v>137</v>
      </c>
      <c r="F20" s="83">
        <v>0.95138888888888884</v>
      </c>
      <c r="G20" s="83">
        <v>1.7361111111111112E-2</v>
      </c>
      <c r="H20" s="79">
        <v>3.6733333333333387</v>
      </c>
      <c r="I20" s="270" t="s">
        <v>1043</v>
      </c>
      <c r="J20" s="242"/>
      <c r="K20" s="161"/>
      <c r="L20" s="161"/>
      <c r="M20" s="161"/>
      <c r="N20" s="161"/>
    </row>
    <row r="21" spans="1:14" ht="15" thickBot="1">
      <c r="A21" s="557"/>
      <c r="B21" s="562"/>
      <c r="C21" s="351" t="s">
        <v>1140</v>
      </c>
      <c r="D21" s="352">
        <v>55.68</v>
      </c>
      <c r="E21" s="351" t="s">
        <v>137</v>
      </c>
      <c r="F21" s="353">
        <v>9.0277777777777776E-2</v>
      </c>
      <c r="G21" s="353" t="s">
        <v>978</v>
      </c>
      <c r="H21" s="354">
        <v>4</v>
      </c>
      <c r="I21" s="355" t="s">
        <v>1043</v>
      </c>
      <c r="J21" s="356"/>
      <c r="K21" s="151"/>
      <c r="L21" s="151"/>
      <c r="M21" s="151"/>
      <c r="N21" s="151"/>
    </row>
    <row r="22" spans="1:14">
      <c r="A22" s="567"/>
      <c r="B22" s="570"/>
      <c r="C22" s="20" t="s">
        <v>478</v>
      </c>
      <c r="D22" s="28">
        <v>5.32</v>
      </c>
      <c r="E22" s="20" t="s">
        <v>137</v>
      </c>
      <c r="F22" s="368" t="s">
        <v>307</v>
      </c>
      <c r="G22" s="21">
        <v>0.94444444444444453</v>
      </c>
      <c r="H22" s="92">
        <v>4</v>
      </c>
      <c r="I22" s="322" t="s">
        <v>1139</v>
      </c>
      <c r="J22" s="369" t="s">
        <v>1766</v>
      </c>
      <c r="K22" s="28" t="s">
        <v>477</v>
      </c>
      <c r="L22" s="28"/>
      <c r="M22" s="28"/>
      <c r="N22" s="28"/>
    </row>
    <row r="23" spans="1:14" ht="101.5">
      <c r="A23" s="568"/>
      <c r="B23" s="572"/>
      <c r="C23" s="128" t="s">
        <v>140</v>
      </c>
      <c r="D23" s="314">
        <v>212</v>
      </c>
      <c r="E23" s="128" t="s">
        <v>137</v>
      </c>
      <c r="F23" s="300" t="s">
        <v>307</v>
      </c>
      <c r="G23" s="310">
        <v>0.10069444444444443</v>
      </c>
      <c r="H23" s="96">
        <v>198</v>
      </c>
      <c r="I23" s="323" t="s">
        <v>1048</v>
      </c>
      <c r="J23" s="319" t="s">
        <v>1833</v>
      </c>
      <c r="K23" s="162"/>
      <c r="L23" s="314"/>
      <c r="M23" s="314"/>
      <c r="N23" s="26"/>
    </row>
    <row r="24" spans="1:14" ht="116">
      <c r="A24" s="568"/>
      <c r="B24" s="572"/>
      <c r="C24" s="233" t="s">
        <v>124</v>
      </c>
      <c r="D24" s="254">
        <v>202.56</v>
      </c>
      <c r="E24" s="128" t="s">
        <v>246</v>
      </c>
      <c r="F24" s="310"/>
      <c r="G24" s="310"/>
      <c r="H24" s="311"/>
      <c r="I24" s="320" t="s">
        <v>1817</v>
      </c>
      <c r="J24" s="328" t="s">
        <v>1866</v>
      </c>
      <c r="K24" s="162"/>
      <c r="L24" s="314"/>
      <c r="M24" s="314"/>
      <c r="N24" s="26"/>
    </row>
    <row r="25" spans="1:14" ht="58.5" thickBot="1">
      <c r="A25" s="569"/>
      <c r="B25" s="571"/>
      <c r="C25" s="236" t="s">
        <v>140</v>
      </c>
      <c r="D25" s="357">
        <v>212</v>
      </c>
      <c r="E25" s="150" t="s">
        <v>490</v>
      </c>
      <c r="F25" s="370"/>
      <c r="G25" s="370"/>
      <c r="H25" s="94" t="s">
        <v>1824</v>
      </c>
      <c r="I25" s="371" t="s">
        <v>1857</v>
      </c>
      <c r="J25" s="331" t="s">
        <v>1858</v>
      </c>
      <c r="K25" s="372"/>
      <c r="L25" s="29"/>
      <c r="M25" s="29"/>
      <c r="N25" s="29"/>
    </row>
    <row r="26" spans="1:14" ht="15" thickBot="1">
      <c r="C26" s="102"/>
      <c r="E26" s="2"/>
      <c r="G26" s="198" t="s">
        <v>37</v>
      </c>
      <c r="H26" s="199">
        <f>SUM(H7:H25)</f>
        <v>562.57333333333327</v>
      </c>
      <c r="I26" s="103"/>
    </row>
    <row r="27" spans="1:14">
      <c r="C27" s="102"/>
      <c r="E27" s="2"/>
      <c r="G27" s="104"/>
      <c r="H27" s="105"/>
    </row>
    <row r="28" spans="1:14">
      <c r="C28" s="102"/>
      <c r="E28" s="2"/>
      <c r="G28" s="104"/>
      <c r="H28" s="105"/>
    </row>
    <row r="29" spans="1:14">
      <c r="C29" s="102"/>
    </row>
    <row r="30" spans="1:14">
      <c r="C30" s="102"/>
    </row>
    <row r="31" spans="1:14">
      <c r="C31" s="102"/>
    </row>
    <row r="32" spans="1:14">
      <c r="C32" s="102"/>
    </row>
    <row r="33" spans="3:3">
      <c r="C33" s="241"/>
    </row>
    <row r="34" spans="3:3">
      <c r="C34" s="241"/>
    </row>
    <row r="35" spans="3:3">
      <c r="C35" s="241"/>
    </row>
    <row r="36" spans="3:3">
      <c r="C36" s="241"/>
    </row>
    <row r="37" spans="3:3">
      <c r="C37" s="241"/>
    </row>
    <row r="38" spans="3:3">
      <c r="C38" s="241"/>
    </row>
    <row r="39" spans="3:3">
      <c r="C39" s="241"/>
    </row>
    <row r="40" spans="3:3">
      <c r="C40" s="241"/>
    </row>
    <row r="41" spans="3:3">
      <c r="C41" s="241"/>
    </row>
    <row r="42" spans="3:3">
      <c r="C42" s="241"/>
    </row>
    <row r="43" spans="3:3">
      <c r="C43" s="241"/>
    </row>
    <row r="44" spans="3:3">
      <c r="C44" s="241"/>
    </row>
    <row r="45" spans="3:3">
      <c r="C45" s="241"/>
    </row>
    <row r="46" spans="3:3">
      <c r="C46" s="241"/>
    </row>
    <row r="47" spans="3:3">
      <c r="C47" s="241"/>
    </row>
    <row r="48" spans="3:3">
      <c r="C48" s="241"/>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sheetData>
  <mergeCells count="25">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22:A25"/>
    <mergeCell ref="B22:B25"/>
    <mergeCell ref="A4:A6"/>
    <mergeCell ref="B4:B6"/>
    <mergeCell ref="C4:C6"/>
    <mergeCell ref="A10:A21"/>
    <mergeCell ref="B18:B21"/>
    <mergeCell ref="B10:B17"/>
    <mergeCell ref="A7:A9"/>
  </mergeCells>
  <dataValidations count="1">
    <dataValidation type="list" allowBlank="1" showInputMessage="1" showErrorMessage="1" sqref="N7:N25" xr:uid="{D9EF3654-EE91-4FF4-9AC4-03D289D3DFFB}">
      <formula1>$P$7:$P$7</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0">
        <x14:dataValidation type="list" allowBlank="1" showInputMessage="1" xr:uid="{9290529B-905F-4F97-A2C2-AAC6330AD6AB}">
          <x14:formula1>
            <xm:f>Guias!$H$3:$H$22</xm:f>
          </x14:formula1>
          <xm:sqref>E24:E25 E7:E21</xm:sqref>
        </x14:dataValidation>
        <x14:dataValidation type="list" allowBlank="1" showInputMessage="1" xr:uid="{FE5D002A-D469-4418-9748-9699F8CBBBB9}">
          <x14:formula1>
            <xm:f>Guias!$J$3:$J$25</xm:f>
          </x14:formula1>
          <xm:sqref>I24:I25 I7:I21</xm:sqref>
        </x14:dataValidation>
        <x14:dataValidation type="list" allowBlank="1" showInputMessage="1" showErrorMessage="1" xr:uid="{3EECEFA6-051E-4904-8B64-148F74CCF4BA}">
          <x14:formula1>
            <xm:f>Guias!$P$3:$P$78</xm:f>
          </x14:formula1>
          <xm:sqref>L7:L25</xm:sqref>
        </x14:dataValidation>
        <x14:dataValidation type="list" allowBlank="1" showInputMessage="1" showErrorMessage="1" xr:uid="{AABE9031-D710-4251-98B2-1953960FD833}">
          <x14:formula1>
            <xm:f>Guias!$R$3:$R$102</xm:f>
          </x14:formula1>
          <xm:sqref>M7:M25</xm:sqref>
        </x14:dataValidation>
        <x14:dataValidation type="list" allowBlank="1" showInputMessage="1" xr:uid="{788EE8BE-37DF-4004-A390-E6EB65F47510}">
          <x14:formula1>
            <xm:f>Guias!$A$2:$A$4</xm:f>
          </x14:formula1>
          <xm:sqref>C7</xm:sqref>
        </x14:dataValidation>
        <x14:dataValidation type="list" allowBlank="1" showInputMessage="1" xr:uid="{9BB528FF-C9E5-49A1-843D-174FF4148FEB}">
          <x14:formula1>
            <xm:f>Guias!$A$85:$A$142</xm:f>
          </x14:formula1>
          <xm:sqref>C18:C21</xm:sqref>
        </x14:dataValidation>
        <x14:dataValidation type="list" allowBlank="1" showInputMessage="1" xr:uid="{4F243A00-19FF-4C08-8CA1-0D2603E7C2D7}">
          <x14:formula1>
            <xm:f>Guias!$A$262:$A$274</xm:f>
          </x14:formula1>
          <xm:sqref>C9</xm:sqref>
        </x14:dataValidation>
        <x14:dataValidation type="list" allowBlank="1" showInputMessage="1" xr:uid="{E4B9CBB6-BFE7-4BED-B91A-A4D09E93F3B4}">
          <x14:formula1>
            <xm:f>Guias!$A$245:$A$259</xm:f>
          </x14:formula1>
          <xm:sqref>C8</xm:sqref>
        </x14:dataValidation>
        <x14:dataValidation type="list" allowBlank="1" showInputMessage="1" xr:uid="{C54242C8-8B90-44E4-B604-FBBACDFCD9DC}">
          <x14:formula1>
            <xm:f>Guias!$A$172:$A$199</xm:f>
          </x14:formula1>
          <xm:sqref>C24:C25</xm:sqref>
        </x14:dataValidation>
        <x14:dataValidation type="list" allowBlank="1" showInputMessage="1" xr:uid="{2823E81D-35F4-4EA7-9B57-D50BCD9C104D}">
          <x14:formula1>
            <xm:f>Guias!$A$5:$A$84</xm:f>
          </x14:formula1>
          <xm:sqref>C10:C17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8C5D2-F413-4181-BBEA-E5521D516CAD}">
  <sheetPr codeName="Hoja232"/>
  <dimension ref="A1:P86"/>
  <sheetViews>
    <sheetView zoomScale="90" zoomScaleNormal="90" workbookViewId="0">
      <selection activeCell="C52" sqref="A52:XFD52"/>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t="s">
        <v>471</v>
      </c>
      <c r="D7" s="27" t="e">
        <f>IF(C7="",,VLOOKUP(C7,CIERRE!A$70:AJ$800,9,FALSE))</f>
        <v>#N/A</v>
      </c>
      <c r="E7" s="22" t="s">
        <v>137</v>
      </c>
      <c r="F7" s="23"/>
      <c r="G7" s="23"/>
      <c r="H7" s="24" t="e">
        <f t="shared" ref="H7:H54" si="0">IF(MID(G7,1,3)="Con","",IF(E7="APAGADO",D7/24*(IF((G7-F7)*24&gt;0,(G7-F7)*24,24+(G7-F7)*24))," "))</f>
        <v>#N/A</v>
      </c>
      <c r="I7" s="25" t="s">
        <v>1047</v>
      </c>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t="s">
        <v>674</v>
      </c>
      <c r="D11" s="27">
        <f>IF(C11="",,VLOOKUP(C11,CIERRE!A$70:AJ$800,9,FALSE))</f>
        <v>919.6</v>
      </c>
      <c r="E11" s="22" t="s">
        <v>137</v>
      </c>
      <c r="F11" s="23">
        <v>0.31944444444444448</v>
      </c>
      <c r="G11" s="23">
        <v>0.39583333333333331</v>
      </c>
      <c r="H11" s="24">
        <f t="shared" si="0"/>
        <v>70.247222222222177</v>
      </c>
      <c r="I11" s="25" t="s">
        <v>1047</v>
      </c>
      <c r="J11" s="97"/>
      <c r="K11" s="27" t="str">
        <f>IF(C11="",,VLOOKUP(C11,Patrones!$A$1:$E$293,5,FALSE))</f>
        <v>CLB-003IUI</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t="s">
        <v>272</v>
      </c>
      <c r="D14" s="252">
        <f>IF(C14="",,VLOOKUP(C14,CIERRE!A$70:AJ$800,9,FALSE))</f>
        <v>17.16</v>
      </c>
      <c r="E14" s="20" t="s">
        <v>137</v>
      </c>
      <c r="F14" s="91" t="s">
        <v>307</v>
      </c>
      <c r="G14" s="91">
        <v>0.47222222222222227</v>
      </c>
      <c r="H14" s="92">
        <v>7</v>
      </c>
      <c r="I14" s="251" t="s">
        <v>1047</v>
      </c>
      <c r="J14" s="99"/>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72</v>
      </c>
      <c r="D20" s="253">
        <f>IF(C20="",,VLOOKUP(C20,CIERRE!A$70:AJ$800,9,FALSE))</f>
        <v>246.4</v>
      </c>
      <c r="E20" s="20" t="s">
        <v>137</v>
      </c>
      <c r="F20" s="91">
        <v>0.21180555555555555</v>
      </c>
      <c r="G20" s="91">
        <v>0.34375</v>
      </c>
      <c r="H20" s="92">
        <f>IF(MID(G20,1,3)="Con","",IF(E20="APAGADO",D20/24*(IF((G20-F20)*24&gt;0,(G20-F20)*24,24+(G20-F20)*24))," "))</f>
        <v>32.51111111111112</v>
      </c>
      <c r="I20" s="154" t="s">
        <v>1053</v>
      </c>
      <c r="J20" s="99"/>
      <c r="K20" s="28" t="str">
        <f>IF(C20="",,VLOOKUP(C20,Patrones!$A$1:$E$293,5,FALSE))</f>
        <v>ACAI-107IUI</v>
      </c>
      <c r="L20" s="28"/>
      <c r="M20" s="28"/>
      <c r="N20" s="28"/>
    </row>
    <row r="21" spans="1:14" ht="29">
      <c r="A21" s="557"/>
      <c r="B21" s="559"/>
      <c r="C21" s="237" t="s">
        <v>273</v>
      </c>
      <c r="D21" s="254">
        <f>IF(C21="",,VLOOKUP(C21,CIERRE!A$70:AJ$800,9,FALSE))</f>
        <v>456</v>
      </c>
      <c r="E21" s="238" t="s">
        <v>490</v>
      </c>
      <c r="F21" s="228"/>
      <c r="G21" s="228"/>
      <c r="H21" s="239" t="str">
        <f t="shared" si="0"/>
        <v xml:space="preserve"> </v>
      </c>
      <c r="I21" s="251" t="s">
        <v>1870</v>
      </c>
      <c r="J21" s="229"/>
      <c r="K21" s="162" t="e">
        <f>IF(C21="",,VLOOKUP(C21,Patrones!$A$1:$E$293,5,FALSE))</f>
        <v>#N/A</v>
      </c>
      <c r="L21" s="162"/>
      <c r="M21" s="162"/>
      <c r="N21" s="162"/>
    </row>
    <row r="22" spans="1:14">
      <c r="A22" s="557"/>
      <c r="B22" s="559"/>
      <c r="C22" s="237" t="s">
        <v>94</v>
      </c>
      <c r="D22" s="254">
        <f>IF(C22="",,VLOOKUP(C22,CIERRE!A$70:AJ$800,9,FALSE))</f>
        <v>84</v>
      </c>
      <c r="E22" s="238" t="s">
        <v>490</v>
      </c>
      <c r="F22" s="228"/>
      <c r="G22" s="228"/>
      <c r="H22" s="239" t="str">
        <f t="shared" si="0"/>
        <v xml:space="preserve"> </v>
      </c>
      <c r="I22" s="251" t="s">
        <v>1871</v>
      </c>
      <c r="J22" s="229"/>
      <c r="K22" s="162" t="e">
        <f>IF(C22="",,VLOOKUP(C22,Patrones!$A$1:$E$293,5,FALSE))</f>
        <v>#N/A</v>
      </c>
      <c r="L22" s="162"/>
      <c r="M22" s="162"/>
      <c r="N22" s="162"/>
    </row>
    <row r="23" spans="1:14">
      <c r="A23" s="557"/>
      <c r="B23" s="559"/>
      <c r="C23" s="237"/>
      <c r="D23" s="254">
        <f>IF(C23="",,VLOOKUP(C23,CIERRE!A$70:AJ$800,9,FALSE))</f>
        <v>0</v>
      </c>
      <c r="E23" s="238"/>
      <c r="F23" s="228"/>
      <c r="G23" s="228"/>
      <c r="H23" s="239" t="str">
        <f t="shared" si="0"/>
        <v xml:space="preserve"> </v>
      </c>
      <c r="I23" s="251"/>
      <c r="J23" s="229"/>
      <c r="K23" s="162">
        <f>IF(C23="",,VLOOKUP(C23,Patrones!$A$1:$E$293,5,FALSE))</f>
        <v>0</v>
      </c>
      <c r="L23" s="162"/>
      <c r="M23" s="162"/>
      <c r="N23" s="162"/>
    </row>
    <row r="24" spans="1:14">
      <c r="A24" s="557"/>
      <c r="B24" s="559"/>
      <c r="C24" s="237"/>
      <c r="D24" s="254">
        <f>IF(C24="",,VLOOKUP(C24,CIERRE!A$70:AJ$800,9,FALSE))</f>
        <v>0</v>
      </c>
      <c r="E24" s="238"/>
      <c r="F24" s="228"/>
      <c r="G24" s="228"/>
      <c r="H24" s="239" t="str">
        <f t="shared" si="0"/>
        <v xml:space="preserve"> </v>
      </c>
      <c r="I24" s="251"/>
      <c r="J24" s="229"/>
      <c r="K24" s="162">
        <f>IF(C24="",,VLOOKUP(C24,Patrones!$A$1:$E$293,5,FALSE))</f>
        <v>0</v>
      </c>
      <c r="L24" s="162"/>
      <c r="M24" s="162"/>
      <c r="N24" s="162"/>
    </row>
    <row r="25" spans="1:14">
      <c r="A25" s="557"/>
      <c r="B25" s="559"/>
      <c r="C25" s="237"/>
      <c r="D25" s="254">
        <f>IF(C25="",,VLOOKUP(C25,CIERRE!A$70:AJ$800,9,FALSE))</f>
        <v>0</v>
      </c>
      <c r="E25" s="238"/>
      <c r="F25" s="228"/>
      <c r="G25" s="228"/>
      <c r="H25" s="239" t="str">
        <f t="shared" si="0"/>
        <v xml:space="preserve"> </v>
      </c>
      <c r="I25" s="251"/>
      <c r="J25" s="229"/>
      <c r="K25" s="162">
        <f>IF(C25="",,VLOOKUP(C25,Patrones!$A$1:$E$293,5,FALSE))</f>
        <v>0</v>
      </c>
      <c r="L25" s="162"/>
      <c r="M25" s="162"/>
      <c r="N25" s="162"/>
    </row>
    <row r="26" spans="1:14">
      <c r="A26" s="557"/>
      <c r="B26" s="559"/>
      <c r="C26" s="237"/>
      <c r="D26" s="254">
        <f>IF(C26="",,VLOOKUP(C26,CIERRE!A$70:AJ$800,9,FALSE))</f>
        <v>0</v>
      </c>
      <c r="E26" s="238"/>
      <c r="F26" s="228"/>
      <c r="G26" s="228"/>
      <c r="H26" s="239" t="str">
        <f t="shared" si="0"/>
        <v xml:space="preserve"> </v>
      </c>
      <c r="I26" s="251"/>
      <c r="J26" s="229"/>
      <c r="K26" s="162">
        <f>IF(C26="",,VLOOKUP(C26,Patrones!$A$1:$E$293,5,FALSE))</f>
        <v>0</v>
      </c>
      <c r="L26" s="162"/>
      <c r="M26" s="162"/>
      <c r="N26" s="162"/>
    </row>
    <row r="27" spans="1:14">
      <c r="A27" s="557"/>
      <c r="B27" s="559"/>
      <c r="C27" s="237"/>
      <c r="D27" s="254">
        <f>IF(C27="",,VLOOKUP(C27,CIERRE!A$70:AJ$800,9,FALSE))</f>
        <v>0</v>
      </c>
      <c r="E27" s="238"/>
      <c r="F27" s="228"/>
      <c r="G27" s="228"/>
      <c r="H27" s="239" t="str">
        <f t="shared" si="0"/>
        <v xml:space="preserve"> </v>
      </c>
      <c r="I27" s="251"/>
      <c r="J27" s="229"/>
      <c r="K27" s="162">
        <f>IF(C27="",,VLOOKUP(C27,Patrones!$A$1:$E$293,5,FALSE))</f>
        <v>0</v>
      </c>
      <c r="L27" s="162"/>
      <c r="M27" s="162"/>
      <c r="N27" s="162"/>
    </row>
    <row r="28" spans="1:14" ht="15" thickBot="1">
      <c r="A28" s="557"/>
      <c r="B28" s="560"/>
      <c r="C28" s="236"/>
      <c r="D28" s="253">
        <f>IF(C28="",,VLOOKUP(C28,CIERRE!A$70:AJ$800,9,FALSE))</f>
        <v>0</v>
      </c>
      <c r="E28" s="150"/>
      <c r="F28" s="93"/>
      <c r="G28" s="93"/>
      <c r="H28" s="94" t="str">
        <f t="shared" si="0"/>
        <v xml:space="preserve"> </v>
      </c>
      <c r="I28" s="152"/>
      <c r="J28" s="101"/>
      <c r="K28" s="29">
        <f>IF(C28="",,VLOOKUP(C28,Patrones!$A$1:$E$293,5,FALSE))</f>
        <v>0</v>
      </c>
      <c r="L28" s="29"/>
      <c r="M28" s="29"/>
      <c r="N28" s="29"/>
    </row>
    <row r="29" spans="1:14">
      <c r="A29" s="557"/>
      <c r="B29" s="561" t="s">
        <v>66</v>
      </c>
      <c r="C29" s="22" t="s">
        <v>1140</v>
      </c>
      <c r="D29" s="27">
        <f>IF(C29="",,VLOOKUP(C29,CIERRE!A$70:AJ$800,9,FALSE))</f>
        <v>52.92</v>
      </c>
      <c r="E29" s="22" t="s">
        <v>137</v>
      </c>
      <c r="F29" s="297" t="s">
        <v>307</v>
      </c>
      <c r="G29" s="23">
        <v>0.18055555555555555</v>
      </c>
      <c r="H29" s="24">
        <v>1</v>
      </c>
      <c r="I29" s="25" t="s">
        <v>1043</v>
      </c>
      <c r="J29" s="98" t="s">
        <v>1859</v>
      </c>
      <c r="K29" s="27" t="e">
        <f>IF(C29="",,VLOOKUP(C29,Patrones!$A$1:$E$293,5,FALSE))</f>
        <v>#N/A</v>
      </c>
      <c r="L29" s="27"/>
      <c r="M29" s="27"/>
      <c r="N29" s="27"/>
    </row>
    <row r="30" spans="1:14">
      <c r="A30" s="557"/>
      <c r="B30" s="562"/>
      <c r="C30" s="127" t="s">
        <v>1650</v>
      </c>
      <c r="D30" s="145">
        <f>IF(C30="",,VLOOKUP(C30,CIERRE!A$70:AJ$800,9,FALSE))</f>
        <v>182.16</v>
      </c>
      <c r="E30" s="127" t="s">
        <v>137</v>
      </c>
      <c r="F30" s="165" t="s">
        <v>307</v>
      </c>
      <c r="G30" s="165">
        <v>0.33333333333333331</v>
      </c>
      <c r="H30" s="79">
        <v>44</v>
      </c>
      <c r="I30" s="146" t="s">
        <v>1046</v>
      </c>
      <c r="J30" s="242"/>
      <c r="K30" s="145" t="e">
        <f>IF(C30="",,VLOOKUP(C30,Patrones!$A$1:$E$293,5,FALSE))</f>
        <v>#N/A</v>
      </c>
      <c r="L30" s="161"/>
      <c r="M30" s="161"/>
      <c r="N30" s="161"/>
    </row>
    <row r="31" spans="1:14">
      <c r="A31" s="557"/>
      <c r="B31" s="562"/>
      <c r="C31" s="127" t="s">
        <v>1650</v>
      </c>
      <c r="D31" s="145">
        <f>IF(C31="",,VLOOKUP(C31,CIERRE!A$70:AJ$800,9,FALSE))</f>
        <v>182.16</v>
      </c>
      <c r="E31" s="127" t="s">
        <v>137</v>
      </c>
      <c r="F31" s="165">
        <v>0.4375</v>
      </c>
      <c r="G31" s="165" t="s">
        <v>978</v>
      </c>
      <c r="H31" s="79" t="str">
        <f>IF(MID(G31,1,3)="Con","",IF(E31="APAGADO",D31/24*(IF((G31-F31)*24&gt;0,(G31-F31)*24,24+(G31-F31)*24))," "))</f>
        <v/>
      </c>
      <c r="I31" s="146" t="s">
        <v>1046</v>
      </c>
      <c r="J31" s="242"/>
      <c r="K31" s="145" t="e">
        <f>IF(C31="",,VLOOKUP(C31,Patrones!$A$1:$E$293,5,FALSE))</f>
        <v>#N/A</v>
      </c>
      <c r="L31" s="161"/>
      <c r="M31" s="161"/>
      <c r="N31" s="161"/>
    </row>
    <row r="32" spans="1:14" ht="43.5">
      <c r="A32" s="557"/>
      <c r="B32" s="562"/>
      <c r="C32" s="19" t="s">
        <v>1140</v>
      </c>
      <c r="D32" s="145">
        <f>IF(C32="",,VLOOKUP(C32,CIERRE!A$70:AJ$800,9,FALSE))</f>
        <v>52.92</v>
      </c>
      <c r="E32" s="19" t="s">
        <v>753</v>
      </c>
      <c r="F32" s="366"/>
      <c r="G32" s="83"/>
      <c r="H32" s="79" t="str">
        <f t="shared" si="0"/>
        <v xml:space="preserve"> </v>
      </c>
      <c r="I32" s="270" t="s">
        <v>1869</v>
      </c>
      <c r="J32" s="242"/>
      <c r="K32" s="145" t="e">
        <f>IF(C32="",,VLOOKUP(C32,Patrones!$A$1:$E$293,5,FALSE))</f>
        <v>#N/A</v>
      </c>
      <c r="L32" s="161"/>
      <c r="M32" s="161"/>
      <c r="N32" s="161"/>
    </row>
    <row r="33" spans="1:14">
      <c r="A33" s="557"/>
      <c r="B33" s="562"/>
      <c r="C33" s="19"/>
      <c r="D33" s="145">
        <f>IF(C33="",,VLOOKUP(C33,CIERRE!A$70:AJ$800,9,FALSE))</f>
        <v>0</v>
      </c>
      <c r="E33" s="19"/>
      <c r="F33" s="366"/>
      <c r="G33" s="83"/>
      <c r="H33" s="79" t="str">
        <f t="shared" si="0"/>
        <v xml:space="preserve"> </v>
      </c>
      <c r="I33" s="270"/>
      <c r="J33" s="242"/>
      <c r="K33" s="145">
        <f>IF(C33="",,VLOOKUP(C33,Patrones!$A$1:$E$293,5,FALSE))</f>
        <v>0</v>
      </c>
      <c r="L33" s="161"/>
      <c r="M33" s="161"/>
      <c r="N33" s="161"/>
    </row>
    <row r="34" spans="1:14">
      <c r="A34" s="557"/>
      <c r="B34" s="562"/>
      <c r="C34" s="19"/>
      <c r="D34" s="145">
        <f>IF(C34="",,VLOOKUP(C34,CIERRE!A$70:AJ$800,9,FALSE))</f>
        <v>0</v>
      </c>
      <c r="E34" s="19"/>
      <c r="F34" s="366"/>
      <c r="G34" s="83"/>
      <c r="H34" s="79" t="str">
        <f t="shared" si="0"/>
        <v xml:space="preserve"> </v>
      </c>
      <c r="I34" s="270"/>
      <c r="J34" s="242"/>
      <c r="K34" s="145">
        <f>IF(C34="",,VLOOKUP(C34,Patrones!$A$1:$E$293,5,FALSE))</f>
        <v>0</v>
      </c>
      <c r="L34" s="161"/>
      <c r="M34" s="161"/>
      <c r="N34" s="161"/>
    </row>
    <row r="35" spans="1:14" ht="58">
      <c r="A35" s="557"/>
      <c r="B35" s="562"/>
      <c r="C35" s="19" t="s">
        <v>997</v>
      </c>
      <c r="D35" s="145">
        <f>IF(C35="",,VLOOKUP(C35,CIERRE!A$70:AJ$800,9,FALSE))</f>
        <v>388.08</v>
      </c>
      <c r="E35" s="19" t="s">
        <v>246</v>
      </c>
      <c r="F35" s="366"/>
      <c r="G35" s="83"/>
      <c r="H35" s="79" t="str">
        <f t="shared" si="0"/>
        <v xml:space="preserve"> </v>
      </c>
      <c r="I35" s="270" t="s">
        <v>1867</v>
      </c>
      <c r="J35" s="242"/>
      <c r="K35" s="145" t="e">
        <f>IF(C35="",,VLOOKUP(C35,Patrones!$A$1:$E$293,5,FALSE))</f>
        <v>#N/A</v>
      </c>
      <c r="L35" s="161"/>
      <c r="M35" s="161"/>
      <c r="N35" s="161"/>
    </row>
    <row r="36" spans="1:14">
      <c r="A36" s="557"/>
      <c r="B36" s="562"/>
      <c r="C36" s="19"/>
      <c r="D36" s="145">
        <f>IF(C36="",,VLOOKUP(C36,CIERRE!A$70:AJ$800,9,FALSE))</f>
        <v>0</v>
      </c>
      <c r="E36" s="19"/>
      <c r="F36" s="366"/>
      <c r="G36" s="83"/>
      <c r="H36" s="79" t="str">
        <f t="shared" si="0"/>
        <v xml:space="preserve"> </v>
      </c>
      <c r="I36" s="270"/>
      <c r="J36" s="242"/>
      <c r="K36" s="145">
        <f>IF(C36="",,VLOOKUP(C36,Patrones!$A$1:$E$293,5,FALSE))</f>
        <v>0</v>
      </c>
      <c r="L36" s="161"/>
      <c r="M36" s="161"/>
      <c r="N36" s="161"/>
    </row>
    <row r="37" spans="1:14">
      <c r="A37" s="557"/>
      <c r="B37" s="562"/>
      <c r="C37" s="19"/>
      <c r="D37" s="145">
        <f>IF(C37="",,VLOOKUP(C37,CIERRE!A$70:AJ$800,9,FALSE))</f>
        <v>0</v>
      </c>
      <c r="E37" s="19"/>
      <c r="F37" s="366"/>
      <c r="G37" s="83"/>
      <c r="H37" s="79" t="str">
        <f t="shared" si="0"/>
        <v xml:space="preserve"> </v>
      </c>
      <c r="I37" s="270"/>
      <c r="J37" s="242"/>
      <c r="K37" s="145">
        <f>IF(C37="",,VLOOKUP(C37,Patrones!$A$1:$E$293,5,FALSE))</f>
        <v>0</v>
      </c>
      <c r="L37" s="161"/>
      <c r="M37" s="161"/>
      <c r="N37" s="161"/>
    </row>
    <row r="38" spans="1:14">
      <c r="A38" s="557"/>
      <c r="B38" s="562"/>
      <c r="C38" s="19"/>
      <c r="D38" s="145">
        <f>IF(C38="",,VLOOKUP(C38,CIERRE!A$70:AJ$800,9,FALSE))</f>
        <v>0</v>
      </c>
      <c r="E38" s="19"/>
      <c r="F38" s="366"/>
      <c r="G38" s="83"/>
      <c r="H38" s="79" t="str">
        <f t="shared" si="0"/>
        <v xml:space="preserve"> </v>
      </c>
      <c r="I38" s="270"/>
      <c r="J38" s="242"/>
      <c r="K38" s="145">
        <f>IF(C38="",,VLOOKUP(C38,Patrones!$A$1:$E$293,5,FALSE))</f>
        <v>0</v>
      </c>
      <c r="L38" s="161"/>
      <c r="M38" s="161"/>
      <c r="N38" s="161"/>
    </row>
    <row r="39" spans="1:14">
      <c r="A39" s="557"/>
      <c r="B39" s="562"/>
      <c r="C39" s="127"/>
      <c r="D39" s="145"/>
      <c r="E39" s="127"/>
      <c r="F39" s="165"/>
      <c r="G39" s="165"/>
      <c r="H39" s="79"/>
      <c r="I39" s="146"/>
      <c r="J39" s="242"/>
      <c r="K39" s="145">
        <f>IF(C39="",,VLOOKUP(C39,Patrones!$A$1:$E$293,5,FALSE))</f>
        <v>0</v>
      </c>
      <c r="L39" s="161"/>
      <c r="M39" s="161"/>
      <c r="N39" s="161"/>
    </row>
    <row r="40" spans="1:14" ht="15" thickBot="1">
      <c r="A40" s="557"/>
      <c r="B40" s="563"/>
      <c r="C40" s="78"/>
      <c r="D40" s="153">
        <f>IF(C40="",,VLOOKUP(C40,CIERRE!A$70:AJ$800,9,FALSE))</f>
        <v>0</v>
      </c>
      <c r="E40" s="78"/>
      <c r="F40" s="265"/>
      <c r="G40" s="265"/>
      <c r="H40" s="266" t="str">
        <f t="shared" si="0"/>
        <v xml:space="preserve"> </v>
      </c>
      <c r="I40" s="155"/>
      <c r="J40" s="268"/>
      <c r="K40" s="153">
        <f>IF(C40="",,VLOOKUP(C40,Patrones!$A$1:$E$293,5,FALSE))</f>
        <v>0</v>
      </c>
      <c r="L40" s="161"/>
      <c r="M40" s="161"/>
      <c r="N40" s="151"/>
    </row>
    <row r="41" spans="1:14">
      <c r="A41" s="567" t="s">
        <v>660</v>
      </c>
      <c r="B41" s="558" t="s">
        <v>20</v>
      </c>
      <c r="C41" s="232"/>
      <c r="D41" s="252">
        <f>IF(C41="",,VLOOKUP(C41,CIERRE!A$70:AJ$800,9,FALSE))</f>
        <v>0</v>
      </c>
      <c r="E41" s="20"/>
      <c r="F41" s="21"/>
      <c r="G41" s="21"/>
      <c r="H41" s="194" t="str">
        <f t="shared" si="0"/>
        <v xml:space="preserve"> </v>
      </c>
      <c r="I41" s="154"/>
      <c r="J41" s="99"/>
      <c r="K41" s="28">
        <f>IF(C41="",,VLOOKUP(C41,Patrones!$A$1:$E$293,5,FALSE))</f>
        <v>0</v>
      </c>
      <c r="L41" s="28"/>
      <c r="M41" s="28"/>
      <c r="N41" s="28"/>
    </row>
    <row r="42" spans="1:14">
      <c r="A42" s="568"/>
      <c r="B42" s="559"/>
      <c r="C42" s="233"/>
      <c r="D42" s="253">
        <f>IF(C42="",,VLOOKUP(C42,CIERRE!A$70:AJ$800,9,FALSE))</f>
        <v>0</v>
      </c>
      <c r="E42" s="128"/>
      <c r="F42" s="95"/>
      <c r="G42" s="95"/>
      <c r="H42" s="96" t="str">
        <f t="shared" si="0"/>
        <v xml:space="preserve"> </v>
      </c>
      <c r="I42" s="256"/>
      <c r="J42" s="267"/>
      <c r="K42" s="26">
        <f>IF(C42="",,VLOOKUP(C42,Patrones!$A$1:$E$293,5,FALSE))</f>
        <v>0</v>
      </c>
      <c r="L42" s="26"/>
      <c r="M42" s="26"/>
      <c r="N42" s="26"/>
    </row>
    <row r="43" spans="1:14" ht="15" thickBot="1">
      <c r="A43" s="568"/>
      <c r="B43" s="560"/>
      <c r="C43" s="233"/>
      <c r="D43" s="253">
        <f>IF(C43="",,VLOOKUP(C43,CIERRE!A$70:AJ$800,9,FALSE))</f>
        <v>0</v>
      </c>
      <c r="E43" s="128"/>
      <c r="F43" s="204"/>
      <c r="G43" s="204"/>
      <c r="H43" s="168" t="str">
        <f t="shared" si="0"/>
        <v xml:space="preserve"> </v>
      </c>
      <c r="I43" s="144"/>
      <c r="J43" s="211"/>
      <c r="K43" s="166">
        <f>IF(C43="",,VLOOKUP(C43,Patrones!$A$1:$E$293,5,FALSE))</f>
        <v>0</v>
      </c>
      <c r="L43" s="166"/>
      <c r="M43" s="166"/>
      <c r="N43" s="166"/>
    </row>
    <row r="44" spans="1:14">
      <c r="A44" s="568"/>
      <c r="B44" s="561" t="s">
        <v>28</v>
      </c>
      <c r="C44" s="22"/>
      <c r="D44" s="27">
        <f>IF(C44="",,VLOOKUP(C44,CIERRE!A$70:AJ$800,9,FALSE))</f>
        <v>0</v>
      </c>
      <c r="E44" s="22"/>
      <c r="F44" s="23"/>
      <c r="G44" s="23"/>
      <c r="H44" s="24" t="str">
        <f t="shared" si="0"/>
        <v xml:space="preserve"> </v>
      </c>
      <c r="I44" s="25"/>
      <c r="J44" s="98"/>
      <c r="K44" s="27">
        <f>IF(C44="",,VLOOKUP(C44,Patrones!$A$1:$E$293,5,FALSE))</f>
        <v>0</v>
      </c>
      <c r="L44" s="27"/>
      <c r="M44" s="27"/>
      <c r="N44" s="27"/>
    </row>
    <row r="45" spans="1:14">
      <c r="A45" s="568"/>
      <c r="B45" s="562"/>
      <c r="C45" s="127"/>
      <c r="D45" s="145">
        <f>IF(C45="",,VLOOKUP(C45,CIERRE!A$70:AJ$800,9,FALSE))</f>
        <v>0</v>
      </c>
      <c r="E45" s="127"/>
      <c r="F45" s="165"/>
      <c r="G45" s="165"/>
      <c r="H45" s="79" t="str">
        <f t="shared" si="0"/>
        <v xml:space="preserve"> </v>
      </c>
      <c r="I45" s="146"/>
      <c r="J45" s="242"/>
      <c r="K45" s="145">
        <f>IF(C45="",,VLOOKUP(C45,Patrones!$A$1:$E$293,5,FALSE))</f>
        <v>0</v>
      </c>
      <c r="L45" s="145"/>
      <c r="M45" s="145"/>
      <c r="N45" s="145"/>
    </row>
    <row r="46" spans="1:14" ht="15" thickBot="1">
      <c r="A46" s="568"/>
      <c r="B46" s="563"/>
      <c r="C46" s="173"/>
      <c r="D46" s="169">
        <f>IF(C46="",,VLOOKUP(C46,CIERRE!A$70:AJ$800,9,FALSE))</f>
        <v>0</v>
      </c>
      <c r="E46" s="173"/>
      <c r="F46" s="170"/>
      <c r="G46" s="170"/>
      <c r="H46" s="171" t="str">
        <f t="shared" si="0"/>
        <v xml:space="preserve"> </v>
      </c>
      <c r="I46" s="172"/>
      <c r="J46" s="268"/>
      <c r="K46" s="169">
        <f>IF(C46="",,VLOOKUP(C46,Patrones!$A$1:$E$293,5,FALSE))</f>
        <v>0</v>
      </c>
      <c r="L46" s="169"/>
      <c r="M46" s="169"/>
      <c r="N46" s="169"/>
    </row>
    <row r="47" spans="1:14" ht="15" customHeight="1">
      <c r="A47" s="568"/>
      <c r="B47" s="570" t="s">
        <v>203</v>
      </c>
      <c r="C47" s="232"/>
      <c r="D47" s="252">
        <f>IF(C47="",,VLOOKUP(C47,CIERRE!A$70:AJ$800,9,FALSE))</f>
        <v>0</v>
      </c>
      <c r="E47" s="20"/>
      <c r="F47" s="91"/>
      <c r="G47" s="91"/>
      <c r="H47" s="92" t="str">
        <f t="shared" si="0"/>
        <v xml:space="preserve"> </v>
      </c>
      <c r="I47" s="154"/>
      <c r="J47" s="99"/>
      <c r="K47" s="28"/>
      <c r="L47" s="28"/>
      <c r="M47" s="28"/>
      <c r="N47" s="28"/>
    </row>
    <row r="48" spans="1:14" ht="15.75" customHeight="1" thickBot="1">
      <c r="A48" s="568"/>
      <c r="B48" s="571"/>
      <c r="C48" s="233"/>
      <c r="D48" s="253">
        <f>IF(C48="",,VLOOKUP(C48,CIERRE!A$70:AJ$800,9,FALSE))</f>
        <v>0</v>
      </c>
      <c r="E48" s="128"/>
      <c r="F48" s="204"/>
      <c r="G48" s="204"/>
      <c r="H48" s="168" t="str">
        <f t="shared" si="0"/>
        <v xml:space="preserve"> </v>
      </c>
      <c r="I48" s="144"/>
      <c r="J48" s="211"/>
      <c r="K48" s="166"/>
      <c r="L48" s="166"/>
      <c r="M48" s="166"/>
      <c r="N48" s="166"/>
    </row>
    <row r="49" spans="1:14">
      <c r="A49" s="568"/>
      <c r="B49" s="561" t="s">
        <v>21</v>
      </c>
      <c r="C49" s="22"/>
      <c r="D49" s="27">
        <f>IF(C49="",,VLOOKUP(C49,CIERRE!A$70:AJ$800,9,FALSE))</f>
        <v>0</v>
      </c>
      <c r="E49" s="22"/>
      <c r="F49" s="23"/>
      <c r="G49" s="23"/>
      <c r="H49" s="226" t="str">
        <f t="shared" si="0"/>
        <v xml:space="preserve"> </v>
      </c>
      <c r="I49" s="25"/>
      <c r="J49" s="97"/>
      <c r="K49" s="27">
        <f>IF(C49="",,VLOOKUP(C49,Patrones!$A$1:$E$293,5,FALSE))</f>
        <v>0</v>
      </c>
      <c r="L49" s="27"/>
      <c r="M49" s="27"/>
      <c r="N49" s="27"/>
    </row>
    <row r="50" spans="1:14" ht="15" thickBot="1">
      <c r="A50" s="568"/>
      <c r="B50" s="563"/>
      <c r="C50" s="173"/>
      <c r="D50" s="169">
        <f>IF(C50="",,VLOOKUP(C50,CIERRE!A$70:AJ$800,9,FALSE))</f>
        <v>0</v>
      </c>
      <c r="E50" s="173"/>
      <c r="F50" s="170"/>
      <c r="G50" s="170"/>
      <c r="H50" s="171" t="str">
        <f t="shared" si="0"/>
        <v xml:space="preserve"> </v>
      </c>
      <c r="I50" s="172"/>
      <c r="J50" s="195"/>
      <c r="K50" s="169">
        <f>IF(C50="",,VLOOKUP(C50,Patrones!$A$1:$E$293,5,FALSE))</f>
        <v>0</v>
      </c>
      <c r="L50" s="169"/>
      <c r="M50" s="169"/>
      <c r="N50" s="169"/>
    </row>
    <row r="51" spans="1:14">
      <c r="A51" s="568"/>
      <c r="B51" s="570" t="s">
        <v>22</v>
      </c>
      <c r="C51" s="232" t="s">
        <v>140</v>
      </c>
      <c r="D51" s="252">
        <f>IF(C51="",,VLOOKUP(C51,CIERRE!A$70:AJ$800,9,FALSE))</f>
        <v>214.56</v>
      </c>
      <c r="E51" s="20" t="s">
        <v>137</v>
      </c>
      <c r="F51" s="21">
        <v>0.20138888888888887</v>
      </c>
      <c r="G51" s="21">
        <v>0.375</v>
      </c>
      <c r="H51" s="92">
        <f t="shared" si="0"/>
        <v>37.25</v>
      </c>
      <c r="I51" s="154" t="s">
        <v>1048</v>
      </c>
      <c r="J51" s="100"/>
      <c r="K51" s="28" t="e">
        <f>IF(C51="",,VLOOKUP(C51,Patrones!$A$1:$E$293,5,FALSE))</f>
        <v>#N/A</v>
      </c>
      <c r="L51" s="28"/>
      <c r="M51" s="28"/>
      <c r="N51" s="26"/>
    </row>
    <row r="52" spans="1:14">
      <c r="A52" s="568"/>
      <c r="B52" s="572"/>
      <c r="C52" s="233" t="s">
        <v>124</v>
      </c>
      <c r="D52" s="254">
        <f>IF(C52="",,VLOOKUP(C52,CIERRE!A$70:AJ$800,9,FALSE))</f>
        <v>179.8</v>
      </c>
      <c r="E52" s="128" t="s">
        <v>246</v>
      </c>
      <c r="F52" s="310"/>
      <c r="G52" s="310"/>
      <c r="H52" s="311"/>
      <c r="I52" s="320" t="s">
        <v>1817</v>
      </c>
      <c r="J52" s="263" t="s">
        <v>1868</v>
      </c>
      <c r="K52" s="26" t="e">
        <f>IF(C52="",,VLOOKUP(C52,Patrones!$A$1:$E$293,5,FALSE))</f>
        <v>#N/A</v>
      </c>
      <c r="L52" s="314"/>
      <c r="M52" s="314"/>
      <c r="N52" s="149"/>
    </row>
    <row r="53" spans="1:14">
      <c r="A53" s="568"/>
      <c r="B53" s="572"/>
      <c r="C53" s="233"/>
      <c r="D53" s="254"/>
      <c r="E53" s="128"/>
      <c r="F53" s="310"/>
      <c r="G53" s="310"/>
      <c r="H53" s="311"/>
      <c r="I53" s="320"/>
      <c r="J53" s="263"/>
      <c r="K53" s="26">
        <f>IF(C53="",,VLOOKUP(C53,Patrones!$A$1:$E$293,5,FALSE))</f>
        <v>0</v>
      </c>
      <c r="L53" s="26"/>
      <c r="M53" s="26"/>
      <c r="N53" s="149"/>
    </row>
    <row r="54" spans="1:14" ht="15" thickBot="1">
      <c r="A54" s="569"/>
      <c r="B54" s="571"/>
      <c r="C54" s="235"/>
      <c r="D54" s="255">
        <f>IF(C54="",,VLOOKUP(C54,CIERRE!A$70:AJ$800,9,FALSE))</f>
        <v>0</v>
      </c>
      <c r="E54" s="167"/>
      <c r="F54" s="196"/>
      <c r="G54" s="196"/>
      <c r="H54" s="168" t="str">
        <f t="shared" si="0"/>
        <v xml:space="preserve"> </v>
      </c>
      <c r="I54" s="174"/>
      <c r="J54" s="230"/>
      <c r="K54" s="166">
        <f>IF(C54="",,VLOOKUP(C54,Patrones!$A$1:$E$293,5,FALSE))</f>
        <v>0</v>
      </c>
      <c r="L54" s="166"/>
      <c r="M54" s="166"/>
      <c r="N54" s="29"/>
    </row>
    <row r="55" spans="1:14" ht="15" thickBot="1">
      <c r="C55" s="102"/>
      <c r="E55" s="2"/>
      <c r="G55" s="198" t="s">
        <v>37</v>
      </c>
      <c r="H55" s="199" t="e">
        <f>SUM(H7:H54)</f>
        <v>#N/A</v>
      </c>
      <c r="I55" s="103"/>
    </row>
    <row r="56" spans="1:14">
      <c r="C56" s="102"/>
      <c r="E56" s="2"/>
      <c r="G56" s="104"/>
      <c r="H56" s="105"/>
    </row>
    <row r="57" spans="1:14">
      <c r="C57" s="102"/>
      <c r="E57" s="2"/>
      <c r="G57" s="104"/>
      <c r="H57" s="105"/>
    </row>
    <row r="58" spans="1:14">
      <c r="C58" s="102"/>
    </row>
    <row r="59" spans="1:14">
      <c r="C59" s="102"/>
    </row>
    <row r="60" spans="1:14">
      <c r="C60" s="102"/>
    </row>
    <row r="61" spans="1:14">
      <c r="C61" s="102"/>
    </row>
    <row r="62" spans="1:14">
      <c r="C62" s="241"/>
    </row>
    <row r="63" spans="1:14">
      <c r="C63" s="241"/>
    </row>
    <row r="64" spans="1:14">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40"/>
    <mergeCell ref="B20:B28"/>
    <mergeCell ref="B29:B40"/>
    <mergeCell ref="A7:A19"/>
    <mergeCell ref="B7:B8"/>
    <mergeCell ref="B9:B10"/>
    <mergeCell ref="B11:B13"/>
    <mergeCell ref="B14:B16"/>
    <mergeCell ref="B17:B19"/>
    <mergeCell ref="A41:A54"/>
    <mergeCell ref="B41:B43"/>
    <mergeCell ref="B44:B46"/>
    <mergeCell ref="B47:B48"/>
    <mergeCell ref="B49:B50"/>
    <mergeCell ref="B51:B54"/>
  </mergeCells>
  <dataValidations count="1">
    <dataValidation type="list" allowBlank="1" showInputMessage="1" showErrorMessage="1" sqref="N7:N54" xr:uid="{EE32D4E0-E8DE-4637-8EAE-E02C304749EA}">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FA1C63DA-6CF3-49A9-8125-3F27EA080B85}">
          <x14:formula1>
            <xm:f>Guias!$R$3:$R$102</xm:f>
          </x14:formula1>
          <xm:sqref>M7:M54</xm:sqref>
        </x14:dataValidation>
        <x14:dataValidation type="list" allowBlank="1" showInputMessage="1" showErrorMessage="1" xr:uid="{E3E0FBA0-75F4-4871-96B0-B760C69F9824}">
          <x14:formula1>
            <xm:f>Guias!$P$3:$P$78</xm:f>
          </x14:formula1>
          <xm:sqref>L7:L54</xm:sqref>
        </x14:dataValidation>
        <x14:dataValidation type="list" allowBlank="1" showInputMessage="1" xr:uid="{156CA43C-C3A9-480C-9D0B-7A50D0C3F009}">
          <x14:formula1>
            <xm:f>Guias!$J$3:$J$25</xm:f>
          </x14:formula1>
          <xm:sqref>I7:I54</xm:sqref>
        </x14:dataValidation>
        <x14:dataValidation type="list" allowBlank="1" showInputMessage="1" xr:uid="{AA653A55-D117-4EC1-B42D-EF2DFFED1355}">
          <x14:formula1>
            <xm:f>Guias!$H$3:$H$22</xm:f>
          </x14:formula1>
          <xm:sqref>E7:E54</xm:sqref>
        </x14:dataValidation>
        <x14:dataValidation type="list" allowBlank="1" showInputMessage="1" xr:uid="{D67C8E53-6CAD-4AC0-846B-52FCC9382568}">
          <x14:formula1>
            <xm:f>Guias!$A$2:$A$4</xm:f>
          </x14:formula1>
          <xm:sqref>C7:C8</xm:sqref>
        </x14:dataValidation>
        <x14:dataValidation type="list" allowBlank="1" showInputMessage="1" xr:uid="{238CE971-86FD-46AA-8D8B-DD4AD6F6FFDF}">
          <x14:formula1>
            <xm:f>Guias!$A$85:$A$142</xm:f>
          </x14:formula1>
          <xm:sqref>C29:C40</xm:sqref>
        </x14:dataValidation>
        <x14:dataValidation type="list" allowBlank="1" showInputMessage="1" xr:uid="{5730F0B5-2532-4888-9283-2A9F038DB6B5}">
          <x14:formula1>
            <xm:f>Guias!$A$143:$A$167</xm:f>
          </x14:formula1>
          <xm:sqref>C41:C43</xm:sqref>
        </x14:dataValidation>
        <x14:dataValidation type="list" allowBlank="1" showInputMessage="1" xr:uid="{84004AA1-FAC0-4A2A-885F-CF6E40317A99}">
          <x14:formula1>
            <xm:f>Guias!$A$226:$A$229</xm:f>
          </x14:formula1>
          <xm:sqref>C9:C10</xm:sqref>
        </x14:dataValidation>
        <x14:dataValidation type="list" allowBlank="1" showInputMessage="1" xr:uid="{AB949BFE-6A5C-44FB-9378-57562086BD18}">
          <x14:formula1>
            <xm:f>Guias!$A$230:$A$242</xm:f>
          </x14:formula1>
          <xm:sqref>C44:C46</xm:sqref>
        </x14:dataValidation>
        <x14:dataValidation type="list" allowBlank="1" showInputMessage="1" xr:uid="{19217737-8D2D-44B1-B550-82DECA146E7E}">
          <x14:formula1>
            <xm:f>Guias!$A$243:$A$244</xm:f>
          </x14:formula1>
          <xm:sqref>C47:C48</xm:sqref>
        </x14:dataValidation>
        <x14:dataValidation type="list" allowBlank="1" showInputMessage="1" xr:uid="{8AD597B7-08DE-4AE5-853E-724C1ADC6153}">
          <x14:formula1>
            <xm:f>Guias!$A$168:$A$171</xm:f>
          </x14:formula1>
          <xm:sqref>C49:C50</xm:sqref>
        </x14:dataValidation>
        <x14:dataValidation type="list" allowBlank="1" showInputMessage="1" xr:uid="{59C238F0-8288-407B-A3FC-8E65CEB516D5}">
          <x14:formula1>
            <xm:f>Guias!$A$260:$A$272</xm:f>
          </x14:formula1>
          <xm:sqref>C17:C19</xm:sqref>
        </x14:dataValidation>
        <x14:dataValidation type="list" allowBlank="1" showInputMessage="1" xr:uid="{360954EA-6460-4273-ADF0-B72A64F50B5F}">
          <x14:formula1>
            <xm:f>Guias!$A$200:$A$224</xm:f>
          </x14:formula1>
          <xm:sqref>C11:C13</xm:sqref>
        </x14:dataValidation>
        <x14:dataValidation type="list" allowBlank="1" showInputMessage="1" xr:uid="{3BE2614B-5B7E-4FC5-8232-C3E434CE6600}">
          <x14:formula1>
            <xm:f>Guias!$A$245:$A$259</xm:f>
          </x14:formula1>
          <xm:sqref>C14:C16</xm:sqref>
        </x14:dataValidation>
        <x14:dataValidation type="list" allowBlank="1" showInputMessage="1" xr:uid="{54CD0BE9-08AE-4254-AB9B-D5DB1131BD7D}">
          <x14:formula1>
            <xm:f>Guias!$A$172:$A$199</xm:f>
          </x14:formula1>
          <xm:sqref>C51:C54</xm:sqref>
        </x14:dataValidation>
        <x14:dataValidation type="list" allowBlank="1" showInputMessage="1" xr:uid="{425D1813-6D93-4B29-AF1C-AEB55FBA2A61}">
          <x14:formula1>
            <xm:f>Guias!$A$5:$A$84</xm:f>
          </x14:formula1>
          <xm:sqref>C20:C28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0DB4-C16F-4F64-AC3D-65A449346307}">
  <sheetPr codeName="Hoja233"/>
  <dimension ref="A1:P55"/>
  <sheetViews>
    <sheetView zoomScale="90" zoomScaleNormal="90" workbookViewId="0">
      <selection activeCell="H15" sqref="H15"/>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t="15" thickBot="1">
      <c r="A7" s="564" t="s">
        <v>658</v>
      </c>
      <c r="B7" s="330" t="s">
        <v>67</v>
      </c>
      <c r="C7" s="22" t="s">
        <v>471</v>
      </c>
      <c r="D7" s="27">
        <v>40</v>
      </c>
      <c r="E7" s="22" t="s">
        <v>137</v>
      </c>
      <c r="F7" s="297" t="s">
        <v>307</v>
      </c>
      <c r="G7" s="23" t="s">
        <v>978</v>
      </c>
      <c r="H7" s="24">
        <v>40</v>
      </c>
      <c r="I7" s="25" t="s">
        <v>1047</v>
      </c>
      <c r="J7" s="97" t="s">
        <v>1875</v>
      </c>
      <c r="K7" s="27"/>
      <c r="L7" s="27"/>
      <c r="M7" s="27"/>
      <c r="N7" s="27"/>
      <c r="P7" s="3" t="s">
        <v>1305</v>
      </c>
    </row>
    <row r="8" spans="1:16">
      <c r="A8" s="565"/>
      <c r="B8" s="561" t="s">
        <v>23</v>
      </c>
      <c r="C8" s="22" t="s">
        <v>674</v>
      </c>
      <c r="D8" s="27">
        <v>990.4</v>
      </c>
      <c r="E8" s="22" t="s">
        <v>137</v>
      </c>
      <c r="F8" s="23">
        <v>0.31944444444444448</v>
      </c>
      <c r="G8" s="23">
        <v>0.39583333333333331</v>
      </c>
      <c r="H8" s="24">
        <v>75.655555555555509</v>
      </c>
      <c r="I8" s="25" t="s">
        <v>1047</v>
      </c>
      <c r="J8" s="97"/>
      <c r="K8" s="27" t="s">
        <v>393</v>
      </c>
      <c r="L8" s="27"/>
      <c r="M8" s="27"/>
      <c r="N8" s="27"/>
    </row>
    <row r="9" spans="1:16" ht="15" thickBot="1">
      <c r="A9" s="565"/>
      <c r="B9" s="563"/>
      <c r="C9" s="173" t="s">
        <v>126</v>
      </c>
      <c r="D9" s="169">
        <v>758.5</v>
      </c>
      <c r="E9" s="173" t="s">
        <v>137</v>
      </c>
      <c r="F9" s="170">
        <v>0.85763888888888884</v>
      </c>
      <c r="G9" s="170">
        <v>0.95486111111111116</v>
      </c>
      <c r="H9" s="171">
        <v>73.743055555555628</v>
      </c>
      <c r="I9" s="172" t="s">
        <v>1050</v>
      </c>
      <c r="J9" s="195"/>
      <c r="K9" s="169" t="s">
        <v>393</v>
      </c>
      <c r="L9" s="169"/>
      <c r="M9" s="169"/>
      <c r="N9" s="169"/>
    </row>
    <row r="10" spans="1:16" ht="15" thickBot="1">
      <c r="A10" s="565"/>
      <c r="B10" s="377" t="s">
        <v>29</v>
      </c>
      <c r="C10" s="340" t="s">
        <v>272</v>
      </c>
      <c r="D10" s="341">
        <v>22.88</v>
      </c>
      <c r="E10" s="342" t="s">
        <v>137</v>
      </c>
      <c r="F10" s="378" t="s">
        <v>307</v>
      </c>
      <c r="G10" s="379">
        <v>0.47222222222222227</v>
      </c>
      <c r="H10" s="380">
        <v>7</v>
      </c>
      <c r="I10" s="381" t="s">
        <v>1047</v>
      </c>
      <c r="J10" s="346"/>
      <c r="K10" s="347"/>
      <c r="L10" s="347"/>
      <c r="M10" s="347"/>
      <c r="N10" s="347"/>
    </row>
    <row r="11" spans="1:16">
      <c r="A11" s="556" t="s">
        <v>659</v>
      </c>
      <c r="B11" s="559" t="s">
        <v>8</v>
      </c>
      <c r="C11" s="233" t="s">
        <v>72</v>
      </c>
      <c r="D11" s="253">
        <v>268.39999999999998</v>
      </c>
      <c r="E11" s="128" t="s">
        <v>137</v>
      </c>
      <c r="F11" s="312">
        <v>0.21180555555555555</v>
      </c>
      <c r="G11" s="312">
        <v>0.34375</v>
      </c>
      <c r="H11" s="311">
        <v>35.413888888888884</v>
      </c>
      <c r="I11" s="144" t="s">
        <v>1053</v>
      </c>
      <c r="J11" s="313"/>
      <c r="K11" s="314" t="s">
        <v>797</v>
      </c>
      <c r="L11" s="314"/>
      <c r="M11" s="314"/>
      <c r="N11" s="314"/>
    </row>
    <row r="12" spans="1:16">
      <c r="A12" s="557"/>
      <c r="B12" s="559"/>
      <c r="C12" s="299" t="s">
        <v>1570</v>
      </c>
      <c r="D12" s="254">
        <v>1653.3</v>
      </c>
      <c r="E12" s="373" t="s">
        <v>137</v>
      </c>
      <c r="F12" s="374">
        <v>3.472222222222222E-3</v>
      </c>
      <c r="G12" s="374">
        <v>4.8611111111111112E-2</v>
      </c>
      <c r="H12" s="239">
        <v>74.628124999999997</v>
      </c>
      <c r="I12" s="144" t="s">
        <v>1045</v>
      </c>
      <c r="J12" s="375"/>
      <c r="K12" s="149"/>
      <c r="L12" s="149"/>
      <c r="M12" s="149"/>
      <c r="N12" s="149"/>
    </row>
    <row r="13" spans="1:16" ht="29">
      <c r="A13" s="557"/>
      <c r="B13" s="559"/>
      <c r="C13" s="237" t="s">
        <v>273</v>
      </c>
      <c r="D13" s="254">
        <v>468</v>
      </c>
      <c r="E13" s="238" t="s">
        <v>490</v>
      </c>
      <c r="F13" s="228"/>
      <c r="G13" s="228"/>
      <c r="H13" s="239" t="s">
        <v>1824</v>
      </c>
      <c r="I13" s="251" t="s">
        <v>1870</v>
      </c>
      <c r="J13" s="229"/>
      <c r="K13" s="162"/>
      <c r="L13" s="162"/>
      <c r="M13" s="162"/>
      <c r="N13" s="162"/>
    </row>
    <row r="14" spans="1:16">
      <c r="A14" s="557"/>
      <c r="B14" s="559"/>
      <c r="C14" s="237" t="s">
        <v>94</v>
      </c>
      <c r="D14" s="254">
        <v>73.8</v>
      </c>
      <c r="E14" s="238" t="s">
        <v>490</v>
      </c>
      <c r="F14" s="228"/>
      <c r="G14" s="228"/>
      <c r="H14" s="239" t="s">
        <v>1824</v>
      </c>
      <c r="I14" s="251" t="s">
        <v>1871</v>
      </c>
      <c r="J14" s="229"/>
      <c r="K14" s="162"/>
      <c r="L14" s="162"/>
      <c r="M14" s="162"/>
      <c r="N14" s="162"/>
    </row>
    <row r="15" spans="1:16" ht="44" thickBot="1">
      <c r="A15" s="557"/>
      <c r="B15" s="559"/>
      <c r="C15" s="237" t="s">
        <v>676</v>
      </c>
      <c r="D15" s="254"/>
      <c r="E15" s="238" t="s">
        <v>490</v>
      </c>
      <c r="F15" s="228"/>
      <c r="G15" s="228"/>
      <c r="H15" s="239" t="s">
        <v>1824</v>
      </c>
      <c r="I15" s="251" t="s">
        <v>1880</v>
      </c>
      <c r="J15" s="229" t="s">
        <v>1877</v>
      </c>
      <c r="K15" s="162" t="s">
        <v>476</v>
      </c>
      <c r="L15" s="162"/>
      <c r="M15" s="162"/>
      <c r="N15" s="162"/>
    </row>
    <row r="16" spans="1:16">
      <c r="A16" s="557"/>
      <c r="B16" s="561" t="s">
        <v>66</v>
      </c>
      <c r="C16" s="22" t="s">
        <v>1140</v>
      </c>
      <c r="D16" s="27">
        <v>56.607999999999997</v>
      </c>
      <c r="E16" s="22" t="s">
        <v>137</v>
      </c>
      <c r="F16" s="297" t="s">
        <v>307</v>
      </c>
      <c r="G16" s="23">
        <v>0.18055555555555555</v>
      </c>
      <c r="H16" s="24">
        <v>1</v>
      </c>
      <c r="I16" s="25" t="s">
        <v>1043</v>
      </c>
      <c r="J16" s="98" t="s">
        <v>1859</v>
      </c>
      <c r="K16" s="27"/>
      <c r="L16" s="27"/>
      <c r="M16" s="27"/>
      <c r="N16" s="27"/>
    </row>
    <row r="17" spans="1:14">
      <c r="A17" s="557"/>
      <c r="B17" s="562"/>
      <c r="C17" s="127" t="s">
        <v>1650</v>
      </c>
      <c r="D17" s="145">
        <v>265.22000000000003</v>
      </c>
      <c r="E17" s="127" t="s">
        <v>137</v>
      </c>
      <c r="F17" s="298" t="s">
        <v>307</v>
      </c>
      <c r="G17" s="165">
        <v>0.33333333333333331</v>
      </c>
      <c r="H17" s="79">
        <v>44</v>
      </c>
      <c r="I17" s="146" t="s">
        <v>1046</v>
      </c>
      <c r="J17" s="242"/>
      <c r="K17" s="145"/>
      <c r="L17" s="161"/>
      <c r="M17" s="161"/>
      <c r="N17" s="161"/>
    </row>
    <row r="18" spans="1:14">
      <c r="A18" s="557"/>
      <c r="B18" s="562"/>
      <c r="C18" s="127" t="s">
        <v>1650</v>
      </c>
      <c r="D18" s="145">
        <v>265.22000000000003</v>
      </c>
      <c r="E18" s="127" t="s">
        <v>137</v>
      </c>
      <c r="F18" s="165">
        <v>0.4375</v>
      </c>
      <c r="G18" s="165">
        <v>0.69444444444444453</v>
      </c>
      <c r="H18" s="79">
        <v>68.146805555555588</v>
      </c>
      <c r="I18" s="146" t="s">
        <v>1046</v>
      </c>
      <c r="J18" s="242"/>
      <c r="K18" s="145"/>
      <c r="L18" s="161"/>
      <c r="M18" s="161"/>
      <c r="N18" s="161"/>
    </row>
    <row r="19" spans="1:14" ht="43.5">
      <c r="A19" s="557"/>
      <c r="B19" s="562"/>
      <c r="C19" s="19" t="s">
        <v>1140</v>
      </c>
      <c r="D19" s="145">
        <v>56.607999999999997</v>
      </c>
      <c r="E19" s="19" t="s">
        <v>753</v>
      </c>
      <c r="F19" s="366"/>
      <c r="G19" s="83"/>
      <c r="H19" s="79" t="s">
        <v>1824</v>
      </c>
      <c r="I19" s="270" t="s">
        <v>1872</v>
      </c>
      <c r="J19" s="242"/>
      <c r="K19" s="145"/>
      <c r="L19" s="161"/>
      <c r="M19" s="161"/>
      <c r="N19" s="161"/>
    </row>
    <row r="20" spans="1:14" ht="58.5" thickBot="1">
      <c r="A20" s="557"/>
      <c r="B20" s="562"/>
      <c r="C20" s="351" t="s">
        <v>997</v>
      </c>
      <c r="D20" s="352">
        <v>334.62</v>
      </c>
      <c r="E20" s="351" t="s">
        <v>246</v>
      </c>
      <c r="F20" s="376"/>
      <c r="G20" s="353"/>
      <c r="H20" s="354" t="s">
        <v>1824</v>
      </c>
      <c r="I20" s="355" t="s">
        <v>1867</v>
      </c>
      <c r="J20" s="356"/>
      <c r="K20" s="352"/>
      <c r="L20" s="151"/>
      <c r="M20" s="151"/>
      <c r="N20" s="151"/>
    </row>
    <row r="21" spans="1:14">
      <c r="A21" s="567" t="s">
        <v>660</v>
      </c>
      <c r="B21" s="570" t="s">
        <v>22</v>
      </c>
      <c r="C21" s="232" t="s">
        <v>140</v>
      </c>
      <c r="D21" s="252">
        <v>212</v>
      </c>
      <c r="E21" s="20" t="s">
        <v>137</v>
      </c>
      <c r="F21" s="21">
        <v>0.20138888888888887</v>
      </c>
      <c r="G21" s="21">
        <v>0.375</v>
      </c>
      <c r="H21" s="92">
        <v>36.805555555555557</v>
      </c>
      <c r="I21" s="154" t="s">
        <v>1048</v>
      </c>
      <c r="J21" s="100"/>
      <c r="K21" s="28"/>
      <c r="L21" s="28"/>
      <c r="M21" s="28"/>
      <c r="N21" s="28"/>
    </row>
    <row r="22" spans="1:14">
      <c r="A22" s="568"/>
      <c r="B22" s="572"/>
      <c r="C22" s="233" t="s">
        <v>140</v>
      </c>
      <c r="D22" s="254">
        <v>212</v>
      </c>
      <c r="E22" s="128" t="s">
        <v>137</v>
      </c>
      <c r="F22" s="310">
        <v>0.78472222222222221</v>
      </c>
      <c r="G22" s="310" t="s">
        <v>978</v>
      </c>
      <c r="H22" s="311">
        <v>81</v>
      </c>
      <c r="I22" s="320" t="s">
        <v>1048</v>
      </c>
      <c r="J22" s="367"/>
      <c r="K22" s="26"/>
      <c r="L22" s="314"/>
      <c r="M22" s="314"/>
      <c r="N22" s="149"/>
    </row>
    <row r="23" spans="1:14" ht="15" thickBot="1">
      <c r="A23" s="569"/>
      <c r="B23" s="571"/>
      <c r="C23" s="235" t="s">
        <v>124</v>
      </c>
      <c r="D23" s="357">
        <v>202.56</v>
      </c>
      <c r="E23" s="167" t="s">
        <v>246</v>
      </c>
      <c r="F23" s="196"/>
      <c r="G23" s="196"/>
      <c r="H23" s="168"/>
      <c r="I23" s="324" t="s">
        <v>1817</v>
      </c>
      <c r="J23" s="331" t="s">
        <v>1868</v>
      </c>
      <c r="K23" s="29"/>
      <c r="L23" s="166"/>
      <c r="M23" s="166"/>
      <c r="N23" s="166"/>
    </row>
    <row r="24" spans="1:14" ht="15" thickBot="1">
      <c r="C24" s="102"/>
      <c r="E24" s="2"/>
      <c r="G24" s="198" t="s">
        <v>37</v>
      </c>
      <c r="H24" s="199">
        <f>SUM(H7:H23)</f>
        <v>537.39298611111121</v>
      </c>
      <c r="I24" s="103"/>
    </row>
    <row r="25" spans="1:14">
      <c r="C25" s="102"/>
      <c r="E25" s="2"/>
      <c r="G25" s="104"/>
      <c r="H25" s="105"/>
    </row>
    <row r="26" spans="1:14">
      <c r="C26" s="102"/>
      <c r="E26" s="2"/>
      <c r="G26" s="104"/>
      <c r="H26" s="105"/>
    </row>
    <row r="27" spans="1:14">
      <c r="C27" s="102"/>
    </row>
    <row r="28" spans="1:14">
      <c r="C28" s="102"/>
    </row>
    <row r="29" spans="1:14">
      <c r="C29" s="102"/>
    </row>
    <row r="30" spans="1:14">
      <c r="C30" s="102"/>
    </row>
    <row r="31" spans="1:14">
      <c r="C31" s="241"/>
    </row>
    <row r="32" spans="1:14">
      <c r="C32" s="241"/>
    </row>
    <row r="33" spans="3:3">
      <c r="C33" s="241"/>
    </row>
    <row r="34" spans="3:3">
      <c r="C34" s="241"/>
    </row>
    <row r="35" spans="3:3">
      <c r="C35" s="241"/>
    </row>
    <row r="36" spans="3:3">
      <c r="C36" s="241"/>
    </row>
    <row r="37" spans="3:3">
      <c r="C37" s="241"/>
    </row>
    <row r="38" spans="3:3">
      <c r="C38" s="241"/>
    </row>
    <row r="39" spans="3:3">
      <c r="C39" s="241"/>
    </row>
    <row r="40" spans="3:3">
      <c r="C40" s="241"/>
    </row>
    <row r="41" spans="3:3">
      <c r="C41" s="241"/>
    </row>
    <row r="42" spans="3:3">
      <c r="C42" s="241"/>
    </row>
    <row r="43" spans="3:3">
      <c r="C43" s="241"/>
    </row>
    <row r="44" spans="3:3">
      <c r="C44" s="241"/>
    </row>
    <row r="45" spans="3:3">
      <c r="C45" s="241"/>
    </row>
    <row r="46" spans="3:3">
      <c r="C46" s="241"/>
    </row>
    <row r="47" spans="3:3">
      <c r="C47" s="241"/>
    </row>
    <row r="48" spans="3:3">
      <c r="C48" s="241"/>
    </row>
    <row r="49" spans="3:3">
      <c r="C49" s="241"/>
    </row>
    <row r="50" spans="3:3">
      <c r="C50" s="241"/>
    </row>
    <row r="51" spans="3:3">
      <c r="C51" s="241"/>
    </row>
    <row r="52" spans="3:3">
      <c r="C52" s="241"/>
    </row>
    <row r="53" spans="3:3">
      <c r="C53" s="241"/>
    </row>
    <row r="54" spans="3:3">
      <c r="C54" s="241"/>
    </row>
    <row r="55" spans="3:3">
      <c r="C55" s="241"/>
    </row>
  </sheetData>
  <mergeCells count="26">
    <mergeCell ref="A21:A23"/>
    <mergeCell ref="B21:B23"/>
    <mergeCell ref="A4:A6"/>
    <mergeCell ref="B4:B6"/>
    <mergeCell ref="C4:C6"/>
    <mergeCell ref="A11:A20"/>
    <mergeCell ref="B11:B15"/>
    <mergeCell ref="B16:B20"/>
    <mergeCell ref="A7:A10"/>
    <mergeCell ref="B8:B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23" xr:uid="{9B6FDC41-058C-47C4-B954-16BDA2D24CDA}">
      <formula1>$P$7:$P$7</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0">
        <x14:dataValidation type="list" allowBlank="1" showInputMessage="1" xr:uid="{F4FDA518-D964-4D85-87B7-43BEC6670986}">
          <x14:formula1>
            <xm:f>Guias!$H$3:$H$22</xm:f>
          </x14:formula1>
          <xm:sqref>E7:E23</xm:sqref>
        </x14:dataValidation>
        <x14:dataValidation type="list" allowBlank="1" showInputMessage="1" xr:uid="{198DCAAC-3E0D-4178-BFFB-42D0A3FD4C95}">
          <x14:formula1>
            <xm:f>Guias!$J$3:$J$25</xm:f>
          </x14:formula1>
          <xm:sqref>I7:I23</xm:sqref>
        </x14:dataValidation>
        <x14:dataValidation type="list" allowBlank="1" showInputMessage="1" showErrorMessage="1" xr:uid="{4504B551-D534-4318-B35B-FAE5DCBB0326}">
          <x14:formula1>
            <xm:f>Guias!$P$3:$P$78</xm:f>
          </x14:formula1>
          <xm:sqref>L7:L23</xm:sqref>
        </x14:dataValidation>
        <x14:dataValidation type="list" allowBlank="1" showInputMessage="1" showErrorMessage="1" xr:uid="{DF8F46D8-AA11-4F2D-A598-D40D936AA5B5}">
          <x14:formula1>
            <xm:f>Guias!$R$3:$R$102</xm:f>
          </x14:formula1>
          <xm:sqref>M7:M23</xm:sqref>
        </x14:dataValidation>
        <x14:dataValidation type="list" allowBlank="1" showInputMessage="1" xr:uid="{DB79EA01-020F-49A5-939C-C6A831D021CD}">
          <x14:formula1>
            <xm:f>Guias!$A$2:$A$4</xm:f>
          </x14:formula1>
          <xm:sqref>C7</xm:sqref>
        </x14:dataValidation>
        <x14:dataValidation type="list" allowBlank="1" showInputMessage="1" xr:uid="{241E0D67-5FBB-4F70-B70B-707C5C98B8BC}">
          <x14:formula1>
            <xm:f>Guias!$A$85:$A$142</xm:f>
          </x14:formula1>
          <xm:sqref>C16:C20</xm:sqref>
        </x14:dataValidation>
        <x14:dataValidation type="list" allowBlank="1" showInputMessage="1" xr:uid="{449255AF-8A9D-4157-8CB6-B85F39E36BDD}">
          <x14:formula1>
            <xm:f>Guias!$A$245:$A$259</xm:f>
          </x14:formula1>
          <xm:sqref>C10</xm:sqref>
        </x14:dataValidation>
        <x14:dataValidation type="list" allowBlank="1" showInputMessage="1" xr:uid="{E84675A7-CB38-4EDD-A39B-A2B3BC03D847}">
          <x14:formula1>
            <xm:f>Guias!$A$200:$A$224</xm:f>
          </x14:formula1>
          <xm:sqref>C8:C9</xm:sqref>
        </x14:dataValidation>
        <x14:dataValidation type="list" allowBlank="1" showInputMessage="1" xr:uid="{8B695261-089F-4CC0-AA2B-DD1C6AA30E80}">
          <x14:formula1>
            <xm:f>Guias!$A$172:$A$199</xm:f>
          </x14:formula1>
          <xm:sqref>C21:C23</xm:sqref>
        </x14:dataValidation>
        <x14:dataValidation type="list" allowBlank="1" showInputMessage="1" xr:uid="{0B47E7C2-2ABA-4A10-A5E4-FE2F41A34940}">
          <x14:formula1>
            <xm:f>Guias!$A$5:$A$84</xm:f>
          </x14:formula1>
          <xm:sqref>C11:C15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4938-5672-4376-8CC0-9B8FEC2CFED8}">
  <sheetPr codeName="Hoja234"/>
  <dimension ref="A1:P88"/>
  <sheetViews>
    <sheetView topLeftCell="B11" zoomScale="90" zoomScaleNormal="90" workbookViewId="0">
      <selection activeCell="I21" sqref="I21"/>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t="s">
        <v>471</v>
      </c>
      <c r="D7" s="27" t="e">
        <f>IF(C7="",,VLOOKUP(C7,CIERRE!A$70:AJ$800,9,FALSE))</f>
        <v>#N/A</v>
      </c>
      <c r="E7" s="22" t="s">
        <v>137</v>
      </c>
      <c r="F7" s="297" t="s">
        <v>307</v>
      </c>
      <c r="G7" s="23" t="s">
        <v>978</v>
      </c>
      <c r="H7" s="24">
        <v>40</v>
      </c>
      <c r="I7" s="25" t="s">
        <v>1047</v>
      </c>
      <c r="J7" s="97" t="s">
        <v>1875</v>
      </c>
      <c r="K7" s="27"/>
      <c r="L7" s="27"/>
      <c r="M7" s="27"/>
      <c r="N7" s="27"/>
      <c r="P7" s="3" t="s">
        <v>1305</v>
      </c>
    </row>
    <row r="8" spans="1:16" ht="15" customHeight="1" thickBot="1">
      <c r="A8" s="565"/>
      <c r="B8" s="563"/>
      <c r="C8" s="19"/>
      <c r="D8" s="161">
        <f>IF(C8="",,VLOOKUP(C8,CIERRE!A$70:AJ$800,9,FALSE))</f>
        <v>0</v>
      </c>
      <c r="E8" s="78"/>
      <c r="F8" s="170"/>
      <c r="G8" s="170"/>
      <c r="H8" s="171" t="str">
        <f t="shared" ref="H8:H56" si="0">IF(MID(G8,1,3)="Con","",IF(E8="APAGADO",D8/24*(IF((G8-F8)*24&gt;0,(G8-F8)*24,24+(G8-F8)*24))," "))</f>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c r="D11" s="27">
        <f>IF(C11="",,VLOOKUP(C11,CIERRE!A$70:AJ$800,9,FALSE))</f>
        <v>0</v>
      </c>
      <c r="E11" s="22"/>
      <c r="F11" s="23"/>
      <c r="G11" s="23"/>
      <c r="H11" s="24" t="str">
        <f t="shared" si="0"/>
        <v xml:space="preserve"> </v>
      </c>
      <c r="I11" s="25"/>
      <c r="J11" s="97"/>
      <c r="K11" s="27">
        <f>IF(C11="",,VLOOKUP(C11,Patrones!$A$1:$E$293,5,FALSE))</f>
        <v>0</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c r="D14" s="252">
        <f>IF(C14="",,VLOOKUP(C14,CIERRE!A$70:AJ$800,9,FALSE))</f>
        <v>0</v>
      </c>
      <c r="E14" s="20"/>
      <c r="F14" s="302"/>
      <c r="G14" s="91"/>
      <c r="H14" s="92" t="str">
        <f t="shared" si="0"/>
        <v xml:space="preserve"> </v>
      </c>
      <c r="I14" s="251"/>
      <c r="J14" s="99"/>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1146</v>
      </c>
      <c r="D20" s="253" t="e">
        <f>IF(C20="",,VLOOKUP(C20,CIERRE!A$70:AJ$800,9,FALSE))</f>
        <v>#N/A</v>
      </c>
      <c r="E20" s="20" t="s">
        <v>490</v>
      </c>
      <c r="F20" s="91"/>
      <c r="G20" s="91"/>
      <c r="H20" s="92" t="str">
        <f t="shared" si="0"/>
        <v xml:space="preserve"> </v>
      </c>
      <c r="I20" s="154" t="s">
        <v>1882</v>
      </c>
      <c r="J20" s="99"/>
      <c r="K20" s="28" t="str">
        <f>IF(C20="",,VLOOKUP(C20,Patrones!$A$1:$E$293,5,FALSE))</f>
        <v>ACAI-107IUI</v>
      </c>
      <c r="L20" s="28"/>
      <c r="M20" s="28"/>
      <c r="N20" s="28"/>
    </row>
    <row r="21" spans="1:14" ht="29">
      <c r="A21" s="557"/>
      <c r="B21" s="559"/>
      <c r="C21" s="299" t="s">
        <v>1061</v>
      </c>
      <c r="D21" s="254">
        <f>IF(C21="",,VLOOKUP(C21,CIERRE!A$70:AJ$800,9,FALSE))</f>
        <v>522</v>
      </c>
      <c r="E21" s="373" t="s">
        <v>738</v>
      </c>
      <c r="F21" s="374"/>
      <c r="G21" s="374"/>
      <c r="H21" s="239" t="str">
        <f t="shared" si="0"/>
        <v xml:space="preserve"> </v>
      </c>
      <c r="I21" s="144" t="s">
        <v>1883</v>
      </c>
      <c r="J21" s="375"/>
      <c r="K21" s="149"/>
      <c r="L21" s="149"/>
      <c r="M21" s="149"/>
      <c r="N21" s="149"/>
    </row>
    <row r="22" spans="1:14">
      <c r="A22" s="557"/>
      <c r="B22" s="559"/>
      <c r="C22" s="237"/>
      <c r="D22" s="254">
        <f>IF(C22="",,VLOOKUP(C22,CIERRE!A$70:AJ$800,9,FALSE))</f>
        <v>0</v>
      </c>
      <c r="E22" s="238"/>
      <c r="F22" s="228"/>
      <c r="G22" s="228"/>
      <c r="H22" s="239" t="str">
        <f t="shared" si="0"/>
        <v xml:space="preserve"> </v>
      </c>
      <c r="I22" s="251"/>
      <c r="J22" s="229"/>
      <c r="K22" s="162">
        <f>IF(C22="",,VLOOKUP(C22,Patrones!$A$1:$E$293,5,FALSE))</f>
        <v>0</v>
      </c>
      <c r="L22" s="162"/>
      <c r="M22" s="162"/>
      <c r="N22" s="162"/>
    </row>
    <row r="23" spans="1:14">
      <c r="A23" s="557"/>
      <c r="B23" s="559"/>
      <c r="C23" s="237"/>
      <c r="D23" s="254">
        <f>IF(C23="",,VLOOKUP(C23,CIERRE!A$70:AJ$800,9,FALSE))</f>
        <v>0</v>
      </c>
      <c r="E23" s="238"/>
      <c r="F23" s="228"/>
      <c r="G23" s="228"/>
      <c r="H23" s="239" t="str">
        <f t="shared" si="0"/>
        <v xml:space="preserve"> </v>
      </c>
      <c r="I23" s="251"/>
      <c r="J23" s="229"/>
      <c r="K23" s="162">
        <f>IF(C23="",,VLOOKUP(C23,Patrones!$A$1:$E$293,5,FALSE))</f>
        <v>0</v>
      </c>
      <c r="L23" s="162"/>
      <c r="M23" s="162"/>
      <c r="N23" s="162"/>
    </row>
    <row r="24" spans="1:14">
      <c r="A24" s="557"/>
      <c r="B24" s="559"/>
      <c r="C24" s="237"/>
      <c r="D24" s="254">
        <f>IF(C24="",,VLOOKUP(C24,CIERRE!A$70:AJ$800,9,FALSE))</f>
        <v>0</v>
      </c>
      <c r="E24" s="238"/>
      <c r="F24" s="228"/>
      <c r="G24" s="228"/>
      <c r="H24" s="239" t="str">
        <f t="shared" si="0"/>
        <v xml:space="preserve"> </v>
      </c>
      <c r="I24" s="251"/>
      <c r="J24" s="229"/>
      <c r="K24" s="162">
        <f>IF(C24="",,VLOOKUP(C24,Patrones!$A$1:$E$293,5,FALSE))</f>
        <v>0</v>
      </c>
      <c r="L24" s="162"/>
      <c r="M24" s="162"/>
      <c r="N24" s="162"/>
    </row>
    <row r="25" spans="1:14">
      <c r="A25" s="557"/>
      <c r="B25" s="559"/>
      <c r="C25" s="237"/>
      <c r="D25" s="254">
        <f>IF(C25="",,VLOOKUP(C25,CIERRE!A$70:AJ$800,9,FALSE))</f>
        <v>0</v>
      </c>
      <c r="E25" s="238"/>
      <c r="F25" s="228"/>
      <c r="G25" s="228"/>
      <c r="H25" s="239" t="str">
        <f t="shared" si="0"/>
        <v xml:space="preserve"> </v>
      </c>
      <c r="I25" s="251"/>
      <c r="J25" s="229"/>
      <c r="K25" s="162">
        <f>IF(C25="",,VLOOKUP(C25,Patrones!$A$1:$E$293,5,FALSE))</f>
        <v>0</v>
      </c>
      <c r="L25" s="162"/>
      <c r="M25" s="162"/>
      <c r="N25" s="162"/>
    </row>
    <row r="26" spans="1:14">
      <c r="A26" s="557"/>
      <c r="B26" s="559"/>
      <c r="C26" s="237"/>
      <c r="D26" s="254">
        <f>IF(C26="",,VLOOKUP(C26,CIERRE!A$70:AJ$800,9,FALSE))</f>
        <v>0</v>
      </c>
      <c r="E26" s="238"/>
      <c r="F26" s="228"/>
      <c r="G26" s="228"/>
      <c r="H26" s="239" t="str">
        <f t="shared" si="0"/>
        <v xml:space="preserve"> </v>
      </c>
      <c r="I26" s="251"/>
      <c r="J26" s="229"/>
      <c r="K26" s="162">
        <f>IF(C26="",,VLOOKUP(C26,Patrones!$A$1:$E$293,5,FALSE))</f>
        <v>0</v>
      </c>
      <c r="L26" s="162"/>
      <c r="M26" s="162"/>
      <c r="N26" s="162"/>
    </row>
    <row r="27" spans="1:14">
      <c r="A27" s="557"/>
      <c r="B27" s="559"/>
      <c r="C27" s="237"/>
      <c r="D27" s="254">
        <f>IF(C27="",,VLOOKUP(C27,CIERRE!A$70:AJ$800,9,FALSE))</f>
        <v>0</v>
      </c>
      <c r="E27" s="238"/>
      <c r="F27" s="228"/>
      <c r="G27" s="228"/>
      <c r="H27" s="239" t="str">
        <f t="shared" si="0"/>
        <v xml:space="preserve"> </v>
      </c>
      <c r="I27" s="251"/>
      <c r="J27" s="229"/>
      <c r="K27" s="162">
        <f>IF(C27="",,VLOOKUP(C27,Patrones!$A$1:$E$293,5,FALSE))</f>
        <v>0</v>
      </c>
      <c r="L27" s="162"/>
      <c r="M27" s="162"/>
      <c r="N27" s="162"/>
    </row>
    <row r="28" spans="1:14">
      <c r="A28" s="557"/>
      <c r="B28" s="559"/>
      <c r="C28" s="237"/>
      <c r="D28" s="254">
        <f>IF(C28="",,VLOOKUP(C28,CIERRE!A$70:AJ$800,9,FALSE))</f>
        <v>0</v>
      </c>
      <c r="E28" s="238"/>
      <c r="F28" s="228"/>
      <c r="G28" s="228"/>
      <c r="H28" s="239" t="str">
        <f t="shared" si="0"/>
        <v xml:space="preserve"> </v>
      </c>
      <c r="I28" s="251"/>
      <c r="J28" s="229"/>
      <c r="K28" s="162">
        <f>IF(C28="",,VLOOKUP(C28,Patrones!$A$1:$E$293,5,FALSE))</f>
        <v>0</v>
      </c>
      <c r="L28" s="162"/>
      <c r="M28" s="162"/>
      <c r="N28" s="162"/>
    </row>
    <row r="29" spans="1:14" ht="15" thickBot="1">
      <c r="A29" s="557"/>
      <c r="B29" s="560"/>
      <c r="C29" s="236"/>
      <c r="D29" s="253">
        <f>IF(C29="",,VLOOKUP(C29,CIERRE!A$70:AJ$800,9,FALSE))</f>
        <v>0</v>
      </c>
      <c r="E29" s="150"/>
      <c r="F29" s="93"/>
      <c r="G29" s="93"/>
      <c r="H29" s="94" t="str">
        <f t="shared" si="0"/>
        <v xml:space="preserve"> </v>
      </c>
      <c r="I29" s="152"/>
      <c r="J29" s="101"/>
      <c r="K29" s="29">
        <f>IF(C29="",,VLOOKUP(C29,Patrones!$A$1:$E$293,5,FALSE))</f>
        <v>0</v>
      </c>
      <c r="L29" s="29"/>
      <c r="M29" s="29"/>
      <c r="N29" s="29"/>
    </row>
    <row r="30" spans="1:14">
      <c r="A30" s="557"/>
      <c r="B30" s="561" t="s">
        <v>66</v>
      </c>
      <c r="C30" s="22"/>
      <c r="D30" s="27">
        <f>IF(C30="",,VLOOKUP(C30,CIERRE!A$70:AJ$800,9,FALSE))</f>
        <v>0</v>
      </c>
      <c r="E30" s="22"/>
      <c r="F30" s="297"/>
      <c r="G30" s="23"/>
      <c r="H30" s="24" t="str">
        <f t="shared" si="0"/>
        <v xml:space="preserve"> </v>
      </c>
      <c r="I30" s="25"/>
      <c r="J30" s="98"/>
      <c r="K30" s="27">
        <f>IF(C30="",,VLOOKUP(C30,Patrones!$A$1:$E$293,5,FALSE))</f>
        <v>0</v>
      </c>
      <c r="L30" s="27"/>
      <c r="M30" s="27"/>
      <c r="N30" s="27"/>
    </row>
    <row r="31" spans="1:14">
      <c r="A31" s="557"/>
      <c r="B31" s="562"/>
      <c r="C31" s="127"/>
      <c r="D31" s="145">
        <f>IF(C31="",,VLOOKUP(C31,CIERRE!A$70:AJ$800,9,FALSE))</f>
        <v>0</v>
      </c>
      <c r="E31" s="127"/>
      <c r="F31" s="298"/>
      <c r="G31" s="165"/>
      <c r="H31" s="79" t="str">
        <f t="shared" si="0"/>
        <v xml:space="preserve"> </v>
      </c>
      <c r="I31" s="146"/>
      <c r="J31" s="242"/>
      <c r="K31" s="145">
        <f>IF(C31="",,VLOOKUP(C31,Patrones!$A$1:$E$293,5,FALSE))</f>
        <v>0</v>
      </c>
      <c r="L31" s="161"/>
      <c r="M31" s="161"/>
      <c r="N31" s="161"/>
    </row>
    <row r="32" spans="1:14">
      <c r="A32" s="557"/>
      <c r="B32" s="562"/>
      <c r="C32" s="127" t="s">
        <v>18</v>
      </c>
      <c r="D32" s="145">
        <f>IF(C32="",,VLOOKUP(C32,CIERRE!A$70:AJ$800,9,FALSE))</f>
        <v>316.8</v>
      </c>
      <c r="E32" s="127" t="s">
        <v>768</v>
      </c>
      <c r="F32" s="165"/>
      <c r="G32" s="165"/>
      <c r="H32" s="79" t="str">
        <f t="shared" si="0"/>
        <v xml:space="preserve"> </v>
      </c>
      <c r="I32" s="146" t="s">
        <v>1881</v>
      </c>
      <c r="J32" s="242"/>
      <c r="K32" s="145" t="str">
        <f>IF(C32="",,VLOOKUP(C32,Patrones!$A$1:$E$293,5,FALSE))</f>
        <v>ACAA-004ITI</v>
      </c>
      <c r="L32" s="161"/>
      <c r="M32" s="161"/>
      <c r="N32" s="161"/>
    </row>
    <row r="33" spans="1:14">
      <c r="A33" s="557"/>
      <c r="B33" s="562"/>
      <c r="C33" s="19" t="s">
        <v>890</v>
      </c>
      <c r="D33" s="145">
        <f>IF(C33="",,VLOOKUP(C33,CIERRE!A$70:AJ$800,9,FALSE))</f>
        <v>106.08</v>
      </c>
      <c r="E33" s="127" t="s">
        <v>768</v>
      </c>
      <c r="F33" s="366"/>
      <c r="G33" s="83"/>
      <c r="H33" s="79" t="str">
        <f t="shared" si="0"/>
        <v xml:space="preserve"> </v>
      </c>
      <c r="I33" s="146" t="s">
        <v>1881</v>
      </c>
      <c r="J33" s="242"/>
      <c r="K33" s="145" t="str">
        <f>IF(C33="",,VLOOKUP(C33,Patrones!$A$1:$E$293,5,FALSE))</f>
        <v>ACAD-169WIW</v>
      </c>
      <c r="L33" s="161"/>
      <c r="M33" s="161"/>
      <c r="N33" s="161"/>
    </row>
    <row r="34" spans="1:14">
      <c r="A34" s="557"/>
      <c r="B34" s="562"/>
      <c r="C34" s="19" t="s">
        <v>274</v>
      </c>
      <c r="D34" s="145">
        <f>IF(C34="",,VLOOKUP(C34,CIERRE!A$70:AJ$800,9,FALSE))</f>
        <v>57.24</v>
      </c>
      <c r="E34" s="127" t="s">
        <v>768</v>
      </c>
      <c r="F34" s="366"/>
      <c r="G34" s="83"/>
      <c r="H34" s="79" t="str">
        <f t="shared" si="0"/>
        <v xml:space="preserve"> </v>
      </c>
      <c r="I34" s="146" t="s">
        <v>1881</v>
      </c>
      <c r="J34" s="242"/>
      <c r="K34" s="145" t="str">
        <f>IF(C34="",,VLOOKUP(C34,Patrones!$A$1:$E$293,5,FALSE))</f>
        <v>ACAC-027ITI</v>
      </c>
      <c r="L34" s="161"/>
      <c r="M34" s="161"/>
      <c r="N34" s="161"/>
    </row>
    <row r="35" spans="1:14">
      <c r="A35" s="557"/>
      <c r="B35" s="562"/>
      <c r="C35" s="19" t="s">
        <v>1254</v>
      </c>
      <c r="D35" s="145">
        <f>IF(C35="",,VLOOKUP(C35,CIERRE!A$70:AJ$800,9,FALSE))</f>
        <v>410.08</v>
      </c>
      <c r="E35" s="127" t="s">
        <v>768</v>
      </c>
      <c r="F35" s="366"/>
      <c r="G35" s="83"/>
      <c r="H35" s="79" t="str">
        <f t="shared" si="0"/>
        <v xml:space="preserve"> </v>
      </c>
      <c r="I35" s="146" t="s">
        <v>1881</v>
      </c>
      <c r="J35" s="242"/>
      <c r="K35" s="145" t="e">
        <f>IF(C35="",,VLOOKUP(C35,Patrones!$A$1:$E$293,5,FALSE))</f>
        <v>#N/A</v>
      </c>
      <c r="L35" s="161"/>
      <c r="M35" s="161"/>
      <c r="N35" s="161"/>
    </row>
    <row r="36" spans="1:14" ht="58">
      <c r="A36" s="557"/>
      <c r="B36" s="562"/>
      <c r="C36" s="19" t="s">
        <v>997</v>
      </c>
      <c r="D36" s="145">
        <f>IF(C36="",,VLOOKUP(C36,CIERRE!A$70:AJ$800,9,FALSE))</f>
        <v>388.08</v>
      </c>
      <c r="E36" s="19" t="s">
        <v>490</v>
      </c>
      <c r="F36" s="366"/>
      <c r="G36" s="83"/>
      <c r="H36" s="79" t="str">
        <f t="shared" si="0"/>
        <v xml:space="preserve"> </v>
      </c>
      <c r="I36" s="270" t="s">
        <v>1884</v>
      </c>
      <c r="J36" s="242"/>
      <c r="K36" s="145" t="e">
        <f>IF(C36="",,VLOOKUP(C36,Patrones!$A$1:$E$293,5,FALSE))</f>
        <v>#N/A</v>
      </c>
      <c r="L36" s="161"/>
      <c r="M36" s="161"/>
      <c r="N36" s="161"/>
    </row>
    <row r="37" spans="1:14" ht="29">
      <c r="A37" s="557"/>
      <c r="B37" s="562"/>
      <c r="C37" s="19" t="s">
        <v>1064</v>
      </c>
      <c r="D37" s="145">
        <f>IF(C37="",,VLOOKUP(C37,CIERRE!A$70:AJ$800,9,FALSE))</f>
        <v>156.024</v>
      </c>
      <c r="E37" s="19" t="s">
        <v>246</v>
      </c>
      <c r="F37" s="366"/>
      <c r="G37" s="83"/>
      <c r="H37" s="79" t="str">
        <f t="shared" si="0"/>
        <v xml:space="preserve"> </v>
      </c>
      <c r="I37" s="270" t="s">
        <v>1885</v>
      </c>
      <c r="J37" s="242"/>
      <c r="K37" s="145" t="e">
        <f>IF(C37="",,VLOOKUP(C37,Patrones!$A$1:$E$293,5,FALSE))</f>
        <v>#N/A</v>
      </c>
      <c r="L37" s="161"/>
      <c r="M37" s="161"/>
      <c r="N37" s="161"/>
    </row>
    <row r="38" spans="1:14">
      <c r="A38" s="557"/>
      <c r="B38" s="562"/>
      <c r="C38" s="19" t="s">
        <v>1066</v>
      </c>
      <c r="D38" s="145">
        <f>IF(C38="",,VLOOKUP(C38,CIERRE!A$70:AJ$800,9,FALSE))</f>
        <v>1804.8</v>
      </c>
      <c r="E38" s="19" t="s">
        <v>490</v>
      </c>
      <c r="F38" s="366"/>
      <c r="G38" s="83"/>
      <c r="H38" s="79" t="str">
        <f t="shared" si="0"/>
        <v xml:space="preserve"> </v>
      </c>
      <c r="I38" s="270" t="s">
        <v>1887</v>
      </c>
      <c r="J38" s="242"/>
      <c r="K38" s="145" t="str">
        <f>IF(C38="",,VLOOKUP(C38,Patrones!$A$1:$E$293,5,FALSE))</f>
        <v>ACAC-078ITS</v>
      </c>
      <c r="L38" s="161"/>
      <c r="M38" s="161"/>
      <c r="N38" s="161"/>
    </row>
    <row r="39" spans="1:14">
      <c r="A39" s="557"/>
      <c r="B39" s="562"/>
      <c r="C39" s="19"/>
      <c r="D39" s="145">
        <f>IF(C39="",,VLOOKUP(C39,CIERRE!A$70:AJ$800,9,FALSE))</f>
        <v>0</v>
      </c>
      <c r="E39" s="19"/>
      <c r="F39" s="366"/>
      <c r="G39" s="83"/>
      <c r="H39" s="79" t="str">
        <f t="shared" si="0"/>
        <v xml:space="preserve"> </v>
      </c>
      <c r="I39" s="270"/>
      <c r="J39" s="242"/>
      <c r="K39" s="145">
        <f>IF(C39="",,VLOOKUP(C39,Patrones!$A$1:$E$293,5,FALSE))</f>
        <v>0</v>
      </c>
      <c r="L39" s="161"/>
      <c r="M39" s="161"/>
      <c r="N39" s="161"/>
    </row>
    <row r="40" spans="1:14">
      <c r="A40" s="557"/>
      <c r="B40" s="562"/>
      <c r="C40" s="127"/>
      <c r="D40" s="145">
        <f>IF(C40="",,VLOOKUP(C40,CIERRE!A$70:AJ$800,9,FALSE))</f>
        <v>0</v>
      </c>
      <c r="E40" s="127"/>
      <c r="F40" s="165"/>
      <c r="G40" s="165"/>
      <c r="H40" s="79" t="str">
        <f t="shared" si="0"/>
        <v xml:space="preserve"> </v>
      </c>
      <c r="I40" s="146"/>
      <c r="J40" s="242"/>
      <c r="K40" s="145">
        <f>IF(C40="",,VLOOKUP(C40,Patrones!$A$1:$E$293,5,FALSE))</f>
        <v>0</v>
      </c>
      <c r="L40" s="161"/>
      <c r="M40" s="161"/>
      <c r="N40" s="161"/>
    </row>
    <row r="41" spans="1:14" ht="15" thickBot="1">
      <c r="A41" s="557"/>
      <c r="B41" s="563"/>
      <c r="C41" s="78"/>
      <c r="D41" s="153">
        <f>IF(C41="",,VLOOKUP(C41,CIERRE!A$70:AJ$800,9,FALSE))</f>
        <v>0</v>
      </c>
      <c r="E41" s="78"/>
      <c r="F41" s="265"/>
      <c r="G41" s="265"/>
      <c r="H41" s="266" t="str">
        <f t="shared" si="0"/>
        <v xml:space="preserve"> </v>
      </c>
      <c r="I41" s="155"/>
      <c r="J41" s="268"/>
      <c r="K41" s="153">
        <f>IF(C41="",,VLOOKUP(C41,Patrones!$A$1:$E$293,5,FALSE))</f>
        <v>0</v>
      </c>
      <c r="L41" s="161"/>
      <c r="M41" s="161"/>
      <c r="N41" s="151"/>
    </row>
    <row r="42" spans="1:14">
      <c r="A42" s="567" t="s">
        <v>660</v>
      </c>
      <c r="B42" s="558" t="s">
        <v>20</v>
      </c>
      <c r="C42" s="232"/>
      <c r="D42" s="252">
        <f>IF(C42="",,VLOOKUP(C42,CIERRE!A$70:AJ$800,9,FALSE))</f>
        <v>0</v>
      </c>
      <c r="E42" s="20"/>
      <c r="F42" s="21"/>
      <c r="G42" s="21"/>
      <c r="H42" s="194" t="str">
        <f t="shared" si="0"/>
        <v xml:space="preserve"> </v>
      </c>
      <c r="I42" s="154"/>
      <c r="J42" s="99"/>
      <c r="K42" s="28">
        <f>IF(C42="",,VLOOKUP(C42,Patrones!$A$1:$E$293,5,FALSE))</f>
        <v>0</v>
      </c>
      <c r="L42" s="28"/>
      <c r="M42" s="28"/>
      <c r="N42" s="28"/>
    </row>
    <row r="43" spans="1:14">
      <c r="A43" s="568"/>
      <c r="B43" s="559"/>
      <c r="C43" s="233"/>
      <c r="D43" s="253">
        <f>IF(C43="",,VLOOKUP(C43,CIERRE!A$70:AJ$800,9,FALSE))</f>
        <v>0</v>
      </c>
      <c r="E43" s="128"/>
      <c r="F43" s="95"/>
      <c r="G43" s="95"/>
      <c r="H43" s="96" t="str">
        <f t="shared" si="0"/>
        <v xml:space="preserve"> </v>
      </c>
      <c r="I43" s="256"/>
      <c r="J43" s="267"/>
      <c r="K43" s="26">
        <f>IF(C43="",,VLOOKUP(C43,Patrones!$A$1:$E$293,5,FALSE))</f>
        <v>0</v>
      </c>
      <c r="L43" s="26"/>
      <c r="M43" s="26"/>
      <c r="N43" s="26"/>
    </row>
    <row r="44" spans="1:14" ht="15" thickBot="1">
      <c r="A44" s="568"/>
      <c r="B44" s="560"/>
      <c r="C44" s="233"/>
      <c r="D44" s="253">
        <f>IF(C44="",,VLOOKUP(C44,CIERRE!A$70:AJ$800,9,FALSE))</f>
        <v>0</v>
      </c>
      <c r="E44" s="128"/>
      <c r="F44" s="204"/>
      <c r="G44" s="204"/>
      <c r="H44" s="168" t="str">
        <f t="shared" si="0"/>
        <v xml:space="preserve"> </v>
      </c>
      <c r="I44" s="144"/>
      <c r="J44" s="211"/>
      <c r="K44" s="166">
        <f>IF(C44="",,VLOOKUP(C44,Patrones!$A$1:$E$293,5,FALSE))</f>
        <v>0</v>
      </c>
      <c r="L44" s="166"/>
      <c r="M44" s="166"/>
      <c r="N44" s="166"/>
    </row>
    <row r="45" spans="1:14" ht="29">
      <c r="A45" s="568"/>
      <c r="B45" s="561" t="s">
        <v>28</v>
      </c>
      <c r="C45" s="22" t="s">
        <v>879</v>
      </c>
      <c r="D45" s="27">
        <f>IF(C45="",,VLOOKUP(C45,CIERRE!A$70:AJ$800,9,FALSE))</f>
        <v>176.7</v>
      </c>
      <c r="E45" s="22" t="s">
        <v>490</v>
      </c>
      <c r="F45" s="23"/>
      <c r="G45" s="23"/>
      <c r="H45" s="24" t="str">
        <f t="shared" si="0"/>
        <v xml:space="preserve"> </v>
      </c>
      <c r="I45" s="25" t="s">
        <v>1886</v>
      </c>
      <c r="J45" s="98"/>
      <c r="K45" s="27" t="str">
        <f>IF(C45="",,VLOOKUP(C45,Patrones!$A$1:$E$293,5,FALSE))</f>
        <v>CHSA-005IUI</v>
      </c>
      <c r="L45" s="27"/>
      <c r="M45" s="27"/>
      <c r="N45" s="27"/>
    </row>
    <row r="46" spans="1:14">
      <c r="A46" s="568"/>
      <c r="B46" s="562"/>
      <c r="C46" s="127"/>
      <c r="D46" s="145">
        <f>IF(C46="",,VLOOKUP(C46,CIERRE!A$70:AJ$800,9,FALSE))</f>
        <v>0</v>
      </c>
      <c r="E46" s="127"/>
      <c r="F46" s="165"/>
      <c r="G46" s="165"/>
      <c r="H46" s="79" t="str">
        <f t="shared" si="0"/>
        <v xml:space="preserve"> </v>
      </c>
      <c r="I46" s="146"/>
      <c r="J46" s="242"/>
      <c r="K46" s="145">
        <f>IF(C46="",,VLOOKUP(C46,Patrones!$A$1:$E$293,5,FALSE))</f>
        <v>0</v>
      </c>
      <c r="L46" s="145"/>
      <c r="M46" s="145"/>
      <c r="N46" s="145"/>
    </row>
    <row r="47" spans="1:14" ht="15" thickBot="1">
      <c r="A47" s="568"/>
      <c r="B47" s="563"/>
      <c r="C47" s="173"/>
      <c r="D47" s="169">
        <f>IF(C47="",,VLOOKUP(C47,CIERRE!A$70:AJ$800,9,FALSE))</f>
        <v>0</v>
      </c>
      <c r="E47" s="173"/>
      <c r="F47" s="170"/>
      <c r="G47" s="170"/>
      <c r="H47" s="171" t="str">
        <f t="shared" si="0"/>
        <v xml:space="preserve"> </v>
      </c>
      <c r="I47" s="172"/>
      <c r="J47" s="268"/>
      <c r="K47" s="169">
        <f>IF(C47="",,VLOOKUP(C47,Patrones!$A$1:$E$293,5,FALSE))</f>
        <v>0</v>
      </c>
      <c r="L47" s="169"/>
      <c r="M47" s="169"/>
      <c r="N47" s="169"/>
    </row>
    <row r="48" spans="1:14" ht="15" customHeight="1">
      <c r="A48" s="568"/>
      <c r="B48" s="570" t="s">
        <v>203</v>
      </c>
      <c r="C48" s="232"/>
      <c r="D48" s="252">
        <f>IF(C48="",,VLOOKUP(C48,CIERRE!A$70:AJ$800,9,FALSE))</f>
        <v>0</v>
      </c>
      <c r="E48" s="20"/>
      <c r="F48" s="91"/>
      <c r="G48" s="91"/>
      <c r="H48" s="92" t="str">
        <f t="shared" si="0"/>
        <v xml:space="preserve"> </v>
      </c>
      <c r="I48" s="154"/>
      <c r="J48" s="99"/>
      <c r="K48" s="28"/>
      <c r="L48" s="28"/>
      <c r="M48" s="28"/>
      <c r="N48" s="28"/>
    </row>
    <row r="49" spans="1:14" ht="15.75" customHeight="1" thickBot="1">
      <c r="A49" s="568"/>
      <c r="B49" s="571"/>
      <c r="C49" s="233"/>
      <c r="D49" s="253">
        <f>IF(C49="",,VLOOKUP(C49,CIERRE!A$70:AJ$800,9,FALSE))</f>
        <v>0</v>
      </c>
      <c r="E49" s="128"/>
      <c r="F49" s="204"/>
      <c r="G49" s="204"/>
      <c r="H49" s="168" t="str">
        <f t="shared" si="0"/>
        <v xml:space="preserve"> </v>
      </c>
      <c r="I49" s="144"/>
      <c r="J49" s="211"/>
      <c r="K49" s="166"/>
      <c r="L49" s="166"/>
      <c r="M49" s="166"/>
      <c r="N49" s="166"/>
    </row>
    <row r="50" spans="1:14">
      <c r="A50" s="568"/>
      <c r="B50" s="561" t="s">
        <v>21</v>
      </c>
      <c r="C50" s="22"/>
      <c r="D50" s="27">
        <f>IF(C50="",,VLOOKUP(C50,CIERRE!A$70:AJ$800,9,FALSE))</f>
        <v>0</v>
      </c>
      <c r="E50" s="22"/>
      <c r="F50" s="23"/>
      <c r="G50" s="23"/>
      <c r="H50" s="226" t="str">
        <f t="shared" si="0"/>
        <v xml:space="preserve"> </v>
      </c>
      <c r="I50" s="25"/>
      <c r="J50" s="97"/>
      <c r="K50" s="27">
        <f>IF(C50="",,VLOOKUP(C50,Patrones!$A$1:$E$293,5,FALSE))</f>
        <v>0</v>
      </c>
      <c r="L50" s="27"/>
      <c r="M50" s="27"/>
      <c r="N50" s="27"/>
    </row>
    <row r="51" spans="1:14" ht="15" thickBot="1">
      <c r="A51" s="568"/>
      <c r="B51" s="563"/>
      <c r="C51" s="173"/>
      <c r="D51" s="169">
        <f>IF(C51="",,VLOOKUP(C51,CIERRE!A$70:AJ$800,9,FALSE))</f>
        <v>0</v>
      </c>
      <c r="E51" s="173"/>
      <c r="F51" s="170"/>
      <c r="G51" s="170"/>
      <c r="H51" s="171" t="str">
        <f t="shared" si="0"/>
        <v xml:space="preserve"> </v>
      </c>
      <c r="I51" s="172"/>
      <c r="J51" s="195"/>
      <c r="K51" s="169">
        <f>IF(C51="",,VLOOKUP(C51,Patrones!$A$1:$E$293,5,FALSE))</f>
        <v>0</v>
      </c>
      <c r="L51" s="169"/>
      <c r="M51" s="169"/>
      <c r="N51" s="169"/>
    </row>
    <row r="52" spans="1:14">
      <c r="A52" s="568"/>
      <c r="B52" s="570" t="s">
        <v>22</v>
      </c>
      <c r="C52" s="233" t="s">
        <v>140</v>
      </c>
      <c r="D52" s="254">
        <f>IF(C52="",,VLOOKUP(C52,CIERRE!A$70:AJ$800,9,FALSE))</f>
        <v>214.56</v>
      </c>
      <c r="E52" s="128" t="s">
        <v>137</v>
      </c>
      <c r="F52" s="310" t="s">
        <v>307</v>
      </c>
      <c r="G52" s="310" t="s">
        <v>978</v>
      </c>
      <c r="H52" s="311">
        <v>106</v>
      </c>
      <c r="I52" s="320" t="s">
        <v>1048</v>
      </c>
      <c r="J52" s="100"/>
      <c r="K52" s="28" t="e">
        <f>IF(C52="",,VLOOKUP(C52,Patrones!$A$1:$E$293,5,FALSE))</f>
        <v>#N/A</v>
      </c>
      <c r="L52" s="28"/>
      <c r="M52" s="28"/>
      <c r="N52" s="26"/>
    </row>
    <row r="53" spans="1:14">
      <c r="A53" s="568"/>
      <c r="B53" s="572"/>
      <c r="C53" s="233"/>
      <c r="D53" s="254">
        <f>IF(C53="",,VLOOKUP(C53,CIERRE!A$70:AJ$800,9,FALSE))</f>
        <v>0</v>
      </c>
      <c r="E53" s="128"/>
      <c r="F53" s="310"/>
      <c r="G53" s="310"/>
      <c r="H53" s="311" t="str">
        <f t="shared" si="0"/>
        <v xml:space="preserve"> </v>
      </c>
      <c r="I53" s="320"/>
      <c r="J53" s="367"/>
      <c r="K53" s="26">
        <f>IF(C53="",,VLOOKUP(C53,Patrones!$A$1:$E$293,5,FALSE))</f>
        <v>0</v>
      </c>
      <c r="L53" s="314"/>
      <c r="M53" s="314"/>
      <c r="N53" s="149"/>
    </row>
    <row r="54" spans="1:14">
      <c r="A54" s="568"/>
      <c r="B54" s="572"/>
      <c r="C54" s="233"/>
      <c r="D54" s="254">
        <f>IF(C54="",,VLOOKUP(C54,CIERRE!A$70:AJ$800,9,FALSE))</f>
        <v>0</v>
      </c>
      <c r="E54" s="128"/>
      <c r="F54" s="310"/>
      <c r="G54" s="310"/>
      <c r="H54" s="311" t="str">
        <f t="shared" si="0"/>
        <v xml:space="preserve"> </v>
      </c>
      <c r="I54" s="320"/>
      <c r="J54" s="263"/>
      <c r="K54" s="26">
        <f>IF(C54="",,VLOOKUP(C54,Patrones!$A$1:$E$293,5,FALSE))</f>
        <v>0</v>
      </c>
      <c r="L54" s="314"/>
      <c r="M54" s="314"/>
      <c r="N54" s="149"/>
    </row>
    <row r="55" spans="1:14">
      <c r="A55" s="568"/>
      <c r="B55" s="572"/>
      <c r="C55" s="233"/>
      <c r="D55" s="254">
        <f>IF(C55="",,VLOOKUP(C55,CIERRE!A$70:AJ$800,9,FALSE))</f>
        <v>0</v>
      </c>
      <c r="E55" s="128"/>
      <c r="F55" s="310"/>
      <c r="G55" s="310"/>
      <c r="H55" s="311" t="str">
        <f t="shared" si="0"/>
        <v xml:space="preserve"> </v>
      </c>
      <c r="I55" s="320"/>
      <c r="J55" s="263"/>
      <c r="K55" s="26">
        <f>IF(C55="",,VLOOKUP(C55,Patrones!$A$1:$E$293,5,FALSE))</f>
        <v>0</v>
      </c>
      <c r="L55" s="314"/>
      <c r="M55" s="314"/>
      <c r="N55" s="233"/>
    </row>
    <row r="56" spans="1:14" ht="15" thickBot="1">
      <c r="A56" s="569"/>
      <c r="B56" s="571"/>
      <c r="C56" s="235"/>
      <c r="D56" s="255">
        <f>IF(C56="",,VLOOKUP(C56,CIERRE!A$70:AJ$800,9,FALSE))</f>
        <v>0</v>
      </c>
      <c r="E56" s="167"/>
      <c r="F56" s="196"/>
      <c r="G56" s="196"/>
      <c r="H56" s="168" t="str">
        <f t="shared" si="0"/>
        <v xml:space="preserve"> </v>
      </c>
      <c r="I56" s="174"/>
      <c r="J56" s="230"/>
      <c r="K56" s="166">
        <f>IF(C56="",,VLOOKUP(C56,Patrones!$A$1:$E$293,5,FALSE))</f>
        <v>0</v>
      </c>
      <c r="L56" s="166"/>
      <c r="M56" s="166"/>
      <c r="N56" s="29"/>
    </row>
    <row r="57" spans="1:14" ht="15" thickBot="1">
      <c r="C57" s="102"/>
      <c r="E57" s="2"/>
      <c r="G57" s="198" t="s">
        <v>37</v>
      </c>
      <c r="H57" s="199">
        <f>SUM(H7:H56)</f>
        <v>146</v>
      </c>
      <c r="I57" s="103"/>
    </row>
    <row r="58" spans="1:14">
      <c r="C58" s="102"/>
      <c r="E58" s="2"/>
      <c r="G58" s="104"/>
      <c r="H58" s="105"/>
    </row>
    <row r="59" spans="1:14">
      <c r="C59" s="102"/>
      <c r="E59" s="2"/>
      <c r="G59" s="104"/>
      <c r="H59" s="105"/>
    </row>
    <row r="60" spans="1:14">
      <c r="C60" s="102"/>
    </row>
    <row r="61" spans="1:14">
      <c r="C61" s="102"/>
    </row>
    <row r="62" spans="1:14">
      <c r="C62" s="102"/>
    </row>
    <row r="63" spans="1:14">
      <c r="C63" s="102"/>
    </row>
    <row r="64" spans="1:14">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row r="88" spans="3:3">
      <c r="C88"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41"/>
    <mergeCell ref="B20:B29"/>
    <mergeCell ref="B30:B41"/>
    <mergeCell ref="A7:A19"/>
    <mergeCell ref="B7:B8"/>
    <mergeCell ref="B9:B10"/>
    <mergeCell ref="B11:B13"/>
    <mergeCell ref="B14:B16"/>
    <mergeCell ref="B17:B19"/>
    <mergeCell ref="A42:A56"/>
    <mergeCell ref="B42:B44"/>
    <mergeCell ref="B45:B47"/>
    <mergeCell ref="B48:B49"/>
    <mergeCell ref="B50:B51"/>
    <mergeCell ref="B52:B56"/>
  </mergeCells>
  <dataValidations count="1">
    <dataValidation type="list" allowBlank="1" showInputMessage="1" showErrorMessage="1" sqref="N7:N56" xr:uid="{2131E95A-EB4E-41A6-9094-84DA24DEDC9B}">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774C08CF-8E00-46DA-966A-2BEF26ADB80C}">
          <x14:formula1>
            <xm:f>Guias!$R$3:$R$102</xm:f>
          </x14:formula1>
          <xm:sqref>M7:M56</xm:sqref>
        </x14:dataValidation>
        <x14:dataValidation type="list" allowBlank="1" showInputMessage="1" showErrorMessage="1" xr:uid="{B9EF7D23-72CC-4DEC-BAC9-AD597BEBE981}">
          <x14:formula1>
            <xm:f>Guias!$P$3:$P$78</xm:f>
          </x14:formula1>
          <xm:sqref>L7:L56</xm:sqref>
        </x14:dataValidation>
        <x14:dataValidation type="list" allowBlank="1" showInputMessage="1" xr:uid="{CE22EED1-DE21-4FA4-9247-30114E9C7D6A}">
          <x14:formula1>
            <xm:f>Guias!$H$3:$H$22</xm:f>
          </x14:formula1>
          <xm:sqref>E7:E56</xm:sqref>
        </x14:dataValidation>
        <x14:dataValidation type="list" allowBlank="1" showInputMessage="1" xr:uid="{93671956-F1DE-455D-9FD6-3B7949275EA4}">
          <x14:formula1>
            <xm:f>Guias!$J$3:$J$25</xm:f>
          </x14:formula1>
          <xm:sqref>I7:I56</xm:sqref>
        </x14:dataValidation>
        <x14:dataValidation type="list" allowBlank="1" showInputMessage="1" xr:uid="{B895CAC9-629C-4B28-89D0-FD049679AB89}">
          <x14:formula1>
            <xm:f>Guias!$A$2:$A$4</xm:f>
          </x14:formula1>
          <xm:sqref>C7:C8</xm:sqref>
        </x14:dataValidation>
        <x14:dataValidation type="list" allowBlank="1" showInputMessage="1" xr:uid="{A3248B90-06D9-46A1-8029-6364A37C95E7}">
          <x14:formula1>
            <xm:f>Guias!$A$85:$A$142</xm:f>
          </x14:formula1>
          <xm:sqref>C30:C41</xm:sqref>
        </x14:dataValidation>
        <x14:dataValidation type="list" allowBlank="1" showInputMessage="1" xr:uid="{1BD4D928-EF6B-4837-AAB5-EA28494BD093}">
          <x14:formula1>
            <xm:f>Guias!$A$143:$A$167</xm:f>
          </x14:formula1>
          <xm:sqref>C42:C44</xm:sqref>
        </x14:dataValidation>
        <x14:dataValidation type="list" allowBlank="1" showInputMessage="1" xr:uid="{F0C33C17-0E87-4ABA-B151-4AF3F3903AF4}">
          <x14:formula1>
            <xm:f>Guias!$A$172:$A$199</xm:f>
          </x14:formula1>
          <xm:sqref>C52:C56</xm:sqref>
        </x14:dataValidation>
        <x14:dataValidation type="list" allowBlank="1" showInputMessage="1" xr:uid="{B330AFAB-8044-4B25-8627-32746788C374}">
          <x14:formula1>
            <xm:f>Guias!$A$226:$A$229</xm:f>
          </x14:formula1>
          <xm:sqref>C9:C10</xm:sqref>
        </x14:dataValidation>
        <x14:dataValidation type="list" allowBlank="1" showInputMessage="1" xr:uid="{61AEBC11-5A1E-4BB0-A0A3-47B23A2F6FB1}">
          <x14:formula1>
            <xm:f>Guias!$A$230:$A$242</xm:f>
          </x14:formula1>
          <xm:sqref>C45:C47</xm:sqref>
        </x14:dataValidation>
        <x14:dataValidation type="list" allowBlank="1" showInputMessage="1" xr:uid="{24885432-F00C-44CE-AB74-205F0FE3BCA1}">
          <x14:formula1>
            <xm:f>Guias!$A$243:$A$244</xm:f>
          </x14:formula1>
          <xm:sqref>C48:C49</xm:sqref>
        </x14:dataValidation>
        <x14:dataValidation type="list" allowBlank="1" showInputMessage="1" xr:uid="{FD4238B4-F4D9-47C0-B10D-628E29EA6D33}">
          <x14:formula1>
            <xm:f>Guias!$A$168:$A$171</xm:f>
          </x14:formula1>
          <xm:sqref>C50:C51</xm:sqref>
        </x14:dataValidation>
        <x14:dataValidation type="list" allowBlank="1" showInputMessage="1" xr:uid="{501C2C87-BF06-4A6C-BE59-90E116674130}">
          <x14:formula1>
            <xm:f>Guias!$A$260:$A$272</xm:f>
          </x14:formula1>
          <xm:sqref>C17:C19</xm:sqref>
        </x14:dataValidation>
        <x14:dataValidation type="list" allowBlank="1" showInputMessage="1" xr:uid="{600F48F6-0F2D-4286-9CFE-71AEE2EDD025}">
          <x14:formula1>
            <xm:f>Guias!$A$200:$A$224</xm:f>
          </x14:formula1>
          <xm:sqref>C11:C13</xm:sqref>
        </x14:dataValidation>
        <x14:dataValidation type="list" allowBlank="1" showInputMessage="1" xr:uid="{CDA319A3-A863-419D-8144-9ADAB2A99198}">
          <x14:formula1>
            <xm:f>Guias!$A$245:$A$259</xm:f>
          </x14:formula1>
          <xm:sqref>C14:C16</xm:sqref>
        </x14:dataValidation>
        <x14:dataValidation type="list" allowBlank="1" showInputMessage="1" xr:uid="{BB1E3C8E-D6E0-481A-AD86-E32C3C25FCAA}">
          <x14:formula1>
            <xm:f>Guias!$A$5:$A$84</xm:f>
          </x14:formula1>
          <xm:sqref>C20:C29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7D1B3-45BD-4F76-AD61-A202C4CEE8A3}">
  <sheetPr codeName="Hoja235"/>
  <dimension ref="A1:P54"/>
  <sheetViews>
    <sheetView topLeftCell="B3" zoomScale="67" zoomScaleNormal="90" workbookViewId="0">
      <selection activeCell="D21" activeCellId="2" sqref="D10:D12 D14:D20 D21"/>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t="54" thickBot="1">
      <c r="A7" s="383" t="s">
        <v>658</v>
      </c>
      <c r="B7" s="384" t="s">
        <v>67</v>
      </c>
      <c r="C7" s="385" t="s">
        <v>471</v>
      </c>
      <c r="D7" s="386">
        <v>40</v>
      </c>
      <c r="E7" s="385" t="s">
        <v>137</v>
      </c>
      <c r="F7" s="387" t="s">
        <v>307</v>
      </c>
      <c r="G7" s="388" t="s">
        <v>978</v>
      </c>
      <c r="H7" s="389">
        <v>40</v>
      </c>
      <c r="I7" s="390" t="s">
        <v>1047</v>
      </c>
      <c r="J7" s="391" t="s">
        <v>1875</v>
      </c>
      <c r="K7" s="386"/>
      <c r="L7" s="386"/>
      <c r="M7" s="386"/>
      <c r="N7" s="386"/>
      <c r="P7" s="3" t="s">
        <v>1305</v>
      </c>
    </row>
    <row r="8" spans="1:16" ht="58">
      <c r="A8" s="556" t="s">
        <v>659</v>
      </c>
      <c r="B8" s="558" t="s">
        <v>8</v>
      </c>
      <c r="C8" s="232" t="s">
        <v>78</v>
      </c>
      <c r="D8" s="252">
        <v>180.4</v>
      </c>
      <c r="E8" s="20" t="s">
        <v>137</v>
      </c>
      <c r="F8" s="91">
        <v>0.97222222222222221</v>
      </c>
      <c r="G8" s="91">
        <v>1.3888888888888888E-2</v>
      </c>
      <c r="H8" s="92">
        <v>7.5166666666666666</v>
      </c>
      <c r="I8" s="154" t="s">
        <v>1043</v>
      </c>
      <c r="J8" s="99" t="s">
        <v>1891</v>
      </c>
      <c r="K8" s="28"/>
      <c r="L8" s="28"/>
      <c r="M8" s="28"/>
      <c r="N8" s="28"/>
    </row>
    <row r="9" spans="1:16" ht="130.5">
      <c r="A9" s="557"/>
      <c r="B9" s="559"/>
      <c r="C9" s="299" t="s">
        <v>72</v>
      </c>
      <c r="D9" s="254">
        <v>268.39999999999998</v>
      </c>
      <c r="E9" s="373" t="s">
        <v>137</v>
      </c>
      <c r="F9" s="374">
        <v>0.10069444444444443</v>
      </c>
      <c r="G9" s="374">
        <v>0.13194444444444445</v>
      </c>
      <c r="H9" s="239">
        <v>8.3875000000000028</v>
      </c>
      <c r="I9" s="144" t="s">
        <v>1045</v>
      </c>
      <c r="J9" s="375" t="s">
        <v>1894</v>
      </c>
      <c r="K9" s="162" t="s">
        <v>797</v>
      </c>
      <c r="L9" s="149"/>
      <c r="M9" s="149"/>
      <c r="N9" s="149"/>
    </row>
    <row r="10" spans="1:16">
      <c r="A10" s="557"/>
      <c r="B10" s="559"/>
      <c r="C10" s="237" t="s">
        <v>1146</v>
      </c>
      <c r="D10" s="254">
        <v>376.2</v>
      </c>
      <c r="E10" s="238" t="s">
        <v>490</v>
      </c>
      <c r="F10" s="228"/>
      <c r="G10" s="228"/>
      <c r="H10" s="239" t="s">
        <v>1824</v>
      </c>
      <c r="I10" s="251" t="s">
        <v>1889</v>
      </c>
      <c r="J10" s="229"/>
      <c r="K10" s="162" t="s">
        <v>797</v>
      </c>
      <c r="L10" s="237"/>
      <c r="M10" s="149"/>
      <c r="N10" s="149"/>
    </row>
    <row r="11" spans="1:16" ht="29">
      <c r="A11" s="557"/>
      <c r="B11" s="559"/>
      <c r="C11" s="237" t="s">
        <v>1061</v>
      </c>
      <c r="D11" s="254">
        <v>560</v>
      </c>
      <c r="E11" s="238" t="s">
        <v>738</v>
      </c>
      <c r="F11" s="228"/>
      <c r="G11" s="228"/>
      <c r="H11" s="239" t="s">
        <v>1824</v>
      </c>
      <c r="I11" s="251" t="s">
        <v>1883</v>
      </c>
      <c r="J11" s="229"/>
      <c r="K11" s="162" t="s">
        <v>1200</v>
      </c>
      <c r="L11" s="237"/>
      <c r="M11" s="162"/>
      <c r="N11" s="162"/>
    </row>
    <row r="12" spans="1:16" ht="58.5" thickBot="1">
      <c r="A12" s="557"/>
      <c r="B12" s="560"/>
      <c r="C12" s="236" t="s">
        <v>1071</v>
      </c>
      <c r="D12" s="357">
        <v>628.67999999999995</v>
      </c>
      <c r="E12" s="150" t="s">
        <v>768</v>
      </c>
      <c r="F12" s="93"/>
      <c r="G12" s="93"/>
      <c r="H12" s="94" t="s">
        <v>1824</v>
      </c>
      <c r="I12" s="360" t="s">
        <v>1899</v>
      </c>
      <c r="J12" s="101" t="s">
        <v>1892</v>
      </c>
      <c r="K12" s="29" t="s">
        <v>1165</v>
      </c>
      <c r="L12" s="29"/>
      <c r="M12" s="29"/>
      <c r="N12" s="29"/>
    </row>
    <row r="13" spans="1:16" ht="72.5">
      <c r="A13" s="557"/>
      <c r="B13" s="561" t="s">
        <v>66</v>
      </c>
      <c r="C13" s="22" t="s">
        <v>150</v>
      </c>
      <c r="D13" s="27">
        <v>144.47999999999999</v>
      </c>
      <c r="E13" s="22" t="s">
        <v>137</v>
      </c>
      <c r="F13" s="297">
        <v>0.98958333333333337</v>
      </c>
      <c r="G13" s="23">
        <v>6.25E-2</v>
      </c>
      <c r="H13" s="24">
        <v>10.535</v>
      </c>
      <c r="I13" s="25" t="s">
        <v>1050</v>
      </c>
      <c r="J13" s="98" t="s">
        <v>1893</v>
      </c>
      <c r="K13" s="27" t="s">
        <v>389</v>
      </c>
      <c r="L13" s="27"/>
      <c r="M13" s="27"/>
      <c r="N13" s="27"/>
    </row>
    <row r="14" spans="1:16">
      <c r="A14" s="557"/>
      <c r="B14" s="562"/>
      <c r="C14" s="127" t="s">
        <v>18</v>
      </c>
      <c r="D14" s="145">
        <v>316.14</v>
      </c>
      <c r="E14" s="127" t="s">
        <v>768</v>
      </c>
      <c r="F14" s="165"/>
      <c r="G14" s="165"/>
      <c r="H14" s="79" t="s">
        <v>1824</v>
      </c>
      <c r="I14" s="146" t="s">
        <v>1881</v>
      </c>
      <c r="J14" s="242"/>
      <c r="K14" s="145" t="s">
        <v>897</v>
      </c>
      <c r="L14" s="161"/>
      <c r="M14" s="161"/>
      <c r="N14" s="161"/>
    </row>
    <row r="15" spans="1:16">
      <c r="A15" s="557"/>
      <c r="B15" s="562"/>
      <c r="C15" s="19" t="s">
        <v>890</v>
      </c>
      <c r="D15" s="145">
        <v>106.08</v>
      </c>
      <c r="E15" s="127" t="s">
        <v>768</v>
      </c>
      <c r="F15" s="366"/>
      <c r="G15" s="83"/>
      <c r="H15" s="79" t="s">
        <v>1824</v>
      </c>
      <c r="I15" s="146" t="s">
        <v>1881</v>
      </c>
      <c r="J15" s="242"/>
      <c r="K15" s="145" t="s">
        <v>887</v>
      </c>
      <c r="L15" s="161"/>
      <c r="M15" s="161"/>
      <c r="N15" s="161"/>
    </row>
    <row r="16" spans="1:16">
      <c r="A16" s="557"/>
      <c r="B16" s="562"/>
      <c r="C16" s="19" t="s">
        <v>274</v>
      </c>
      <c r="D16" s="145">
        <v>57.42</v>
      </c>
      <c r="E16" s="127" t="s">
        <v>768</v>
      </c>
      <c r="F16" s="366"/>
      <c r="G16" s="83"/>
      <c r="H16" s="79" t="s">
        <v>1824</v>
      </c>
      <c r="I16" s="146" t="s">
        <v>1881</v>
      </c>
      <c r="J16" s="242"/>
      <c r="K16" s="145" t="s">
        <v>388</v>
      </c>
      <c r="L16" s="161"/>
      <c r="M16" s="161"/>
      <c r="N16" s="161"/>
    </row>
    <row r="17" spans="1:14">
      <c r="A17" s="557"/>
      <c r="B17" s="562"/>
      <c r="C17" s="19" t="s">
        <v>1254</v>
      </c>
      <c r="D17" s="145">
        <v>409.2</v>
      </c>
      <c r="E17" s="127" t="s">
        <v>768</v>
      </c>
      <c r="F17" s="366"/>
      <c r="G17" s="83"/>
      <c r="H17" s="79" t="s">
        <v>1824</v>
      </c>
      <c r="I17" s="146" t="s">
        <v>1881</v>
      </c>
      <c r="J17" s="242"/>
      <c r="K17" s="145"/>
      <c r="L17" s="161"/>
      <c r="M17" s="161"/>
      <c r="N17" s="161"/>
    </row>
    <row r="18" spans="1:14" ht="58">
      <c r="A18" s="557"/>
      <c r="B18" s="562"/>
      <c r="C18" s="19" t="s">
        <v>997</v>
      </c>
      <c r="D18" s="145">
        <v>334.62</v>
      </c>
      <c r="E18" s="19" t="s">
        <v>490</v>
      </c>
      <c r="F18" s="366"/>
      <c r="G18" s="83"/>
      <c r="H18" s="79" t="s">
        <v>1824</v>
      </c>
      <c r="I18" s="270" t="s">
        <v>1884</v>
      </c>
      <c r="J18" s="242"/>
      <c r="K18" s="145"/>
      <c r="L18" s="161"/>
      <c r="M18" s="161"/>
      <c r="N18" s="161"/>
    </row>
    <row r="19" spans="1:14" ht="29">
      <c r="A19" s="557"/>
      <c r="B19" s="562"/>
      <c r="C19" s="19" t="s">
        <v>1064</v>
      </c>
      <c r="D19" s="145">
        <v>168.3</v>
      </c>
      <c r="E19" s="19" t="s">
        <v>246</v>
      </c>
      <c r="F19" s="366"/>
      <c r="G19" s="83"/>
      <c r="H19" s="79" t="s">
        <v>1824</v>
      </c>
      <c r="I19" s="270" t="s">
        <v>1885</v>
      </c>
      <c r="J19" s="242"/>
      <c r="K19" s="145"/>
      <c r="L19" s="161"/>
      <c r="M19" s="161"/>
      <c r="N19" s="161"/>
    </row>
    <row r="20" spans="1:14" ht="15" thickBot="1">
      <c r="A20" s="557"/>
      <c r="B20" s="562"/>
      <c r="C20" s="351" t="s">
        <v>1066</v>
      </c>
      <c r="D20" s="352">
        <v>1785.6</v>
      </c>
      <c r="E20" s="351" t="s">
        <v>490</v>
      </c>
      <c r="F20" s="376"/>
      <c r="G20" s="353"/>
      <c r="H20" s="354" t="s">
        <v>1824</v>
      </c>
      <c r="I20" s="355" t="s">
        <v>1887</v>
      </c>
      <c r="J20" s="356"/>
      <c r="K20" s="352" t="s">
        <v>1131</v>
      </c>
      <c r="L20" s="151"/>
      <c r="M20" s="151"/>
      <c r="N20" s="151"/>
    </row>
    <row r="21" spans="1:14" ht="29.5" thickBot="1">
      <c r="A21" s="567" t="s">
        <v>660</v>
      </c>
      <c r="B21" s="384" t="s">
        <v>28</v>
      </c>
      <c r="C21" s="385" t="s">
        <v>879</v>
      </c>
      <c r="D21" s="386">
        <v>176.4</v>
      </c>
      <c r="E21" s="385" t="s">
        <v>490</v>
      </c>
      <c r="F21" s="388"/>
      <c r="G21" s="388"/>
      <c r="H21" s="389" t="s">
        <v>1824</v>
      </c>
      <c r="I21" s="390" t="s">
        <v>1886</v>
      </c>
      <c r="J21" s="392"/>
      <c r="K21" s="386" t="s">
        <v>675</v>
      </c>
      <c r="L21" s="386"/>
      <c r="M21" s="386"/>
      <c r="N21" s="386"/>
    </row>
    <row r="22" spans="1:14" ht="15" thickBot="1">
      <c r="A22" s="569"/>
      <c r="B22" s="382" t="s">
        <v>22</v>
      </c>
      <c r="C22" s="235" t="s">
        <v>140</v>
      </c>
      <c r="D22" s="255">
        <v>212</v>
      </c>
      <c r="E22" s="167" t="s">
        <v>137</v>
      </c>
      <c r="F22" s="196" t="s">
        <v>307</v>
      </c>
      <c r="G22" s="196" t="s">
        <v>978</v>
      </c>
      <c r="H22" s="168">
        <v>106</v>
      </c>
      <c r="I22" s="324" t="s">
        <v>1048</v>
      </c>
      <c r="J22" s="393"/>
      <c r="K22" s="166"/>
      <c r="L22" s="166"/>
      <c r="M22" s="166"/>
      <c r="N22" s="166"/>
    </row>
    <row r="23" spans="1:14" ht="15" thickBot="1">
      <c r="C23" s="102"/>
      <c r="E23" s="2"/>
      <c r="G23" s="198" t="s">
        <v>37</v>
      </c>
      <c r="H23" s="199">
        <f>SUM(H7:H22)</f>
        <v>172.43916666666667</v>
      </c>
      <c r="I23" s="103"/>
    </row>
    <row r="24" spans="1:14">
      <c r="C24" s="102"/>
      <c r="E24" s="2"/>
      <c r="G24" s="104"/>
      <c r="H24" s="105"/>
    </row>
    <row r="25" spans="1:14">
      <c r="C25" s="102"/>
      <c r="E25" s="2"/>
      <c r="G25" s="104"/>
      <c r="H25" s="105"/>
    </row>
    <row r="26" spans="1:14">
      <c r="C26" s="102"/>
    </row>
    <row r="27" spans="1:14">
      <c r="C27" s="102"/>
    </row>
    <row r="28" spans="1:14">
      <c r="C28" s="102"/>
    </row>
    <row r="29" spans="1:14">
      <c r="C29" s="102"/>
    </row>
    <row r="30" spans="1:14">
      <c r="C30" s="241"/>
    </row>
    <row r="31" spans="1:14">
      <c r="C31" s="241"/>
    </row>
    <row r="32" spans="1:14">
      <c r="C32" s="241"/>
    </row>
    <row r="33" spans="3:3">
      <c r="C33" s="241"/>
    </row>
    <row r="34" spans="3:3">
      <c r="C34" s="241"/>
    </row>
    <row r="35" spans="3:3">
      <c r="C35" s="241"/>
    </row>
    <row r="36" spans="3:3">
      <c r="C36" s="241"/>
    </row>
    <row r="37" spans="3:3">
      <c r="C37" s="241"/>
    </row>
    <row r="38" spans="3:3">
      <c r="C38" s="241"/>
    </row>
    <row r="39" spans="3:3">
      <c r="C39" s="241"/>
    </row>
    <row r="40" spans="3:3">
      <c r="C40" s="241"/>
    </row>
    <row r="41" spans="3:3">
      <c r="C41" s="241"/>
    </row>
    <row r="42" spans="3:3">
      <c r="C42" s="241"/>
    </row>
    <row r="43" spans="3:3">
      <c r="C43" s="241"/>
    </row>
    <row r="44" spans="3:3">
      <c r="C44" s="241"/>
    </row>
    <row r="45" spans="3:3">
      <c r="C45" s="241"/>
    </row>
    <row r="46" spans="3:3">
      <c r="C46" s="241"/>
    </row>
    <row r="47" spans="3:3">
      <c r="C47" s="241"/>
    </row>
    <row r="48" spans="3:3">
      <c r="C48" s="241"/>
    </row>
    <row r="49" spans="3:3">
      <c r="C49" s="241"/>
    </row>
    <row r="50" spans="3:3">
      <c r="C50" s="241"/>
    </row>
    <row r="51" spans="3:3">
      <c r="C51" s="241"/>
    </row>
    <row r="52" spans="3:3">
      <c r="C52" s="241"/>
    </row>
    <row r="53" spans="3:3">
      <c r="C53" s="241"/>
    </row>
    <row r="54" spans="3:3">
      <c r="C54" s="241"/>
    </row>
  </sheetData>
  <mergeCells count="23">
    <mergeCell ref="A21:A22"/>
    <mergeCell ref="A4:A6"/>
    <mergeCell ref="B4:B6"/>
    <mergeCell ref="C4:C6"/>
    <mergeCell ref="A8:A20"/>
    <mergeCell ref="B8:B12"/>
    <mergeCell ref="B13:B20"/>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22" xr:uid="{2833413F-8CC4-4D72-AD64-73207A4591C0}">
      <formula1>$P$7:$P$7</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9">
        <x14:dataValidation type="list" allowBlank="1" showInputMessage="1" xr:uid="{943AEC61-52DB-42F4-A338-26DDD5F984A9}">
          <x14:formula1>
            <xm:f>Guias!$J$3:$J$25</xm:f>
          </x14:formula1>
          <xm:sqref>I7:I22</xm:sqref>
        </x14:dataValidation>
        <x14:dataValidation type="list" allowBlank="1" showInputMessage="1" xr:uid="{8959901B-79E3-434F-8CF9-F7E49BFCD60F}">
          <x14:formula1>
            <xm:f>Guias!$H$3:$H$22</xm:f>
          </x14:formula1>
          <xm:sqref>E7:E22</xm:sqref>
        </x14:dataValidation>
        <x14:dataValidation type="list" allowBlank="1" showInputMessage="1" showErrorMessage="1" xr:uid="{1AB4AB0C-B4F5-45F2-A43B-5A6C8B858FF2}">
          <x14:formula1>
            <xm:f>Guias!$P$3:$P$78</xm:f>
          </x14:formula1>
          <xm:sqref>L7:L22</xm:sqref>
        </x14:dataValidation>
        <x14:dataValidation type="list" allowBlank="1" showInputMessage="1" showErrorMessage="1" xr:uid="{297560A3-C3A1-4524-9FEC-E7EFF6AAF2DF}">
          <x14:formula1>
            <xm:f>Guias!$R$3:$R$102</xm:f>
          </x14:formula1>
          <xm:sqref>M7:M22</xm:sqref>
        </x14:dataValidation>
        <x14:dataValidation type="list" allowBlank="1" showInputMessage="1" xr:uid="{EFA0A650-4973-41EE-942A-BBF38FFB76EB}">
          <x14:formula1>
            <xm:f>Guias!$A$2:$A$4</xm:f>
          </x14:formula1>
          <xm:sqref>C7</xm:sqref>
        </x14:dataValidation>
        <x14:dataValidation type="list" allowBlank="1" showInputMessage="1" xr:uid="{EF23B864-2357-4BBC-810C-671E9DC4898D}">
          <x14:formula1>
            <xm:f>Guias!$A$85:$A$142</xm:f>
          </x14:formula1>
          <xm:sqref>C13:C20</xm:sqref>
        </x14:dataValidation>
        <x14:dataValidation type="list" allowBlank="1" showInputMessage="1" xr:uid="{12838AF4-D2CD-4643-B25D-58A6B0C167F2}">
          <x14:formula1>
            <xm:f>Guias!$A$230:$A$242</xm:f>
          </x14:formula1>
          <xm:sqref>C21</xm:sqref>
        </x14:dataValidation>
        <x14:dataValidation type="list" allowBlank="1" showInputMessage="1" xr:uid="{585E6608-B5CB-4D33-AF64-863EA1D89C0A}">
          <x14:formula1>
            <xm:f>Guias!$A$172:$A$199</xm:f>
          </x14:formula1>
          <xm:sqref>C22</xm:sqref>
        </x14:dataValidation>
        <x14:dataValidation type="list" allowBlank="1" showInputMessage="1" xr:uid="{74F3B9E8-DAA3-4D48-A303-8AF50C71DBF6}">
          <x14:formula1>
            <xm:f>Guias!$A$5:$A$84</xm:f>
          </x14:formula1>
          <xm:sqref>C8:C12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0E67B-AB49-4557-9AA7-E430ABABA30E}">
  <sheetPr codeName="Hoja236"/>
  <dimension ref="A1:P89"/>
  <sheetViews>
    <sheetView topLeftCell="A13" zoomScale="90" zoomScaleNormal="90" workbookViewId="0">
      <selection activeCell="D33" sqref="D33"/>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t="s">
        <v>471</v>
      </c>
      <c r="D7" s="27" t="e">
        <f>IF(C7="",,VLOOKUP(C7,CIERRE!A$70:AJ$800,9,FALSE))</f>
        <v>#N/A</v>
      </c>
      <c r="E7" s="22" t="s">
        <v>137</v>
      </c>
      <c r="F7" s="297" t="s">
        <v>307</v>
      </c>
      <c r="G7" s="23" t="s">
        <v>978</v>
      </c>
      <c r="H7" s="24">
        <v>40</v>
      </c>
      <c r="I7" s="25" t="s">
        <v>1047</v>
      </c>
      <c r="J7" s="97" t="s">
        <v>1875</v>
      </c>
      <c r="K7" s="27"/>
      <c r="L7" s="27"/>
      <c r="M7" s="27"/>
      <c r="N7" s="27"/>
      <c r="P7" s="3" t="s">
        <v>1305</v>
      </c>
    </row>
    <row r="8" spans="1:16" ht="15" customHeight="1" thickBot="1">
      <c r="A8" s="565"/>
      <c r="B8" s="563"/>
      <c r="C8" s="19"/>
      <c r="D8" s="161">
        <f>IF(C8="",,VLOOKUP(C8,CIERRE!A$70:AJ$800,9,FALSE))</f>
        <v>0</v>
      </c>
      <c r="E8" s="78"/>
      <c r="F8" s="170"/>
      <c r="G8" s="170"/>
      <c r="H8" s="171" t="str">
        <f t="shared" ref="H8:H57" si="0">IF(MID(G8,1,3)="Con","",IF(E8="APAGADO",D8/24*(IF((G8-F8)*24&gt;0,(G8-F8)*24,24+(G8-F8)*24))," "))</f>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c r="D11" s="27">
        <f>IF(C11="",,VLOOKUP(C11,CIERRE!A$70:AJ$800,9,FALSE))</f>
        <v>0</v>
      </c>
      <c r="E11" s="22"/>
      <c r="F11" s="23"/>
      <c r="G11" s="23"/>
      <c r="H11" s="24" t="str">
        <f t="shared" si="0"/>
        <v xml:space="preserve"> </v>
      </c>
      <c r="I11" s="25"/>
      <c r="J11" s="97"/>
      <c r="K11" s="27">
        <f>IF(C11="",,VLOOKUP(C11,Patrones!$A$1:$E$293,5,FALSE))</f>
        <v>0</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c r="D14" s="252">
        <f>IF(C14="",,VLOOKUP(C14,CIERRE!A$70:AJ$800,9,FALSE))</f>
        <v>0</v>
      </c>
      <c r="E14" s="20"/>
      <c r="F14" s="302"/>
      <c r="G14" s="91"/>
      <c r="H14" s="92" t="str">
        <f t="shared" si="0"/>
        <v xml:space="preserve"> </v>
      </c>
      <c r="I14" s="251"/>
      <c r="J14" s="99"/>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c r="D20" s="253">
        <f>IF(C20="",,VLOOKUP(C20,CIERRE!A$70:AJ$800,9,FALSE))</f>
        <v>0</v>
      </c>
      <c r="E20" s="20"/>
      <c r="F20" s="91"/>
      <c r="G20" s="91"/>
      <c r="H20" s="92" t="str">
        <f t="shared" si="0"/>
        <v xml:space="preserve"> </v>
      </c>
      <c r="I20" s="154"/>
      <c r="J20" s="99"/>
      <c r="K20" s="28">
        <f>IF(C20="",,VLOOKUP(C20,Patrones!$A$1:$E$293,5,FALSE))</f>
        <v>0</v>
      </c>
      <c r="L20" s="28"/>
      <c r="M20" s="28"/>
      <c r="N20" s="28"/>
    </row>
    <row r="21" spans="1:14">
      <c r="A21" s="557"/>
      <c r="B21" s="559"/>
      <c r="C21" s="299"/>
      <c r="D21" s="254">
        <f>IF(C21="",,VLOOKUP(C21,CIERRE!A$70:AJ$800,9,FALSE))</f>
        <v>0</v>
      </c>
      <c r="E21" s="373"/>
      <c r="F21" s="374"/>
      <c r="G21" s="374"/>
      <c r="H21" s="239" t="str">
        <f t="shared" si="0"/>
        <v xml:space="preserve"> </v>
      </c>
      <c r="I21" s="144"/>
      <c r="J21" s="375"/>
      <c r="K21" s="149"/>
      <c r="L21" s="149"/>
      <c r="M21" s="149"/>
      <c r="N21" s="149"/>
    </row>
    <row r="22" spans="1:14">
      <c r="A22" s="557"/>
      <c r="B22" s="559"/>
      <c r="C22" s="237"/>
      <c r="D22" s="254">
        <f>IF(C22="",,VLOOKUP(C22,CIERRE!A$70:AJ$800,9,FALSE))</f>
        <v>0</v>
      </c>
      <c r="E22" s="238"/>
      <c r="F22" s="228"/>
      <c r="G22" s="228"/>
      <c r="H22" s="239" t="str">
        <f t="shared" si="0"/>
        <v xml:space="preserve"> </v>
      </c>
      <c r="I22" s="251"/>
      <c r="J22" s="229"/>
      <c r="K22" s="162"/>
      <c r="L22" s="237"/>
      <c r="M22" s="149"/>
      <c r="N22" s="149"/>
    </row>
    <row r="23" spans="1:14">
      <c r="A23" s="557"/>
      <c r="B23" s="559"/>
      <c r="C23" s="237"/>
      <c r="D23" s="254">
        <f>IF(C23="",,VLOOKUP(C23,CIERRE!A$70:AJ$800,9,FALSE))</f>
        <v>0</v>
      </c>
      <c r="E23" s="238"/>
      <c r="F23" s="228"/>
      <c r="G23" s="228"/>
      <c r="H23" s="239" t="str">
        <f t="shared" si="0"/>
        <v xml:space="preserve"> </v>
      </c>
      <c r="I23" s="251"/>
      <c r="J23" s="229"/>
      <c r="K23" s="162">
        <f>IF(C23="",,VLOOKUP(C23,Patrones!$A$1:$E$293,5,FALSE))</f>
        <v>0</v>
      </c>
      <c r="L23" s="237"/>
      <c r="M23" s="162"/>
      <c r="N23" s="162"/>
    </row>
    <row r="24" spans="1:14">
      <c r="A24" s="557"/>
      <c r="B24" s="559"/>
      <c r="C24" s="237"/>
      <c r="D24" s="254">
        <f>IF(C24="",,VLOOKUP(C24,CIERRE!A$70:AJ$800,9,FALSE))</f>
        <v>0</v>
      </c>
      <c r="E24" s="238"/>
      <c r="F24" s="228"/>
      <c r="G24" s="228"/>
      <c r="H24" s="239" t="str">
        <f t="shared" si="0"/>
        <v xml:space="preserve"> </v>
      </c>
      <c r="I24" s="251"/>
      <c r="J24" s="229"/>
      <c r="K24" s="162">
        <f>IF(C24="",,VLOOKUP(C24,Patrones!$A$1:$E$293,5,FALSE))</f>
        <v>0</v>
      </c>
      <c r="L24" s="162"/>
      <c r="M24" s="162"/>
      <c r="N24" s="162"/>
    </row>
    <row r="25" spans="1:14">
      <c r="A25" s="557"/>
      <c r="B25" s="559"/>
      <c r="C25" s="237"/>
      <c r="D25" s="254">
        <f>IF(C25="",,VLOOKUP(C25,CIERRE!A$70:AJ$800,9,FALSE))</f>
        <v>0</v>
      </c>
      <c r="E25" s="238"/>
      <c r="F25" s="228"/>
      <c r="G25" s="228"/>
      <c r="H25" s="239" t="str">
        <f t="shared" si="0"/>
        <v xml:space="preserve"> </v>
      </c>
      <c r="I25" s="251"/>
      <c r="J25" s="229"/>
      <c r="K25" s="162">
        <f>IF(C25="",,VLOOKUP(C25,Patrones!$A$1:$E$293,5,FALSE))</f>
        <v>0</v>
      </c>
      <c r="L25" s="162"/>
      <c r="M25" s="162"/>
      <c r="N25" s="162"/>
    </row>
    <row r="26" spans="1:14">
      <c r="A26" s="557"/>
      <c r="B26" s="559"/>
      <c r="C26" s="237"/>
      <c r="D26" s="254">
        <f>IF(C26="",,VLOOKUP(C26,CIERRE!A$70:AJ$800,9,FALSE))</f>
        <v>0</v>
      </c>
      <c r="E26" s="238"/>
      <c r="F26" s="228"/>
      <c r="G26" s="228"/>
      <c r="H26" s="239" t="str">
        <f t="shared" si="0"/>
        <v xml:space="preserve"> </v>
      </c>
      <c r="I26" s="251"/>
      <c r="J26" s="229"/>
      <c r="K26" s="162">
        <f>IF(C26="",,VLOOKUP(C26,Patrones!$A$1:$E$293,5,FALSE))</f>
        <v>0</v>
      </c>
      <c r="L26" s="162"/>
      <c r="M26" s="162"/>
      <c r="N26" s="162"/>
    </row>
    <row r="27" spans="1:14">
      <c r="A27" s="557"/>
      <c r="B27" s="559"/>
      <c r="C27" s="237"/>
      <c r="D27" s="254">
        <f>IF(C27="",,VLOOKUP(C27,CIERRE!A$70:AJ$800,9,FALSE))</f>
        <v>0</v>
      </c>
      <c r="E27" s="238"/>
      <c r="F27" s="228"/>
      <c r="G27" s="228"/>
      <c r="H27" s="239" t="str">
        <f t="shared" si="0"/>
        <v xml:space="preserve"> </v>
      </c>
      <c r="I27" s="251"/>
      <c r="J27" s="229"/>
      <c r="K27" s="162">
        <f>IF(C27="",,VLOOKUP(C27,Patrones!$A$1:$E$293,5,FALSE))</f>
        <v>0</v>
      </c>
      <c r="L27" s="162"/>
      <c r="M27" s="162"/>
      <c r="N27" s="162"/>
    </row>
    <row r="28" spans="1:14">
      <c r="A28" s="557"/>
      <c r="B28" s="559"/>
      <c r="C28" s="237"/>
      <c r="D28" s="254">
        <f>IF(C28="",,VLOOKUP(C28,CIERRE!A$70:AJ$800,9,FALSE))</f>
        <v>0</v>
      </c>
      <c r="E28" s="238"/>
      <c r="F28" s="228"/>
      <c r="G28" s="228"/>
      <c r="H28" s="239" t="str">
        <f t="shared" si="0"/>
        <v xml:space="preserve"> </v>
      </c>
      <c r="I28" s="251"/>
      <c r="J28" s="229"/>
      <c r="K28" s="162">
        <f>IF(C28="",,VLOOKUP(C28,Patrones!$A$1:$E$293,5,FALSE))</f>
        <v>0</v>
      </c>
      <c r="L28" s="162"/>
      <c r="M28" s="162"/>
      <c r="N28" s="162"/>
    </row>
    <row r="29" spans="1:14">
      <c r="A29" s="557"/>
      <c r="B29" s="559"/>
      <c r="C29" s="237"/>
      <c r="D29" s="254">
        <f>IF(C29="",,VLOOKUP(C29,CIERRE!A$70:AJ$800,9,FALSE))</f>
        <v>0</v>
      </c>
      <c r="E29" s="238"/>
      <c r="F29" s="228"/>
      <c r="G29" s="228"/>
      <c r="H29" s="239" t="str">
        <f t="shared" si="0"/>
        <v xml:space="preserve"> </v>
      </c>
      <c r="I29" s="251"/>
      <c r="J29" s="229"/>
      <c r="K29" s="162">
        <f>IF(C29="",,VLOOKUP(C29,Patrones!$A$1:$E$293,5,FALSE))</f>
        <v>0</v>
      </c>
      <c r="L29" s="162"/>
      <c r="M29" s="162"/>
      <c r="N29" s="162"/>
    </row>
    <row r="30" spans="1:14" ht="15" thickBot="1">
      <c r="A30" s="557"/>
      <c r="B30" s="560"/>
      <c r="C30" s="236"/>
      <c r="D30" s="253">
        <f>IF(C30="",,VLOOKUP(C30,CIERRE!A$70:AJ$800,9,FALSE))</f>
        <v>0</v>
      </c>
      <c r="E30" s="150"/>
      <c r="F30" s="93"/>
      <c r="G30" s="93"/>
      <c r="H30" s="94" t="str">
        <f t="shared" si="0"/>
        <v xml:space="preserve"> </v>
      </c>
      <c r="I30" s="152"/>
      <c r="J30" s="101"/>
      <c r="K30" s="29">
        <f>IF(C30="",,VLOOKUP(C30,Patrones!$A$1:$E$293,5,FALSE))</f>
        <v>0</v>
      </c>
      <c r="L30" s="29"/>
      <c r="M30" s="29"/>
      <c r="N30" s="29"/>
    </row>
    <row r="31" spans="1:14" ht="29">
      <c r="A31" s="557"/>
      <c r="B31" s="561" t="s">
        <v>66</v>
      </c>
      <c r="C31" s="22" t="s">
        <v>1066</v>
      </c>
      <c r="D31" s="27">
        <f>IF(C31="",,VLOOKUP(C31,CIERRE!A$70:AJ$800,9,FALSE))</f>
        <v>1804.8</v>
      </c>
      <c r="E31" s="22" t="s">
        <v>162</v>
      </c>
      <c r="F31" s="297"/>
      <c r="G31" s="23"/>
      <c r="H31" s="24" t="str">
        <f t="shared" si="0"/>
        <v xml:space="preserve"> </v>
      </c>
      <c r="I31" s="25" t="s">
        <v>1896</v>
      </c>
      <c r="J31" s="98"/>
      <c r="K31" s="27" t="str">
        <f>IF(C31="",,VLOOKUP(C31,Patrones!$A$1:$E$293,5,FALSE))</f>
        <v>ACAC-078ITS</v>
      </c>
      <c r="L31" s="27"/>
      <c r="M31" s="27"/>
      <c r="N31" s="27"/>
    </row>
    <row r="32" spans="1:14" ht="29">
      <c r="A32" s="557"/>
      <c r="B32" s="562"/>
      <c r="C32" s="127" t="s">
        <v>1140</v>
      </c>
      <c r="D32" s="145">
        <f>IF(C32="",,VLOOKUP(C32,CIERRE!A$70:AJ$800,9,FALSE))</f>
        <v>52.92</v>
      </c>
      <c r="E32" s="127" t="s">
        <v>246</v>
      </c>
      <c r="F32" s="298"/>
      <c r="G32" s="165"/>
      <c r="H32" s="79" t="str">
        <f t="shared" si="0"/>
        <v xml:space="preserve"> </v>
      </c>
      <c r="I32" s="146" t="s">
        <v>1897</v>
      </c>
      <c r="J32" s="242"/>
      <c r="K32" s="145" t="e">
        <f>IF(C32="",,VLOOKUP(C32,Patrones!$A$1:$E$293,5,FALSE))</f>
        <v>#N/A</v>
      </c>
      <c r="L32" s="161"/>
      <c r="M32" s="161"/>
      <c r="N32" s="161"/>
    </row>
    <row r="33" spans="1:14" ht="58">
      <c r="A33" s="557"/>
      <c r="B33" s="562"/>
      <c r="C33" s="127" t="s">
        <v>997</v>
      </c>
      <c r="D33" s="145">
        <f>IF(C33="",,VLOOKUP(C33,CIERRE!A$70:AJ$800,9,FALSE))</f>
        <v>388.08</v>
      </c>
      <c r="E33" s="127" t="s">
        <v>246</v>
      </c>
      <c r="F33" s="165"/>
      <c r="G33" s="165"/>
      <c r="H33" s="79" t="str">
        <f t="shared" si="0"/>
        <v xml:space="preserve"> </v>
      </c>
      <c r="I33" s="146" t="s">
        <v>1898</v>
      </c>
      <c r="J33" s="242"/>
      <c r="K33" s="145" t="e">
        <f>IF(C33="",,VLOOKUP(C33,Patrones!$A$1:$E$293,5,FALSE))</f>
        <v>#N/A</v>
      </c>
      <c r="L33" s="161"/>
      <c r="M33" s="161"/>
      <c r="N33" s="161"/>
    </row>
    <row r="34" spans="1:14">
      <c r="A34" s="557"/>
      <c r="B34" s="562"/>
      <c r="C34" s="19"/>
      <c r="D34" s="145">
        <f>IF(C34="",,VLOOKUP(C34,CIERRE!A$70:AJ$800,9,FALSE))</f>
        <v>0</v>
      </c>
      <c r="E34" s="127"/>
      <c r="F34" s="366"/>
      <c r="G34" s="83"/>
      <c r="H34" s="79" t="str">
        <f t="shared" si="0"/>
        <v xml:space="preserve"> </v>
      </c>
      <c r="I34" s="146"/>
      <c r="J34" s="242"/>
      <c r="K34" s="145">
        <f>IF(C34="",,VLOOKUP(C34,Patrones!$A$1:$E$293,5,FALSE))</f>
        <v>0</v>
      </c>
      <c r="L34" s="161"/>
      <c r="M34" s="161"/>
      <c r="N34" s="161"/>
    </row>
    <row r="35" spans="1:14">
      <c r="A35" s="557"/>
      <c r="B35" s="562"/>
      <c r="C35" s="19"/>
      <c r="D35" s="145">
        <f>IF(C35="",,VLOOKUP(C35,CIERRE!A$70:AJ$800,9,FALSE))</f>
        <v>0</v>
      </c>
      <c r="E35" s="127"/>
      <c r="F35" s="366"/>
      <c r="G35" s="83"/>
      <c r="H35" s="79" t="str">
        <f t="shared" si="0"/>
        <v xml:space="preserve"> </v>
      </c>
      <c r="I35" s="146"/>
      <c r="J35" s="242"/>
      <c r="K35" s="145">
        <f>IF(C35="",,VLOOKUP(C35,Patrones!$A$1:$E$293,5,FALSE))</f>
        <v>0</v>
      </c>
      <c r="L35" s="161"/>
      <c r="M35" s="161"/>
      <c r="N35" s="161"/>
    </row>
    <row r="36" spans="1:14">
      <c r="A36" s="557"/>
      <c r="B36" s="562"/>
      <c r="C36" s="19"/>
      <c r="D36" s="145">
        <f>IF(C36="",,VLOOKUP(C36,CIERRE!A$70:AJ$800,9,FALSE))</f>
        <v>0</v>
      </c>
      <c r="E36" s="127"/>
      <c r="F36" s="366"/>
      <c r="G36" s="83"/>
      <c r="H36" s="79" t="str">
        <f t="shared" si="0"/>
        <v xml:space="preserve"> </v>
      </c>
      <c r="I36" s="146"/>
      <c r="J36" s="242"/>
      <c r="K36" s="145">
        <f>IF(C36="",,VLOOKUP(C36,Patrones!$A$1:$E$293,5,FALSE))</f>
        <v>0</v>
      </c>
      <c r="L36" s="161"/>
      <c r="M36" s="161"/>
      <c r="N36" s="161"/>
    </row>
    <row r="37" spans="1:14">
      <c r="A37" s="557"/>
      <c r="B37" s="562"/>
      <c r="C37" s="19"/>
      <c r="D37" s="145">
        <f>IF(C37="",,VLOOKUP(C37,CIERRE!A$70:AJ$800,9,FALSE))</f>
        <v>0</v>
      </c>
      <c r="E37" s="19"/>
      <c r="F37" s="366"/>
      <c r="G37" s="83"/>
      <c r="H37" s="79" t="str">
        <f t="shared" si="0"/>
        <v xml:space="preserve"> </v>
      </c>
      <c r="I37" s="270"/>
      <c r="J37" s="242"/>
      <c r="K37" s="145">
        <f>IF(C37="",,VLOOKUP(C37,Patrones!$A$1:$E$293,5,FALSE))</f>
        <v>0</v>
      </c>
      <c r="L37" s="161"/>
      <c r="M37" s="161"/>
      <c r="N37" s="161"/>
    </row>
    <row r="38" spans="1:14">
      <c r="A38" s="557"/>
      <c r="B38" s="562"/>
      <c r="C38" s="19"/>
      <c r="D38" s="145">
        <f>IF(C38="",,VLOOKUP(C38,CIERRE!A$70:AJ$800,9,FALSE))</f>
        <v>0</v>
      </c>
      <c r="E38" s="19"/>
      <c r="F38" s="366"/>
      <c r="G38" s="83"/>
      <c r="H38" s="79" t="str">
        <f t="shared" si="0"/>
        <v xml:space="preserve"> </v>
      </c>
      <c r="I38" s="270"/>
      <c r="J38" s="242"/>
      <c r="K38" s="145">
        <f>IF(C38="",,VLOOKUP(C38,Patrones!$A$1:$E$293,5,FALSE))</f>
        <v>0</v>
      </c>
      <c r="L38" s="161"/>
      <c r="M38" s="161"/>
      <c r="N38" s="161"/>
    </row>
    <row r="39" spans="1:14">
      <c r="A39" s="557"/>
      <c r="B39" s="562"/>
      <c r="C39" s="19"/>
      <c r="D39" s="145">
        <f>IF(C39="",,VLOOKUP(C39,CIERRE!A$70:AJ$800,9,FALSE))</f>
        <v>0</v>
      </c>
      <c r="E39" s="19"/>
      <c r="F39" s="366"/>
      <c r="G39" s="83"/>
      <c r="H39" s="79" t="str">
        <f t="shared" si="0"/>
        <v xml:space="preserve"> </v>
      </c>
      <c r="I39" s="270"/>
      <c r="J39" s="242"/>
      <c r="K39" s="145">
        <f>IF(C39="",,VLOOKUP(C39,Patrones!$A$1:$E$293,5,FALSE))</f>
        <v>0</v>
      </c>
      <c r="L39" s="161"/>
      <c r="M39" s="161"/>
      <c r="N39" s="161"/>
    </row>
    <row r="40" spans="1:14">
      <c r="A40" s="557"/>
      <c r="B40" s="562"/>
      <c r="C40" s="19"/>
      <c r="D40" s="145">
        <f>IF(C40="",,VLOOKUP(C40,CIERRE!A$70:AJ$800,9,FALSE))</f>
        <v>0</v>
      </c>
      <c r="E40" s="19"/>
      <c r="F40" s="366"/>
      <c r="G40" s="83"/>
      <c r="H40" s="79" t="str">
        <f t="shared" si="0"/>
        <v xml:space="preserve"> </v>
      </c>
      <c r="I40" s="270"/>
      <c r="J40" s="242"/>
      <c r="K40" s="145">
        <f>IF(C40="",,VLOOKUP(C40,Patrones!$A$1:$E$293,5,FALSE))</f>
        <v>0</v>
      </c>
      <c r="L40" s="161"/>
      <c r="M40" s="161"/>
      <c r="N40" s="161"/>
    </row>
    <row r="41" spans="1:14">
      <c r="A41" s="557"/>
      <c r="B41" s="562"/>
      <c r="C41" s="127"/>
      <c r="D41" s="145">
        <f>IF(C41="",,VLOOKUP(C41,CIERRE!A$70:AJ$800,9,FALSE))</f>
        <v>0</v>
      </c>
      <c r="E41" s="127"/>
      <c r="F41" s="165"/>
      <c r="G41" s="165"/>
      <c r="H41" s="79" t="str">
        <f t="shared" si="0"/>
        <v xml:space="preserve"> </v>
      </c>
      <c r="I41" s="146"/>
      <c r="J41" s="242"/>
      <c r="K41" s="145">
        <f>IF(C41="",,VLOOKUP(C41,Patrones!$A$1:$E$293,5,FALSE))</f>
        <v>0</v>
      </c>
      <c r="L41" s="161"/>
      <c r="M41" s="161"/>
      <c r="N41" s="161"/>
    </row>
    <row r="42" spans="1:14" ht="15" thickBot="1">
      <c r="A42" s="557"/>
      <c r="B42" s="563"/>
      <c r="C42" s="78"/>
      <c r="D42" s="153">
        <f>IF(C42="",,VLOOKUP(C42,CIERRE!A$70:AJ$800,9,FALSE))</f>
        <v>0</v>
      </c>
      <c r="E42" s="78"/>
      <c r="F42" s="265"/>
      <c r="G42" s="265"/>
      <c r="H42" s="266" t="str">
        <f t="shared" si="0"/>
        <v xml:space="preserve"> </v>
      </c>
      <c r="I42" s="155"/>
      <c r="J42" s="268"/>
      <c r="K42" s="153">
        <f>IF(C42="",,VLOOKUP(C42,Patrones!$A$1:$E$293,5,FALSE))</f>
        <v>0</v>
      </c>
      <c r="L42" s="161"/>
      <c r="M42" s="161"/>
      <c r="N42" s="151"/>
    </row>
    <row r="43" spans="1:14">
      <c r="A43" s="567" t="s">
        <v>660</v>
      </c>
      <c r="B43" s="558" t="s">
        <v>20</v>
      </c>
      <c r="C43" s="232"/>
      <c r="D43" s="252">
        <f>IF(C43="",,VLOOKUP(C43,CIERRE!A$70:AJ$800,9,FALSE))</f>
        <v>0</v>
      </c>
      <c r="E43" s="20"/>
      <c r="F43" s="21"/>
      <c r="G43" s="21"/>
      <c r="H43" s="194" t="str">
        <f t="shared" si="0"/>
        <v xml:space="preserve"> </v>
      </c>
      <c r="I43" s="154"/>
      <c r="J43" s="99"/>
      <c r="K43" s="28">
        <f>IF(C43="",,VLOOKUP(C43,Patrones!$A$1:$E$293,5,FALSE))</f>
        <v>0</v>
      </c>
      <c r="L43" s="28"/>
      <c r="M43" s="28"/>
      <c r="N43" s="28"/>
    </row>
    <row r="44" spans="1:14">
      <c r="A44" s="568"/>
      <c r="B44" s="559"/>
      <c r="C44" s="233"/>
      <c r="D44" s="253">
        <f>IF(C44="",,VLOOKUP(C44,CIERRE!A$70:AJ$800,9,FALSE))</f>
        <v>0</v>
      </c>
      <c r="E44" s="128"/>
      <c r="F44" s="95"/>
      <c r="G44" s="95"/>
      <c r="H44" s="96" t="str">
        <f t="shared" si="0"/>
        <v xml:space="preserve"> </v>
      </c>
      <c r="I44" s="256"/>
      <c r="J44" s="267"/>
      <c r="K44" s="26">
        <f>IF(C44="",,VLOOKUP(C44,Patrones!$A$1:$E$293,5,FALSE))</f>
        <v>0</v>
      </c>
      <c r="L44" s="26"/>
      <c r="M44" s="26"/>
      <c r="N44" s="26"/>
    </row>
    <row r="45" spans="1:14" ht="15" thickBot="1">
      <c r="A45" s="568"/>
      <c r="B45" s="560"/>
      <c r="C45" s="233"/>
      <c r="D45" s="253">
        <f>IF(C45="",,VLOOKUP(C45,CIERRE!A$70:AJ$800,9,FALSE))</f>
        <v>0</v>
      </c>
      <c r="E45" s="128"/>
      <c r="F45" s="204"/>
      <c r="G45" s="204"/>
      <c r="H45" s="168" t="str">
        <f t="shared" si="0"/>
        <v xml:space="preserve"> </v>
      </c>
      <c r="I45" s="144"/>
      <c r="J45" s="211"/>
      <c r="K45" s="166">
        <f>IF(C45="",,VLOOKUP(C45,Patrones!$A$1:$E$293,5,FALSE))</f>
        <v>0</v>
      </c>
      <c r="L45" s="166"/>
      <c r="M45" s="166"/>
      <c r="N45" s="166"/>
    </row>
    <row r="46" spans="1:14">
      <c r="A46" s="568"/>
      <c r="B46" s="561" t="s">
        <v>28</v>
      </c>
      <c r="C46" s="22"/>
      <c r="D46" s="27">
        <f>IF(C46="",,VLOOKUP(C46,CIERRE!A$70:AJ$800,9,FALSE))</f>
        <v>0</v>
      </c>
      <c r="E46" s="22"/>
      <c r="F46" s="23"/>
      <c r="G46" s="23"/>
      <c r="H46" s="24" t="str">
        <f t="shared" si="0"/>
        <v xml:space="preserve"> </v>
      </c>
      <c r="I46" s="25"/>
      <c r="J46" s="98"/>
      <c r="K46" s="27">
        <f>IF(C46="",,VLOOKUP(C46,Patrones!$A$1:$E$293,5,FALSE))</f>
        <v>0</v>
      </c>
      <c r="L46" s="27"/>
      <c r="M46" s="27"/>
      <c r="N46" s="27"/>
    </row>
    <row r="47" spans="1:14">
      <c r="A47" s="568"/>
      <c r="B47" s="562"/>
      <c r="C47" s="127"/>
      <c r="D47" s="145">
        <f>IF(C47="",,VLOOKUP(C47,CIERRE!A$70:AJ$800,9,FALSE))</f>
        <v>0</v>
      </c>
      <c r="E47" s="127"/>
      <c r="F47" s="165"/>
      <c r="G47" s="165"/>
      <c r="H47" s="79" t="str">
        <f t="shared" si="0"/>
        <v xml:space="preserve"> </v>
      </c>
      <c r="I47" s="146"/>
      <c r="J47" s="242"/>
      <c r="K47" s="145">
        <f>IF(C47="",,VLOOKUP(C47,Patrones!$A$1:$E$293,5,FALSE))</f>
        <v>0</v>
      </c>
      <c r="L47" s="145"/>
      <c r="M47" s="145"/>
      <c r="N47" s="145"/>
    </row>
    <row r="48" spans="1:14" ht="15" thickBot="1">
      <c r="A48" s="568"/>
      <c r="B48" s="563"/>
      <c r="C48" s="173"/>
      <c r="D48" s="169">
        <f>IF(C48="",,VLOOKUP(C48,CIERRE!A$70:AJ$800,9,FALSE))</f>
        <v>0</v>
      </c>
      <c r="E48" s="173"/>
      <c r="F48" s="170"/>
      <c r="G48" s="170"/>
      <c r="H48" s="171" t="str">
        <f t="shared" si="0"/>
        <v xml:space="preserve"> </v>
      </c>
      <c r="I48" s="172"/>
      <c r="J48" s="268"/>
      <c r="K48" s="169">
        <f>IF(C48="",,VLOOKUP(C48,Patrones!$A$1:$E$293,5,FALSE))</f>
        <v>0</v>
      </c>
      <c r="L48" s="169"/>
      <c r="M48" s="169"/>
      <c r="N48" s="169"/>
    </row>
    <row r="49" spans="1:14" ht="15" customHeight="1">
      <c r="A49" s="568"/>
      <c r="B49" s="570" t="s">
        <v>203</v>
      </c>
      <c r="C49" s="232"/>
      <c r="D49" s="252">
        <f>IF(C49="",,VLOOKUP(C49,CIERRE!A$70:AJ$800,9,FALSE))</f>
        <v>0</v>
      </c>
      <c r="E49" s="20"/>
      <c r="F49" s="91"/>
      <c r="G49" s="91"/>
      <c r="H49" s="92" t="str">
        <f t="shared" si="0"/>
        <v xml:space="preserve"> </v>
      </c>
      <c r="I49" s="154"/>
      <c r="J49" s="99"/>
      <c r="K49" s="28"/>
      <c r="L49" s="28"/>
      <c r="M49" s="28"/>
      <c r="N49" s="28"/>
    </row>
    <row r="50" spans="1:14" ht="15.75" customHeight="1" thickBot="1">
      <c r="A50" s="568"/>
      <c r="B50" s="571"/>
      <c r="C50" s="233"/>
      <c r="D50" s="253">
        <f>IF(C50="",,VLOOKUP(C50,CIERRE!A$70:AJ$800,9,FALSE))</f>
        <v>0</v>
      </c>
      <c r="E50" s="128"/>
      <c r="F50" s="204"/>
      <c r="G50" s="204"/>
      <c r="H50" s="168" t="str">
        <f t="shared" si="0"/>
        <v xml:space="preserve"> </v>
      </c>
      <c r="I50" s="144"/>
      <c r="J50" s="211"/>
      <c r="K50" s="166"/>
      <c r="L50" s="166"/>
      <c r="M50" s="166"/>
      <c r="N50" s="166"/>
    </row>
    <row r="51" spans="1:14">
      <c r="A51" s="568"/>
      <c r="B51" s="561" t="s">
        <v>21</v>
      </c>
      <c r="C51" s="22"/>
      <c r="D51" s="27">
        <f>IF(C51="",,VLOOKUP(C51,CIERRE!A$70:AJ$800,9,FALSE))</f>
        <v>0</v>
      </c>
      <c r="E51" s="22"/>
      <c r="F51" s="23"/>
      <c r="G51" s="23"/>
      <c r="H51" s="226" t="str">
        <f t="shared" si="0"/>
        <v xml:space="preserve"> </v>
      </c>
      <c r="I51" s="25"/>
      <c r="J51" s="97"/>
      <c r="K51" s="27">
        <f>IF(C51="",,VLOOKUP(C51,Patrones!$A$1:$E$293,5,FALSE))</f>
        <v>0</v>
      </c>
      <c r="L51" s="27"/>
      <c r="M51" s="27"/>
      <c r="N51" s="27"/>
    </row>
    <row r="52" spans="1:14" ht="15" thickBot="1">
      <c r="A52" s="568"/>
      <c r="B52" s="563"/>
      <c r="C52" s="173"/>
      <c r="D52" s="169">
        <f>IF(C52="",,VLOOKUP(C52,CIERRE!A$70:AJ$800,9,FALSE))</f>
        <v>0</v>
      </c>
      <c r="E52" s="173"/>
      <c r="F52" s="170"/>
      <c r="G52" s="170"/>
      <c r="H52" s="171" t="str">
        <f t="shared" si="0"/>
        <v xml:space="preserve"> </v>
      </c>
      <c r="I52" s="172"/>
      <c r="J52" s="195"/>
      <c r="K52" s="169">
        <f>IF(C52="",,VLOOKUP(C52,Patrones!$A$1:$E$293,5,FALSE))</f>
        <v>0</v>
      </c>
      <c r="L52" s="169"/>
      <c r="M52" s="169"/>
      <c r="N52" s="169"/>
    </row>
    <row r="53" spans="1:14" ht="29">
      <c r="A53" s="568"/>
      <c r="B53" s="570" t="s">
        <v>22</v>
      </c>
      <c r="C53" s="233" t="s">
        <v>1276</v>
      </c>
      <c r="D53" s="254">
        <f>IF(C53="",,VLOOKUP(C53,CIERRE!A$70:AJ$800,9,FALSE))</f>
        <v>12.096</v>
      </c>
      <c r="E53" s="128" t="s">
        <v>490</v>
      </c>
      <c r="F53" s="310"/>
      <c r="G53" s="310"/>
      <c r="H53" s="311" t="str">
        <f t="shared" si="0"/>
        <v xml:space="preserve"> </v>
      </c>
      <c r="I53" s="320" t="s">
        <v>1895</v>
      </c>
      <c r="J53" s="100"/>
      <c r="K53" s="28" t="e">
        <f>IF(C53="",,VLOOKUP(C53,Patrones!$A$1:$E$293,5,FALSE))</f>
        <v>#N/A</v>
      </c>
      <c r="L53" s="28"/>
      <c r="M53" s="28"/>
      <c r="N53" s="26"/>
    </row>
    <row r="54" spans="1:14">
      <c r="A54" s="568"/>
      <c r="B54" s="572"/>
      <c r="C54" s="233"/>
      <c r="D54" s="254">
        <f>IF(C54="",,VLOOKUP(C54,CIERRE!A$70:AJ$800,9,FALSE))</f>
        <v>0</v>
      </c>
      <c r="E54" s="128"/>
      <c r="F54" s="310"/>
      <c r="G54" s="310"/>
      <c r="H54" s="311" t="str">
        <f t="shared" si="0"/>
        <v xml:space="preserve"> </v>
      </c>
      <c r="I54" s="320"/>
      <c r="J54" s="367"/>
      <c r="K54" s="26">
        <f>IF(C54="",,VLOOKUP(C54,Patrones!$A$1:$E$293,5,FALSE))</f>
        <v>0</v>
      </c>
      <c r="L54" s="314"/>
      <c r="M54" s="314"/>
      <c r="N54" s="149"/>
    </row>
    <row r="55" spans="1:14">
      <c r="A55" s="568"/>
      <c r="B55" s="572"/>
      <c r="C55" s="233"/>
      <c r="D55" s="254">
        <f>IF(C55="",,VLOOKUP(C55,CIERRE!A$70:AJ$800,9,FALSE))</f>
        <v>0</v>
      </c>
      <c r="E55" s="128"/>
      <c r="F55" s="310"/>
      <c r="G55" s="310"/>
      <c r="H55" s="311" t="str">
        <f t="shared" si="0"/>
        <v xml:space="preserve"> </v>
      </c>
      <c r="I55" s="320"/>
      <c r="J55" s="263"/>
      <c r="K55" s="26">
        <f>IF(C55="",,VLOOKUP(C55,Patrones!$A$1:$E$293,5,FALSE))</f>
        <v>0</v>
      </c>
      <c r="L55" s="314"/>
      <c r="M55" s="314"/>
      <c r="N55" s="149"/>
    </row>
    <row r="56" spans="1:14">
      <c r="A56" s="568"/>
      <c r="B56" s="572"/>
      <c r="C56" s="233"/>
      <c r="D56" s="254">
        <f>IF(C56="",,VLOOKUP(C56,CIERRE!A$70:AJ$800,9,FALSE))</f>
        <v>0</v>
      </c>
      <c r="E56" s="128"/>
      <c r="F56" s="310"/>
      <c r="G56" s="310"/>
      <c r="H56" s="311" t="str">
        <f t="shared" si="0"/>
        <v xml:space="preserve"> </v>
      </c>
      <c r="I56" s="320"/>
      <c r="J56" s="263"/>
      <c r="K56" s="26">
        <f>IF(C56="",,VLOOKUP(C56,Patrones!$A$1:$E$293,5,FALSE))</f>
        <v>0</v>
      </c>
      <c r="L56" s="314"/>
      <c r="M56" s="314"/>
      <c r="N56" s="233"/>
    </row>
    <row r="57" spans="1:14" ht="15" thickBot="1">
      <c r="A57" s="569"/>
      <c r="B57" s="571"/>
      <c r="C57" s="235"/>
      <c r="D57" s="255">
        <f>IF(C57="",,VLOOKUP(C57,CIERRE!A$70:AJ$800,9,FALSE))</f>
        <v>0</v>
      </c>
      <c r="E57" s="167"/>
      <c r="F57" s="196"/>
      <c r="G57" s="196"/>
      <c r="H57" s="168" t="str">
        <f t="shared" si="0"/>
        <v xml:space="preserve"> </v>
      </c>
      <c r="I57" s="174"/>
      <c r="J57" s="230"/>
      <c r="K57" s="166">
        <f>IF(C57="",,VLOOKUP(C57,Patrones!$A$1:$E$293,5,FALSE))</f>
        <v>0</v>
      </c>
      <c r="L57" s="166"/>
      <c r="M57" s="166"/>
      <c r="N57" s="29"/>
    </row>
    <row r="58" spans="1:14" ht="15" thickBot="1">
      <c r="C58" s="102"/>
      <c r="E58" s="2"/>
      <c r="G58" s="198" t="s">
        <v>37</v>
      </c>
      <c r="H58" s="199">
        <f>SUM(H7:H57)</f>
        <v>40</v>
      </c>
      <c r="I58" s="103"/>
    </row>
    <row r="59" spans="1:14">
      <c r="C59" s="102"/>
      <c r="E59" s="2"/>
      <c r="G59" s="104"/>
      <c r="H59" s="105"/>
    </row>
    <row r="60" spans="1:14">
      <c r="C60" s="102"/>
      <c r="E60" s="2"/>
      <c r="G60" s="104"/>
      <c r="H60" s="105"/>
    </row>
    <row r="61" spans="1:14">
      <c r="C61" s="102"/>
    </row>
    <row r="62" spans="1:14">
      <c r="C62" s="102"/>
    </row>
    <row r="63" spans="1:14">
      <c r="C63" s="102"/>
    </row>
    <row r="64" spans="1:14">
      <c r="C64" s="102"/>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sheetData>
  <mergeCells count="34">
    <mergeCell ref="A43:A57"/>
    <mergeCell ref="B43:B45"/>
    <mergeCell ref="B46:B48"/>
    <mergeCell ref="B49:B50"/>
    <mergeCell ref="B51:B52"/>
    <mergeCell ref="B53:B57"/>
    <mergeCell ref="A4:A6"/>
    <mergeCell ref="B4:B6"/>
    <mergeCell ref="C4:C6"/>
    <mergeCell ref="A20:A42"/>
    <mergeCell ref="B20:B30"/>
    <mergeCell ref="B31:B42"/>
    <mergeCell ref="A7:A19"/>
    <mergeCell ref="B7:B8"/>
    <mergeCell ref="B9:B10"/>
    <mergeCell ref="B11:B13"/>
    <mergeCell ref="B14:B16"/>
    <mergeCell ref="B17:B1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57" xr:uid="{0AB90325-C9EE-4B3E-99FC-01EAB69D2852}">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6F1F3A96-37B1-41BD-95EF-E94CC6BAE1C9}">
          <x14:formula1>
            <xm:f>Guias!$R$3:$R$102</xm:f>
          </x14:formula1>
          <xm:sqref>M7:M57</xm:sqref>
        </x14:dataValidation>
        <x14:dataValidation type="list" allowBlank="1" showInputMessage="1" showErrorMessage="1" xr:uid="{2691EB3B-8637-4E70-BC94-864F240DD5D9}">
          <x14:formula1>
            <xm:f>Guias!$P$3:$P$78</xm:f>
          </x14:formula1>
          <xm:sqref>L7:L57</xm:sqref>
        </x14:dataValidation>
        <x14:dataValidation type="list" allowBlank="1" showInputMessage="1" xr:uid="{F90F7C11-36CB-4CED-AA9F-6D9AA2493667}">
          <x14:formula1>
            <xm:f>Guias!$H$3:$H$22</xm:f>
          </x14:formula1>
          <xm:sqref>E7:E57</xm:sqref>
        </x14:dataValidation>
        <x14:dataValidation type="list" allowBlank="1" showInputMessage="1" xr:uid="{CACEB3B8-E99C-4EC5-918B-BB36D0E6134F}">
          <x14:formula1>
            <xm:f>Guias!$J$3:$J$25</xm:f>
          </x14:formula1>
          <xm:sqref>I7:I57</xm:sqref>
        </x14:dataValidation>
        <x14:dataValidation type="list" allowBlank="1" showInputMessage="1" xr:uid="{C8D9294F-A41C-49FE-9D85-B921BE0EE70E}">
          <x14:formula1>
            <xm:f>Guias!$A$2:$A$4</xm:f>
          </x14:formula1>
          <xm:sqref>C7:C8</xm:sqref>
        </x14:dataValidation>
        <x14:dataValidation type="list" allowBlank="1" showInputMessage="1" xr:uid="{7544C45C-6050-4CA2-B1E4-E54B1773266F}">
          <x14:formula1>
            <xm:f>Guias!$A$85:$A$142</xm:f>
          </x14:formula1>
          <xm:sqref>C31:C42</xm:sqref>
        </x14:dataValidation>
        <x14:dataValidation type="list" allowBlank="1" showInputMessage="1" xr:uid="{9EDB1732-82BD-49B7-8BFA-11D39580110B}">
          <x14:formula1>
            <xm:f>Guias!$A$143:$A$167</xm:f>
          </x14:formula1>
          <xm:sqref>C43:C45</xm:sqref>
        </x14:dataValidation>
        <x14:dataValidation type="list" allowBlank="1" showInputMessage="1" xr:uid="{142A426C-7828-4C4F-971E-96B0D070C3EE}">
          <x14:formula1>
            <xm:f>Guias!$A$172:$A$199</xm:f>
          </x14:formula1>
          <xm:sqref>C53:C57</xm:sqref>
        </x14:dataValidation>
        <x14:dataValidation type="list" allowBlank="1" showInputMessage="1" xr:uid="{29F47408-9226-47B9-A225-67BFBCD106CD}">
          <x14:formula1>
            <xm:f>Guias!$A$226:$A$229</xm:f>
          </x14:formula1>
          <xm:sqref>C9:C10</xm:sqref>
        </x14:dataValidation>
        <x14:dataValidation type="list" allowBlank="1" showInputMessage="1" xr:uid="{7320AEBF-71A8-44C3-A16B-84B5B6B90687}">
          <x14:formula1>
            <xm:f>Guias!$A$230:$A$242</xm:f>
          </x14:formula1>
          <xm:sqref>C46:C48</xm:sqref>
        </x14:dataValidation>
        <x14:dataValidation type="list" allowBlank="1" showInputMessage="1" xr:uid="{4C1B3D40-95B1-4FB3-9FAD-A65B71A5401B}">
          <x14:formula1>
            <xm:f>Guias!$A$243:$A$244</xm:f>
          </x14:formula1>
          <xm:sqref>C49:C50</xm:sqref>
        </x14:dataValidation>
        <x14:dataValidation type="list" allowBlank="1" showInputMessage="1" xr:uid="{59460B70-D1CE-41B1-884F-051FAD10DDEA}">
          <x14:formula1>
            <xm:f>Guias!$A$168:$A$171</xm:f>
          </x14:formula1>
          <xm:sqref>C51:C52</xm:sqref>
        </x14:dataValidation>
        <x14:dataValidation type="list" allowBlank="1" showInputMessage="1" xr:uid="{BCC1029C-413E-4F5F-8CEE-40D93E1607C1}">
          <x14:formula1>
            <xm:f>Guias!$A$260:$A$272</xm:f>
          </x14:formula1>
          <xm:sqref>C17:C19</xm:sqref>
        </x14:dataValidation>
        <x14:dataValidation type="list" allowBlank="1" showInputMessage="1" xr:uid="{3EC1B5F1-5721-4579-B955-8A4118E9D9C2}">
          <x14:formula1>
            <xm:f>Guias!$A$200:$A$224</xm:f>
          </x14:formula1>
          <xm:sqref>C11:C13</xm:sqref>
        </x14:dataValidation>
        <x14:dataValidation type="list" allowBlank="1" showInputMessage="1" xr:uid="{C840E100-DC90-4DEE-B69F-4D6CF2849151}">
          <x14:formula1>
            <xm:f>Guias!$A$245:$A$259</xm:f>
          </x14:formula1>
          <xm:sqref>C14:C16</xm:sqref>
        </x14:dataValidation>
        <x14:dataValidation type="list" allowBlank="1" showInputMessage="1" xr:uid="{F3C0A64D-8E7C-426F-B9A6-E2A0861D1C45}">
          <x14:formula1>
            <xm:f>Guias!$A$5:$A$84</xm:f>
          </x14:formula1>
          <xm:sqref>C20:C30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D83F4-6948-4F56-87AB-AD841C0E08D5}">
  <sheetPr codeName="Hoja237"/>
  <dimension ref="A1:P89"/>
  <sheetViews>
    <sheetView topLeftCell="A9" zoomScale="54" zoomScaleNormal="90" workbookViewId="0">
      <selection activeCell="D55" activeCellId="3" sqref="D31:D33 D53 D54 D55"/>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t="s">
        <v>471</v>
      </c>
      <c r="D7" s="27">
        <v>40</v>
      </c>
      <c r="E7" s="22" t="s">
        <v>137</v>
      </c>
      <c r="F7" s="297" t="s">
        <v>307</v>
      </c>
      <c r="G7" s="23" t="s">
        <v>978</v>
      </c>
      <c r="H7" s="24">
        <v>40</v>
      </c>
      <c r="I7" s="25" t="s">
        <v>1047</v>
      </c>
      <c r="J7" s="97" t="s">
        <v>1875</v>
      </c>
      <c r="K7" s="27"/>
      <c r="L7" s="27"/>
      <c r="M7" s="27"/>
      <c r="N7" s="27"/>
      <c r="P7" s="3" t="s">
        <v>1305</v>
      </c>
    </row>
    <row r="8" spans="1:16" ht="15" customHeight="1" thickBot="1">
      <c r="A8" s="565"/>
      <c r="B8" s="563"/>
      <c r="C8" s="19"/>
      <c r="D8" s="161">
        <v>0</v>
      </c>
      <c r="E8" s="78"/>
      <c r="F8" s="170"/>
      <c r="G8" s="170"/>
      <c r="H8" s="171" t="str">
        <f t="shared" ref="H8:H57" si="0">IF(MID(G8,1,3)="Con","",IF(E8="APAGADO",D8/24*(IF((G8-F8)*24&gt;0,(G8-F8)*24,24+(G8-F8)*24))," "))</f>
        <v xml:space="preserve"> </v>
      </c>
      <c r="I8" s="155"/>
      <c r="J8" s="231"/>
      <c r="K8" s="151"/>
      <c r="L8" s="151"/>
      <c r="M8" s="151"/>
      <c r="N8" s="151"/>
      <c r="P8" s="3" t="s">
        <v>1306</v>
      </c>
    </row>
    <row r="9" spans="1:16" ht="15" customHeight="1">
      <c r="A9" s="565"/>
      <c r="B9" s="558" t="s">
        <v>127</v>
      </c>
      <c r="C9" s="232"/>
      <c r="D9" s="252">
        <v>0</v>
      </c>
      <c r="E9" s="20"/>
      <c r="F9" s="91"/>
      <c r="G9" s="91"/>
      <c r="H9" s="92" t="str">
        <f t="shared" si="0"/>
        <v xml:space="preserve"> </v>
      </c>
      <c r="I9" s="154"/>
      <c r="J9" s="99"/>
      <c r="K9" s="28"/>
      <c r="L9" s="28"/>
      <c r="M9" s="28"/>
      <c r="N9" s="28"/>
    </row>
    <row r="10" spans="1:16" ht="15" customHeight="1" thickBot="1">
      <c r="A10" s="565"/>
      <c r="B10" s="560"/>
      <c r="C10" s="233"/>
      <c r="D10" s="253">
        <v>0</v>
      </c>
      <c r="E10" s="128"/>
      <c r="F10" s="204"/>
      <c r="G10" s="204"/>
      <c r="H10" s="168" t="str">
        <f t="shared" si="0"/>
        <v xml:space="preserve"> </v>
      </c>
      <c r="I10" s="174"/>
      <c r="J10" s="101"/>
      <c r="K10" s="149"/>
      <c r="L10" s="149"/>
      <c r="M10" s="149"/>
      <c r="N10" s="149"/>
    </row>
    <row r="11" spans="1:16">
      <c r="A11" s="565"/>
      <c r="B11" s="561" t="s">
        <v>23</v>
      </c>
      <c r="C11" s="22"/>
      <c r="D11" s="27">
        <v>0</v>
      </c>
      <c r="E11" s="22"/>
      <c r="F11" s="23"/>
      <c r="G11" s="23"/>
      <c r="H11" s="24" t="str">
        <f t="shared" si="0"/>
        <v xml:space="preserve"> </v>
      </c>
      <c r="I11" s="25"/>
      <c r="J11" s="97"/>
      <c r="K11" s="27">
        <f>IF(C11="",,VLOOKUP(C11,Patrones!$A$1:$E$293,5,FALSE))</f>
        <v>0</v>
      </c>
      <c r="L11" s="27"/>
      <c r="M11" s="27"/>
      <c r="N11" s="27"/>
    </row>
    <row r="12" spans="1:16">
      <c r="A12" s="565"/>
      <c r="B12" s="562"/>
      <c r="C12" s="19"/>
      <c r="D12" s="161">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c r="D14" s="252">
        <v>0</v>
      </c>
      <c r="E14" s="20"/>
      <c r="F14" s="302"/>
      <c r="G14" s="91"/>
      <c r="H14" s="92" t="str">
        <f t="shared" si="0"/>
        <v xml:space="preserve"> </v>
      </c>
      <c r="I14" s="251"/>
      <c r="J14" s="99"/>
      <c r="K14" s="28"/>
      <c r="L14" s="28"/>
      <c r="M14" s="28"/>
      <c r="N14" s="28"/>
    </row>
    <row r="15" spans="1:16">
      <c r="A15" s="565"/>
      <c r="B15" s="559"/>
      <c r="C15" s="233"/>
      <c r="D15" s="253">
        <v>0</v>
      </c>
      <c r="E15" s="128"/>
      <c r="F15" s="95"/>
      <c r="G15" s="95"/>
      <c r="H15" s="96" t="str">
        <f t="shared" si="0"/>
        <v xml:space="preserve"> </v>
      </c>
      <c r="I15" s="256"/>
      <c r="J15" s="267"/>
      <c r="K15" s="26"/>
      <c r="L15" s="26"/>
      <c r="M15" s="26"/>
      <c r="N15" s="26"/>
    </row>
    <row r="16" spans="1:16" ht="15" thickBot="1">
      <c r="A16" s="565"/>
      <c r="B16" s="560"/>
      <c r="C16" s="233"/>
      <c r="D16" s="253">
        <v>0</v>
      </c>
      <c r="E16" s="128"/>
      <c r="F16" s="204"/>
      <c r="G16" s="204"/>
      <c r="H16" s="168" t="str">
        <f t="shared" si="0"/>
        <v xml:space="preserve"> </v>
      </c>
      <c r="I16" s="144"/>
      <c r="J16" s="211"/>
      <c r="K16" s="166"/>
      <c r="L16" s="166"/>
      <c r="M16" s="166"/>
      <c r="N16" s="166"/>
    </row>
    <row r="17" spans="1:14">
      <c r="A17" s="565"/>
      <c r="B17" s="561" t="s">
        <v>33</v>
      </c>
      <c r="C17" s="22"/>
      <c r="D17" s="27">
        <v>0</v>
      </c>
      <c r="E17" s="22"/>
      <c r="F17" s="23"/>
      <c r="G17" s="23"/>
      <c r="H17" s="24" t="str">
        <f t="shared" si="0"/>
        <v xml:space="preserve"> </v>
      </c>
      <c r="I17" s="25"/>
      <c r="J17" s="97"/>
      <c r="K17" s="27">
        <f>IF(C17="",,VLOOKUP(C17,Patrones!$A$1:$E$293,5,FALSE))</f>
        <v>0</v>
      </c>
      <c r="L17" s="27"/>
      <c r="M17" s="27"/>
      <c r="N17" s="27"/>
    </row>
    <row r="18" spans="1:14">
      <c r="A18" s="565"/>
      <c r="B18" s="562"/>
      <c r="C18" s="19"/>
      <c r="D18" s="161">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98</v>
      </c>
      <c r="D20" s="253">
        <v>163</v>
      </c>
      <c r="E20" s="20" t="s">
        <v>137</v>
      </c>
      <c r="F20" s="91">
        <v>0.92361111111111116</v>
      </c>
      <c r="G20" s="91">
        <v>0.98263888888888884</v>
      </c>
      <c r="H20" s="92">
        <f t="shared" si="0"/>
        <v>9.6215277777777626</v>
      </c>
      <c r="I20" s="154" t="s">
        <v>1050</v>
      </c>
      <c r="J20" s="99"/>
      <c r="K20" s="28" t="e">
        <f>IF(C20="",,VLOOKUP(C20,Patrones!$A$1:$E$293,5,FALSE))</f>
        <v>#N/A</v>
      </c>
      <c r="L20" s="28"/>
      <c r="M20" s="28"/>
      <c r="N20" s="28"/>
    </row>
    <row r="21" spans="1:14">
      <c r="A21" s="557"/>
      <c r="B21" s="559"/>
      <c r="C21" s="299"/>
      <c r="D21" s="254">
        <v>0</v>
      </c>
      <c r="E21" s="373"/>
      <c r="F21" s="374"/>
      <c r="G21" s="374"/>
      <c r="H21" s="239" t="str">
        <f t="shared" si="0"/>
        <v xml:space="preserve"> </v>
      </c>
      <c r="I21" s="144"/>
      <c r="J21" s="375"/>
      <c r="K21" s="149"/>
      <c r="L21" s="149"/>
      <c r="M21" s="149"/>
      <c r="N21" s="149"/>
    </row>
    <row r="22" spans="1:14">
      <c r="A22" s="557"/>
      <c r="B22" s="559"/>
      <c r="C22" s="237"/>
      <c r="D22" s="254">
        <v>0</v>
      </c>
      <c r="E22" s="238"/>
      <c r="F22" s="228"/>
      <c r="G22" s="228"/>
      <c r="H22" s="239" t="str">
        <f t="shared" si="0"/>
        <v xml:space="preserve"> </v>
      </c>
      <c r="I22" s="251"/>
      <c r="J22" s="229"/>
      <c r="K22" s="162"/>
      <c r="L22" s="237"/>
      <c r="M22" s="149"/>
      <c r="N22" s="149"/>
    </row>
    <row r="23" spans="1:14">
      <c r="A23" s="557"/>
      <c r="B23" s="559"/>
      <c r="C23" s="237"/>
      <c r="D23" s="254">
        <v>0</v>
      </c>
      <c r="E23" s="238"/>
      <c r="F23" s="228"/>
      <c r="G23" s="228"/>
      <c r="H23" s="239" t="str">
        <f t="shared" si="0"/>
        <v xml:space="preserve"> </v>
      </c>
      <c r="I23" s="251"/>
      <c r="J23" s="229"/>
      <c r="K23" s="162">
        <f>IF(C23="",,VLOOKUP(C23,Patrones!$A$1:$E$293,5,FALSE))</f>
        <v>0</v>
      </c>
      <c r="L23" s="237"/>
      <c r="M23" s="162"/>
      <c r="N23" s="162"/>
    </row>
    <row r="24" spans="1:14">
      <c r="A24" s="557"/>
      <c r="B24" s="559"/>
      <c r="C24" s="237"/>
      <c r="D24" s="254">
        <v>0</v>
      </c>
      <c r="E24" s="238"/>
      <c r="F24" s="228"/>
      <c r="G24" s="228"/>
      <c r="H24" s="239" t="str">
        <f t="shared" si="0"/>
        <v xml:space="preserve"> </v>
      </c>
      <c r="I24" s="251"/>
      <c r="J24" s="229"/>
      <c r="K24" s="162">
        <f>IF(C24="",,VLOOKUP(C24,Patrones!$A$1:$E$293,5,FALSE))</f>
        <v>0</v>
      </c>
      <c r="L24" s="162"/>
      <c r="M24" s="162"/>
      <c r="N24" s="162"/>
    </row>
    <row r="25" spans="1:14">
      <c r="A25" s="557"/>
      <c r="B25" s="559"/>
      <c r="C25" s="237"/>
      <c r="D25" s="254">
        <v>0</v>
      </c>
      <c r="E25" s="238"/>
      <c r="F25" s="228"/>
      <c r="G25" s="228"/>
      <c r="H25" s="239" t="str">
        <f t="shared" si="0"/>
        <v xml:space="preserve"> </v>
      </c>
      <c r="I25" s="251"/>
      <c r="J25" s="229"/>
      <c r="K25" s="162">
        <f>IF(C25="",,VLOOKUP(C25,Patrones!$A$1:$E$293,5,FALSE))</f>
        <v>0</v>
      </c>
      <c r="L25" s="162"/>
      <c r="M25" s="162"/>
      <c r="N25" s="162"/>
    </row>
    <row r="26" spans="1:14">
      <c r="A26" s="557"/>
      <c r="B26" s="559"/>
      <c r="C26" s="237"/>
      <c r="D26" s="254">
        <v>0</v>
      </c>
      <c r="E26" s="238"/>
      <c r="F26" s="228"/>
      <c r="G26" s="228"/>
      <c r="H26" s="239" t="str">
        <f t="shared" si="0"/>
        <v xml:space="preserve"> </v>
      </c>
      <c r="I26" s="251"/>
      <c r="J26" s="229"/>
      <c r="K26" s="162">
        <f>IF(C26="",,VLOOKUP(C26,Patrones!$A$1:$E$293,5,FALSE))</f>
        <v>0</v>
      </c>
      <c r="L26" s="162"/>
      <c r="M26" s="162"/>
      <c r="N26" s="162"/>
    </row>
    <row r="27" spans="1:14">
      <c r="A27" s="557"/>
      <c r="B27" s="559"/>
      <c r="C27" s="237"/>
      <c r="D27" s="254">
        <v>0</v>
      </c>
      <c r="E27" s="238"/>
      <c r="F27" s="228"/>
      <c r="G27" s="228"/>
      <c r="H27" s="239" t="str">
        <f t="shared" si="0"/>
        <v xml:space="preserve"> </v>
      </c>
      <c r="I27" s="251"/>
      <c r="J27" s="229"/>
      <c r="K27" s="162">
        <f>IF(C27="",,VLOOKUP(C27,Patrones!$A$1:$E$293,5,FALSE))</f>
        <v>0</v>
      </c>
      <c r="L27" s="162"/>
      <c r="M27" s="162"/>
      <c r="N27" s="162"/>
    </row>
    <row r="28" spans="1:14">
      <c r="A28" s="557"/>
      <c r="B28" s="559"/>
      <c r="C28" s="237"/>
      <c r="D28" s="254">
        <v>0</v>
      </c>
      <c r="E28" s="238"/>
      <c r="F28" s="228"/>
      <c r="G28" s="228"/>
      <c r="H28" s="239" t="str">
        <f t="shared" si="0"/>
        <v xml:space="preserve"> </v>
      </c>
      <c r="I28" s="251"/>
      <c r="J28" s="229"/>
      <c r="K28" s="162">
        <f>IF(C28="",,VLOOKUP(C28,Patrones!$A$1:$E$293,5,FALSE))</f>
        <v>0</v>
      </c>
      <c r="L28" s="162"/>
      <c r="M28" s="162"/>
      <c r="N28" s="162"/>
    </row>
    <row r="29" spans="1:14">
      <c r="A29" s="557"/>
      <c r="B29" s="559"/>
      <c r="C29" s="237"/>
      <c r="D29" s="254">
        <v>0</v>
      </c>
      <c r="E29" s="238"/>
      <c r="F29" s="228"/>
      <c r="G29" s="228"/>
      <c r="H29" s="239" t="str">
        <f t="shared" si="0"/>
        <v xml:space="preserve"> </v>
      </c>
      <c r="I29" s="251"/>
      <c r="J29" s="229"/>
      <c r="K29" s="162">
        <f>IF(C29="",,VLOOKUP(C29,Patrones!$A$1:$E$293,5,FALSE))</f>
        <v>0</v>
      </c>
      <c r="L29" s="162"/>
      <c r="M29" s="162"/>
      <c r="N29" s="162"/>
    </row>
    <row r="30" spans="1:14" ht="15" thickBot="1">
      <c r="A30" s="557"/>
      <c r="B30" s="560"/>
      <c r="C30" s="236"/>
      <c r="D30" s="253">
        <v>0</v>
      </c>
      <c r="E30" s="150"/>
      <c r="F30" s="93"/>
      <c r="G30" s="93"/>
      <c r="H30" s="94" t="str">
        <f t="shared" si="0"/>
        <v xml:space="preserve"> </v>
      </c>
      <c r="I30" s="152"/>
      <c r="J30" s="101"/>
      <c r="K30" s="29">
        <f>IF(C30="",,VLOOKUP(C30,Patrones!$A$1:$E$293,5,FALSE))</f>
        <v>0</v>
      </c>
      <c r="L30" s="29"/>
      <c r="M30" s="29"/>
      <c r="N30" s="29"/>
    </row>
    <row r="31" spans="1:14" ht="29">
      <c r="A31" s="557"/>
      <c r="B31" s="561" t="s">
        <v>66</v>
      </c>
      <c r="C31" s="22" t="s">
        <v>1066</v>
      </c>
      <c r="D31" s="27">
        <v>1785.6</v>
      </c>
      <c r="E31" s="22" t="s">
        <v>162</v>
      </c>
      <c r="F31" s="297"/>
      <c r="G31" s="23"/>
      <c r="H31" s="24" t="str">
        <f t="shared" si="0"/>
        <v xml:space="preserve"> </v>
      </c>
      <c r="I31" s="25" t="s">
        <v>1896</v>
      </c>
      <c r="J31" s="98"/>
      <c r="K31" s="27" t="str">
        <f>IF(C31="",,VLOOKUP(C31,Patrones!$A$1:$E$293,5,FALSE))</f>
        <v>ACAC-078ITS</v>
      </c>
      <c r="L31" s="27"/>
      <c r="M31" s="27"/>
      <c r="N31" s="27"/>
    </row>
    <row r="32" spans="1:14" ht="29">
      <c r="A32" s="557"/>
      <c r="B32" s="562"/>
      <c r="C32" s="127" t="s">
        <v>1140</v>
      </c>
      <c r="D32" s="145">
        <v>56.607999999999997</v>
      </c>
      <c r="E32" s="127" t="s">
        <v>246</v>
      </c>
      <c r="F32" s="298"/>
      <c r="G32" s="165"/>
      <c r="H32" s="79" t="str">
        <f t="shared" si="0"/>
        <v xml:space="preserve"> </v>
      </c>
      <c r="I32" s="146" t="s">
        <v>1897</v>
      </c>
      <c r="J32" s="242"/>
      <c r="K32" s="145" t="e">
        <f>IF(C32="",,VLOOKUP(C32,Patrones!$A$1:$E$293,5,FALSE))</f>
        <v>#N/A</v>
      </c>
      <c r="L32" s="161"/>
      <c r="M32" s="161"/>
      <c r="N32" s="161"/>
    </row>
    <row r="33" spans="1:14" ht="58">
      <c r="A33" s="557"/>
      <c r="B33" s="562"/>
      <c r="C33" s="127" t="s">
        <v>997</v>
      </c>
      <c r="D33" s="145">
        <v>334.62</v>
      </c>
      <c r="E33" s="127" t="s">
        <v>246</v>
      </c>
      <c r="F33" s="165"/>
      <c r="G33" s="165"/>
      <c r="H33" s="79" t="str">
        <f t="shared" si="0"/>
        <v xml:space="preserve"> </v>
      </c>
      <c r="I33" s="146" t="s">
        <v>1898</v>
      </c>
      <c r="J33" s="242"/>
      <c r="K33" s="145" t="e">
        <f>IF(C33="",,VLOOKUP(C33,Patrones!$A$1:$E$293,5,FALSE))</f>
        <v>#N/A</v>
      </c>
      <c r="L33" s="161"/>
      <c r="M33" s="161"/>
      <c r="N33" s="161"/>
    </row>
    <row r="34" spans="1:14">
      <c r="A34" s="557"/>
      <c r="B34" s="562"/>
      <c r="C34" s="19" t="s">
        <v>922</v>
      </c>
      <c r="D34" s="145"/>
      <c r="E34" s="127" t="s">
        <v>490</v>
      </c>
      <c r="F34" s="366"/>
      <c r="G34" s="83"/>
      <c r="H34" s="79" t="str">
        <f t="shared" si="0"/>
        <v xml:space="preserve"> </v>
      </c>
      <c r="I34" s="146" t="s">
        <v>1901</v>
      </c>
      <c r="J34" s="242"/>
      <c r="K34" s="145" t="str">
        <f>IF(C34="",,VLOOKUP(C34,Patrones!$A$1:$E$293,5,FALSE))</f>
        <v>ACAJ-094WIW</v>
      </c>
      <c r="L34" s="161"/>
      <c r="M34" s="161"/>
      <c r="N34" s="161"/>
    </row>
    <row r="35" spans="1:14">
      <c r="A35" s="557"/>
      <c r="B35" s="562"/>
      <c r="C35" s="19"/>
      <c r="D35" s="145">
        <v>0</v>
      </c>
      <c r="E35" s="127"/>
      <c r="F35" s="366"/>
      <c r="G35" s="83"/>
      <c r="H35" s="79" t="str">
        <f t="shared" si="0"/>
        <v xml:space="preserve"> </v>
      </c>
      <c r="I35" s="146"/>
      <c r="J35" s="242"/>
      <c r="K35" s="145">
        <f>IF(C35="",,VLOOKUP(C35,Patrones!$A$1:$E$293,5,FALSE))</f>
        <v>0</v>
      </c>
      <c r="L35" s="161"/>
      <c r="M35" s="161"/>
      <c r="N35" s="161"/>
    </row>
    <row r="36" spans="1:14">
      <c r="A36" s="557"/>
      <c r="B36" s="562"/>
      <c r="C36" s="19"/>
      <c r="D36" s="145">
        <v>0</v>
      </c>
      <c r="E36" s="127"/>
      <c r="F36" s="366"/>
      <c r="G36" s="83"/>
      <c r="H36" s="79" t="str">
        <f t="shared" si="0"/>
        <v xml:space="preserve"> </v>
      </c>
      <c r="I36" s="146"/>
      <c r="J36" s="242"/>
      <c r="K36" s="145">
        <f>IF(C36="",,VLOOKUP(C36,Patrones!$A$1:$E$293,5,FALSE))</f>
        <v>0</v>
      </c>
      <c r="L36" s="161"/>
      <c r="M36" s="161"/>
      <c r="N36" s="161"/>
    </row>
    <row r="37" spans="1:14">
      <c r="A37" s="557"/>
      <c r="B37" s="562"/>
      <c r="C37" s="19"/>
      <c r="D37" s="145">
        <v>0</v>
      </c>
      <c r="E37" s="19"/>
      <c r="F37" s="366"/>
      <c r="G37" s="83"/>
      <c r="H37" s="79" t="str">
        <f t="shared" si="0"/>
        <v xml:space="preserve"> </v>
      </c>
      <c r="I37" s="270"/>
      <c r="J37" s="242"/>
      <c r="K37" s="145">
        <f>IF(C37="",,VLOOKUP(C37,Patrones!$A$1:$E$293,5,FALSE))</f>
        <v>0</v>
      </c>
      <c r="L37" s="161"/>
      <c r="M37" s="161"/>
      <c r="N37" s="161"/>
    </row>
    <row r="38" spans="1:14">
      <c r="A38" s="557"/>
      <c r="B38" s="562"/>
      <c r="C38" s="19"/>
      <c r="D38" s="145">
        <v>0</v>
      </c>
      <c r="E38" s="19"/>
      <c r="F38" s="366"/>
      <c r="G38" s="83"/>
      <c r="H38" s="79" t="str">
        <f t="shared" si="0"/>
        <v xml:space="preserve"> </v>
      </c>
      <c r="I38" s="270"/>
      <c r="J38" s="242"/>
      <c r="K38" s="145">
        <f>IF(C38="",,VLOOKUP(C38,Patrones!$A$1:$E$293,5,FALSE))</f>
        <v>0</v>
      </c>
      <c r="L38" s="161"/>
      <c r="M38" s="161"/>
      <c r="N38" s="161"/>
    </row>
    <row r="39" spans="1:14">
      <c r="A39" s="557"/>
      <c r="B39" s="562"/>
      <c r="C39" s="19"/>
      <c r="D39" s="145">
        <v>0</v>
      </c>
      <c r="E39" s="19"/>
      <c r="F39" s="366"/>
      <c r="G39" s="83"/>
      <c r="H39" s="79" t="str">
        <f t="shared" si="0"/>
        <v xml:space="preserve"> </v>
      </c>
      <c r="I39" s="270"/>
      <c r="J39" s="242"/>
      <c r="K39" s="145">
        <f>IF(C39="",,VLOOKUP(C39,Patrones!$A$1:$E$293,5,FALSE))</f>
        <v>0</v>
      </c>
      <c r="L39" s="161"/>
      <c r="M39" s="161"/>
      <c r="N39" s="161"/>
    </row>
    <row r="40" spans="1:14">
      <c r="A40" s="557"/>
      <c r="B40" s="562"/>
      <c r="C40" s="19"/>
      <c r="D40" s="145">
        <v>0</v>
      </c>
      <c r="E40" s="19"/>
      <c r="F40" s="366"/>
      <c r="G40" s="83"/>
      <c r="H40" s="79" t="str">
        <f t="shared" si="0"/>
        <v xml:space="preserve"> </v>
      </c>
      <c r="I40" s="270"/>
      <c r="J40" s="242"/>
      <c r="K40" s="145">
        <f>IF(C40="",,VLOOKUP(C40,Patrones!$A$1:$E$293,5,FALSE))</f>
        <v>0</v>
      </c>
      <c r="L40" s="161"/>
      <c r="M40" s="161"/>
      <c r="N40" s="161"/>
    </row>
    <row r="41" spans="1:14">
      <c r="A41" s="557"/>
      <c r="B41" s="562"/>
      <c r="C41" s="127"/>
      <c r="D41" s="145">
        <v>0</v>
      </c>
      <c r="E41" s="127"/>
      <c r="F41" s="165"/>
      <c r="G41" s="165"/>
      <c r="H41" s="79" t="str">
        <f t="shared" si="0"/>
        <v xml:space="preserve"> </v>
      </c>
      <c r="I41" s="146"/>
      <c r="J41" s="242"/>
      <c r="K41" s="145">
        <f>IF(C41="",,VLOOKUP(C41,Patrones!$A$1:$E$293,5,FALSE))</f>
        <v>0</v>
      </c>
      <c r="L41" s="161"/>
      <c r="M41" s="161"/>
      <c r="N41" s="161"/>
    </row>
    <row r="42" spans="1:14" ht="15" thickBot="1">
      <c r="A42" s="557"/>
      <c r="B42" s="563"/>
      <c r="C42" s="78"/>
      <c r="D42" s="153">
        <v>0</v>
      </c>
      <c r="E42" s="78"/>
      <c r="F42" s="265"/>
      <c r="G42" s="265"/>
      <c r="H42" s="266" t="str">
        <f t="shared" si="0"/>
        <v xml:space="preserve"> </v>
      </c>
      <c r="I42" s="155"/>
      <c r="J42" s="268"/>
      <c r="K42" s="153">
        <f>IF(C42="",,VLOOKUP(C42,Patrones!$A$1:$E$293,5,FALSE))</f>
        <v>0</v>
      </c>
      <c r="L42" s="161"/>
      <c r="M42" s="161"/>
      <c r="N42" s="151"/>
    </row>
    <row r="43" spans="1:14">
      <c r="A43" s="567" t="s">
        <v>660</v>
      </c>
      <c r="B43" s="558" t="s">
        <v>20</v>
      </c>
      <c r="C43" s="232"/>
      <c r="D43" s="252">
        <v>0</v>
      </c>
      <c r="E43" s="20"/>
      <c r="F43" s="21"/>
      <c r="G43" s="21"/>
      <c r="H43" s="194" t="str">
        <f t="shared" si="0"/>
        <v xml:space="preserve"> </v>
      </c>
      <c r="I43" s="154"/>
      <c r="J43" s="99"/>
      <c r="K43" s="28">
        <f>IF(C43="",,VLOOKUP(C43,Patrones!$A$1:$E$293,5,FALSE))</f>
        <v>0</v>
      </c>
      <c r="L43" s="28"/>
      <c r="M43" s="28"/>
      <c r="N43" s="28"/>
    </row>
    <row r="44" spans="1:14">
      <c r="A44" s="568"/>
      <c r="B44" s="559"/>
      <c r="C44" s="233"/>
      <c r="D44" s="253">
        <v>0</v>
      </c>
      <c r="E44" s="128"/>
      <c r="F44" s="95"/>
      <c r="G44" s="95"/>
      <c r="H44" s="96" t="str">
        <f t="shared" si="0"/>
        <v xml:space="preserve"> </v>
      </c>
      <c r="I44" s="256"/>
      <c r="J44" s="267"/>
      <c r="K44" s="26">
        <f>IF(C44="",,VLOOKUP(C44,Patrones!$A$1:$E$293,5,FALSE))</f>
        <v>0</v>
      </c>
      <c r="L44" s="26"/>
      <c r="M44" s="26"/>
      <c r="N44" s="26"/>
    </row>
    <row r="45" spans="1:14" ht="15" thickBot="1">
      <c r="A45" s="568"/>
      <c r="B45" s="560"/>
      <c r="C45" s="233"/>
      <c r="D45" s="253">
        <v>0</v>
      </c>
      <c r="E45" s="128"/>
      <c r="F45" s="204"/>
      <c r="G45" s="204"/>
      <c r="H45" s="168" t="str">
        <f t="shared" si="0"/>
        <v xml:space="preserve"> </v>
      </c>
      <c r="I45" s="144"/>
      <c r="J45" s="211"/>
      <c r="K45" s="166">
        <f>IF(C45="",,VLOOKUP(C45,Patrones!$A$1:$E$293,5,FALSE))</f>
        <v>0</v>
      </c>
      <c r="L45" s="166"/>
      <c r="M45" s="166"/>
      <c r="N45" s="166"/>
    </row>
    <row r="46" spans="1:14">
      <c r="A46" s="568"/>
      <c r="B46" s="561" t="s">
        <v>28</v>
      </c>
      <c r="C46" s="22"/>
      <c r="D46" s="27">
        <v>0</v>
      </c>
      <c r="E46" s="22"/>
      <c r="F46" s="23"/>
      <c r="G46" s="23"/>
      <c r="H46" s="24" t="str">
        <f t="shared" si="0"/>
        <v xml:space="preserve"> </v>
      </c>
      <c r="I46" s="25"/>
      <c r="J46" s="98"/>
      <c r="K46" s="27">
        <f>IF(C46="",,VLOOKUP(C46,Patrones!$A$1:$E$293,5,FALSE))</f>
        <v>0</v>
      </c>
      <c r="L46" s="27"/>
      <c r="M46" s="27"/>
      <c r="N46" s="27"/>
    </row>
    <row r="47" spans="1:14">
      <c r="A47" s="568"/>
      <c r="B47" s="562"/>
      <c r="C47" s="127"/>
      <c r="D47" s="145">
        <v>0</v>
      </c>
      <c r="E47" s="127"/>
      <c r="F47" s="165"/>
      <c r="G47" s="165"/>
      <c r="H47" s="79" t="str">
        <f t="shared" si="0"/>
        <v xml:space="preserve"> </v>
      </c>
      <c r="I47" s="146"/>
      <c r="J47" s="242"/>
      <c r="K47" s="145">
        <f>IF(C47="",,VLOOKUP(C47,Patrones!$A$1:$E$293,5,FALSE))</f>
        <v>0</v>
      </c>
      <c r="L47" s="145"/>
      <c r="M47" s="145"/>
      <c r="N47" s="145"/>
    </row>
    <row r="48" spans="1:14" ht="15" thickBot="1">
      <c r="A48" s="568"/>
      <c r="B48" s="563"/>
      <c r="C48" s="173"/>
      <c r="D48" s="169">
        <v>0</v>
      </c>
      <c r="E48" s="173"/>
      <c r="F48" s="170"/>
      <c r="G48" s="170"/>
      <c r="H48" s="171" t="str">
        <f t="shared" si="0"/>
        <v xml:space="preserve"> </v>
      </c>
      <c r="I48" s="172"/>
      <c r="J48" s="268"/>
      <c r="K48" s="169">
        <f>IF(C48="",,VLOOKUP(C48,Patrones!$A$1:$E$293,5,FALSE))</f>
        <v>0</v>
      </c>
      <c r="L48" s="169"/>
      <c r="M48" s="169"/>
      <c r="N48" s="169"/>
    </row>
    <row r="49" spans="1:14" ht="15" customHeight="1">
      <c r="A49" s="568"/>
      <c r="B49" s="570" t="s">
        <v>203</v>
      </c>
      <c r="C49" s="232"/>
      <c r="D49" s="252">
        <v>0</v>
      </c>
      <c r="E49" s="20"/>
      <c r="F49" s="91"/>
      <c r="G49" s="91"/>
      <c r="H49" s="92" t="str">
        <f t="shared" si="0"/>
        <v xml:space="preserve"> </v>
      </c>
      <c r="I49" s="154"/>
      <c r="J49" s="99"/>
      <c r="K49" s="28"/>
      <c r="L49" s="28"/>
      <c r="M49" s="28"/>
      <c r="N49" s="28"/>
    </row>
    <row r="50" spans="1:14" ht="15.75" customHeight="1" thickBot="1">
      <c r="A50" s="568"/>
      <c r="B50" s="571"/>
      <c r="C50" s="233"/>
      <c r="D50" s="253">
        <v>0</v>
      </c>
      <c r="E50" s="128"/>
      <c r="F50" s="204"/>
      <c r="G50" s="204"/>
      <c r="H50" s="168" t="str">
        <f t="shared" si="0"/>
        <v xml:space="preserve"> </v>
      </c>
      <c r="I50" s="144"/>
      <c r="J50" s="211"/>
      <c r="K50" s="166"/>
      <c r="L50" s="166"/>
      <c r="M50" s="166"/>
      <c r="N50" s="166"/>
    </row>
    <row r="51" spans="1:14">
      <c r="A51" s="568"/>
      <c r="B51" s="561" t="s">
        <v>21</v>
      </c>
      <c r="C51" s="22"/>
      <c r="D51" s="27">
        <v>0</v>
      </c>
      <c r="E51" s="22"/>
      <c r="F51" s="23"/>
      <c r="G51" s="23"/>
      <c r="H51" s="226" t="str">
        <f t="shared" si="0"/>
        <v xml:space="preserve"> </v>
      </c>
      <c r="I51" s="25"/>
      <c r="J51" s="97"/>
      <c r="K51" s="27">
        <f>IF(C51="",,VLOOKUP(C51,Patrones!$A$1:$E$293,5,FALSE))</f>
        <v>0</v>
      </c>
      <c r="L51" s="27"/>
      <c r="M51" s="27"/>
      <c r="N51" s="27"/>
    </row>
    <row r="52" spans="1:14" ht="15" thickBot="1">
      <c r="A52" s="568"/>
      <c r="B52" s="563"/>
      <c r="C52" s="173"/>
      <c r="D52" s="169">
        <v>0</v>
      </c>
      <c r="E52" s="173"/>
      <c r="F52" s="170"/>
      <c r="G52" s="170"/>
      <c r="H52" s="171" t="str">
        <f t="shared" si="0"/>
        <v xml:space="preserve"> </v>
      </c>
      <c r="I52" s="172"/>
      <c r="J52" s="195"/>
      <c r="K52" s="169">
        <f>IF(C52="",,VLOOKUP(C52,Patrones!$A$1:$E$293,5,FALSE))</f>
        <v>0</v>
      </c>
      <c r="L52" s="169"/>
      <c r="M52" s="169"/>
      <c r="N52" s="169"/>
    </row>
    <row r="53" spans="1:14">
      <c r="A53" s="568"/>
      <c r="B53" s="570" t="s">
        <v>22</v>
      </c>
      <c r="C53" s="233" t="s">
        <v>124</v>
      </c>
      <c r="D53" s="254">
        <v>202.56</v>
      </c>
      <c r="E53" s="128" t="s">
        <v>137</v>
      </c>
      <c r="F53" s="310">
        <v>5.9027777777777783E-2</v>
      </c>
      <c r="G53" s="310" t="s">
        <v>978</v>
      </c>
      <c r="H53" s="311">
        <v>22</v>
      </c>
      <c r="I53" s="320" t="s">
        <v>1045</v>
      </c>
      <c r="J53" s="100"/>
      <c r="K53" s="28" t="e">
        <f>IF(C53="",,VLOOKUP(C53,Patrones!$A$1:$E$293,5,FALSE))</f>
        <v>#N/A</v>
      </c>
      <c r="L53" s="28"/>
      <c r="M53" s="28"/>
      <c r="N53" s="26"/>
    </row>
    <row r="54" spans="1:14" ht="29">
      <c r="A54" s="568"/>
      <c r="B54" s="572"/>
      <c r="C54" s="233" t="s">
        <v>1276</v>
      </c>
      <c r="D54" s="254">
        <v>11.1</v>
      </c>
      <c r="E54" s="128" t="s">
        <v>490</v>
      </c>
      <c r="F54" s="310"/>
      <c r="G54" s="310"/>
      <c r="H54" s="311" t="str">
        <f t="shared" si="0"/>
        <v xml:space="preserve"> </v>
      </c>
      <c r="I54" s="320" t="s">
        <v>1895</v>
      </c>
      <c r="J54" s="367"/>
      <c r="K54" s="26" t="e">
        <f>IF(C54="",,VLOOKUP(C54,Patrones!$A$1:$E$293,5,FALSE))</f>
        <v>#N/A</v>
      </c>
      <c r="L54" s="314"/>
      <c r="M54" s="314"/>
      <c r="N54" s="149"/>
    </row>
    <row r="55" spans="1:14" ht="29">
      <c r="A55" s="568"/>
      <c r="B55" s="572"/>
      <c r="C55" s="233" t="s">
        <v>1697</v>
      </c>
      <c r="D55" s="254">
        <v>44.7</v>
      </c>
      <c r="E55" s="128" t="s">
        <v>490</v>
      </c>
      <c r="F55" s="310"/>
      <c r="G55" s="310"/>
      <c r="H55" s="311" t="str">
        <f t="shared" si="0"/>
        <v xml:space="preserve"> </v>
      </c>
      <c r="I55" s="320" t="s">
        <v>1895</v>
      </c>
      <c r="J55" s="263"/>
      <c r="K55" s="26" t="e">
        <f>IF(C55="",,VLOOKUP(C55,Patrones!$A$1:$E$293,5,FALSE))</f>
        <v>#N/A</v>
      </c>
      <c r="L55" s="314"/>
      <c r="M55" s="314"/>
      <c r="N55" s="149"/>
    </row>
    <row r="56" spans="1:14">
      <c r="A56" s="568"/>
      <c r="B56" s="572"/>
      <c r="C56" s="233"/>
      <c r="D56" s="254">
        <v>0</v>
      </c>
      <c r="E56" s="128"/>
      <c r="F56" s="310"/>
      <c r="G56" s="310"/>
      <c r="H56" s="311" t="str">
        <f t="shared" si="0"/>
        <v xml:space="preserve"> </v>
      </c>
      <c r="I56" s="320"/>
      <c r="J56" s="263"/>
      <c r="K56" s="26">
        <f>IF(C56="",,VLOOKUP(C56,Patrones!$A$1:$E$293,5,FALSE))</f>
        <v>0</v>
      </c>
      <c r="L56" s="314"/>
      <c r="M56" s="314"/>
      <c r="N56" s="233"/>
    </row>
    <row r="57" spans="1:14" ht="15" thickBot="1">
      <c r="A57" s="569"/>
      <c r="B57" s="571"/>
      <c r="C57" s="235"/>
      <c r="D57" s="255">
        <v>0</v>
      </c>
      <c r="E57" s="167"/>
      <c r="F57" s="196"/>
      <c r="G57" s="196"/>
      <c r="H57" s="168" t="str">
        <f t="shared" si="0"/>
        <v xml:space="preserve"> </v>
      </c>
      <c r="I57" s="174"/>
      <c r="J57" s="230"/>
      <c r="K57" s="166">
        <f>IF(C57="",,VLOOKUP(C57,Patrones!$A$1:$E$293,5,FALSE))</f>
        <v>0</v>
      </c>
      <c r="L57" s="166"/>
      <c r="M57" s="166"/>
      <c r="N57" s="29"/>
    </row>
    <row r="58" spans="1:14" ht="15" thickBot="1">
      <c r="C58" s="102"/>
      <c r="E58" s="2"/>
      <c r="G58" s="198" t="s">
        <v>37</v>
      </c>
      <c r="H58" s="199">
        <f>SUM(H7:H57)</f>
        <v>71.621527777777771</v>
      </c>
      <c r="I58" s="103"/>
    </row>
    <row r="59" spans="1:14">
      <c r="C59" s="102"/>
      <c r="E59" s="2"/>
      <c r="G59" s="104"/>
      <c r="H59" s="105"/>
    </row>
    <row r="60" spans="1:14">
      <c r="C60" s="102"/>
      <c r="E60" s="2"/>
      <c r="G60" s="104"/>
      <c r="H60" s="105"/>
    </row>
    <row r="61" spans="1:14">
      <c r="C61" s="102"/>
    </row>
    <row r="62" spans="1:14">
      <c r="C62" s="102"/>
    </row>
    <row r="63" spans="1:14">
      <c r="C63" s="102"/>
    </row>
    <row r="64" spans="1:14">
      <c r="C64" s="102"/>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sheetData>
  <mergeCells count="34">
    <mergeCell ref="A43:A57"/>
    <mergeCell ref="B43:B45"/>
    <mergeCell ref="B46:B48"/>
    <mergeCell ref="B49:B50"/>
    <mergeCell ref="B51:B52"/>
    <mergeCell ref="B53:B57"/>
    <mergeCell ref="A4:A6"/>
    <mergeCell ref="B4:B6"/>
    <mergeCell ref="C4:C6"/>
    <mergeCell ref="A20:A42"/>
    <mergeCell ref="B20:B30"/>
    <mergeCell ref="B31:B42"/>
    <mergeCell ref="A7:A19"/>
    <mergeCell ref="B7:B8"/>
    <mergeCell ref="B9:B10"/>
    <mergeCell ref="B11:B13"/>
    <mergeCell ref="B14:B16"/>
    <mergeCell ref="B17:B1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57" xr:uid="{A516394A-BA55-4405-B81C-DF67C229739E}">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98172582-0C1D-4527-8E9C-A2EEEA348E96}">
          <x14:formula1>
            <xm:f>Guias!$J$3:$J$25</xm:f>
          </x14:formula1>
          <xm:sqref>I7:I57</xm:sqref>
        </x14:dataValidation>
        <x14:dataValidation type="list" allowBlank="1" showInputMessage="1" xr:uid="{BFE50C43-7BD0-40C7-B346-F2975A440E0D}">
          <x14:formula1>
            <xm:f>Guias!$H$3:$H$22</xm:f>
          </x14:formula1>
          <xm:sqref>E7:E57</xm:sqref>
        </x14:dataValidation>
        <x14:dataValidation type="list" allowBlank="1" showInputMessage="1" showErrorMessage="1" xr:uid="{040DFFE1-E3A7-496A-8B0E-71BAF4CBB6A9}">
          <x14:formula1>
            <xm:f>Guias!$P$3:$P$78</xm:f>
          </x14:formula1>
          <xm:sqref>L7:L57</xm:sqref>
        </x14:dataValidation>
        <x14:dataValidation type="list" allowBlank="1" showInputMessage="1" showErrorMessage="1" xr:uid="{70C62E56-1FD4-4367-9AF2-D43E2826B9F4}">
          <x14:formula1>
            <xm:f>Guias!$R$3:$R$102</xm:f>
          </x14:formula1>
          <xm:sqref>M7:M57</xm:sqref>
        </x14:dataValidation>
        <x14:dataValidation type="list" allowBlank="1" showInputMessage="1" xr:uid="{286BBACC-A0B8-4AF6-840F-167A7ED4DDE4}">
          <x14:formula1>
            <xm:f>Guias!$A$2:$A$4</xm:f>
          </x14:formula1>
          <xm:sqref>C7:C8</xm:sqref>
        </x14:dataValidation>
        <x14:dataValidation type="list" allowBlank="1" showInputMessage="1" xr:uid="{0D21B30D-804F-4F68-88DC-D97CBD4BAC2E}">
          <x14:formula1>
            <xm:f>Guias!$A$85:$A$142</xm:f>
          </x14:formula1>
          <xm:sqref>C31:C42</xm:sqref>
        </x14:dataValidation>
        <x14:dataValidation type="list" allowBlank="1" showInputMessage="1" xr:uid="{25E04EA6-722E-447F-BCC8-0447A872C981}">
          <x14:formula1>
            <xm:f>Guias!$A$245:$A$259</xm:f>
          </x14:formula1>
          <xm:sqref>C14:C16</xm:sqref>
        </x14:dataValidation>
        <x14:dataValidation type="list" allowBlank="1" showInputMessage="1" xr:uid="{BE9BC781-218F-4830-8F2B-EDBE1A19E184}">
          <x14:formula1>
            <xm:f>Guias!$A$200:$A$224</xm:f>
          </x14:formula1>
          <xm:sqref>C11:C13</xm:sqref>
        </x14:dataValidation>
        <x14:dataValidation type="list" allowBlank="1" showInputMessage="1" xr:uid="{FB89E8D4-4C1C-46C8-9E18-F7967D6C519D}">
          <x14:formula1>
            <xm:f>Guias!$A$260:$A$272</xm:f>
          </x14:formula1>
          <xm:sqref>C17:C19</xm:sqref>
        </x14:dataValidation>
        <x14:dataValidation type="list" allowBlank="1" showInputMessage="1" xr:uid="{3C2FC6DA-465A-4B4F-AB95-EC6076AD6E12}">
          <x14:formula1>
            <xm:f>Guias!$A$168:$A$171</xm:f>
          </x14:formula1>
          <xm:sqref>C51:C52</xm:sqref>
        </x14:dataValidation>
        <x14:dataValidation type="list" allowBlank="1" showInputMessage="1" xr:uid="{E1125D5B-8A6D-4405-9E4E-3E3659B6ED20}">
          <x14:formula1>
            <xm:f>Guias!$A$243:$A$244</xm:f>
          </x14:formula1>
          <xm:sqref>C49:C50</xm:sqref>
        </x14:dataValidation>
        <x14:dataValidation type="list" allowBlank="1" showInputMessage="1" xr:uid="{3D47F9CE-F7FC-41DA-83B1-BF9D3A32B631}">
          <x14:formula1>
            <xm:f>Guias!$A$230:$A$242</xm:f>
          </x14:formula1>
          <xm:sqref>C46:C48</xm:sqref>
        </x14:dataValidation>
        <x14:dataValidation type="list" allowBlank="1" showInputMessage="1" xr:uid="{F773467D-BBFD-415A-B32B-AA14E8D39AEF}">
          <x14:formula1>
            <xm:f>Guias!$A$226:$A$229</xm:f>
          </x14:formula1>
          <xm:sqref>C9:C10</xm:sqref>
        </x14:dataValidation>
        <x14:dataValidation type="list" allowBlank="1" showInputMessage="1" xr:uid="{C5F547E8-6AA5-4EEC-A175-8567F7AEC301}">
          <x14:formula1>
            <xm:f>Guias!$A$172:$A$199</xm:f>
          </x14:formula1>
          <xm:sqref>C53:C57</xm:sqref>
        </x14:dataValidation>
        <x14:dataValidation type="list" allowBlank="1" showInputMessage="1" xr:uid="{5C8AABE9-391F-4F02-83A2-1D5BEF3E4DCD}">
          <x14:formula1>
            <xm:f>Guias!$A$143:$A$167</xm:f>
          </x14:formula1>
          <xm:sqref>C43:C45</xm:sqref>
        </x14:dataValidation>
        <x14:dataValidation type="list" allowBlank="1" showInputMessage="1" xr:uid="{4CBCACBF-6747-472F-ABC1-7DAC6F5F5B9F}">
          <x14:formula1>
            <xm:f>Guias!$A$5:$A$84</xm:f>
          </x14:formula1>
          <xm:sqref>C20:C30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9F90D-6145-4292-8B5D-F68F7895E53D}">
  <sheetPr codeName="Hoja238"/>
  <dimension ref="A1:P92"/>
  <sheetViews>
    <sheetView zoomScale="90" zoomScaleNormal="90" workbookViewId="0">
      <selection activeCell="J7" sqref="J7"/>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t="s">
        <v>471</v>
      </c>
      <c r="D7" s="27" t="e">
        <f>IF(C7="",,VLOOKUP(C7,CIERRE!A$70:AJ$800,9,FALSE))</f>
        <v>#N/A</v>
      </c>
      <c r="E7" s="22" t="s">
        <v>137</v>
      </c>
      <c r="F7" s="297" t="s">
        <v>307</v>
      </c>
      <c r="G7" s="23" t="s">
        <v>978</v>
      </c>
      <c r="H7" s="24">
        <v>40</v>
      </c>
      <c r="I7" s="25" t="s">
        <v>1047</v>
      </c>
      <c r="J7" s="97" t="s">
        <v>1875</v>
      </c>
      <c r="K7" s="27"/>
      <c r="L7" s="27"/>
      <c r="M7" s="27"/>
      <c r="N7" s="27"/>
      <c r="P7" s="3" t="s">
        <v>1305</v>
      </c>
    </row>
    <row r="8" spans="1:16" ht="15" customHeight="1" thickBot="1">
      <c r="A8" s="565"/>
      <c r="B8" s="563"/>
      <c r="C8" s="19"/>
      <c r="D8" s="161">
        <f>IF(C8="",,VLOOKUP(C8,CIERRE!A$70:AJ$800,9,FALSE))</f>
        <v>0</v>
      </c>
      <c r="E8" s="78"/>
      <c r="F8" s="170"/>
      <c r="G8" s="170"/>
      <c r="H8" s="171" t="str">
        <f t="shared" ref="H8:H60" si="0">IF(MID(G8,1,3)="Con","",IF(E8="APAGADO",D8/24*(IF((G8-F8)*24&gt;0,(G8-F8)*24,24+(G8-F8)*24))," "))</f>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t="s">
        <v>126</v>
      </c>
      <c r="D11" s="27">
        <f>IF(C11="",,VLOOKUP(C11,CIERRE!A$70:AJ$800,9,FALSE))</f>
        <v>625.6</v>
      </c>
      <c r="E11" s="22" t="s">
        <v>490</v>
      </c>
      <c r="F11" s="23"/>
      <c r="G11" s="23"/>
      <c r="H11" s="24" t="str">
        <f t="shared" si="0"/>
        <v xml:space="preserve"> </v>
      </c>
      <c r="I11" s="25" t="s">
        <v>1907</v>
      </c>
      <c r="J11" s="97"/>
      <c r="K11" s="27" t="str">
        <f>IF(C11="",,VLOOKUP(C11,Patrones!$A$1:$E$293,5,FALSE))</f>
        <v>CLB-003IUI</v>
      </c>
      <c r="L11" s="27"/>
      <c r="M11" s="27"/>
      <c r="N11" s="27"/>
    </row>
    <row r="12" spans="1:16" ht="29">
      <c r="A12" s="565"/>
      <c r="B12" s="562"/>
      <c r="C12" s="19" t="s">
        <v>26</v>
      </c>
      <c r="D12" s="161">
        <f>IF(C12="",,VLOOKUP(C12,CIERRE!A$70:AJ$800,9,FALSE))</f>
        <v>165.88</v>
      </c>
      <c r="E12" s="19" t="s">
        <v>490</v>
      </c>
      <c r="F12" s="83"/>
      <c r="G12" s="83"/>
      <c r="H12" s="226" t="str">
        <f t="shared" si="0"/>
        <v xml:space="preserve"> </v>
      </c>
      <c r="I12" s="270" t="s">
        <v>1908</v>
      </c>
      <c r="J12" s="262"/>
      <c r="K12" s="161" t="str">
        <f>IF(C12="",,VLOOKUP(C12,Patrones!$A$1:$E$293,5,FALSE))</f>
        <v>YLBA-026WIW</v>
      </c>
      <c r="L12" s="161"/>
      <c r="M12" s="161"/>
      <c r="N12" s="161"/>
    </row>
    <row r="13" spans="1:16" ht="29.5" thickBot="1">
      <c r="A13" s="565"/>
      <c r="B13" s="563"/>
      <c r="C13" s="19" t="s">
        <v>1173</v>
      </c>
      <c r="D13" s="161">
        <f>IF(C13="",,VLOOKUP(C13,CIERRE!A$70:AJ$800,9,FALSE))</f>
        <v>720.44</v>
      </c>
      <c r="E13" s="173" t="s">
        <v>162</v>
      </c>
      <c r="F13" s="170"/>
      <c r="G13" s="170"/>
      <c r="H13" s="171" t="str">
        <f t="shared" si="0"/>
        <v xml:space="preserve"> </v>
      </c>
      <c r="I13" s="172" t="s">
        <v>1917</v>
      </c>
      <c r="J13" s="195"/>
      <c r="K13" s="169" t="e">
        <f>IF(C13="",,VLOOKUP(C13,Patrones!$A$1:$E$293,5,FALSE))</f>
        <v>#N/A</v>
      </c>
      <c r="L13" s="169"/>
      <c r="M13" s="169"/>
      <c r="N13" s="169"/>
    </row>
    <row r="14" spans="1:16" ht="29">
      <c r="A14" s="565"/>
      <c r="B14" s="558" t="s">
        <v>29</v>
      </c>
      <c r="C14" s="232" t="s">
        <v>130</v>
      </c>
      <c r="D14" s="252">
        <f>IF(C14="",,VLOOKUP(C14,CIERRE!A$70:AJ$800,9,FALSE))</f>
        <v>281.60000000000002</v>
      </c>
      <c r="E14" s="20" t="s">
        <v>490</v>
      </c>
      <c r="F14" s="302"/>
      <c r="G14" s="91"/>
      <c r="H14" s="92" t="str">
        <f t="shared" si="0"/>
        <v xml:space="preserve"> </v>
      </c>
      <c r="I14" s="251" t="s">
        <v>1905</v>
      </c>
      <c r="J14" s="99"/>
      <c r="K14" s="28"/>
      <c r="L14" s="28"/>
      <c r="M14" s="28"/>
      <c r="N14" s="28"/>
    </row>
    <row r="15" spans="1:16" ht="29">
      <c r="A15" s="565"/>
      <c r="B15" s="559"/>
      <c r="C15" s="233" t="s">
        <v>131</v>
      </c>
      <c r="D15" s="253">
        <f>IF(C15="",,VLOOKUP(C15,CIERRE!A$70:AJ$800,9,FALSE))</f>
        <v>234.9</v>
      </c>
      <c r="E15" s="128" t="s">
        <v>162</v>
      </c>
      <c r="F15" s="95"/>
      <c r="G15" s="95"/>
      <c r="H15" s="96" t="str">
        <f t="shared" si="0"/>
        <v xml:space="preserve"> </v>
      </c>
      <c r="I15" s="256" t="s">
        <v>1909</v>
      </c>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1180</v>
      </c>
      <c r="D20" s="253">
        <f>IF(C20="",,VLOOKUP(C20,CIERRE!A$70:AJ$800,9,FALSE))</f>
        <v>286</v>
      </c>
      <c r="E20" s="20" t="s">
        <v>137</v>
      </c>
      <c r="F20" s="91">
        <v>0.40625</v>
      </c>
      <c r="G20" s="91">
        <v>0.58680555555555558</v>
      </c>
      <c r="H20" s="92">
        <f t="shared" si="0"/>
        <v>51.638888888888893</v>
      </c>
      <c r="I20" s="154" t="s">
        <v>1045</v>
      </c>
      <c r="J20" s="99"/>
      <c r="K20" s="28" t="str">
        <f>IF(C20="",,VLOOKUP(C20,Patrones!$A$1:$E$293,5,FALSE))</f>
        <v>ACAJ-209R1IUI</v>
      </c>
      <c r="L20" s="28"/>
      <c r="M20" s="28"/>
      <c r="N20" s="28"/>
    </row>
    <row r="21" spans="1:14">
      <c r="A21" s="557"/>
      <c r="B21" s="559"/>
      <c r="C21" s="237" t="s">
        <v>1061</v>
      </c>
      <c r="D21" s="254">
        <f>IF(C21="",,VLOOKUP(C21,CIERRE!A$70:AJ$800,9,FALSE))</f>
        <v>522</v>
      </c>
      <c r="E21" s="238" t="s">
        <v>137</v>
      </c>
      <c r="F21" s="228">
        <v>0.63888888888888895</v>
      </c>
      <c r="G21" s="228">
        <v>0.69444444444444453</v>
      </c>
      <c r="H21" s="239">
        <f t="shared" ref="H21" si="1">IF(MID(G21,1,3)="Con","",IF(E21="APAGADO",D21/24*(IF((G21-F21)*24&gt;0,(G21-F21)*24,24+(G21-F21)*24))," "))</f>
        <v>29.000000000000014</v>
      </c>
      <c r="I21" s="251" t="s">
        <v>1048</v>
      </c>
      <c r="J21" s="229"/>
      <c r="K21" s="149"/>
      <c r="L21" s="149"/>
      <c r="M21" s="149"/>
      <c r="N21" s="149"/>
    </row>
    <row r="22" spans="1:14">
      <c r="A22" s="557"/>
      <c r="B22" s="559"/>
      <c r="C22" s="237" t="s">
        <v>98</v>
      </c>
      <c r="D22" s="254">
        <f>IF(C22="",,VLOOKUP(C22,CIERRE!A$70:AJ$800,9,FALSE))</f>
        <v>147.6</v>
      </c>
      <c r="E22" s="238" t="s">
        <v>137</v>
      </c>
      <c r="F22" s="228">
        <v>0.80555555555555547</v>
      </c>
      <c r="G22" s="228">
        <v>4.8611111111111112E-2</v>
      </c>
      <c r="H22" s="239">
        <f t="shared" si="0"/>
        <v>35.875000000000014</v>
      </c>
      <c r="I22" s="251" t="s">
        <v>1041</v>
      </c>
      <c r="J22" s="229"/>
      <c r="K22" s="149"/>
      <c r="L22" s="149"/>
      <c r="M22" s="149"/>
      <c r="N22" s="149"/>
    </row>
    <row r="23" spans="1:14">
      <c r="A23" s="557"/>
      <c r="B23" s="559"/>
      <c r="C23" s="237" t="s">
        <v>1146</v>
      </c>
      <c r="D23" s="254" t="e">
        <f>IF(C23="",,VLOOKUP(C23,CIERRE!A$70:AJ$800,9,FALSE))</f>
        <v>#N/A</v>
      </c>
      <c r="E23" s="238" t="s">
        <v>490</v>
      </c>
      <c r="F23" s="228"/>
      <c r="G23" s="228"/>
      <c r="H23" s="239" t="str">
        <f t="shared" si="0"/>
        <v xml:space="preserve"> </v>
      </c>
      <c r="I23" s="251" t="s">
        <v>1911</v>
      </c>
      <c r="J23" s="229"/>
      <c r="K23" s="162" t="str">
        <f>IF(C23="",,VLOOKUP(C23,Patrones!$A$1:$E$293,5,FALSE))</f>
        <v>ACAI-107IUI</v>
      </c>
      <c r="L23" s="149"/>
      <c r="M23" s="149"/>
      <c r="N23" s="149"/>
    </row>
    <row r="24" spans="1:14" ht="29">
      <c r="A24" s="557"/>
      <c r="B24" s="559"/>
      <c r="C24" s="237" t="s">
        <v>1061</v>
      </c>
      <c r="D24" s="254">
        <f>IF(C24="",,VLOOKUP(C24,CIERRE!A$70:AJ$800,9,FALSE))</f>
        <v>522</v>
      </c>
      <c r="E24" s="238" t="s">
        <v>490</v>
      </c>
      <c r="F24" s="228"/>
      <c r="G24" s="228"/>
      <c r="H24" s="239" t="str">
        <f t="shared" si="0"/>
        <v xml:space="preserve"> </v>
      </c>
      <c r="I24" s="251" t="s">
        <v>1913</v>
      </c>
      <c r="J24" s="229"/>
      <c r="K24" s="162" t="str">
        <f>IF(C24="",,VLOOKUP(C24,Patrones!$A$1:$E$293,5,FALSE))</f>
        <v>ACAJ-209R1IUI</v>
      </c>
      <c r="L24" s="237"/>
      <c r="M24" s="149"/>
      <c r="N24" s="149"/>
    </row>
    <row r="25" spans="1:14" ht="58">
      <c r="A25" s="557"/>
      <c r="B25" s="559"/>
      <c r="C25" s="237" t="s">
        <v>72</v>
      </c>
      <c r="D25" s="254">
        <f>IF(C25="",,VLOOKUP(C25,CIERRE!A$70:AJ$800,9,FALSE))</f>
        <v>246.4</v>
      </c>
      <c r="E25" s="238" t="s">
        <v>490</v>
      </c>
      <c r="F25" s="228"/>
      <c r="G25" s="228"/>
      <c r="H25" s="239" t="str">
        <f t="shared" si="0"/>
        <v xml:space="preserve"> </v>
      </c>
      <c r="I25" s="251" t="s">
        <v>1914</v>
      </c>
      <c r="J25" s="229" t="s">
        <v>1915</v>
      </c>
      <c r="K25" s="162" t="str">
        <f>IF(C25="",,VLOOKUP(C25,Patrones!$A$1:$E$293,5,FALSE))</f>
        <v>ACAI-107IUI</v>
      </c>
      <c r="L25" s="237"/>
      <c r="M25" s="162"/>
      <c r="N25" s="162"/>
    </row>
    <row r="26" spans="1:14" ht="43.5">
      <c r="A26" s="557"/>
      <c r="B26" s="559"/>
      <c r="C26" s="237" t="s">
        <v>98</v>
      </c>
      <c r="D26" s="254">
        <f>IF(C26="",,VLOOKUP(C26,CIERRE!A$70:AJ$800,9,FALSE))</f>
        <v>147.6</v>
      </c>
      <c r="E26" s="238" t="s">
        <v>490</v>
      </c>
      <c r="F26" s="228"/>
      <c r="G26" s="228"/>
      <c r="H26" s="239" t="str">
        <f t="shared" si="0"/>
        <v xml:space="preserve"> </v>
      </c>
      <c r="I26" s="251" t="s">
        <v>1916</v>
      </c>
      <c r="J26" s="229"/>
      <c r="K26" s="162" t="e">
        <f>IF(C26="",,VLOOKUP(C26,Patrones!$A$1:$E$293,5,FALSE))</f>
        <v>#N/A</v>
      </c>
      <c r="L26" s="162"/>
      <c r="M26" s="162"/>
      <c r="N26" s="162"/>
    </row>
    <row r="27" spans="1:14">
      <c r="A27" s="557"/>
      <c r="B27" s="559"/>
      <c r="C27" s="237" t="s">
        <v>676</v>
      </c>
      <c r="D27" s="254">
        <f>IF(C27="",,VLOOKUP(C27,CIERRE!A$70:AJ$800,9,FALSE))</f>
        <v>266.75</v>
      </c>
      <c r="E27" s="238" t="s">
        <v>490</v>
      </c>
      <c r="F27" s="228"/>
      <c r="G27" s="228"/>
      <c r="H27" s="239" t="str">
        <f t="shared" si="0"/>
        <v xml:space="preserve"> </v>
      </c>
      <c r="I27" s="251" t="s">
        <v>1923</v>
      </c>
      <c r="J27" s="229" t="s">
        <v>1931</v>
      </c>
      <c r="K27" s="162" t="str">
        <f>IF(C27="",,VLOOKUP(C27,Patrones!$A$1:$E$293,5,FALSE))</f>
        <v>ACAI-205IUI</v>
      </c>
      <c r="L27" s="162"/>
      <c r="M27" s="162"/>
      <c r="N27" s="162"/>
    </row>
    <row r="28" spans="1:14">
      <c r="A28" s="557"/>
      <c r="B28" s="559"/>
      <c r="C28" s="237"/>
      <c r="D28" s="254">
        <f>IF(C28="",,VLOOKUP(C28,CIERRE!A$70:AJ$800,9,FALSE))</f>
        <v>0</v>
      </c>
      <c r="E28" s="238"/>
      <c r="F28" s="228"/>
      <c r="G28" s="228"/>
      <c r="H28" s="239" t="str">
        <f t="shared" si="0"/>
        <v xml:space="preserve"> </v>
      </c>
      <c r="I28" s="251"/>
      <c r="J28" s="229"/>
      <c r="K28" s="162">
        <f>IF(C28="",,VLOOKUP(C28,Patrones!$A$1:$E$293,5,FALSE))</f>
        <v>0</v>
      </c>
      <c r="L28" s="162"/>
      <c r="M28" s="162"/>
      <c r="N28" s="162"/>
    </row>
    <row r="29" spans="1:14">
      <c r="A29" s="557"/>
      <c r="B29" s="559"/>
      <c r="C29" s="237"/>
      <c r="D29" s="254">
        <f>IF(C29="",,VLOOKUP(C29,CIERRE!A$70:AJ$800,9,FALSE))</f>
        <v>0</v>
      </c>
      <c r="E29" s="238"/>
      <c r="F29" s="228"/>
      <c r="G29" s="228"/>
      <c r="H29" s="239" t="str">
        <f t="shared" si="0"/>
        <v xml:space="preserve"> </v>
      </c>
      <c r="I29" s="251"/>
      <c r="J29" s="229"/>
      <c r="K29" s="162">
        <f>IF(C29="",,VLOOKUP(C29,Patrones!$A$1:$E$293,5,FALSE))</f>
        <v>0</v>
      </c>
      <c r="L29" s="162"/>
      <c r="M29" s="162"/>
      <c r="N29" s="162"/>
    </row>
    <row r="30" spans="1:14">
      <c r="A30" s="557"/>
      <c r="B30" s="559"/>
      <c r="C30" s="237"/>
      <c r="D30" s="254">
        <f>IF(C30="",,VLOOKUP(C30,CIERRE!A$70:AJ$800,9,FALSE))</f>
        <v>0</v>
      </c>
      <c r="E30" s="238"/>
      <c r="F30" s="228"/>
      <c r="G30" s="228"/>
      <c r="H30" s="239" t="str">
        <f t="shared" si="0"/>
        <v xml:space="preserve"> </v>
      </c>
      <c r="I30" s="251"/>
      <c r="J30" s="229"/>
      <c r="K30" s="162">
        <f>IF(C30="",,VLOOKUP(C30,Patrones!$A$1:$E$293,5,FALSE))</f>
        <v>0</v>
      </c>
      <c r="L30" s="162"/>
      <c r="M30" s="162"/>
      <c r="N30" s="162"/>
    </row>
    <row r="31" spans="1:14">
      <c r="A31" s="557"/>
      <c r="B31" s="559"/>
      <c r="C31" s="237"/>
      <c r="D31" s="254">
        <f>IF(C31="",,VLOOKUP(C31,CIERRE!A$70:AJ$800,9,FALSE))</f>
        <v>0</v>
      </c>
      <c r="E31" s="238"/>
      <c r="F31" s="228"/>
      <c r="G31" s="228"/>
      <c r="H31" s="239" t="str">
        <f t="shared" si="0"/>
        <v xml:space="preserve"> </v>
      </c>
      <c r="I31" s="251"/>
      <c r="J31" s="229"/>
      <c r="K31" s="162">
        <f>IF(C31="",,VLOOKUP(C31,Patrones!$A$1:$E$293,5,FALSE))</f>
        <v>0</v>
      </c>
      <c r="L31" s="162"/>
      <c r="M31" s="162"/>
      <c r="N31" s="162"/>
    </row>
    <row r="32" spans="1:14" ht="15" thickBot="1">
      <c r="A32" s="557"/>
      <c r="B32" s="560"/>
      <c r="C32" s="236"/>
      <c r="D32" s="350">
        <f>IF(C32="",,VLOOKUP(C32,CIERRE!A$70:AJ$800,9,FALSE))</f>
        <v>0</v>
      </c>
      <c r="E32" s="150"/>
      <c r="F32" s="93"/>
      <c r="G32" s="93"/>
      <c r="H32" s="94" t="str">
        <f t="shared" si="0"/>
        <v xml:space="preserve"> </v>
      </c>
      <c r="I32" s="152"/>
      <c r="J32" s="101"/>
      <c r="K32" s="29">
        <f>IF(C32="",,VLOOKUP(C32,Patrones!$A$1:$E$293,5,FALSE))</f>
        <v>0</v>
      </c>
      <c r="L32" s="29"/>
      <c r="M32" s="29"/>
      <c r="N32" s="29"/>
    </row>
    <row r="33" spans="1:14" ht="116">
      <c r="A33" s="557"/>
      <c r="B33" s="562" t="s">
        <v>66</v>
      </c>
      <c r="C33" s="127" t="s">
        <v>11</v>
      </c>
      <c r="D33" s="27">
        <f>IF(C33="",,VLOOKUP(C33,CIERRE!A$70:AJ$800,9,FALSE))</f>
        <v>285.76</v>
      </c>
      <c r="E33" s="127" t="s">
        <v>137</v>
      </c>
      <c r="F33" s="298">
        <v>0.3125</v>
      </c>
      <c r="G33" s="165">
        <v>0.4375</v>
      </c>
      <c r="H33" s="79">
        <f t="shared" ref="H33:H38" si="2">IF(MID(G33,1,3)="Con","",IF(E33="APAGADO",D33/24*(IF((G33-F33)*24&gt;0,(G33-F33)*24,24+(G33-F33)*24))," "))</f>
        <v>35.72</v>
      </c>
      <c r="I33" s="146" t="s">
        <v>1045</v>
      </c>
      <c r="J33" s="242" t="s">
        <v>1902</v>
      </c>
      <c r="K33" s="145" t="str">
        <f>IF(C33="",,VLOOKUP(C33,Patrones!$A$1:$E$293,5,FALSE))</f>
        <v>ACAH-161ITI</v>
      </c>
      <c r="L33" s="161"/>
      <c r="M33" s="161"/>
      <c r="N33" s="161"/>
    </row>
    <row r="34" spans="1:14" ht="87">
      <c r="A34" s="557"/>
      <c r="B34" s="562"/>
      <c r="C34" s="127" t="s">
        <v>997</v>
      </c>
      <c r="D34" s="145">
        <f>IF(C34="",,VLOOKUP(C34,CIERRE!A$70:AJ$800,9,FALSE))</f>
        <v>388.08</v>
      </c>
      <c r="E34" s="127" t="s">
        <v>137</v>
      </c>
      <c r="F34" s="298">
        <v>0.47222222222222227</v>
      </c>
      <c r="G34" s="165">
        <v>0.75694444444444453</v>
      </c>
      <c r="H34" s="79">
        <f t="shared" si="2"/>
        <v>110.49499999999999</v>
      </c>
      <c r="I34" s="146" t="s">
        <v>1045</v>
      </c>
      <c r="J34" s="242" t="s">
        <v>1920</v>
      </c>
      <c r="K34" s="145"/>
      <c r="L34" s="161"/>
      <c r="M34" s="161"/>
      <c r="N34" s="161"/>
    </row>
    <row r="35" spans="1:14">
      <c r="A35" s="557"/>
      <c r="B35" s="562"/>
      <c r="C35" s="127" t="s">
        <v>922</v>
      </c>
      <c r="D35" s="145"/>
      <c r="E35" s="127" t="s">
        <v>171</v>
      </c>
      <c r="F35" s="165"/>
      <c r="G35" s="165"/>
      <c r="H35" s="79" t="str">
        <f t="shared" ref="H35" si="3">IF(MID(G35,1,3)="Con","",IF(E35="APAGADO",D35/24*(IF((G35-F35)*24&gt;0,(G35-F35)*24,24+(G35-F35)*24))," "))</f>
        <v xml:space="preserve"> </v>
      </c>
      <c r="I35" s="395" t="s">
        <v>1903</v>
      </c>
      <c r="J35" s="242"/>
      <c r="K35" s="145" t="str">
        <f>IF(C35="",,VLOOKUP(C35,Patrones!$A$1:$E$293,5,FALSE))</f>
        <v>ACAJ-094WIW</v>
      </c>
      <c r="L35" s="161"/>
      <c r="M35" s="161"/>
      <c r="N35" s="161"/>
    </row>
    <row r="36" spans="1:14">
      <c r="A36" s="557"/>
      <c r="B36" s="562"/>
      <c r="C36" s="127" t="s">
        <v>922</v>
      </c>
      <c r="D36" s="145"/>
      <c r="E36" s="127" t="s">
        <v>171</v>
      </c>
      <c r="F36" s="165"/>
      <c r="G36" s="165"/>
      <c r="H36" s="79" t="str">
        <f t="shared" si="2"/>
        <v xml:space="preserve"> </v>
      </c>
      <c r="I36" s="395" t="s">
        <v>1921</v>
      </c>
      <c r="J36" s="242"/>
      <c r="K36" s="145" t="str">
        <f>IF(C36="",,VLOOKUP(C36,Patrones!$A$1:$E$293,5,FALSE))</f>
        <v>ACAJ-094WIW</v>
      </c>
      <c r="L36" s="161"/>
      <c r="M36" s="161"/>
      <c r="N36" s="161"/>
    </row>
    <row r="37" spans="1:14" ht="29">
      <c r="A37" s="557"/>
      <c r="B37" s="562"/>
      <c r="C37" s="19" t="s">
        <v>274</v>
      </c>
      <c r="D37" s="145">
        <f>IF(C37="",,VLOOKUP(C37,CIERRE!A$70:AJ$800,9,FALSE))</f>
        <v>57.24</v>
      </c>
      <c r="E37" s="127" t="s">
        <v>768</v>
      </c>
      <c r="F37" s="366"/>
      <c r="G37" s="83"/>
      <c r="H37" s="79" t="str">
        <f t="shared" si="2"/>
        <v xml:space="preserve"> </v>
      </c>
      <c r="I37" s="146" t="s">
        <v>1906</v>
      </c>
      <c r="J37" s="242"/>
      <c r="K37" s="145" t="str">
        <f>IF(C37="",,VLOOKUP(C37,Patrones!$A$1:$E$293,5,FALSE))</f>
        <v>ACAC-027ITI</v>
      </c>
      <c r="L37" s="161"/>
      <c r="M37" s="161"/>
      <c r="N37" s="161"/>
    </row>
    <row r="38" spans="1:14" ht="29">
      <c r="A38" s="557"/>
      <c r="B38" s="562"/>
      <c r="C38" s="19" t="s">
        <v>11</v>
      </c>
      <c r="D38" s="145">
        <f>IF(C38="",,VLOOKUP(C38,CIERRE!A$70:AJ$800,9,FALSE))</f>
        <v>285.76</v>
      </c>
      <c r="E38" s="127" t="s">
        <v>768</v>
      </c>
      <c r="F38" s="366"/>
      <c r="G38" s="83"/>
      <c r="H38" s="79" t="str">
        <f t="shared" si="2"/>
        <v xml:space="preserve"> </v>
      </c>
      <c r="I38" s="146" t="s">
        <v>1910</v>
      </c>
      <c r="J38" s="242" t="s">
        <v>1918</v>
      </c>
      <c r="K38" s="145" t="str">
        <f>IF(C38="",,VLOOKUP(C38,Patrones!$A$1:$E$293,5,FALSE))</f>
        <v>ACAH-161ITI</v>
      </c>
      <c r="L38" s="161"/>
      <c r="M38" s="161"/>
      <c r="N38" s="161"/>
    </row>
    <row r="39" spans="1:14">
      <c r="A39" s="557"/>
      <c r="B39" s="562"/>
      <c r="C39" s="19"/>
      <c r="D39" s="145">
        <f>IF(C39="",,VLOOKUP(C39,CIERRE!A$70:AJ$800,9,FALSE))</f>
        <v>0</v>
      </c>
      <c r="E39" s="127"/>
      <c r="F39" s="366"/>
      <c r="G39" s="83"/>
      <c r="H39" s="79" t="str">
        <f t="shared" ref="H39:H55" si="4">IF(MID(G39,1,3)="Con","",IF(E39="APAGADO",D39/24*(IF((G39-F39)*24&gt;0,(G39-F39)*24,24+(G39-F39)*24))," "))</f>
        <v xml:space="preserve"> </v>
      </c>
      <c r="I39" s="146"/>
      <c r="J39" s="242"/>
      <c r="K39" s="145">
        <f>IF(C39="",,VLOOKUP(C39,Patrones!$A$1:$E$293,5,FALSE))</f>
        <v>0</v>
      </c>
      <c r="L39" s="161"/>
      <c r="M39" s="161"/>
      <c r="N39" s="161"/>
    </row>
    <row r="40" spans="1:14">
      <c r="A40" s="557"/>
      <c r="B40" s="562"/>
      <c r="C40" s="19"/>
      <c r="D40" s="145">
        <f>IF(C40="",,VLOOKUP(C40,CIERRE!A$70:AJ$800,9,FALSE))</f>
        <v>0</v>
      </c>
      <c r="E40" s="19"/>
      <c r="F40" s="366"/>
      <c r="G40" s="83"/>
      <c r="H40" s="79" t="str">
        <f t="shared" si="4"/>
        <v xml:space="preserve"> </v>
      </c>
      <c r="I40" s="270"/>
      <c r="J40" s="242"/>
      <c r="K40" s="145">
        <f>IF(C40="",,VLOOKUP(C40,Patrones!$A$1:$E$293,5,FALSE))</f>
        <v>0</v>
      </c>
      <c r="L40" s="161"/>
      <c r="M40" s="161"/>
      <c r="N40" s="161"/>
    </row>
    <row r="41" spans="1:14">
      <c r="A41" s="557"/>
      <c r="B41" s="562"/>
      <c r="C41" s="19"/>
      <c r="D41" s="145">
        <f>IF(C41="",,VLOOKUP(C41,CIERRE!A$70:AJ$800,9,FALSE))</f>
        <v>0</v>
      </c>
      <c r="E41" s="19"/>
      <c r="F41" s="366"/>
      <c r="G41" s="83"/>
      <c r="H41" s="79" t="str">
        <f t="shared" si="4"/>
        <v xml:space="preserve"> </v>
      </c>
      <c r="I41" s="270"/>
      <c r="J41" s="242"/>
      <c r="K41" s="145">
        <f>IF(C41="",,VLOOKUP(C41,Patrones!$A$1:$E$293,5,FALSE))</f>
        <v>0</v>
      </c>
      <c r="L41" s="161"/>
      <c r="M41" s="161"/>
      <c r="N41" s="161"/>
    </row>
    <row r="42" spans="1:14">
      <c r="A42" s="557"/>
      <c r="B42" s="562"/>
      <c r="C42" s="19"/>
      <c r="D42" s="145">
        <f>IF(C42="",,VLOOKUP(C42,CIERRE!A$70:AJ$800,9,FALSE))</f>
        <v>0</v>
      </c>
      <c r="E42" s="19"/>
      <c r="F42" s="366"/>
      <c r="G42" s="83"/>
      <c r="H42" s="79" t="str">
        <f t="shared" si="4"/>
        <v xml:space="preserve"> </v>
      </c>
      <c r="I42" s="270"/>
      <c r="J42" s="242"/>
      <c r="K42" s="145">
        <f>IF(C42="",,VLOOKUP(C42,Patrones!$A$1:$E$293,5,FALSE))</f>
        <v>0</v>
      </c>
      <c r="L42" s="161"/>
      <c r="M42" s="161"/>
      <c r="N42" s="161"/>
    </row>
    <row r="43" spans="1:14">
      <c r="A43" s="557"/>
      <c r="B43" s="562"/>
      <c r="C43" s="19"/>
      <c r="D43" s="145">
        <f>IF(C43="",,VLOOKUP(C43,CIERRE!A$70:AJ$800,9,FALSE))</f>
        <v>0</v>
      </c>
      <c r="E43" s="19"/>
      <c r="F43" s="366"/>
      <c r="G43" s="83"/>
      <c r="H43" s="79" t="str">
        <f t="shared" si="4"/>
        <v xml:space="preserve"> </v>
      </c>
      <c r="I43" s="270"/>
      <c r="J43" s="242"/>
      <c r="K43" s="145">
        <f>IF(C43="",,VLOOKUP(C43,Patrones!$A$1:$E$293,5,FALSE))</f>
        <v>0</v>
      </c>
      <c r="L43" s="161"/>
      <c r="M43" s="161"/>
      <c r="N43" s="161"/>
    </row>
    <row r="44" spans="1:14">
      <c r="A44" s="557"/>
      <c r="B44" s="562"/>
      <c r="C44" s="127"/>
      <c r="D44" s="145">
        <f>IF(C44="",,VLOOKUP(C44,CIERRE!A$70:AJ$800,9,FALSE))</f>
        <v>0</v>
      </c>
      <c r="E44" s="127"/>
      <c r="F44" s="165"/>
      <c r="G44" s="165"/>
      <c r="H44" s="79" t="str">
        <f t="shared" si="4"/>
        <v xml:space="preserve"> </v>
      </c>
      <c r="I44" s="146"/>
      <c r="J44" s="242"/>
      <c r="K44" s="145">
        <f>IF(C44="",,VLOOKUP(C44,Patrones!$A$1:$E$293,5,FALSE))</f>
        <v>0</v>
      </c>
      <c r="L44" s="161"/>
      <c r="M44" s="161"/>
      <c r="N44" s="161"/>
    </row>
    <row r="45" spans="1:14" ht="15" thickBot="1">
      <c r="A45" s="557"/>
      <c r="B45" s="563"/>
      <c r="C45" s="78"/>
      <c r="D45" s="153">
        <f>IF(C45="",,VLOOKUP(C45,CIERRE!A$70:AJ$800,9,FALSE))</f>
        <v>0</v>
      </c>
      <c r="E45" s="78"/>
      <c r="F45" s="265"/>
      <c r="G45" s="265"/>
      <c r="H45" s="266" t="str">
        <f t="shared" si="4"/>
        <v xml:space="preserve"> </v>
      </c>
      <c r="I45" s="155"/>
      <c r="J45" s="268"/>
      <c r="K45" s="153">
        <f>IF(C45="",,VLOOKUP(C45,Patrones!$A$1:$E$293,5,FALSE))</f>
        <v>0</v>
      </c>
      <c r="L45" s="161"/>
      <c r="M45" s="161"/>
      <c r="N45" s="151"/>
    </row>
    <row r="46" spans="1:14">
      <c r="A46" s="567" t="s">
        <v>660</v>
      </c>
      <c r="B46" s="558" t="s">
        <v>20</v>
      </c>
      <c r="C46" s="232" t="s">
        <v>1678</v>
      </c>
      <c r="D46" s="252">
        <f>IF(C46="",,VLOOKUP(C46,CIERRE!A$70:AJ$800,9,FALSE))</f>
        <v>208.08</v>
      </c>
      <c r="E46" s="20" t="s">
        <v>171</v>
      </c>
      <c r="F46" s="21"/>
      <c r="G46" s="21"/>
      <c r="H46" s="194" t="str">
        <f t="shared" si="4"/>
        <v xml:space="preserve"> </v>
      </c>
      <c r="I46" s="394" t="s">
        <v>1904</v>
      </c>
      <c r="J46" s="99"/>
      <c r="K46" s="28" t="e">
        <f>IF(C46="",,VLOOKUP(C46,Patrones!$A$1:$E$293,5,FALSE))</f>
        <v>#N/A</v>
      </c>
      <c r="L46" s="28"/>
      <c r="M46" s="28"/>
      <c r="N46" s="28"/>
    </row>
    <row r="47" spans="1:14">
      <c r="A47" s="568"/>
      <c r="B47" s="559"/>
      <c r="C47" s="233"/>
      <c r="D47" s="253">
        <f>IF(C47="",,VLOOKUP(C47,CIERRE!A$70:AJ$800,9,FALSE))</f>
        <v>0</v>
      </c>
      <c r="E47" s="128"/>
      <c r="F47" s="95"/>
      <c r="G47" s="95"/>
      <c r="H47" s="96" t="str">
        <f t="shared" si="4"/>
        <v xml:space="preserve"> </v>
      </c>
      <c r="I47" s="256"/>
      <c r="J47" s="267"/>
      <c r="K47" s="26">
        <f>IF(C47="",,VLOOKUP(C47,Patrones!$A$1:$E$293,5,FALSE))</f>
        <v>0</v>
      </c>
      <c r="L47" s="26"/>
      <c r="M47" s="26"/>
      <c r="N47" s="26"/>
    </row>
    <row r="48" spans="1:14" ht="15" thickBot="1">
      <c r="A48" s="568"/>
      <c r="B48" s="560"/>
      <c r="C48" s="233"/>
      <c r="D48" s="253">
        <f>IF(C48="",,VLOOKUP(C48,CIERRE!A$70:AJ$800,9,FALSE))</f>
        <v>0</v>
      </c>
      <c r="E48" s="128"/>
      <c r="F48" s="204"/>
      <c r="G48" s="204"/>
      <c r="H48" s="168" t="str">
        <f t="shared" si="4"/>
        <v xml:space="preserve"> </v>
      </c>
      <c r="I48" s="144"/>
      <c r="J48" s="211"/>
      <c r="K48" s="166">
        <f>IF(C48="",,VLOOKUP(C48,Patrones!$A$1:$E$293,5,FALSE))</f>
        <v>0</v>
      </c>
      <c r="L48" s="166"/>
      <c r="M48" s="166"/>
      <c r="N48" s="166"/>
    </row>
    <row r="49" spans="1:14">
      <c r="A49" s="568"/>
      <c r="B49" s="561" t="s">
        <v>28</v>
      </c>
      <c r="C49" s="22"/>
      <c r="D49" s="27">
        <f>IF(C49="",,VLOOKUP(C49,CIERRE!A$70:AJ$800,9,FALSE))</f>
        <v>0</v>
      </c>
      <c r="E49" s="22"/>
      <c r="F49" s="23"/>
      <c r="G49" s="23"/>
      <c r="H49" s="24" t="str">
        <f t="shared" si="4"/>
        <v xml:space="preserve"> </v>
      </c>
      <c r="I49" s="25"/>
      <c r="J49" s="98"/>
      <c r="K49" s="27">
        <f>IF(C49="",,VLOOKUP(C49,Patrones!$A$1:$E$293,5,FALSE))</f>
        <v>0</v>
      </c>
      <c r="L49" s="27"/>
      <c r="M49" s="27"/>
      <c r="N49" s="27"/>
    </row>
    <row r="50" spans="1:14">
      <c r="A50" s="568"/>
      <c r="B50" s="562"/>
      <c r="C50" s="127"/>
      <c r="D50" s="145">
        <f>IF(C50="",,VLOOKUP(C50,CIERRE!A$70:AJ$800,9,FALSE))</f>
        <v>0</v>
      </c>
      <c r="E50" s="127"/>
      <c r="F50" s="165"/>
      <c r="G50" s="165"/>
      <c r="H50" s="79" t="str">
        <f t="shared" si="4"/>
        <v xml:space="preserve"> </v>
      </c>
      <c r="I50" s="146"/>
      <c r="J50" s="242"/>
      <c r="K50" s="145">
        <f>IF(C50="",,VLOOKUP(C50,Patrones!$A$1:$E$293,5,FALSE))</f>
        <v>0</v>
      </c>
      <c r="L50" s="145"/>
      <c r="M50" s="145"/>
      <c r="N50" s="145"/>
    </row>
    <row r="51" spans="1:14" ht="15" thickBot="1">
      <c r="A51" s="568"/>
      <c r="B51" s="563"/>
      <c r="C51" s="173"/>
      <c r="D51" s="169">
        <f>IF(C51="",,VLOOKUP(C51,CIERRE!A$70:AJ$800,9,FALSE))</f>
        <v>0</v>
      </c>
      <c r="E51" s="173"/>
      <c r="F51" s="170"/>
      <c r="G51" s="170"/>
      <c r="H51" s="171" t="str">
        <f t="shared" si="4"/>
        <v xml:space="preserve"> </v>
      </c>
      <c r="I51" s="172"/>
      <c r="J51" s="268"/>
      <c r="K51" s="169">
        <f>IF(C51="",,VLOOKUP(C51,Patrones!$A$1:$E$293,5,FALSE))</f>
        <v>0</v>
      </c>
      <c r="L51" s="169"/>
      <c r="M51" s="169"/>
      <c r="N51" s="169"/>
    </row>
    <row r="52" spans="1:14" ht="15" customHeight="1">
      <c r="A52" s="568"/>
      <c r="B52" s="570" t="s">
        <v>203</v>
      </c>
      <c r="C52" s="232"/>
      <c r="D52" s="252">
        <f>IF(C52="",,VLOOKUP(C52,CIERRE!A$70:AJ$800,9,FALSE))</f>
        <v>0</v>
      </c>
      <c r="E52" s="20"/>
      <c r="F52" s="91"/>
      <c r="G52" s="91"/>
      <c r="H52" s="92" t="str">
        <f t="shared" si="4"/>
        <v xml:space="preserve"> </v>
      </c>
      <c r="I52" s="154"/>
      <c r="J52" s="99"/>
      <c r="K52" s="28"/>
      <c r="L52" s="28"/>
      <c r="M52" s="28"/>
      <c r="N52" s="28"/>
    </row>
    <row r="53" spans="1:14" ht="15.75" customHeight="1" thickBot="1">
      <c r="A53" s="568"/>
      <c r="B53" s="571"/>
      <c r="C53" s="233"/>
      <c r="D53" s="253">
        <f>IF(C53="",,VLOOKUP(C53,CIERRE!A$70:AJ$800,9,FALSE))</f>
        <v>0</v>
      </c>
      <c r="E53" s="128"/>
      <c r="F53" s="204"/>
      <c r="G53" s="204"/>
      <c r="H53" s="168" t="str">
        <f t="shared" si="4"/>
        <v xml:space="preserve"> </v>
      </c>
      <c r="I53" s="144"/>
      <c r="J53" s="211"/>
      <c r="K53" s="166"/>
      <c r="L53" s="166"/>
      <c r="M53" s="166"/>
      <c r="N53" s="166"/>
    </row>
    <row r="54" spans="1:14">
      <c r="A54" s="568"/>
      <c r="B54" s="561" t="s">
        <v>21</v>
      </c>
      <c r="C54" s="22"/>
      <c r="D54" s="27">
        <f>IF(C54="",,VLOOKUP(C54,CIERRE!A$70:AJ$800,9,FALSE))</f>
        <v>0</v>
      </c>
      <c r="E54" s="22"/>
      <c r="F54" s="23"/>
      <c r="G54" s="23"/>
      <c r="H54" s="226" t="str">
        <f t="shared" si="4"/>
        <v xml:space="preserve"> </v>
      </c>
      <c r="I54" s="25"/>
      <c r="J54" s="97"/>
      <c r="K54" s="27">
        <f>IF(C54="",,VLOOKUP(C54,Patrones!$A$1:$E$293,5,FALSE))</f>
        <v>0</v>
      </c>
      <c r="L54" s="27"/>
      <c r="M54" s="27"/>
      <c r="N54" s="27"/>
    </row>
    <row r="55" spans="1:14" ht="15" thickBot="1">
      <c r="A55" s="568"/>
      <c r="B55" s="563"/>
      <c r="C55" s="173"/>
      <c r="D55" s="169">
        <f>IF(C55="",,VLOOKUP(C55,CIERRE!A$70:AJ$800,9,FALSE))</f>
        <v>0</v>
      </c>
      <c r="E55" s="173"/>
      <c r="F55" s="170"/>
      <c r="G55" s="170"/>
      <c r="H55" s="171" t="str">
        <f t="shared" si="4"/>
        <v xml:space="preserve"> </v>
      </c>
      <c r="I55" s="172"/>
      <c r="J55" s="195"/>
      <c r="K55" s="169">
        <f>IF(C55="",,VLOOKUP(C55,Patrones!$A$1:$E$293,5,FALSE))</f>
        <v>0</v>
      </c>
      <c r="L55" s="169"/>
      <c r="M55" s="169"/>
      <c r="N55" s="169"/>
    </row>
    <row r="56" spans="1:14" ht="130.5">
      <c r="A56" s="568"/>
      <c r="B56" s="570" t="s">
        <v>22</v>
      </c>
      <c r="C56" s="233" t="s">
        <v>124</v>
      </c>
      <c r="D56" s="254">
        <f>IF(C56="",,VLOOKUP(C56,CIERRE!A$70:AJ$800,9,FALSE))</f>
        <v>179.8</v>
      </c>
      <c r="E56" s="128" t="s">
        <v>137</v>
      </c>
      <c r="F56" s="310">
        <v>5.9027777777777783E-2</v>
      </c>
      <c r="G56" s="310" t="s">
        <v>978</v>
      </c>
      <c r="H56" s="311">
        <v>22</v>
      </c>
      <c r="I56" s="320" t="s">
        <v>1045</v>
      </c>
      <c r="J56" s="100" t="s">
        <v>1919</v>
      </c>
      <c r="K56" s="28" t="e">
        <f>IF(C56="",,VLOOKUP(C56,Patrones!$A$1:$E$293,5,FALSE))</f>
        <v>#N/A</v>
      </c>
      <c r="L56" s="28"/>
      <c r="M56" s="28"/>
      <c r="N56" s="26"/>
    </row>
    <row r="57" spans="1:14">
      <c r="A57" s="568"/>
      <c r="B57" s="572"/>
      <c r="C57" s="233" t="s">
        <v>1276</v>
      </c>
      <c r="D57" s="254">
        <f>IF(C57="",,VLOOKUP(C57,CIERRE!A$70:AJ$800,9,FALSE))</f>
        <v>12.096</v>
      </c>
      <c r="E57" s="128" t="s">
        <v>162</v>
      </c>
      <c r="F57" s="310"/>
      <c r="G57" s="310"/>
      <c r="H57" s="311" t="str">
        <f t="shared" ref="H57:H58" si="5">IF(MID(G57,1,3)="Con","",IF(E57="APAGADO",D57/24*(IF((G57-F57)*24&gt;0,(G57-F57)*24,24+(G57-F57)*24))," "))</f>
        <v xml:space="preserve"> </v>
      </c>
      <c r="I57" s="320" t="s">
        <v>1922</v>
      </c>
      <c r="J57" s="367"/>
      <c r="K57" s="26" t="e">
        <f>IF(C57="",,VLOOKUP(C57,Patrones!$A$1:$E$293,5,FALSE))</f>
        <v>#N/A</v>
      </c>
      <c r="L57" s="314"/>
      <c r="M57" s="314"/>
      <c r="N57" s="149"/>
    </row>
    <row r="58" spans="1:14">
      <c r="A58" s="568"/>
      <c r="B58" s="572"/>
      <c r="C58" s="233"/>
      <c r="D58" s="254">
        <f>IF(C58="",,VLOOKUP(C58,CIERRE!A$70:AJ$800,9,FALSE))</f>
        <v>0</v>
      </c>
      <c r="E58" s="128"/>
      <c r="F58" s="310"/>
      <c r="G58" s="310"/>
      <c r="H58" s="311" t="str">
        <f t="shared" si="5"/>
        <v xml:space="preserve"> </v>
      </c>
      <c r="I58" s="320"/>
      <c r="J58" s="263"/>
      <c r="K58" s="26">
        <f>IF(C58="",,VLOOKUP(C58,Patrones!$A$1:$E$293,5,FALSE))</f>
        <v>0</v>
      </c>
      <c r="L58" s="314"/>
      <c r="M58" s="314"/>
      <c r="N58" s="149"/>
    </row>
    <row r="59" spans="1:14">
      <c r="A59" s="568"/>
      <c r="B59" s="572"/>
      <c r="C59" s="233"/>
      <c r="D59" s="254">
        <f>IF(C59="",,VLOOKUP(C59,CIERRE!A$70:AJ$800,9,FALSE))</f>
        <v>0</v>
      </c>
      <c r="E59" s="128"/>
      <c r="F59" s="310"/>
      <c r="G59" s="310"/>
      <c r="H59" s="311" t="str">
        <f>IF(MID(G59,1,3)="Con","",IF(E59="APAGADO",D59/24*(IF((G59-F59)*24&gt;0,(G59-F59)*24,24+(G59-F59)*24))," "))</f>
        <v xml:space="preserve"> </v>
      </c>
      <c r="I59" s="320"/>
      <c r="J59" s="263"/>
      <c r="K59" s="26">
        <f>IF(C59="",,VLOOKUP(C59,Patrones!$A$1:$E$293,5,FALSE))</f>
        <v>0</v>
      </c>
      <c r="L59" s="314"/>
      <c r="M59" s="314"/>
      <c r="N59" s="233"/>
    </row>
    <row r="60" spans="1:14" ht="15" thickBot="1">
      <c r="A60" s="569"/>
      <c r="B60" s="571"/>
      <c r="C60" s="235"/>
      <c r="D60" s="255">
        <f>IF(C60="",,VLOOKUP(C60,CIERRE!A$70:AJ$800,9,FALSE))</f>
        <v>0</v>
      </c>
      <c r="E60" s="167"/>
      <c r="F60" s="196"/>
      <c r="G60" s="196"/>
      <c r="H60" s="168" t="str">
        <f t="shared" si="0"/>
        <v xml:space="preserve"> </v>
      </c>
      <c r="I60" s="174"/>
      <c r="J60" s="230"/>
      <c r="K60" s="166">
        <f>IF(C60="",,VLOOKUP(C60,Patrones!$A$1:$E$293,5,FALSE))</f>
        <v>0</v>
      </c>
      <c r="L60" s="166"/>
      <c r="M60" s="166"/>
      <c r="N60" s="29"/>
    </row>
    <row r="61" spans="1:14" ht="15" thickBot="1">
      <c r="C61" s="102"/>
      <c r="E61" s="2"/>
      <c r="G61" s="198" t="s">
        <v>37</v>
      </c>
      <c r="H61" s="199">
        <f>SUM(H7:H60)</f>
        <v>324.72888888888889</v>
      </c>
      <c r="I61" s="103"/>
    </row>
    <row r="62" spans="1:14">
      <c r="C62" s="102"/>
      <c r="E62" s="2"/>
      <c r="G62" s="104"/>
      <c r="H62" s="105"/>
    </row>
    <row r="63" spans="1:14">
      <c r="C63" s="102"/>
      <c r="E63" s="2"/>
      <c r="G63" s="104"/>
      <c r="H63" s="105"/>
    </row>
    <row r="64" spans="1:14">
      <c r="C64" s="102"/>
    </row>
    <row r="65" spans="3:3">
      <c r="C65" s="102"/>
    </row>
    <row r="66" spans="3:3">
      <c r="C66" s="102"/>
    </row>
    <row r="67" spans="3:3">
      <c r="C67" s="102"/>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45"/>
    <mergeCell ref="B20:B32"/>
    <mergeCell ref="B33:B45"/>
    <mergeCell ref="A7:A19"/>
    <mergeCell ref="B7:B8"/>
    <mergeCell ref="B9:B10"/>
    <mergeCell ref="B11:B13"/>
    <mergeCell ref="B14:B16"/>
    <mergeCell ref="B17:B19"/>
    <mergeCell ref="A46:A60"/>
    <mergeCell ref="B46:B48"/>
    <mergeCell ref="B49:B51"/>
    <mergeCell ref="B52:B53"/>
    <mergeCell ref="B54:B55"/>
    <mergeCell ref="B56:B60"/>
  </mergeCells>
  <dataValidations count="1">
    <dataValidation type="list" allowBlank="1" showInputMessage="1" showErrorMessage="1" sqref="N7:N60" xr:uid="{DA2CFA9C-1DCF-4223-83EB-F067D789677B}">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752B655D-E6BE-47A3-BB17-11C162B36DDB}">
          <x14:formula1>
            <xm:f>Guias!$R$3:$R$102</xm:f>
          </x14:formula1>
          <xm:sqref>M7:M60</xm:sqref>
        </x14:dataValidation>
        <x14:dataValidation type="list" allowBlank="1" showInputMessage="1" showErrorMessage="1" xr:uid="{3C9DFFC3-92FA-46A1-B8F8-9EA81D34DCF5}">
          <x14:formula1>
            <xm:f>Guias!$P$3:$P$78</xm:f>
          </x14:formula1>
          <xm:sqref>L7:L60</xm:sqref>
        </x14:dataValidation>
        <x14:dataValidation type="list" allowBlank="1" showInputMessage="1" xr:uid="{11650BCB-7A8B-42DC-AD96-002408622943}">
          <x14:formula1>
            <xm:f>Guias!$H$3:$H$22</xm:f>
          </x14:formula1>
          <xm:sqref>E7:E60</xm:sqref>
        </x14:dataValidation>
        <x14:dataValidation type="list" allowBlank="1" showInputMessage="1" xr:uid="{8D974111-22C9-45E3-B73A-32BACFCF9379}">
          <x14:formula1>
            <xm:f>Guias!$J$3:$J$25</xm:f>
          </x14:formula1>
          <xm:sqref>I7:I60</xm:sqref>
        </x14:dataValidation>
        <x14:dataValidation type="list" allowBlank="1" showInputMessage="1" xr:uid="{E45933B5-BCA0-4822-BB00-1A56AC21E1D7}">
          <x14:formula1>
            <xm:f>Guias!$A$2:$A$4</xm:f>
          </x14:formula1>
          <xm:sqref>C7:C8</xm:sqref>
        </x14:dataValidation>
        <x14:dataValidation type="list" allowBlank="1" showInputMessage="1" xr:uid="{C2E8C9FC-23C7-465D-9700-1DAA3EA2EDB3}">
          <x14:formula1>
            <xm:f>Guias!$A$85:$A$142</xm:f>
          </x14:formula1>
          <xm:sqref>C33:C45</xm:sqref>
        </x14:dataValidation>
        <x14:dataValidation type="list" allowBlank="1" showInputMessage="1" xr:uid="{E237FE52-32EC-4381-ADDE-8CB2A65652FC}">
          <x14:formula1>
            <xm:f>Guias!$A$143:$A$167</xm:f>
          </x14:formula1>
          <xm:sqref>C46:C48</xm:sqref>
        </x14:dataValidation>
        <x14:dataValidation type="list" allowBlank="1" showInputMessage="1" xr:uid="{EEF6FF25-C13C-47EA-850B-2B00DF452263}">
          <x14:formula1>
            <xm:f>Guias!$A$172:$A$199</xm:f>
          </x14:formula1>
          <xm:sqref>C56:C60</xm:sqref>
        </x14:dataValidation>
        <x14:dataValidation type="list" allowBlank="1" showInputMessage="1" xr:uid="{ECE14A13-7637-442D-9765-D6FC72E60B05}">
          <x14:formula1>
            <xm:f>Guias!$A$226:$A$229</xm:f>
          </x14:formula1>
          <xm:sqref>C9:C10</xm:sqref>
        </x14:dataValidation>
        <x14:dataValidation type="list" allowBlank="1" showInputMessage="1" xr:uid="{4C24AED2-968D-49DB-9BED-04D71EE7DB7C}">
          <x14:formula1>
            <xm:f>Guias!$A$230:$A$242</xm:f>
          </x14:formula1>
          <xm:sqref>C49:C51</xm:sqref>
        </x14:dataValidation>
        <x14:dataValidation type="list" allowBlank="1" showInputMessage="1" xr:uid="{98C33464-7D2F-4F2B-AB6A-DEB7972B7ACB}">
          <x14:formula1>
            <xm:f>Guias!$A$243:$A$244</xm:f>
          </x14:formula1>
          <xm:sqref>C52:C53</xm:sqref>
        </x14:dataValidation>
        <x14:dataValidation type="list" allowBlank="1" showInputMessage="1" xr:uid="{81A93467-5277-4067-8B9C-BCC9AD94FFC4}">
          <x14:formula1>
            <xm:f>Guias!$A$168:$A$171</xm:f>
          </x14:formula1>
          <xm:sqref>C54:C55</xm:sqref>
        </x14:dataValidation>
        <x14:dataValidation type="list" allowBlank="1" showInputMessage="1" xr:uid="{BCAE5A86-9685-400F-8B92-8FC8179B12FB}">
          <x14:formula1>
            <xm:f>Guias!$A$260:$A$272</xm:f>
          </x14:formula1>
          <xm:sqref>C17:C19</xm:sqref>
        </x14:dataValidation>
        <x14:dataValidation type="list" allowBlank="1" showInputMessage="1" xr:uid="{767AF71E-8EC8-454E-A21E-97032602EE8A}">
          <x14:formula1>
            <xm:f>Guias!$A$200:$A$224</xm:f>
          </x14:formula1>
          <xm:sqref>C11:C13</xm:sqref>
        </x14:dataValidation>
        <x14:dataValidation type="list" allowBlank="1" showInputMessage="1" xr:uid="{CA13B99C-8279-4E6A-8052-131F98F8C498}">
          <x14:formula1>
            <xm:f>Guias!$A$245:$A$259</xm:f>
          </x14:formula1>
          <xm:sqref>C14:C16</xm:sqref>
        </x14:dataValidation>
        <x14:dataValidation type="list" allowBlank="1" showInputMessage="1" xr:uid="{DF7C2BD3-546F-42BF-9613-8F901E06D34D}">
          <x14:formula1>
            <xm:f>Guias!$A$5:$A$84</xm:f>
          </x14:formula1>
          <xm:sqref>C20:C32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3022A-B1F0-4E34-A340-483D731F2664}">
  <sheetPr codeName="Hoja239"/>
  <dimension ref="A1:P93"/>
  <sheetViews>
    <sheetView zoomScale="43" zoomScaleNormal="90" workbookViewId="0">
      <selection activeCell="M24" sqref="M2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t="s">
        <v>471</v>
      </c>
      <c r="D7" s="27">
        <v>40</v>
      </c>
      <c r="E7" s="22" t="s">
        <v>137</v>
      </c>
      <c r="F7" s="297" t="s">
        <v>307</v>
      </c>
      <c r="G7" s="23" t="s">
        <v>978</v>
      </c>
      <c r="H7" s="24">
        <v>40</v>
      </c>
      <c r="I7" s="25" t="s">
        <v>1047</v>
      </c>
      <c r="J7" s="97" t="s">
        <v>1875</v>
      </c>
      <c r="K7" s="27"/>
      <c r="L7" s="27"/>
      <c r="M7" s="27"/>
      <c r="N7" s="27"/>
      <c r="P7" s="3" t="s">
        <v>1305</v>
      </c>
    </row>
    <row r="8" spans="1:16" ht="15" customHeight="1" thickBot="1">
      <c r="A8" s="565"/>
      <c r="B8" s="563"/>
      <c r="C8" s="19"/>
      <c r="D8" s="161">
        <v>0</v>
      </c>
      <c r="E8" s="78"/>
      <c r="F8" s="170"/>
      <c r="G8" s="170"/>
      <c r="H8" s="171" t="str">
        <f t="shared" ref="H8:H61" si="0">IF(MID(G8,1,3)="Con","",IF(E8="APAGADO",D8/24*(IF((G8-F8)*24&gt;0,(G8-F8)*24,24+(G8-F8)*24))," "))</f>
        <v xml:space="preserve"> </v>
      </c>
      <c r="I8" s="155"/>
      <c r="J8" s="231"/>
      <c r="K8" s="151"/>
      <c r="L8" s="151"/>
      <c r="M8" s="151"/>
      <c r="N8" s="151"/>
      <c r="P8" s="3" t="s">
        <v>1306</v>
      </c>
    </row>
    <row r="9" spans="1:16" ht="15" customHeight="1">
      <c r="A9" s="565"/>
      <c r="B9" s="558" t="s">
        <v>127</v>
      </c>
      <c r="C9" s="232"/>
      <c r="D9" s="252">
        <v>0</v>
      </c>
      <c r="E9" s="20"/>
      <c r="F9" s="91"/>
      <c r="G9" s="91"/>
      <c r="H9" s="92" t="str">
        <f t="shared" si="0"/>
        <v xml:space="preserve"> </v>
      </c>
      <c r="I9" s="154"/>
      <c r="J9" s="99"/>
      <c r="K9" s="28"/>
      <c r="L9" s="28"/>
      <c r="M9" s="28"/>
      <c r="N9" s="28"/>
    </row>
    <row r="10" spans="1:16" ht="15" customHeight="1" thickBot="1">
      <c r="A10" s="565"/>
      <c r="B10" s="560"/>
      <c r="C10" s="233"/>
      <c r="D10" s="253">
        <v>0</v>
      </c>
      <c r="E10" s="128"/>
      <c r="F10" s="204"/>
      <c r="G10" s="204"/>
      <c r="H10" s="168" t="str">
        <f t="shared" si="0"/>
        <v xml:space="preserve"> </v>
      </c>
      <c r="I10" s="174"/>
      <c r="J10" s="101"/>
      <c r="K10" s="149"/>
      <c r="L10" s="149"/>
      <c r="M10" s="149"/>
      <c r="N10" s="149"/>
    </row>
    <row r="11" spans="1:16">
      <c r="A11" s="565"/>
      <c r="B11" s="561" t="s">
        <v>23</v>
      </c>
      <c r="C11" s="22" t="s">
        <v>126</v>
      </c>
      <c r="D11" s="27">
        <v>758.5</v>
      </c>
      <c r="E11" s="22" t="s">
        <v>490</v>
      </c>
      <c r="F11" s="23"/>
      <c r="G11" s="23"/>
      <c r="H11" s="24" t="str">
        <f t="shared" si="0"/>
        <v xml:space="preserve"> </v>
      </c>
      <c r="I11" s="25" t="s">
        <v>1907</v>
      </c>
      <c r="J11" s="97"/>
      <c r="K11" s="27" t="str">
        <f>IF(C11="",,VLOOKUP(C11,Patrones!$A$1:$E$293,5,FALSE))</f>
        <v>CLB-003IUI</v>
      </c>
      <c r="L11" s="27"/>
      <c r="M11" s="27"/>
      <c r="N11" s="27"/>
    </row>
    <row r="12" spans="1:16" ht="29">
      <c r="A12" s="565"/>
      <c r="B12" s="562"/>
      <c r="C12" s="19" t="s">
        <v>26</v>
      </c>
      <c r="D12" s="161">
        <v>146.72</v>
      </c>
      <c r="E12" s="19" t="s">
        <v>490</v>
      </c>
      <c r="F12" s="83"/>
      <c r="G12" s="83"/>
      <c r="H12" s="226" t="str">
        <f t="shared" si="0"/>
        <v xml:space="preserve"> </v>
      </c>
      <c r="I12" s="270" t="s">
        <v>1908</v>
      </c>
      <c r="J12" s="262"/>
      <c r="K12" s="161" t="str">
        <f>IF(C12="",,VLOOKUP(C12,Patrones!$A$1:$E$293,5,FALSE))</f>
        <v>YLBA-026WIW</v>
      </c>
      <c r="L12" s="161"/>
      <c r="M12" s="161"/>
      <c r="N12" s="161"/>
    </row>
    <row r="13" spans="1:16" ht="29.5" thickBot="1">
      <c r="A13" s="565"/>
      <c r="B13" s="563"/>
      <c r="C13" s="19" t="s">
        <v>1173</v>
      </c>
      <c r="D13" s="161">
        <v>719.8</v>
      </c>
      <c r="E13" s="173" t="s">
        <v>162</v>
      </c>
      <c r="F13" s="170"/>
      <c r="G13" s="170"/>
      <c r="H13" s="171" t="str">
        <f t="shared" si="0"/>
        <v xml:space="preserve"> </v>
      </c>
      <c r="I13" s="172" t="s">
        <v>1917</v>
      </c>
      <c r="J13" s="195"/>
      <c r="K13" s="169" t="e">
        <f>IF(C13="",,VLOOKUP(C13,Patrones!$A$1:$E$293,5,FALSE))</f>
        <v>#N/A</v>
      </c>
      <c r="L13" s="169"/>
      <c r="M13" s="169"/>
      <c r="N13" s="169"/>
    </row>
    <row r="14" spans="1:16" ht="29">
      <c r="A14" s="565"/>
      <c r="B14" s="558" t="s">
        <v>29</v>
      </c>
      <c r="C14" s="232" t="s">
        <v>130</v>
      </c>
      <c r="D14" s="252">
        <v>190</v>
      </c>
      <c r="E14" s="20" t="s">
        <v>490</v>
      </c>
      <c r="F14" s="302"/>
      <c r="G14" s="91"/>
      <c r="H14" s="92" t="str">
        <f t="shared" si="0"/>
        <v xml:space="preserve"> </v>
      </c>
      <c r="I14" s="251" t="s">
        <v>1905</v>
      </c>
      <c r="J14" s="99"/>
      <c r="K14" s="28"/>
      <c r="L14" s="28"/>
      <c r="M14" s="28"/>
      <c r="N14" s="28"/>
    </row>
    <row r="15" spans="1:16" ht="29">
      <c r="A15" s="565"/>
      <c r="B15" s="559"/>
      <c r="C15" s="233" t="s">
        <v>131</v>
      </c>
      <c r="D15" s="253">
        <v>261</v>
      </c>
      <c r="E15" s="128" t="s">
        <v>162</v>
      </c>
      <c r="F15" s="95"/>
      <c r="G15" s="95"/>
      <c r="H15" s="96" t="str">
        <f t="shared" si="0"/>
        <v xml:space="preserve"> </v>
      </c>
      <c r="I15" s="256" t="s">
        <v>1909</v>
      </c>
      <c r="J15" s="267"/>
      <c r="K15" s="26"/>
      <c r="L15" s="26"/>
      <c r="M15" s="26"/>
      <c r="N15" s="26"/>
    </row>
    <row r="16" spans="1:16" ht="15" thickBot="1">
      <c r="A16" s="565"/>
      <c r="B16" s="560"/>
      <c r="C16" s="233"/>
      <c r="D16" s="253">
        <v>0</v>
      </c>
      <c r="E16" s="128"/>
      <c r="F16" s="204"/>
      <c r="G16" s="204"/>
      <c r="H16" s="168" t="str">
        <f t="shared" si="0"/>
        <v xml:space="preserve"> </v>
      </c>
      <c r="I16" s="144"/>
      <c r="J16" s="211"/>
      <c r="K16" s="166"/>
      <c r="L16" s="166"/>
      <c r="M16" s="166"/>
      <c r="N16" s="166"/>
    </row>
    <row r="17" spans="1:14">
      <c r="A17" s="565"/>
      <c r="B17" s="561" t="s">
        <v>33</v>
      </c>
      <c r="C17" s="22"/>
      <c r="D17" s="27">
        <v>0</v>
      </c>
      <c r="E17" s="22"/>
      <c r="F17" s="23"/>
      <c r="G17" s="23"/>
      <c r="H17" s="24" t="str">
        <f t="shared" si="0"/>
        <v xml:space="preserve"> </v>
      </c>
      <c r="I17" s="25"/>
      <c r="J17" s="97"/>
      <c r="K17" s="27">
        <f>IF(C17="",,VLOOKUP(C17,Patrones!$A$1:$E$293,5,FALSE))</f>
        <v>0</v>
      </c>
      <c r="L17" s="27"/>
      <c r="M17" s="27"/>
      <c r="N17" s="27"/>
    </row>
    <row r="18" spans="1:14">
      <c r="A18" s="565"/>
      <c r="B18" s="562"/>
      <c r="C18" s="19"/>
      <c r="D18" s="161">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1180</v>
      </c>
      <c r="D20" s="253">
        <v>286</v>
      </c>
      <c r="E20" s="20" t="s">
        <v>137</v>
      </c>
      <c r="F20" s="91">
        <v>0.40625</v>
      </c>
      <c r="G20" s="91">
        <v>0.58680555555555558</v>
      </c>
      <c r="H20" s="92">
        <f t="shared" si="0"/>
        <v>51.638888888888893</v>
      </c>
      <c r="I20" s="154" t="s">
        <v>1045</v>
      </c>
      <c r="J20" s="99"/>
      <c r="K20" s="28" t="str">
        <f>IF(C20="",,VLOOKUP(C20,Patrones!$A$1:$E$293,5,FALSE))</f>
        <v>ACAJ-209R1IUI</v>
      </c>
      <c r="L20" s="28"/>
      <c r="M20" s="28"/>
      <c r="N20" s="28"/>
    </row>
    <row r="21" spans="1:14">
      <c r="A21" s="557"/>
      <c r="B21" s="559"/>
      <c r="C21" s="237" t="s">
        <v>1061</v>
      </c>
      <c r="D21" s="254">
        <v>560</v>
      </c>
      <c r="E21" s="238" t="s">
        <v>137</v>
      </c>
      <c r="F21" s="228">
        <v>0.63888888888888895</v>
      </c>
      <c r="G21" s="228">
        <v>0.69444444444444453</v>
      </c>
      <c r="H21" s="239">
        <f t="shared" si="0"/>
        <v>31.111111111111125</v>
      </c>
      <c r="I21" s="251" t="s">
        <v>1048</v>
      </c>
      <c r="J21" s="229"/>
      <c r="K21" s="162" t="str">
        <f>IF(C21="",,VLOOKUP(C21,Patrones!$A$1:$E$293,5,FALSE))</f>
        <v>ACAJ-209R1IUI</v>
      </c>
      <c r="L21" s="149"/>
      <c r="M21" s="149"/>
      <c r="N21" s="149"/>
    </row>
    <row r="22" spans="1:14">
      <c r="A22" s="557"/>
      <c r="B22" s="559"/>
      <c r="C22" s="237" t="s">
        <v>98</v>
      </c>
      <c r="D22" s="254">
        <v>163</v>
      </c>
      <c r="E22" s="238" t="s">
        <v>137</v>
      </c>
      <c r="F22" s="228">
        <v>0.80555555555555547</v>
      </c>
      <c r="G22" s="228">
        <v>4.8611111111111112E-2</v>
      </c>
      <c r="H22" s="239">
        <f t="shared" si="0"/>
        <v>39.618055555555571</v>
      </c>
      <c r="I22" s="251" t="s">
        <v>1041</v>
      </c>
      <c r="J22" s="229"/>
      <c r="K22" s="162" t="e">
        <f>IF(C22="",,VLOOKUP(C22,Patrones!$A$1:$E$293,5,FALSE))</f>
        <v>#N/A</v>
      </c>
      <c r="L22" s="149"/>
      <c r="M22" s="149"/>
      <c r="N22" s="149"/>
    </row>
    <row r="23" spans="1:14">
      <c r="A23" s="557"/>
      <c r="B23" s="559"/>
      <c r="C23" s="237" t="s">
        <v>1146</v>
      </c>
      <c r="D23" s="254">
        <v>376.2</v>
      </c>
      <c r="E23" s="238" t="s">
        <v>490</v>
      </c>
      <c r="F23" s="228"/>
      <c r="G23" s="228"/>
      <c r="H23" s="239" t="str">
        <f t="shared" si="0"/>
        <v xml:space="preserve"> </v>
      </c>
      <c r="I23" s="251" t="s">
        <v>1911</v>
      </c>
      <c r="J23" s="229"/>
      <c r="K23" s="162" t="str">
        <f>IF(C23="",,VLOOKUP(C23,Patrones!$A$1:$E$293,5,FALSE))</f>
        <v>ACAI-107IUI</v>
      </c>
      <c r="L23" s="149"/>
      <c r="M23" s="149"/>
      <c r="N23" s="149"/>
    </row>
    <row r="24" spans="1:14" ht="29">
      <c r="A24" s="557"/>
      <c r="B24" s="559"/>
      <c r="C24" s="237" t="s">
        <v>1061</v>
      </c>
      <c r="D24" s="254">
        <v>560</v>
      </c>
      <c r="E24" s="238" t="s">
        <v>490</v>
      </c>
      <c r="F24" s="228"/>
      <c r="G24" s="228"/>
      <c r="H24" s="239" t="str">
        <f t="shared" si="0"/>
        <v xml:space="preserve"> </v>
      </c>
      <c r="I24" s="251" t="s">
        <v>1913</v>
      </c>
      <c r="J24" s="229"/>
      <c r="K24" s="162" t="str">
        <f>IF(C24="",,VLOOKUP(C24,Patrones!$A$1:$E$293,5,FALSE))</f>
        <v>ACAJ-209R1IUI</v>
      </c>
      <c r="L24" s="237"/>
      <c r="M24" s="149"/>
      <c r="N24" s="149"/>
    </row>
    <row r="25" spans="1:14" ht="58">
      <c r="A25" s="557"/>
      <c r="B25" s="559"/>
      <c r="C25" s="237" t="s">
        <v>72</v>
      </c>
      <c r="D25" s="254">
        <v>268.39999999999998</v>
      </c>
      <c r="E25" s="238" t="s">
        <v>490</v>
      </c>
      <c r="F25" s="228"/>
      <c r="G25" s="228"/>
      <c r="H25" s="239" t="str">
        <f t="shared" si="0"/>
        <v xml:space="preserve"> </v>
      </c>
      <c r="I25" s="251" t="s">
        <v>1914</v>
      </c>
      <c r="J25" s="229" t="s">
        <v>1915</v>
      </c>
      <c r="K25" s="162" t="str">
        <f>IF(C25="",,VLOOKUP(C25,Patrones!$A$1:$E$293,5,FALSE))</f>
        <v>ACAI-107IUI</v>
      </c>
      <c r="L25" s="237"/>
      <c r="M25" s="162"/>
      <c r="N25" s="162"/>
    </row>
    <row r="26" spans="1:14" ht="43.5">
      <c r="A26" s="557"/>
      <c r="B26" s="559"/>
      <c r="C26" s="237" t="s">
        <v>98</v>
      </c>
      <c r="D26" s="254">
        <v>163</v>
      </c>
      <c r="E26" s="238" t="s">
        <v>490</v>
      </c>
      <c r="F26" s="228"/>
      <c r="G26" s="228"/>
      <c r="H26" s="239" t="str">
        <f t="shared" si="0"/>
        <v xml:space="preserve"> </v>
      </c>
      <c r="I26" s="251" t="s">
        <v>1916</v>
      </c>
      <c r="J26" s="229"/>
      <c r="K26" s="162" t="e">
        <f>IF(C26="",,VLOOKUP(C26,Patrones!$A$1:$E$293,5,FALSE))</f>
        <v>#N/A</v>
      </c>
      <c r="L26" s="162"/>
      <c r="M26" s="162"/>
      <c r="N26" s="162"/>
    </row>
    <row r="27" spans="1:14">
      <c r="A27" s="557"/>
      <c r="B27" s="559"/>
      <c r="C27" s="237" t="s">
        <v>676</v>
      </c>
      <c r="D27" s="254">
        <v>239.2</v>
      </c>
      <c r="E27" s="238" t="s">
        <v>490</v>
      </c>
      <c r="F27" s="228"/>
      <c r="G27" s="228"/>
      <c r="H27" s="239" t="str">
        <f t="shared" si="0"/>
        <v xml:space="preserve"> </v>
      </c>
      <c r="I27" s="251" t="s">
        <v>1923</v>
      </c>
      <c r="J27" s="229" t="s">
        <v>1931</v>
      </c>
      <c r="K27" s="162" t="str">
        <f>IF(C27="",,VLOOKUP(C27,Patrones!$A$1:$E$293,5,FALSE))</f>
        <v>ACAI-205IUI</v>
      </c>
      <c r="L27" s="162"/>
      <c r="M27" s="162"/>
      <c r="N27" s="162"/>
    </row>
    <row r="28" spans="1:14">
      <c r="A28" s="557"/>
      <c r="B28" s="559"/>
      <c r="C28" s="237"/>
      <c r="D28" s="254">
        <v>0</v>
      </c>
      <c r="E28" s="238"/>
      <c r="F28" s="228"/>
      <c r="G28" s="228"/>
      <c r="H28" s="239" t="str">
        <f t="shared" si="0"/>
        <v xml:space="preserve"> </v>
      </c>
      <c r="I28" s="251"/>
      <c r="J28" s="229"/>
      <c r="K28" s="162">
        <f>IF(C28="",,VLOOKUP(C28,Patrones!$A$1:$E$293,5,FALSE))</f>
        <v>0</v>
      </c>
      <c r="L28" s="162"/>
      <c r="M28" s="162"/>
      <c r="N28" s="162"/>
    </row>
    <row r="29" spans="1:14">
      <c r="A29" s="557"/>
      <c r="B29" s="559"/>
      <c r="C29" s="237"/>
      <c r="D29" s="254">
        <v>0</v>
      </c>
      <c r="E29" s="238"/>
      <c r="F29" s="228"/>
      <c r="G29" s="228"/>
      <c r="H29" s="239" t="str">
        <f t="shared" si="0"/>
        <v xml:space="preserve"> </v>
      </c>
      <c r="I29" s="251"/>
      <c r="J29" s="229"/>
      <c r="K29" s="162">
        <f>IF(C29="",,VLOOKUP(C29,Patrones!$A$1:$E$293,5,FALSE))</f>
        <v>0</v>
      </c>
      <c r="L29" s="162"/>
      <c r="M29" s="162"/>
      <c r="N29" s="162"/>
    </row>
    <row r="30" spans="1:14">
      <c r="A30" s="557"/>
      <c r="B30" s="559"/>
      <c r="C30" s="237"/>
      <c r="D30" s="254">
        <v>0</v>
      </c>
      <c r="E30" s="238"/>
      <c r="F30" s="228"/>
      <c r="G30" s="228"/>
      <c r="H30" s="239" t="str">
        <f t="shared" si="0"/>
        <v xml:space="preserve"> </v>
      </c>
      <c r="I30" s="251"/>
      <c r="J30" s="229"/>
      <c r="K30" s="162">
        <f>IF(C30="",,VLOOKUP(C30,Patrones!$A$1:$E$293,5,FALSE))</f>
        <v>0</v>
      </c>
      <c r="L30" s="162"/>
      <c r="M30" s="162"/>
      <c r="N30" s="162"/>
    </row>
    <row r="31" spans="1:14">
      <c r="A31" s="557"/>
      <c r="B31" s="559"/>
      <c r="C31" s="237"/>
      <c r="D31" s="254">
        <v>0</v>
      </c>
      <c r="E31" s="238"/>
      <c r="F31" s="228"/>
      <c r="G31" s="228"/>
      <c r="H31" s="239" t="str">
        <f t="shared" si="0"/>
        <v xml:space="preserve"> </v>
      </c>
      <c r="I31" s="251"/>
      <c r="J31" s="229"/>
      <c r="K31" s="162">
        <f>IF(C31="",,VLOOKUP(C31,Patrones!$A$1:$E$293,5,FALSE))</f>
        <v>0</v>
      </c>
      <c r="L31" s="162"/>
      <c r="M31" s="162"/>
      <c r="N31" s="162"/>
    </row>
    <row r="32" spans="1:14" ht="15" thickBot="1">
      <c r="A32" s="557"/>
      <c r="B32" s="560"/>
      <c r="C32" s="236"/>
      <c r="D32" s="350">
        <v>0</v>
      </c>
      <c r="E32" s="150"/>
      <c r="F32" s="93"/>
      <c r="G32" s="93"/>
      <c r="H32" s="94" t="str">
        <f t="shared" si="0"/>
        <v xml:space="preserve"> </v>
      </c>
      <c r="I32" s="152"/>
      <c r="J32" s="101"/>
      <c r="K32" s="29">
        <f>IF(C32="",,VLOOKUP(C32,Patrones!$A$1:$E$293,5,FALSE))</f>
        <v>0</v>
      </c>
      <c r="L32" s="29"/>
      <c r="M32" s="29"/>
      <c r="N32" s="29"/>
    </row>
    <row r="33" spans="1:14" ht="116">
      <c r="A33" s="557"/>
      <c r="B33" s="562" t="s">
        <v>66</v>
      </c>
      <c r="C33" s="127" t="s">
        <v>11</v>
      </c>
      <c r="D33" s="27">
        <v>281.2</v>
      </c>
      <c r="E33" s="127" t="s">
        <v>137</v>
      </c>
      <c r="F33" s="298">
        <v>0.3125</v>
      </c>
      <c r="G33" s="165">
        <v>0.4375</v>
      </c>
      <c r="H33" s="79">
        <f t="shared" si="0"/>
        <v>35.15</v>
      </c>
      <c r="I33" s="146" t="s">
        <v>1045</v>
      </c>
      <c r="J33" s="242" t="s">
        <v>1902</v>
      </c>
      <c r="K33" s="145" t="str">
        <f>IF(C33="",,VLOOKUP(C33,Patrones!$A$1:$E$293,5,FALSE))</f>
        <v>ACAH-161ITI</v>
      </c>
      <c r="L33" s="161"/>
      <c r="M33" s="161"/>
      <c r="N33" s="161"/>
    </row>
    <row r="34" spans="1:14" ht="87">
      <c r="A34" s="557"/>
      <c r="B34" s="562"/>
      <c r="C34" s="127" t="s">
        <v>997</v>
      </c>
      <c r="D34" s="145">
        <v>334.62</v>
      </c>
      <c r="E34" s="127" t="s">
        <v>137</v>
      </c>
      <c r="F34" s="298">
        <v>0.47222222222222227</v>
      </c>
      <c r="G34" s="165">
        <v>0.75694444444444453</v>
      </c>
      <c r="H34" s="79">
        <f t="shared" si="0"/>
        <v>95.273750000000007</v>
      </c>
      <c r="I34" s="146" t="s">
        <v>1045</v>
      </c>
      <c r="J34" s="242" t="s">
        <v>1920</v>
      </c>
      <c r="K34" s="145" t="e">
        <f>IF(C34="",,VLOOKUP(C34,Patrones!$A$1:$E$293,5,FALSE))</f>
        <v>#N/A</v>
      </c>
      <c r="L34" s="161"/>
      <c r="M34" s="161"/>
      <c r="N34" s="161"/>
    </row>
    <row r="35" spans="1:14">
      <c r="A35" s="557"/>
      <c r="B35" s="562"/>
      <c r="C35" s="127" t="s">
        <v>150</v>
      </c>
      <c r="D35" s="145">
        <v>144.47999999999999</v>
      </c>
      <c r="E35" s="127" t="s">
        <v>137</v>
      </c>
      <c r="F35" s="298">
        <v>0.14583333333333334</v>
      </c>
      <c r="G35" s="165" t="s">
        <v>978</v>
      </c>
      <c r="H35" s="79">
        <v>3</v>
      </c>
      <c r="I35" s="146" t="s">
        <v>1052</v>
      </c>
      <c r="J35" s="242"/>
      <c r="K35" s="145" t="str">
        <f>IF(C35="",,VLOOKUP(C35,Patrones!$A$1:$E$293,5,FALSE))</f>
        <v>ACAQ-114ITI</v>
      </c>
      <c r="L35" s="161"/>
      <c r="M35" s="161"/>
      <c r="N35" s="161"/>
    </row>
    <row r="36" spans="1:14">
      <c r="A36" s="557"/>
      <c r="B36" s="562"/>
      <c r="C36" s="127" t="s">
        <v>922</v>
      </c>
      <c r="D36" s="145"/>
      <c r="E36" s="127" t="s">
        <v>171</v>
      </c>
      <c r="F36" s="165"/>
      <c r="G36" s="165"/>
      <c r="H36" s="79" t="str">
        <f t="shared" si="0"/>
        <v xml:space="preserve"> </v>
      </c>
      <c r="I36" s="395" t="s">
        <v>1903</v>
      </c>
      <c r="J36" s="242"/>
      <c r="K36" s="145" t="str">
        <f>IF(C36="",,VLOOKUP(C36,Patrones!$A$1:$E$293,5,FALSE))</f>
        <v>ACAJ-094WIW</v>
      </c>
      <c r="L36" s="161"/>
      <c r="M36" s="161"/>
      <c r="N36" s="161"/>
    </row>
    <row r="37" spans="1:14">
      <c r="A37" s="557"/>
      <c r="B37" s="562"/>
      <c r="C37" s="127" t="s">
        <v>922</v>
      </c>
      <c r="D37" s="145"/>
      <c r="E37" s="127" t="s">
        <v>171</v>
      </c>
      <c r="F37" s="165"/>
      <c r="G37" s="165"/>
      <c r="H37" s="79" t="str">
        <f t="shared" si="0"/>
        <v xml:space="preserve"> </v>
      </c>
      <c r="I37" s="395" t="s">
        <v>1921</v>
      </c>
      <c r="J37" s="242"/>
      <c r="K37" s="145" t="str">
        <f>IF(C37="",,VLOOKUP(C37,Patrones!$A$1:$E$293,5,FALSE))</f>
        <v>ACAJ-094WIW</v>
      </c>
      <c r="L37" s="161"/>
      <c r="M37" s="161"/>
      <c r="N37" s="161"/>
    </row>
    <row r="38" spans="1:14" ht="29">
      <c r="A38" s="557"/>
      <c r="B38" s="562"/>
      <c r="C38" s="19" t="s">
        <v>274</v>
      </c>
      <c r="D38" s="145">
        <v>57.42</v>
      </c>
      <c r="E38" s="127" t="s">
        <v>768</v>
      </c>
      <c r="F38" s="366"/>
      <c r="G38" s="83"/>
      <c r="H38" s="79" t="str">
        <f t="shared" si="0"/>
        <v xml:space="preserve"> </v>
      </c>
      <c r="I38" s="146" t="s">
        <v>1906</v>
      </c>
      <c r="J38" s="242"/>
      <c r="K38" s="145" t="str">
        <f>IF(C38="",,VLOOKUP(C38,Patrones!$A$1:$E$293,5,FALSE))</f>
        <v>ACAC-027ITI</v>
      </c>
      <c r="L38" s="161"/>
      <c r="M38" s="161"/>
      <c r="N38" s="161"/>
    </row>
    <row r="39" spans="1:14" ht="29">
      <c r="A39" s="557"/>
      <c r="B39" s="562"/>
      <c r="C39" s="19" t="s">
        <v>11</v>
      </c>
      <c r="D39" s="145">
        <v>281.2</v>
      </c>
      <c r="E39" s="127" t="s">
        <v>768</v>
      </c>
      <c r="F39" s="366"/>
      <c r="G39" s="83"/>
      <c r="H39" s="79" t="str">
        <f t="shared" si="0"/>
        <v xml:space="preserve"> </v>
      </c>
      <c r="I39" s="146" t="s">
        <v>1910</v>
      </c>
      <c r="J39" s="242" t="s">
        <v>1918</v>
      </c>
      <c r="K39" s="145" t="str">
        <f>IF(C39="",,VLOOKUP(C39,Patrones!$A$1:$E$293,5,FALSE))</f>
        <v>ACAH-161ITI</v>
      </c>
      <c r="L39" s="161"/>
      <c r="M39" s="161"/>
      <c r="N39" s="161"/>
    </row>
    <row r="40" spans="1:14">
      <c r="A40" s="557"/>
      <c r="B40" s="562"/>
      <c r="C40" s="19"/>
      <c r="D40" s="145">
        <v>0</v>
      </c>
      <c r="E40" s="127"/>
      <c r="F40" s="366"/>
      <c r="G40" s="83"/>
      <c r="H40" s="79" t="str">
        <f t="shared" si="0"/>
        <v xml:space="preserve"> </v>
      </c>
      <c r="I40" s="146"/>
      <c r="J40" s="242"/>
      <c r="K40" s="145">
        <f>IF(C40="",,VLOOKUP(C40,Patrones!$A$1:$E$293,5,FALSE))</f>
        <v>0</v>
      </c>
      <c r="L40" s="161"/>
      <c r="M40" s="161"/>
      <c r="N40" s="161"/>
    </row>
    <row r="41" spans="1:14">
      <c r="A41" s="557"/>
      <c r="B41" s="562"/>
      <c r="C41" s="19"/>
      <c r="D41" s="145">
        <v>0</v>
      </c>
      <c r="E41" s="19"/>
      <c r="F41" s="366"/>
      <c r="G41" s="83"/>
      <c r="H41" s="79" t="str">
        <f t="shared" si="0"/>
        <v xml:space="preserve"> </v>
      </c>
      <c r="I41" s="270"/>
      <c r="J41" s="242"/>
      <c r="K41" s="145">
        <f>IF(C41="",,VLOOKUP(C41,Patrones!$A$1:$E$293,5,FALSE))</f>
        <v>0</v>
      </c>
      <c r="L41" s="161"/>
      <c r="M41" s="161"/>
      <c r="N41" s="161"/>
    </row>
    <row r="42" spans="1:14">
      <c r="A42" s="557"/>
      <c r="B42" s="562"/>
      <c r="C42" s="19"/>
      <c r="D42" s="145">
        <v>0</v>
      </c>
      <c r="E42" s="19"/>
      <c r="F42" s="366"/>
      <c r="G42" s="83"/>
      <c r="H42" s="79" t="str">
        <f t="shared" si="0"/>
        <v xml:space="preserve"> </v>
      </c>
      <c r="I42" s="270"/>
      <c r="J42" s="242"/>
      <c r="K42" s="145">
        <f>IF(C42="",,VLOOKUP(C42,Patrones!$A$1:$E$293,5,FALSE))</f>
        <v>0</v>
      </c>
      <c r="L42" s="161"/>
      <c r="M42" s="161"/>
      <c r="N42" s="161"/>
    </row>
    <row r="43" spans="1:14">
      <c r="A43" s="557"/>
      <c r="B43" s="562"/>
      <c r="C43" s="19"/>
      <c r="D43" s="145">
        <v>0</v>
      </c>
      <c r="E43" s="19"/>
      <c r="F43" s="366"/>
      <c r="G43" s="83"/>
      <c r="H43" s="79" t="str">
        <f t="shared" si="0"/>
        <v xml:space="preserve"> </v>
      </c>
      <c r="I43" s="270"/>
      <c r="J43" s="242"/>
      <c r="K43" s="145">
        <f>IF(C43="",,VLOOKUP(C43,Patrones!$A$1:$E$293,5,FALSE))</f>
        <v>0</v>
      </c>
      <c r="L43" s="161"/>
      <c r="M43" s="161"/>
      <c r="N43" s="161"/>
    </row>
    <row r="44" spans="1:14">
      <c r="A44" s="557"/>
      <c r="B44" s="562"/>
      <c r="C44" s="19"/>
      <c r="D44" s="145">
        <v>0</v>
      </c>
      <c r="E44" s="19"/>
      <c r="F44" s="366"/>
      <c r="G44" s="83"/>
      <c r="H44" s="79" t="str">
        <f t="shared" si="0"/>
        <v xml:space="preserve"> </v>
      </c>
      <c r="I44" s="270"/>
      <c r="J44" s="242"/>
      <c r="K44" s="145">
        <f>IF(C44="",,VLOOKUP(C44,Patrones!$A$1:$E$293,5,FALSE))</f>
        <v>0</v>
      </c>
      <c r="L44" s="161"/>
      <c r="M44" s="161"/>
      <c r="N44" s="161"/>
    </row>
    <row r="45" spans="1:14">
      <c r="A45" s="557"/>
      <c r="B45" s="562"/>
      <c r="C45" s="127"/>
      <c r="D45" s="145">
        <v>0</v>
      </c>
      <c r="E45" s="127"/>
      <c r="F45" s="165"/>
      <c r="G45" s="165"/>
      <c r="H45" s="79" t="str">
        <f t="shared" si="0"/>
        <v xml:space="preserve"> </v>
      </c>
      <c r="I45" s="146"/>
      <c r="J45" s="242"/>
      <c r="K45" s="145">
        <f>IF(C45="",,VLOOKUP(C45,Patrones!$A$1:$E$293,5,FALSE))</f>
        <v>0</v>
      </c>
      <c r="L45" s="161"/>
      <c r="M45" s="161"/>
      <c r="N45" s="161"/>
    </row>
    <row r="46" spans="1:14" ht="15" thickBot="1">
      <c r="A46" s="557"/>
      <c r="B46" s="563"/>
      <c r="C46" s="78"/>
      <c r="D46" s="153">
        <v>0</v>
      </c>
      <c r="E46" s="78"/>
      <c r="F46" s="265"/>
      <c r="G46" s="265"/>
      <c r="H46" s="266" t="str">
        <f t="shared" si="0"/>
        <v xml:space="preserve"> </v>
      </c>
      <c r="I46" s="155"/>
      <c r="J46" s="268"/>
      <c r="K46" s="153">
        <f>IF(C46="",,VLOOKUP(C46,Patrones!$A$1:$E$293,5,FALSE))</f>
        <v>0</v>
      </c>
      <c r="L46" s="161"/>
      <c r="M46" s="161"/>
      <c r="N46" s="151"/>
    </row>
    <row r="47" spans="1:14">
      <c r="A47" s="567" t="s">
        <v>660</v>
      </c>
      <c r="B47" s="558" t="s">
        <v>20</v>
      </c>
      <c r="C47" s="232" t="s">
        <v>1678</v>
      </c>
      <c r="D47" s="252">
        <v>217.8</v>
      </c>
      <c r="E47" s="20" t="s">
        <v>171</v>
      </c>
      <c r="F47" s="21"/>
      <c r="G47" s="21"/>
      <c r="H47" s="194" t="str">
        <f t="shared" si="0"/>
        <v xml:space="preserve"> </v>
      </c>
      <c r="I47" s="394" t="s">
        <v>1904</v>
      </c>
      <c r="J47" s="99"/>
      <c r="K47" s="28" t="e">
        <f>IF(C47="",,VLOOKUP(C47,Patrones!$A$1:$E$293,5,FALSE))</f>
        <v>#N/A</v>
      </c>
      <c r="L47" s="28"/>
      <c r="M47" s="28"/>
      <c r="N47" s="28"/>
    </row>
    <row r="48" spans="1:14">
      <c r="A48" s="568"/>
      <c r="B48" s="559"/>
      <c r="C48" s="233"/>
      <c r="D48" s="253">
        <v>0</v>
      </c>
      <c r="E48" s="128"/>
      <c r="F48" s="95"/>
      <c r="G48" s="95"/>
      <c r="H48" s="96" t="str">
        <f t="shared" si="0"/>
        <v xml:space="preserve"> </v>
      </c>
      <c r="I48" s="256"/>
      <c r="J48" s="267"/>
      <c r="K48" s="26">
        <f>IF(C48="",,VLOOKUP(C48,Patrones!$A$1:$E$293,5,FALSE))</f>
        <v>0</v>
      </c>
      <c r="L48" s="26"/>
      <c r="M48" s="26"/>
      <c r="N48" s="26"/>
    </row>
    <row r="49" spans="1:14" ht="15" thickBot="1">
      <c r="A49" s="568"/>
      <c r="B49" s="560"/>
      <c r="C49" s="233"/>
      <c r="D49" s="253">
        <v>0</v>
      </c>
      <c r="E49" s="128"/>
      <c r="F49" s="204"/>
      <c r="G49" s="204"/>
      <c r="H49" s="168" t="str">
        <f t="shared" si="0"/>
        <v xml:space="preserve"> </v>
      </c>
      <c r="I49" s="144"/>
      <c r="J49" s="211"/>
      <c r="K49" s="166">
        <f>IF(C49="",,VLOOKUP(C49,Patrones!$A$1:$E$293,5,FALSE))</f>
        <v>0</v>
      </c>
      <c r="L49" s="166"/>
      <c r="M49" s="166"/>
      <c r="N49" s="166"/>
    </row>
    <row r="50" spans="1:14">
      <c r="A50" s="568"/>
      <c r="B50" s="561" t="s">
        <v>28</v>
      </c>
      <c r="C50" s="22"/>
      <c r="D50" s="27">
        <v>0</v>
      </c>
      <c r="E50" s="22"/>
      <c r="F50" s="23"/>
      <c r="G50" s="23"/>
      <c r="H50" s="24" t="str">
        <f t="shared" si="0"/>
        <v xml:space="preserve"> </v>
      </c>
      <c r="I50" s="25"/>
      <c r="J50" s="98"/>
      <c r="K50" s="27">
        <f>IF(C50="",,VLOOKUP(C50,Patrones!$A$1:$E$293,5,FALSE))</f>
        <v>0</v>
      </c>
      <c r="L50" s="27"/>
      <c r="M50" s="27"/>
      <c r="N50" s="27"/>
    </row>
    <row r="51" spans="1:14">
      <c r="A51" s="568"/>
      <c r="B51" s="562"/>
      <c r="C51" s="127"/>
      <c r="D51" s="145">
        <v>0</v>
      </c>
      <c r="E51" s="127"/>
      <c r="F51" s="165"/>
      <c r="G51" s="165"/>
      <c r="H51" s="79" t="str">
        <f t="shared" si="0"/>
        <v xml:space="preserve"> </v>
      </c>
      <c r="I51" s="146"/>
      <c r="J51" s="242"/>
      <c r="K51" s="145">
        <f>IF(C51="",,VLOOKUP(C51,Patrones!$A$1:$E$293,5,FALSE))</f>
        <v>0</v>
      </c>
      <c r="L51" s="145"/>
      <c r="M51" s="145"/>
      <c r="N51" s="145"/>
    </row>
    <row r="52" spans="1:14" ht="15" thickBot="1">
      <c r="A52" s="568"/>
      <c r="B52" s="563"/>
      <c r="C52" s="173"/>
      <c r="D52" s="169">
        <v>0</v>
      </c>
      <c r="E52" s="173"/>
      <c r="F52" s="170"/>
      <c r="G52" s="170"/>
      <c r="H52" s="171" t="str">
        <f t="shared" si="0"/>
        <v xml:space="preserve"> </v>
      </c>
      <c r="I52" s="172"/>
      <c r="J52" s="268"/>
      <c r="K52" s="169">
        <f>IF(C52="",,VLOOKUP(C52,Patrones!$A$1:$E$293,5,FALSE))</f>
        <v>0</v>
      </c>
      <c r="L52" s="169"/>
      <c r="M52" s="169"/>
      <c r="N52" s="169"/>
    </row>
    <row r="53" spans="1:14" ht="15" customHeight="1">
      <c r="A53" s="568"/>
      <c r="B53" s="570" t="s">
        <v>203</v>
      </c>
      <c r="C53" s="232"/>
      <c r="D53" s="252">
        <v>0</v>
      </c>
      <c r="E53" s="20"/>
      <c r="F53" s="91"/>
      <c r="G53" s="91"/>
      <c r="H53" s="92" t="str">
        <f t="shared" si="0"/>
        <v xml:space="preserve"> </v>
      </c>
      <c r="I53" s="154"/>
      <c r="J53" s="99"/>
      <c r="K53" s="28"/>
      <c r="L53" s="28"/>
      <c r="M53" s="28"/>
      <c r="N53" s="28"/>
    </row>
    <row r="54" spans="1:14" ht="15.75" customHeight="1" thickBot="1">
      <c r="A54" s="568"/>
      <c r="B54" s="571"/>
      <c r="C54" s="233"/>
      <c r="D54" s="253">
        <v>0</v>
      </c>
      <c r="E54" s="128"/>
      <c r="F54" s="204"/>
      <c r="G54" s="204"/>
      <c r="H54" s="168" t="str">
        <f t="shared" si="0"/>
        <v xml:space="preserve"> </v>
      </c>
      <c r="I54" s="144"/>
      <c r="J54" s="211"/>
      <c r="K54" s="166"/>
      <c r="L54" s="166"/>
      <c r="M54" s="166"/>
      <c r="N54" s="166"/>
    </row>
    <row r="55" spans="1:14">
      <c r="A55" s="568"/>
      <c r="B55" s="561" t="s">
        <v>21</v>
      </c>
      <c r="C55" s="22"/>
      <c r="D55" s="27">
        <v>0</v>
      </c>
      <c r="E55" s="22"/>
      <c r="F55" s="23"/>
      <c r="G55" s="23"/>
      <c r="H55" s="226" t="str">
        <f t="shared" si="0"/>
        <v xml:space="preserve"> </v>
      </c>
      <c r="I55" s="25"/>
      <c r="J55" s="97"/>
      <c r="K55" s="27">
        <f>IF(C55="",,VLOOKUP(C55,Patrones!$A$1:$E$293,5,FALSE))</f>
        <v>0</v>
      </c>
      <c r="L55" s="27"/>
      <c r="M55" s="27"/>
      <c r="N55" s="27"/>
    </row>
    <row r="56" spans="1:14" ht="15" thickBot="1">
      <c r="A56" s="568"/>
      <c r="B56" s="563"/>
      <c r="C56" s="173"/>
      <c r="D56" s="169">
        <v>0</v>
      </c>
      <c r="E56" s="173"/>
      <c r="F56" s="170"/>
      <c r="G56" s="170"/>
      <c r="H56" s="171" t="str">
        <f t="shared" si="0"/>
        <v xml:space="preserve"> </v>
      </c>
      <c r="I56" s="172"/>
      <c r="J56" s="195"/>
      <c r="K56" s="169">
        <f>IF(C56="",,VLOOKUP(C56,Patrones!$A$1:$E$293,5,FALSE))</f>
        <v>0</v>
      </c>
      <c r="L56" s="169"/>
      <c r="M56" s="169"/>
      <c r="N56" s="169"/>
    </row>
    <row r="57" spans="1:14" ht="130.5">
      <c r="A57" s="568"/>
      <c r="B57" s="570" t="s">
        <v>22</v>
      </c>
      <c r="C57" s="233" t="s">
        <v>124</v>
      </c>
      <c r="D57" s="254">
        <v>202.56</v>
      </c>
      <c r="E57" s="128" t="s">
        <v>137</v>
      </c>
      <c r="F57" s="310">
        <v>5.9027777777777783E-2</v>
      </c>
      <c r="G57" s="310" t="s">
        <v>978</v>
      </c>
      <c r="H57" s="311">
        <v>22</v>
      </c>
      <c r="I57" s="320" t="s">
        <v>1045</v>
      </c>
      <c r="J57" s="100" t="s">
        <v>1919</v>
      </c>
      <c r="K57" s="28" t="e">
        <f>IF(C57="",,VLOOKUP(C57,Patrones!$A$1:$E$293,5,FALSE))</f>
        <v>#N/A</v>
      </c>
      <c r="L57" s="28"/>
      <c r="M57" s="28"/>
      <c r="N57" s="26"/>
    </row>
    <row r="58" spans="1:14">
      <c r="A58" s="568"/>
      <c r="B58" s="572"/>
      <c r="C58" s="233" t="s">
        <v>1276</v>
      </c>
      <c r="D58" s="254">
        <f>IF(C58="",,VLOOKUP(C58,CIERRE!A$70:AJ$800,9,FALSE))</f>
        <v>12.096</v>
      </c>
      <c r="E58" s="128" t="s">
        <v>162</v>
      </c>
      <c r="F58" s="310"/>
      <c r="G58" s="310"/>
      <c r="H58" s="311" t="str">
        <f t="shared" ref="H58:H59" si="1">IF(MID(G58,1,3)="Con","",IF(E58="APAGADO",D58/24*(IF((G58-F58)*24&gt;0,(G58-F58)*24,24+(G58-F58)*24))," "))</f>
        <v xml:space="preserve"> </v>
      </c>
      <c r="I58" s="320" t="s">
        <v>1922</v>
      </c>
      <c r="J58" s="367"/>
      <c r="K58" s="26" t="e">
        <f>IF(C58="",,VLOOKUP(C58,Patrones!$A$1:$E$293,5,FALSE))</f>
        <v>#N/A</v>
      </c>
      <c r="L58" s="314"/>
      <c r="M58" s="314"/>
      <c r="N58" s="149"/>
    </row>
    <row r="59" spans="1:14">
      <c r="A59" s="568"/>
      <c r="B59" s="572"/>
      <c r="C59" s="233"/>
      <c r="D59" s="254">
        <f>IF(C59="",,VLOOKUP(C59,CIERRE!A$70:AJ$800,9,FALSE))</f>
        <v>0</v>
      </c>
      <c r="E59" s="128"/>
      <c r="F59" s="310"/>
      <c r="G59" s="310"/>
      <c r="H59" s="311" t="str">
        <f t="shared" si="1"/>
        <v xml:space="preserve"> </v>
      </c>
      <c r="I59" s="320"/>
      <c r="J59" s="263"/>
      <c r="K59" s="26">
        <f>IF(C59="",,VLOOKUP(C59,Patrones!$A$1:$E$293,5,FALSE))</f>
        <v>0</v>
      </c>
      <c r="L59" s="314"/>
      <c r="M59" s="314"/>
      <c r="N59" s="149"/>
    </row>
    <row r="60" spans="1:14">
      <c r="A60" s="568"/>
      <c r="B60" s="572"/>
      <c r="C60" s="233"/>
      <c r="D60" s="254">
        <f>IF(C60="",,VLOOKUP(C60,CIERRE!A$70:AJ$800,9,FALSE))</f>
        <v>0</v>
      </c>
      <c r="E60" s="128"/>
      <c r="F60" s="310"/>
      <c r="G60" s="310"/>
      <c r="H60" s="311" t="str">
        <f>IF(MID(G60,1,3)="Con","",IF(E60="APAGADO",D60/24*(IF((G60-F60)*24&gt;0,(G60-F60)*24,24+(G60-F60)*24))," "))</f>
        <v xml:space="preserve"> </v>
      </c>
      <c r="I60" s="320"/>
      <c r="J60" s="263"/>
      <c r="K60" s="26">
        <f>IF(C60="",,VLOOKUP(C60,Patrones!$A$1:$E$293,5,FALSE))</f>
        <v>0</v>
      </c>
      <c r="L60" s="314"/>
      <c r="M60" s="314"/>
      <c r="N60" s="233"/>
    </row>
    <row r="61" spans="1:14" ht="15" thickBot="1">
      <c r="A61" s="569"/>
      <c r="B61" s="571"/>
      <c r="C61" s="235"/>
      <c r="D61" s="255">
        <f>IF(C61="",,VLOOKUP(C61,CIERRE!A$70:AJ$800,9,FALSE))</f>
        <v>0</v>
      </c>
      <c r="E61" s="167"/>
      <c r="F61" s="196"/>
      <c r="G61" s="196"/>
      <c r="H61" s="168" t="str">
        <f t="shared" si="0"/>
        <v xml:space="preserve"> </v>
      </c>
      <c r="I61" s="174"/>
      <c r="J61" s="230"/>
      <c r="K61" s="166">
        <f>IF(C61="",,VLOOKUP(C61,Patrones!$A$1:$E$293,5,FALSE))</f>
        <v>0</v>
      </c>
      <c r="L61" s="166"/>
      <c r="M61" s="166"/>
      <c r="N61" s="29"/>
    </row>
    <row r="62" spans="1:14" ht="15" thickBot="1">
      <c r="C62" s="102"/>
      <c r="E62" s="2"/>
      <c r="G62" s="198" t="s">
        <v>37</v>
      </c>
      <c r="H62" s="199">
        <f>SUM(H7:H61)</f>
        <v>317.79180555555558</v>
      </c>
      <c r="I62" s="103"/>
    </row>
    <row r="63" spans="1:14">
      <c r="C63" s="102"/>
      <c r="E63" s="2"/>
      <c r="G63" s="104"/>
      <c r="H63" s="105"/>
    </row>
    <row r="64" spans="1:14">
      <c r="C64" s="102"/>
      <c r="E64" s="2"/>
      <c r="G64" s="104"/>
      <c r="H64" s="105"/>
    </row>
    <row r="65" spans="3:3">
      <c r="C65" s="102"/>
    </row>
    <row r="66" spans="3:3">
      <c r="C66" s="102"/>
    </row>
    <row r="67" spans="3:3">
      <c r="C67" s="102"/>
    </row>
    <row r="68" spans="3:3">
      <c r="C68" s="102"/>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46"/>
    <mergeCell ref="B20:B32"/>
    <mergeCell ref="B33:B46"/>
    <mergeCell ref="A7:A19"/>
    <mergeCell ref="B7:B8"/>
    <mergeCell ref="B9:B10"/>
    <mergeCell ref="B11:B13"/>
    <mergeCell ref="B14:B16"/>
    <mergeCell ref="B17:B19"/>
    <mergeCell ref="A47:A61"/>
    <mergeCell ref="B47:B49"/>
    <mergeCell ref="B50:B52"/>
    <mergeCell ref="B53:B54"/>
    <mergeCell ref="B55:B56"/>
    <mergeCell ref="B57:B61"/>
  </mergeCells>
  <dataValidations count="1">
    <dataValidation type="list" allowBlank="1" showInputMessage="1" showErrorMessage="1" sqref="N7:N61" xr:uid="{8EADC005-C742-4D01-AC05-430C465B48C2}">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996DFAD6-F838-4357-AA75-CB0A6D7477E2}">
          <x14:formula1>
            <xm:f>Guias!$J$3:$J$25</xm:f>
          </x14:formula1>
          <xm:sqref>I7:I61</xm:sqref>
        </x14:dataValidation>
        <x14:dataValidation type="list" allowBlank="1" showInputMessage="1" xr:uid="{1079EC32-CD8C-493A-83B3-F402746DA91E}">
          <x14:formula1>
            <xm:f>Guias!$H$3:$H$22</xm:f>
          </x14:formula1>
          <xm:sqref>E7:E61</xm:sqref>
        </x14:dataValidation>
        <x14:dataValidation type="list" allowBlank="1" showInputMessage="1" showErrorMessage="1" xr:uid="{FD6E8342-B9FB-4138-B272-FCE17820FFCC}">
          <x14:formula1>
            <xm:f>Guias!$P$3:$P$78</xm:f>
          </x14:formula1>
          <xm:sqref>L7:L61</xm:sqref>
        </x14:dataValidation>
        <x14:dataValidation type="list" allowBlank="1" showInputMessage="1" showErrorMessage="1" xr:uid="{BD824803-D806-42DE-B224-408D89D4E457}">
          <x14:formula1>
            <xm:f>Guias!$R$3:$R$102</xm:f>
          </x14:formula1>
          <xm:sqref>M7:M61</xm:sqref>
        </x14:dataValidation>
        <x14:dataValidation type="list" allowBlank="1" showInputMessage="1" xr:uid="{36B5D515-62E8-44F3-83B0-EFEE54A0E66D}">
          <x14:formula1>
            <xm:f>Guias!$A$2:$A$4</xm:f>
          </x14:formula1>
          <xm:sqref>C7:C8</xm:sqref>
        </x14:dataValidation>
        <x14:dataValidation type="list" allowBlank="1" showInputMessage="1" xr:uid="{B6B971EE-CA42-4E62-A457-60B0E3C632B4}">
          <x14:formula1>
            <xm:f>Guias!$A$85:$A$142</xm:f>
          </x14:formula1>
          <xm:sqref>C33:C46</xm:sqref>
        </x14:dataValidation>
        <x14:dataValidation type="list" allowBlank="1" showInputMessage="1" xr:uid="{2F660FEB-EBCF-4E8D-BC8A-C8762346ACB6}">
          <x14:formula1>
            <xm:f>Guias!$A$245:$A$259</xm:f>
          </x14:formula1>
          <xm:sqref>C14:C16</xm:sqref>
        </x14:dataValidation>
        <x14:dataValidation type="list" allowBlank="1" showInputMessage="1" xr:uid="{5AA5B6A7-9157-438A-8CC2-08970261C7A8}">
          <x14:formula1>
            <xm:f>Guias!$A$200:$A$224</xm:f>
          </x14:formula1>
          <xm:sqref>C11:C13</xm:sqref>
        </x14:dataValidation>
        <x14:dataValidation type="list" allowBlank="1" showInputMessage="1" xr:uid="{36C39EE6-333F-4588-B469-10682912169D}">
          <x14:formula1>
            <xm:f>Guias!$A$260:$A$272</xm:f>
          </x14:formula1>
          <xm:sqref>C17:C19</xm:sqref>
        </x14:dataValidation>
        <x14:dataValidation type="list" allowBlank="1" showInputMessage="1" xr:uid="{5C9A39C8-2CE9-48DD-85F1-F96B0C0E5D8A}">
          <x14:formula1>
            <xm:f>Guias!$A$168:$A$171</xm:f>
          </x14:formula1>
          <xm:sqref>C55:C56</xm:sqref>
        </x14:dataValidation>
        <x14:dataValidation type="list" allowBlank="1" showInputMessage="1" xr:uid="{3E4B9D80-4947-417A-AF3C-8B3D22720D68}">
          <x14:formula1>
            <xm:f>Guias!$A$243:$A$244</xm:f>
          </x14:formula1>
          <xm:sqref>C53:C54</xm:sqref>
        </x14:dataValidation>
        <x14:dataValidation type="list" allowBlank="1" showInputMessage="1" xr:uid="{D40E5A24-ED69-48D3-87CA-773F27F89475}">
          <x14:formula1>
            <xm:f>Guias!$A$230:$A$242</xm:f>
          </x14:formula1>
          <xm:sqref>C50:C52</xm:sqref>
        </x14:dataValidation>
        <x14:dataValidation type="list" allowBlank="1" showInputMessage="1" xr:uid="{B968A5CC-F52C-42EB-AFED-FAC721B74267}">
          <x14:formula1>
            <xm:f>Guias!$A$226:$A$229</xm:f>
          </x14:formula1>
          <xm:sqref>C9:C10</xm:sqref>
        </x14:dataValidation>
        <x14:dataValidation type="list" allowBlank="1" showInputMessage="1" xr:uid="{3B0EF9F7-DA99-4A09-9AD9-A30591378DBF}">
          <x14:formula1>
            <xm:f>Guias!$A$172:$A$199</xm:f>
          </x14:formula1>
          <xm:sqref>C57:C61</xm:sqref>
        </x14:dataValidation>
        <x14:dataValidation type="list" allowBlank="1" showInputMessage="1" xr:uid="{F83FB363-2740-432C-AACE-32A459C634A0}">
          <x14:formula1>
            <xm:f>Guias!$A$143:$A$167</xm:f>
          </x14:formula1>
          <xm:sqref>C47:C49</xm:sqref>
        </x14:dataValidation>
        <x14:dataValidation type="list" allowBlank="1" showInputMessage="1" xr:uid="{35BA7867-5BC7-4D8F-9393-E8F671D4DDBD}">
          <x14:formula1>
            <xm:f>Guias!$A$5:$A$84</xm:f>
          </x14:formula1>
          <xm:sqref>C20:C32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8A7E5-4D7E-4F43-866B-F9812E640CE0}">
  <sheetPr codeName="Hoja240"/>
  <dimension ref="A1:P94"/>
  <sheetViews>
    <sheetView zoomScale="90" zoomScaleNormal="90" workbookViewId="0">
      <selection activeCell="E57" sqref="E57"/>
    </sheetView>
  </sheetViews>
  <sheetFormatPr defaultColWidth="9.453125" defaultRowHeight="14.5"/>
  <cols>
    <col min="1" max="1" width="3.453125" style="3" customWidth="1"/>
    <col min="2" max="2" width="15.54296875" style="3" customWidth="1"/>
    <col min="3" max="3" width="17.54296875" style="3" customWidth="1"/>
    <col min="4" max="4" width="9.453125" style="3" hidden="1"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t="s">
        <v>471</v>
      </c>
      <c r="D7" s="27" t="e">
        <f>IF(C7="",,VLOOKUP(C7,CIERRE!A$70:AJ$800,9,FALSE))</f>
        <v>#N/A</v>
      </c>
      <c r="E7" s="22" t="s">
        <v>137</v>
      </c>
      <c r="F7" s="297" t="s">
        <v>307</v>
      </c>
      <c r="G7" s="23" t="s">
        <v>978</v>
      </c>
      <c r="H7" s="24" t="str">
        <f t="shared" ref="H7:H62" si="0">IF(MID(G7,1,3)="Con","",IF(E7="APAGADO",D7/24*(IF((G7-F7)*24&gt;0,(G7-F7)*24,24+(G7-F7)*24))," "))</f>
        <v/>
      </c>
      <c r="I7" s="25" t="s">
        <v>1047</v>
      </c>
      <c r="J7" s="97" t="s">
        <v>1954</v>
      </c>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c r="D11" s="27">
        <f>IF(C11="",,VLOOKUP(C11,CIERRE!A$70:AJ$800,9,FALSE))</f>
        <v>0</v>
      </c>
      <c r="E11" s="22"/>
      <c r="F11" s="23"/>
      <c r="G11" s="23"/>
      <c r="H11" s="24" t="str">
        <f t="shared" si="0"/>
        <v xml:space="preserve"> </v>
      </c>
      <c r="I11" s="25"/>
      <c r="J11" s="97"/>
      <c r="K11" s="27">
        <f>IF(C11="",,VLOOKUP(C11,Patrones!$A$1:$E$293,5,FALSE))</f>
        <v>0</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c r="D14" s="252">
        <f>IF(C14="",,VLOOKUP(C14,CIERRE!A$70:AJ$800,9,FALSE))</f>
        <v>0</v>
      </c>
      <c r="E14" s="20"/>
      <c r="F14" s="302"/>
      <c r="G14" s="91"/>
      <c r="H14" s="92" t="str">
        <f t="shared" si="0"/>
        <v xml:space="preserve"> </v>
      </c>
      <c r="I14" s="251"/>
      <c r="J14" s="99"/>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ht="43.5">
      <c r="A20" s="556" t="s">
        <v>659</v>
      </c>
      <c r="B20" s="558" t="s">
        <v>8</v>
      </c>
      <c r="C20" s="232" t="s">
        <v>1188</v>
      </c>
      <c r="D20" s="252">
        <f>IF(C20="",,VLOOKUP(C20,CIERRE!A$70:AJ$800,9,FALSE))</f>
        <v>295.68</v>
      </c>
      <c r="E20" s="20" t="s">
        <v>137</v>
      </c>
      <c r="F20" s="91">
        <v>0.35416666666666669</v>
      </c>
      <c r="G20" s="91">
        <v>0.4548611111111111</v>
      </c>
      <c r="H20" s="92">
        <f t="shared" si="0"/>
        <v>29.773333333333326</v>
      </c>
      <c r="I20" s="154" t="s">
        <v>1045</v>
      </c>
      <c r="J20" s="99" t="s">
        <v>1947</v>
      </c>
      <c r="K20" s="28" t="e">
        <f>IF(C20="",,VLOOKUP(C20,Patrones!$A$1:$E$293,5,FALSE))</f>
        <v>#N/A</v>
      </c>
      <c r="L20" s="28"/>
      <c r="M20" s="28"/>
      <c r="N20" s="28"/>
    </row>
    <row r="21" spans="1:14" ht="43.5">
      <c r="A21" s="557"/>
      <c r="B21" s="559"/>
      <c r="C21" s="237" t="s">
        <v>1189</v>
      </c>
      <c r="D21" s="254">
        <f>IF(C21="",,VLOOKUP(C21,CIERRE!A$70:AJ$800,9,FALSE))</f>
        <v>69.52</v>
      </c>
      <c r="E21" s="238" t="s">
        <v>137</v>
      </c>
      <c r="F21" s="228">
        <v>0.35416666666666669</v>
      </c>
      <c r="G21" s="228">
        <v>0.4548611111111111</v>
      </c>
      <c r="H21" s="239">
        <f t="shared" si="0"/>
        <v>7.000277777777776</v>
      </c>
      <c r="I21" s="251" t="s">
        <v>1045</v>
      </c>
      <c r="J21" s="229" t="s">
        <v>1947</v>
      </c>
      <c r="K21" s="162" t="e">
        <f>IF(C21="",,VLOOKUP(C21,Patrones!$A$1:$E$293,5,FALSE))</f>
        <v>#N/A</v>
      </c>
      <c r="L21" s="162"/>
      <c r="M21" s="162"/>
      <c r="N21" s="162"/>
    </row>
    <row r="22" spans="1:14" ht="58">
      <c r="A22" s="557"/>
      <c r="B22" s="559"/>
      <c r="C22" s="237" t="s">
        <v>1138</v>
      </c>
      <c r="D22" s="254">
        <f>IF(C22="",,VLOOKUP(C22,CIERRE!A$70:AJ$800,9,FALSE))</f>
        <v>81.78</v>
      </c>
      <c r="E22" s="238" t="s">
        <v>137</v>
      </c>
      <c r="F22" s="228">
        <v>0.54166666666666663</v>
      </c>
      <c r="G22" s="228">
        <v>0.63194444444444442</v>
      </c>
      <c r="H22" s="239">
        <f t="shared" si="0"/>
        <v>7.3829166666666683</v>
      </c>
      <c r="I22" s="251" t="s">
        <v>1045</v>
      </c>
      <c r="J22" s="229" t="s">
        <v>1953</v>
      </c>
      <c r="K22" s="162"/>
      <c r="L22" s="162"/>
      <c r="M22" s="162"/>
      <c r="N22" s="162"/>
    </row>
    <row r="23" spans="1:14" ht="29">
      <c r="A23" s="557"/>
      <c r="B23" s="559"/>
      <c r="C23" s="237" t="s">
        <v>248</v>
      </c>
      <c r="D23" s="254">
        <f>IF(C23="",,VLOOKUP(C23,CIERRE!A$70:AJ$800,9,FALSE))</f>
        <v>240</v>
      </c>
      <c r="E23" s="238" t="s">
        <v>490</v>
      </c>
      <c r="F23" s="228"/>
      <c r="G23" s="228"/>
      <c r="H23" s="239" t="str">
        <f t="shared" si="0"/>
        <v xml:space="preserve"> </v>
      </c>
      <c r="I23" s="251" t="s">
        <v>1952</v>
      </c>
      <c r="J23" s="229"/>
      <c r="K23" s="162" t="str">
        <f>IF(C23="",,VLOOKUP(C23,Patrones!$A$1:$E$293,5,FALSE))</f>
        <v>ACAO-155IUI</v>
      </c>
      <c r="L23" s="162"/>
      <c r="M23" s="162"/>
      <c r="N23" s="162"/>
    </row>
    <row r="24" spans="1:14">
      <c r="A24" s="557"/>
      <c r="B24" s="559"/>
      <c r="C24" s="237"/>
      <c r="D24" s="254">
        <f>IF(C24="",,VLOOKUP(C24,CIERRE!A$70:AJ$800,9,FALSE))</f>
        <v>0</v>
      </c>
      <c r="E24" s="238"/>
      <c r="F24" s="228"/>
      <c r="G24" s="228"/>
      <c r="H24" s="239" t="str">
        <f t="shared" si="0"/>
        <v xml:space="preserve"> </v>
      </c>
      <c r="I24" s="251"/>
      <c r="J24" s="229"/>
      <c r="K24" s="162">
        <f>IF(C24="",,VLOOKUP(C24,Patrones!$A$1:$E$293,5,FALSE))</f>
        <v>0</v>
      </c>
      <c r="L24" s="162"/>
      <c r="M24" s="162"/>
      <c r="N24" s="162"/>
    </row>
    <row r="25" spans="1:14">
      <c r="A25" s="557"/>
      <c r="B25" s="559"/>
      <c r="C25" s="237"/>
      <c r="D25" s="254">
        <f>IF(C25="",,VLOOKUP(C25,CIERRE!A$70:AJ$800,9,FALSE))</f>
        <v>0</v>
      </c>
      <c r="E25" s="238"/>
      <c r="F25" s="228"/>
      <c r="G25" s="228"/>
      <c r="H25" s="239" t="str">
        <f t="shared" si="0"/>
        <v xml:space="preserve"> </v>
      </c>
      <c r="I25" s="251"/>
      <c r="J25" s="229"/>
      <c r="K25" s="162">
        <f>IF(C25="",,VLOOKUP(C25,Patrones!$A$1:$E$293,5,FALSE))</f>
        <v>0</v>
      </c>
      <c r="L25" s="162"/>
      <c r="M25" s="162"/>
      <c r="N25" s="162"/>
    </row>
    <row r="26" spans="1:14">
      <c r="A26" s="557"/>
      <c r="B26" s="559"/>
      <c r="C26" s="237"/>
      <c r="D26" s="254">
        <f>IF(C26="",,VLOOKUP(C26,CIERRE!A$70:AJ$800,9,FALSE))</f>
        <v>0</v>
      </c>
      <c r="E26" s="238"/>
      <c r="F26" s="228"/>
      <c r="G26" s="228"/>
      <c r="H26" s="239" t="str">
        <f t="shared" si="0"/>
        <v xml:space="preserve"> </v>
      </c>
      <c r="I26" s="251"/>
      <c r="J26" s="229"/>
      <c r="K26" s="162">
        <f>IF(C26="",,VLOOKUP(C26,Patrones!$A$1:$E$293,5,FALSE))</f>
        <v>0</v>
      </c>
      <c r="L26" s="237"/>
      <c r="M26" s="162"/>
      <c r="N26" s="162"/>
    </row>
    <row r="27" spans="1:14">
      <c r="A27" s="557"/>
      <c r="B27" s="559"/>
      <c r="C27" s="237"/>
      <c r="D27" s="254">
        <f>IF(C27="",,VLOOKUP(C27,CIERRE!A$70:AJ$800,9,FALSE))</f>
        <v>0</v>
      </c>
      <c r="E27" s="238"/>
      <c r="F27" s="228"/>
      <c r="G27" s="228"/>
      <c r="H27" s="239" t="str">
        <f t="shared" si="0"/>
        <v xml:space="preserve"> </v>
      </c>
      <c r="I27" s="251"/>
      <c r="J27" s="229"/>
      <c r="K27" s="162">
        <f>IF(C27="",,VLOOKUP(C27,Patrones!$A$1:$E$293,5,FALSE))</f>
        <v>0</v>
      </c>
      <c r="L27" s="162"/>
      <c r="M27" s="162"/>
      <c r="N27" s="162"/>
    </row>
    <row r="28" spans="1:14">
      <c r="A28" s="557"/>
      <c r="B28" s="559"/>
      <c r="C28" s="237"/>
      <c r="D28" s="254">
        <f>IF(C28="",,VLOOKUP(C28,CIERRE!A$70:AJ$800,9,FALSE))</f>
        <v>0</v>
      </c>
      <c r="E28" s="238"/>
      <c r="F28" s="228"/>
      <c r="G28" s="228"/>
      <c r="H28" s="239" t="str">
        <f t="shared" si="0"/>
        <v xml:space="preserve"> </v>
      </c>
      <c r="I28" s="251"/>
      <c r="J28" s="229"/>
      <c r="K28" s="162">
        <f>IF(C28="",,VLOOKUP(C28,Patrones!$A$1:$E$293,5,FALSE))</f>
        <v>0</v>
      </c>
      <c r="L28" s="162"/>
      <c r="M28" s="162"/>
      <c r="N28" s="162"/>
    </row>
    <row r="29" spans="1:14">
      <c r="A29" s="557"/>
      <c r="B29" s="559"/>
      <c r="C29" s="237"/>
      <c r="D29" s="254">
        <f>IF(C29="",,VLOOKUP(C29,CIERRE!A$70:AJ$800,9,FALSE))</f>
        <v>0</v>
      </c>
      <c r="E29" s="238"/>
      <c r="F29" s="228"/>
      <c r="G29" s="228"/>
      <c r="H29" s="239" t="str">
        <f t="shared" si="0"/>
        <v xml:space="preserve"> </v>
      </c>
      <c r="I29" s="251"/>
      <c r="J29" s="229"/>
      <c r="K29" s="162">
        <f>IF(C29="",,VLOOKUP(C29,Patrones!$A$1:$E$293,5,FALSE))</f>
        <v>0</v>
      </c>
      <c r="L29" s="162"/>
      <c r="M29" s="162"/>
      <c r="N29" s="162"/>
    </row>
    <row r="30" spans="1:14">
      <c r="A30" s="557"/>
      <c r="B30" s="559"/>
      <c r="C30" s="237"/>
      <c r="D30" s="254">
        <f>IF(C30="",,VLOOKUP(C30,CIERRE!A$70:AJ$800,9,FALSE))</f>
        <v>0</v>
      </c>
      <c r="E30" s="238"/>
      <c r="F30" s="228"/>
      <c r="G30" s="228"/>
      <c r="H30" s="239" t="str">
        <f t="shared" si="0"/>
        <v xml:space="preserve"> </v>
      </c>
      <c r="I30" s="251"/>
      <c r="J30" s="229"/>
      <c r="K30" s="162">
        <f>IF(C30="",,VLOOKUP(C30,Patrones!$A$1:$E$293,5,FALSE))</f>
        <v>0</v>
      </c>
      <c r="L30" s="162"/>
      <c r="M30" s="162"/>
      <c r="N30" s="162"/>
    </row>
    <row r="31" spans="1:14">
      <c r="A31" s="557"/>
      <c r="B31" s="559"/>
      <c r="C31" s="237"/>
      <c r="D31" s="254">
        <f>IF(C31="",,VLOOKUP(C31,CIERRE!A$70:AJ$800,9,FALSE))</f>
        <v>0</v>
      </c>
      <c r="E31" s="238"/>
      <c r="F31" s="228"/>
      <c r="G31" s="228"/>
      <c r="H31" s="239" t="str">
        <f t="shared" si="0"/>
        <v xml:space="preserve"> </v>
      </c>
      <c r="I31" s="251"/>
      <c r="J31" s="229"/>
      <c r="K31" s="162">
        <f>IF(C31="",,VLOOKUP(C31,Patrones!$A$1:$E$293,5,FALSE))</f>
        <v>0</v>
      </c>
      <c r="L31" s="162"/>
      <c r="M31" s="162"/>
      <c r="N31" s="162"/>
    </row>
    <row r="32" spans="1:14">
      <c r="A32" s="557"/>
      <c r="B32" s="559"/>
      <c r="C32" s="237"/>
      <c r="D32" s="254">
        <f>IF(C32="",,VLOOKUP(C32,CIERRE!A$70:AJ$800,9,FALSE))</f>
        <v>0</v>
      </c>
      <c r="E32" s="238"/>
      <c r="F32" s="228"/>
      <c r="G32" s="228"/>
      <c r="H32" s="239" t="str">
        <f t="shared" si="0"/>
        <v xml:space="preserve"> </v>
      </c>
      <c r="I32" s="251"/>
      <c r="J32" s="229"/>
      <c r="K32" s="162">
        <f>IF(C32="",,VLOOKUP(C32,Patrones!$A$1:$E$293,5,FALSE))</f>
        <v>0</v>
      </c>
      <c r="L32" s="162"/>
      <c r="M32" s="162"/>
      <c r="N32" s="162"/>
    </row>
    <row r="33" spans="1:14" ht="15" thickBot="1">
      <c r="A33" s="557"/>
      <c r="B33" s="560"/>
      <c r="C33" s="236"/>
      <c r="D33" s="255">
        <f>IF(C33="",,VLOOKUP(C33,CIERRE!A$70:AJ$800,9,FALSE))</f>
        <v>0</v>
      </c>
      <c r="E33" s="150"/>
      <c r="F33" s="93"/>
      <c r="G33" s="93"/>
      <c r="H33" s="94" t="str">
        <f t="shared" si="0"/>
        <v xml:space="preserve"> </v>
      </c>
      <c r="I33" s="152"/>
      <c r="J33" s="101"/>
      <c r="K33" s="29">
        <f>IF(C33="",,VLOOKUP(C33,Patrones!$A$1:$E$293,5,FALSE))</f>
        <v>0</v>
      </c>
      <c r="L33" s="29"/>
      <c r="M33" s="29"/>
      <c r="N33" s="29"/>
    </row>
    <row r="34" spans="1:14">
      <c r="A34" s="557"/>
      <c r="B34" s="561" t="s">
        <v>66</v>
      </c>
      <c r="C34" s="22"/>
      <c r="D34" s="27">
        <f>IF(C34="",,VLOOKUP(C34,CIERRE!A$70:AJ$800,9,FALSE))</f>
        <v>0</v>
      </c>
      <c r="E34" s="22"/>
      <c r="F34" s="297"/>
      <c r="G34" s="23"/>
      <c r="H34" s="24" t="str">
        <f t="shared" si="0"/>
        <v xml:space="preserve"> </v>
      </c>
      <c r="I34" s="25"/>
      <c r="J34" s="98"/>
      <c r="K34" s="27">
        <f>IF(C34="",,VLOOKUP(C34,Patrones!$A$1:$E$293,5,FALSE))</f>
        <v>0</v>
      </c>
      <c r="L34" s="27"/>
      <c r="M34" s="27"/>
      <c r="N34" s="27"/>
    </row>
    <row r="35" spans="1:14">
      <c r="A35" s="557"/>
      <c r="B35" s="562"/>
      <c r="C35" s="127"/>
      <c r="D35" s="145">
        <f>IF(C35="",,VLOOKUP(C35,CIERRE!A$70:AJ$800,9,FALSE))</f>
        <v>0</v>
      </c>
      <c r="E35" s="127"/>
      <c r="F35" s="298"/>
      <c r="G35" s="165"/>
      <c r="H35" s="79" t="str">
        <f t="shared" si="0"/>
        <v xml:space="preserve"> </v>
      </c>
      <c r="I35" s="146"/>
      <c r="J35" s="242"/>
      <c r="K35" s="145">
        <f>IF(C35="",,VLOOKUP(C35,Patrones!$A$1:$E$293,5,FALSE))</f>
        <v>0</v>
      </c>
      <c r="L35" s="161"/>
      <c r="M35" s="161"/>
      <c r="N35" s="161"/>
    </row>
    <row r="36" spans="1:14">
      <c r="A36" s="557"/>
      <c r="B36" s="562"/>
      <c r="C36" s="127" t="s">
        <v>150</v>
      </c>
      <c r="D36" s="145">
        <f>IF(C36="",,VLOOKUP(C36,CIERRE!A$70:AJ$800,9,FALSE))</f>
        <v>183.96</v>
      </c>
      <c r="E36" s="127" t="s">
        <v>137</v>
      </c>
      <c r="F36" s="298" t="s">
        <v>307</v>
      </c>
      <c r="G36" s="165">
        <v>0.20138888888888887</v>
      </c>
      <c r="H36" s="79">
        <v>5</v>
      </c>
      <c r="I36" s="146" t="s">
        <v>1052</v>
      </c>
      <c r="J36" s="242"/>
      <c r="K36" s="145" t="str">
        <f>IF(C36="",,VLOOKUP(C36,Patrones!$A$1:$E$293,5,FALSE))</f>
        <v>ACAQ-114ITI</v>
      </c>
      <c r="L36" s="161"/>
      <c r="M36" s="161"/>
      <c r="N36" s="161"/>
    </row>
    <row r="37" spans="1:14" ht="29">
      <c r="A37" s="557"/>
      <c r="B37" s="562"/>
      <c r="C37" s="127" t="s">
        <v>103</v>
      </c>
      <c r="D37" s="145">
        <f>IF(C37="",,VLOOKUP(C37,CIERRE!A$70:AJ$800,9,FALSE))</f>
        <v>933.12</v>
      </c>
      <c r="E37" s="127" t="s">
        <v>162</v>
      </c>
      <c r="F37" s="165"/>
      <c r="G37" s="165"/>
      <c r="H37" s="79" t="str">
        <f t="shared" si="0"/>
        <v xml:space="preserve"> </v>
      </c>
      <c r="I37" s="146" t="s">
        <v>1944</v>
      </c>
      <c r="J37" s="242"/>
      <c r="K37" s="145" t="str">
        <f>IF(C37="",,VLOOKUP(C37,Patrones!$A$1:$E$293,5,FALSE))</f>
        <v>ACAC-078ITS</v>
      </c>
      <c r="L37" s="161"/>
      <c r="M37" s="161"/>
      <c r="N37" s="161"/>
    </row>
    <row r="38" spans="1:14">
      <c r="A38" s="557"/>
      <c r="B38" s="562"/>
      <c r="C38" s="127" t="s">
        <v>18</v>
      </c>
      <c r="D38" s="145">
        <f>IF(C38="",,VLOOKUP(C38,CIERRE!A$70:AJ$800,9,FALSE))</f>
        <v>316.8</v>
      </c>
      <c r="E38" s="127" t="s">
        <v>246</v>
      </c>
      <c r="F38" s="165"/>
      <c r="G38" s="165"/>
      <c r="H38" s="79" t="str">
        <f t="shared" si="0"/>
        <v xml:space="preserve"> </v>
      </c>
      <c r="I38" s="146" t="s">
        <v>1945</v>
      </c>
      <c r="J38" s="242"/>
      <c r="K38" s="145" t="str">
        <f>IF(C38="",,VLOOKUP(C38,Patrones!$A$1:$E$293,5,FALSE))</f>
        <v>ACAA-004ITI</v>
      </c>
      <c r="L38" s="161"/>
      <c r="M38" s="161"/>
      <c r="N38" s="161"/>
    </row>
    <row r="39" spans="1:14" ht="43.5">
      <c r="A39" s="557"/>
      <c r="B39" s="562"/>
      <c r="C39" s="19" t="s">
        <v>997</v>
      </c>
      <c r="D39" s="145">
        <f>IF(C39="",,VLOOKUP(C39,CIERRE!A$70:AJ$800,9,FALSE))</f>
        <v>388.08</v>
      </c>
      <c r="E39" s="127" t="s">
        <v>490</v>
      </c>
      <c r="F39" s="366"/>
      <c r="G39" s="83"/>
      <c r="H39" s="79" t="str">
        <f t="shared" si="0"/>
        <v xml:space="preserve"> </v>
      </c>
      <c r="I39" s="146" t="s">
        <v>1946</v>
      </c>
      <c r="J39" s="242"/>
      <c r="K39" s="145" t="e">
        <f>IF(C39="",,VLOOKUP(C39,Patrones!$A$1:$E$293,5,FALSE))</f>
        <v>#N/A</v>
      </c>
      <c r="L39" s="161"/>
      <c r="M39" s="161"/>
      <c r="N39" s="161"/>
    </row>
    <row r="40" spans="1:14" ht="29">
      <c r="A40" s="557"/>
      <c r="B40" s="562"/>
      <c r="C40" s="19" t="s">
        <v>1066</v>
      </c>
      <c r="D40" s="145">
        <f>IF(C40="",,VLOOKUP(C40,CIERRE!A$70:AJ$800,9,FALSE))</f>
        <v>1804.8</v>
      </c>
      <c r="E40" s="127" t="s">
        <v>490</v>
      </c>
      <c r="F40" s="366"/>
      <c r="G40" s="83"/>
      <c r="H40" s="79" t="str">
        <f t="shared" si="0"/>
        <v xml:space="preserve"> </v>
      </c>
      <c r="I40" s="146" t="s">
        <v>1948</v>
      </c>
      <c r="J40" s="242" t="s">
        <v>1949</v>
      </c>
      <c r="K40" s="145" t="str">
        <f>IF(C40="",,VLOOKUP(C40,Patrones!$A$1:$E$293,5,FALSE))</f>
        <v>ACAC-078ITS</v>
      </c>
      <c r="L40" s="161"/>
      <c r="M40" s="161"/>
      <c r="N40" s="161"/>
    </row>
    <row r="41" spans="1:14">
      <c r="A41" s="557"/>
      <c r="B41" s="562"/>
      <c r="C41" s="19"/>
      <c r="D41" s="145">
        <f>IF(C41="",,VLOOKUP(C41,CIERRE!A$70:AJ$800,9,FALSE))</f>
        <v>0</v>
      </c>
      <c r="E41" s="127"/>
      <c r="F41" s="366"/>
      <c r="G41" s="83"/>
      <c r="H41" s="79" t="str">
        <f t="shared" si="0"/>
        <v xml:space="preserve"> </v>
      </c>
      <c r="I41" s="146"/>
      <c r="J41" s="242"/>
      <c r="K41" s="145">
        <f>IF(C41="",,VLOOKUP(C41,Patrones!$A$1:$E$293,5,FALSE))</f>
        <v>0</v>
      </c>
      <c r="L41" s="161"/>
      <c r="M41" s="161"/>
      <c r="N41" s="161"/>
    </row>
    <row r="42" spans="1:14">
      <c r="A42" s="557"/>
      <c r="B42" s="562"/>
      <c r="C42" s="19"/>
      <c r="D42" s="145">
        <f>IF(C42="",,VLOOKUP(C42,CIERRE!A$70:AJ$800,9,FALSE))</f>
        <v>0</v>
      </c>
      <c r="E42" s="19"/>
      <c r="F42" s="366"/>
      <c r="G42" s="83"/>
      <c r="H42" s="79" t="str">
        <f t="shared" si="0"/>
        <v xml:space="preserve"> </v>
      </c>
      <c r="I42" s="270"/>
      <c r="J42" s="242"/>
      <c r="K42" s="145">
        <f>IF(C42="",,VLOOKUP(C42,Patrones!$A$1:$E$293,5,FALSE))</f>
        <v>0</v>
      </c>
      <c r="L42" s="161"/>
      <c r="M42" s="161"/>
      <c r="N42" s="161"/>
    </row>
    <row r="43" spans="1:14">
      <c r="A43" s="557"/>
      <c r="B43" s="562"/>
      <c r="C43" s="19"/>
      <c r="D43" s="145">
        <f>IF(C43="",,VLOOKUP(C43,CIERRE!A$70:AJ$800,9,FALSE))</f>
        <v>0</v>
      </c>
      <c r="E43" s="19"/>
      <c r="F43" s="366"/>
      <c r="G43" s="83"/>
      <c r="H43" s="79" t="str">
        <f t="shared" si="0"/>
        <v xml:space="preserve"> </v>
      </c>
      <c r="I43" s="270"/>
      <c r="J43" s="242"/>
      <c r="K43" s="145">
        <f>IF(C43="",,VLOOKUP(C43,Patrones!$A$1:$E$293,5,FALSE))</f>
        <v>0</v>
      </c>
      <c r="L43" s="161"/>
      <c r="M43" s="161"/>
      <c r="N43" s="161"/>
    </row>
    <row r="44" spans="1:14">
      <c r="A44" s="557"/>
      <c r="B44" s="562"/>
      <c r="C44" s="19"/>
      <c r="D44" s="145">
        <f>IF(C44="",,VLOOKUP(C44,CIERRE!A$70:AJ$800,9,FALSE))</f>
        <v>0</v>
      </c>
      <c r="E44" s="19"/>
      <c r="F44" s="366"/>
      <c r="G44" s="83"/>
      <c r="H44" s="79" t="str">
        <f t="shared" si="0"/>
        <v xml:space="preserve"> </v>
      </c>
      <c r="I44" s="270"/>
      <c r="J44" s="242"/>
      <c r="K44" s="145">
        <f>IF(C44="",,VLOOKUP(C44,Patrones!$A$1:$E$293,5,FALSE))</f>
        <v>0</v>
      </c>
      <c r="L44" s="161"/>
      <c r="M44" s="161"/>
      <c r="N44" s="161"/>
    </row>
    <row r="45" spans="1:14">
      <c r="A45" s="557"/>
      <c r="B45" s="562"/>
      <c r="C45" s="19"/>
      <c r="D45" s="145">
        <f>IF(C45="",,VLOOKUP(C45,CIERRE!A$70:AJ$800,9,FALSE))</f>
        <v>0</v>
      </c>
      <c r="E45" s="19"/>
      <c r="F45" s="366"/>
      <c r="G45" s="83"/>
      <c r="H45" s="79" t="str">
        <f t="shared" si="0"/>
        <v xml:space="preserve"> </v>
      </c>
      <c r="I45" s="270"/>
      <c r="J45" s="242"/>
      <c r="K45" s="145">
        <f>IF(C45="",,VLOOKUP(C45,Patrones!$A$1:$E$293,5,FALSE))</f>
        <v>0</v>
      </c>
      <c r="L45" s="161"/>
      <c r="M45" s="161"/>
      <c r="N45" s="161"/>
    </row>
    <row r="46" spans="1:14">
      <c r="A46" s="557"/>
      <c r="B46" s="562"/>
      <c r="C46" s="127"/>
      <c r="D46" s="145">
        <f>IF(C46="",,VLOOKUP(C46,CIERRE!A$70:AJ$800,9,FALSE))</f>
        <v>0</v>
      </c>
      <c r="E46" s="127"/>
      <c r="F46" s="165"/>
      <c r="G46" s="165"/>
      <c r="H46" s="79" t="str">
        <f t="shared" si="0"/>
        <v xml:space="preserve"> </v>
      </c>
      <c r="I46" s="146"/>
      <c r="J46" s="242"/>
      <c r="K46" s="145">
        <f>IF(C46="",,VLOOKUP(C46,Patrones!$A$1:$E$293,5,FALSE))</f>
        <v>0</v>
      </c>
      <c r="L46" s="161"/>
      <c r="M46" s="161"/>
      <c r="N46" s="161"/>
    </row>
    <row r="47" spans="1:14" ht="15" thickBot="1">
      <c r="A47" s="557"/>
      <c r="B47" s="563"/>
      <c r="C47" s="78"/>
      <c r="D47" s="153">
        <f>IF(C47="",,VLOOKUP(C47,CIERRE!A$70:AJ$800,9,FALSE))</f>
        <v>0</v>
      </c>
      <c r="E47" s="78"/>
      <c r="F47" s="265"/>
      <c r="G47" s="265"/>
      <c r="H47" s="266" t="str">
        <f t="shared" si="0"/>
        <v xml:space="preserve"> </v>
      </c>
      <c r="I47" s="155"/>
      <c r="J47" s="268"/>
      <c r="K47" s="153">
        <f>IF(C47="",,VLOOKUP(C47,Patrones!$A$1:$E$293,5,FALSE))</f>
        <v>0</v>
      </c>
      <c r="L47" s="169"/>
      <c r="M47" s="169"/>
      <c r="N47" s="169"/>
    </row>
    <row r="48" spans="1:14">
      <c r="A48" s="567" t="s">
        <v>660</v>
      </c>
      <c r="B48" s="558" t="s">
        <v>20</v>
      </c>
      <c r="C48" s="232" t="s">
        <v>50</v>
      </c>
      <c r="D48" s="252">
        <f>IF(C48="",,VLOOKUP(C48,CIERRE!A$70:AJ$800,9,FALSE))</f>
        <v>206.64</v>
      </c>
      <c r="E48" s="20" t="s">
        <v>171</v>
      </c>
      <c r="F48" s="21"/>
      <c r="G48" s="21"/>
      <c r="H48" s="194" t="str">
        <f t="shared" si="0"/>
        <v xml:space="preserve"> </v>
      </c>
      <c r="I48" s="396" t="s">
        <v>1939</v>
      </c>
      <c r="J48" s="99"/>
      <c r="K48" s="28" t="str">
        <f>IF(C48="",,VLOOKUP(C48,Patrones!$A$1:$E$293,5,FALSE))</f>
        <v>ACSC-002IUI</v>
      </c>
      <c r="L48" s="28"/>
      <c r="M48" s="28"/>
      <c r="N48" s="28"/>
    </row>
    <row r="49" spans="1:14" ht="116">
      <c r="A49" s="568"/>
      <c r="B49" s="559"/>
      <c r="C49" s="233" t="s">
        <v>151</v>
      </c>
      <c r="D49" s="253">
        <f>IF(C49="",,VLOOKUP(C49,CIERRE!A$70:AJ$800,9,FALSE))</f>
        <v>47.04</v>
      </c>
      <c r="E49" s="128" t="s">
        <v>760</v>
      </c>
      <c r="F49" s="95"/>
      <c r="G49" s="95"/>
      <c r="H49" s="96" t="str">
        <f t="shared" si="0"/>
        <v xml:space="preserve"> </v>
      </c>
      <c r="I49" s="256" t="s">
        <v>1942</v>
      </c>
      <c r="J49" s="267" t="s">
        <v>1943</v>
      </c>
      <c r="K49" s="26" t="str">
        <f>IF(C49="",,VLOOKUP(C49,Patrones!$A$1:$E$293,5,FALSE))</f>
        <v>ACSC-002IUI</v>
      </c>
      <c r="L49" s="26"/>
      <c r="M49" s="26"/>
      <c r="N49" s="26"/>
    </row>
    <row r="50" spans="1:14" ht="15" thickBot="1">
      <c r="A50" s="568"/>
      <c r="B50" s="560"/>
      <c r="C50" s="233"/>
      <c r="D50" s="253">
        <f>IF(C50="",,VLOOKUP(C50,CIERRE!A$70:AJ$800,9,FALSE))</f>
        <v>0</v>
      </c>
      <c r="E50" s="128"/>
      <c r="F50" s="204"/>
      <c r="G50" s="204"/>
      <c r="H50" s="168" t="str">
        <f t="shared" si="0"/>
        <v xml:space="preserve"> </v>
      </c>
      <c r="I50" s="144"/>
      <c r="J50" s="211"/>
      <c r="K50" s="166">
        <f>IF(C50="",,VLOOKUP(C50,Patrones!$A$1:$E$293,5,FALSE))</f>
        <v>0</v>
      </c>
      <c r="L50" s="166"/>
      <c r="M50" s="166"/>
      <c r="N50" s="166"/>
    </row>
    <row r="51" spans="1:14">
      <c r="A51" s="568"/>
      <c r="B51" s="561" t="s">
        <v>28</v>
      </c>
      <c r="C51" s="22"/>
      <c r="D51" s="27">
        <f>IF(C51="",,VLOOKUP(C51,CIERRE!A$70:AJ$800,9,FALSE))</f>
        <v>0</v>
      </c>
      <c r="E51" s="22"/>
      <c r="F51" s="23"/>
      <c r="G51" s="23"/>
      <c r="H51" s="24" t="str">
        <f t="shared" si="0"/>
        <v xml:space="preserve"> </v>
      </c>
      <c r="I51" s="25"/>
      <c r="J51" s="98"/>
      <c r="K51" s="27">
        <f>IF(C51="",,VLOOKUP(C51,Patrones!$A$1:$E$293,5,FALSE))</f>
        <v>0</v>
      </c>
      <c r="L51" s="27"/>
      <c r="M51" s="27"/>
      <c r="N51" s="27"/>
    </row>
    <row r="52" spans="1:14">
      <c r="A52" s="568"/>
      <c r="B52" s="562"/>
      <c r="C52" s="127"/>
      <c r="D52" s="145">
        <f>IF(C52="",,VLOOKUP(C52,CIERRE!A$70:AJ$800,9,FALSE))</f>
        <v>0</v>
      </c>
      <c r="E52" s="127"/>
      <c r="F52" s="165"/>
      <c r="G52" s="165"/>
      <c r="H52" s="79" t="str">
        <f t="shared" si="0"/>
        <v xml:space="preserve"> </v>
      </c>
      <c r="I52" s="146"/>
      <c r="J52" s="242"/>
      <c r="K52" s="145">
        <f>IF(C52="",,VLOOKUP(C52,Patrones!$A$1:$E$293,5,FALSE))</f>
        <v>0</v>
      </c>
      <c r="L52" s="145"/>
      <c r="M52" s="145"/>
      <c r="N52" s="145"/>
    </row>
    <row r="53" spans="1:14" ht="15" thickBot="1">
      <c r="A53" s="568"/>
      <c r="B53" s="563"/>
      <c r="C53" s="173"/>
      <c r="D53" s="169">
        <f>IF(C53="",,VLOOKUP(C53,CIERRE!A$70:AJ$800,9,FALSE))</f>
        <v>0</v>
      </c>
      <c r="E53" s="173"/>
      <c r="F53" s="170"/>
      <c r="G53" s="170"/>
      <c r="H53" s="171" t="str">
        <f t="shared" si="0"/>
        <v xml:space="preserve"> </v>
      </c>
      <c r="I53" s="172"/>
      <c r="J53" s="268"/>
      <c r="K53" s="169">
        <f>IF(C53="",,VLOOKUP(C53,Patrones!$A$1:$E$293,5,FALSE))</f>
        <v>0</v>
      </c>
      <c r="L53" s="169"/>
      <c r="M53" s="169"/>
      <c r="N53" s="169"/>
    </row>
    <row r="54" spans="1:14" ht="15" customHeight="1">
      <c r="A54" s="568"/>
      <c r="B54" s="570" t="s">
        <v>203</v>
      </c>
      <c r="C54" s="232"/>
      <c r="D54" s="252">
        <f>IF(C54="",,VLOOKUP(C54,CIERRE!A$70:AJ$800,9,FALSE))</f>
        <v>0</v>
      </c>
      <c r="E54" s="20"/>
      <c r="F54" s="91"/>
      <c r="G54" s="91"/>
      <c r="H54" s="92" t="str">
        <f t="shared" si="0"/>
        <v xml:space="preserve"> </v>
      </c>
      <c r="I54" s="154"/>
      <c r="J54" s="99"/>
      <c r="K54" s="28"/>
      <c r="L54" s="28"/>
      <c r="M54" s="28"/>
      <c r="N54" s="28"/>
    </row>
    <row r="55" spans="1:14" ht="15.75" customHeight="1" thickBot="1">
      <c r="A55" s="568"/>
      <c r="B55" s="571"/>
      <c r="C55" s="233"/>
      <c r="D55" s="253">
        <f>IF(C55="",,VLOOKUP(C55,CIERRE!A$70:AJ$800,9,FALSE))</f>
        <v>0</v>
      </c>
      <c r="E55" s="128"/>
      <c r="F55" s="204"/>
      <c r="G55" s="204"/>
      <c r="H55" s="168" t="str">
        <f t="shared" si="0"/>
        <v xml:space="preserve"> </v>
      </c>
      <c r="I55" s="144"/>
      <c r="J55" s="211"/>
      <c r="K55" s="166"/>
      <c r="L55" s="166"/>
      <c r="M55" s="166"/>
      <c r="N55" s="166"/>
    </row>
    <row r="56" spans="1:14">
      <c r="A56" s="568"/>
      <c r="B56" s="561" t="s">
        <v>21</v>
      </c>
      <c r="C56" s="22"/>
      <c r="D56" s="27">
        <f>IF(C56="",,VLOOKUP(C56,CIERRE!A$70:AJ$800,9,FALSE))</f>
        <v>0</v>
      </c>
      <c r="E56" s="22"/>
      <c r="F56" s="23"/>
      <c r="G56" s="23"/>
      <c r="H56" s="226" t="str">
        <f t="shared" si="0"/>
        <v xml:space="preserve"> </v>
      </c>
      <c r="I56" s="25"/>
      <c r="J56" s="97"/>
      <c r="K56" s="27">
        <f>IF(C56="",,VLOOKUP(C56,Patrones!$A$1:$E$293,5,FALSE))</f>
        <v>0</v>
      </c>
      <c r="L56" s="27"/>
      <c r="M56" s="27"/>
      <c r="N56" s="27"/>
    </row>
    <row r="57" spans="1:14" ht="15" thickBot="1">
      <c r="A57" s="568"/>
      <c r="B57" s="563"/>
      <c r="C57" s="173"/>
      <c r="D57" s="169">
        <f>IF(C57="",,VLOOKUP(C57,CIERRE!A$70:AJ$800,9,FALSE))</f>
        <v>0</v>
      </c>
      <c r="E57" s="173"/>
      <c r="F57" s="170"/>
      <c r="G57" s="170"/>
      <c r="H57" s="171" t="str">
        <f t="shared" si="0"/>
        <v xml:space="preserve"> </v>
      </c>
      <c r="I57" s="172"/>
      <c r="J57" s="195"/>
      <c r="K57" s="169">
        <f>IF(C57="",,VLOOKUP(C57,Patrones!$A$1:$E$293,5,FALSE))</f>
        <v>0</v>
      </c>
      <c r="L57" s="169"/>
      <c r="M57" s="169"/>
      <c r="N57" s="169"/>
    </row>
    <row r="58" spans="1:14" ht="29">
      <c r="A58" s="568"/>
      <c r="B58" s="570" t="s">
        <v>22</v>
      </c>
      <c r="C58" s="232" t="s">
        <v>478</v>
      </c>
      <c r="D58" s="252">
        <f>IF(C58="",,VLOOKUP(C58,CIERRE!A$70:AJ$800,9,FALSE))</f>
        <v>5.3</v>
      </c>
      <c r="E58" s="20" t="s">
        <v>490</v>
      </c>
      <c r="F58" s="21"/>
      <c r="G58" s="21"/>
      <c r="H58" s="92" t="str">
        <f t="shared" si="0"/>
        <v xml:space="preserve"> </v>
      </c>
      <c r="I58" s="322" t="s">
        <v>1941</v>
      </c>
      <c r="J58" s="100"/>
      <c r="K58" s="28" t="str">
        <f>IF(C58="",,VLOOKUP(C58,Patrones!$A$1:$E$293,5,FALSE))</f>
        <v>CNO-021R1IUS</v>
      </c>
      <c r="L58" s="28"/>
      <c r="M58" s="28"/>
      <c r="N58" s="28"/>
    </row>
    <row r="59" spans="1:14">
      <c r="A59" s="568"/>
      <c r="B59" s="572"/>
      <c r="C59" s="233" t="s">
        <v>1170</v>
      </c>
      <c r="D59" s="254">
        <f>IF(C59="",,VLOOKUP(C59,CIERRE!A$70:AJ$800,9,FALSE))</f>
        <v>138.42400000000001</v>
      </c>
      <c r="E59" s="128" t="s">
        <v>490</v>
      </c>
      <c r="F59" s="310"/>
      <c r="G59" s="310"/>
      <c r="H59" s="311" t="str">
        <f t="shared" si="0"/>
        <v xml:space="preserve"> </v>
      </c>
      <c r="I59" s="320" t="s">
        <v>1950</v>
      </c>
      <c r="J59" s="367"/>
      <c r="K59" s="26" t="str">
        <f>IF(C59="",,VLOOKUP(C59,Patrones!$A$1:$E$293,5,FALSE))</f>
        <v>CNO-021R1IUS</v>
      </c>
      <c r="L59" s="314"/>
      <c r="M59" s="314"/>
      <c r="N59" s="26"/>
    </row>
    <row r="60" spans="1:14">
      <c r="A60" s="568"/>
      <c r="B60" s="572"/>
      <c r="C60" s="233" t="s">
        <v>45</v>
      </c>
      <c r="D60" s="254">
        <f>IF(C60="",,VLOOKUP(C60,CIERRE!A$70:AJ$800,9,FALSE))</f>
        <v>43.735999999999997</v>
      </c>
      <c r="E60" s="128" t="s">
        <v>490</v>
      </c>
      <c r="F60" s="310"/>
      <c r="G60" s="310"/>
      <c r="H60" s="311" t="str">
        <f t="shared" si="0"/>
        <v xml:space="preserve"> </v>
      </c>
      <c r="I60" s="320" t="s">
        <v>1950</v>
      </c>
      <c r="J60" s="263"/>
      <c r="K60" s="26" t="str">
        <f>IF(C60="",,VLOOKUP(C60,Patrones!$A$1:$E$293,5,FALSE))</f>
        <v>CNO-021R1IUS</v>
      </c>
      <c r="L60" s="314"/>
      <c r="M60" s="314"/>
      <c r="N60" s="26"/>
    </row>
    <row r="61" spans="1:14" ht="116">
      <c r="A61" s="568"/>
      <c r="B61" s="572"/>
      <c r="C61" s="233" t="s">
        <v>122</v>
      </c>
      <c r="D61" s="254">
        <f>IF(C61="",,VLOOKUP(C61,CIERRE!A$70:AJ$800,9,FALSE))</f>
        <v>15.952</v>
      </c>
      <c r="E61" s="128" t="s">
        <v>490</v>
      </c>
      <c r="F61" s="310"/>
      <c r="G61" s="310"/>
      <c r="H61" s="311" t="str">
        <f t="shared" si="0"/>
        <v xml:space="preserve"> </v>
      </c>
      <c r="I61" s="320" t="s">
        <v>1955</v>
      </c>
      <c r="J61" s="263" t="s">
        <v>1956</v>
      </c>
      <c r="K61" s="26" t="e">
        <f>IF(C61="",,VLOOKUP(C61,Patrones!$A$1:$E$293,5,FALSE))</f>
        <v>#N/A</v>
      </c>
      <c r="L61" s="314"/>
      <c r="M61" s="314"/>
      <c r="N61" s="26"/>
    </row>
    <row r="62" spans="1:14" ht="116.5" thickBot="1">
      <c r="A62" s="569"/>
      <c r="B62" s="571"/>
      <c r="C62" s="235" t="s">
        <v>123</v>
      </c>
      <c r="D62" s="255">
        <f>IF(C62="",,VLOOKUP(C62,CIERRE!A$70:AJ$800,9,FALSE))</f>
        <v>211.928</v>
      </c>
      <c r="E62" s="167" t="s">
        <v>490</v>
      </c>
      <c r="F62" s="196"/>
      <c r="G62" s="196"/>
      <c r="H62" s="168" t="str">
        <f t="shared" si="0"/>
        <v xml:space="preserve"> </v>
      </c>
      <c r="I62" s="174" t="s">
        <v>1955</v>
      </c>
      <c r="J62" s="230" t="s">
        <v>1956</v>
      </c>
      <c r="K62" s="166" t="e">
        <f>IF(C62="",,VLOOKUP(C62,Patrones!$A$1:$E$293,5,FALSE))</f>
        <v>#N/A</v>
      </c>
      <c r="L62" s="166"/>
      <c r="M62" s="166"/>
      <c r="N62" s="29"/>
    </row>
    <row r="63" spans="1:14" ht="15" thickBot="1">
      <c r="C63" s="102"/>
      <c r="E63" s="2"/>
      <c r="G63" s="198" t="s">
        <v>37</v>
      </c>
      <c r="H63" s="199">
        <f>SUM(H7:H62)</f>
        <v>49.156527777777768</v>
      </c>
      <c r="I63" s="103"/>
    </row>
    <row r="64" spans="1:14">
      <c r="C64" s="102"/>
      <c r="E64" s="2"/>
      <c r="G64" s="104"/>
      <c r="H64" s="105"/>
    </row>
    <row r="65" spans="3:8">
      <c r="C65" s="102"/>
      <c r="E65" s="2"/>
      <c r="G65" s="104"/>
      <c r="H65" s="105"/>
    </row>
    <row r="66" spans="3:8">
      <c r="C66" s="102"/>
    </row>
    <row r="67" spans="3:8">
      <c r="C67" s="102"/>
    </row>
    <row r="68" spans="3:8">
      <c r="C68" s="102"/>
    </row>
    <row r="69" spans="3:8">
      <c r="C69" s="102"/>
    </row>
    <row r="70" spans="3:8">
      <c r="C70" s="241"/>
    </row>
    <row r="71" spans="3:8">
      <c r="C71" s="241"/>
    </row>
    <row r="72" spans="3:8">
      <c r="C72" s="241"/>
    </row>
    <row r="73" spans="3:8">
      <c r="C73" s="241"/>
    </row>
    <row r="74" spans="3:8">
      <c r="C74" s="241"/>
    </row>
    <row r="75" spans="3:8">
      <c r="C75" s="241"/>
    </row>
    <row r="76" spans="3:8">
      <c r="C76" s="241"/>
    </row>
    <row r="77" spans="3:8">
      <c r="C77" s="241"/>
    </row>
    <row r="78" spans="3:8">
      <c r="C78" s="241"/>
    </row>
    <row r="79" spans="3:8">
      <c r="C79" s="241"/>
    </row>
    <row r="80" spans="3:8">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row r="94" spans="3:3">
      <c r="C94"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47"/>
    <mergeCell ref="B20:B33"/>
    <mergeCell ref="B34:B47"/>
    <mergeCell ref="A7:A19"/>
    <mergeCell ref="B7:B8"/>
    <mergeCell ref="B9:B10"/>
    <mergeCell ref="B11:B13"/>
    <mergeCell ref="B14:B16"/>
    <mergeCell ref="B17:B19"/>
    <mergeCell ref="A48:A62"/>
    <mergeCell ref="B48:B50"/>
    <mergeCell ref="B51:B53"/>
    <mergeCell ref="B54:B55"/>
    <mergeCell ref="B56:B57"/>
    <mergeCell ref="B58:B62"/>
  </mergeCells>
  <dataValidations count="1">
    <dataValidation type="list" allowBlank="1" showInputMessage="1" showErrorMessage="1" sqref="N7:N62" xr:uid="{3B65751F-1EE5-4148-91EC-0809D26BEBAF}">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44F11223-D20D-48D2-81DD-3C0FF7FEC268}">
          <x14:formula1>
            <xm:f>Guias!$R$3:$R$102</xm:f>
          </x14:formula1>
          <xm:sqref>M7:M62</xm:sqref>
        </x14:dataValidation>
        <x14:dataValidation type="list" allowBlank="1" showInputMessage="1" showErrorMessage="1" xr:uid="{41FA0D1A-ECDA-4BAA-B417-140DF253893B}">
          <x14:formula1>
            <xm:f>Guias!$P$3:$P$78</xm:f>
          </x14:formula1>
          <xm:sqref>L7:L62</xm:sqref>
        </x14:dataValidation>
        <x14:dataValidation type="list" allowBlank="1" showInputMessage="1" xr:uid="{C26335B6-C5B1-4726-B6F9-99DEADF13342}">
          <x14:formula1>
            <xm:f>Guias!$H$3:$H$22</xm:f>
          </x14:formula1>
          <xm:sqref>E7:E62</xm:sqref>
        </x14:dataValidation>
        <x14:dataValidation type="list" allowBlank="1" showInputMessage="1" xr:uid="{9AC72F01-82D4-4806-8E4E-48F37C993EC3}">
          <x14:formula1>
            <xm:f>Guias!$J$3:$J$25</xm:f>
          </x14:formula1>
          <xm:sqref>I7:I62</xm:sqref>
        </x14:dataValidation>
        <x14:dataValidation type="list" allowBlank="1" showInputMessage="1" xr:uid="{27A251F5-A952-4558-A24B-1147820E2CE1}">
          <x14:formula1>
            <xm:f>Guias!$A$2:$A$4</xm:f>
          </x14:formula1>
          <xm:sqref>C7:C8</xm:sqref>
        </x14:dataValidation>
        <x14:dataValidation type="list" allowBlank="1" showInputMessage="1" xr:uid="{4E169A51-6EF9-4E3D-842E-595F531D83C4}">
          <x14:formula1>
            <xm:f>Guias!$A$85:$A$142</xm:f>
          </x14:formula1>
          <xm:sqref>C34:C47</xm:sqref>
        </x14:dataValidation>
        <x14:dataValidation type="list" allowBlank="1" showInputMessage="1" xr:uid="{7489655A-97FA-46D1-9E83-54F9BDCD3C8A}">
          <x14:formula1>
            <xm:f>Guias!$A$143:$A$167</xm:f>
          </x14:formula1>
          <xm:sqref>C48:C50</xm:sqref>
        </x14:dataValidation>
        <x14:dataValidation type="list" allowBlank="1" showInputMessage="1" xr:uid="{743CE5A8-1BF6-4128-B39F-97BC2D2CB364}">
          <x14:formula1>
            <xm:f>Guias!$A$172:$A$199</xm:f>
          </x14:formula1>
          <xm:sqref>C58:C62</xm:sqref>
        </x14:dataValidation>
        <x14:dataValidation type="list" allowBlank="1" showInputMessage="1" xr:uid="{87E924F1-D586-4380-9633-B866EF1E0F24}">
          <x14:formula1>
            <xm:f>Guias!$A$226:$A$229</xm:f>
          </x14:formula1>
          <xm:sqref>C9:C10</xm:sqref>
        </x14:dataValidation>
        <x14:dataValidation type="list" allowBlank="1" showInputMessage="1" xr:uid="{4F79406E-E340-4297-8F9B-25BB86B4C7A0}">
          <x14:formula1>
            <xm:f>Guias!$A$230:$A$242</xm:f>
          </x14:formula1>
          <xm:sqref>C51:C53</xm:sqref>
        </x14:dataValidation>
        <x14:dataValidation type="list" allowBlank="1" showInputMessage="1" xr:uid="{72FD95B2-3F8C-4877-BC1F-7005BE69AD30}">
          <x14:formula1>
            <xm:f>Guias!$A$243:$A$244</xm:f>
          </x14:formula1>
          <xm:sqref>C54:C55</xm:sqref>
        </x14:dataValidation>
        <x14:dataValidation type="list" allowBlank="1" showInputMessage="1" xr:uid="{255D01E3-C608-4571-83E4-68F2E03D4C41}">
          <x14:formula1>
            <xm:f>Guias!$A$168:$A$171</xm:f>
          </x14:formula1>
          <xm:sqref>C56:C57</xm:sqref>
        </x14:dataValidation>
        <x14:dataValidation type="list" allowBlank="1" showInputMessage="1" xr:uid="{EC6C463B-F56D-402E-BDE7-667AD46A913C}">
          <x14:formula1>
            <xm:f>Guias!$A$260:$A$272</xm:f>
          </x14:formula1>
          <xm:sqref>C17:C19</xm:sqref>
        </x14:dataValidation>
        <x14:dataValidation type="list" allowBlank="1" showInputMessage="1" xr:uid="{85CD3F5E-105F-44D1-9DA4-1F61A78BE1BB}">
          <x14:formula1>
            <xm:f>Guias!$A$200:$A$224</xm:f>
          </x14:formula1>
          <xm:sqref>C11:C13</xm:sqref>
        </x14:dataValidation>
        <x14:dataValidation type="list" allowBlank="1" showInputMessage="1" xr:uid="{498E104C-E4FC-47F9-89F0-4FEE19B6250D}">
          <x14:formula1>
            <xm:f>Guias!$A$245:$A$259</xm:f>
          </x14:formula1>
          <xm:sqref>C14:C16</xm:sqref>
        </x14:dataValidation>
        <x14:dataValidation type="list" allowBlank="1" showInputMessage="1" xr:uid="{CCAB77F7-64DF-4ECB-A965-872194A8C774}">
          <x14:formula1>
            <xm:f>Guias!$A$5:$A$84</xm:f>
          </x14:formula1>
          <xm:sqref>C20:C33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3C9E3-E805-4D38-B39E-21524F69AEA0}">
  <sheetPr codeName="Hoja241"/>
  <dimension ref="A1:P97"/>
  <sheetViews>
    <sheetView zoomScale="45" zoomScaleNormal="85" workbookViewId="0">
      <selection activeCell="N4" sqref="A4:N6"/>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hidden="1"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t="s">
        <v>471</v>
      </c>
      <c r="D7" s="27">
        <v>40</v>
      </c>
      <c r="E7" s="22" t="s">
        <v>137</v>
      </c>
      <c r="F7" s="297" t="s">
        <v>307</v>
      </c>
      <c r="G7" s="23" t="s">
        <v>978</v>
      </c>
      <c r="H7" s="24">
        <v>40</v>
      </c>
      <c r="I7" s="25" t="s">
        <v>1047</v>
      </c>
      <c r="J7" s="97" t="s">
        <v>1954</v>
      </c>
      <c r="K7" s="27"/>
      <c r="L7" s="27"/>
      <c r="M7" s="27"/>
      <c r="N7" s="27"/>
      <c r="P7" s="3" t="s">
        <v>1305</v>
      </c>
    </row>
    <row r="8" spans="1:16" ht="15" customHeight="1" thickBot="1">
      <c r="A8" s="565"/>
      <c r="B8" s="563"/>
      <c r="C8" s="19"/>
      <c r="D8" s="161">
        <v>0</v>
      </c>
      <c r="E8" s="78"/>
      <c r="F8" s="170"/>
      <c r="G8" s="170"/>
      <c r="H8" s="171" t="s">
        <v>1824</v>
      </c>
      <c r="I8" s="155"/>
      <c r="J8" s="231"/>
      <c r="K8" s="151"/>
      <c r="L8" s="151"/>
      <c r="M8" s="151"/>
      <c r="N8" s="151"/>
      <c r="P8" s="3" t="s">
        <v>1306</v>
      </c>
    </row>
    <row r="9" spans="1:16" ht="15" customHeight="1">
      <c r="A9" s="565"/>
      <c r="B9" s="558" t="s">
        <v>127</v>
      </c>
      <c r="C9" s="232"/>
      <c r="D9" s="252">
        <v>0</v>
      </c>
      <c r="E9" s="20"/>
      <c r="F9" s="91"/>
      <c r="G9" s="91"/>
      <c r="H9" s="92" t="s">
        <v>1824</v>
      </c>
      <c r="I9" s="154"/>
      <c r="J9" s="99"/>
      <c r="K9" s="28"/>
      <c r="L9" s="28"/>
      <c r="M9" s="28"/>
      <c r="N9" s="28"/>
    </row>
    <row r="10" spans="1:16" ht="15" customHeight="1" thickBot="1">
      <c r="A10" s="565"/>
      <c r="B10" s="560"/>
      <c r="C10" s="233"/>
      <c r="D10" s="253">
        <v>0</v>
      </c>
      <c r="E10" s="128"/>
      <c r="F10" s="204"/>
      <c r="G10" s="204"/>
      <c r="H10" s="168" t="s">
        <v>1824</v>
      </c>
      <c r="I10" s="174"/>
      <c r="J10" s="101"/>
      <c r="K10" s="149"/>
      <c r="L10" s="149"/>
      <c r="M10" s="149"/>
      <c r="N10" s="149"/>
    </row>
    <row r="11" spans="1:16">
      <c r="A11" s="565"/>
      <c r="B11" s="561" t="s">
        <v>23</v>
      </c>
      <c r="C11" s="22"/>
      <c r="D11" s="27">
        <v>0</v>
      </c>
      <c r="E11" s="22"/>
      <c r="F11" s="23"/>
      <c r="G11" s="23"/>
      <c r="H11" s="24" t="s">
        <v>1824</v>
      </c>
      <c r="I11" s="25"/>
      <c r="J11" s="97"/>
      <c r="K11" s="27">
        <f>IF(C11="",,VLOOKUP(C11,Patrones!$A$1:$E$293,5,FALSE))</f>
        <v>0</v>
      </c>
      <c r="L11" s="27"/>
      <c r="M11" s="27"/>
      <c r="N11" s="27"/>
    </row>
    <row r="12" spans="1:16">
      <c r="A12" s="565"/>
      <c r="B12" s="562"/>
      <c r="C12" s="19"/>
      <c r="D12" s="161">
        <v>0</v>
      </c>
      <c r="E12" s="19"/>
      <c r="F12" s="83"/>
      <c r="G12" s="83"/>
      <c r="H12" s="226" t="s">
        <v>1824</v>
      </c>
      <c r="I12" s="270"/>
      <c r="J12" s="262"/>
      <c r="K12" s="161">
        <f>IF(C12="",,VLOOKUP(C12,Patrones!$A$1:$E$293,5,FALSE))</f>
        <v>0</v>
      </c>
      <c r="L12" s="161"/>
      <c r="M12" s="161"/>
      <c r="N12" s="161"/>
    </row>
    <row r="13" spans="1:16" ht="15" thickBot="1">
      <c r="A13" s="565"/>
      <c r="B13" s="563"/>
      <c r="C13" s="19"/>
      <c r="D13" s="161">
        <v>0</v>
      </c>
      <c r="E13" s="173"/>
      <c r="F13" s="170"/>
      <c r="G13" s="170"/>
      <c r="H13" s="171" t="s">
        <v>1824</v>
      </c>
      <c r="I13" s="172"/>
      <c r="J13" s="195"/>
      <c r="K13" s="169">
        <f>IF(C13="",,VLOOKUP(C13,Patrones!$A$1:$E$293,5,FALSE))</f>
        <v>0</v>
      </c>
      <c r="L13" s="169"/>
      <c r="M13" s="169"/>
      <c r="N13" s="169"/>
    </row>
    <row r="14" spans="1:16">
      <c r="A14" s="565"/>
      <c r="B14" s="558" t="s">
        <v>29</v>
      </c>
      <c r="C14" s="232"/>
      <c r="D14" s="252">
        <v>0</v>
      </c>
      <c r="E14" s="20"/>
      <c r="F14" s="302"/>
      <c r="G14" s="91"/>
      <c r="H14" s="92" t="s">
        <v>1824</v>
      </c>
      <c r="I14" s="251"/>
      <c r="J14" s="99"/>
      <c r="K14" s="28"/>
      <c r="L14" s="28"/>
      <c r="M14" s="28"/>
      <c r="N14" s="28"/>
    </row>
    <row r="15" spans="1:16">
      <c r="A15" s="565"/>
      <c r="B15" s="559"/>
      <c r="C15" s="233"/>
      <c r="D15" s="253">
        <v>0</v>
      </c>
      <c r="E15" s="128"/>
      <c r="F15" s="95"/>
      <c r="G15" s="95"/>
      <c r="H15" s="96" t="s">
        <v>1824</v>
      </c>
      <c r="I15" s="256"/>
      <c r="J15" s="267"/>
      <c r="K15" s="26"/>
      <c r="L15" s="26"/>
      <c r="M15" s="26"/>
      <c r="N15" s="26"/>
    </row>
    <row r="16" spans="1:16" ht="15" thickBot="1">
      <c r="A16" s="565"/>
      <c r="B16" s="560"/>
      <c r="C16" s="233"/>
      <c r="D16" s="253">
        <v>0</v>
      </c>
      <c r="E16" s="128"/>
      <c r="F16" s="204"/>
      <c r="G16" s="204"/>
      <c r="H16" s="168" t="s">
        <v>1824</v>
      </c>
      <c r="I16" s="144"/>
      <c r="J16" s="211"/>
      <c r="K16" s="166"/>
      <c r="L16" s="166"/>
      <c r="M16" s="166"/>
      <c r="N16" s="166"/>
    </row>
    <row r="17" spans="1:14">
      <c r="A17" s="565"/>
      <c r="B17" s="561" t="s">
        <v>33</v>
      </c>
      <c r="C17" s="22"/>
      <c r="D17" s="27">
        <v>0</v>
      </c>
      <c r="E17" s="22"/>
      <c r="F17" s="23"/>
      <c r="G17" s="23"/>
      <c r="H17" s="24" t="s">
        <v>1824</v>
      </c>
      <c r="I17" s="25"/>
      <c r="J17" s="97"/>
      <c r="K17" s="27">
        <f>IF(C17="",,VLOOKUP(C17,Patrones!$A$1:$E$293,5,FALSE))</f>
        <v>0</v>
      </c>
      <c r="L17" s="27"/>
      <c r="M17" s="27"/>
      <c r="N17" s="27"/>
    </row>
    <row r="18" spans="1:14">
      <c r="A18" s="565"/>
      <c r="B18" s="562"/>
      <c r="C18" s="19"/>
      <c r="D18" s="161">
        <v>0</v>
      </c>
      <c r="E18" s="127"/>
      <c r="F18" s="165"/>
      <c r="G18" s="165"/>
      <c r="H18" s="79" t="s">
        <v>1824</v>
      </c>
      <c r="I18" s="146"/>
      <c r="J18" s="269"/>
      <c r="K18" s="145">
        <f>IF(C18="",,VLOOKUP(C18,Patrones!$A$1:$E$293,5,FALSE))</f>
        <v>0</v>
      </c>
      <c r="L18" s="145"/>
      <c r="M18" s="145"/>
      <c r="N18" s="145"/>
    </row>
    <row r="19" spans="1:14" ht="15" thickBot="1">
      <c r="A19" s="566"/>
      <c r="B19" s="563"/>
      <c r="C19" s="19"/>
      <c r="D19" s="169">
        <v>0</v>
      </c>
      <c r="E19" s="173"/>
      <c r="F19" s="170"/>
      <c r="G19" s="170"/>
      <c r="H19" s="171" t="s">
        <v>1824</v>
      </c>
      <c r="I19" s="172"/>
      <c r="J19" s="195"/>
      <c r="K19" s="169">
        <f>IF(C19="",,VLOOKUP(C19,Patrones!$A$1:$E$293,5,FALSE))</f>
        <v>0</v>
      </c>
      <c r="L19" s="169"/>
      <c r="M19" s="169"/>
      <c r="N19" s="169"/>
    </row>
    <row r="20" spans="1:14" ht="43.5">
      <c r="A20" s="556" t="s">
        <v>659</v>
      </c>
      <c r="B20" s="558" t="s">
        <v>8</v>
      </c>
      <c r="C20" s="232" t="s">
        <v>1188</v>
      </c>
      <c r="D20" s="252">
        <v>293.92</v>
      </c>
      <c r="E20" s="20" t="s">
        <v>137</v>
      </c>
      <c r="F20" s="91">
        <v>0.35416666666666669</v>
      </c>
      <c r="G20" s="91">
        <v>0.4548611111111111</v>
      </c>
      <c r="H20" s="92">
        <v>29.596111111111107</v>
      </c>
      <c r="I20" s="154" t="s">
        <v>1045</v>
      </c>
      <c r="J20" s="99" t="s">
        <v>1947</v>
      </c>
      <c r="K20" s="28" t="e">
        <f>IF(C20="",,VLOOKUP(C20,Patrones!$A$1:$E$293,5,FALSE))</f>
        <v>#N/A</v>
      </c>
      <c r="L20" s="28"/>
      <c r="M20" s="28"/>
      <c r="N20" s="28"/>
    </row>
    <row r="21" spans="1:14" ht="43.5">
      <c r="A21" s="557"/>
      <c r="B21" s="559"/>
      <c r="C21" s="237" t="s">
        <v>1189</v>
      </c>
      <c r="D21" s="254">
        <v>68.64</v>
      </c>
      <c r="E21" s="238" t="s">
        <v>137</v>
      </c>
      <c r="F21" s="228">
        <v>0.35416666666666669</v>
      </c>
      <c r="G21" s="228">
        <v>0.4548611111111111</v>
      </c>
      <c r="H21" s="239">
        <v>6.9116666666666644</v>
      </c>
      <c r="I21" s="251" t="s">
        <v>1045</v>
      </c>
      <c r="J21" s="229" t="s">
        <v>1947</v>
      </c>
      <c r="K21" s="162" t="e">
        <f>IF(C21="",,VLOOKUP(C21,Patrones!$A$1:$E$293,5,FALSE))</f>
        <v>#N/A</v>
      </c>
      <c r="L21" s="162"/>
      <c r="M21" s="162"/>
      <c r="N21" s="162"/>
    </row>
    <row r="22" spans="1:14" ht="58">
      <c r="A22" s="557"/>
      <c r="B22" s="559"/>
      <c r="C22" s="237" t="s">
        <v>1138</v>
      </c>
      <c r="D22" s="254">
        <v>81.78</v>
      </c>
      <c r="E22" s="238" t="s">
        <v>137</v>
      </c>
      <c r="F22" s="228">
        <v>0.54166666666666663</v>
      </c>
      <c r="G22" s="228">
        <v>0.63194444444444442</v>
      </c>
      <c r="H22" s="239">
        <v>7.3829166666666683</v>
      </c>
      <c r="I22" s="251" t="s">
        <v>1045</v>
      </c>
      <c r="J22" s="229" t="s">
        <v>1953</v>
      </c>
      <c r="K22" s="162"/>
      <c r="L22" s="162"/>
      <c r="M22" s="162"/>
      <c r="N22" s="162"/>
    </row>
    <row r="23" spans="1:14" ht="29">
      <c r="A23" s="557"/>
      <c r="B23" s="559"/>
      <c r="C23" s="237" t="s">
        <v>248</v>
      </c>
      <c r="D23" s="254">
        <v>232</v>
      </c>
      <c r="E23" s="238" t="s">
        <v>490</v>
      </c>
      <c r="F23" s="228"/>
      <c r="G23" s="228"/>
      <c r="H23" s="239" t="s">
        <v>1824</v>
      </c>
      <c r="I23" s="251" t="s">
        <v>1952</v>
      </c>
      <c r="J23" s="229"/>
      <c r="K23" s="162" t="str">
        <f>IF(C23="",,VLOOKUP(C23,Patrones!$A$1:$E$293,5,FALSE))</f>
        <v>ACAO-155IUI</v>
      </c>
      <c r="L23" s="162"/>
      <c r="M23" s="162"/>
      <c r="N23" s="162"/>
    </row>
    <row r="24" spans="1:14">
      <c r="A24" s="557"/>
      <c r="B24" s="559"/>
      <c r="C24" s="237" t="s">
        <v>1146</v>
      </c>
      <c r="D24" s="254" t="e">
        <f>IF(C24="",,VLOOKUP(C24,CIERRE!A$70:AJ$800,9,FALSE))</f>
        <v>#N/A</v>
      </c>
      <c r="E24" s="238" t="s">
        <v>765</v>
      </c>
      <c r="F24" s="228"/>
      <c r="G24" s="228"/>
      <c r="H24" s="239" t="s">
        <v>1824</v>
      </c>
      <c r="I24" s="251" t="s">
        <v>1961</v>
      </c>
      <c r="J24" s="229"/>
      <c r="K24" s="162" t="str">
        <f>IF(C24="",,VLOOKUP(C24,Patrones!$A$1:$E$293,5,FALSE))</f>
        <v>ACAI-107IUI</v>
      </c>
      <c r="L24" s="162"/>
      <c r="M24" s="162"/>
      <c r="N24" s="162"/>
    </row>
    <row r="25" spans="1:14">
      <c r="A25" s="557"/>
      <c r="B25" s="559"/>
      <c r="C25" s="237"/>
      <c r="D25" s="254">
        <v>0</v>
      </c>
      <c r="E25" s="238"/>
      <c r="F25" s="228"/>
      <c r="G25" s="228"/>
      <c r="H25" s="239" t="s">
        <v>1824</v>
      </c>
      <c r="I25" s="251"/>
      <c r="J25" s="229"/>
      <c r="K25" s="162">
        <f>IF(C25="",,VLOOKUP(C25,Patrones!$A$1:$E$293,5,FALSE))</f>
        <v>0</v>
      </c>
      <c r="L25" s="162"/>
      <c r="M25" s="162"/>
      <c r="N25" s="162"/>
    </row>
    <row r="26" spans="1:14">
      <c r="A26" s="557"/>
      <c r="B26" s="559"/>
      <c r="C26" s="237"/>
      <c r="D26" s="254">
        <v>0</v>
      </c>
      <c r="E26" s="238"/>
      <c r="F26" s="228"/>
      <c r="G26" s="228"/>
      <c r="H26" s="239" t="s">
        <v>1824</v>
      </c>
      <c r="I26" s="251"/>
      <c r="J26" s="229"/>
      <c r="K26" s="162">
        <f>IF(C26="",,VLOOKUP(C26,Patrones!$A$1:$E$293,5,FALSE))</f>
        <v>0</v>
      </c>
      <c r="L26" s="237"/>
      <c r="M26" s="162"/>
      <c r="N26" s="162"/>
    </row>
    <row r="27" spans="1:14">
      <c r="A27" s="557"/>
      <c r="B27" s="559"/>
      <c r="C27" s="237"/>
      <c r="D27" s="254">
        <v>0</v>
      </c>
      <c r="E27" s="238"/>
      <c r="F27" s="228"/>
      <c r="G27" s="228"/>
      <c r="H27" s="239" t="s">
        <v>1824</v>
      </c>
      <c r="I27" s="251"/>
      <c r="J27" s="229"/>
      <c r="K27" s="162">
        <f>IF(C27="",,VLOOKUP(C27,Patrones!$A$1:$E$293,5,FALSE))</f>
        <v>0</v>
      </c>
      <c r="L27" s="162"/>
      <c r="M27" s="162"/>
      <c r="N27" s="162"/>
    </row>
    <row r="28" spans="1:14">
      <c r="A28" s="557"/>
      <c r="B28" s="559"/>
      <c r="C28" s="237"/>
      <c r="D28" s="254">
        <v>0</v>
      </c>
      <c r="E28" s="238"/>
      <c r="F28" s="228"/>
      <c r="G28" s="228"/>
      <c r="H28" s="239" t="s">
        <v>1824</v>
      </c>
      <c r="I28" s="251"/>
      <c r="J28" s="229"/>
      <c r="K28" s="162">
        <f>IF(C28="",,VLOOKUP(C28,Patrones!$A$1:$E$293,5,FALSE))</f>
        <v>0</v>
      </c>
      <c r="L28" s="162"/>
      <c r="M28" s="162"/>
      <c r="N28" s="162"/>
    </row>
    <row r="29" spans="1:14">
      <c r="A29" s="557"/>
      <c r="B29" s="559"/>
      <c r="C29" s="237"/>
      <c r="D29" s="254">
        <v>0</v>
      </c>
      <c r="E29" s="238"/>
      <c r="F29" s="228"/>
      <c r="G29" s="228"/>
      <c r="H29" s="239" t="s">
        <v>1824</v>
      </c>
      <c r="I29" s="251"/>
      <c r="J29" s="229"/>
      <c r="K29" s="162">
        <f>IF(C29="",,VLOOKUP(C29,Patrones!$A$1:$E$293,5,FALSE))</f>
        <v>0</v>
      </c>
      <c r="L29" s="162"/>
      <c r="M29" s="162"/>
      <c r="N29" s="162"/>
    </row>
    <row r="30" spans="1:14">
      <c r="A30" s="557"/>
      <c r="B30" s="559"/>
      <c r="C30" s="237"/>
      <c r="D30" s="254">
        <v>0</v>
      </c>
      <c r="E30" s="238"/>
      <c r="F30" s="228"/>
      <c r="G30" s="228"/>
      <c r="H30" s="239" t="s">
        <v>1824</v>
      </c>
      <c r="I30" s="251"/>
      <c r="J30" s="229"/>
      <c r="K30" s="162">
        <f>IF(C30="",,VLOOKUP(C30,Patrones!$A$1:$E$293,5,FALSE))</f>
        <v>0</v>
      </c>
      <c r="L30" s="162"/>
      <c r="M30" s="162"/>
      <c r="N30" s="162"/>
    </row>
    <row r="31" spans="1:14">
      <c r="A31" s="557"/>
      <c r="B31" s="559"/>
      <c r="C31" s="237"/>
      <c r="D31" s="254">
        <v>0</v>
      </c>
      <c r="E31" s="238"/>
      <c r="F31" s="228"/>
      <c r="G31" s="228"/>
      <c r="H31" s="239" t="s">
        <v>1824</v>
      </c>
      <c r="I31" s="251"/>
      <c r="J31" s="229"/>
      <c r="K31" s="162">
        <f>IF(C31="",,VLOOKUP(C31,Patrones!$A$1:$E$293,5,FALSE))</f>
        <v>0</v>
      </c>
      <c r="L31" s="162"/>
      <c r="M31" s="162"/>
      <c r="N31" s="162"/>
    </row>
    <row r="32" spans="1:14">
      <c r="A32" s="557"/>
      <c r="B32" s="559"/>
      <c r="C32" s="237"/>
      <c r="D32" s="254">
        <v>0</v>
      </c>
      <c r="E32" s="238"/>
      <c r="F32" s="228"/>
      <c r="G32" s="228"/>
      <c r="H32" s="239" t="s">
        <v>1824</v>
      </c>
      <c r="I32" s="251"/>
      <c r="J32" s="229"/>
      <c r="K32" s="162">
        <f>IF(C32="",,VLOOKUP(C32,Patrones!$A$1:$E$293,5,FALSE))</f>
        <v>0</v>
      </c>
      <c r="L32" s="162"/>
      <c r="M32" s="162"/>
      <c r="N32" s="162"/>
    </row>
    <row r="33" spans="1:14" ht="15" thickBot="1">
      <c r="A33" s="557"/>
      <c r="B33" s="560"/>
      <c r="C33" s="236"/>
      <c r="D33" s="255">
        <v>0</v>
      </c>
      <c r="E33" s="150"/>
      <c r="F33" s="93"/>
      <c r="G33" s="93"/>
      <c r="H33" s="94" t="s">
        <v>1824</v>
      </c>
      <c r="I33" s="152"/>
      <c r="J33" s="101"/>
      <c r="K33" s="29">
        <f>IF(C33="",,VLOOKUP(C33,Patrones!$A$1:$E$293,5,FALSE))</f>
        <v>0</v>
      </c>
      <c r="L33" s="29"/>
      <c r="M33" s="29"/>
      <c r="N33" s="29"/>
    </row>
    <row r="34" spans="1:14">
      <c r="A34" s="557"/>
      <c r="B34" s="561" t="s">
        <v>66</v>
      </c>
      <c r="C34" s="22"/>
      <c r="D34" s="27">
        <v>0</v>
      </c>
      <c r="E34" s="22"/>
      <c r="F34" s="297"/>
      <c r="G34" s="23"/>
      <c r="H34" s="24" t="s">
        <v>1824</v>
      </c>
      <c r="I34" s="25"/>
      <c r="J34" s="98"/>
      <c r="K34" s="27">
        <f>IF(C34="",,VLOOKUP(C34,Patrones!$A$1:$E$293,5,FALSE))</f>
        <v>0</v>
      </c>
      <c r="L34" s="27"/>
      <c r="M34" s="27"/>
      <c r="N34" s="27"/>
    </row>
    <row r="35" spans="1:14">
      <c r="A35" s="557"/>
      <c r="B35" s="562"/>
      <c r="C35" s="127"/>
      <c r="D35" s="145">
        <v>0</v>
      </c>
      <c r="E35" s="127"/>
      <c r="F35" s="298"/>
      <c r="G35" s="165"/>
      <c r="H35" s="79" t="s">
        <v>1824</v>
      </c>
      <c r="I35" s="146"/>
      <c r="J35" s="242"/>
      <c r="K35" s="145">
        <f>IF(C35="",,VLOOKUP(C35,Patrones!$A$1:$E$293,5,FALSE))</f>
        <v>0</v>
      </c>
      <c r="L35" s="161"/>
      <c r="M35" s="161"/>
      <c r="N35" s="161"/>
    </row>
    <row r="36" spans="1:14">
      <c r="A36" s="557"/>
      <c r="B36" s="562"/>
      <c r="C36" s="127" t="s">
        <v>150</v>
      </c>
      <c r="D36" s="145">
        <v>144.47999999999999</v>
      </c>
      <c r="E36" s="127" t="s">
        <v>137</v>
      </c>
      <c r="F36" s="298" t="s">
        <v>307</v>
      </c>
      <c r="G36" s="165">
        <v>0.20138888888888887</v>
      </c>
      <c r="H36" s="79">
        <v>5</v>
      </c>
      <c r="I36" s="146" t="s">
        <v>1052</v>
      </c>
      <c r="J36" s="242"/>
      <c r="K36" s="145" t="str">
        <f>IF(C36="",,VLOOKUP(C36,Patrones!$A$1:$E$293,5,FALSE))</f>
        <v>ACAQ-114ITI</v>
      </c>
      <c r="L36" s="161"/>
      <c r="M36" s="161"/>
      <c r="N36" s="161"/>
    </row>
    <row r="37" spans="1:14" ht="29">
      <c r="A37" s="557"/>
      <c r="B37" s="562"/>
      <c r="C37" s="127" t="s">
        <v>103</v>
      </c>
      <c r="D37" s="145">
        <v>908.92</v>
      </c>
      <c r="E37" s="127" t="s">
        <v>162</v>
      </c>
      <c r="F37" s="165"/>
      <c r="G37" s="165"/>
      <c r="H37" s="79" t="s">
        <v>1824</v>
      </c>
      <c r="I37" s="146" t="s">
        <v>1944</v>
      </c>
      <c r="J37" s="242"/>
      <c r="K37" s="145" t="str">
        <f>IF(C37="",,VLOOKUP(C37,Patrones!$A$1:$E$293,5,FALSE))</f>
        <v>ACAC-078ITS</v>
      </c>
      <c r="L37" s="161"/>
      <c r="M37" s="161"/>
      <c r="N37" s="161"/>
    </row>
    <row r="38" spans="1:14">
      <c r="A38" s="557"/>
      <c r="B38" s="562"/>
      <c r="C38" s="127" t="s">
        <v>18</v>
      </c>
      <c r="D38" s="145">
        <v>316.14</v>
      </c>
      <c r="E38" s="127" t="s">
        <v>246</v>
      </c>
      <c r="F38" s="165"/>
      <c r="G38" s="165"/>
      <c r="H38" s="79" t="s">
        <v>1824</v>
      </c>
      <c r="I38" s="146" t="s">
        <v>1945</v>
      </c>
      <c r="J38" s="242"/>
      <c r="K38" s="145" t="str">
        <f>IF(C38="",,VLOOKUP(C38,Patrones!$A$1:$E$293,5,FALSE))</f>
        <v>ACAA-004ITI</v>
      </c>
      <c r="L38" s="161"/>
      <c r="M38" s="161"/>
      <c r="N38" s="161"/>
    </row>
    <row r="39" spans="1:14" ht="43.5">
      <c r="A39" s="557"/>
      <c r="B39" s="562"/>
      <c r="C39" s="19" t="s">
        <v>997</v>
      </c>
      <c r="D39" s="145">
        <v>334.62</v>
      </c>
      <c r="E39" s="127" t="s">
        <v>490</v>
      </c>
      <c r="F39" s="366"/>
      <c r="G39" s="83"/>
      <c r="H39" s="79" t="s">
        <v>1824</v>
      </c>
      <c r="I39" s="146" t="s">
        <v>1946</v>
      </c>
      <c r="J39" s="242"/>
      <c r="K39" s="145" t="e">
        <f>IF(C39="",,VLOOKUP(C39,Patrones!$A$1:$E$293,5,FALSE))</f>
        <v>#N/A</v>
      </c>
      <c r="L39" s="161"/>
      <c r="M39" s="161"/>
      <c r="N39" s="161"/>
    </row>
    <row r="40" spans="1:14" ht="29">
      <c r="A40" s="557"/>
      <c r="B40" s="562"/>
      <c r="C40" s="19" t="s">
        <v>1066</v>
      </c>
      <c r="D40" s="145">
        <v>1785.6</v>
      </c>
      <c r="E40" s="127" t="s">
        <v>490</v>
      </c>
      <c r="F40" s="366"/>
      <c r="G40" s="83"/>
      <c r="H40" s="79" t="s">
        <v>1824</v>
      </c>
      <c r="I40" s="146" t="s">
        <v>1948</v>
      </c>
      <c r="J40" s="242" t="s">
        <v>1949</v>
      </c>
      <c r="K40" s="145" t="str">
        <f>IF(C40="",,VLOOKUP(C40,Patrones!$A$1:$E$293,5,FALSE))</f>
        <v>ACAC-078ITS</v>
      </c>
      <c r="L40" s="161"/>
      <c r="M40" s="161"/>
      <c r="N40" s="161"/>
    </row>
    <row r="41" spans="1:14">
      <c r="A41" s="557"/>
      <c r="B41" s="562"/>
      <c r="C41" s="19"/>
      <c r="D41" s="145">
        <v>0</v>
      </c>
      <c r="E41" s="127"/>
      <c r="F41" s="366"/>
      <c r="G41" s="83"/>
      <c r="H41" s="79" t="s">
        <v>1824</v>
      </c>
      <c r="I41" s="146"/>
      <c r="J41" s="242"/>
      <c r="K41" s="145">
        <f>IF(C41="",,VLOOKUP(C41,Patrones!$A$1:$E$293,5,FALSE))</f>
        <v>0</v>
      </c>
      <c r="L41" s="161"/>
      <c r="M41" s="161"/>
      <c r="N41" s="161"/>
    </row>
    <row r="42" spans="1:14">
      <c r="A42" s="557"/>
      <c r="B42" s="562"/>
      <c r="C42" s="19"/>
      <c r="D42" s="145">
        <v>0</v>
      </c>
      <c r="E42" s="19"/>
      <c r="F42" s="366"/>
      <c r="G42" s="83"/>
      <c r="H42" s="79" t="s">
        <v>1824</v>
      </c>
      <c r="I42" s="270"/>
      <c r="J42" s="242"/>
      <c r="K42" s="145">
        <f>IF(C42="",,VLOOKUP(C42,Patrones!$A$1:$E$293,5,FALSE))</f>
        <v>0</v>
      </c>
      <c r="L42" s="161"/>
      <c r="M42" s="161"/>
      <c r="N42" s="161"/>
    </row>
    <row r="43" spans="1:14">
      <c r="A43" s="557"/>
      <c r="B43" s="562"/>
      <c r="C43" s="19"/>
      <c r="D43" s="145">
        <v>0</v>
      </c>
      <c r="E43" s="19"/>
      <c r="F43" s="366"/>
      <c r="G43" s="83"/>
      <c r="H43" s="79" t="s">
        <v>1824</v>
      </c>
      <c r="I43" s="270"/>
      <c r="J43" s="242"/>
      <c r="K43" s="145">
        <f>IF(C43="",,VLOOKUP(C43,Patrones!$A$1:$E$293,5,FALSE))</f>
        <v>0</v>
      </c>
      <c r="L43" s="161"/>
      <c r="M43" s="161"/>
      <c r="N43" s="161"/>
    </row>
    <row r="44" spans="1:14">
      <c r="A44" s="557"/>
      <c r="B44" s="562"/>
      <c r="C44" s="19"/>
      <c r="D44" s="145">
        <v>0</v>
      </c>
      <c r="E44" s="19"/>
      <c r="F44" s="366"/>
      <c r="G44" s="83"/>
      <c r="H44" s="79" t="s">
        <v>1824</v>
      </c>
      <c r="I44" s="270"/>
      <c r="J44" s="242"/>
      <c r="K44" s="145">
        <f>IF(C44="",,VLOOKUP(C44,Patrones!$A$1:$E$293,5,FALSE))</f>
        <v>0</v>
      </c>
      <c r="L44" s="161"/>
      <c r="M44" s="161"/>
      <c r="N44" s="161"/>
    </row>
    <row r="45" spans="1:14">
      <c r="A45" s="557"/>
      <c r="B45" s="562"/>
      <c r="C45" s="19"/>
      <c r="D45" s="145">
        <v>0</v>
      </c>
      <c r="E45" s="19"/>
      <c r="F45" s="366"/>
      <c r="G45" s="83"/>
      <c r="H45" s="79" t="s">
        <v>1824</v>
      </c>
      <c r="I45" s="270"/>
      <c r="J45" s="242"/>
      <c r="K45" s="145">
        <f>IF(C45="",,VLOOKUP(C45,Patrones!$A$1:$E$293,5,FALSE))</f>
        <v>0</v>
      </c>
      <c r="L45" s="161"/>
      <c r="M45" s="161"/>
      <c r="N45" s="161"/>
    </row>
    <row r="46" spans="1:14">
      <c r="A46" s="557"/>
      <c r="B46" s="562"/>
      <c r="C46" s="127"/>
      <c r="D46" s="145">
        <v>0</v>
      </c>
      <c r="E46" s="127"/>
      <c r="F46" s="165"/>
      <c r="G46" s="165"/>
      <c r="H46" s="79" t="s">
        <v>1824</v>
      </c>
      <c r="I46" s="146"/>
      <c r="J46" s="242"/>
      <c r="K46" s="145">
        <f>IF(C46="",,VLOOKUP(C46,Patrones!$A$1:$E$293,5,FALSE))</f>
        <v>0</v>
      </c>
      <c r="L46" s="161"/>
      <c r="M46" s="161"/>
      <c r="N46" s="161"/>
    </row>
    <row r="47" spans="1:14" ht="15" thickBot="1">
      <c r="A47" s="557"/>
      <c r="B47" s="563"/>
      <c r="C47" s="78"/>
      <c r="D47" s="153">
        <v>0</v>
      </c>
      <c r="E47" s="78"/>
      <c r="F47" s="265"/>
      <c r="G47" s="265"/>
      <c r="H47" s="266" t="s">
        <v>1824</v>
      </c>
      <c r="I47" s="155"/>
      <c r="J47" s="268"/>
      <c r="K47" s="153">
        <f>IF(C47="",,VLOOKUP(C47,Patrones!$A$1:$E$293,5,FALSE))</f>
        <v>0</v>
      </c>
      <c r="L47" s="169"/>
      <c r="M47" s="169"/>
      <c r="N47" s="169"/>
    </row>
    <row r="48" spans="1:14">
      <c r="A48" s="567" t="s">
        <v>660</v>
      </c>
      <c r="B48" s="558" t="s">
        <v>20</v>
      </c>
      <c r="C48" s="232" t="s">
        <v>50</v>
      </c>
      <c r="D48" s="252">
        <v>156.80000000000001</v>
      </c>
      <c r="E48" s="20" t="s">
        <v>171</v>
      </c>
      <c r="F48" s="21"/>
      <c r="G48" s="21"/>
      <c r="H48" s="194" t="s">
        <v>1824</v>
      </c>
      <c r="I48" s="396" t="s">
        <v>1939</v>
      </c>
      <c r="J48" s="99"/>
      <c r="K48" s="28" t="str">
        <f>IF(C48="",,VLOOKUP(C48,Patrones!$A$1:$E$293,5,FALSE))</f>
        <v>ACSC-002IUI</v>
      </c>
      <c r="L48" s="28"/>
      <c r="M48" s="28"/>
      <c r="N48" s="28"/>
    </row>
    <row r="49" spans="1:14" ht="116">
      <c r="A49" s="568"/>
      <c r="B49" s="559"/>
      <c r="C49" s="233" t="s">
        <v>151</v>
      </c>
      <c r="D49" s="253">
        <v>53.2</v>
      </c>
      <c r="E49" s="128" t="s">
        <v>760</v>
      </c>
      <c r="F49" s="95"/>
      <c r="G49" s="95"/>
      <c r="H49" s="96" t="s">
        <v>1824</v>
      </c>
      <c r="I49" s="256" t="s">
        <v>1942</v>
      </c>
      <c r="J49" s="267" t="s">
        <v>1943</v>
      </c>
      <c r="K49" s="26" t="str">
        <f>IF(C49="",,VLOOKUP(C49,Patrones!$A$1:$E$293,5,FALSE))</f>
        <v>ACSC-002IUI</v>
      </c>
      <c r="L49" s="26"/>
      <c r="M49" s="26"/>
      <c r="N49" s="26"/>
    </row>
    <row r="50" spans="1:14" ht="15" thickBot="1">
      <c r="A50" s="568"/>
      <c r="B50" s="560"/>
      <c r="C50" s="233"/>
      <c r="D50" s="253">
        <v>0</v>
      </c>
      <c r="E50" s="128"/>
      <c r="F50" s="204"/>
      <c r="G50" s="204"/>
      <c r="H50" s="168" t="s">
        <v>1824</v>
      </c>
      <c r="I50" s="144"/>
      <c r="J50" s="211"/>
      <c r="K50" s="166">
        <f>IF(C50="",,VLOOKUP(C50,Patrones!$A$1:$E$293,5,FALSE))</f>
        <v>0</v>
      </c>
      <c r="L50" s="166"/>
      <c r="M50" s="166"/>
      <c r="N50" s="166"/>
    </row>
    <row r="51" spans="1:14">
      <c r="A51" s="568"/>
      <c r="B51" s="561" t="s">
        <v>28</v>
      </c>
      <c r="C51" s="22"/>
      <c r="D51" s="27">
        <v>0</v>
      </c>
      <c r="E51" s="22"/>
      <c r="F51" s="23"/>
      <c r="G51" s="23"/>
      <c r="H51" s="24" t="s">
        <v>1824</v>
      </c>
      <c r="I51" s="25"/>
      <c r="J51" s="98"/>
      <c r="K51" s="27">
        <f>IF(C51="",,VLOOKUP(C51,Patrones!$A$1:$E$293,5,FALSE))</f>
        <v>0</v>
      </c>
      <c r="L51" s="27"/>
      <c r="M51" s="27"/>
      <c r="N51" s="27"/>
    </row>
    <row r="52" spans="1:14">
      <c r="A52" s="568"/>
      <c r="B52" s="562"/>
      <c r="C52" s="127"/>
      <c r="D52" s="145">
        <v>0</v>
      </c>
      <c r="E52" s="127"/>
      <c r="F52" s="165"/>
      <c r="G52" s="165"/>
      <c r="H52" s="79" t="s">
        <v>1824</v>
      </c>
      <c r="I52" s="146"/>
      <c r="J52" s="242"/>
      <c r="K52" s="145">
        <f>IF(C52="",,VLOOKUP(C52,Patrones!$A$1:$E$293,5,FALSE))</f>
        <v>0</v>
      </c>
      <c r="L52" s="145"/>
      <c r="M52" s="145"/>
      <c r="N52" s="145"/>
    </row>
    <row r="53" spans="1:14" ht="15" thickBot="1">
      <c r="A53" s="568"/>
      <c r="B53" s="563"/>
      <c r="C53" s="173"/>
      <c r="D53" s="169">
        <v>0</v>
      </c>
      <c r="E53" s="173"/>
      <c r="F53" s="170"/>
      <c r="G53" s="170"/>
      <c r="H53" s="171" t="s">
        <v>1824</v>
      </c>
      <c r="I53" s="172"/>
      <c r="J53" s="268"/>
      <c r="K53" s="169">
        <f>IF(C53="",,VLOOKUP(C53,Patrones!$A$1:$E$293,5,FALSE))</f>
        <v>0</v>
      </c>
      <c r="L53" s="169"/>
      <c r="M53" s="169"/>
      <c r="N53" s="169"/>
    </row>
    <row r="54" spans="1:14" ht="15" customHeight="1">
      <c r="A54" s="568"/>
      <c r="B54" s="570" t="s">
        <v>203</v>
      </c>
      <c r="C54" s="232"/>
      <c r="D54" s="252">
        <v>0</v>
      </c>
      <c r="E54" s="20"/>
      <c r="F54" s="91"/>
      <c r="G54" s="91"/>
      <c r="H54" s="92" t="s">
        <v>1824</v>
      </c>
      <c r="I54" s="154"/>
      <c r="J54" s="99"/>
      <c r="K54" s="28"/>
      <c r="L54" s="28"/>
      <c r="M54" s="28"/>
      <c r="N54" s="28"/>
    </row>
    <row r="55" spans="1:14" ht="15.75" customHeight="1" thickBot="1">
      <c r="A55" s="568"/>
      <c r="B55" s="571"/>
      <c r="C55" s="233"/>
      <c r="D55" s="253">
        <v>0</v>
      </c>
      <c r="E55" s="128"/>
      <c r="F55" s="204"/>
      <c r="G55" s="204"/>
      <c r="H55" s="168" t="s">
        <v>1824</v>
      </c>
      <c r="I55" s="144"/>
      <c r="J55" s="211"/>
      <c r="K55" s="166"/>
      <c r="L55" s="166"/>
      <c r="M55" s="166"/>
      <c r="N55" s="166"/>
    </row>
    <row r="56" spans="1:14">
      <c r="A56" s="568"/>
      <c r="B56" s="561" t="s">
        <v>21</v>
      </c>
      <c r="C56" s="22"/>
      <c r="D56" s="27">
        <v>0</v>
      </c>
      <c r="E56" s="22"/>
      <c r="F56" s="23"/>
      <c r="G56" s="23"/>
      <c r="H56" s="226" t="s">
        <v>1824</v>
      </c>
      <c r="I56" s="25"/>
      <c r="J56" s="97"/>
      <c r="K56" s="27">
        <f>IF(C56="",,VLOOKUP(C56,Patrones!$A$1:$E$293,5,FALSE))</f>
        <v>0</v>
      </c>
      <c r="L56" s="27"/>
      <c r="M56" s="27"/>
      <c r="N56" s="27"/>
    </row>
    <row r="57" spans="1:14" ht="15" thickBot="1">
      <c r="A57" s="568"/>
      <c r="B57" s="563"/>
      <c r="C57" s="173"/>
      <c r="D57" s="169">
        <v>0</v>
      </c>
      <c r="E57" s="173"/>
      <c r="F57" s="170"/>
      <c r="G57" s="170"/>
      <c r="H57" s="171" t="s">
        <v>1824</v>
      </c>
      <c r="I57" s="172"/>
      <c r="J57" s="195"/>
      <c r="K57" s="169">
        <f>IF(C57="",,VLOOKUP(C57,Patrones!$A$1:$E$293,5,FALSE))</f>
        <v>0</v>
      </c>
      <c r="L57" s="169"/>
      <c r="M57" s="169"/>
      <c r="N57" s="169"/>
    </row>
    <row r="58" spans="1:14">
      <c r="A58" s="568"/>
      <c r="B58" s="570" t="s">
        <v>22</v>
      </c>
      <c r="C58" s="397" t="s">
        <v>1276</v>
      </c>
      <c r="D58" s="398">
        <v>11.1</v>
      </c>
      <c r="E58" s="399" t="s">
        <v>137</v>
      </c>
      <c r="F58" s="400">
        <v>0.14583333333333334</v>
      </c>
      <c r="G58" s="400" t="s">
        <v>978</v>
      </c>
      <c r="H58" s="401">
        <v>0</v>
      </c>
      <c r="I58" s="402" t="s">
        <v>1041</v>
      </c>
      <c r="J58" s="369"/>
      <c r="K58" s="403" t="e">
        <f>IF(C58="",,VLOOKUP(C58,Patrones!$A$1:$E$293,5,FALSE))</f>
        <v>#N/A</v>
      </c>
      <c r="L58" s="403"/>
      <c r="M58" s="403"/>
      <c r="N58" s="403"/>
    </row>
    <row r="59" spans="1:14">
      <c r="A59" s="568"/>
      <c r="B59" s="572"/>
      <c r="C59" s="234" t="s">
        <v>1697</v>
      </c>
      <c r="D59" s="254">
        <v>44.7</v>
      </c>
      <c r="E59" s="32" t="s">
        <v>137</v>
      </c>
      <c r="F59" s="257">
        <v>0.14583333333333334</v>
      </c>
      <c r="G59" s="257" t="s">
        <v>978</v>
      </c>
      <c r="H59" s="96">
        <v>1</v>
      </c>
      <c r="I59" s="323" t="s">
        <v>1041</v>
      </c>
      <c r="J59" s="328"/>
      <c r="K59" s="26"/>
      <c r="L59" s="26"/>
      <c r="M59" s="26"/>
      <c r="N59" s="26"/>
    </row>
    <row r="60" spans="1:14" ht="29">
      <c r="A60" s="568"/>
      <c r="B60" s="572"/>
      <c r="C60" s="234" t="s">
        <v>478</v>
      </c>
      <c r="D60" s="254">
        <v>5.32</v>
      </c>
      <c r="E60" s="32" t="s">
        <v>490</v>
      </c>
      <c r="F60" s="257"/>
      <c r="G60" s="257"/>
      <c r="H60" s="96" t="s">
        <v>1824</v>
      </c>
      <c r="I60" s="323" t="s">
        <v>1941</v>
      </c>
      <c r="J60" s="328"/>
      <c r="K60" s="26" t="str">
        <f>IF(C60="",,VLOOKUP(C60,Patrones!$A$1:$E$293,5,FALSE))</f>
        <v>CNO-021R1IUS</v>
      </c>
      <c r="L60" s="26"/>
      <c r="M60" s="26"/>
      <c r="N60" s="26"/>
    </row>
    <row r="61" spans="1:14">
      <c r="A61" s="568"/>
      <c r="B61" s="572"/>
      <c r="C61" s="233" t="s">
        <v>1170</v>
      </c>
      <c r="D61" s="254">
        <v>140.80000000000001</v>
      </c>
      <c r="E61" s="128" t="s">
        <v>490</v>
      </c>
      <c r="F61" s="310"/>
      <c r="G61" s="310"/>
      <c r="H61" s="311" t="s">
        <v>1824</v>
      </c>
      <c r="I61" s="320" t="s">
        <v>1950</v>
      </c>
      <c r="J61" s="367"/>
      <c r="K61" s="26" t="str">
        <f>IF(C61="",,VLOOKUP(C61,Patrones!$A$1:$E$293,5,FALSE))</f>
        <v>CNO-021R1IUS</v>
      </c>
      <c r="L61" s="314"/>
      <c r="M61" s="314"/>
      <c r="N61" s="26"/>
    </row>
    <row r="62" spans="1:14">
      <c r="A62" s="568"/>
      <c r="B62" s="572"/>
      <c r="C62" s="233" t="s">
        <v>45</v>
      </c>
      <c r="D62" s="254">
        <v>44</v>
      </c>
      <c r="E62" s="128" t="s">
        <v>490</v>
      </c>
      <c r="F62" s="310"/>
      <c r="G62" s="310"/>
      <c r="H62" s="311" t="s">
        <v>1824</v>
      </c>
      <c r="I62" s="320" t="s">
        <v>1950</v>
      </c>
      <c r="J62" s="263"/>
      <c r="K62" s="26" t="str">
        <f>IF(C62="",,VLOOKUP(C62,Patrones!$A$1:$E$293,5,FALSE))</f>
        <v>CNO-021R1IUS</v>
      </c>
      <c r="L62" s="314"/>
      <c r="M62" s="314"/>
      <c r="N62" s="26"/>
    </row>
    <row r="63" spans="1:14" ht="43.5">
      <c r="A63" s="568"/>
      <c r="B63" s="572"/>
      <c r="C63" s="233" t="s">
        <v>1276</v>
      </c>
      <c r="D63" s="254">
        <v>11.1</v>
      </c>
      <c r="E63" s="128" t="s">
        <v>490</v>
      </c>
      <c r="F63" s="310"/>
      <c r="G63" s="310"/>
      <c r="H63" s="311"/>
      <c r="I63" s="320" t="s">
        <v>1960</v>
      </c>
      <c r="J63" s="263"/>
      <c r="K63" s="26"/>
      <c r="L63" s="314"/>
      <c r="M63" s="314"/>
      <c r="N63" s="26"/>
    </row>
    <row r="64" spans="1:14" ht="116">
      <c r="A64" s="568"/>
      <c r="B64" s="572"/>
      <c r="C64" s="233" t="s">
        <v>122</v>
      </c>
      <c r="D64" s="254">
        <v>15.952</v>
      </c>
      <c r="E64" s="128" t="s">
        <v>490</v>
      </c>
      <c r="F64" s="310"/>
      <c r="G64" s="310"/>
      <c r="H64" s="311" t="s">
        <v>1824</v>
      </c>
      <c r="I64" s="320" t="s">
        <v>1955</v>
      </c>
      <c r="J64" s="263" t="s">
        <v>1956</v>
      </c>
      <c r="K64" s="26" t="e">
        <f>IF(C64="",,VLOOKUP(C64,Patrones!$A$1:$E$293,5,FALSE))</f>
        <v>#N/A</v>
      </c>
      <c r="L64" s="314"/>
      <c r="M64" s="314"/>
      <c r="N64" s="26"/>
    </row>
    <row r="65" spans="1:14" ht="116.5" thickBot="1">
      <c r="A65" s="569"/>
      <c r="B65" s="571"/>
      <c r="C65" s="235" t="s">
        <v>123</v>
      </c>
      <c r="D65" s="255">
        <v>211.928</v>
      </c>
      <c r="E65" s="167" t="s">
        <v>490</v>
      </c>
      <c r="F65" s="196"/>
      <c r="G65" s="196"/>
      <c r="H65" s="168" t="s">
        <v>1824</v>
      </c>
      <c r="I65" s="174" t="s">
        <v>1955</v>
      </c>
      <c r="J65" s="230" t="s">
        <v>1956</v>
      </c>
      <c r="K65" s="166" t="e">
        <f>IF(C65="",,VLOOKUP(C65,Patrones!$A$1:$E$293,5,FALSE))</f>
        <v>#N/A</v>
      </c>
      <c r="L65" s="166"/>
      <c r="M65" s="166"/>
      <c r="N65" s="29"/>
    </row>
    <row r="66" spans="1:14" ht="15" thickBot="1">
      <c r="C66" s="102"/>
      <c r="E66" s="2"/>
      <c r="G66" s="198" t="s">
        <v>37</v>
      </c>
      <c r="H66" s="199">
        <f>SUM(H7:H65)</f>
        <v>89.890694444444435</v>
      </c>
      <c r="I66" s="103"/>
    </row>
    <row r="67" spans="1:14">
      <c r="C67" s="102"/>
      <c r="E67" s="2"/>
      <c r="G67" s="104"/>
      <c r="H67" s="105"/>
    </row>
    <row r="68" spans="1:14">
      <c r="C68" s="102"/>
      <c r="E68" s="2"/>
      <c r="G68" s="104"/>
      <c r="H68" s="105"/>
    </row>
    <row r="69" spans="1:14">
      <c r="C69" s="102"/>
    </row>
    <row r="70" spans="1:14">
      <c r="C70" s="102"/>
    </row>
    <row r="71" spans="1:14">
      <c r="C71" s="102"/>
    </row>
    <row r="72" spans="1:14">
      <c r="C72" s="102"/>
    </row>
    <row r="73" spans="1:14">
      <c r="C73" s="241"/>
    </row>
    <row r="74" spans="1:14">
      <c r="C74" s="241"/>
    </row>
    <row r="75" spans="1:14">
      <c r="C75" s="241"/>
    </row>
    <row r="76" spans="1:14">
      <c r="C76" s="241"/>
    </row>
    <row r="77" spans="1:14">
      <c r="C77" s="241"/>
    </row>
    <row r="78" spans="1:14">
      <c r="C78" s="241"/>
    </row>
    <row r="79" spans="1:14">
      <c r="C79" s="241"/>
    </row>
    <row r="80" spans="1:14">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row r="94" spans="3:3">
      <c r="C94" s="241"/>
    </row>
    <row r="95" spans="3:3">
      <c r="C95" s="241"/>
    </row>
    <row r="96" spans="3:3">
      <c r="C96" s="241"/>
    </row>
    <row r="97" spans="3:3">
      <c r="C97" s="241"/>
    </row>
  </sheetData>
  <mergeCells count="34">
    <mergeCell ref="A48:A65"/>
    <mergeCell ref="B48:B50"/>
    <mergeCell ref="B51:B53"/>
    <mergeCell ref="B54:B55"/>
    <mergeCell ref="B56:B57"/>
    <mergeCell ref="B58:B65"/>
    <mergeCell ref="A4:A6"/>
    <mergeCell ref="B4:B6"/>
    <mergeCell ref="C4:C6"/>
    <mergeCell ref="A20:A47"/>
    <mergeCell ref="B20:B33"/>
    <mergeCell ref="B34:B47"/>
    <mergeCell ref="A7:A19"/>
    <mergeCell ref="B7:B8"/>
    <mergeCell ref="B9:B10"/>
    <mergeCell ref="B11:B13"/>
    <mergeCell ref="B14:B16"/>
    <mergeCell ref="B17:B1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65" xr:uid="{A1D7ED39-765D-4120-AEA0-28C820209E91}">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C39A3573-E5E7-4DAC-B002-454B6349FB92}">
          <x14:formula1>
            <xm:f>Guias!$J$3:$J$25</xm:f>
          </x14:formula1>
          <xm:sqref>I7:I65</xm:sqref>
        </x14:dataValidation>
        <x14:dataValidation type="list" allowBlank="1" showInputMessage="1" xr:uid="{E6C918F2-17F6-4714-B75C-93FAAA3A7F70}">
          <x14:formula1>
            <xm:f>Guias!$H$3:$H$22</xm:f>
          </x14:formula1>
          <xm:sqref>E7:E65</xm:sqref>
        </x14:dataValidation>
        <x14:dataValidation type="list" allowBlank="1" showInputMessage="1" showErrorMessage="1" xr:uid="{69689313-9008-40E8-9C99-59C3A45D8C44}">
          <x14:formula1>
            <xm:f>Guias!$P$3:$P$78</xm:f>
          </x14:formula1>
          <xm:sqref>L7:L65</xm:sqref>
        </x14:dataValidation>
        <x14:dataValidation type="list" allowBlank="1" showInputMessage="1" showErrorMessage="1" xr:uid="{6A21AB49-770A-4934-83DE-721094D21C9B}">
          <x14:formula1>
            <xm:f>Guias!$R$3:$R$102</xm:f>
          </x14:formula1>
          <xm:sqref>M7:M65</xm:sqref>
        </x14:dataValidation>
        <x14:dataValidation type="list" allowBlank="1" showInputMessage="1" xr:uid="{DDAF38A6-BA49-4CDE-B883-ADEBB0C91E38}">
          <x14:formula1>
            <xm:f>Guias!$A$2:$A$4</xm:f>
          </x14:formula1>
          <xm:sqref>C7:C8</xm:sqref>
        </x14:dataValidation>
        <x14:dataValidation type="list" allowBlank="1" showInputMessage="1" xr:uid="{FCD98E06-F4F8-4672-BECE-7AE23C4ACFDE}">
          <x14:formula1>
            <xm:f>Guias!$A$85:$A$142</xm:f>
          </x14:formula1>
          <xm:sqref>C34:C47</xm:sqref>
        </x14:dataValidation>
        <x14:dataValidation type="list" allowBlank="1" showInputMessage="1" xr:uid="{E672ED4F-BC56-4A08-A9CC-F85AAA8256B9}">
          <x14:formula1>
            <xm:f>Guias!$A$245:$A$259</xm:f>
          </x14:formula1>
          <xm:sqref>C14:C16</xm:sqref>
        </x14:dataValidation>
        <x14:dataValidation type="list" allowBlank="1" showInputMessage="1" xr:uid="{46B3E11C-0484-4C69-9BE7-F0BA4ED4CE88}">
          <x14:formula1>
            <xm:f>Guias!$A$200:$A$224</xm:f>
          </x14:formula1>
          <xm:sqref>C11:C13</xm:sqref>
        </x14:dataValidation>
        <x14:dataValidation type="list" allowBlank="1" showInputMessage="1" xr:uid="{940C8AD1-6F93-4F44-A8B8-B44990BA9C6C}">
          <x14:formula1>
            <xm:f>Guias!$A$260:$A$272</xm:f>
          </x14:formula1>
          <xm:sqref>C17:C19</xm:sqref>
        </x14:dataValidation>
        <x14:dataValidation type="list" allowBlank="1" showInputMessage="1" xr:uid="{1A330E49-8A5E-45D0-BC5A-DABBBD02643F}">
          <x14:formula1>
            <xm:f>Guias!$A$168:$A$171</xm:f>
          </x14:formula1>
          <xm:sqref>C56:C57</xm:sqref>
        </x14:dataValidation>
        <x14:dataValidation type="list" allowBlank="1" showInputMessage="1" xr:uid="{831BC544-E232-4776-ABA3-C9AC0E032EA0}">
          <x14:formula1>
            <xm:f>Guias!$A$243:$A$244</xm:f>
          </x14:formula1>
          <xm:sqref>C54:C55</xm:sqref>
        </x14:dataValidation>
        <x14:dataValidation type="list" allowBlank="1" showInputMessage="1" xr:uid="{C1F82E83-51C0-43D6-A91F-63160311C7A4}">
          <x14:formula1>
            <xm:f>Guias!$A$230:$A$242</xm:f>
          </x14:formula1>
          <xm:sqref>C51:C53</xm:sqref>
        </x14:dataValidation>
        <x14:dataValidation type="list" allowBlank="1" showInputMessage="1" xr:uid="{63F117E2-F717-4D84-9008-3901FC8D041A}">
          <x14:formula1>
            <xm:f>Guias!$A$226:$A$229</xm:f>
          </x14:formula1>
          <xm:sqref>C9:C10</xm:sqref>
        </x14:dataValidation>
        <x14:dataValidation type="list" allowBlank="1" showInputMessage="1" xr:uid="{18EADAFE-57A3-4C2C-B8D0-D1FCEA317306}">
          <x14:formula1>
            <xm:f>Guias!$A$172:$A$199</xm:f>
          </x14:formula1>
          <xm:sqref>C58:C65</xm:sqref>
        </x14:dataValidation>
        <x14:dataValidation type="list" allowBlank="1" showInputMessage="1" xr:uid="{FE31DED1-A3FC-4842-908E-59BD56A2C993}">
          <x14:formula1>
            <xm:f>Guias!$A$143:$A$167</xm:f>
          </x14:formula1>
          <xm:sqref>C48:C50</xm:sqref>
        </x14:dataValidation>
        <x14:dataValidation type="list" allowBlank="1" showInputMessage="1" xr:uid="{791B3F6F-29BB-4F8A-BE02-A81B518111F8}">
          <x14:formula1>
            <xm:f>Guias!$A$5:$A$84</xm:f>
          </x14:formula1>
          <xm:sqref>C20:C33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2B8F8-E314-4D3F-8BF7-C3F64C87AF60}">
  <sheetPr codeName="Hoja242"/>
  <dimension ref="A1:P97"/>
  <sheetViews>
    <sheetView topLeftCell="A10" zoomScale="85" zoomScaleNormal="85" workbookViewId="0">
      <selection activeCell="E62" sqref="E62:I63"/>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hidden="1"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c r="E7" s="22"/>
      <c r="F7" s="297"/>
      <c r="G7" s="23"/>
      <c r="H7" s="24"/>
      <c r="I7" s="25"/>
      <c r="J7" s="97"/>
      <c r="K7" s="27"/>
      <c r="L7" s="27"/>
      <c r="M7" s="27"/>
      <c r="N7" s="27"/>
      <c r="P7" s="3" t="s">
        <v>1305</v>
      </c>
    </row>
    <row r="8" spans="1:16" ht="15" customHeight="1" thickBot="1">
      <c r="A8" s="565"/>
      <c r="B8" s="563"/>
      <c r="C8" s="19"/>
      <c r="D8" s="161">
        <f>IF(C8="",,VLOOKUP(C8,CIERRE!A$70:AJ$800,9,FALSE))</f>
        <v>0</v>
      </c>
      <c r="E8" s="78"/>
      <c r="F8" s="170"/>
      <c r="G8" s="170"/>
      <c r="H8" s="171" t="str">
        <f t="shared" ref="H8:H65" si="0">IF(MID(G8,1,3)="Con","",IF(E8="APAGADO",D8/24*(IF((G8-F8)*24&gt;0,(G8-F8)*24,24+(G8-F8)*24))," "))</f>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29">
      <c r="A11" s="565"/>
      <c r="B11" s="561" t="s">
        <v>23</v>
      </c>
      <c r="C11" s="22" t="s">
        <v>690</v>
      </c>
      <c r="D11" s="27"/>
      <c r="E11" s="22" t="s">
        <v>731</v>
      </c>
      <c r="F11" s="23"/>
      <c r="G11" s="23">
        <v>0.34722222222222227</v>
      </c>
      <c r="H11" s="24" t="str">
        <f t="shared" si="0"/>
        <v xml:space="preserve"> </v>
      </c>
      <c r="I11" s="25" t="s">
        <v>1965</v>
      </c>
      <c r="J11" s="97" t="s">
        <v>1976</v>
      </c>
      <c r="K11" s="27" t="str">
        <f>IF(C11="",,VLOOKUP(C11,Patrones!$A$1:$E$293,5,FALSE))</f>
        <v>CLBC-045IUI</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c r="D14" s="252">
        <f>IF(C14="",,VLOOKUP(C14,CIERRE!A$70:AJ$800,9,FALSE))</f>
        <v>0</v>
      </c>
      <c r="E14" s="20"/>
      <c r="F14" s="302"/>
      <c r="G14" s="91"/>
      <c r="H14" s="92" t="str">
        <f t="shared" si="0"/>
        <v xml:space="preserve"> </v>
      </c>
      <c r="I14" s="251"/>
      <c r="J14" s="99"/>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ht="29">
      <c r="A20" s="556" t="s">
        <v>659</v>
      </c>
      <c r="B20" s="558" t="s">
        <v>8</v>
      </c>
      <c r="C20" s="232" t="s">
        <v>1061</v>
      </c>
      <c r="D20" s="252">
        <f>IF(C20="",,VLOOKUP(C20,CIERRE!A$70:AJ$800,9,FALSE))</f>
        <v>522</v>
      </c>
      <c r="E20" s="20" t="s">
        <v>490</v>
      </c>
      <c r="F20" s="91"/>
      <c r="G20" s="91"/>
      <c r="H20" s="92" t="str">
        <f t="shared" si="0"/>
        <v xml:space="preserve"> </v>
      </c>
      <c r="I20" s="154" t="s">
        <v>1969</v>
      </c>
      <c r="J20" s="99"/>
      <c r="K20" s="28" t="str">
        <f>IF(C20="",,VLOOKUP(C20,Patrones!$A$1:$E$293,5,FALSE))</f>
        <v>ACAJ-209R1IUI</v>
      </c>
      <c r="L20" s="28"/>
      <c r="M20" s="28"/>
      <c r="N20" s="28"/>
    </row>
    <row r="21" spans="1:14">
      <c r="A21" s="557"/>
      <c r="B21" s="559"/>
      <c r="C21" s="237"/>
      <c r="D21" s="254">
        <f>IF(C21="",,VLOOKUP(C21,CIERRE!A$70:AJ$800,9,FALSE))</f>
        <v>0</v>
      </c>
      <c r="E21" s="238"/>
      <c r="F21" s="228"/>
      <c r="G21" s="228"/>
      <c r="H21" s="239" t="str">
        <f t="shared" si="0"/>
        <v xml:space="preserve"> </v>
      </c>
      <c r="I21" s="251"/>
      <c r="J21" s="229"/>
      <c r="K21" s="162">
        <f>IF(C21="",,VLOOKUP(C21,Patrones!$A$1:$E$293,5,FALSE))</f>
        <v>0</v>
      </c>
      <c r="L21" s="162"/>
      <c r="M21" s="162"/>
      <c r="N21" s="162"/>
    </row>
    <row r="22" spans="1:14">
      <c r="A22" s="557"/>
      <c r="B22" s="559"/>
      <c r="C22" s="237"/>
      <c r="D22" s="254">
        <f>IF(C22="",,VLOOKUP(C22,CIERRE!A$70:AJ$800,9,FALSE))</f>
        <v>0</v>
      </c>
      <c r="E22" s="238"/>
      <c r="F22" s="228"/>
      <c r="G22" s="228"/>
      <c r="H22" s="239" t="str">
        <f t="shared" si="0"/>
        <v xml:space="preserve"> </v>
      </c>
      <c r="I22" s="251"/>
      <c r="J22" s="229"/>
      <c r="K22" s="162"/>
      <c r="L22" s="162"/>
      <c r="M22" s="162"/>
      <c r="N22" s="162"/>
    </row>
    <row r="23" spans="1:14">
      <c r="A23" s="557"/>
      <c r="B23" s="559"/>
      <c r="C23" s="237"/>
      <c r="D23" s="254">
        <f>IF(C23="",,VLOOKUP(C23,CIERRE!A$70:AJ$800,9,FALSE))</f>
        <v>0</v>
      </c>
      <c r="E23" s="238"/>
      <c r="F23" s="228"/>
      <c r="G23" s="228"/>
      <c r="H23" s="239" t="str">
        <f t="shared" si="0"/>
        <v xml:space="preserve"> </v>
      </c>
      <c r="I23" s="251"/>
      <c r="J23" s="229"/>
      <c r="K23" s="162">
        <f>IF(C23="",,VLOOKUP(C23,Patrones!$A$1:$E$293,5,FALSE))</f>
        <v>0</v>
      </c>
      <c r="L23" s="162"/>
      <c r="M23" s="162"/>
      <c r="N23" s="162"/>
    </row>
    <row r="24" spans="1:14">
      <c r="A24" s="557"/>
      <c r="B24" s="559"/>
      <c r="C24" s="237"/>
      <c r="D24" s="254">
        <f>IF(C24="",,VLOOKUP(C24,CIERRE!A$70:AJ$800,9,FALSE))</f>
        <v>0</v>
      </c>
      <c r="E24" s="238"/>
      <c r="F24" s="228"/>
      <c r="G24" s="228"/>
      <c r="H24" s="239" t="str">
        <f t="shared" si="0"/>
        <v xml:space="preserve"> </v>
      </c>
      <c r="I24" s="251"/>
      <c r="J24" s="229"/>
      <c r="K24" s="162">
        <f>IF(C24="",,VLOOKUP(C24,Patrones!$A$1:$E$293,5,FALSE))</f>
        <v>0</v>
      </c>
      <c r="L24" s="162"/>
      <c r="M24" s="162"/>
      <c r="N24" s="162"/>
    </row>
    <row r="25" spans="1:14">
      <c r="A25" s="557"/>
      <c r="B25" s="559"/>
      <c r="C25" s="237"/>
      <c r="D25" s="254">
        <f>IF(C25="",,VLOOKUP(C25,CIERRE!A$70:AJ$800,9,FALSE))</f>
        <v>0</v>
      </c>
      <c r="E25" s="238"/>
      <c r="F25" s="228"/>
      <c r="G25" s="228"/>
      <c r="H25" s="239" t="str">
        <f t="shared" si="0"/>
        <v xml:space="preserve"> </v>
      </c>
      <c r="I25" s="251"/>
      <c r="J25" s="229"/>
      <c r="K25" s="162">
        <f>IF(C25="",,VLOOKUP(C25,Patrones!$A$1:$E$293,5,FALSE))</f>
        <v>0</v>
      </c>
      <c r="L25" s="162"/>
      <c r="M25" s="162"/>
      <c r="N25" s="162"/>
    </row>
    <row r="26" spans="1:14">
      <c r="A26" s="557"/>
      <c r="B26" s="559"/>
      <c r="C26" s="237"/>
      <c r="D26" s="254">
        <f>IF(C26="",,VLOOKUP(C26,CIERRE!A$70:AJ$800,9,FALSE))</f>
        <v>0</v>
      </c>
      <c r="E26" s="238"/>
      <c r="F26" s="228"/>
      <c r="G26" s="228"/>
      <c r="H26" s="239" t="str">
        <f t="shared" si="0"/>
        <v xml:space="preserve"> </v>
      </c>
      <c r="I26" s="251"/>
      <c r="J26" s="229"/>
      <c r="K26" s="162">
        <f>IF(C26="",,VLOOKUP(C26,Patrones!$A$1:$E$293,5,FALSE))</f>
        <v>0</v>
      </c>
      <c r="L26" s="237"/>
      <c r="M26" s="162"/>
      <c r="N26" s="162"/>
    </row>
    <row r="27" spans="1:14">
      <c r="A27" s="557"/>
      <c r="B27" s="559"/>
      <c r="C27" s="237"/>
      <c r="D27" s="254">
        <f>IF(C27="",,VLOOKUP(C27,CIERRE!A$70:AJ$800,9,FALSE))</f>
        <v>0</v>
      </c>
      <c r="E27" s="238"/>
      <c r="F27" s="228"/>
      <c r="G27" s="228"/>
      <c r="H27" s="239" t="str">
        <f t="shared" si="0"/>
        <v xml:space="preserve"> </v>
      </c>
      <c r="I27" s="251"/>
      <c r="J27" s="229"/>
      <c r="K27" s="162">
        <f>IF(C27="",,VLOOKUP(C27,Patrones!$A$1:$E$293,5,FALSE))</f>
        <v>0</v>
      </c>
      <c r="L27" s="162"/>
      <c r="M27" s="162"/>
      <c r="N27" s="162"/>
    </row>
    <row r="28" spans="1:14">
      <c r="A28" s="557"/>
      <c r="B28" s="559"/>
      <c r="C28" s="237"/>
      <c r="D28" s="254">
        <f>IF(C28="",,VLOOKUP(C28,CIERRE!A$70:AJ$800,9,FALSE))</f>
        <v>0</v>
      </c>
      <c r="E28" s="238"/>
      <c r="F28" s="228"/>
      <c r="G28" s="228"/>
      <c r="H28" s="239" t="str">
        <f t="shared" si="0"/>
        <v xml:space="preserve"> </v>
      </c>
      <c r="I28" s="251"/>
      <c r="J28" s="229"/>
      <c r="K28" s="162">
        <f>IF(C28="",,VLOOKUP(C28,Patrones!$A$1:$E$293,5,FALSE))</f>
        <v>0</v>
      </c>
      <c r="L28" s="162"/>
      <c r="M28" s="162"/>
      <c r="N28" s="162"/>
    </row>
    <row r="29" spans="1:14">
      <c r="A29" s="557"/>
      <c r="B29" s="559"/>
      <c r="C29" s="237"/>
      <c r="D29" s="254">
        <f>IF(C29="",,VLOOKUP(C29,CIERRE!A$70:AJ$800,9,FALSE))</f>
        <v>0</v>
      </c>
      <c r="E29" s="238"/>
      <c r="F29" s="228"/>
      <c r="G29" s="228"/>
      <c r="H29" s="239" t="str">
        <f t="shared" si="0"/>
        <v xml:space="preserve"> </v>
      </c>
      <c r="I29" s="251"/>
      <c r="J29" s="229"/>
      <c r="K29" s="162">
        <f>IF(C29="",,VLOOKUP(C29,Patrones!$A$1:$E$293,5,FALSE))</f>
        <v>0</v>
      </c>
      <c r="L29" s="162"/>
      <c r="M29" s="162"/>
      <c r="N29" s="162"/>
    </row>
    <row r="30" spans="1:14">
      <c r="A30" s="557"/>
      <c r="B30" s="559"/>
      <c r="C30" s="237"/>
      <c r="D30" s="254">
        <f>IF(C30="",,VLOOKUP(C30,CIERRE!A$70:AJ$800,9,FALSE))</f>
        <v>0</v>
      </c>
      <c r="E30" s="238"/>
      <c r="F30" s="228"/>
      <c r="G30" s="228"/>
      <c r="H30" s="239" t="str">
        <f t="shared" si="0"/>
        <v xml:space="preserve"> </v>
      </c>
      <c r="I30" s="251"/>
      <c r="J30" s="229"/>
      <c r="K30" s="162">
        <f>IF(C30="",,VLOOKUP(C30,Patrones!$A$1:$E$293,5,FALSE))</f>
        <v>0</v>
      </c>
      <c r="L30" s="162"/>
      <c r="M30" s="162"/>
      <c r="N30" s="162"/>
    </row>
    <row r="31" spans="1:14">
      <c r="A31" s="557"/>
      <c r="B31" s="559"/>
      <c r="C31" s="237"/>
      <c r="D31" s="254">
        <f>IF(C31="",,VLOOKUP(C31,CIERRE!A$70:AJ$800,9,FALSE))</f>
        <v>0</v>
      </c>
      <c r="E31" s="238"/>
      <c r="F31" s="228"/>
      <c r="G31" s="228"/>
      <c r="H31" s="239" t="str">
        <f t="shared" si="0"/>
        <v xml:space="preserve"> </v>
      </c>
      <c r="I31" s="251"/>
      <c r="J31" s="229"/>
      <c r="K31" s="162">
        <f>IF(C31="",,VLOOKUP(C31,Patrones!$A$1:$E$293,5,FALSE))</f>
        <v>0</v>
      </c>
      <c r="L31" s="162"/>
      <c r="M31" s="162"/>
      <c r="N31" s="162"/>
    </row>
    <row r="32" spans="1:14">
      <c r="A32" s="557"/>
      <c r="B32" s="559"/>
      <c r="C32" s="237"/>
      <c r="D32" s="254">
        <f>IF(C32="",,VLOOKUP(C32,CIERRE!A$70:AJ$800,9,FALSE))</f>
        <v>0</v>
      </c>
      <c r="E32" s="238"/>
      <c r="F32" s="228"/>
      <c r="G32" s="228"/>
      <c r="H32" s="239" t="str">
        <f t="shared" si="0"/>
        <v xml:space="preserve"> </v>
      </c>
      <c r="I32" s="251"/>
      <c r="J32" s="229"/>
      <c r="K32" s="162">
        <f>IF(C32="",,VLOOKUP(C32,Patrones!$A$1:$E$293,5,FALSE))</f>
        <v>0</v>
      </c>
      <c r="L32" s="162"/>
      <c r="M32" s="162"/>
      <c r="N32" s="162"/>
    </row>
    <row r="33" spans="1:14" ht="15" thickBot="1">
      <c r="A33" s="557"/>
      <c r="B33" s="560"/>
      <c r="C33" s="236"/>
      <c r="D33" s="255">
        <f>IF(C33="",,VLOOKUP(C33,CIERRE!A$70:AJ$800,9,FALSE))</f>
        <v>0</v>
      </c>
      <c r="E33" s="150"/>
      <c r="F33" s="93"/>
      <c r="G33" s="93"/>
      <c r="H33" s="94" t="str">
        <f t="shared" si="0"/>
        <v xml:space="preserve"> </v>
      </c>
      <c r="I33" s="152"/>
      <c r="J33" s="101"/>
      <c r="K33" s="29">
        <f>IF(C33="",,VLOOKUP(C33,Patrones!$A$1:$E$293,5,FALSE))</f>
        <v>0</v>
      </c>
      <c r="L33" s="29"/>
      <c r="M33" s="29"/>
      <c r="N33" s="29"/>
    </row>
    <row r="34" spans="1:14">
      <c r="A34" s="557"/>
      <c r="B34" s="561" t="s">
        <v>66</v>
      </c>
      <c r="C34" s="22" t="s">
        <v>16</v>
      </c>
      <c r="D34" s="27">
        <f>IF(C34="",,VLOOKUP(C34,CIERRE!A$70:AJ$800,9,FALSE))</f>
        <v>212.8</v>
      </c>
      <c r="E34" s="22" t="s">
        <v>490</v>
      </c>
      <c r="F34" s="297"/>
      <c r="G34" s="23"/>
      <c r="H34" s="24" t="str">
        <f t="shared" si="0"/>
        <v xml:space="preserve"> </v>
      </c>
      <c r="I34" s="25" t="s">
        <v>1974</v>
      </c>
      <c r="J34" s="98"/>
      <c r="K34" s="27" t="str">
        <f>IF(C34="",,VLOOKUP(C34,Patrones!$A$1:$E$293,5,FALSE))</f>
        <v>ACAQ-114IUI</v>
      </c>
      <c r="L34" s="27"/>
      <c r="M34" s="27"/>
      <c r="N34" s="27"/>
    </row>
    <row r="35" spans="1:14">
      <c r="A35" s="557"/>
      <c r="B35" s="562"/>
      <c r="C35" s="127" t="s">
        <v>922</v>
      </c>
      <c r="D35" s="145">
        <f>IF(C35="",,VLOOKUP(C35,CIERRE!A$70:AJ$800,9,FALSE))</f>
        <v>209.76</v>
      </c>
      <c r="E35" s="127" t="s">
        <v>171</v>
      </c>
      <c r="F35" s="298"/>
      <c r="G35" s="165"/>
      <c r="H35" s="79" t="str">
        <f t="shared" si="0"/>
        <v xml:space="preserve"> </v>
      </c>
      <c r="I35" s="146" t="s">
        <v>1966</v>
      </c>
      <c r="J35" s="242"/>
      <c r="K35" s="145" t="str">
        <f>IF(C35="",,VLOOKUP(C35,Patrones!$A$1:$E$293,5,FALSE))</f>
        <v>ACAJ-094WIW</v>
      </c>
      <c r="L35" s="161"/>
      <c r="M35" s="161"/>
      <c r="N35" s="161"/>
    </row>
    <row r="36" spans="1:14" ht="72.5">
      <c r="A36" s="557"/>
      <c r="B36" s="562"/>
      <c r="C36" s="127" t="s">
        <v>922</v>
      </c>
      <c r="D36" s="145">
        <f>IF(C36="",,VLOOKUP(C36,CIERRE!A$70:AJ$800,9,FALSE))</f>
        <v>209.76</v>
      </c>
      <c r="E36" s="127" t="s">
        <v>490</v>
      </c>
      <c r="F36" s="298"/>
      <c r="G36" s="165"/>
      <c r="H36" s="79" t="str">
        <f t="shared" si="0"/>
        <v xml:space="preserve"> </v>
      </c>
      <c r="I36" s="146" t="s">
        <v>1970</v>
      </c>
      <c r="J36" s="242" t="s">
        <v>1975</v>
      </c>
      <c r="K36" s="145" t="str">
        <f>IF(C36="",,VLOOKUP(C36,Patrones!$A$1:$E$293,5,FALSE))</f>
        <v>ACAJ-094WIW</v>
      </c>
      <c r="L36" s="161"/>
      <c r="M36" s="161"/>
      <c r="N36" s="161"/>
    </row>
    <row r="37" spans="1:14">
      <c r="A37" s="557"/>
      <c r="B37" s="562"/>
      <c r="C37" s="127"/>
      <c r="D37" s="145">
        <f>IF(C37="",,VLOOKUP(C37,CIERRE!A$70:AJ$800,9,FALSE))</f>
        <v>0</v>
      </c>
      <c r="E37" s="127"/>
      <c r="F37" s="165"/>
      <c r="G37" s="165"/>
      <c r="H37" s="79"/>
      <c r="I37" s="146"/>
      <c r="J37" s="242"/>
      <c r="K37" s="145">
        <f>IF(C37="",,VLOOKUP(C37,Patrones!$A$1:$E$293,5,FALSE))</f>
        <v>0</v>
      </c>
      <c r="L37" s="161"/>
      <c r="M37" s="161"/>
      <c r="N37" s="161"/>
    </row>
    <row r="38" spans="1:14">
      <c r="A38" s="557"/>
      <c r="B38" s="562"/>
      <c r="C38" s="127"/>
      <c r="D38" s="145">
        <f>IF(C38="",,VLOOKUP(C38,CIERRE!A$70:AJ$800,9,FALSE))</f>
        <v>0</v>
      </c>
      <c r="E38" s="127"/>
      <c r="F38" s="165"/>
      <c r="G38" s="165"/>
      <c r="H38" s="79"/>
      <c r="I38" s="146"/>
      <c r="J38" s="242"/>
      <c r="K38" s="145">
        <f>IF(C38="",,VLOOKUP(C38,Patrones!$A$1:$E$293,5,FALSE))</f>
        <v>0</v>
      </c>
      <c r="L38" s="161"/>
      <c r="M38" s="161"/>
      <c r="N38" s="161"/>
    </row>
    <row r="39" spans="1:14">
      <c r="A39" s="557"/>
      <c r="B39" s="562"/>
      <c r="C39" s="19"/>
      <c r="D39" s="145">
        <f>IF(C39="",,VLOOKUP(C39,CIERRE!A$70:AJ$800,9,FALSE))</f>
        <v>0</v>
      </c>
      <c r="E39" s="127"/>
      <c r="F39" s="366"/>
      <c r="G39" s="83"/>
      <c r="H39" s="79" t="str">
        <f t="shared" si="0"/>
        <v xml:space="preserve"> </v>
      </c>
      <c r="I39" s="146"/>
      <c r="J39" s="242"/>
      <c r="K39" s="145">
        <f>IF(C39="",,VLOOKUP(C39,Patrones!$A$1:$E$293,5,FALSE))</f>
        <v>0</v>
      </c>
      <c r="L39" s="161"/>
      <c r="M39" s="161"/>
      <c r="N39" s="161"/>
    </row>
    <row r="40" spans="1:14">
      <c r="A40" s="557"/>
      <c r="B40" s="562"/>
      <c r="C40" s="19"/>
      <c r="D40" s="145">
        <f>IF(C40="",,VLOOKUP(C40,CIERRE!A$70:AJ$800,9,FALSE))</f>
        <v>0</v>
      </c>
      <c r="E40" s="127"/>
      <c r="F40" s="366"/>
      <c r="G40" s="83"/>
      <c r="H40" s="79" t="str">
        <f t="shared" si="0"/>
        <v xml:space="preserve"> </v>
      </c>
      <c r="I40" s="146"/>
      <c r="J40" s="242"/>
      <c r="K40" s="145">
        <f>IF(C40="",,VLOOKUP(C40,Patrones!$A$1:$E$293,5,FALSE))</f>
        <v>0</v>
      </c>
      <c r="L40" s="161"/>
      <c r="M40" s="161"/>
      <c r="N40" s="161"/>
    </row>
    <row r="41" spans="1:14">
      <c r="A41" s="557"/>
      <c r="B41" s="562"/>
      <c r="C41" s="19"/>
      <c r="D41" s="145">
        <f>IF(C41="",,VLOOKUP(C41,CIERRE!A$70:AJ$800,9,FALSE))</f>
        <v>0</v>
      </c>
      <c r="E41" s="127"/>
      <c r="F41" s="366"/>
      <c r="G41" s="83"/>
      <c r="H41" s="79" t="str">
        <f t="shared" si="0"/>
        <v xml:space="preserve"> </v>
      </c>
      <c r="I41" s="146"/>
      <c r="J41" s="242"/>
      <c r="K41" s="145">
        <f>IF(C41="",,VLOOKUP(C41,Patrones!$A$1:$E$293,5,FALSE))</f>
        <v>0</v>
      </c>
      <c r="L41" s="161"/>
      <c r="M41" s="161"/>
      <c r="N41" s="161"/>
    </row>
    <row r="42" spans="1:14">
      <c r="A42" s="557"/>
      <c r="B42" s="562"/>
      <c r="C42" s="19"/>
      <c r="D42" s="145">
        <f>IF(C42="",,VLOOKUP(C42,CIERRE!A$70:AJ$800,9,FALSE))</f>
        <v>0</v>
      </c>
      <c r="E42" s="19"/>
      <c r="F42" s="366"/>
      <c r="G42" s="83"/>
      <c r="H42" s="79" t="str">
        <f t="shared" si="0"/>
        <v xml:space="preserve"> </v>
      </c>
      <c r="I42" s="270"/>
      <c r="J42" s="242"/>
      <c r="K42" s="145">
        <f>IF(C42="",,VLOOKUP(C42,Patrones!$A$1:$E$293,5,FALSE))</f>
        <v>0</v>
      </c>
      <c r="L42" s="161"/>
      <c r="M42" s="161"/>
      <c r="N42" s="161"/>
    </row>
    <row r="43" spans="1:14">
      <c r="A43" s="557"/>
      <c r="B43" s="562"/>
      <c r="C43" s="19"/>
      <c r="D43" s="145">
        <f>IF(C43="",,VLOOKUP(C43,CIERRE!A$70:AJ$800,9,FALSE))</f>
        <v>0</v>
      </c>
      <c r="E43" s="19"/>
      <c r="F43" s="366"/>
      <c r="G43" s="83"/>
      <c r="H43" s="79" t="str">
        <f t="shared" si="0"/>
        <v xml:space="preserve"> </v>
      </c>
      <c r="I43" s="270"/>
      <c r="J43" s="242"/>
      <c r="K43" s="145">
        <f>IF(C43="",,VLOOKUP(C43,Patrones!$A$1:$E$293,5,FALSE))</f>
        <v>0</v>
      </c>
      <c r="L43" s="161"/>
      <c r="M43" s="161"/>
      <c r="N43" s="161"/>
    </row>
    <row r="44" spans="1:14">
      <c r="A44" s="557"/>
      <c r="B44" s="562"/>
      <c r="C44" s="19"/>
      <c r="D44" s="145">
        <f>IF(C44="",,VLOOKUP(C44,CIERRE!A$70:AJ$800,9,FALSE))</f>
        <v>0</v>
      </c>
      <c r="E44" s="19"/>
      <c r="F44" s="366"/>
      <c r="G44" s="83"/>
      <c r="H44" s="79" t="str">
        <f t="shared" si="0"/>
        <v xml:space="preserve"> </v>
      </c>
      <c r="I44" s="270"/>
      <c r="J44" s="242"/>
      <c r="K44" s="145">
        <f>IF(C44="",,VLOOKUP(C44,Patrones!$A$1:$E$293,5,FALSE))</f>
        <v>0</v>
      </c>
      <c r="L44" s="161"/>
      <c r="M44" s="161"/>
      <c r="N44" s="161"/>
    </row>
    <row r="45" spans="1:14">
      <c r="A45" s="557"/>
      <c r="B45" s="562"/>
      <c r="C45" s="19"/>
      <c r="D45" s="145">
        <f>IF(C45="",,VLOOKUP(C45,CIERRE!A$70:AJ$800,9,FALSE))</f>
        <v>0</v>
      </c>
      <c r="E45" s="19"/>
      <c r="F45" s="366"/>
      <c r="G45" s="83"/>
      <c r="H45" s="79" t="str">
        <f t="shared" si="0"/>
        <v xml:space="preserve"> </v>
      </c>
      <c r="I45" s="270"/>
      <c r="J45" s="242"/>
      <c r="K45" s="145">
        <f>IF(C45="",,VLOOKUP(C45,Patrones!$A$1:$E$293,5,FALSE))</f>
        <v>0</v>
      </c>
      <c r="L45" s="161"/>
      <c r="M45" s="161"/>
      <c r="N45" s="161"/>
    </row>
    <row r="46" spans="1:14">
      <c r="A46" s="557"/>
      <c r="B46" s="562"/>
      <c r="C46" s="127"/>
      <c r="D46" s="145">
        <f>IF(C46="",,VLOOKUP(C46,CIERRE!A$70:AJ$800,9,FALSE))</f>
        <v>0</v>
      </c>
      <c r="E46" s="127"/>
      <c r="F46" s="165"/>
      <c r="G46" s="165"/>
      <c r="H46" s="79" t="str">
        <f t="shared" si="0"/>
        <v xml:space="preserve"> </v>
      </c>
      <c r="I46" s="146"/>
      <c r="J46" s="242"/>
      <c r="K46" s="145">
        <f>IF(C46="",,VLOOKUP(C46,Patrones!$A$1:$E$293,5,FALSE))</f>
        <v>0</v>
      </c>
      <c r="L46" s="161"/>
      <c r="M46" s="161"/>
      <c r="N46" s="161"/>
    </row>
    <row r="47" spans="1:14" ht="15" thickBot="1">
      <c r="A47" s="557"/>
      <c r="B47" s="563"/>
      <c r="C47" s="78"/>
      <c r="D47" s="153">
        <f>IF(C47="",,VLOOKUP(C47,CIERRE!A$70:AJ$800,9,FALSE))</f>
        <v>0</v>
      </c>
      <c r="E47" s="78"/>
      <c r="F47" s="265"/>
      <c r="G47" s="265"/>
      <c r="H47" s="266" t="str">
        <f t="shared" si="0"/>
        <v xml:space="preserve"> </v>
      </c>
      <c r="I47" s="155"/>
      <c r="J47" s="268"/>
      <c r="K47" s="153">
        <f>IF(C47="",,VLOOKUP(C47,Patrones!$A$1:$E$293,5,FALSE))</f>
        <v>0</v>
      </c>
      <c r="L47" s="169"/>
      <c r="M47" s="169"/>
      <c r="N47" s="169"/>
    </row>
    <row r="48" spans="1:14">
      <c r="A48" s="567" t="s">
        <v>660</v>
      </c>
      <c r="B48" s="558" t="s">
        <v>20</v>
      </c>
      <c r="C48" s="232"/>
      <c r="D48" s="252">
        <f>IF(C48="",,VLOOKUP(C48,CIERRE!A$70:AJ$800,9,FALSE))</f>
        <v>0</v>
      </c>
      <c r="E48" s="20"/>
      <c r="F48" s="21"/>
      <c r="G48" s="21"/>
      <c r="H48" s="194" t="str">
        <f t="shared" si="0"/>
        <v xml:space="preserve"> </v>
      </c>
      <c r="I48" s="396"/>
      <c r="J48" s="99"/>
      <c r="K48" s="28">
        <f>IF(C48="",,VLOOKUP(C48,Patrones!$A$1:$E$293,5,FALSE))</f>
        <v>0</v>
      </c>
      <c r="L48" s="28"/>
      <c r="M48" s="28"/>
      <c r="N48" s="28"/>
    </row>
    <row r="49" spans="1:14">
      <c r="A49" s="568"/>
      <c r="B49" s="559"/>
      <c r="C49" s="233"/>
      <c r="D49" s="253">
        <f>IF(C49="",,VLOOKUP(C49,CIERRE!A$70:AJ$800,9,FALSE))</f>
        <v>0</v>
      </c>
      <c r="E49" s="128"/>
      <c r="F49" s="95"/>
      <c r="G49" s="95"/>
      <c r="H49" s="96" t="str">
        <f t="shared" si="0"/>
        <v xml:space="preserve"> </v>
      </c>
      <c r="I49" s="256"/>
      <c r="J49" s="267"/>
      <c r="K49" s="26">
        <f>IF(C49="",,VLOOKUP(C49,Patrones!$A$1:$E$293,5,FALSE))</f>
        <v>0</v>
      </c>
      <c r="L49" s="26"/>
      <c r="M49" s="26"/>
      <c r="N49" s="26"/>
    </row>
    <row r="50" spans="1:14" ht="15" thickBot="1">
      <c r="A50" s="568"/>
      <c r="B50" s="560"/>
      <c r="C50" s="233"/>
      <c r="D50" s="253">
        <f>IF(C50="",,VLOOKUP(C50,CIERRE!A$70:AJ$800,9,FALSE))</f>
        <v>0</v>
      </c>
      <c r="E50" s="128"/>
      <c r="F50" s="204"/>
      <c r="G50" s="204"/>
      <c r="H50" s="168" t="str">
        <f t="shared" si="0"/>
        <v xml:space="preserve"> </v>
      </c>
      <c r="I50" s="144"/>
      <c r="J50" s="211"/>
      <c r="K50" s="166">
        <f>IF(C50="",,VLOOKUP(C50,Patrones!$A$1:$E$293,5,FALSE))</f>
        <v>0</v>
      </c>
      <c r="L50" s="166"/>
      <c r="M50" s="166"/>
      <c r="N50" s="166"/>
    </row>
    <row r="51" spans="1:14">
      <c r="A51" s="568"/>
      <c r="B51" s="561" t="s">
        <v>28</v>
      </c>
      <c r="C51" s="22"/>
      <c r="D51" s="27">
        <f>IF(C51="",,VLOOKUP(C51,CIERRE!A$70:AJ$800,9,FALSE))</f>
        <v>0</v>
      </c>
      <c r="E51" s="22"/>
      <c r="F51" s="23"/>
      <c r="G51" s="23"/>
      <c r="H51" s="24" t="str">
        <f t="shared" si="0"/>
        <v xml:space="preserve"> </v>
      </c>
      <c r="I51" s="25"/>
      <c r="J51" s="98"/>
      <c r="K51" s="27">
        <f>IF(C51="",,VLOOKUP(C51,Patrones!$A$1:$E$293,5,FALSE))</f>
        <v>0</v>
      </c>
      <c r="L51" s="27"/>
      <c r="M51" s="27"/>
      <c r="N51" s="27"/>
    </row>
    <row r="52" spans="1:14">
      <c r="A52" s="568"/>
      <c r="B52" s="562"/>
      <c r="C52" s="127"/>
      <c r="D52" s="145">
        <f>IF(C52="",,VLOOKUP(C52,CIERRE!A$70:AJ$800,9,FALSE))</f>
        <v>0</v>
      </c>
      <c r="E52" s="127"/>
      <c r="F52" s="165"/>
      <c r="G52" s="165"/>
      <c r="H52" s="79" t="str">
        <f t="shared" si="0"/>
        <v xml:space="preserve"> </v>
      </c>
      <c r="I52" s="146"/>
      <c r="J52" s="242"/>
      <c r="K52" s="145">
        <f>IF(C52="",,VLOOKUP(C52,Patrones!$A$1:$E$293,5,FALSE))</f>
        <v>0</v>
      </c>
      <c r="L52" s="145"/>
      <c r="M52" s="145"/>
      <c r="N52" s="145"/>
    </row>
    <row r="53" spans="1:14" ht="15" thickBot="1">
      <c r="A53" s="568"/>
      <c r="B53" s="563"/>
      <c r="C53" s="173"/>
      <c r="D53" s="169">
        <f>IF(C53="",,VLOOKUP(C53,CIERRE!A$70:AJ$800,9,FALSE))</f>
        <v>0</v>
      </c>
      <c r="E53" s="173"/>
      <c r="F53" s="170"/>
      <c r="G53" s="170"/>
      <c r="H53" s="171" t="str">
        <f t="shared" si="0"/>
        <v xml:space="preserve"> </v>
      </c>
      <c r="I53" s="172"/>
      <c r="J53" s="268"/>
      <c r="K53" s="169">
        <f>IF(C53="",,VLOOKUP(C53,Patrones!$A$1:$E$293,5,FALSE))</f>
        <v>0</v>
      </c>
      <c r="L53" s="169"/>
      <c r="M53" s="169"/>
      <c r="N53" s="169"/>
    </row>
    <row r="54" spans="1:14" ht="15" customHeight="1">
      <c r="A54" s="568"/>
      <c r="B54" s="570" t="s">
        <v>203</v>
      </c>
      <c r="C54" s="232"/>
      <c r="D54" s="252">
        <f>IF(C54="",,VLOOKUP(C54,CIERRE!A$70:AJ$800,9,FALSE))</f>
        <v>0</v>
      </c>
      <c r="E54" s="20"/>
      <c r="F54" s="91"/>
      <c r="G54" s="91"/>
      <c r="H54" s="92" t="str">
        <f t="shared" si="0"/>
        <v xml:space="preserve"> </v>
      </c>
      <c r="I54" s="154"/>
      <c r="J54" s="99"/>
      <c r="K54" s="28"/>
      <c r="L54" s="28"/>
      <c r="M54" s="28"/>
      <c r="N54" s="28"/>
    </row>
    <row r="55" spans="1:14" ht="15.75" customHeight="1" thickBot="1">
      <c r="A55" s="568"/>
      <c r="B55" s="571"/>
      <c r="C55" s="233"/>
      <c r="D55" s="253">
        <f>IF(C55="",,VLOOKUP(C55,CIERRE!A$70:AJ$800,9,FALSE))</f>
        <v>0</v>
      </c>
      <c r="E55" s="128"/>
      <c r="F55" s="204"/>
      <c r="G55" s="204"/>
      <c r="H55" s="168" t="str">
        <f t="shared" si="0"/>
        <v xml:space="preserve"> </v>
      </c>
      <c r="I55" s="144"/>
      <c r="J55" s="211"/>
      <c r="K55" s="166"/>
      <c r="L55" s="166"/>
      <c r="M55" s="166"/>
      <c r="N55" s="166"/>
    </row>
    <row r="56" spans="1:14">
      <c r="A56" s="568"/>
      <c r="B56" s="561" t="s">
        <v>21</v>
      </c>
      <c r="C56" s="22"/>
      <c r="D56" s="27">
        <f>IF(C56="",,VLOOKUP(C56,CIERRE!A$70:AJ$800,9,FALSE))</f>
        <v>0</v>
      </c>
      <c r="E56" s="22"/>
      <c r="F56" s="23"/>
      <c r="G56" s="23"/>
      <c r="H56" s="226" t="str">
        <f t="shared" si="0"/>
        <v xml:space="preserve"> </v>
      </c>
      <c r="I56" s="25"/>
      <c r="J56" s="97"/>
      <c r="K56" s="27">
        <f>IF(C56="",,VLOOKUP(C56,Patrones!$A$1:$E$293,5,FALSE))</f>
        <v>0</v>
      </c>
      <c r="L56" s="27"/>
      <c r="M56" s="27"/>
      <c r="N56" s="27"/>
    </row>
    <row r="57" spans="1:14" ht="15" thickBot="1">
      <c r="A57" s="568"/>
      <c r="B57" s="563"/>
      <c r="C57" s="173"/>
      <c r="D57" s="169">
        <f>IF(C57="",,VLOOKUP(C57,CIERRE!A$70:AJ$800,9,FALSE))</f>
        <v>0</v>
      </c>
      <c r="E57" s="173"/>
      <c r="F57" s="170"/>
      <c r="G57" s="170"/>
      <c r="H57" s="171" t="str">
        <f t="shared" si="0"/>
        <v xml:space="preserve"> </v>
      </c>
      <c r="I57" s="172"/>
      <c r="J57" s="195"/>
      <c r="K57" s="169">
        <f>IF(C57="",,VLOOKUP(C57,Patrones!$A$1:$E$293,5,FALSE))</f>
        <v>0</v>
      </c>
      <c r="L57" s="169"/>
      <c r="M57" s="169"/>
      <c r="N57" s="169"/>
    </row>
    <row r="58" spans="1:14" ht="102" thickBot="1">
      <c r="A58" s="568"/>
      <c r="B58" s="570" t="s">
        <v>22</v>
      </c>
      <c r="C58" s="397" t="s">
        <v>1276</v>
      </c>
      <c r="D58" s="398">
        <f>IF(C58="",,VLOOKUP(C58,CIERRE!A$70:AJ$800,9,FALSE))</f>
        <v>12.096</v>
      </c>
      <c r="E58" s="399" t="s">
        <v>137</v>
      </c>
      <c r="F58" s="400">
        <v>0.16666666666666666</v>
      </c>
      <c r="G58" s="400">
        <v>0.34375</v>
      </c>
      <c r="H58" s="401">
        <f t="shared" si="0"/>
        <v>2.1419999999999999</v>
      </c>
      <c r="I58" s="402" t="s">
        <v>1041</v>
      </c>
      <c r="J58" s="369" t="s">
        <v>1963</v>
      </c>
      <c r="K58" s="403" t="e">
        <f>IF(C58="",,VLOOKUP(C58,Patrones!$A$1:$E$293,5,FALSE))</f>
        <v>#N/A</v>
      </c>
      <c r="L58" s="403"/>
      <c r="M58" s="403"/>
      <c r="N58" s="403"/>
    </row>
    <row r="59" spans="1:14" ht="101.5">
      <c r="A59" s="568"/>
      <c r="B59" s="572"/>
      <c r="C59" s="234" t="s">
        <v>1697</v>
      </c>
      <c r="D59" s="254">
        <f>IF(C59="",,VLOOKUP(C59,CIERRE!A$70:AJ$800,9,FALSE))</f>
        <v>48.384</v>
      </c>
      <c r="E59" s="32" t="s">
        <v>137</v>
      </c>
      <c r="F59" s="257">
        <v>0.16666666666666666</v>
      </c>
      <c r="G59" s="257">
        <v>0.34375</v>
      </c>
      <c r="H59" s="96">
        <f t="shared" si="0"/>
        <v>8.5679999999999996</v>
      </c>
      <c r="I59" s="323" t="s">
        <v>1041</v>
      </c>
      <c r="J59" s="369" t="s">
        <v>1963</v>
      </c>
      <c r="K59" s="26"/>
      <c r="L59" s="26"/>
      <c r="M59" s="26"/>
      <c r="N59" s="26"/>
    </row>
    <row r="60" spans="1:14" ht="101.5">
      <c r="A60" s="568"/>
      <c r="B60" s="572"/>
      <c r="C60" s="233" t="s">
        <v>1170</v>
      </c>
      <c r="D60" s="254">
        <f>IF(C60="",,VLOOKUP(C60,CIERRE!A$70:AJ$800,9,FALSE))</f>
        <v>138.42400000000001</v>
      </c>
      <c r="E60" s="32" t="s">
        <v>490</v>
      </c>
      <c r="F60" s="257"/>
      <c r="G60" s="257"/>
      <c r="H60" s="96" t="str">
        <f t="shared" si="0"/>
        <v xml:space="preserve"> </v>
      </c>
      <c r="I60" s="323" t="s">
        <v>1968</v>
      </c>
      <c r="J60" s="328" t="s">
        <v>1971</v>
      </c>
      <c r="K60" s="26" t="str">
        <f>IF(C60="",,VLOOKUP(C60,Patrones!$A$1:$E$293,5,FALSE))</f>
        <v>CNO-021R1IUS</v>
      </c>
      <c r="L60" s="26"/>
      <c r="M60" s="26"/>
      <c r="N60" s="26"/>
    </row>
    <row r="61" spans="1:14" ht="101.5">
      <c r="A61" s="568"/>
      <c r="B61" s="572"/>
      <c r="C61" s="233" t="s">
        <v>45</v>
      </c>
      <c r="D61" s="254">
        <f>IF(C61="",,VLOOKUP(C61,CIERRE!A$70:AJ$800,9,FALSE))</f>
        <v>43.735999999999997</v>
      </c>
      <c r="E61" s="128" t="s">
        <v>490</v>
      </c>
      <c r="F61" s="310"/>
      <c r="G61" s="310"/>
      <c r="H61" s="311" t="str">
        <f t="shared" si="0"/>
        <v xml:space="preserve"> </v>
      </c>
      <c r="I61" s="323" t="s">
        <v>1968</v>
      </c>
      <c r="J61" s="328" t="s">
        <v>1971</v>
      </c>
      <c r="K61" s="26" t="str">
        <f>IF(C61="",,VLOOKUP(C61,Patrones!$A$1:$E$293,5,FALSE))</f>
        <v>CNO-021R1IUS</v>
      </c>
      <c r="L61" s="314"/>
      <c r="M61" s="314"/>
      <c r="N61" s="26"/>
    </row>
    <row r="62" spans="1:14">
      <c r="A62" s="568"/>
      <c r="B62" s="572"/>
      <c r="C62" s="233"/>
      <c r="D62" s="254">
        <f>IF(C62="",,VLOOKUP(C62,CIERRE!A$70:AJ$800,9,FALSE))</f>
        <v>0</v>
      </c>
      <c r="E62" s="128"/>
      <c r="F62" s="310"/>
      <c r="G62" s="310"/>
      <c r="H62" s="311"/>
      <c r="I62" s="320"/>
      <c r="J62" s="263"/>
      <c r="K62" s="26">
        <f>IF(C62="",,VLOOKUP(C62,Patrones!$A$1:$E$293,5,FALSE))</f>
        <v>0</v>
      </c>
      <c r="L62" s="314"/>
      <c r="M62" s="314"/>
      <c r="N62" s="26"/>
    </row>
    <row r="63" spans="1:14">
      <c r="A63" s="568"/>
      <c r="B63" s="572"/>
      <c r="C63" s="233"/>
      <c r="D63" s="254">
        <f>IF(C63="",,VLOOKUP(C63,CIERRE!A$70:AJ$800,9,FALSE))</f>
        <v>0</v>
      </c>
      <c r="E63" s="128"/>
      <c r="F63" s="310"/>
      <c r="G63" s="310"/>
      <c r="H63" s="311"/>
      <c r="I63" s="320"/>
      <c r="J63" s="263"/>
      <c r="K63" s="26"/>
      <c r="L63" s="314"/>
      <c r="M63" s="314"/>
      <c r="N63" s="26"/>
    </row>
    <row r="64" spans="1:14">
      <c r="A64" s="568"/>
      <c r="B64" s="572"/>
      <c r="C64" s="233"/>
      <c r="D64" s="254">
        <f>IF(C64="",,VLOOKUP(C64,CIERRE!A$70:AJ$800,9,FALSE))</f>
        <v>0</v>
      </c>
      <c r="E64" s="128"/>
      <c r="F64" s="310"/>
      <c r="G64" s="310"/>
      <c r="H64" s="311" t="str">
        <f t="shared" si="0"/>
        <v xml:space="preserve"> </v>
      </c>
      <c r="I64" s="320"/>
      <c r="J64" s="263"/>
      <c r="K64" s="26">
        <f>IF(C64="",,VLOOKUP(C64,Patrones!$A$1:$E$293,5,FALSE))</f>
        <v>0</v>
      </c>
      <c r="L64" s="314"/>
      <c r="M64" s="314"/>
      <c r="N64" s="26"/>
    </row>
    <row r="65" spans="1:14" ht="15" thickBot="1">
      <c r="A65" s="569"/>
      <c r="B65" s="571"/>
      <c r="C65" s="235"/>
      <c r="D65" s="255">
        <f>IF(C65="",,VLOOKUP(C65,CIERRE!A$70:AJ$800,9,FALSE))</f>
        <v>0</v>
      </c>
      <c r="E65" s="167"/>
      <c r="F65" s="196"/>
      <c r="G65" s="196"/>
      <c r="H65" s="168" t="str">
        <f t="shared" si="0"/>
        <v xml:space="preserve"> </v>
      </c>
      <c r="I65" s="174"/>
      <c r="J65" s="230"/>
      <c r="K65" s="166">
        <f>IF(C65="",,VLOOKUP(C65,Patrones!$A$1:$E$293,5,FALSE))</f>
        <v>0</v>
      </c>
      <c r="L65" s="166"/>
      <c r="M65" s="166"/>
      <c r="N65" s="29"/>
    </row>
    <row r="66" spans="1:14" ht="15" thickBot="1">
      <c r="C66" s="102"/>
      <c r="E66" s="2"/>
      <c r="G66" s="198" t="s">
        <v>37</v>
      </c>
      <c r="H66" s="199">
        <f>SUM(H7:H65)</f>
        <v>10.709999999999999</v>
      </c>
      <c r="I66" s="103"/>
    </row>
    <row r="67" spans="1:14">
      <c r="C67" s="102"/>
      <c r="E67" s="2"/>
      <c r="G67" s="104"/>
      <c r="H67" s="105"/>
    </row>
    <row r="68" spans="1:14">
      <c r="C68" s="102"/>
      <c r="E68" s="2"/>
      <c r="G68" s="104"/>
      <c r="H68" s="105"/>
    </row>
    <row r="69" spans="1:14">
      <c r="C69" s="102"/>
    </row>
    <row r="70" spans="1:14">
      <c r="C70" s="102"/>
    </row>
    <row r="71" spans="1:14">
      <c r="C71" s="102"/>
    </row>
    <row r="72" spans="1:14">
      <c r="C72" s="102"/>
    </row>
    <row r="73" spans="1:14">
      <c r="C73" s="241"/>
    </row>
    <row r="74" spans="1:14">
      <c r="C74" s="241"/>
    </row>
    <row r="75" spans="1:14">
      <c r="C75" s="241"/>
    </row>
    <row r="76" spans="1:14">
      <c r="C76" s="241"/>
    </row>
    <row r="77" spans="1:14">
      <c r="C77" s="241"/>
    </row>
    <row r="78" spans="1:14">
      <c r="C78" s="241"/>
    </row>
    <row r="79" spans="1:14">
      <c r="C79" s="241"/>
    </row>
    <row r="80" spans="1:14">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row r="94" spans="3:3">
      <c r="C94" s="241"/>
    </row>
    <row r="95" spans="3:3">
      <c r="C95" s="241"/>
    </row>
    <row r="96" spans="3:3">
      <c r="C96" s="241"/>
    </row>
    <row r="97" spans="3:3">
      <c r="C97"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47"/>
    <mergeCell ref="B20:B33"/>
    <mergeCell ref="B34:B47"/>
    <mergeCell ref="A7:A19"/>
    <mergeCell ref="B7:B8"/>
    <mergeCell ref="B9:B10"/>
    <mergeCell ref="B11:B13"/>
    <mergeCell ref="B14:B16"/>
    <mergeCell ref="B17:B19"/>
    <mergeCell ref="A48:A65"/>
    <mergeCell ref="B48:B50"/>
    <mergeCell ref="B51:B53"/>
    <mergeCell ref="B54:B55"/>
    <mergeCell ref="B56:B57"/>
    <mergeCell ref="B58:B65"/>
  </mergeCells>
  <dataValidations count="1">
    <dataValidation type="list" allowBlank="1" showInputMessage="1" showErrorMessage="1" sqref="N7:N65" xr:uid="{1279D516-6843-426F-ACDB-EF5A431DF752}">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E167314B-C230-4954-82BF-4132C476B639}">
          <x14:formula1>
            <xm:f>Guias!$R$3:$R$102</xm:f>
          </x14:formula1>
          <xm:sqref>M7:M65</xm:sqref>
        </x14:dataValidation>
        <x14:dataValidation type="list" allowBlank="1" showInputMessage="1" showErrorMessage="1" xr:uid="{F92B0E89-F807-475B-A770-0C8FA492E3A9}">
          <x14:formula1>
            <xm:f>Guias!$P$3:$P$78</xm:f>
          </x14:formula1>
          <xm:sqref>L7:L65</xm:sqref>
        </x14:dataValidation>
        <x14:dataValidation type="list" allowBlank="1" showInputMessage="1" xr:uid="{F08D6CB3-0CE4-4E3A-A2A7-E5C78E961878}">
          <x14:formula1>
            <xm:f>Guias!$H$3:$H$22</xm:f>
          </x14:formula1>
          <xm:sqref>E7:E65</xm:sqref>
        </x14:dataValidation>
        <x14:dataValidation type="list" allowBlank="1" showInputMessage="1" xr:uid="{C7FAD3C4-587C-442A-B6B8-54D55DF96524}">
          <x14:formula1>
            <xm:f>Guias!$J$3:$J$25</xm:f>
          </x14:formula1>
          <xm:sqref>I7:I65</xm:sqref>
        </x14:dataValidation>
        <x14:dataValidation type="list" allowBlank="1" showInputMessage="1" xr:uid="{6A14BD89-E0EE-41C8-91BC-5208510019EF}">
          <x14:formula1>
            <xm:f>Guias!$A$2:$A$4</xm:f>
          </x14:formula1>
          <xm:sqref>C7:C8</xm:sqref>
        </x14:dataValidation>
        <x14:dataValidation type="list" allowBlank="1" showInputMessage="1" xr:uid="{1EE10EBE-FC4C-49B3-BAB5-9D5A9647081E}">
          <x14:formula1>
            <xm:f>Guias!$A$85:$A$142</xm:f>
          </x14:formula1>
          <xm:sqref>C34:C47</xm:sqref>
        </x14:dataValidation>
        <x14:dataValidation type="list" allowBlank="1" showInputMessage="1" xr:uid="{75B987D8-3112-4872-A6A3-6999F37951EF}">
          <x14:formula1>
            <xm:f>Guias!$A$143:$A$167</xm:f>
          </x14:formula1>
          <xm:sqref>C48:C50</xm:sqref>
        </x14:dataValidation>
        <x14:dataValidation type="list" allowBlank="1" showInputMessage="1" xr:uid="{FB6CE20B-9354-41D9-AFB4-291BB14E4E5F}">
          <x14:formula1>
            <xm:f>Guias!$A$172:$A$199</xm:f>
          </x14:formula1>
          <xm:sqref>C58:C65</xm:sqref>
        </x14:dataValidation>
        <x14:dataValidation type="list" allowBlank="1" showInputMessage="1" xr:uid="{347D792B-D5C6-4066-A064-B4857A9A1062}">
          <x14:formula1>
            <xm:f>Guias!$A$226:$A$229</xm:f>
          </x14:formula1>
          <xm:sqref>C9:C10</xm:sqref>
        </x14:dataValidation>
        <x14:dataValidation type="list" allowBlank="1" showInputMessage="1" xr:uid="{69189290-7AC7-4613-B282-EBB574746F0E}">
          <x14:formula1>
            <xm:f>Guias!$A$230:$A$242</xm:f>
          </x14:formula1>
          <xm:sqref>C51:C53</xm:sqref>
        </x14:dataValidation>
        <x14:dataValidation type="list" allowBlank="1" showInputMessage="1" xr:uid="{C4B7F7BA-2E74-4D91-97D4-386B1E6B94CB}">
          <x14:formula1>
            <xm:f>Guias!$A$243:$A$244</xm:f>
          </x14:formula1>
          <xm:sqref>C54:C55</xm:sqref>
        </x14:dataValidation>
        <x14:dataValidation type="list" allowBlank="1" showInputMessage="1" xr:uid="{227C337B-0139-4DB1-8AE7-7B81B051087C}">
          <x14:formula1>
            <xm:f>Guias!$A$168:$A$171</xm:f>
          </x14:formula1>
          <xm:sqref>C56:C57</xm:sqref>
        </x14:dataValidation>
        <x14:dataValidation type="list" allowBlank="1" showInputMessage="1" xr:uid="{2BFC7D20-BB13-4CDC-96A1-845BF267610C}">
          <x14:formula1>
            <xm:f>Guias!$A$260:$A$272</xm:f>
          </x14:formula1>
          <xm:sqref>C17:C19</xm:sqref>
        </x14:dataValidation>
        <x14:dataValidation type="list" allowBlank="1" showInputMessage="1" xr:uid="{5FA498C2-62C4-4D6F-B03C-4DFE240E0528}">
          <x14:formula1>
            <xm:f>Guias!$A$200:$A$224</xm:f>
          </x14:formula1>
          <xm:sqref>C11:C13</xm:sqref>
        </x14:dataValidation>
        <x14:dataValidation type="list" allowBlank="1" showInputMessage="1" xr:uid="{49AF8656-420E-4B1F-810D-0F6F38EBF5BF}">
          <x14:formula1>
            <xm:f>Guias!$A$245:$A$259</xm:f>
          </x14:formula1>
          <xm:sqref>C14:C16</xm:sqref>
        </x14:dataValidation>
        <x14:dataValidation type="list" allowBlank="1" showInputMessage="1" xr:uid="{A5216EEA-BEA1-4062-9A1D-6A842320515A}">
          <x14:formula1>
            <xm:f>Guias!$A$5:$A$84</xm:f>
          </x14:formula1>
          <xm:sqref>C20:C33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DC04-D6A0-467B-8E41-0E59A2150C33}">
  <sheetPr codeName="Hoja243"/>
  <dimension ref="A1:P97"/>
  <sheetViews>
    <sheetView topLeftCell="E44" zoomScale="60" zoomScaleNormal="85" workbookViewId="0">
      <selection activeCell="A4" sqref="A4:N6"/>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hidden="1"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c r="E7" s="22"/>
      <c r="F7" s="297"/>
      <c r="G7" s="23"/>
      <c r="H7" s="24"/>
      <c r="I7" s="25"/>
      <c r="J7" s="97"/>
      <c r="K7" s="27"/>
      <c r="L7" s="27"/>
      <c r="M7" s="27"/>
      <c r="N7" s="27"/>
      <c r="P7" s="3" t="s">
        <v>1305</v>
      </c>
    </row>
    <row r="8" spans="1:16" ht="15" customHeight="1" thickBot="1">
      <c r="A8" s="565"/>
      <c r="B8" s="563"/>
      <c r="C8" s="19"/>
      <c r="D8" s="161">
        <f>IF(C8="",,VLOOKUP(C8,CIERRE!A$70:AJ$800,9,FALSE))</f>
        <v>0</v>
      </c>
      <c r="E8" s="78"/>
      <c r="F8" s="170"/>
      <c r="G8" s="170"/>
      <c r="H8" s="171" t="str">
        <f t="shared" ref="H8:H65" si="0">IF(MID(G8,1,3)="Con","",IF(E8="APAGADO",D8/24*(IF((G8-F8)*24&gt;0,(G8-F8)*24,24+(G8-F8)*24))," "))</f>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29">
      <c r="A11" s="565"/>
      <c r="B11" s="561" t="s">
        <v>23</v>
      </c>
      <c r="C11" s="22" t="s">
        <v>690</v>
      </c>
      <c r="D11" s="27"/>
      <c r="E11" s="22" t="s">
        <v>731</v>
      </c>
      <c r="F11" s="23"/>
      <c r="G11" s="23">
        <v>0.34722222222222227</v>
      </c>
      <c r="H11" s="24" t="str">
        <f t="shared" si="0"/>
        <v xml:space="preserve"> </v>
      </c>
      <c r="I11" s="25" t="s">
        <v>1965</v>
      </c>
      <c r="J11" s="97" t="s">
        <v>1976</v>
      </c>
      <c r="K11" s="27" t="str">
        <f>IF(C11="",,VLOOKUP(C11,Patrones!$A$1:$E$293,5,FALSE))</f>
        <v>CLBC-045IUI</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c r="D14" s="252">
        <f>IF(C14="",,VLOOKUP(C14,CIERRE!A$70:AJ$800,9,FALSE))</f>
        <v>0</v>
      </c>
      <c r="E14" s="20"/>
      <c r="F14" s="302"/>
      <c r="G14" s="91"/>
      <c r="H14" s="92" t="str">
        <f t="shared" si="0"/>
        <v xml:space="preserve"> </v>
      </c>
      <c r="I14" s="251"/>
      <c r="J14" s="99"/>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ht="29">
      <c r="A20" s="556" t="s">
        <v>659</v>
      </c>
      <c r="B20" s="558" t="s">
        <v>8</v>
      </c>
      <c r="C20" s="232" t="s">
        <v>1061</v>
      </c>
      <c r="D20" s="252">
        <f>IF(C20="",,VLOOKUP(C20,CIERRE!A$70:AJ$800,9,FALSE))</f>
        <v>522</v>
      </c>
      <c r="E20" s="20" t="s">
        <v>490</v>
      </c>
      <c r="F20" s="91"/>
      <c r="G20" s="91"/>
      <c r="H20" s="92" t="str">
        <f t="shared" si="0"/>
        <v xml:space="preserve"> </v>
      </c>
      <c r="I20" s="154" t="s">
        <v>1969</v>
      </c>
      <c r="J20" s="99"/>
      <c r="K20" s="28" t="str">
        <f>IF(C20="",,VLOOKUP(C20,Patrones!$A$1:$E$293,5,FALSE))</f>
        <v>ACAJ-209R1IUI</v>
      </c>
      <c r="L20" s="28"/>
      <c r="M20" s="28"/>
      <c r="N20" s="28"/>
    </row>
    <row r="21" spans="1:14" ht="29">
      <c r="A21" s="557"/>
      <c r="B21" s="559"/>
      <c r="C21" s="237" t="s">
        <v>1473</v>
      </c>
      <c r="D21" s="254">
        <f>IF(C21="",,VLOOKUP(C21,CIERRE!A$70:AJ$800,9,FALSE))</f>
        <v>100</v>
      </c>
      <c r="E21" s="238" t="s">
        <v>490</v>
      </c>
      <c r="F21" s="228"/>
      <c r="G21" s="228"/>
      <c r="H21" s="239" t="str">
        <f t="shared" si="0"/>
        <v xml:space="preserve"> </v>
      </c>
      <c r="I21" s="251" t="s">
        <v>1979</v>
      </c>
      <c r="J21" s="229"/>
      <c r="K21" s="162" t="e">
        <f>IF(C21="",,VLOOKUP(C21,Patrones!$A$1:$E$293,5,FALSE))</f>
        <v>#N/A</v>
      </c>
      <c r="L21" s="162"/>
      <c r="M21" s="162"/>
      <c r="N21" s="162"/>
    </row>
    <row r="22" spans="1:14">
      <c r="A22" s="557"/>
      <c r="B22" s="559"/>
      <c r="C22" s="237"/>
      <c r="D22" s="254">
        <f>IF(C22="",,VLOOKUP(C22,CIERRE!A$70:AJ$800,9,FALSE))</f>
        <v>0</v>
      </c>
      <c r="E22" s="238"/>
      <c r="F22" s="228"/>
      <c r="G22" s="228"/>
      <c r="H22" s="239" t="str">
        <f t="shared" si="0"/>
        <v xml:space="preserve"> </v>
      </c>
      <c r="I22" s="251"/>
      <c r="J22" s="229"/>
      <c r="K22" s="162"/>
      <c r="L22" s="162"/>
      <c r="M22" s="162"/>
      <c r="N22" s="162"/>
    </row>
    <row r="23" spans="1:14">
      <c r="A23" s="557"/>
      <c r="B23" s="559"/>
      <c r="C23" s="237"/>
      <c r="D23" s="254">
        <f>IF(C23="",,VLOOKUP(C23,CIERRE!A$70:AJ$800,9,FALSE))</f>
        <v>0</v>
      </c>
      <c r="E23" s="238"/>
      <c r="F23" s="228"/>
      <c r="G23" s="228"/>
      <c r="H23" s="239" t="str">
        <f t="shared" si="0"/>
        <v xml:space="preserve"> </v>
      </c>
      <c r="I23" s="251"/>
      <c r="J23" s="229"/>
      <c r="K23" s="162">
        <f>IF(C23="",,VLOOKUP(C23,Patrones!$A$1:$E$293,5,FALSE))</f>
        <v>0</v>
      </c>
      <c r="L23" s="162"/>
      <c r="M23" s="162"/>
      <c r="N23" s="162"/>
    </row>
    <row r="24" spans="1:14">
      <c r="A24" s="557"/>
      <c r="B24" s="559"/>
      <c r="C24" s="237"/>
      <c r="D24" s="254">
        <f>IF(C24="",,VLOOKUP(C24,CIERRE!A$70:AJ$800,9,FALSE))</f>
        <v>0</v>
      </c>
      <c r="E24" s="238"/>
      <c r="F24" s="228"/>
      <c r="G24" s="228"/>
      <c r="H24" s="239" t="str">
        <f t="shared" si="0"/>
        <v xml:space="preserve"> </v>
      </c>
      <c r="I24" s="251"/>
      <c r="J24" s="229"/>
      <c r="K24" s="162">
        <f>IF(C24="",,VLOOKUP(C24,Patrones!$A$1:$E$293,5,FALSE))</f>
        <v>0</v>
      </c>
      <c r="L24" s="162"/>
      <c r="M24" s="162"/>
      <c r="N24" s="162"/>
    </row>
    <row r="25" spans="1:14">
      <c r="A25" s="557"/>
      <c r="B25" s="559"/>
      <c r="C25" s="237"/>
      <c r="D25" s="254">
        <f>IF(C25="",,VLOOKUP(C25,CIERRE!A$70:AJ$800,9,FALSE))</f>
        <v>0</v>
      </c>
      <c r="E25" s="238"/>
      <c r="F25" s="228"/>
      <c r="G25" s="228"/>
      <c r="H25" s="239" t="str">
        <f t="shared" si="0"/>
        <v xml:space="preserve"> </v>
      </c>
      <c r="I25" s="251"/>
      <c r="J25" s="229"/>
      <c r="K25" s="162">
        <f>IF(C25="",,VLOOKUP(C25,Patrones!$A$1:$E$293,5,FALSE))</f>
        <v>0</v>
      </c>
      <c r="L25" s="162"/>
      <c r="M25" s="162"/>
      <c r="N25" s="162"/>
    </row>
    <row r="26" spans="1:14">
      <c r="A26" s="557"/>
      <c r="B26" s="559"/>
      <c r="C26" s="237"/>
      <c r="D26" s="254">
        <f>IF(C26="",,VLOOKUP(C26,CIERRE!A$70:AJ$800,9,FALSE))</f>
        <v>0</v>
      </c>
      <c r="E26" s="238"/>
      <c r="F26" s="228"/>
      <c r="G26" s="228"/>
      <c r="H26" s="239" t="str">
        <f t="shared" si="0"/>
        <v xml:space="preserve"> </v>
      </c>
      <c r="I26" s="251"/>
      <c r="J26" s="229"/>
      <c r="K26" s="162">
        <f>IF(C26="",,VLOOKUP(C26,Patrones!$A$1:$E$293,5,FALSE))</f>
        <v>0</v>
      </c>
      <c r="L26" s="237"/>
      <c r="M26" s="162"/>
      <c r="N26" s="162"/>
    </row>
    <row r="27" spans="1:14">
      <c r="A27" s="557"/>
      <c r="B27" s="559"/>
      <c r="C27" s="237"/>
      <c r="D27" s="254">
        <f>IF(C27="",,VLOOKUP(C27,CIERRE!A$70:AJ$800,9,FALSE))</f>
        <v>0</v>
      </c>
      <c r="E27" s="238"/>
      <c r="F27" s="228"/>
      <c r="G27" s="228"/>
      <c r="H27" s="239" t="str">
        <f t="shared" si="0"/>
        <v xml:space="preserve"> </v>
      </c>
      <c r="I27" s="251"/>
      <c r="J27" s="229"/>
      <c r="K27" s="162">
        <f>IF(C27="",,VLOOKUP(C27,Patrones!$A$1:$E$293,5,FALSE))</f>
        <v>0</v>
      </c>
      <c r="L27" s="162"/>
      <c r="M27" s="162"/>
      <c r="N27" s="162"/>
    </row>
    <row r="28" spans="1:14">
      <c r="A28" s="557"/>
      <c r="B28" s="559"/>
      <c r="C28" s="237"/>
      <c r="D28" s="254">
        <f>IF(C28="",,VLOOKUP(C28,CIERRE!A$70:AJ$800,9,FALSE))</f>
        <v>0</v>
      </c>
      <c r="E28" s="238"/>
      <c r="F28" s="228"/>
      <c r="G28" s="228"/>
      <c r="H28" s="239" t="str">
        <f t="shared" si="0"/>
        <v xml:space="preserve"> </v>
      </c>
      <c r="I28" s="251"/>
      <c r="J28" s="229"/>
      <c r="K28" s="162">
        <f>IF(C28="",,VLOOKUP(C28,Patrones!$A$1:$E$293,5,FALSE))</f>
        <v>0</v>
      </c>
      <c r="L28" s="162"/>
      <c r="M28" s="162"/>
      <c r="N28" s="162"/>
    </row>
    <row r="29" spans="1:14">
      <c r="A29" s="557"/>
      <c r="B29" s="559"/>
      <c r="C29" s="237"/>
      <c r="D29" s="254">
        <f>IF(C29="",,VLOOKUP(C29,CIERRE!A$70:AJ$800,9,FALSE))</f>
        <v>0</v>
      </c>
      <c r="E29" s="238"/>
      <c r="F29" s="228"/>
      <c r="G29" s="228"/>
      <c r="H29" s="239" t="str">
        <f t="shared" si="0"/>
        <v xml:space="preserve"> </v>
      </c>
      <c r="I29" s="251"/>
      <c r="J29" s="229"/>
      <c r="K29" s="162">
        <f>IF(C29="",,VLOOKUP(C29,Patrones!$A$1:$E$293,5,FALSE))</f>
        <v>0</v>
      </c>
      <c r="L29" s="162"/>
      <c r="M29" s="162"/>
      <c r="N29" s="162"/>
    </row>
    <row r="30" spans="1:14">
      <c r="A30" s="557"/>
      <c r="B30" s="559"/>
      <c r="C30" s="237"/>
      <c r="D30" s="254">
        <f>IF(C30="",,VLOOKUP(C30,CIERRE!A$70:AJ$800,9,FALSE))</f>
        <v>0</v>
      </c>
      <c r="E30" s="238"/>
      <c r="F30" s="228"/>
      <c r="G30" s="228"/>
      <c r="H30" s="239" t="str">
        <f t="shared" si="0"/>
        <v xml:space="preserve"> </v>
      </c>
      <c r="I30" s="251"/>
      <c r="J30" s="229"/>
      <c r="K30" s="162">
        <f>IF(C30="",,VLOOKUP(C30,Patrones!$A$1:$E$293,5,FALSE))</f>
        <v>0</v>
      </c>
      <c r="L30" s="162"/>
      <c r="M30" s="162"/>
      <c r="N30" s="162"/>
    </row>
    <row r="31" spans="1:14">
      <c r="A31" s="557"/>
      <c r="B31" s="559"/>
      <c r="C31" s="237"/>
      <c r="D31" s="254">
        <f>IF(C31="",,VLOOKUP(C31,CIERRE!A$70:AJ$800,9,FALSE))</f>
        <v>0</v>
      </c>
      <c r="E31" s="238"/>
      <c r="F31" s="228"/>
      <c r="G31" s="228"/>
      <c r="H31" s="239" t="str">
        <f t="shared" si="0"/>
        <v xml:space="preserve"> </v>
      </c>
      <c r="I31" s="251"/>
      <c r="J31" s="229"/>
      <c r="K31" s="162">
        <f>IF(C31="",,VLOOKUP(C31,Patrones!$A$1:$E$293,5,FALSE))</f>
        <v>0</v>
      </c>
      <c r="L31" s="162"/>
      <c r="M31" s="162"/>
      <c r="N31" s="162"/>
    </row>
    <row r="32" spans="1:14">
      <c r="A32" s="557"/>
      <c r="B32" s="559"/>
      <c r="C32" s="237"/>
      <c r="D32" s="254">
        <f>IF(C32="",,VLOOKUP(C32,CIERRE!A$70:AJ$800,9,FALSE))</f>
        <v>0</v>
      </c>
      <c r="E32" s="238"/>
      <c r="F32" s="228"/>
      <c r="G32" s="228"/>
      <c r="H32" s="239" t="str">
        <f t="shared" si="0"/>
        <v xml:space="preserve"> </v>
      </c>
      <c r="I32" s="251"/>
      <c r="J32" s="229"/>
      <c r="K32" s="162">
        <f>IF(C32="",,VLOOKUP(C32,Patrones!$A$1:$E$293,5,FALSE))</f>
        <v>0</v>
      </c>
      <c r="L32" s="162"/>
      <c r="M32" s="162"/>
      <c r="N32" s="162"/>
    </row>
    <row r="33" spans="1:14" ht="15" thickBot="1">
      <c r="A33" s="557"/>
      <c r="B33" s="560"/>
      <c r="C33" s="236"/>
      <c r="D33" s="255">
        <f>IF(C33="",,VLOOKUP(C33,CIERRE!A$70:AJ$800,9,FALSE))</f>
        <v>0</v>
      </c>
      <c r="E33" s="150"/>
      <c r="F33" s="93"/>
      <c r="G33" s="93"/>
      <c r="H33" s="94" t="str">
        <f t="shared" si="0"/>
        <v xml:space="preserve"> </v>
      </c>
      <c r="I33" s="152"/>
      <c r="J33" s="101"/>
      <c r="K33" s="29">
        <f>IF(C33="",,VLOOKUP(C33,Patrones!$A$1:$E$293,5,FALSE))</f>
        <v>0</v>
      </c>
      <c r="L33" s="29"/>
      <c r="M33" s="29"/>
      <c r="N33" s="29"/>
    </row>
    <row r="34" spans="1:14">
      <c r="A34" s="557"/>
      <c r="B34" s="561" t="s">
        <v>66</v>
      </c>
      <c r="C34" s="22" t="s">
        <v>16</v>
      </c>
      <c r="D34" s="27">
        <f>IF(C34="",,VLOOKUP(C34,CIERRE!A$70:AJ$800,9,FALSE))</f>
        <v>212.8</v>
      </c>
      <c r="E34" s="22" t="s">
        <v>490</v>
      </c>
      <c r="F34" s="297"/>
      <c r="G34" s="23"/>
      <c r="H34" s="24" t="str">
        <f t="shared" si="0"/>
        <v xml:space="preserve"> </v>
      </c>
      <c r="I34" s="25" t="s">
        <v>1974</v>
      </c>
      <c r="J34" s="98"/>
      <c r="K34" s="27" t="str">
        <f>IF(C34="",,VLOOKUP(C34,Patrones!$A$1:$E$293,5,FALSE))</f>
        <v>ACAQ-114IUI</v>
      </c>
      <c r="L34" s="27"/>
      <c r="M34" s="27"/>
      <c r="N34" s="27"/>
    </row>
    <row r="35" spans="1:14">
      <c r="A35" s="557"/>
      <c r="B35" s="562"/>
      <c r="C35" s="127" t="s">
        <v>922</v>
      </c>
      <c r="D35" s="145"/>
      <c r="E35" s="127" t="s">
        <v>171</v>
      </c>
      <c r="F35" s="298"/>
      <c r="G35" s="165"/>
      <c r="H35" s="79" t="str">
        <f t="shared" si="0"/>
        <v xml:space="preserve"> </v>
      </c>
      <c r="I35" s="146" t="s">
        <v>1966</v>
      </c>
      <c r="J35" s="242"/>
      <c r="K35" s="145" t="str">
        <f>IF(C35="",,VLOOKUP(C35,Patrones!$A$1:$E$293,5,FALSE))</f>
        <v>ACAJ-094WIW</v>
      </c>
      <c r="L35" s="161"/>
      <c r="M35" s="161"/>
      <c r="N35" s="161"/>
    </row>
    <row r="36" spans="1:14" ht="72.5">
      <c r="A36" s="557"/>
      <c r="B36" s="562"/>
      <c r="C36" s="127" t="s">
        <v>922</v>
      </c>
      <c r="D36" s="145"/>
      <c r="E36" s="127" t="s">
        <v>490</v>
      </c>
      <c r="F36" s="298"/>
      <c r="G36" s="165"/>
      <c r="H36" s="79" t="str">
        <f t="shared" si="0"/>
        <v xml:space="preserve"> </v>
      </c>
      <c r="I36" s="146" t="s">
        <v>1970</v>
      </c>
      <c r="J36" s="242" t="s">
        <v>1975</v>
      </c>
      <c r="K36" s="145" t="str">
        <f>IF(C36="",,VLOOKUP(C36,Patrones!$A$1:$E$293,5,FALSE))</f>
        <v>ACAJ-094WIW</v>
      </c>
      <c r="L36" s="161"/>
      <c r="M36" s="161"/>
      <c r="N36" s="161"/>
    </row>
    <row r="37" spans="1:14" ht="29">
      <c r="A37" s="557"/>
      <c r="B37" s="562"/>
      <c r="C37" s="127" t="s">
        <v>997</v>
      </c>
      <c r="D37" s="145">
        <f>IF(C37="",,VLOOKUP(C37,CIERRE!A$70:AJ$800,9,FALSE))</f>
        <v>388.08</v>
      </c>
      <c r="E37" s="127" t="s">
        <v>490</v>
      </c>
      <c r="F37" s="165"/>
      <c r="G37" s="165"/>
      <c r="H37" s="79" t="str">
        <f t="shared" si="0"/>
        <v xml:space="preserve"> </v>
      </c>
      <c r="I37" s="146" t="s">
        <v>1977</v>
      </c>
      <c r="J37" s="242" t="s">
        <v>1980</v>
      </c>
      <c r="K37" s="145" t="e">
        <f>IF(C37="",,VLOOKUP(C37,Patrones!$A$1:$E$293,5,FALSE))</f>
        <v>#N/A</v>
      </c>
      <c r="L37" s="161"/>
      <c r="M37" s="161"/>
      <c r="N37" s="161"/>
    </row>
    <row r="38" spans="1:14">
      <c r="A38" s="557"/>
      <c r="B38" s="562"/>
      <c r="C38" s="127"/>
      <c r="D38" s="145">
        <f>IF(C38="",,VLOOKUP(C38,CIERRE!A$70:AJ$800,9,FALSE))</f>
        <v>0</v>
      </c>
      <c r="E38" s="127"/>
      <c r="F38" s="165"/>
      <c r="G38" s="165"/>
      <c r="H38" s="79" t="str">
        <f t="shared" si="0"/>
        <v xml:space="preserve"> </v>
      </c>
      <c r="I38" s="146"/>
      <c r="J38" s="242"/>
      <c r="K38" s="145">
        <f>IF(C38="",,VLOOKUP(C38,Patrones!$A$1:$E$293,5,FALSE))</f>
        <v>0</v>
      </c>
      <c r="L38" s="161"/>
      <c r="M38" s="161"/>
      <c r="N38" s="161"/>
    </row>
    <row r="39" spans="1:14">
      <c r="A39" s="557"/>
      <c r="B39" s="562"/>
      <c r="C39" s="19"/>
      <c r="D39" s="145">
        <f>IF(C39="",,VLOOKUP(C39,CIERRE!A$70:AJ$800,9,FALSE))</f>
        <v>0</v>
      </c>
      <c r="E39" s="127"/>
      <c r="F39" s="366"/>
      <c r="G39" s="83"/>
      <c r="H39" s="79" t="str">
        <f t="shared" si="0"/>
        <v xml:space="preserve"> </v>
      </c>
      <c r="I39" s="146"/>
      <c r="J39" s="242"/>
      <c r="K39" s="145">
        <f>IF(C39="",,VLOOKUP(C39,Patrones!$A$1:$E$293,5,FALSE))</f>
        <v>0</v>
      </c>
      <c r="L39" s="161"/>
      <c r="M39" s="161"/>
      <c r="N39" s="161"/>
    </row>
    <row r="40" spans="1:14">
      <c r="A40" s="557"/>
      <c r="B40" s="562"/>
      <c r="C40" s="19"/>
      <c r="D40" s="145">
        <f>IF(C40="",,VLOOKUP(C40,CIERRE!A$70:AJ$800,9,FALSE))</f>
        <v>0</v>
      </c>
      <c r="E40" s="127"/>
      <c r="F40" s="366"/>
      <c r="G40" s="83"/>
      <c r="H40" s="79" t="str">
        <f t="shared" si="0"/>
        <v xml:space="preserve"> </v>
      </c>
      <c r="I40" s="146"/>
      <c r="J40" s="242"/>
      <c r="K40" s="145">
        <f>IF(C40="",,VLOOKUP(C40,Patrones!$A$1:$E$293,5,FALSE))</f>
        <v>0</v>
      </c>
      <c r="L40" s="161"/>
      <c r="M40" s="161"/>
      <c r="N40" s="161"/>
    </row>
    <row r="41" spans="1:14">
      <c r="A41" s="557"/>
      <c r="B41" s="562"/>
      <c r="C41" s="19"/>
      <c r="D41" s="145">
        <f>IF(C41="",,VLOOKUP(C41,CIERRE!A$70:AJ$800,9,FALSE))</f>
        <v>0</v>
      </c>
      <c r="E41" s="127"/>
      <c r="F41" s="366"/>
      <c r="G41" s="83"/>
      <c r="H41" s="79" t="str">
        <f t="shared" si="0"/>
        <v xml:space="preserve"> </v>
      </c>
      <c r="I41" s="146"/>
      <c r="J41" s="242"/>
      <c r="K41" s="145">
        <f>IF(C41="",,VLOOKUP(C41,Patrones!$A$1:$E$293,5,FALSE))</f>
        <v>0</v>
      </c>
      <c r="L41" s="161"/>
      <c r="M41" s="161"/>
      <c r="N41" s="161"/>
    </row>
    <row r="42" spans="1:14">
      <c r="A42" s="557"/>
      <c r="B42" s="562"/>
      <c r="C42" s="19"/>
      <c r="D42" s="145">
        <f>IF(C42="",,VLOOKUP(C42,CIERRE!A$70:AJ$800,9,FALSE))</f>
        <v>0</v>
      </c>
      <c r="E42" s="19"/>
      <c r="F42" s="366"/>
      <c r="G42" s="83"/>
      <c r="H42" s="79" t="str">
        <f t="shared" si="0"/>
        <v xml:space="preserve"> </v>
      </c>
      <c r="I42" s="270"/>
      <c r="J42" s="242"/>
      <c r="K42" s="145">
        <f>IF(C42="",,VLOOKUP(C42,Patrones!$A$1:$E$293,5,FALSE))</f>
        <v>0</v>
      </c>
      <c r="L42" s="161"/>
      <c r="M42" s="161"/>
      <c r="N42" s="161"/>
    </row>
    <row r="43" spans="1:14">
      <c r="A43" s="557"/>
      <c r="B43" s="562"/>
      <c r="C43" s="19"/>
      <c r="D43" s="145">
        <f>IF(C43="",,VLOOKUP(C43,CIERRE!A$70:AJ$800,9,FALSE))</f>
        <v>0</v>
      </c>
      <c r="E43" s="19"/>
      <c r="F43" s="366"/>
      <c r="G43" s="83"/>
      <c r="H43" s="79" t="str">
        <f t="shared" si="0"/>
        <v xml:space="preserve"> </v>
      </c>
      <c r="I43" s="270"/>
      <c r="J43" s="242"/>
      <c r="K43" s="145">
        <f>IF(C43="",,VLOOKUP(C43,Patrones!$A$1:$E$293,5,FALSE))</f>
        <v>0</v>
      </c>
      <c r="L43" s="161"/>
      <c r="M43" s="161"/>
      <c r="N43" s="161"/>
    </row>
    <row r="44" spans="1:14">
      <c r="A44" s="557"/>
      <c r="B44" s="562"/>
      <c r="C44" s="19"/>
      <c r="D44" s="145">
        <f>IF(C44="",,VLOOKUP(C44,CIERRE!A$70:AJ$800,9,FALSE))</f>
        <v>0</v>
      </c>
      <c r="E44" s="19"/>
      <c r="F44" s="366"/>
      <c r="G44" s="83"/>
      <c r="H44" s="79" t="str">
        <f t="shared" si="0"/>
        <v xml:space="preserve"> </v>
      </c>
      <c r="I44" s="270"/>
      <c r="J44" s="242"/>
      <c r="K44" s="145">
        <f>IF(C44="",,VLOOKUP(C44,Patrones!$A$1:$E$293,5,FALSE))</f>
        <v>0</v>
      </c>
      <c r="L44" s="161"/>
      <c r="M44" s="161"/>
      <c r="N44" s="161"/>
    </row>
    <row r="45" spans="1:14">
      <c r="A45" s="557"/>
      <c r="B45" s="562"/>
      <c r="C45" s="19"/>
      <c r="D45" s="145">
        <f>IF(C45="",,VLOOKUP(C45,CIERRE!A$70:AJ$800,9,FALSE))</f>
        <v>0</v>
      </c>
      <c r="E45" s="19"/>
      <c r="F45" s="366"/>
      <c r="G45" s="83"/>
      <c r="H45" s="79" t="str">
        <f t="shared" si="0"/>
        <v xml:space="preserve"> </v>
      </c>
      <c r="I45" s="270"/>
      <c r="J45" s="242"/>
      <c r="K45" s="145">
        <f>IF(C45="",,VLOOKUP(C45,Patrones!$A$1:$E$293,5,FALSE))</f>
        <v>0</v>
      </c>
      <c r="L45" s="161"/>
      <c r="M45" s="161"/>
      <c r="N45" s="161"/>
    </row>
    <row r="46" spans="1:14">
      <c r="A46" s="557"/>
      <c r="B46" s="562"/>
      <c r="C46" s="127"/>
      <c r="D46" s="145">
        <f>IF(C46="",,VLOOKUP(C46,CIERRE!A$70:AJ$800,9,FALSE))</f>
        <v>0</v>
      </c>
      <c r="E46" s="127"/>
      <c r="F46" s="165"/>
      <c r="G46" s="165"/>
      <c r="H46" s="79" t="str">
        <f t="shared" si="0"/>
        <v xml:space="preserve"> </v>
      </c>
      <c r="I46" s="146"/>
      <c r="J46" s="242"/>
      <c r="K46" s="145">
        <f>IF(C46="",,VLOOKUP(C46,Patrones!$A$1:$E$293,5,FALSE))</f>
        <v>0</v>
      </c>
      <c r="L46" s="161"/>
      <c r="M46" s="161"/>
      <c r="N46" s="161"/>
    </row>
    <row r="47" spans="1:14" ht="15" thickBot="1">
      <c r="A47" s="557"/>
      <c r="B47" s="563"/>
      <c r="C47" s="78"/>
      <c r="D47" s="153">
        <f>IF(C47="",,VLOOKUP(C47,CIERRE!A$70:AJ$800,9,FALSE))</f>
        <v>0</v>
      </c>
      <c r="E47" s="78"/>
      <c r="F47" s="265"/>
      <c r="G47" s="265"/>
      <c r="H47" s="266" t="str">
        <f t="shared" si="0"/>
        <v xml:space="preserve"> </v>
      </c>
      <c r="I47" s="155"/>
      <c r="J47" s="268"/>
      <c r="K47" s="153">
        <f>IF(C47="",,VLOOKUP(C47,Patrones!$A$1:$E$293,5,FALSE))</f>
        <v>0</v>
      </c>
      <c r="L47" s="169"/>
      <c r="M47" s="169"/>
      <c r="N47" s="169"/>
    </row>
    <row r="48" spans="1:14">
      <c r="A48" s="567" t="s">
        <v>660</v>
      </c>
      <c r="B48" s="558" t="s">
        <v>20</v>
      </c>
      <c r="C48" s="232"/>
      <c r="D48" s="252">
        <f>IF(C48="",,VLOOKUP(C48,CIERRE!A$70:AJ$800,9,FALSE))</f>
        <v>0</v>
      </c>
      <c r="E48" s="20"/>
      <c r="F48" s="21"/>
      <c r="G48" s="21"/>
      <c r="H48" s="194" t="str">
        <f t="shared" si="0"/>
        <v xml:space="preserve"> </v>
      </c>
      <c r="I48" s="396"/>
      <c r="J48" s="99"/>
      <c r="K48" s="28">
        <f>IF(C48="",,VLOOKUP(C48,Patrones!$A$1:$E$293,5,FALSE))</f>
        <v>0</v>
      </c>
      <c r="L48" s="28"/>
      <c r="M48" s="28"/>
      <c r="N48" s="28"/>
    </row>
    <row r="49" spans="1:14">
      <c r="A49" s="568"/>
      <c r="B49" s="559"/>
      <c r="C49" s="233"/>
      <c r="D49" s="253">
        <f>IF(C49="",,VLOOKUP(C49,CIERRE!A$70:AJ$800,9,FALSE))</f>
        <v>0</v>
      </c>
      <c r="E49" s="128"/>
      <c r="F49" s="95"/>
      <c r="G49" s="95"/>
      <c r="H49" s="96" t="str">
        <f t="shared" si="0"/>
        <v xml:space="preserve"> </v>
      </c>
      <c r="I49" s="256"/>
      <c r="J49" s="267"/>
      <c r="K49" s="26">
        <f>IF(C49="",,VLOOKUP(C49,Patrones!$A$1:$E$293,5,FALSE))</f>
        <v>0</v>
      </c>
      <c r="L49" s="26"/>
      <c r="M49" s="26"/>
      <c r="N49" s="26"/>
    </row>
    <row r="50" spans="1:14" ht="15" thickBot="1">
      <c r="A50" s="568"/>
      <c r="B50" s="560"/>
      <c r="C50" s="233"/>
      <c r="D50" s="253">
        <f>IF(C50="",,VLOOKUP(C50,CIERRE!A$70:AJ$800,9,FALSE))</f>
        <v>0</v>
      </c>
      <c r="E50" s="128"/>
      <c r="F50" s="204"/>
      <c r="G50" s="204"/>
      <c r="H50" s="168" t="str">
        <f t="shared" si="0"/>
        <v xml:space="preserve"> </v>
      </c>
      <c r="I50" s="144"/>
      <c r="J50" s="211"/>
      <c r="K50" s="166">
        <f>IF(C50="",,VLOOKUP(C50,Patrones!$A$1:$E$293,5,FALSE))</f>
        <v>0</v>
      </c>
      <c r="L50" s="166"/>
      <c r="M50" s="166"/>
      <c r="N50" s="166"/>
    </row>
    <row r="51" spans="1:14">
      <c r="A51" s="568"/>
      <c r="B51" s="561" t="s">
        <v>28</v>
      </c>
      <c r="C51" s="22"/>
      <c r="D51" s="27">
        <f>IF(C51="",,VLOOKUP(C51,CIERRE!A$70:AJ$800,9,FALSE))</f>
        <v>0</v>
      </c>
      <c r="E51" s="22"/>
      <c r="F51" s="23"/>
      <c r="G51" s="23"/>
      <c r="H51" s="24" t="str">
        <f t="shared" si="0"/>
        <v xml:space="preserve"> </v>
      </c>
      <c r="I51" s="25"/>
      <c r="J51" s="98"/>
      <c r="K51" s="27">
        <f>IF(C51="",,VLOOKUP(C51,Patrones!$A$1:$E$293,5,FALSE))</f>
        <v>0</v>
      </c>
      <c r="L51" s="27"/>
      <c r="M51" s="27"/>
      <c r="N51" s="27"/>
    </row>
    <row r="52" spans="1:14">
      <c r="A52" s="568"/>
      <c r="B52" s="562"/>
      <c r="C52" s="127"/>
      <c r="D52" s="145">
        <f>IF(C52="",,VLOOKUP(C52,CIERRE!A$70:AJ$800,9,FALSE))</f>
        <v>0</v>
      </c>
      <c r="E52" s="127"/>
      <c r="F52" s="165"/>
      <c r="G52" s="165"/>
      <c r="H52" s="79" t="str">
        <f t="shared" si="0"/>
        <v xml:space="preserve"> </v>
      </c>
      <c r="I52" s="146"/>
      <c r="J52" s="242"/>
      <c r="K52" s="145">
        <f>IF(C52="",,VLOOKUP(C52,Patrones!$A$1:$E$293,5,FALSE))</f>
        <v>0</v>
      </c>
      <c r="L52" s="145"/>
      <c r="M52" s="145"/>
      <c r="N52" s="145"/>
    </row>
    <row r="53" spans="1:14" ht="15" thickBot="1">
      <c r="A53" s="568"/>
      <c r="B53" s="563"/>
      <c r="C53" s="173"/>
      <c r="D53" s="169">
        <f>IF(C53="",,VLOOKUP(C53,CIERRE!A$70:AJ$800,9,FALSE))</f>
        <v>0</v>
      </c>
      <c r="E53" s="173"/>
      <c r="F53" s="170"/>
      <c r="G53" s="170"/>
      <c r="H53" s="171" t="str">
        <f t="shared" si="0"/>
        <v xml:space="preserve"> </v>
      </c>
      <c r="I53" s="172"/>
      <c r="J53" s="268"/>
      <c r="K53" s="169">
        <f>IF(C53="",,VLOOKUP(C53,Patrones!$A$1:$E$293,5,FALSE))</f>
        <v>0</v>
      </c>
      <c r="L53" s="169"/>
      <c r="M53" s="169"/>
      <c r="N53" s="169"/>
    </row>
    <row r="54" spans="1:14" ht="15" customHeight="1">
      <c r="A54" s="568"/>
      <c r="B54" s="570" t="s">
        <v>203</v>
      </c>
      <c r="C54" s="232"/>
      <c r="D54" s="252">
        <f>IF(C54="",,VLOOKUP(C54,CIERRE!A$70:AJ$800,9,FALSE))</f>
        <v>0</v>
      </c>
      <c r="E54" s="20"/>
      <c r="F54" s="91"/>
      <c r="G54" s="91"/>
      <c r="H54" s="92" t="str">
        <f t="shared" si="0"/>
        <v xml:space="preserve"> </v>
      </c>
      <c r="I54" s="154"/>
      <c r="J54" s="99"/>
      <c r="K54" s="28"/>
      <c r="L54" s="28"/>
      <c r="M54" s="28"/>
      <c r="N54" s="28"/>
    </row>
    <row r="55" spans="1:14" ht="15.75" customHeight="1" thickBot="1">
      <c r="A55" s="568"/>
      <c r="B55" s="571"/>
      <c r="C55" s="233"/>
      <c r="D55" s="253">
        <f>IF(C55="",,VLOOKUP(C55,CIERRE!A$70:AJ$800,9,FALSE))</f>
        <v>0</v>
      </c>
      <c r="E55" s="128"/>
      <c r="F55" s="204"/>
      <c r="G55" s="204"/>
      <c r="H55" s="168" t="str">
        <f t="shared" si="0"/>
        <v xml:space="preserve"> </v>
      </c>
      <c r="I55" s="144"/>
      <c r="J55" s="211"/>
      <c r="K55" s="166"/>
      <c r="L55" s="166"/>
      <c r="M55" s="166"/>
      <c r="N55" s="166"/>
    </row>
    <row r="56" spans="1:14">
      <c r="A56" s="568"/>
      <c r="B56" s="561" t="s">
        <v>21</v>
      </c>
      <c r="C56" s="22"/>
      <c r="D56" s="27">
        <f>IF(C56="",,VLOOKUP(C56,CIERRE!A$70:AJ$800,9,FALSE))</f>
        <v>0</v>
      </c>
      <c r="E56" s="22"/>
      <c r="F56" s="23"/>
      <c r="G56" s="23"/>
      <c r="H56" s="226" t="str">
        <f t="shared" si="0"/>
        <v xml:space="preserve"> </v>
      </c>
      <c r="I56" s="25"/>
      <c r="J56" s="97"/>
      <c r="K56" s="27">
        <f>IF(C56="",,VLOOKUP(C56,Patrones!$A$1:$E$293,5,FALSE))</f>
        <v>0</v>
      </c>
      <c r="L56" s="27"/>
      <c r="M56" s="27"/>
      <c r="N56" s="27"/>
    </row>
    <row r="57" spans="1:14" ht="15" thickBot="1">
      <c r="A57" s="568"/>
      <c r="B57" s="563"/>
      <c r="C57" s="173"/>
      <c r="D57" s="169">
        <f>IF(C57="",,VLOOKUP(C57,CIERRE!A$70:AJ$800,9,FALSE))</f>
        <v>0</v>
      </c>
      <c r="E57" s="173"/>
      <c r="F57" s="170"/>
      <c r="G57" s="170"/>
      <c r="H57" s="171" t="str">
        <f t="shared" si="0"/>
        <v xml:space="preserve"> </v>
      </c>
      <c r="I57" s="172"/>
      <c r="J57" s="195"/>
      <c r="K57" s="169">
        <f>IF(C57="",,VLOOKUP(C57,Patrones!$A$1:$E$293,5,FALSE))</f>
        <v>0</v>
      </c>
      <c r="L57" s="169"/>
      <c r="M57" s="169"/>
      <c r="N57" s="169"/>
    </row>
    <row r="58" spans="1:14" ht="102" thickBot="1">
      <c r="A58" s="568"/>
      <c r="B58" s="570" t="s">
        <v>22</v>
      </c>
      <c r="C58" s="397" t="s">
        <v>1276</v>
      </c>
      <c r="D58" s="398">
        <f>IF(C58="",,VLOOKUP(C58,CIERRE!A$70:AJ$800,9,FALSE))</f>
        <v>12.096</v>
      </c>
      <c r="E58" s="399" t="s">
        <v>137</v>
      </c>
      <c r="F58" s="400">
        <v>0.16666666666666666</v>
      </c>
      <c r="G58" s="400">
        <v>0.34375</v>
      </c>
      <c r="H58" s="401">
        <f t="shared" si="0"/>
        <v>2.1419999999999999</v>
      </c>
      <c r="I58" s="402" t="s">
        <v>1041</v>
      </c>
      <c r="J58" s="369" t="s">
        <v>1963</v>
      </c>
      <c r="K58" s="403" t="e">
        <f>IF(C58="",,VLOOKUP(C58,Patrones!$A$1:$E$293,5,FALSE))</f>
        <v>#N/A</v>
      </c>
      <c r="L58" s="403"/>
      <c r="M58" s="403"/>
      <c r="N58" s="403"/>
    </row>
    <row r="59" spans="1:14" ht="101.5">
      <c r="A59" s="568"/>
      <c r="B59" s="572"/>
      <c r="C59" s="234" t="s">
        <v>1697</v>
      </c>
      <c r="D59" s="254">
        <f>IF(C59="",,VLOOKUP(C59,CIERRE!A$70:AJ$800,9,FALSE))</f>
        <v>48.384</v>
      </c>
      <c r="E59" s="32" t="s">
        <v>137</v>
      </c>
      <c r="F59" s="257">
        <v>0.16666666666666666</v>
      </c>
      <c r="G59" s="257">
        <v>0.34375</v>
      </c>
      <c r="H59" s="96">
        <f t="shared" si="0"/>
        <v>8.5679999999999996</v>
      </c>
      <c r="I59" s="323" t="s">
        <v>1041</v>
      </c>
      <c r="J59" s="369" t="s">
        <v>1963</v>
      </c>
      <c r="K59" s="26" t="e">
        <f>IF(C59="",,VLOOKUP(C59,Patrones!$A$1:$E$293,5,FALSE))</f>
        <v>#N/A</v>
      </c>
      <c r="L59" s="26"/>
      <c r="M59" s="26"/>
      <c r="N59" s="26"/>
    </row>
    <row r="60" spans="1:14" ht="101.5">
      <c r="A60" s="568"/>
      <c r="B60" s="572"/>
      <c r="C60" s="233" t="s">
        <v>1170</v>
      </c>
      <c r="D60" s="254">
        <f>IF(C60="",,VLOOKUP(C60,CIERRE!A$70:AJ$800,9,FALSE))</f>
        <v>138.42400000000001</v>
      </c>
      <c r="E60" s="32" t="s">
        <v>490</v>
      </c>
      <c r="F60" s="257"/>
      <c r="G60" s="257"/>
      <c r="H60" s="96" t="str">
        <f t="shared" si="0"/>
        <v xml:space="preserve"> </v>
      </c>
      <c r="I60" s="323" t="s">
        <v>1968</v>
      </c>
      <c r="J60" s="328" t="s">
        <v>1971</v>
      </c>
      <c r="K60" s="26" t="str">
        <f>IF(C60="",,VLOOKUP(C60,Patrones!$A$1:$E$293,5,FALSE))</f>
        <v>CNO-021R1IUS</v>
      </c>
      <c r="L60" s="26"/>
      <c r="M60" s="26"/>
      <c r="N60" s="26"/>
    </row>
    <row r="61" spans="1:14" ht="101.5">
      <c r="A61" s="568"/>
      <c r="B61" s="572"/>
      <c r="C61" s="233" t="s">
        <v>45</v>
      </c>
      <c r="D61" s="254">
        <f>IF(C61="",,VLOOKUP(C61,CIERRE!A$70:AJ$800,9,FALSE))</f>
        <v>43.735999999999997</v>
      </c>
      <c r="E61" s="128" t="s">
        <v>490</v>
      </c>
      <c r="F61" s="310"/>
      <c r="G61" s="310"/>
      <c r="H61" s="311" t="str">
        <f t="shared" si="0"/>
        <v xml:space="preserve"> </v>
      </c>
      <c r="I61" s="323" t="s">
        <v>1968</v>
      </c>
      <c r="J61" s="328" t="s">
        <v>1971</v>
      </c>
      <c r="K61" s="26" t="str">
        <f>IF(C61="",,VLOOKUP(C61,Patrones!$A$1:$E$293,5,FALSE))</f>
        <v>CNO-021R1IUS</v>
      </c>
      <c r="L61" s="314"/>
      <c r="M61" s="314"/>
      <c r="N61" s="26"/>
    </row>
    <row r="62" spans="1:14" ht="43.5">
      <c r="A62" s="568"/>
      <c r="B62" s="572"/>
      <c r="C62" s="233" t="s">
        <v>1276</v>
      </c>
      <c r="D62" s="254">
        <f>IF(C62="",,VLOOKUP(C62,CIERRE!A$70:AJ$800,9,FALSE))</f>
        <v>12.096</v>
      </c>
      <c r="E62" s="128" t="s">
        <v>490</v>
      </c>
      <c r="F62" s="310"/>
      <c r="G62" s="310"/>
      <c r="H62" s="311" t="str">
        <f t="shared" si="0"/>
        <v xml:space="preserve"> </v>
      </c>
      <c r="I62" s="320" t="s">
        <v>1978</v>
      </c>
      <c r="J62" s="263"/>
      <c r="K62" s="26" t="e">
        <f>IF(C62="",,VLOOKUP(C62,Patrones!$A$1:$E$293,5,FALSE))</f>
        <v>#N/A</v>
      </c>
      <c r="L62" s="314"/>
      <c r="M62" s="314"/>
      <c r="N62" s="26"/>
    </row>
    <row r="63" spans="1:14" ht="43.5">
      <c r="A63" s="568"/>
      <c r="B63" s="572"/>
      <c r="C63" s="233" t="s">
        <v>1697</v>
      </c>
      <c r="D63" s="254">
        <f>IF(C63="",,VLOOKUP(C63,CIERRE!A$70:AJ$800,9,FALSE))</f>
        <v>48.384</v>
      </c>
      <c r="E63" s="128" t="s">
        <v>490</v>
      </c>
      <c r="F63" s="310"/>
      <c r="G63" s="310"/>
      <c r="H63" s="311" t="str">
        <f t="shared" si="0"/>
        <v xml:space="preserve"> </v>
      </c>
      <c r="I63" s="320" t="s">
        <v>1978</v>
      </c>
      <c r="J63" s="263"/>
      <c r="K63" s="26"/>
      <c r="L63" s="314"/>
      <c r="M63" s="314"/>
      <c r="N63" s="26"/>
    </row>
    <row r="64" spans="1:14">
      <c r="A64" s="568"/>
      <c r="B64" s="572"/>
      <c r="C64" s="233"/>
      <c r="D64" s="254">
        <f>IF(C64="",,VLOOKUP(C64,CIERRE!A$70:AJ$800,9,FALSE))</f>
        <v>0</v>
      </c>
      <c r="E64" s="128"/>
      <c r="F64" s="310"/>
      <c r="G64" s="310"/>
      <c r="H64" s="311" t="str">
        <f t="shared" si="0"/>
        <v xml:space="preserve"> </v>
      </c>
      <c r="I64" s="320"/>
      <c r="J64" s="263"/>
      <c r="K64" s="26">
        <f>IF(C64="",,VLOOKUP(C64,Patrones!$A$1:$E$293,5,FALSE))</f>
        <v>0</v>
      </c>
      <c r="L64" s="314"/>
      <c r="M64" s="314"/>
      <c r="N64" s="26"/>
    </row>
    <row r="65" spans="1:14" ht="15" thickBot="1">
      <c r="A65" s="569"/>
      <c r="B65" s="571"/>
      <c r="C65" s="235"/>
      <c r="D65" s="255">
        <f>IF(C65="",,VLOOKUP(C65,CIERRE!A$70:AJ$800,9,FALSE))</f>
        <v>0</v>
      </c>
      <c r="E65" s="167"/>
      <c r="F65" s="196"/>
      <c r="G65" s="196"/>
      <c r="H65" s="168" t="str">
        <f t="shared" si="0"/>
        <v xml:space="preserve"> </v>
      </c>
      <c r="I65" s="174"/>
      <c r="J65" s="230"/>
      <c r="K65" s="166">
        <f>IF(C65="",,VLOOKUP(C65,Patrones!$A$1:$E$293,5,FALSE))</f>
        <v>0</v>
      </c>
      <c r="L65" s="166"/>
      <c r="M65" s="166"/>
      <c r="N65" s="29"/>
    </row>
    <row r="66" spans="1:14" ht="15" thickBot="1">
      <c r="C66" s="102"/>
      <c r="E66" s="2"/>
      <c r="G66" s="198" t="s">
        <v>37</v>
      </c>
      <c r="H66" s="199">
        <f>SUM(H7:H65)</f>
        <v>10.709999999999999</v>
      </c>
      <c r="I66" s="103"/>
    </row>
    <row r="67" spans="1:14">
      <c r="C67" s="102"/>
      <c r="E67" s="2"/>
      <c r="G67" s="104"/>
      <c r="H67" s="105"/>
    </row>
    <row r="68" spans="1:14">
      <c r="C68" s="102"/>
      <c r="E68" s="2"/>
      <c r="G68" s="104"/>
      <c r="H68" s="105"/>
    </row>
    <row r="69" spans="1:14">
      <c r="C69" s="102"/>
    </row>
    <row r="70" spans="1:14">
      <c r="C70" s="102"/>
    </row>
    <row r="71" spans="1:14">
      <c r="C71" s="102"/>
    </row>
    <row r="72" spans="1:14">
      <c r="C72" s="102"/>
    </row>
    <row r="73" spans="1:14">
      <c r="C73" s="241"/>
    </row>
    <row r="74" spans="1:14">
      <c r="C74" s="241"/>
    </row>
    <row r="75" spans="1:14">
      <c r="C75" s="241"/>
    </row>
    <row r="76" spans="1:14">
      <c r="C76" s="241"/>
    </row>
    <row r="77" spans="1:14">
      <c r="C77" s="241"/>
    </row>
    <row r="78" spans="1:14">
      <c r="C78" s="241"/>
    </row>
    <row r="79" spans="1:14">
      <c r="C79" s="241"/>
    </row>
    <row r="80" spans="1:14">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row r="94" spans="3:3">
      <c r="C94" s="241"/>
    </row>
    <row r="95" spans="3:3">
      <c r="C95" s="241"/>
    </row>
    <row r="96" spans="3:3">
      <c r="C96" s="241"/>
    </row>
    <row r="97" spans="3:3">
      <c r="C97"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47"/>
    <mergeCell ref="B20:B33"/>
    <mergeCell ref="B34:B47"/>
    <mergeCell ref="A7:A19"/>
    <mergeCell ref="B7:B8"/>
    <mergeCell ref="B9:B10"/>
    <mergeCell ref="B11:B13"/>
    <mergeCell ref="B14:B16"/>
    <mergeCell ref="B17:B19"/>
    <mergeCell ref="A48:A65"/>
    <mergeCell ref="B48:B50"/>
    <mergeCell ref="B51:B53"/>
    <mergeCell ref="B54:B55"/>
    <mergeCell ref="B56:B57"/>
    <mergeCell ref="B58:B65"/>
  </mergeCells>
  <dataValidations count="1">
    <dataValidation type="list" allowBlank="1" showInputMessage="1" showErrorMessage="1" sqref="N7:N65" xr:uid="{FF38157A-8CC5-49B2-9EBD-FA585963C8EB}">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0274738E-6766-4C8B-A58D-CB1410264AB6}">
          <x14:formula1>
            <xm:f>Guias!$J$3:$J$25</xm:f>
          </x14:formula1>
          <xm:sqref>I7:I65</xm:sqref>
        </x14:dataValidation>
        <x14:dataValidation type="list" allowBlank="1" showInputMessage="1" xr:uid="{E9D408A5-2DD5-436F-A9AB-5CF5484F508E}">
          <x14:formula1>
            <xm:f>Guias!$H$3:$H$22</xm:f>
          </x14:formula1>
          <xm:sqref>E7:E65</xm:sqref>
        </x14:dataValidation>
        <x14:dataValidation type="list" allowBlank="1" showInputMessage="1" showErrorMessage="1" xr:uid="{35DE5D93-7852-46CA-B1A2-A5AA49ACEA8C}">
          <x14:formula1>
            <xm:f>Guias!$P$3:$P$78</xm:f>
          </x14:formula1>
          <xm:sqref>L7:L65</xm:sqref>
        </x14:dataValidation>
        <x14:dataValidation type="list" allowBlank="1" showInputMessage="1" showErrorMessage="1" xr:uid="{665B1B7E-7313-4B01-B667-137DB1209970}">
          <x14:formula1>
            <xm:f>Guias!$R$3:$R$102</xm:f>
          </x14:formula1>
          <xm:sqref>M7:M65</xm:sqref>
        </x14:dataValidation>
        <x14:dataValidation type="list" allowBlank="1" showInputMessage="1" xr:uid="{A182D589-6146-471B-ADBC-C913154DFB89}">
          <x14:formula1>
            <xm:f>Guias!$A$2:$A$4</xm:f>
          </x14:formula1>
          <xm:sqref>C7:C8</xm:sqref>
        </x14:dataValidation>
        <x14:dataValidation type="list" allowBlank="1" showInputMessage="1" xr:uid="{D20D23BE-B472-4160-A1B2-E2D8CA63FB55}">
          <x14:formula1>
            <xm:f>Guias!$A$85:$A$142</xm:f>
          </x14:formula1>
          <xm:sqref>C34:C47</xm:sqref>
        </x14:dataValidation>
        <x14:dataValidation type="list" allowBlank="1" showInputMessage="1" xr:uid="{7771ED22-B6D2-4FDD-9DA8-D51E6AAC9800}">
          <x14:formula1>
            <xm:f>Guias!$A$245:$A$259</xm:f>
          </x14:formula1>
          <xm:sqref>C14:C16</xm:sqref>
        </x14:dataValidation>
        <x14:dataValidation type="list" allowBlank="1" showInputMessage="1" xr:uid="{11E93E35-BCCB-43ED-9306-8112E89C3F81}">
          <x14:formula1>
            <xm:f>Guias!$A$200:$A$224</xm:f>
          </x14:formula1>
          <xm:sqref>C11:C13</xm:sqref>
        </x14:dataValidation>
        <x14:dataValidation type="list" allowBlank="1" showInputMessage="1" xr:uid="{CF67DBAF-62AD-4934-8F0F-528110FE0238}">
          <x14:formula1>
            <xm:f>Guias!$A$260:$A$272</xm:f>
          </x14:formula1>
          <xm:sqref>C17:C19</xm:sqref>
        </x14:dataValidation>
        <x14:dataValidation type="list" allowBlank="1" showInputMessage="1" xr:uid="{17ABE6CA-C317-4898-9282-899BE3419BBB}">
          <x14:formula1>
            <xm:f>Guias!$A$168:$A$171</xm:f>
          </x14:formula1>
          <xm:sqref>C56:C57</xm:sqref>
        </x14:dataValidation>
        <x14:dataValidation type="list" allowBlank="1" showInputMessage="1" xr:uid="{281581DE-4215-44BF-8FF9-45A81C6736A7}">
          <x14:formula1>
            <xm:f>Guias!$A$243:$A$244</xm:f>
          </x14:formula1>
          <xm:sqref>C54:C55</xm:sqref>
        </x14:dataValidation>
        <x14:dataValidation type="list" allowBlank="1" showInputMessage="1" xr:uid="{7C15D333-60F5-4638-A8E6-6E0B1930448A}">
          <x14:formula1>
            <xm:f>Guias!$A$230:$A$242</xm:f>
          </x14:formula1>
          <xm:sqref>C51:C53</xm:sqref>
        </x14:dataValidation>
        <x14:dataValidation type="list" allowBlank="1" showInputMessage="1" xr:uid="{9C9BFFB1-15C7-4A43-B1A1-D46F49A4CE8B}">
          <x14:formula1>
            <xm:f>Guias!$A$226:$A$229</xm:f>
          </x14:formula1>
          <xm:sqref>C9:C10</xm:sqref>
        </x14:dataValidation>
        <x14:dataValidation type="list" allowBlank="1" showInputMessage="1" xr:uid="{32B1D7B2-44D0-4ABE-9808-9ED7737EC902}">
          <x14:formula1>
            <xm:f>Guias!$A$172:$A$199</xm:f>
          </x14:formula1>
          <xm:sqref>C58:C65</xm:sqref>
        </x14:dataValidation>
        <x14:dataValidation type="list" allowBlank="1" showInputMessage="1" xr:uid="{325CE392-99E0-48A7-B1BC-29C72DB7977A}">
          <x14:formula1>
            <xm:f>Guias!$A$143:$A$167</xm:f>
          </x14:formula1>
          <xm:sqref>C48:C50</xm:sqref>
        </x14:dataValidation>
        <x14:dataValidation type="list" allowBlank="1" showInputMessage="1" xr:uid="{95BDA80C-6ED7-4B03-8882-12183C7D10E4}">
          <x14:formula1>
            <xm:f>Guias!$A$5:$A$84</xm:f>
          </x14:formula1>
          <xm:sqref>C20:C33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C061B-2DA8-4090-8202-DA2DFEF95B7E}">
  <sheetPr codeName="Hoja244"/>
  <dimension ref="A1:P80"/>
  <sheetViews>
    <sheetView topLeftCell="A2" zoomScale="90" zoomScaleNormal="90" workbookViewId="0">
      <selection activeCell="C31" sqref="C31"/>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48"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t="s">
        <v>492</v>
      </c>
      <c r="D11" s="27">
        <f>IF(C11="",,VLOOKUP(C11,CIERRE!A$70:AJ$800,9,FALSE))</f>
        <v>344.08</v>
      </c>
      <c r="E11" s="22" t="s">
        <v>768</v>
      </c>
      <c r="F11" s="23"/>
      <c r="G11" s="23"/>
      <c r="H11" s="24" t="str">
        <f t="shared" si="0"/>
        <v xml:space="preserve"> </v>
      </c>
      <c r="I11" s="25" t="s">
        <v>1996</v>
      </c>
      <c r="J11" s="97"/>
      <c r="K11" s="27" t="str">
        <f>IF(C11="",,VLOOKUP(C11,Patrones!$A$1:$E$293,5,FALSE))</f>
        <v>CLBC-040WIW</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t="s">
        <v>130</v>
      </c>
      <c r="D14" s="252">
        <f>IF(C14="",,VLOOKUP(C14,CIERRE!A$70:AJ$800,9,FALSE))</f>
        <v>281.60000000000002</v>
      </c>
      <c r="E14" s="20" t="s">
        <v>171</v>
      </c>
      <c r="F14" s="91"/>
      <c r="G14" s="91"/>
      <c r="H14" s="92" t="str">
        <f t="shared" si="0"/>
        <v xml:space="preserve"> </v>
      </c>
      <c r="I14" s="315" t="s">
        <v>1999</v>
      </c>
      <c r="J14" s="99"/>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1572</v>
      </c>
      <c r="D20" s="253">
        <f>IF(C20="",,VLOOKUP(C20,CIERRE!A$70:AJ$800,9,FALSE))</f>
        <v>2781.9</v>
      </c>
      <c r="E20" s="20" t="s">
        <v>171</v>
      </c>
      <c r="F20" s="91"/>
      <c r="G20" s="91"/>
      <c r="H20" s="92" t="str">
        <f>IF(MID(G20,1,3)="Con","",IF(E20="APAGADO",D20/24*(IF((G20-F20)*24&gt;0,(G20-F20)*24,24+(G20-F20)*24))," "))</f>
        <v xml:space="preserve"> </v>
      </c>
      <c r="I20" s="394" t="s">
        <v>1981</v>
      </c>
      <c r="J20" s="99"/>
      <c r="K20" s="28" t="e">
        <f>IF(C20="",,VLOOKUP(C20,Patrones!$A$1:$E$293,5,FALSE))</f>
        <v>#N/A</v>
      </c>
      <c r="L20" s="28"/>
      <c r="M20" s="28"/>
      <c r="N20" s="28"/>
    </row>
    <row r="21" spans="1:14">
      <c r="A21" s="557"/>
      <c r="B21" s="559"/>
      <c r="C21" s="299" t="s">
        <v>1071</v>
      </c>
      <c r="D21" s="254">
        <f>IF(C21="",,VLOOKUP(C21,CIERRE!A$70:AJ$800,9,FALSE))</f>
        <v>630.79999999999995</v>
      </c>
      <c r="E21" s="373" t="s">
        <v>768</v>
      </c>
      <c r="F21" s="374"/>
      <c r="G21" s="374"/>
      <c r="H21" s="404"/>
      <c r="I21" s="144" t="s">
        <v>1997</v>
      </c>
      <c r="J21" s="375"/>
      <c r="K21" s="149"/>
      <c r="L21" s="149"/>
      <c r="M21" s="149"/>
      <c r="N21" s="149"/>
    </row>
    <row r="22" spans="1:14" ht="29">
      <c r="A22" s="557"/>
      <c r="B22" s="559"/>
      <c r="C22" s="237" t="s">
        <v>158</v>
      </c>
      <c r="D22" s="254">
        <f>IF(C22="",,VLOOKUP(C22,CIERRE!A$70:AJ$800,9,FALSE))</f>
        <v>212.74</v>
      </c>
      <c r="E22" s="238" t="s">
        <v>490</v>
      </c>
      <c r="F22" s="228"/>
      <c r="G22" s="228"/>
      <c r="H22" s="239" t="str">
        <f t="shared" si="0"/>
        <v xml:space="preserve"> </v>
      </c>
      <c r="I22" s="251" t="s">
        <v>1983</v>
      </c>
      <c r="J22" s="229"/>
      <c r="K22" s="162" t="str">
        <f>IF(C22="",,VLOOKUP(C22,Patrones!$A$1:$E$293,5,FALSE))</f>
        <v>ACAJ-094WIW</v>
      </c>
      <c r="L22" s="162"/>
      <c r="M22" s="162"/>
      <c r="N22" s="162"/>
    </row>
    <row r="23" spans="1:14" ht="29">
      <c r="A23" s="557"/>
      <c r="B23" s="559"/>
      <c r="C23" s="237" t="s">
        <v>85</v>
      </c>
      <c r="D23" s="254">
        <f>IF(C23="",,VLOOKUP(C23,CIERRE!A$70:AJ$800,9,FALSE))</f>
        <v>107.2</v>
      </c>
      <c r="E23" s="238" t="s">
        <v>490</v>
      </c>
      <c r="F23" s="228"/>
      <c r="G23" s="228"/>
      <c r="H23" s="239" t="str">
        <f t="shared" si="0"/>
        <v xml:space="preserve"> </v>
      </c>
      <c r="I23" s="251" t="s">
        <v>1984</v>
      </c>
      <c r="J23" s="229"/>
      <c r="K23" s="162" t="str">
        <f>IF(C23="",,VLOOKUP(C23,Patrones!$A$1:$E$293,5,FALSE))</f>
        <v>ACAJ-094WIW</v>
      </c>
      <c r="L23" s="162"/>
      <c r="M23" s="162"/>
      <c r="N23" s="162"/>
    </row>
    <row r="24" spans="1:14" ht="29">
      <c r="A24" s="557"/>
      <c r="B24" s="559"/>
      <c r="C24" s="237" t="s">
        <v>273</v>
      </c>
      <c r="D24" s="254">
        <f>IF(C24="",,VLOOKUP(C24,CIERRE!A$70:AJ$800,9,FALSE))</f>
        <v>456</v>
      </c>
      <c r="E24" s="238" t="s">
        <v>490</v>
      </c>
      <c r="F24" s="228"/>
      <c r="G24" s="228"/>
      <c r="H24" s="239" t="str">
        <f t="shared" si="0"/>
        <v xml:space="preserve"> </v>
      </c>
      <c r="I24" s="365" t="s">
        <v>1985</v>
      </c>
      <c r="J24" s="229"/>
      <c r="K24" s="162"/>
      <c r="L24" s="162"/>
      <c r="M24" s="162"/>
      <c r="N24" s="162"/>
    </row>
    <row r="25" spans="1:14" ht="29">
      <c r="A25" s="557"/>
      <c r="B25" s="559"/>
      <c r="C25" s="237" t="s">
        <v>1567</v>
      </c>
      <c r="D25" s="254">
        <f>IF(C25="",,VLOOKUP(C25,CIERRE!A$70:AJ$800,9,FALSE))</f>
        <v>181.8</v>
      </c>
      <c r="E25" s="238" t="s">
        <v>753</v>
      </c>
      <c r="F25" s="228"/>
      <c r="G25" s="228"/>
      <c r="H25" s="239"/>
      <c r="I25" s="365" t="s">
        <v>2001</v>
      </c>
      <c r="J25" s="229"/>
      <c r="K25" s="162"/>
      <c r="L25" s="162"/>
      <c r="M25" s="162"/>
      <c r="N25" s="162"/>
    </row>
    <row r="26" spans="1:14" ht="29">
      <c r="A26" s="557"/>
      <c r="B26" s="559"/>
      <c r="C26" s="237" t="s">
        <v>96</v>
      </c>
      <c r="D26" s="254">
        <f>IF(C26="",,VLOOKUP(C26,CIERRE!A$70:AJ$800,9,FALSE))</f>
        <v>734.4</v>
      </c>
      <c r="E26" s="238" t="s">
        <v>490</v>
      </c>
      <c r="F26" s="228"/>
      <c r="G26" s="228"/>
      <c r="H26" s="239" t="str">
        <f t="shared" si="0"/>
        <v xml:space="preserve"> </v>
      </c>
      <c r="I26" s="365" t="s">
        <v>1987</v>
      </c>
      <c r="J26" s="229"/>
      <c r="K26" s="162"/>
      <c r="L26" s="162"/>
      <c r="M26" s="162"/>
      <c r="N26" s="162"/>
    </row>
    <row r="27" spans="1:14" ht="44" thickBot="1">
      <c r="A27" s="557"/>
      <c r="B27" s="560"/>
      <c r="C27" s="236" t="s">
        <v>1142</v>
      </c>
      <c r="D27" s="253">
        <f>IF(C27="",,VLOOKUP(C27,CIERRE!A$70:AJ$800,9,FALSE))</f>
        <v>105.6</v>
      </c>
      <c r="E27" s="150" t="s">
        <v>490</v>
      </c>
      <c r="F27" s="93"/>
      <c r="G27" s="93"/>
      <c r="H27" s="94" t="str">
        <f t="shared" si="0"/>
        <v xml:space="preserve"> </v>
      </c>
      <c r="I27" s="152" t="s">
        <v>1988</v>
      </c>
      <c r="J27" s="101"/>
      <c r="K27" s="29" t="e">
        <f>IF(C27="",,VLOOKUP(C27,Patrones!$A$1:$E$293,5,FALSE))</f>
        <v>#N/A</v>
      </c>
      <c r="L27" s="29"/>
      <c r="M27" s="29"/>
      <c r="N27" s="29"/>
    </row>
    <row r="28" spans="1:14">
      <c r="A28" s="557"/>
      <c r="B28" s="561" t="s">
        <v>66</v>
      </c>
      <c r="C28" s="22" t="s">
        <v>997</v>
      </c>
      <c r="D28" s="27">
        <f>IF(C28="",,VLOOKUP(C28,CIERRE!A$70:AJ$800,9,FALSE))</f>
        <v>388.08</v>
      </c>
      <c r="E28" s="22" t="s">
        <v>137</v>
      </c>
      <c r="F28" s="23">
        <v>0.57986111111111105</v>
      </c>
      <c r="G28" s="23"/>
      <c r="H28" s="24">
        <f t="shared" si="0"/>
        <v>163.04750000000001</v>
      </c>
      <c r="I28" s="25" t="s">
        <v>1047</v>
      </c>
      <c r="J28" s="98" t="s">
        <v>1989</v>
      </c>
      <c r="K28" s="27" t="e">
        <f>IF(C28="",,VLOOKUP(C28,Patrones!$A$1:$E$293,5,FALSE))</f>
        <v>#N/A</v>
      </c>
      <c r="L28" s="27"/>
      <c r="M28" s="27"/>
      <c r="N28" s="27"/>
    </row>
    <row r="29" spans="1:14">
      <c r="A29" s="557"/>
      <c r="B29" s="562"/>
      <c r="C29" s="127" t="s">
        <v>18</v>
      </c>
      <c r="D29" s="145">
        <f>IF(C29="",,VLOOKUP(C29,CIERRE!A$70:AJ$800,9,FALSE))</f>
        <v>316.8</v>
      </c>
      <c r="E29" s="127" t="s">
        <v>490</v>
      </c>
      <c r="F29" s="165"/>
      <c r="G29" s="165"/>
      <c r="H29" s="79" t="str">
        <f t="shared" si="0"/>
        <v xml:space="preserve"> </v>
      </c>
      <c r="I29" s="146" t="s">
        <v>1945</v>
      </c>
      <c r="J29" s="242"/>
      <c r="K29" s="145" t="str">
        <f>IF(C29="",,VLOOKUP(C29,Patrones!$A$1:$E$293,5,FALSE))</f>
        <v>ACAA-004ITI</v>
      </c>
      <c r="L29" s="161"/>
      <c r="M29" s="161"/>
      <c r="N29" s="161"/>
    </row>
    <row r="30" spans="1:14">
      <c r="A30" s="557"/>
      <c r="B30" s="562"/>
      <c r="C30" s="405" t="s">
        <v>1066</v>
      </c>
      <c r="D30" s="145">
        <f>IF(C30="",,VLOOKUP(C30,CIERRE!A$70:AJ$800,9,FALSE))</f>
        <v>1804.8</v>
      </c>
      <c r="E30" s="405" t="s">
        <v>490</v>
      </c>
      <c r="F30" s="406"/>
      <c r="G30" s="406"/>
      <c r="H30" s="354"/>
      <c r="I30" s="407" t="s">
        <v>1992</v>
      </c>
      <c r="J30" s="242"/>
      <c r="K30" s="352"/>
      <c r="L30" s="161"/>
      <c r="M30" s="161"/>
      <c r="N30" s="151"/>
    </row>
    <row r="31" spans="1:14" ht="29">
      <c r="A31" s="557"/>
      <c r="B31" s="562"/>
      <c r="C31" s="405" t="s">
        <v>1624</v>
      </c>
      <c r="D31" s="145">
        <f>IF(C31="",,VLOOKUP(C31,CIERRE!A$70:AJ$800,9,FALSE))</f>
        <v>187.2</v>
      </c>
      <c r="E31" s="405" t="s">
        <v>490</v>
      </c>
      <c r="F31" s="406"/>
      <c r="G31" s="406"/>
      <c r="H31" s="354"/>
      <c r="I31" s="407" t="s">
        <v>1991</v>
      </c>
      <c r="J31" s="242"/>
      <c r="K31" s="352"/>
      <c r="L31" s="161"/>
      <c r="M31" s="161"/>
      <c r="N31" s="151"/>
    </row>
    <row r="32" spans="1:14" ht="29">
      <c r="A32" s="557"/>
      <c r="B32" s="562"/>
      <c r="C32" s="405" t="s">
        <v>1632</v>
      </c>
      <c r="D32" s="145">
        <f>IF(C32="",,VLOOKUP(C32,CIERRE!A$70:AJ$800,9,FALSE))</f>
        <v>215.208</v>
      </c>
      <c r="E32" s="405" t="s">
        <v>490</v>
      </c>
      <c r="F32" s="406"/>
      <c r="G32" s="406"/>
      <c r="H32" s="354"/>
      <c r="I32" s="407" t="s">
        <v>1990</v>
      </c>
      <c r="J32" s="242"/>
      <c r="K32" s="352"/>
      <c r="L32" s="161"/>
      <c r="M32" s="161"/>
      <c r="N32" s="151"/>
    </row>
    <row r="33" spans="1:14" ht="29.5" thickBot="1">
      <c r="A33" s="557"/>
      <c r="B33" s="562"/>
      <c r="C33" s="405" t="s">
        <v>100</v>
      </c>
      <c r="D33" s="153">
        <f>IF(C33="",,VLOOKUP(C33,CIERRE!A$70:AJ$800,9,FALSE))</f>
        <v>410</v>
      </c>
      <c r="E33" s="78" t="s">
        <v>490</v>
      </c>
      <c r="F33" s="406"/>
      <c r="G33" s="406"/>
      <c r="H33" s="354"/>
      <c r="I33" s="407" t="s">
        <v>2003</v>
      </c>
      <c r="J33" s="356"/>
      <c r="K33" s="352"/>
      <c r="L33" s="161"/>
      <c r="M33" s="161"/>
      <c r="N33" s="151"/>
    </row>
    <row r="34" spans="1:14" ht="29.5" thickBot="1">
      <c r="A34" s="557"/>
      <c r="B34" s="563"/>
      <c r="C34" s="78" t="s">
        <v>1310</v>
      </c>
      <c r="D34" s="153">
        <f>IF(C34="",,VLOOKUP(C34,CIERRE!A$70:AJ$800,9,FALSE))</f>
        <v>137.59200000000001</v>
      </c>
      <c r="E34" s="78" t="s">
        <v>490</v>
      </c>
      <c r="F34" s="265"/>
      <c r="G34" s="265"/>
      <c r="H34" s="266" t="str">
        <f t="shared" si="0"/>
        <v xml:space="preserve"> </v>
      </c>
      <c r="I34" s="155" t="s">
        <v>1990</v>
      </c>
      <c r="J34" s="268"/>
      <c r="K34" s="153" t="e">
        <f>IF(C34="",,VLOOKUP(C34,Patrones!$A$1:$E$293,5,FALSE))</f>
        <v>#N/A</v>
      </c>
      <c r="L34" s="161"/>
      <c r="M34" s="161"/>
      <c r="N34" s="151"/>
    </row>
    <row r="35" spans="1:14" ht="29">
      <c r="A35" s="567" t="s">
        <v>660</v>
      </c>
      <c r="B35" s="558" t="s">
        <v>20</v>
      </c>
      <c r="C35" s="232" t="s">
        <v>49</v>
      </c>
      <c r="D35" s="252">
        <f>IF(C35="",,VLOOKUP(C35,CIERRE!A$70:AJ$800,9,FALSE))</f>
        <v>433.5</v>
      </c>
      <c r="E35" s="20" t="s">
        <v>768</v>
      </c>
      <c r="F35" s="21"/>
      <c r="G35" s="21"/>
      <c r="H35" s="194" t="str">
        <f t="shared" si="0"/>
        <v xml:space="preserve"> </v>
      </c>
      <c r="I35" s="154" t="s">
        <v>1993</v>
      </c>
      <c r="J35" s="99"/>
      <c r="K35" s="28" t="e">
        <f>IF(C35="",,VLOOKUP(C35,Patrones!$A$1:$E$293,5,FALSE))</f>
        <v>#N/A</v>
      </c>
      <c r="L35" s="28"/>
      <c r="M35" s="28"/>
      <c r="N35" s="28"/>
    </row>
    <row r="36" spans="1:14" ht="29">
      <c r="A36" s="568"/>
      <c r="B36" s="559"/>
      <c r="C36" s="233" t="s">
        <v>1148</v>
      </c>
      <c r="D36" s="253">
        <f>IF(C36="",,VLOOKUP(C36,CIERRE!A$70:AJ$800,9,FALSE))</f>
        <v>76.5</v>
      </c>
      <c r="E36" s="128" t="s">
        <v>768</v>
      </c>
      <c r="F36" s="95"/>
      <c r="G36" s="95"/>
      <c r="H36" s="96" t="str">
        <f t="shared" si="0"/>
        <v xml:space="preserve"> </v>
      </c>
      <c r="I36" s="256" t="s">
        <v>1993</v>
      </c>
      <c r="J36" s="267"/>
      <c r="K36" s="26" t="e">
        <f>IF(C36="",,VLOOKUP(C36,Patrones!$A$1:$E$293,5,FALSE))</f>
        <v>#N/A</v>
      </c>
      <c r="L36" s="26"/>
      <c r="M36" s="26"/>
      <c r="N36" s="26"/>
    </row>
    <row r="37" spans="1:14" ht="15" thickBot="1">
      <c r="A37" s="568"/>
      <c r="B37" s="560"/>
      <c r="C37" s="233"/>
      <c r="D37" s="253">
        <f>IF(C37="",,VLOOKUP(C37,CIERRE!A$70:AJ$800,9,FALSE))</f>
        <v>0</v>
      </c>
      <c r="E37" s="128"/>
      <c r="F37" s="204"/>
      <c r="G37" s="204"/>
      <c r="H37" s="168" t="str">
        <f t="shared" si="0"/>
        <v xml:space="preserve"> </v>
      </c>
      <c r="I37" s="144"/>
      <c r="J37" s="211"/>
      <c r="K37" s="166">
        <f>IF(C37="",,VLOOKUP(C37,Patrones!$A$1:$E$293,5,FALSE))</f>
        <v>0</v>
      </c>
      <c r="L37" s="166"/>
      <c r="M37" s="166"/>
      <c r="N37" s="166"/>
    </row>
    <row r="38" spans="1:14" ht="29">
      <c r="A38" s="568"/>
      <c r="B38" s="561" t="s">
        <v>28</v>
      </c>
      <c r="C38" s="22" t="s">
        <v>128</v>
      </c>
      <c r="D38" s="27">
        <f>IF(C38="",,VLOOKUP(C38,CIERRE!A$70:AJ$800,9,FALSE))</f>
        <v>236.5</v>
      </c>
      <c r="E38" s="22" t="s">
        <v>490</v>
      </c>
      <c r="F38" s="23"/>
      <c r="G38" s="23"/>
      <c r="H38" s="24" t="str">
        <f t="shared" si="0"/>
        <v xml:space="preserve"> </v>
      </c>
      <c r="I38" s="25" t="s">
        <v>1994</v>
      </c>
      <c r="J38" s="98"/>
      <c r="K38" s="27" t="e">
        <f>IF(C38="",,VLOOKUP(C38,Patrones!$A$1:$E$293,5,FALSE))</f>
        <v>#N/A</v>
      </c>
      <c r="L38" s="27"/>
      <c r="M38" s="27"/>
      <c r="N38" s="27"/>
    </row>
    <row r="39" spans="1:14" ht="29">
      <c r="A39" s="568"/>
      <c r="B39" s="562"/>
      <c r="C39" s="127" t="s">
        <v>271</v>
      </c>
      <c r="D39" s="145">
        <f>IF(C39="",,VLOOKUP(C39,CIERRE!A$70:AJ$800,9,FALSE))</f>
        <v>165.33</v>
      </c>
      <c r="E39" s="127" t="s">
        <v>490</v>
      </c>
      <c r="F39" s="165"/>
      <c r="G39" s="165"/>
      <c r="H39" s="79" t="str">
        <f t="shared" si="0"/>
        <v xml:space="preserve"> </v>
      </c>
      <c r="I39" s="146" t="s">
        <v>1995</v>
      </c>
      <c r="J39" s="242"/>
      <c r="K39" s="145" t="e">
        <f>IF(C39="",,VLOOKUP(C39,Patrones!$A$1:$E$293,5,FALSE))</f>
        <v>#N/A</v>
      </c>
      <c r="L39" s="145"/>
      <c r="M39" s="145"/>
      <c r="N39" s="145"/>
    </row>
    <row r="40" spans="1:14" ht="15" thickBot="1">
      <c r="A40" s="568"/>
      <c r="B40" s="563"/>
      <c r="C40" s="173"/>
      <c r="D40" s="169">
        <f>IF(C40="",,VLOOKUP(C40,CIERRE!A$70:AJ$800,9,FALSE))</f>
        <v>0</v>
      </c>
      <c r="E40" s="173"/>
      <c r="F40" s="170"/>
      <c r="G40" s="170"/>
      <c r="H40" s="171" t="str">
        <f t="shared" si="0"/>
        <v xml:space="preserve"> </v>
      </c>
      <c r="I40" s="172"/>
      <c r="J40" s="268"/>
      <c r="K40" s="169">
        <f>IF(C40="",,VLOOKUP(C40,Patrones!$A$1:$E$293,5,FALSE))</f>
        <v>0</v>
      </c>
      <c r="L40" s="169"/>
      <c r="M40" s="169"/>
      <c r="N40" s="169"/>
    </row>
    <row r="41" spans="1:14" ht="15" customHeight="1">
      <c r="A41" s="568"/>
      <c r="B41" s="570" t="s">
        <v>203</v>
      </c>
      <c r="C41" s="232"/>
      <c r="D41" s="252">
        <f>IF(C41="",,VLOOKUP(C41,CIERRE!A$70:AJ$800,9,FALSE))</f>
        <v>0</v>
      </c>
      <c r="E41" s="20"/>
      <c r="F41" s="91"/>
      <c r="G41" s="91"/>
      <c r="H41" s="92" t="str">
        <f t="shared" si="0"/>
        <v xml:space="preserve"> </v>
      </c>
      <c r="I41" s="154"/>
      <c r="J41" s="99"/>
      <c r="K41" s="28"/>
      <c r="L41" s="28"/>
      <c r="M41" s="28"/>
      <c r="N41" s="28"/>
    </row>
    <row r="42" spans="1:14" ht="15.75" customHeight="1" thickBot="1">
      <c r="A42" s="568"/>
      <c r="B42" s="571"/>
      <c r="C42" s="233"/>
      <c r="D42" s="253">
        <f>IF(C42="",,VLOOKUP(C42,CIERRE!A$70:AJ$800,9,FALSE))</f>
        <v>0</v>
      </c>
      <c r="E42" s="128"/>
      <c r="F42" s="204"/>
      <c r="G42" s="204"/>
      <c r="H42" s="168" t="str">
        <f t="shared" si="0"/>
        <v xml:space="preserve"> </v>
      </c>
      <c r="I42" s="144"/>
      <c r="J42" s="211"/>
      <c r="K42" s="166"/>
      <c r="L42" s="166"/>
      <c r="M42" s="166"/>
      <c r="N42" s="166"/>
    </row>
    <row r="43" spans="1:14">
      <c r="A43" s="568"/>
      <c r="B43" s="561" t="s">
        <v>21</v>
      </c>
      <c r="C43" s="22"/>
      <c r="D43" s="27">
        <f>IF(C43="",,VLOOKUP(C43,CIERRE!A$70:AJ$800,9,FALSE))</f>
        <v>0</v>
      </c>
      <c r="E43" s="22"/>
      <c r="F43" s="23"/>
      <c r="G43" s="23"/>
      <c r="H43" s="226" t="str">
        <f t="shared" si="0"/>
        <v xml:space="preserve"> </v>
      </c>
      <c r="I43" s="25"/>
      <c r="J43" s="97"/>
      <c r="K43" s="27"/>
      <c r="L43" s="27"/>
      <c r="M43" s="27"/>
      <c r="N43" s="27"/>
    </row>
    <row r="44" spans="1:14" ht="15" thickBot="1">
      <c r="A44" s="568"/>
      <c r="B44" s="563"/>
      <c r="C44" s="173"/>
      <c r="D44" s="169">
        <f>IF(C44="",,VLOOKUP(C44,CIERRE!A$70:AJ$800,9,FALSE))</f>
        <v>0</v>
      </c>
      <c r="E44" s="173"/>
      <c r="F44" s="170"/>
      <c r="G44" s="170"/>
      <c r="H44" s="171" t="str">
        <f t="shared" si="0"/>
        <v xml:space="preserve"> </v>
      </c>
      <c r="I44" s="172"/>
      <c r="J44" s="195"/>
      <c r="K44" s="169"/>
      <c r="L44" s="169"/>
      <c r="M44" s="169"/>
      <c r="N44" s="169"/>
    </row>
    <row r="45" spans="1:14">
      <c r="A45" s="568"/>
      <c r="B45" s="570" t="s">
        <v>22</v>
      </c>
      <c r="C45" s="232" t="s">
        <v>1170</v>
      </c>
      <c r="D45" s="252">
        <f>IF(C45="",,VLOOKUP(C45,CIERRE!A$70:AJ$800,9,FALSE))</f>
        <v>138.42400000000001</v>
      </c>
      <c r="E45" s="20" t="s">
        <v>137</v>
      </c>
      <c r="F45" s="21">
        <v>0.5625</v>
      </c>
      <c r="G45" s="21">
        <v>0.69444444444444453</v>
      </c>
      <c r="H45" s="92">
        <f t="shared" si="0"/>
        <v>18.264277777777792</v>
      </c>
      <c r="I45" s="154" t="s">
        <v>1041</v>
      </c>
      <c r="J45" s="100" t="s">
        <v>1986</v>
      </c>
      <c r="K45" s="28" t="str">
        <f>IF(C45="",,VLOOKUP(C45,Patrones!$A$1:$E$293,5,FALSE))</f>
        <v>CNO-021R1IUS</v>
      </c>
      <c r="L45" s="28"/>
      <c r="M45" s="28"/>
      <c r="N45" s="26"/>
    </row>
    <row r="46" spans="1:14">
      <c r="A46" s="568"/>
      <c r="B46" s="572"/>
      <c r="C46" s="234" t="s">
        <v>45</v>
      </c>
      <c r="D46" s="254">
        <f>IF(C46="",,VLOOKUP(C46,CIERRE!A$70:AJ$800,9,FALSE))</f>
        <v>43.735999999999997</v>
      </c>
      <c r="E46" s="32" t="s">
        <v>137</v>
      </c>
      <c r="F46" s="257">
        <v>0.5625</v>
      </c>
      <c r="G46" s="257">
        <v>0.69444444444444453</v>
      </c>
      <c r="H46" s="96">
        <f t="shared" si="0"/>
        <v>5.7707222222222256</v>
      </c>
      <c r="I46" s="256" t="s">
        <v>1041</v>
      </c>
      <c r="J46" s="263" t="s">
        <v>1986</v>
      </c>
      <c r="K46" s="26" t="str">
        <f>IF(C46="",,VLOOKUP(C46,Patrones!$A$1:$E$293,5,FALSE))</f>
        <v>CNO-021R1IUS</v>
      </c>
      <c r="L46" s="26"/>
      <c r="M46" s="26"/>
      <c r="N46" s="149"/>
    </row>
    <row r="47" spans="1:14" ht="58">
      <c r="A47" s="568"/>
      <c r="B47" s="572"/>
      <c r="C47" s="234" t="s">
        <v>1276</v>
      </c>
      <c r="D47" s="254">
        <f>IF(C47="",,VLOOKUP(C47,CIERRE!A$70:AJ$800,9,FALSE))</f>
        <v>12.096</v>
      </c>
      <c r="E47" s="32" t="s">
        <v>490</v>
      </c>
      <c r="F47" s="257"/>
      <c r="G47" s="257"/>
      <c r="H47" s="96"/>
      <c r="I47" s="256" t="s">
        <v>1998</v>
      </c>
      <c r="J47" s="263" t="s">
        <v>1982</v>
      </c>
      <c r="K47" s="26"/>
      <c r="L47" s="26"/>
      <c r="M47" s="26"/>
      <c r="N47" s="149"/>
    </row>
    <row r="48" spans="1:14" ht="58.5" thickBot="1">
      <c r="A48" s="569"/>
      <c r="B48" s="571"/>
      <c r="C48" s="235" t="s">
        <v>1697</v>
      </c>
      <c r="D48" s="255">
        <f>IF(C48="",,VLOOKUP(C48,CIERRE!A$70:AJ$800,9,FALSE))</f>
        <v>48.384</v>
      </c>
      <c r="E48" s="167" t="s">
        <v>490</v>
      </c>
      <c r="F48" s="196"/>
      <c r="G48" s="196"/>
      <c r="H48" s="168" t="str">
        <f t="shared" si="0"/>
        <v xml:space="preserve"> </v>
      </c>
      <c r="I48" s="174" t="s">
        <v>1998</v>
      </c>
      <c r="J48" s="230" t="s">
        <v>1982</v>
      </c>
      <c r="K48" s="166" t="e">
        <f>IF(C48="",,VLOOKUP(C48,Patrones!$A$1:$E$293,5,FALSE))</f>
        <v>#N/A</v>
      </c>
      <c r="L48" s="166"/>
      <c r="M48" s="166"/>
      <c r="N48" s="29"/>
    </row>
    <row r="49" spans="3:9" ht="15" thickBot="1">
      <c r="C49" s="102"/>
      <c r="E49" s="2"/>
      <c r="G49" s="198" t="s">
        <v>37</v>
      </c>
      <c r="H49" s="199">
        <f>SUM(H7:H48)</f>
        <v>187.08250000000004</v>
      </c>
      <c r="I49" s="103"/>
    </row>
    <row r="50" spans="3:9">
      <c r="C50" s="102"/>
      <c r="E50" s="2"/>
      <c r="G50" s="104"/>
      <c r="H50" s="105"/>
    </row>
    <row r="51" spans="3:9">
      <c r="C51" s="102"/>
      <c r="E51" s="2"/>
      <c r="G51" s="104"/>
      <c r="H51" s="105"/>
    </row>
    <row r="52" spans="3:9">
      <c r="C52" s="102"/>
    </row>
    <row r="53" spans="3:9">
      <c r="C53" s="102"/>
    </row>
    <row r="54" spans="3:9">
      <c r="C54" s="102"/>
    </row>
    <row r="55" spans="3:9">
      <c r="C55" s="102"/>
    </row>
    <row r="56" spans="3:9">
      <c r="C56" s="241"/>
    </row>
    <row r="57" spans="3:9">
      <c r="C57" s="241"/>
    </row>
    <row r="58" spans="3:9">
      <c r="C58" s="241"/>
    </row>
    <row r="59" spans="3:9">
      <c r="C59" s="241"/>
    </row>
    <row r="60" spans="3:9">
      <c r="C60" s="241"/>
    </row>
    <row r="61" spans="3:9">
      <c r="C61" s="241"/>
    </row>
    <row r="62" spans="3:9">
      <c r="C62" s="241"/>
    </row>
    <row r="63" spans="3:9">
      <c r="C63" s="241"/>
    </row>
    <row r="64" spans="3:9">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34"/>
    <mergeCell ref="B20:B27"/>
    <mergeCell ref="B28:B34"/>
    <mergeCell ref="A7:A19"/>
    <mergeCell ref="B7:B8"/>
    <mergeCell ref="B9:B10"/>
    <mergeCell ref="B11:B13"/>
    <mergeCell ref="B14:B16"/>
    <mergeCell ref="B17:B19"/>
    <mergeCell ref="A35:A48"/>
    <mergeCell ref="B35:B37"/>
    <mergeCell ref="B38:B40"/>
    <mergeCell ref="B41:B42"/>
    <mergeCell ref="B43:B44"/>
    <mergeCell ref="B45:B48"/>
  </mergeCells>
  <dataValidations count="1">
    <dataValidation type="list" allowBlank="1" showInputMessage="1" showErrorMessage="1" sqref="N7:N48" xr:uid="{CFA51BC6-1339-4B63-BEEB-6040681E682C}">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AD064596-0D82-4131-85FE-B1426E030037}">
          <x14:formula1>
            <xm:f>Guias!$R$3:$R$102</xm:f>
          </x14:formula1>
          <xm:sqref>M7:M48</xm:sqref>
        </x14:dataValidation>
        <x14:dataValidation type="list" allowBlank="1" showInputMessage="1" showErrorMessage="1" xr:uid="{1BABE762-164F-44CA-AEF1-039514BFF99A}">
          <x14:formula1>
            <xm:f>Guias!$P$3:$P$78</xm:f>
          </x14:formula1>
          <xm:sqref>L7:L48</xm:sqref>
        </x14:dataValidation>
        <x14:dataValidation type="list" allowBlank="1" showInputMessage="1" xr:uid="{68E2DBCA-4F00-4ADE-B8E4-4C30CEEB4539}">
          <x14:formula1>
            <xm:f>Guias!$J$3:$J$25</xm:f>
          </x14:formula1>
          <xm:sqref>I7:I48</xm:sqref>
        </x14:dataValidation>
        <x14:dataValidation type="list" allowBlank="1" showInputMessage="1" xr:uid="{55585AF6-DA8E-478B-87B2-DE544BAF2116}">
          <x14:formula1>
            <xm:f>Guias!$H$3:$H$22</xm:f>
          </x14:formula1>
          <xm:sqref>E7:E48</xm:sqref>
        </x14:dataValidation>
        <x14:dataValidation type="list" allowBlank="1" showInputMessage="1" xr:uid="{40171399-ADA6-42A7-A191-4D5E1F198013}">
          <x14:formula1>
            <xm:f>Guias!$A$2:$A$4</xm:f>
          </x14:formula1>
          <xm:sqref>C7:C8</xm:sqref>
        </x14:dataValidation>
        <x14:dataValidation type="list" allowBlank="1" showInputMessage="1" xr:uid="{70B972CA-C06D-4DFE-862F-3F047570DAC0}">
          <x14:formula1>
            <xm:f>Guias!$A$85:$A$142</xm:f>
          </x14:formula1>
          <xm:sqref>C28:C34</xm:sqref>
        </x14:dataValidation>
        <x14:dataValidation type="list" allowBlank="1" showInputMessage="1" xr:uid="{ED1FAC81-2393-4542-90A7-05A839382079}">
          <x14:formula1>
            <xm:f>Guias!$A$143:$A$167</xm:f>
          </x14:formula1>
          <xm:sqref>C35:C37</xm:sqref>
        </x14:dataValidation>
        <x14:dataValidation type="list" allowBlank="1" showInputMessage="1" xr:uid="{212546DD-B1E0-4F5C-BB4A-E09B70D0499F}">
          <x14:formula1>
            <xm:f>Guias!$A$172:$A$199</xm:f>
          </x14:formula1>
          <xm:sqref>C45:C48</xm:sqref>
        </x14:dataValidation>
        <x14:dataValidation type="list" allowBlank="1" showInputMessage="1" xr:uid="{B2B814BD-95B2-4138-B527-095B5C7BE8C5}">
          <x14:formula1>
            <xm:f>Guias!$A$226:$A$229</xm:f>
          </x14:formula1>
          <xm:sqref>C9:C10</xm:sqref>
        </x14:dataValidation>
        <x14:dataValidation type="list" allowBlank="1" showInputMessage="1" xr:uid="{00A23819-0273-4990-80D3-64168899B3E0}">
          <x14:formula1>
            <xm:f>Guias!$A$230:$A$242</xm:f>
          </x14:formula1>
          <xm:sqref>C38:C40</xm:sqref>
        </x14:dataValidation>
        <x14:dataValidation type="list" allowBlank="1" showInputMessage="1" xr:uid="{83BBCEA5-4D33-4D29-AD29-4CBB19EC2F62}">
          <x14:formula1>
            <xm:f>Guias!$A$243:$A$244</xm:f>
          </x14:formula1>
          <xm:sqref>C41:C42</xm:sqref>
        </x14:dataValidation>
        <x14:dataValidation type="list" allowBlank="1" showInputMessage="1" xr:uid="{39A135C6-C2F0-41A1-BDA1-49ED68B8C624}">
          <x14:formula1>
            <xm:f>Guias!$A$168:$A$171</xm:f>
          </x14:formula1>
          <xm:sqref>C43:C44</xm:sqref>
        </x14:dataValidation>
        <x14:dataValidation type="list" allowBlank="1" showInputMessage="1" xr:uid="{DC0696DF-F7C1-4E70-A3EB-7F60D49BF0BD}">
          <x14:formula1>
            <xm:f>Guias!$A$260:$A$272</xm:f>
          </x14:formula1>
          <xm:sqref>C17:C19</xm:sqref>
        </x14:dataValidation>
        <x14:dataValidation type="list" allowBlank="1" showInputMessage="1" xr:uid="{A4F1F23E-91C1-4DEA-9C9E-9905E98579F1}">
          <x14:formula1>
            <xm:f>Guias!$A$200:$A$224</xm:f>
          </x14:formula1>
          <xm:sqref>C11:C13</xm:sqref>
        </x14:dataValidation>
        <x14:dataValidation type="list" allowBlank="1" showInputMessage="1" xr:uid="{17ED47EC-E01C-40B4-950D-F6CF24A7D9BD}">
          <x14:formula1>
            <xm:f>Guias!$A$245:$A$259</xm:f>
          </x14:formula1>
          <xm:sqref>C14:C16</xm:sqref>
        </x14:dataValidation>
        <x14:dataValidation type="list" allowBlank="1" showInputMessage="1" xr:uid="{7FDAA068-7EF7-4309-9460-CA04A80D7633}">
          <x14:formula1>
            <xm:f>Guias!$A$5:$A$84</xm:f>
          </x14:formula1>
          <xm:sqref>C20:C27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38FC9-FFF6-466F-9E6C-5CDF5481587A}">
  <sheetPr codeName="Hoja245"/>
  <dimension ref="A1:P93"/>
  <sheetViews>
    <sheetView topLeftCell="A35" zoomScale="130" zoomScaleNormal="130" workbookViewId="0">
      <selection activeCell="I14" sqref="I1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61"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t="s">
        <v>492</v>
      </c>
      <c r="D11" s="27">
        <f>IF(C11="",,VLOOKUP(C11,CIERRE!A$70:AJ$800,9,FALSE))</f>
        <v>344.08</v>
      </c>
      <c r="E11" s="22" t="s">
        <v>768</v>
      </c>
      <c r="F11" s="23"/>
      <c r="G11" s="23"/>
      <c r="H11" s="24" t="str">
        <f t="shared" si="0"/>
        <v xml:space="preserve"> </v>
      </c>
      <c r="I11" s="25" t="s">
        <v>1996</v>
      </c>
      <c r="J11" s="97"/>
      <c r="K11" s="27" t="str">
        <f>IF(C11="",,VLOOKUP(C11,Patrones!$A$1:$E$293,5,FALSE))</f>
        <v>CLBC-040WIW</v>
      </c>
      <c r="L11" s="27"/>
      <c r="M11" s="27"/>
      <c r="N11" s="27"/>
    </row>
    <row r="12" spans="1:16" ht="29">
      <c r="A12" s="565"/>
      <c r="B12" s="562"/>
      <c r="C12" s="19" t="s">
        <v>27</v>
      </c>
      <c r="D12" s="161">
        <f>IF(C12="",,VLOOKUP(C12,CIERRE!A$70:AJ$800,9,FALSE))</f>
        <v>227.5</v>
      </c>
      <c r="E12" s="19" t="s">
        <v>490</v>
      </c>
      <c r="F12" s="83"/>
      <c r="G12" s="83"/>
      <c r="H12" s="226"/>
      <c r="I12" s="270" t="s">
        <v>2013</v>
      </c>
      <c r="J12" s="262" t="s">
        <v>2017</v>
      </c>
      <c r="K12" s="161" t="str">
        <f>IF(C12="",,VLOOKUP(C12,Patrones!$A$1:$E$293,5,FALSE))</f>
        <v>CLBA-036IUI</v>
      </c>
      <c r="L12" s="161"/>
      <c r="M12" s="161"/>
      <c r="N12" s="161"/>
    </row>
    <row r="13" spans="1:16" ht="29">
      <c r="A13" s="565"/>
      <c r="B13" s="562"/>
      <c r="C13" s="19" t="s">
        <v>275</v>
      </c>
      <c r="D13" s="161">
        <f>IF(C13="",,VLOOKUP(C13,CIERRE!A$70:AJ$800,9,FALSE))</f>
        <v>69.3</v>
      </c>
      <c r="E13" s="19" t="s">
        <v>490</v>
      </c>
      <c r="F13" s="83"/>
      <c r="G13" s="83"/>
      <c r="H13" s="226"/>
      <c r="I13" s="270" t="s">
        <v>2014</v>
      </c>
      <c r="J13" s="262" t="s">
        <v>2017</v>
      </c>
      <c r="K13" s="161" t="str">
        <f>IF(C13="",,VLOOKUP(C13,Patrones!$A$1:$E$293,5,FALSE))</f>
        <v>CLBA-036IUI</v>
      </c>
      <c r="L13" s="161"/>
      <c r="M13" s="161"/>
      <c r="N13" s="161"/>
    </row>
    <row r="14" spans="1:16" ht="43.5">
      <c r="A14" s="565"/>
      <c r="B14" s="562"/>
      <c r="C14" s="19" t="s">
        <v>25</v>
      </c>
      <c r="D14" s="161">
        <f>IF(C14="",,VLOOKUP(C14,CIERRE!A$70:AJ$800,9,FALSE))</f>
        <v>481.6</v>
      </c>
      <c r="E14" s="19" t="s">
        <v>490</v>
      </c>
      <c r="F14" s="83"/>
      <c r="G14" s="83"/>
      <c r="H14" s="226"/>
      <c r="I14" s="270" t="s">
        <v>2015</v>
      </c>
      <c r="J14" s="262" t="s">
        <v>2016</v>
      </c>
      <c r="K14" s="161" t="str">
        <f>IF(C14="",,VLOOKUP(C14,Patrones!$A$1:$E$293,5,FALSE))</f>
        <v>CLB-003IUI</v>
      </c>
      <c r="L14" s="161"/>
      <c r="M14" s="161"/>
      <c r="N14" s="161"/>
    </row>
    <row r="15" spans="1:16" ht="29">
      <c r="A15" s="565"/>
      <c r="B15" s="562"/>
      <c r="C15" s="19" t="s">
        <v>126</v>
      </c>
      <c r="D15" s="161">
        <f>IF(C15="",,VLOOKUP(C15,CIERRE!A$70:AJ$800,9,FALSE))</f>
        <v>625.6</v>
      </c>
      <c r="E15" s="19" t="s">
        <v>490</v>
      </c>
      <c r="F15" s="83"/>
      <c r="G15" s="83"/>
      <c r="H15" s="226"/>
      <c r="I15" s="270" t="s">
        <v>2018</v>
      </c>
      <c r="J15" s="262" t="s">
        <v>2019</v>
      </c>
      <c r="K15" s="161" t="str">
        <f>IF(C15="",,VLOOKUP(C15,Patrones!$A$1:$E$293,5,FALSE))</f>
        <v>CLB-003IUI</v>
      </c>
      <c r="L15" s="161"/>
      <c r="M15" s="161"/>
      <c r="N15" s="161"/>
    </row>
    <row r="16" spans="1:16">
      <c r="A16" s="565"/>
      <c r="B16" s="562"/>
      <c r="C16" s="19"/>
      <c r="D16" s="161">
        <f>IF(C16="",,VLOOKUP(C16,CIERRE!A$70:AJ$800,9,FALSE))</f>
        <v>0</v>
      </c>
      <c r="E16" s="19"/>
      <c r="F16" s="83"/>
      <c r="G16" s="83"/>
      <c r="H16" s="226"/>
      <c r="I16" s="270"/>
      <c r="J16" s="262"/>
      <c r="K16" s="161">
        <f>IF(C16="",,VLOOKUP(C16,Patrones!$A$1:$E$293,5,FALSE))</f>
        <v>0</v>
      </c>
      <c r="L16" s="161"/>
      <c r="M16" s="161"/>
      <c r="N16" s="161"/>
    </row>
    <row r="17" spans="1:14">
      <c r="A17" s="565"/>
      <c r="B17" s="562"/>
      <c r="C17" s="19"/>
      <c r="D17" s="161">
        <f>IF(C17="",,VLOOKUP(C17,CIERRE!A$70:AJ$800,9,FALSE))</f>
        <v>0</v>
      </c>
      <c r="E17" s="19"/>
      <c r="F17" s="83"/>
      <c r="G17" s="83"/>
      <c r="H17" s="226"/>
      <c r="I17" s="270"/>
      <c r="J17" s="262"/>
      <c r="K17" s="161">
        <f>IF(C17="",,VLOOKUP(C17,Patrones!$A$1:$E$293,5,FALSE))</f>
        <v>0</v>
      </c>
      <c r="L17" s="161"/>
      <c r="M17" s="161"/>
      <c r="N17" s="161"/>
    </row>
    <row r="18" spans="1:14">
      <c r="A18" s="565"/>
      <c r="B18" s="562"/>
      <c r="C18" s="19"/>
      <c r="D18" s="161">
        <f>IF(C18="",,VLOOKUP(C18,CIERRE!A$70:AJ$800,9,FALSE))</f>
        <v>0</v>
      </c>
      <c r="E18" s="19"/>
      <c r="F18" s="83"/>
      <c r="G18" s="83"/>
      <c r="H18" s="226" t="str">
        <f t="shared" si="0"/>
        <v xml:space="preserve"> </v>
      </c>
      <c r="I18" s="270"/>
      <c r="J18" s="262"/>
      <c r="K18" s="161">
        <f>IF(C18="",,VLOOKUP(C18,Patrones!$A$1:$E$293,5,FALSE))</f>
        <v>0</v>
      </c>
      <c r="L18" s="161"/>
      <c r="M18" s="161"/>
      <c r="N18" s="161"/>
    </row>
    <row r="19" spans="1:14" ht="15" thickBot="1">
      <c r="A19" s="565"/>
      <c r="B19" s="563"/>
      <c r="C19" s="19"/>
      <c r="D19" s="161">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65"/>
      <c r="B20" s="558" t="s">
        <v>29</v>
      </c>
      <c r="C20" s="232" t="s">
        <v>130</v>
      </c>
      <c r="D20" s="252">
        <f>IF(C20="",,VLOOKUP(C20,CIERRE!A$70:AJ$800,9,FALSE))</f>
        <v>281.60000000000002</v>
      </c>
      <c r="E20" s="20" t="s">
        <v>171</v>
      </c>
      <c r="F20" s="91"/>
      <c r="G20" s="91"/>
      <c r="H20" s="92" t="str">
        <f t="shared" si="0"/>
        <v xml:space="preserve"> </v>
      </c>
      <c r="I20" s="315" t="s">
        <v>1999</v>
      </c>
      <c r="J20" s="99" t="s">
        <v>2025</v>
      </c>
      <c r="K20" s="28"/>
      <c r="L20" s="28"/>
      <c r="M20" s="28"/>
      <c r="N20" s="28"/>
    </row>
    <row r="21" spans="1:14">
      <c r="A21" s="565"/>
      <c r="B21" s="559"/>
      <c r="C21" s="233" t="s">
        <v>272</v>
      </c>
      <c r="D21" s="253">
        <f>IF(C21="",,VLOOKUP(C21,CIERRE!A$70:AJ$800,9,FALSE))</f>
        <v>17.16</v>
      </c>
      <c r="E21" s="128" t="s">
        <v>490</v>
      </c>
      <c r="F21" s="95"/>
      <c r="G21" s="95"/>
      <c r="H21" s="96" t="str">
        <f t="shared" si="0"/>
        <v xml:space="preserve"> </v>
      </c>
      <c r="I21" s="256" t="s">
        <v>2012</v>
      </c>
      <c r="J21" s="267" t="s">
        <v>2043</v>
      </c>
      <c r="K21" s="26"/>
      <c r="L21" s="26"/>
      <c r="M21" s="26"/>
      <c r="N21" s="26"/>
    </row>
    <row r="22" spans="1:14" ht="15" thickBot="1">
      <c r="A22" s="565"/>
      <c r="B22" s="560"/>
      <c r="C22" s="233"/>
      <c r="D22" s="253">
        <f>IF(C22="",,VLOOKUP(C22,CIERRE!A$70:AJ$800,9,FALSE))</f>
        <v>0</v>
      </c>
      <c r="E22" s="128"/>
      <c r="F22" s="204"/>
      <c r="G22" s="204"/>
      <c r="H22" s="168" t="str">
        <f t="shared" si="0"/>
        <v xml:space="preserve"> </v>
      </c>
      <c r="I22" s="144"/>
      <c r="J22" s="211"/>
      <c r="K22" s="166"/>
      <c r="L22" s="166"/>
      <c r="M22" s="166"/>
      <c r="N22" s="166"/>
    </row>
    <row r="23" spans="1:14">
      <c r="A23" s="565"/>
      <c r="B23" s="561" t="s">
        <v>33</v>
      </c>
      <c r="C23" s="22"/>
      <c r="D23" s="27">
        <f>IF(C23="",,VLOOKUP(C23,CIERRE!A$70:AJ$800,9,FALSE))</f>
        <v>0</v>
      </c>
      <c r="E23" s="22"/>
      <c r="F23" s="23"/>
      <c r="G23" s="23"/>
      <c r="H23" s="24" t="str">
        <f t="shared" si="0"/>
        <v xml:space="preserve"> </v>
      </c>
      <c r="I23" s="25"/>
      <c r="J23" s="97"/>
      <c r="K23" s="27">
        <f>IF(C23="",,VLOOKUP(C23,Patrones!$A$1:$E$293,5,FALSE))</f>
        <v>0</v>
      </c>
      <c r="L23" s="27"/>
      <c r="M23" s="27"/>
      <c r="N23" s="27"/>
    </row>
    <row r="24" spans="1:14">
      <c r="A24" s="565"/>
      <c r="B24" s="562"/>
      <c r="C24" s="19"/>
      <c r="D24" s="161">
        <f>IF(C24="",,VLOOKUP(C24,CIERRE!A$70:AJ$800,9,FALSE))</f>
        <v>0</v>
      </c>
      <c r="E24" s="127"/>
      <c r="F24" s="165"/>
      <c r="G24" s="165"/>
      <c r="H24" s="79" t="str">
        <f t="shared" si="0"/>
        <v xml:space="preserve"> </v>
      </c>
      <c r="I24" s="146"/>
      <c r="J24" s="269"/>
      <c r="K24" s="145">
        <f>IF(C24="",,VLOOKUP(C24,Patrones!$A$1:$E$293,5,FALSE))</f>
        <v>0</v>
      </c>
      <c r="L24" s="145"/>
      <c r="M24" s="145"/>
      <c r="N24" s="145"/>
    </row>
    <row r="25" spans="1:14" ht="15" thickBot="1">
      <c r="A25" s="566"/>
      <c r="B25" s="563"/>
      <c r="C25" s="19"/>
      <c r="D25" s="169">
        <f>IF(C25="",,VLOOKUP(C25,CIERRE!A$70:AJ$800,9,FALSE))</f>
        <v>0</v>
      </c>
      <c r="E25" s="173"/>
      <c r="F25" s="170"/>
      <c r="G25" s="170"/>
      <c r="H25" s="171" t="str">
        <f t="shared" si="0"/>
        <v xml:space="preserve"> </v>
      </c>
      <c r="I25" s="172"/>
      <c r="J25" s="195"/>
      <c r="K25" s="169">
        <f>IF(C25="",,VLOOKUP(C25,Patrones!$A$1:$E$293,5,FALSE))</f>
        <v>0</v>
      </c>
      <c r="L25" s="169"/>
      <c r="M25" s="169"/>
      <c r="N25" s="169"/>
    </row>
    <row r="26" spans="1:14">
      <c r="A26" s="556" t="s">
        <v>659</v>
      </c>
      <c r="B26" s="558" t="s">
        <v>8</v>
      </c>
      <c r="C26" s="232" t="s">
        <v>1572</v>
      </c>
      <c r="D26" s="253">
        <f>IF(C26="",,VLOOKUP(C26,CIERRE!A$70:AJ$800,9,FALSE))</f>
        <v>2781.9</v>
      </c>
      <c r="E26" s="20" t="s">
        <v>171</v>
      </c>
      <c r="F26" s="91"/>
      <c r="G26" s="91"/>
      <c r="H26" s="92" t="str">
        <f>IF(MID(G26,1,3)="Con","",IF(E26="APAGADO",D26/24*(IF((G26-F26)*24&gt;0,(G26-F26)*24,24+(G26-F26)*24))," "))</f>
        <v xml:space="preserve"> </v>
      </c>
      <c r="I26" s="394" t="s">
        <v>1981</v>
      </c>
      <c r="J26" s="99" t="s">
        <v>2020</v>
      </c>
      <c r="K26" s="28" t="e">
        <f>IF(C26="",,VLOOKUP(C26,Patrones!$A$1:$E$293,5,FALSE))</f>
        <v>#N/A</v>
      </c>
      <c r="L26" s="28"/>
      <c r="M26" s="28"/>
      <c r="N26" s="28"/>
    </row>
    <row r="27" spans="1:14" ht="43.5">
      <c r="A27" s="557"/>
      <c r="B27" s="559"/>
      <c r="C27" s="299" t="s">
        <v>1071</v>
      </c>
      <c r="D27" s="254">
        <f>IF(C27="",,VLOOKUP(C27,CIERRE!A$70:AJ$800,9,FALSE))</f>
        <v>630.79999999999995</v>
      </c>
      <c r="E27" s="373" t="s">
        <v>768</v>
      </c>
      <c r="F27" s="374"/>
      <c r="G27" s="374"/>
      <c r="H27" s="404"/>
      <c r="I27" s="144" t="s">
        <v>1997</v>
      </c>
      <c r="J27" s="375" t="s">
        <v>2046</v>
      </c>
      <c r="K27" s="162" t="str">
        <f>IF(C27="",,VLOOKUP(C27,Patrones!$A$1:$E$293,5,FALSE))</f>
        <v>ACAF-136WIW</v>
      </c>
      <c r="L27" s="149"/>
      <c r="M27" s="149"/>
      <c r="N27" s="149"/>
    </row>
    <row r="28" spans="1:14" ht="58">
      <c r="A28" s="557"/>
      <c r="B28" s="559"/>
      <c r="C28" s="237" t="s">
        <v>158</v>
      </c>
      <c r="D28" s="254">
        <f>IF(C28="",,VLOOKUP(C28,CIERRE!A$70:AJ$800,9,FALSE))</f>
        <v>212.74</v>
      </c>
      <c r="E28" s="238" t="s">
        <v>490</v>
      </c>
      <c r="F28" s="228"/>
      <c r="G28" s="228"/>
      <c r="H28" s="239" t="str">
        <f t="shared" si="0"/>
        <v xml:space="preserve"> </v>
      </c>
      <c r="I28" s="251" t="s">
        <v>1983</v>
      </c>
      <c r="J28" s="229" t="s">
        <v>2021</v>
      </c>
      <c r="K28" s="162" t="str">
        <f>IF(C28="",,VLOOKUP(C28,Patrones!$A$1:$E$293,5,FALSE))</f>
        <v>ACAJ-094WIW</v>
      </c>
      <c r="L28" s="162"/>
      <c r="M28" s="162"/>
      <c r="N28" s="162"/>
    </row>
    <row r="29" spans="1:14" ht="58">
      <c r="A29" s="557"/>
      <c r="B29" s="559"/>
      <c r="C29" s="237" t="s">
        <v>85</v>
      </c>
      <c r="D29" s="254">
        <f>IF(C29="",,VLOOKUP(C29,CIERRE!A$70:AJ$800,9,FALSE))</f>
        <v>107.2</v>
      </c>
      <c r="E29" s="238" t="s">
        <v>490</v>
      </c>
      <c r="F29" s="228"/>
      <c r="G29" s="228"/>
      <c r="H29" s="239" t="str">
        <f t="shared" si="0"/>
        <v xml:space="preserve"> </v>
      </c>
      <c r="I29" s="251" t="s">
        <v>1984</v>
      </c>
      <c r="J29" s="229" t="s">
        <v>2021</v>
      </c>
      <c r="K29" s="162" t="str">
        <f>IF(C29="",,VLOOKUP(C29,Patrones!$A$1:$E$293,5,FALSE))</f>
        <v>ACAJ-094WIW</v>
      </c>
      <c r="L29" s="162"/>
      <c r="M29" s="162"/>
      <c r="N29" s="162"/>
    </row>
    <row r="30" spans="1:14" ht="29">
      <c r="A30" s="557"/>
      <c r="B30" s="559"/>
      <c r="C30" s="237" t="s">
        <v>273</v>
      </c>
      <c r="D30" s="254">
        <f>IF(C30="",,VLOOKUP(C30,CIERRE!A$70:AJ$800,9,FALSE))</f>
        <v>456</v>
      </c>
      <c r="E30" s="238" t="s">
        <v>490</v>
      </c>
      <c r="F30" s="228"/>
      <c r="G30" s="228"/>
      <c r="H30" s="239" t="str">
        <f t="shared" si="0"/>
        <v xml:space="preserve"> </v>
      </c>
      <c r="I30" s="365" t="s">
        <v>2022</v>
      </c>
      <c r="J30" s="229" t="s">
        <v>2024</v>
      </c>
      <c r="K30" s="162" t="e">
        <f>IF(C30="",,VLOOKUP(C30,Patrones!$A$1:$E$293,5,FALSE))</f>
        <v>#N/A</v>
      </c>
      <c r="L30" s="162"/>
      <c r="M30" s="162"/>
      <c r="N30" s="162"/>
    </row>
    <row r="31" spans="1:14" ht="29">
      <c r="A31" s="557"/>
      <c r="B31" s="559"/>
      <c r="C31" s="237" t="s">
        <v>1567</v>
      </c>
      <c r="D31" s="254">
        <f>IF(C31="",,VLOOKUP(C31,CIERRE!A$70:AJ$800,9,FALSE))</f>
        <v>181.8</v>
      </c>
      <c r="E31" s="238" t="s">
        <v>753</v>
      </c>
      <c r="F31" s="228"/>
      <c r="G31" s="228"/>
      <c r="H31" s="239"/>
      <c r="I31" s="365" t="s">
        <v>2001</v>
      </c>
      <c r="J31" s="229" t="s">
        <v>2025</v>
      </c>
      <c r="K31" s="162" t="e">
        <f>IF(C31="",,VLOOKUP(C31,Patrones!$A$1:$E$293,5,FALSE))</f>
        <v>#N/A</v>
      </c>
      <c r="L31" s="162"/>
      <c r="M31" s="162"/>
      <c r="N31" s="162"/>
    </row>
    <row r="32" spans="1:14" ht="29">
      <c r="A32" s="557"/>
      <c r="B32" s="559"/>
      <c r="C32" s="237" t="s">
        <v>96</v>
      </c>
      <c r="D32" s="254">
        <f>IF(C32="",,VLOOKUP(C32,CIERRE!A$70:AJ$800,9,FALSE))</f>
        <v>734.4</v>
      </c>
      <c r="E32" s="238" t="s">
        <v>490</v>
      </c>
      <c r="F32" s="228"/>
      <c r="G32" s="228"/>
      <c r="H32" s="239" t="str">
        <f>IF(MID(G32,1,3)="Con","",IF(E32="APAGADO",D32/24*(IF((G32-F32)*24&gt;0,(G32-F32)*24,24+(G32-F32)*24))," "))</f>
        <v xml:space="preserve"> </v>
      </c>
      <c r="I32" s="365" t="s">
        <v>1987</v>
      </c>
      <c r="J32" s="229" t="s">
        <v>2026</v>
      </c>
      <c r="K32" s="162" t="str">
        <f>IF(C32="",,VLOOKUP(C32,Patrones!$A$1:$E$293,5,FALSE))</f>
        <v>ACAP-178IUI</v>
      </c>
      <c r="L32" s="162"/>
      <c r="M32" s="162"/>
      <c r="N32" s="162"/>
    </row>
    <row r="33" spans="1:14">
      <c r="A33" s="557"/>
      <c r="B33" s="559"/>
      <c r="C33" s="237" t="s">
        <v>1473</v>
      </c>
      <c r="D33" s="254">
        <f>IF(C33="",,VLOOKUP(C33,CIERRE!A$70:AJ$800,9,FALSE))</f>
        <v>100</v>
      </c>
      <c r="E33" s="238" t="s">
        <v>490</v>
      </c>
      <c r="F33" s="228"/>
      <c r="G33" s="228"/>
      <c r="H33" s="239"/>
      <c r="I33" s="365" t="s">
        <v>2038</v>
      </c>
      <c r="J33" s="229" t="s">
        <v>2037</v>
      </c>
      <c r="K33" s="162" t="e">
        <f>IF(C33="",,VLOOKUP(C33,Patrones!$A$1:$E$293,5,FALSE))</f>
        <v>#N/A</v>
      </c>
      <c r="L33" s="162"/>
      <c r="M33" s="162"/>
      <c r="N33" s="162"/>
    </row>
    <row r="34" spans="1:14" ht="43.5">
      <c r="A34" s="557"/>
      <c r="B34" s="559"/>
      <c r="C34" s="237" t="s">
        <v>72</v>
      </c>
      <c r="D34" s="254">
        <f>IF(C34="",,VLOOKUP(C34,CIERRE!A$70:AJ$800,9,FALSE))</f>
        <v>246.4</v>
      </c>
      <c r="E34" s="238" t="s">
        <v>490</v>
      </c>
      <c r="F34" s="228"/>
      <c r="G34" s="228"/>
      <c r="H34" s="239"/>
      <c r="I34" s="251" t="s">
        <v>1914</v>
      </c>
      <c r="J34" s="229" t="s">
        <v>2042</v>
      </c>
      <c r="K34" s="162" t="str">
        <f>IF(C34="",,VLOOKUP(C34,Patrones!$A$1:$E$293,5,FALSE))</f>
        <v>ACAI-107IUI</v>
      </c>
      <c r="L34" s="162"/>
      <c r="M34" s="162"/>
      <c r="N34" s="162"/>
    </row>
    <row r="35" spans="1:14" ht="73" thickBot="1">
      <c r="A35" s="557"/>
      <c r="B35" s="560"/>
      <c r="C35" s="236" t="s">
        <v>1142</v>
      </c>
      <c r="D35" s="253">
        <f>IF(C35="",,VLOOKUP(C35,CIERRE!A$70:AJ$800,9,FALSE))</f>
        <v>105.6</v>
      </c>
      <c r="E35" s="150" t="s">
        <v>490</v>
      </c>
      <c r="F35" s="93"/>
      <c r="G35" s="93"/>
      <c r="H35" s="94" t="str">
        <f t="shared" si="0"/>
        <v xml:space="preserve"> </v>
      </c>
      <c r="I35" s="152" t="s">
        <v>1988</v>
      </c>
      <c r="J35" s="101" t="s">
        <v>2057</v>
      </c>
      <c r="K35" s="29" t="e">
        <f>IF(C35="",,VLOOKUP(C35,Patrones!$A$1:$E$293,5,FALSE))</f>
        <v>#N/A</v>
      </c>
      <c r="L35" s="29"/>
      <c r="M35" s="29"/>
      <c r="N35" s="29"/>
    </row>
    <row r="36" spans="1:14">
      <c r="A36" s="557"/>
      <c r="B36" s="561" t="s">
        <v>66</v>
      </c>
      <c r="C36" s="22" t="s">
        <v>997</v>
      </c>
      <c r="D36" s="27">
        <f>IF(C36="",,VLOOKUP(C36,CIERRE!A$70:AJ$800,9,FALSE))</f>
        <v>388.08</v>
      </c>
      <c r="E36" s="22" t="s">
        <v>137</v>
      </c>
      <c r="F36" s="23">
        <v>0.57986111111111105</v>
      </c>
      <c r="G36" s="23">
        <v>0.125</v>
      </c>
      <c r="H36" s="24">
        <f t="shared" si="0"/>
        <v>211.5575</v>
      </c>
      <c r="I36" s="25" t="s">
        <v>1047</v>
      </c>
      <c r="J36" s="98" t="s">
        <v>1989</v>
      </c>
      <c r="K36" s="27" t="e">
        <f>IF(C36="",,VLOOKUP(C36,Patrones!$A$1:$E$293,5,FALSE))</f>
        <v>#N/A</v>
      </c>
      <c r="L36" s="27"/>
      <c r="M36" s="27"/>
      <c r="N36" s="27"/>
    </row>
    <row r="37" spans="1:14" ht="29">
      <c r="A37" s="557"/>
      <c r="B37" s="562"/>
      <c r="C37" s="127" t="s">
        <v>18</v>
      </c>
      <c r="D37" s="145">
        <f>IF(C37="",,VLOOKUP(C37,CIERRE!A$70:AJ$800,9,FALSE))</f>
        <v>316.8</v>
      </c>
      <c r="E37" s="127" t="s">
        <v>490</v>
      </c>
      <c r="F37" s="165"/>
      <c r="G37" s="165"/>
      <c r="H37" s="79" t="str">
        <f t="shared" si="0"/>
        <v xml:space="preserve"> </v>
      </c>
      <c r="I37" s="146" t="s">
        <v>1945</v>
      </c>
      <c r="J37" s="242" t="s">
        <v>2027</v>
      </c>
      <c r="K37" s="145" t="str">
        <f>IF(C37="",,VLOOKUP(C37,Patrones!$A$1:$E$293,5,FALSE))</f>
        <v>ACAA-004ITI</v>
      </c>
      <c r="L37" s="161"/>
      <c r="M37" s="161"/>
      <c r="N37" s="161"/>
    </row>
    <row r="38" spans="1:14" ht="29">
      <c r="A38" s="557"/>
      <c r="B38" s="562"/>
      <c r="C38" s="405" t="s">
        <v>1066</v>
      </c>
      <c r="D38" s="145">
        <f>IF(C38="",,VLOOKUP(C38,CIERRE!A$70:AJ$800,9,FALSE))</f>
        <v>1804.8</v>
      </c>
      <c r="E38" s="405" t="s">
        <v>490</v>
      </c>
      <c r="F38" s="406"/>
      <c r="G38" s="406"/>
      <c r="H38" s="354"/>
      <c r="I38" s="407" t="s">
        <v>2028</v>
      </c>
      <c r="J38" s="242" t="s">
        <v>2029</v>
      </c>
      <c r="K38" s="145" t="str">
        <f>IF(C38="",,VLOOKUP(C38,Patrones!$A$1:$E$293,5,FALSE))</f>
        <v>ACAC-078ITS</v>
      </c>
      <c r="L38" s="161"/>
      <c r="M38" s="161"/>
      <c r="N38" s="151"/>
    </row>
    <row r="39" spans="1:14">
      <c r="A39" s="557"/>
      <c r="B39" s="562"/>
      <c r="C39" s="405" t="s">
        <v>1659</v>
      </c>
      <c r="D39" s="145">
        <f>IF(C39="",,VLOOKUP(C39,CIERRE!A$70:AJ$800,9,FALSE))</f>
        <v>171.58</v>
      </c>
      <c r="E39" s="405" t="s">
        <v>490</v>
      </c>
      <c r="F39" s="406"/>
      <c r="G39" s="406"/>
      <c r="H39" s="354"/>
      <c r="I39" s="407" t="s">
        <v>2033</v>
      </c>
      <c r="J39" s="242" t="s">
        <v>2034</v>
      </c>
      <c r="K39" s="145" t="e">
        <f>IF(C39="",,VLOOKUP(C39,Patrones!$A$1:$E$293,5,FALSE))</f>
        <v>#N/A</v>
      </c>
      <c r="L39" s="161"/>
      <c r="M39" s="161"/>
      <c r="N39" s="151"/>
    </row>
    <row r="40" spans="1:14">
      <c r="A40" s="557"/>
      <c r="B40" s="562"/>
      <c r="C40" s="405" t="s">
        <v>1657</v>
      </c>
      <c r="D40" s="145">
        <f>IF(C40="",,VLOOKUP(C40,CIERRE!A$70:AJ$800,9,FALSE))</f>
        <v>171.58</v>
      </c>
      <c r="E40" s="405" t="s">
        <v>490</v>
      </c>
      <c r="F40" s="406"/>
      <c r="G40" s="406"/>
      <c r="H40" s="354"/>
      <c r="I40" s="407" t="s">
        <v>2033</v>
      </c>
      <c r="J40" s="242" t="s">
        <v>2034</v>
      </c>
      <c r="K40" s="145" t="e">
        <f>IF(C40="",,VLOOKUP(C40,Patrones!$A$1:$E$293,5,FALSE))</f>
        <v>#N/A</v>
      </c>
      <c r="L40" s="161"/>
      <c r="M40" s="161"/>
      <c r="N40" s="151"/>
    </row>
    <row r="41" spans="1:14">
      <c r="A41" s="557"/>
      <c r="B41" s="562"/>
      <c r="C41" s="405" t="s">
        <v>1650</v>
      </c>
      <c r="D41" s="145">
        <f>IF(C41="",,VLOOKUP(C41,CIERRE!A$70:AJ$800,9,FALSE))</f>
        <v>182.16</v>
      </c>
      <c r="E41" s="405" t="s">
        <v>490</v>
      </c>
      <c r="F41" s="406"/>
      <c r="G41" s="406"/>
      <c r="H41" s="354"/>
      <c r="I41" s="407" t="s">
        <v>2036</v>
      </c>
      <c r="J41" s="242" t="s">
        <v>2035</v>
      </c>
      <c r="K41" s="145" t="e">
        <f>IF(C41="",,VLOOKUP(C41,Patrones!$A$1:$E$293,5,FALSE))</f>
        <v>#N/A</v>
      </c>
      <c r="L41" s="161"/>
      <c r="M41" s="161"/>
      <c r="N41" s="151"/>
    </row>
    <row r="42" spans="1:14" ht="29">
      <c r="A42" s="557"/>
      <c r="B42" s="562"/>
      <c r="C42" s="405" t="s">
        <v>1624</v>
      </c>
      <c r="D42" s="145">
        <f>IF(C42="",,VLOOKUP(C42,CIERRE!A$70:AJ$800,9,FALSE))</f>
        <v>187.2</v>
      </c>
      <c r="E42" s="405" t="s">
        <v>490</v>
      </c>
      <c r="F42" s="406"/>
      <c r="G42" s="406"/>
      <c r="H42" s="354"/>
      <c r="I42" s="407" t="s">
        <v>1991</v>
      </c>
      <c r="J42" s="242" t="s">
        <v>2030</v>
      </c>
      <c r="K42" s="145" t="e">
        <f>IF(C42="",,VLOOKUP(C42,Patrones!$A$1:$E$293,5,FALSE))</f>
        <v>#N/A</v>
      </c>
      <c r="L42" s="161"/>
      <c r="M42" s="161"/>
      <c r="N42" s="151"/>
    </row>
    <row r="43" spans="1:14" ht="29">
      <c r="A43" s="557"/>
      <c r="B43" s="562"/>
      <c r="C43" s="405" t="s">
        <v>1632</v>
      </c>
      <c r="D43" s="145">
        <f>IF(C43="",,VLOOKUP(C43,CIERRE!A$70:AJ$800,9,FALSE))</f>
        <v>215.208</v>
      </c>
      <c r="E43" s="405" t="s">
        <v>490</v>
      </c>
      <c r="F43" s="406"/>
      <c r="G43" s="406"/>
      <c r="H43" s="354"/>
      <c r="I43" s="407" t="s">
        <v>1990</v>
      </c>
      <c r="J43" s="242" t="s">
        <v>2025</v>
      </c>
      <c r="K43" s="145" t="e">
        <f>IF(C43="",,VLOOKUP(C43,Patrones!$A$1:$E$293,5,FALSE))</f>
        <v>#N/A</v>
      </c>
      <c r="L43" s="161"/>
      <c r="M43" s="161"/>
      <c r="N43" s="151"/>
    </row>
    <row r="44" spans="1:14" ht="29">
      <c r="A44" s="557"/>
      <c r="B44" s="562"/>
      <c r="C44" s="405" t="s">
        <v>100</v>
      </c>
      <c r="D44" s="145">
        <f>IF(C44="",,VLOOKUP(C44,CIERRE!A$70:AJ$800,9,FALSE))</f>
        <v>410</v>
      </c>
      <c r="E44" s="405" t="s">
        <v>137</v>
      </c>
      <c r="F44" s="406"/>
      <c r="G44" s="406"/>
      <c r="H44" s="354"/>
      <c r="I44" s="407" t="s">
        <v>2003</v>
      </c>
      <c r="J44" s="242" t="s">
        <v>2031</v>
      </c>
      <c r="K44" s="145" t="str">
        <f>IF(C44="",,VLOOKUP(C44,Patrones!$A$1:$E$293,5,FALSE))</f>
        <v>ACAP-178IUI</v>
      </c>
      <c r="L44" s="161"/>
      <c r="M44" s="161"/>
      <c r="N44" s="151"/>
    </row>
    <row r="45" spans="1:14" ht="29.5" thickBot="1">
      <c r="A45" s="408"/>
      <c r="B45" s="563"/>
      <c r="C45" s="78" t="s">
        <v>997</v>
      </c>
      <c r="D45" s="169">
        <f>IF(C45="",,VLOOKUP(C45,CIERRE!A$70:AJ$800,9,FALSE))</f>
        <v>388.08</v>
      </c>
      <c r="E45" s="78" t="s">
        <v>490</v>
      </c>
      <c r="F45" s="265"/>
      <c r="G45" s="265"/>
      <c r="H45" s="266"/>
      <c r="I45" s="155" t="s">
        <v>2008</v>
      </c>
      <c r="J45" s="268" t="s">
        <v>2032</v>
      </c>
      <c r="K45" s="169" t="e">
        <f>IF(C45="",,VLOOKUP(C45,Patrones!$A$1:$E$293,5,FALSE))</f>
        <v>#N/A</v>
      </c>
      <c r="L45" s="161"/>
      <c r="M45" s="161"/>
      <c r="N45" s="151"/>
    </row>
    <row r="46" spans="1:14" ht="43.5">
      <c r="A46" s="567" t="s">
        <v>660</v>
      </c>
      <c r="B46" s="558" t="s">
        <v>20</v>
      </c>
      <c r="C46" s="232" t="s">
        <v>49</v>
      </c>
      <c r="D46" s="252">
        <f>IF(C46="",,VLOOKUP(C46,CIERRE!A$70:AJ$800,9,FALSE))</f>
        <v>433.5</v>
      </c>
      <c r="E46" s="20" t="s">
        <v>768</v>
      </c>
      <c r="F46" s="21"/>
      <c r="G46" s="21"/>
      <c r="H46" s="194" t="str">
        <f t="shared" si="0"/>
        <v xml:space="preserve"> </v>
      </c>
      <c r="I46" s="154" t="s">
        <v>1993</v>
      </c>
      <c r="J46" s="99" t="s">
        <v>2039</v>
      </c>
      <c r="K46" s="28" t="e">
        <f>IF(C46="",,VLOOKUP(C46,Patrones!$A$1:$E$293,5,FALSE))</f>
        <v>#N/A</v>
      </c>
      <c r="L46" s="28"/>
      <c r="M46" s="28"/>
      <c r="N46" s="28"/>
    </row>
    <row r="47" spans="1:14" ht="43.5">
      <c r="A47" s="568"/>
      <c r="B47" s="559"/>
      <c r="C47" s="233" t="s">
        <v>1148</v>
      </c>
      <c r="D47" s="253">
        <f>IF(C47="",,VLOOKUP(C47,CIERRE!A$70:AJ$800,9,FALSE))</f>
        <v>76.5</v>
      </c>
      <c r="E47" s="128" t="s">
        <v>768</v>
      </c>
      <c r="F47" s="95"/>
      <c r="G47" s="95"/>
      <c r="H47" s="96" t="str">
        <f t="shared" si="0"/>
        <v xml:space="preserve"> </v>
      </c>
      <c r="I47" s="256" t="s">
        <v>1993</v>
      </c>
      <c r="J47" s="267" t="s">
        <v>2039</v>
      </c>
      <c r="K47" s="26" t="e">
        <f>IF(C47="",,VLOOKUP(C47,Patrones!$A$1:$E$293,5,FALSE))</f>
        <v>#N/A</v>
      </c>
      <c r="L47" s="26"/>
      <c r="M47" s="26"/>
      <c r="N47" s="26"/>
    </row>
    <row r="48" spans="1:14" ht="15" thickBot="1">
      <c r="A48" s="568"/>
      <c r="B48" s="560"/>
      <c r="C48" s="233"/>
      <c r="D48" s="253">
        <f>IF(C48="",,VLOOKUP(C48,CIERRE!A$70:AJ$800,9,FALSE))</f>
        <v>0</v>
      </c>
      <c r="E48" s="128"/>
      <c r="F48" s="204"/>
      <c r="G48" s="204"/>
      <c r="H48" s="168" t="str">
        <f t="shared" si="0"/>
        <v xml:space="preserve"> </v>
      </c>
      <c r="I48" s="144"/>
      <c r="J48" s="211"/>
      <c r="K48" s="166">
        <f>IF(C48="",,VLOOKUP(C48,Patrones!$A$1:$E$293,5,FALSE))</f>
        <v>0</v>
      </c>
      <c r="L48" s="166"/>
      <c r="M48" s="166"/>
      <c r="N48" s="166"/>
    </row>
    <row r="49" spans="1:14" ht="29">
      <c r="A49" s="568"/>
      <c r="B49" s="561" t="s">
        <v>28</v>
      </c>
      <c r="C49" s="22" t="s">
        <v>128</v>
      </c>
      <c r="D49" s="27">
        <f>IF(C49="",,VLOOKUP(C49,CIERRE!A$70:AJ$800,9,FALSE))</f>
        <v>236.5</v>
      </c>
      <c r="E49" s="22" t="s">
        <v>490</v>
      </c>
      <c r="F49" s="23"/>
      <c r="G49" s="23"/>
      <c r="H49" s="24" t="str">
        <f t="shared" si="0"/>
        <v xml:space="preserve"> </v>
      </c>
      <c r="I49" s="25" t="s">
        <v>1994</v>
      </c>
      <c r="J49" s="98" t="s">
        <v>2030</v>
      </c>
      <c r="K49" s="27" t="e">
        <f>IF(C49="",,VLOOKUP(C49,Patrones!$A$1:$E$293,5,FALSE))</f>
        <v>#N/A</v>
      </c>
      <c r="L49" s="27"/>
      <c r="M49" s="27"/>
      <c r="N49" s="27"/>
    </row>
    <row r="50" spans="1:14" ht="29">
      <c r="A50" s="568"/>
      <c r="B50" s="562"/>
      <c r="C50" s="127" t="s">
        <v>271</v>
      </c>
      <c r="D50" s="145">
        <f>IF(C50="",,VLOOKUP(C50,CIERRE!A$70:AJ$800,9,FALSE))</f>
        <v>165.33</v>
      </c>
      <c r="E50" s="127" t="s">
        <v>490</v>
      </c>
      <c r="F50" s="165"/>
      <c r="G50" s="165"/>
      <c r="H50" s="79" t="str">
        <f t="shared" si="0"/>
        <v xml:space="preserve"> </v>
      </c>
      <c r="I50" s="146" t="s">
        <v>1995</v>
      </c>
      <c r="J50" s="242" t="s">
        <v>2040</v>
      </c>
      <c r="K50" s="145" t="e">
        <f>IF(C50="",,VLOOKUP(C50,Patrones!$A$1:$E$293,5,FALSE))</f>
        <v>#N/A</v>
      </c>
      <c r="L50" s="145"/>
      <c r="M50" s="145"/>
      <c r="N50" s="145"/>
    </row>
    <row r="51" spans="1:14" ht="15" thickBot="1">
      <c r="A51" s="568"/>
      <c r="B51" s="563"/>
      <c r="C51" s="173"/>
      <c r="D51" s="169">
        <f>IF(C51="",,VLOOKUP(C51,CIERRE!A$70:AJ$800,9,FALSE))</f>
        <v>0</v>
      </c>
      <c r="E51" s="173"/>
      <c r="F51" s="170"/>
      <c r="G51" s="170"/>
      <c r="H51" s="171" t="str">
        <f t="shared" si="0"/>
        <v xml:space="preserve"> </v>
      </c>
      <c r="I51" s="172"/>
      <c r="J51" s="268"/>
      <c r="K51" s="169">
        <f>IF(C51="",,VLOOKUP(C51,Patrones!$A$1:$E$293,5,FALSE))</f>
        <v>0</v>
      </c>
      <c r="L51" s="169"/>
      <c r="M51" s="169"/>
      <c r="N51" s="169"/>
    </row>
    <row r="52" spans="1:14" ht="15" customHeight="1">
      <c r="A52" s="568"/>
      <c r="B52" s="570" t="s">
        <v>203</v>
      </c>
      <c r="C52" s="232"/>
      <c r="D52" s="252">
        <f>IF(C52="",,VLOOKUP(C52,CIERRE!A$70:AJ$800,9,FALSE))</f>
        <v>0</v>
      </c>
      <c r="E52" s="20"/>
      <c r="F52" s="91"/>
      <c r="G52" s="91"/>
      <c r="H52" s="92" t="str">
        <f t="shared" si="0"/>
        <v xml:space="preserve"> </v>
      </c>
      <c r="I52" s="154"/>
      <c r="J52" s="99"/>
      <c r="K52" s="28"/>
      <c r="L52" s="28"/>
      <c r="M52" s="28"/>
      <c r="N52" s="28"/>
    </row>
    <row r="53" spans="1:14" ht="15.75" customHeight="1" thickBot="1">
      <c r="A53" s="568"/>
      <c r="B53" s="571"/>
      <c r="C53" s="233"/>
      <c r="D53" s="253">
        <f>IF(C53="",,VLOOKUP(C53,CIERRE!A$70:AJ$800,9,FALSE))</f>
        <v>0</v>
      </c>
      <c r="E53" s="128"/>
      <c r="F53" s="204"/>
      <c r="G53" s="204"/>
      <c r="H53" s="168" t="str">
        <f t="shared" si="0"/>
        <v xml:space="preserve"> </v>
      </c>
      <c r="I53" s="144"/>
      <c r="J53" s="211"/>
      <c r="K53" s="166"/>
      <c r="L53" s="166"/>
      <c r="M53" s="166"/>
      <c r="N53" s="166"/>
    </row>
    <row r="54" spans="1:14">
      <c r="A54" s="568"/>
      <c r="B54" s="561" t="s">
        <v>21</v>
      </c>
      <c r="C54" s="22"/>
      <c r="D54" s="27">
        <f>IF(C54="",,VLOOKUP(C54,CIERRE!A$70:AJ$800,9,FALSE))</f>
        <v>0</v>
      </c>
      <c r="E54" s="22"/>
      <c r="F54" s="23"/>
      <c r="G54" s="23"/>
      <c r="H54" s="226" t="str">
        <f t="shared" si="0"/>
        <v xml:space="preserve"> </v>
      </c>
      <c r="I54" s="25"/>
      <c r="J54" s="97"/>
      <c r="K54" s="27"/>
      <c r="L54" s="27"/>
      <c r="M54" s="27"/>
      <c r="N54" s="27"/>
    </row>
    <row r="55" spans="1:14" ht="15" thickBot="1">
      <c r="A55" s="568"/>
      <c r="B55" s="563"/>
      <c r="C55" s="173"/>
      <c r="D55" s="169">
        <f>IF(C55="",,VLOOKUP(C55,CIERRE!A$70:AJ$800,9,FALSE))</f>
        <v>0</v>
      </c>
      <c r="E55" s="173"/>
      <c r="F55" s="170"/>
      <c r="G55" s="170"/>
      <c r="H55" s="171" t="str">
        <f t="shared" si="0"/>
        <v xml:space="preserve"> </v>
      </c>
      <c r="I55" s="172"/>
      <c r="J55" s="195"/>
      <c r="K55" s="169"/>
      <c r="L55" s="169"/>
      <c r="M55" s="169"/>
      <c r="N55" s="169"/>
    </row>
    <row r="56" spans="1:14" ht="29">
      <c r="A56" s="568"/>
      <c r="B56" s="570" t="s">
        <v>22</v>
      </c>
      <c r="C56" s="232" t="s">
        <v>1170</v>
      </c>
      <c r="D56" s="252">
        <f>IF(C56="",,VLOOKUP(C56,CIERRE!A$70:AJ$800,9,FALSE))</f>
        <v>138.42400000000001</v>
      </c>
      <c r="E56" s="20" t="s">
        <v>137</v>
      </c>
      <c r="F56" s="21">
        <v>0.5625</v>
      </c>
      <c r="G56" s="21">
        <v>0.69444444444444453</v>
      </c>
      <c r="H56" s="92">
        <f t="shared" si="0"/>
        <v>18.264277777777792</v>
      </c>
      <c r="I56" s="154" t="s">
        <v>1041</v>
      </c>
      <c r="J56" s="100" t="s">
        <v>2007</v>
      </c>
      <c r="K56" s="28" t="str">
        <f>IF(C56="",,VLOOKUP(C56,Patrones!$A$1:$E$293,5,FALSE))</f>
        <v>CNO-021R1IUS</v>
      </c>
      <c r="L56" s="28"/>
      <c r="M56" s="28"/>
      <c r="N56" s="26"/>
    </row>
    <row r="57" spans="1:14" ht="29">
      <c r="A57" s="568"/>
      <c r="B57" s="572"/>
      <c r="C57" s="234" t="s">
        <v>45</v>
      </c>
      <c r="D57" s="254">
        <f>IF(C57="",,VLOOKUP(C57,CIERRE!A$70:AJ$800,9,FALSE))</f>
        <v>43.735999999999997</v>
      </c>
      <c r="E57" s="32" t="s">
        <v>137</v>
      </c>
      <c r="F57" s="257">
        <v>0.5625</v>
      </c>
      <c r="G57" s="257">
        <v>0.69444444444444453</v>
      </c>
      <c r="H57" s="96">
        <f t="shared" si="0"/>
        <v>5.7707222222222256</v>
      </c>
      <c r="I57" s="256" t="s">
        <v>1041</v>
      </c>
      <c r="J57" s="263" t="s">
        <v>2007</v>
      </c>
      <c r="K57" s="26" t="str">
        <f>IF(C57="",,VLOOKUP(C57,Patrones!$A$1:$E$293,5,FALSE))</f>
        <v>CNO-021R1IUS</v>
      </c>
      <c r="L57" s="26"/>
      <c r="M57" s="26"/>
      <c r="N57" s="149"/>
    </row>
    <row r="58" spans="1:14" ht="58">
      <c r="A58" s="568"/>
      <c r="B58" s="572"/>
      <c r="C58" s="234" t="s">
        <v>1170</v>
      </c>
      <c r="D58" s="254">
        <f>IF(C58="",,VLOOKUP(C58,CIERRE!A$70:AJ$800,9,FALSE))</f>
        <v>138.42400000000001</v>
      </c>
      <c r="E58" s="32" t="s">
        <v>490</v>
      </c>
      <c r="F58" s="257"/>
      <c r="G58" s="257"/>
      <c r="H58" s="96" t="str">
        <f>IF(MID(G58,1,3)="Con","",IF(E58="APAGADO",D58/24*(IF((G58-F58)*24&gt;0,(G58-F58)*24,24+(G58-F58)*24))," "))</f>
        <v xml:space="preserve"> </v>
      </c>
      <c r="I58" s="256" t="s">
        <v>2009</v>
      </c>
      <c r="J58" s="263" t="s">
        <v>2059</v>
      </c>
      <c r="K58" s="26" t="str">
        <f>IF(C58="",,VLOOKUP(C58,Patrones!$A$1:$E$293,5,FALSE))</f>
        <v>CNO-021R1IUS</v>
      </c>
      <c r="L58" s="26"/>
      <c r="M58" s="26"/>
      <c r="N58" s="149"/>
    </row>
    <row r="59" spans="1:14" ht="58">
      <c r="A59" s="568"/>
      <c r="B59" s="572"/>
      <c r="C59" s="234" t="s">
        <v>45</v>
      </c>
      <c r="D59" s="254">
        <f>IF(C59="",,VLOOKUP(C59,CIERRE!A$70:AJ$800,9,FALSE))</f>
        <v>43.735999999999997</v>
      </c>
      <c r="E59" s="32" t="s">
        <v>490</v>
      </c>
      <c r="F59" s="257"/>
      <c r="G59" s="257"/>
      <c r="H59" s="96" t="str">
        <f t="shared" si="0"/>
        <v xml:space="preserve"> </v>
      </c>
      <c r="I59" s="256" t="s">
        <v>2009</v>
      </c>
      <c r="J59" s="263" t="s">
        <v>2059</v>
      </c>
      <c r="K59" s="26" t="str">
        <f>IF(C59="",,VLOOKUP(C59,Patrones!$A$1:$E$293,5,FALSE))</f>
        <v>CNO-021R1IUS</v>
      </c>
      <c r="L59" s="26"/>
      <c r="M59" s="26"/>
      <c r="N59" s="149"/>
    </row>
    <row r="60" spans="1:14" ht="130.5">
      <c r="A60" s="568"/>
      <c r="B60" s="572"/>
      <c r="C60" s="234" t="s">
        <v>1276</v>
      </c>
      <c r="D60" s="254">
        <f>IF(C60="",,VLOOKUP(C60,CIERRE!A$70:AJ$800,9,FALSE))</f>
        <v>12.096</v>
      </c>
      <c r="E60" s="32" t="s">
        <v>490</v>
      </c>
      <c r="F60" s="257"/>
      <c r="G60" s="257"/>
      <c r="H60" s="96" t="str">
        <f t="shared" si="0"/>
        <v xml:space="preserve"> </v>
      </c>
      <c r="I60" s="256" t="s">
        <v>1998</v>
      </c>
      <c r="J60" s="263" t="s">
        <v>2058</v>
      </c>
      <c r="K60" s="26" t="e">
        <f>IF(C60="",,VLOOKUP(C60,Patrones!$A$1:$E$293,5,FALSE))</f>
        <v>#N/A</v>
      </c>
      <c r="L60" s="26"/>
      <c r="M60" s="26"/>
      <c r="N60" s="149"/>
    </row>
    <row r="61" spans="1:14" ht="131" thickBot="1">
      <c r="A61" s="569"/>
      <c r="B61" s="571"/>
      <c r="C61" s="235" t="s">
        <v>1697</v>
      </c>
      <c r="D61" s="255">
        <f>IF(C61="",,VLOOKUP(C61,CIERRE!A$70:AJ$800,9,FALSE))</f>
        <v>48.384</v>
      </c>
      <c r="E61" s="167" t="s">
        <v>490</v>
      </c>
      <c r="F61" s="196"/>
      <c r="G61" s="196"/>
      <c r="H61" s="168" t="str">
        <f t="shared" si="0"/>
        <v xml:space="preserve"> </v>
      </c>
      <c r="I61" s="174" t="s">
        <v>1998</v>
      </c>
      <c r="J61" s="230" t="s">
        <v>2058</v>
      </c>
      <c r="K61" s="166" t="e">
        <f>IF(C61="",,VLOOKUP(C61,Patrones!$A$1:$E$293,5,FALSE))</f>
        <v>#N/A</v>
      </c>
      <c r="L61" s="166"/>
      <c r="M61" s="166"/>
      <c r="N61" s="29"/>
    </row>
    <row r="62" spans="1:14" ht="15" thickBot="1">
      <c r="C62" s="102"/>
      <c r="E62" s="2"/>
      <c r="G62" s="198" t="s">
        <v>37</v>
      </c>
      <c r="H62" s="199">
        <f>SUM(H7:H61)</f>
        <v>235.59250000000003</v>
      </c>
      <c r="I62" s="103"/>
    </row>
    <row r="63" spans="1:14">
      <c r="C63" s="102"/>
      <c r="E63" s="2"/>
      <c r="G63" s="104"/>
      <c r="H63" s="105"/>
    </row>
    <row r="64" spans="1:14">
      <c r="C64" s="102"/>
      <c r="E64" s="2"/>
      <c r="G64" s="104"/>
      <c r="H64" s="105"/>
    </row>
    <row r="65" spans="3:3">
      <c r="C65" s="102"/>
    </row>
    <row r="66" spans="3:3">
      <c r="C66" s="102"/>
    </row>
    <row r="67" spans="3:3">
      <c r="C67" s="102"/>
    </row>
    <row r="68" spans="3:3">
      <c r="C68" s="102"/>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sheetData>
  <autoFilter ref="A4:N62" xr:uid="{25D38FC9-FFF6-466F-9E6C-5CDF5481587A}">
    <filterColumn colId="5" showButton="0"/>
  </autoFilter>
  <mergeCells count="34">
    <mergeCell ref="A26:A44"/>
    <mergeCell ref="B26:B35"/>
    <mergeCell ref="A46:A61"/>
    <mergeCell ref="B46:B48"/>
    <mergeCell ref="B49:B51"/>
    <mergeCell ref="B52:B53"/>
    <mergeCell ref="B54:B55"/>
    <mergeCell ref="B56:B61"/>
    <mergeCell ref="L4:L6"/>
    <mergeCell ref="M4:M6"/>
    <mergeCell ref="A4:A6"/>
    <mergeCell ref="B4:B6"/>
    <mergeCell ref="C4:C6"/>
    <mergeCell ref="B23:B25"/>
    <mergeCell ref="H4:H5"/>
    <mergeCell ref="I4:I6"/>
    <mergeCell ref="J4:J6"/>
    <mergeCell ref="K4:K6"/>
    <mergeCell ref="K2:K3"/>
    <mergeCell ref="L2:L3"/>
    <mergeCell ref="M2:M3"/>
    <mergeCell ref="N2:N3"/>
    <mergeCell ref="B36:B45"/>
    <mergeCell ref="D4:D6"/>
    <mergeCell ref="E4:E6"/>
    <mergeCell ref="F4:G5"/>
    <mergeCell ref="A2:I3"/>
    <mergeCell ref="J2:J3"/>
    <mergeCell ref="N4:N6"/>
    <mergeCell ref="A7:A25"/>
    <mergeCell ref="B7:B8"/>
    <mergeCell ref="B9:B10"/>
    <mergeCell ref="B11:B19"/>
    <mergeCell ref="B20:B22"/>
  </mergeCells>
  <dataValidations count="1">
    <dataValidation type="list" allowBlank="1" showInputMessage="1" showErrorMessage="1" sqref="N7:N61" xr:uid="{1626F7FD-8F7D-45BB-99FC-E19FF7B3395E}">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9C5554A4-57E0-4C87-84E7-D2C259B54EED}">
          <x14:formula1>
            <xm:f>Guias!$H$3:$H$22</xm:f>
          </x14:formula1>
          <xm:sqref>E7:E61</xm:sqref>
        </x14:dataValidation>
        <x14:dataValidation type="list" allowBlank="1" showInputMessage="1" xr:uid="{71471B23-57CA-423F-9880-E32E97EFFC89}">
          <x14:formula1>
            <xm:f>Guias!$J$3:$J$25</xm:f>
          </x14:formula1>
          <xm:sqref>I7:I61</xm:sqref>
        </x14:dataValidation>
        <x14:dataValidation type="list" allowBlank="1" showInputMessage="1" showErrorMessage="1" xr:uid="{AC7A47E5-51C4-4E67-8819-ABBB0BADED6E}">
          <x14:formula1>
            <xm:f>Guias!$P$3:$P$78</xm:f>
          </x14:formula1>
          <xm:sqref>L7:L61</xm:sqref>
        </x14:dataValidation>
        <x14:dataValidation type="list" allowBlank="1" showInputMessage="1" showErrorMessage="1" xr:uid="{4224175D-0B36-4B4B-A777-9A141D834283}">
          <x14:formula1>
            <xm:f>Guias!$R$3:$R$102</xm:f>
          </x14:formula1>
          <xm:sqref>M7:M61</xm:sqref>
        </x14:dataValidation>
        <x14:dataValidation type="list" allowBlank="1" showInputMessage="1" xr:uid="{DF4C5214-B879-4D5A-AB28-A8261F71066C}">
          <x14:formula1>
            <xm:f>Guias!$A$2:$A$4</xm:f>
          </x14:formula1>
          <xm:sqref>C7:C8</xm:sqref>
        </x14:dataValidation>
        <x14:dataValidation type="list" allowBlank="1" showInputMessage="1" xr:uid="{47B87F47-A3B5-4F2A-BC9D-6D8707361E8C}">
          <x14:formula1>
            <xm:f>Guias!$A$85:$A$142</xm:f>
          </x14:formula1>
          <xm:sqref>C36:C45</xm:sqref>
        </x14:dataValidation>
        <x14:dataValidation type="list" allowBlank="1" showInputMessage="1" xr:uid="{BD222611-83C9-463D-BF74-CC76B4D7FA9F}">
          <x14:formula1>
            <xm:f>Guias!$A$245:$A$259</xm:f>
          </x14:formula1>
          <xm:sqref>C20:C22</xm:sqref>
        </x14:dataValidation>
        <x14:dataValidation type="list" allowBlank="1" showInputMessage="1" xr:uid="{4A54E372-2172-44E1-9BAC-D4DAF4AA5F02}">
          <x14:formula1>
            <xm:f>Guias!$A$200:$A$224</xm:f>
          </x14:formula1>
          <xm:sqref>C11:C19</xm:sqref>
        </x14:dataValidation>
        <x14:dataValidation type="list" allowBlank="1" showInputMessage="1" xr:uid="{2AF416BF-0B9E-47EA-A094-419183C3D60B}">
          <x14:formula1>
            <xm:f>Guias!$A$260:$A$272</xm:f>
          </x14:formula1>
          <xm:sqref>C23:C25</xm:sqref>
        </x14:dataValidation>
        <x14:dataValidation type="list" allowBlank="1" showInputMessage="1" xr:uid="{A9533690-620A-4849-8AAE-BF08C8D86871}">
          <x14:formula1>
            <xm:f>Guias!$A$168:$A$171</xm:f>
          </x14:formula1>
          <xm:sqref>C54:C55</xm:sqref>
        </x14:dataValidation>
        <x14:dataValidation type="list" allowBlank="1" showInputMessage="1" xr:uid="{10BD8639-86D8-4419-8789-FA5B602F121E}">
          <x14:formula1>
            <xm:f>Guias!$A$243:$A$244</xm:f>
          </x14:formula1>
          <xm:sqref>C52:C53</xm:sqref>
        </x14:dataValidation>
        <x14:dataValidation type="list" allowBlank="1" showInputMessage="1" xr:uid="{3FE6CF92-B4BD-474A-AB94-175DC277A6C2}">
          <x14:formula1>
            <xm:f>Guias!$A$230:$A$242</xm:f>
          </x14:formula1>
          <xm:sqref>C49:C51</xm:sqref>
        </x14:dataValidation>
        <x14:dataValidation type="list" allowBlank="1" showInputMessage="1" xr:uid="{2643F06E-91E6-4E46-B215-E8371C92F2A6}">
          <x14:formula1>
            <xm:f>Guias!$A$226:$A$229</xm:f>
          </x14:formula1>
          <xm:sqref>C9:C10</xm:sqref>
        </x14:dataValidation>
        <x14:dataValidation type="list" allowBlank="1" showInputMessage="1" xr:uid="{982EC287-8DAA-4DDB-8948-A339024C6109}">
          <x14:formula1>
            <xm:f>Guias!$A$172:$A$199</xm:f>
          </x14:formula1>
          <xm:sqref>C56:C61</xm:sqref>
        </x14:dataValidation>
        <x14:dataValidation type="list" allowBlank="1" showInputMessage="1" xr:uid="{CD41A108-71DF-49FE-BF69-1C9065A4D993}">
          <x14:formula1>
            <xm:f>Guias!$A$143:$A$167</xm:f>
          </x14:formula1>
          <xm:sqref>C46:C48</xm:sqref>
        </x14:dataValidation>
        <x14:dataValidation type="list" allowBlank="1" showInputMessage="1" xr:uid="{BECF595B-589F-49AE-9564-104806A9DAA4}">
          <x14:formula1>
            <xm:f>Guias!$A$5:$A$84</xm:f>
          </x14:formula1>
          <xm:sqref>C26:C35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BC7B0-7687-48DD-A2DC-E423B1D2F805}">
  <sheetPr codeName="Hoja246"/>
  <dimension ref="A1:P73"/>
  <sheetViews>
    <sheetView topLeftCell="A15" zoomScale="90" zoomScaleNormal="90" workbookViewId="0">
      <selection activeCell="I38" sqref="I38"/>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41"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t="s">
        <v>1714</v>
      </c>
      <c r="D9" s="252">
        <f>IF(C9="",,VLOOKUP(C9,CIERRE!A$70:AJ$800,9,FALSE))</f>
        <v>69.58</v>
      </c>
      <c r="E9" s="20" t="s">
        <v>137</v>
      </c>
      <c r="F9" s="91">
        <v>0.61805555555555558</v>
      </c>
      <c r="G9" s="91"/>
      <c r="H9" s="92">
        <f t="shared" si="0"/>
        <v>26.575694444444441</v>
      </c>
      <c r="I9" s="154" t="s">
        <v>1051</v>
      </c>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43.5">
      <c r="A11" s="565"/>
      <c r="B11" s="561" t="s">
        <v>23</v>
      </c>
      <c r="C11" s="22" t="s">
        <v>126</v>
      </c>
      <c r="D11" s="27">
        <f>IF(C11="",,VLOOKUP(C11,CIERRE!A$70:AJ$800,9,FALSE))</f>
        <v>625.6</v>
      </c>
      <c r="E11" s="22" t="s">
        <v>137</v>
      </c>
      <c r="F11" s="23">
        <v>0.39583333333333331</v>
      </c>
      <c r="G11" s="23" t="s">
        <v>978</v>
      </c>
      <c r="H11" s="24">
        <v>585</v>
      </c>
      <c r="I11" s="25" t="s">
        <v>1045</v>
      </c>
      <c r="J11" s="97" t="s">
        <v>2047</v>
      </c>
      <c r="K11" s="27" t="str">
        <f>IF(C11="",,VLOOKUP(C11,Patrones!$A$1:$E$293,5,FALSE))</f>
        <v>CLB-003IUI</v>
      </c>
      <c r="L11" s="27"/>
      <c r="M11" s="27"/>
      <c r="N11" s="27"/>
    </row>
    <row r="12" spans="1:16" ht="29">
      <c r="A12" s="565"/>
      <c r="B12" s="562"/>
      <c r="C12" s="19" t="s">
        <v>275</v>
      </c>
      <c r="D12" s="161">
        <f>IF(C12="",,VLOOKUP(C12,CIERRE!A$70:AJ$800,9,FALSE))</f>
        <v>69.3</v>
      </c>
      <c r="E12" s="19" t="s">
        <v>490</v>
      </c>
      <c r="F12" s="83"/>
      <c r="G12" s="83"/>
      <c r="H12" s="226" t="str">
        <f t="shared" si="0"/>
        <v xml:space="preserve"> </v>
      </c>
      <c r="I12" s="270" t="s">
        <v>2048</v>
      </c>
      <c r="J12" s="262"/>
      <c r="K12" s="161" t="str">
        <f>IF(C12="",,VLOOKUP(C12,Patrones!$A$1:$E$293,5,FALSE))</f>
        <v>CLBA-036IUI</v>
      </c>
      <c r="L12" s="161"/>
      <c r="M12" s="161"/>
      <c r="N12" s="161"/>
    </row>
    <row r="13" spans="1:16" ht="29">
      <c r="A13" s="565"/>
      <c r="B13" s="562"/>
      <c r="C13" s="19" t="s">
        <v>1134</v>
      </c>
      <c r="D13" s="161" t="e">
        <f>IF(C13="",,VLOOKUP(C13,CIERRE!A$70:AJ$800,9,FALSE))</f>
        <v>#N/A</v>
      </c>
      <c r="E13" s="19" t="s">
        <v>490</v>
      </c>
      <c r="F13" s="83"/>
      <c r="G13" s="83"/>
      <c r="H13" s="226" t="str">
        <f t="shared" si="0"/>
        <v xml:space="preserve"> </v>
      </c>
      <c r="I13" s="270" t="s">
        <v>2049</v>
      </c>
      <c r="J13" s="262"/>
      <c r="K13" s="161" t="str">
        <f>IF(C13="",,VLOOKUP(C13,Patrones!$A$1:$E$293,5,FALSE))</f>
        <v>CLBA-036IUI</v>
      </c>
      <c r="L13" s="161"/>
      <c r="M13" s="161"/>
      <c r="N13" s="161"/>
    </row>
    <row r="14" spans="1:16" ht="29">
      <c r="A14" s="565"/>
      <c r="B14" s="562"/>
      <c r="C14" s="19" t="s">
        <v>796</v>
      </c>
      <c r="D14" s="161">
        <f>IF(C14="",,VLOOKUP(C14,CIERRE!A$70:AJ$800,9,FALSE))</f>
        <v>1484.28</v>
      </c>
      <c r="E14" s="19" t="s">
        <v>490</v>
      </c>
      <c r="F14" s="83"/>
      <c r="G14" s="83"/>
      <c r="H14" s="226"/>
      <c r="I14" s="270" t="s">
        <v>2050</v>
      </c>
      <c r="J14" s="262"/>
      <c r="K14" s="161"/>
      <c r="L14" s="161"/>
      <c r="M14" s="161"/>
      <c r="N14" s="161"/>
    </row>
    <row r="15" spans="1:16" ht="29.5" thickBot="1">
      <c r="A15" s="565"/>
      <c r="B15" s="563"/>
      <c r="C15" s="19" t="s">
        <v>1712</v>
      </c>
      <c r="D15" s="161">
        <f>IF(C15="",,VLOOKUP(C15,CIERRE!A$70:AJ$800,9,FALSE))</f>
        <v>581.13</v>
      </c>
      <c r="E15" s="173" t="s">
        <v>490</v>
      </c>
      <c r="F15" s="170"/>
      <c r="G15" s="170"/>
      <c r="H15" s="171"/>
      <c r="I15" s="172" t="s">
        <v>2051</v>
      </c>
      <c r="J15" s="195"/>
      <c r="K15" s="169"/>
      <c r="L15" s="169"/>
      <c r="M15" s="169"/>
      <c r="N15" s="169"/>
    </row>
    <row r="16" spans="1:16" ht="58">
      <c r="A16" s="565"/>
      <c r="B16" s="558" t="s">
        <v>29</v>
      </c>
      <c r="C16" s="232" t="s">
        <v>272</v>
      </c>
      <c r="D16" s="252">
        <f>IF(C16="",,VLOOKUP(C16,CIERRE!A$70:AJ$800,9,FALSE))</f>
        <v>17.16</v>
      </c>
      <c r="E16" s="20" t="s">
        <v>137</v>
      </c>
      <c r="F16" s="91">
        <v>0.29166666666666669</v>
      </c>
      <c r="G16" s="91">
        <v>0.46180555555555558</v>
      </c>
      <c r="H16" s="92">
        <f t="shared" si="0"/>
        <v>2.9195833333333336</v>
      </c>
      <c r="I16" s="251" t="s">
        <v>1042</v>
      </c>
      <c r="J16" s="99" t="s">
        <v>2045</v>
      </c>
      <c r="K16" s="28"/>
      <c r="L16" s="28"/>
      <c r="M16" s="28"/>
      <c r="N16" s="28"/>
    </row>
    <row r="17" spans="1:14">
      <c r="A17" s="565"/>
      <c r="B17" s="559"/>
      <c r="C17" s="233" t="s">
        <v>131</v>
      </c>
      <c r="D17" s="253">
        <f>IF(C17="",,VLOOKUP(C17,CIERRE!A$70:AJ$800,9,FALSE))</f>
        <v>234.9</v>
      </c>
      <c r="E17" s="128" t="s">
        <v>490</v>
      </c>
      <c r="F17" s="95"/>
      <c r="G17" s="95"/>
      <c r="H17" s="96" t="str">
        <f t="shared" si="0"/>
        <v xml:space="preserve"> </v>
      </c>
      <c r="I17" s="256" t="s">
        <v>2052</v>
      </c>
      <c r="J17" s="267"/>
      <c r="K17" s="26"/>
      <c r="L17"/>
      <c r="M17" s="26"/>
      <c r="N17" s="26"/>
    </row>
    <row r="18" spans="1:14" ht="15" thickBot="1">
      <c r="A18" s="565"/>
      <c r="B18" s="560"/>
      <c r="C18" s="233"/>
      <c r="D18" s="253">
        <f>IF(C18="",,VLOOKUP(C18,CIERRE!A$70:AJ$800,9,FALSE))</f>
        <v>0</v>
      </c>
      <c r="E18" s="128"/>
      <c r="F18" s="204"/>
      <c r="G18" s="204"/>
      <c r="H18" s="168" t="str">
        <f t="shared" si="0"/>
        <v xml:space="preserve"> </v>
      </c>
      <c r="I18" s="144"/>
      <c r="J18" s="211"/>
      <c r="K18" s="166"/>
      <c r="L18" s="166"/>
      <c r="M18" s="166"/>
      <c r="N18" s="166"/>
    </row>
    <row r="19" spans="1:14" ht="29">
      <c r="A19" s="565"/>
      <c r="B19" s="561" t="s">
        <v>33</v>
      </c>
      <c r="C19" s="22" t="s">
        <v>309</v>
      </c>
      <c r="D19" s="27">
        <f>IF(C19="",,VLOOKUP(C19,CIERRE!A$70:AJ$800,9,FALSE))</f>
        <v>420</v>
      </c>
      <c r="E19" s="22" t="s">
        <v>490</v>
      </c>
      <c r="F19" s="23"/>
      <c r="G19" s="23"/>
      <c r="H19" s="24" t="str">
        <f t="shared" si="0"/>
        <v xml:space="preserve"> </v>
      </c>
      <c r="I19" s="25" t="s">
        <v>2053</v>
      </c>
      <c r="J19" s="97"/>
      <c r="K19" s="27" t="str">
        <f>IF(C19="",,VLOOKUP(C19,Patrones!$A$1:$E$293,5,FALSE))</f>
        <v>YLBA-026WIW</v>
      </c>
      <c r="L19" s="27"/>
      <c r="M19" s="27"/>
      <c r="N19" s="27"/>
    </row>
    <row r="20" spans="1:14">
      <c r="A20" s="565"/>
      <c r="B20" s="562"/>
      <c r="C20" s="19"/>
      <c r="D20" s="161">
        <f>IF(C20="",,VLOOKUP(C20,CIERRE!A$70:AJ$800,9,FALSE))</f>
        <v>0</v>
      </c>
      <c r="E20" s="127"/>
      <c r="F20" s="165"/>
      <c r="G20" s="165"/>
      <c r="H20" s="79" t="str">
        <f t="shared" si="0"/>
        <v xml:space="preserve"> </v>
      </c>
      <c r="I20" s="146"/>
      <c r="J20" s="269"/>
      <c r="K20" s="145">
        <f>IF(C20="",,VLOOKUP(C20,Patrones!$A$1:$E$293,5,FALSE))</f>
        <v>0</v>
      </c>
      <c r="L20" s="145"/>
      <c r="M20" s="145"/>
      <c r="N20" s="145"/>
    </row>
    <row r="21" spans="1:14" ht="15" thickBot="1">
      <c r="A21" s="566"/>
      <c r="B21" s="563"/>
      <c r="C21" s="19"/>
      <c r="D21" s="169">
        <f>IF(C21="",,VLOOKUP(C21,CIERRE!A$70:AJ$800,9,FALSE))</f>
        <v>0</v>
      </c>
      <c r="E21" s="173"/>
      <c r="F21" s="170"/>
      <c r="G21" s="170"/>
      <c r="H21" s="171" t="str">
        <f t="shared" si="0"/>
        <v xml:space="preserve"> </v>
      </c>
      <c r="I21" s="172"/>
      <c r="J21" s="195"/>
      <c r="K21" s="169">
        <f>IF(C21="",,VLOOKUP(C21,Patrones!$A$1:$E$293,5,FALSE))</f>
        <v>0</v>
      </c>
      <c r="L21" s="169"/>
      <c r="M21" s="169"/>
      <c r="N21" s="169"/>
    </row>
    <row r="22" spans="1:14" ht="29">
      <c r="A22" s="556" t="s">
        <v>659</v>
      </c>
      <c r="B22" s="558" t="s">
        <v>8</v>
      </c>
      <c r="C22" s="232" t="s">
        <v>1146</v>
      </c>
      <c r="D22" s="253" t="e">
        <f>IF(C22="",,VLOOKUP(C22,CIERRE!A$70:AJ$800,9,FALSE))</f>
        <v>#N/A</v>
      </c>
      <c r="E22" s="20" t="s">
        <v>490</v>
      </c>
      <c r="F22" s="91"/>
      <c r="G22" s="91"/>
      <c r="H22" s="92" t="str">
        <f>IF(MID(G22,1,3)="Con","",IF(E22="APAGADO",D22/24*(IF((G22-F22)*24&gt;0,(G22-F22)*24,24+(G22-F22)*24))," "))</f>
        <v xml:space="preserve"> </v>
      </c>
      <c r="I22" s="154" t="s">
        <v>2054</v>
      </c>
      <c r="J22" s="99"/>
      <c r="K22" s="28" t="str">
        <f>IF(C22="",,VLOOKUP(C22,Patrones!$A$1:$E$293,5,FALSE))</f>
        <v>ACAI-107IUI</v>
      </c>
      <c r="L22" s="28"/>
      <c r="M22" s="28"/>
      <c r="N22" s="28"/>
    </row>
    <row r="23" spans="1:14" ht="29">
      <c r="A23" s="557"/>
      <c r="B23" s="559"/>
      <c r="C23" s="237" t="s">
        <v>1061</v>
      </c>
      <c r="D23" s="254">
        <f>IF(C23="",,VLOOKUP(C23,CIERRE!A$70:AJ$800,9,FALSE))</f>
        <v>522</v>
      </c>
      <c r="E23" s="238" t="s">
        <v>490</v>
      </c>
      <c r="F23" s="228"/>
      <c r="G23" s="228"/>
      <c r="H23" s="239" t="str">
        <f t="shared" si="0"/>
        <v xml:space="preserve"> </v>
      </c>
      <c r="I23" s="251" t="s">
        <v>1969</v>
      </c>
      <c r="J23" s="229"/>
      <c r="K23" s="162" t="str">
        <f>IF(C23="",,VLOOKUP(C23,Patrones!$A$1:$E$293,5,FALSE))</f>
        <v>ACAJ-209R1IUI</v>
      </c>
      <c r="L23" s="162"/>
      <c r="M23" s="162"/>
      <c r="N23" s="162"/>
    </row>
    <row r="24" spans="1:14" ht="29">
      <c r="A24" s="557"/>
      <c r="B24" s="559"/>
      <c r="C24" s="237" t="s">
        <v>1559</v>
      </c>
      <c r="D24" s="254">
        <f>IF(C24="",,VLOOKUP(C24,CIERRE!A$70:AJ$800,9,FALSE))</f>
        <v>543.20000000000005</v>
      </c>
      <c r="E24" s="238" t="s">
        <v>490</v>
      </c>
      <c r="F24" s="228"/>
      <c r="G24" s="228"/>
      <c r="H24" s="239" t="str">
        <f t="shared" si="0"/>
        <v xml:space="preserve"> </v>
      </c>
      <c r="I24" s="251" t="s">
        <v>2055</v>
      </c>
      <c r="J24" s="229"/>
      <c r="K24" s="162" t="e">
        <f>IF(C24="",,VLOOKUP(C24,Patrones!$A$1:$E$293,5,FALSE))</f>
        <v>#N/A</v>
      </c>
      <c r="L24" s="162"/>
      <c r="M24" s="162"/>
      <c r="N24" s="162"/>
    </row>
    <row r="25" spans="1:14" ht="15" thickBot="1">
      <c r="A25" s="557"/>
      <c r="B25" s="560"/>
      <c r="C25" s="236"/>
      <c r="D25" s="253">
        <f>IF(C25="",,VLOOKUP(C25,CIERRE!A$70:AJ$800,9,FALSE))</f>
        <v>0</v>
      </c>
      <c r="E25" s="150"/>
      <c r="F25" s="93"/>
      <c r="G25" s="93"/>
      <c r="H25" s="94" t="str">
        <f t="shared" si="0"/>
        <v xml:space="preserve"> </v>
      </c>
      <c r="I25" s="152"/>
      <c r="J25" s="101"/>
      <c r="K25" s="29">
        <f>IF(C25="",,VLOOKUP(C25,Patrones!$A$1:$E$293,5,FALSE))</f>
        <v>0</v>
      </c>
      <c r="L25" s="29"/>
      <c r="M25" s="29"/>
      <c r="N25" s="29"/>
    </row>
    <row r="26" spans="1:14" ht="29">
      <c r="A26" s="557"/>
      <c r="B26" s="561" t="s">
        <v>66</v>
      </c>
      <c r="C26" s="22" t="s">
        <v>11</v>
      </c>
      <c r="D26" s="27">
        <f>IF(C26="",,VLOOKUP(C26,CIERRE!A$70:AJ$800,9,FALSE))</f>
        <v>285.76</v>
      </c>
      <c r="E26" s="22" t="s">
        <v>137</v>
      </c>
      <c r="F26" s="23">
        <v>0.39583333333333331</v>
      </c>
      <c r="G26" s="23">
        <v>0.58333333333333337</v>
      </c>
      <c r="H26" s="24">
        <f t="shared" si="0"/>
        <v>53.58000000000002</v>
      </c>
      <c r="I26" s="25" t="s">
        <v>1053</v>
      </c>
      <c r="J26" s="98" t="s">
        <v>2044</v>
      </c>
      <c r="K26" s="27" t="str">
        <f>IF(C26="",,VLOOKUP(C26,Patrones!$A$1:$E$293,5,FALSE))</f>
        <v>ACAH-161ITI</v>
      </c>
      <c r="L26" s="27"/>
      <c r="M26" s="27"/>
      <c r="N26" s="27"/>
    </row>
    <row r="27" spans="1:14">
      <c r="A27" s="557"/>
      <c r="B27" s="562"/>
      <c r="C27" s="127" t="s">
        <v>997</v>
      </c>
      <c r="D27" s="145">
        <f>IF(C27="",,VLOOKUP(C27,CIERRE!A$70:AJ$800,9,FALSE))</f>
        <v>388.08</v>
      </c>
      <c r="E27" s="127" t="s">
        <v>490</v>
      </c>
      <c r="F27" s="165"/>
      <c r="G27" s="165"/>
      <c r="H27" s="79" t="str">
        <f t="shared" si="0"/>
        <v xml:space="preserve"> </v>
      </c>
      <c r="I27" s="146" t="s">
        <v>2063</v>
      </c>
      <c r="J27" s="242"/>
      <c r="K27" s="145" t="e">
        <f>IF(C27="",,VLOOKUP(C27,Patrones!$A$1:$E$293,5,FALSE))</f>
        <v>#N/A</v>
      </c>
      <c r="L27" s="161"/>
      <c r="M27" s="161"/>
      <c r="N27" s="161"/>
    </row>
    <row r="28" spans="1:14" ht="29.5" thickBot="1">
      <c r="A28" s="557"/>
      <c r="B28" s="563"/>
      <c r="C28" s="78" t="s">
        <v>922</v>
      </c>
      <c r="D28" s="153"/>
      <c r="E28" s="78" t="s">
        <v>490</v>
      </c>
      <c r="F28" s="265"/>
      <c r="G28" s="265"/>
      <c r="H28" s="266" t="str">
        <f t="shared" si="0"/>
        <v xml:space="preserve"> </v>
      </c>
      <c r="I28" s="155" t="s">
        <v>2056</v>
      </c>
      <c r="J28" s="268"/>
      <c r="K28" s="153" t="str">
        <f>IF(C28="",,VLOOKUP(C28,Patrones!$A$1:$E$293,5,FALSE))</f>
        <v>ACAJ-094WIW</v>
      </c>
      <c r="L28" s="161"/>
      <c r="M28" s="161"/>
      <c r="N28" s="151"/>
    </row>
    <row r="29" spans="1:14">
      <c r="A29" s="567" t="s">
        <v>660</v>
      </c>
      <c r="B29" s="558" t="s">
        <v>20</v>
      </c>
      <c r="C29" s="232"/>
      <c r="D29" s="252">
        <f>IF(C29="",,VLOOKUP(C29,CIERRE!A$70:AJ$800,9,FALSE))</f>
        <v>0</v>
      </c>
      <c r="E29" s="20"/>
      <c r="F29" s="21"/>
      <c r="G29" s="21"/>
      <c r="H29" s="194" t="str">
        <f t="shared" si="0"/>
        <v xml:space="preserve"> </v>
      </c>
      <c r="I29" s="154"/>
      <c r="J29" s="99"/>
      <c r="K29" s="28">
        <f>IF(C29="",,VLOOKUP(C29,Patrones!$A$1:$E$293,5,FALSE))</f>
        <v>0</v>
      </c>
      <c r="L29" s="28"/>
      <c r="M29" s="28"/>
      <c r="N29" s="28"/>
    </row>
    <row r="30" spans="1:14">
      <c r="A30" s="568"/>
      <c r="B30" s="559"/>
      <c r="C30" s="233"/>
      <c r="D30" s="253">
        <f>IF(C30="",,VLOOKUP(C30,CIERRE!A$70:AJ$800,9,FALSE))</f>
        <v>0</v>
      </c>
      <c r="E30" s="128"/>
      <c r="F30" s="95"/>
      <c r="G30" s="95"/>
      <c r="H30" s="96" t="str">
        <f t="shared" si="0"/>
        <v xml:space="preserve"> </v>
      </c>
      <c r="I30" s="256"/>
      <c r="J30" s="267"/>
      <c r="K30" s="26">
        <f>IF(C30="",,VLOOKUP(C30,Patrones!$A$1:$E$293,5,FALSE))</f>
        <v>0</v>
      </c>
      <c r="L30" s="26"/>
      <c r="M30" s="26"/>
      <c r="N30" s="26"/>
    </row>
    <row r="31" spans="1:14" ht="15" thickBot="1">
      <c r="A31" s="568"/>
      <c r="B31" s="560"/>
      <c r="C31" s="233"/>
      <c r="D31" s="253">
        <f>IF(C31="",,VLOOKUP(C31,CIERRE!A$70:AJ$800,9,FALSE))</f>
        <v>0</v>
      </c>
      <c r="E31" s="128"/>
      <c r="F31" s="204"/>
      <c r="G31" s="204"/>
      <c r="H31" s="168" t="str">
        <f t="shared" si="0"/>
        <v xml:space="preserve"> </v>
      </c>
      <c r="I31" s="144"/>
      <c r="J31" s="211"/>
      <c r="K31" s="166">
        <f>IF(C31="",,VLOOKUP(C31,Patrones!$A$1:$E$293,5,FALSE))</f>
        <v>0</v>
      </c>
      <c r="L31" s="166"/>
      <c r="M31" s="166"/>
      <c r="N31" s="166"/>
    </row>
    <row r="32" spans="1:14">
      <c r="A32" s="568"/>
      <c r="B32" s="561" t="s">
        <v>28</v>
      </c>
      <c r="C32" s="22"/>
      <c r="D32" s="27">
        <f>IF(C32="",,VLOOKUP(C32,CIERRE!A$70:AJ$800,9,FALSE))</f>
        <v>0</v>
      </c>
      <c r="E32" s="22"/>
      <c r="F32" s="23"/>
      <c r="G32" s="23"/>
      <c r="H32" s="24" t="str">
        <f t="shared" si="0"/>
        <v xml:space="preserve"> </v>
      </c>
      <c r="I32" s="25"/>
      <c r="J32" s="98"/>
      <c r="K32" s="27">
        <f>IF(C32="",,VLOOKUP(C32,Patrones!$A$1:$E$293,5,FALSE))</f>
        <v>0</v>
      </c>
      <c r="L32" s="27"/>
      <c r="M32" s="27"/>
      <c r="N32" s="27"/>
    </row>
    <row r="33" spans="1:14">
      <c r="A33" s="568"/>
      <c r="B33" s="562"/>
      <c r="C33" s="127"/>
      <c r="D33" s="145">
        <f>IF(C33="",,VLOOKUP(C33,CIERRE!A$70:AJ$800,9,FALSE))</f>
        <v>0</v>
      </c>
      <c r="E33" s="127"/>
      <c r="F33" s="165"/>
      <c r="G33" s="165"/>
      <c r="H33" s="79" t="str">
        <f t="shared" si="0"/>
        <v xml:space="preserve"> </v>
      </c>
      <c r="I33" s="146"/>
      <c r="J33" s="242"/>
      <c r="K33" s="145">
        <f>IF(C33="",,VLOOKUP(C33,Patrones!$A$1:$E$293,5,FALSE))</f>
        <v>0</v>
      </c>
      <c r="L33" s="145"/>
      <c r="M33" s="145"/>
      <c r="N33" s="145"/>
    </row>
    <row r="34" spans="1:14" ht="15" thickBot="1">
      <c r="A34" s="568"/>
      <c r="B34" s="563"/>
      <c r="C34" s="173"/>
      <c r="D34" s="169">
        <f>IF(C34="",,VLOOKUP(C34,CIERRE!A$70:AJ$800,9,FALSE))</f>
        <v>0</v>
      </c>
      <c r="E34" s="173"/>
      <c r="F34" s="170"/>
      <c r="G34" s="170"/>
      <c r="H34" s="171" t="str">
        <f t="shared" si="0"/>
        <v xml:space="preserve"> </v>
      </c>
      <c r="I34" s="172"/>
      <c r="J34" s="268"/>
      <c r="K34" s="169">
        <f>IF(C34="",,VLOOKUP(C34,Patrones!$A$1:$E$293,5,FALSE))</f>
        <v>0</v>
      </c>
      <c r="L34" s="169"/>
      <c r="M34" s="169"/>
      <c r="N34" s="169"/>
    </row>
    <row r="35" spans="1:14" ht="15" customHeight="1">
      <c r="A35" s="568"/>
      <c r="B35" s="570" t="s">
        <v>203</v>
      </c>
      <c r="C35" s="232"/>
      <c r="D35" s="252">
        <f>IF(C35="",,VLOOKUP(C35,CIERRE!A$70:AJ$800,9,FALSE))</f>
        <v>0</v>
      </c>
      <c r="E35" s="20"/>
      <c r="F35" s="91"/>
      <c r="G35" s="91"/>
      <c r="H35" s="92" t="str">
        <f t="shared" si="0"/>
        <v xml:space="preserve"> </v>
      </c>
      <c r="I35" s="154"/>
      <c r="J35" s="99"/>
      <c r="K35" s="28"/>
      <c r="L35" s="28"/>
      <c r="M35" s="28"/>
      <c r="N35" s="28"/>
    </row>
    <row r="36" spans="1:14" ht="15.75" customHeight="1" thickBot="1">
      <c r="A36" s="568"/>
      <c r="B36" s="571"/>
      <c r="C36" s="233"/>
      <c r="D36" s="253">
        <f>IF(C36="",,VLOOKUP(C36,CIERRE!A$70:AJ$800,9,FALSE))</f>
        <v>0</v>
      </c>
      <c r="E36" s="128"/>
      <c r="F36" s="204"/>
      <c r="G36" s="204"/>
      <c r="H36" s="168" t="str">
        <f t="shared" si="0"/>
        <v xml:space="preserve"> </v>
      </c>
      <c r="I36" s="144"/>
      <c r="J36" s="211"/>
      <c r="K36" s="166"/>
      <c r="L36" s="166"/>
      <c r="M36" s="166"/>
      <c r="N36" s="166"/>
    </row>
    <row r="37" spans="1:14">
      <c r="A37" s="568"/>
      <c r="B37" s="561" t="s">
        <v>21</v>
      </c>
      <c r="C37" s="22"/>
      <c r="D37" s="27">
        <f>IF(C37="",,VLOOKUP(C37,CIERRE!A$70:AJ$800,9,FALSE))</f>
        <v>0</v>
      </c>
      <c r="E37" s="22"/>
      <c r="F37" s="23"/>
      <c r="G37" s="23"/>
      <c r="H37" s="226" t="str">
        <f t="shared" si="0"/>
        <v xml:space="preserve"> </v>
      </c>
      <c r="I37" s="25"/>
      <c r="J37" s="97"/>
      <c r="K37" s="27"/>
      <c r="L37" s="27"/>
      <c r="M37" s="27"/>
      <c r="N37" s="27"/>
    </row>
    <row r="38" spans="1:14" ht="15" thickBot="1">
      <c r="A38" s="568"/>
      <c r="B38" s="563"/>
      <c r="C38" s="173"/>
      <c r="D38" s="169">
        <f>IF(C38="",,VLOOKUP(C38,CIERRE!A$70:AJ$800,9,FALSE))</f>
        <v>0</v>
      </c>
      <c r="E38" s="173"/>
      <c r="F38" s="170"/>
      <c r="G38" s="170"/>
      <c r="H38" s="171" t="str">
        <f t="shared" si="0"/>
        <v xml:space="preserve"> </v>
      </c>
      <c r="I38" s="172"/>
      <c r="J38" s="195"/>
      <c r="K38" s="169"/>
      <c r="L38" s="169"/>
      <c r="M38" s="169"/>
      <c r="N38" s="169"/>
    </row>
    <row r="39" spans="1:14">
      <c r="A39" s="568"/>
      <c r="B39" s="570" t="s">
        <v>22</v>
      </c>
      <c r="C39" s="232"/>
      <c r="D39" s="252">
        <f>IF(C39="",,VLOOKUP(C39,CIERRE!A$70:AJ$800,9,FALSE))</f>
        <v>0</v>
      </c>
      <c r="E39" s="20"/>
      <c r="F39" s="21"/>
      <c r="G39" s="21"/>
      <c r="H39" s="92" t="str">
        <f t="shared" si="0"/>
        <v xml:space="preserve"> </v>
      </c>
      <c r="I39" s="154"/>
      <c r="J39" s="100"/>
      <c r="K39" s="28">
        <f>IF(C39="",,VLOOKUP(C39,Patrones!$A$1:$E$293,5,FALSE))</f>
        <v>0</v>
      </c>
      <c r="L39" s="28"/>
      <c r="M39" s="28"/>
      <c r="N39" s="26"/>
    </row>
    <row r="40" spans="1:14">
      <c r="A40" s="568"/>
      <c r="B40" s="572"/>
      <c r="C40" s="234"/>
      <c r="D40" s="254">
        <f>IF(C40="",,VLOOKUP(C40,CIERRE!A$70:AJ$800,9,FALSE))</f>
        <v>0</v>
      </c>
      <c r="E40" s="32"/>
      <c r="F40" s="257"/>
      <c r="G40" s="257"/>
      <c r="H40" s="96" t="str">
        <f t="shared" si="0"/>
        <v xml:space="preserve"> </v>
      </c>
      <c r="I40" s="256"/>
      <c r="J40" s="263"/>
      <c r="K40" s="26">
        <f>IF(C40="",,VLOOKUP(C40,Patrones!$A$1:$E$293,5,FALSE))</f>
        <v>0</v>
      </c>
      <c r="L40" s="26"/>
      <c r="M40" s="26"/>
      <c r="N40" s="149"/>
    </row>
    <row r="41" spans="1:14" ht="15" thickBot="1">
      <c r="A41" s="569"/>
      <c r="B41" s="571"/>
      <c r="C41" s="235"/>
      <c r="D41" s="255">
        <f>IF(C41="",,VLOOKUP(C41,CIERRE!A$70:AJ$800,9,FALSE))</f>
        <v>0</v>
      </c>
      <c r="E41" s="167"/>
      <c r="F41" s="196"/>
      <c r="G41" s="196"/>
      <c r="H41" s="168" t="str">
        <f t="shared" si="0"/>
        <v xml:space="preserve"> </v>
      </c>
      <c r="I41" s="174"/>
      <c r="J41" s="230"/>
      <c r="K41" s="166">
        <f>IF(C41="",,VLOOKUP(C41,Patrones!$A$1:$E$293,5,FALSE))</f>
        <v>0</v>
      </c>
      <c r="L41" s="166"/>
      <c r="M41" s="166"/>
      <c r="N41" s="29"/>
    </row>
    <row r="42" spans="1:14" ht="15" thickBot="1">
      <c r="C42" s="102"/>
      <c r="E42" s="2"/>
      <c r="G42" s="198" t="s">
        <v>37</v>
      </c>
      <c r="H42" s="199">
        <f>SUM(H7:H41)</f>
        <v>668.07527777777784</v>
      </c>
      <c r="I42" s="103"/>
    </row>
    <row r="43" spans="1:14">
      <c r="C43" s="102"/>
      <c r="E43" s="2"/>
      <c r="G43" s="104"/>
      <c r="H43" s="105"/>
    </row>
    <row r="44" spans="1:14">
      <c r="C44" s="102"/>
      <c r="E44" s="2"/>
      <c r="G44" s="104"/>
      <c r="H44" s="105"/>
    </row>
    <row r="45" spans="1:14">
      <c r="C45" s="102"/>
    </row>
    <row r="46" spans="1:14">
      <c r="C46" s="102"/>
    </row>
    <row r="47" spans="1:14">
      <c r="C47" s="102"/>
    </row>
    <row r="48" spans="1:14">
      <c r="C48" s="102"/>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sheetData>
  <mergeCells count="34">
    <mergeCell ref="A29:A41"/>
    <mergeCell ref="B29:B31"/>
    <mergeCell ref="B32:B34"/>
    <mergeCell ref="B35:B36"/>
    <mergeCell ref="B37:B38"/>
    <mergeCell ref="B39:B41"/>
    <mergeCell ref="M4:M6"/>
    <mergeCell ref="A4:A6"/>
    <mergeCell ref="B4:B6"/>
    <mergeCell ref="C4:C6"/>
    <mergeCell ref="A22:A28"/>
    <mergeCell ref="B22:B25"/>
    <mergeCell ref="B26:B28"/>
    <mergeCell ref="H4:H5"/>
    <mergeCell ref="I4:I6"/>
    <mergeCell ref="J4:J6"/>
    <mergeCell ref="K4:K6"/>
    <mergeCell ref="L4:L6"/>
    <mergeCell ref="K2:K3"/>
    <mergeCell ref="L2:L3"/>
    <mergeCell ref="M2:M3"/>
    <mergeCell ref="N2:N3"/>
    <mergeCell ref="B11:B15"/>
    <mergeCell ref="D4:D6"/>
    <mergeCell ref="E4:E6"/>
    <mergeCell ref="F4:G5"/>
    <mergeCell ref="A2:I3"/>
    <mergeCell ref="J2:J3"/>
    <mergeCell ref="N4:N6"/>
    <mergeCell ref="A7:A21"/>
    <mergeCell ref="B7:B8"/>
    <mergeCell ref="B9:B10"/>
    <mergeCell ref="B16:B18"/>
    <mergeCell ref="B19:B21"/>
  </mergeCells>
  <dataValidations count="1">
    <dataValidation type="list" allowBlank="1" showInputMessage="1" showErrorMessage="1" sqref="N7:N41" xr:uid="{D13356C2-5F53-4292-ABDC-A6A9E89C73EB}">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5851C733-27CD-43CD-A83A-9F3D11A95497}">
          <x14:formula1>
            <xm:f>Guias!$R$3:$R$102</xm:f>
          </x14:formula1>
          <xm:sqref>M7:M41</xm:sqref>
        </x14:dataValidation>
        <x14:dataValidation type="list" allowBlank="1" showInputMessage="1" showErrorMessage="1" xr:uid="{58A045C1-F248-4430-A2DE-A15F0F346B2E}">
          <x14:formula1>
            <xm:f>Guias!$P$3:$P$78</xm:f>
          </x14:formula1>
          <xm:sqref>L7:L16 L18:L41</xm:sqref>
        </x14:dataValidation>
        <x14:dataValidation type="list" allowBlank="1" showInputMessage="1" xr:uid="{FD240AAE-4F21-4879-A879-E470542714D4}">
          <x14:formula1>
            <xm:f>Guias!$J$3:$J$25</xm:f>
          </x14:formula1>
          <xm:sqref>I7:I41</xm:sqref>
        </x14:dataValidation>
        <x14:dataValidation type="list" allowBlank="1" showInputMessage="1" xr:uid="{7AC39A9F-E239-4CCE-B714-D53321605345}">
          <x14:formula1>
            <xm:f>Guias!$H$3:$H$22</xm:f>
          </x14:formula1>
          <xm:sqref>E7:E41</xm:sqref>
        </x14:dataValidation>
        <x14:dataValidation type="list" allowBlank="1" showInputMessage="1" xr:uid="{2BF02163-BCC3-4100-9183-97478A7CAFB6}">
          <x14:formula1>
            <xm:f>Guias!$A$2:$A$4</xm:f>
          </x14:formula1>
          <xm:sqref>C7:C8</xm:sqref>
        </x14:dataValidation>
        <x14:dataValidation type="list" allowBlank="1" showInputMessage="1" xr:uid="{A206FD84-0250-463B-98BC-6839793F4A0D}">
          <x14:formula1>
            <xm:f>Guias!$A$85:$A$142</xm:f>
          </x14:formula1>
          <xm:sqref>C26:C28</xm:sqref>
        </x14:dataValidation>
        <x14:dataValidation type="list" allowBlank="1" showInputMessage="1" xr:uid="{573C9ACC-0217-4CFB-9272-A0305978F900}">
          <x14:formula1>
            <xm:f>Guias!$A$143:$A$167</xm:f>
          </x14:formula1>
          <xm:sqref>C29:C31</xm:sqref>
        </x14:dataValidation>
        <x14:dataValidation type="list" allowBlank="1" showInputMessage="1" xr:uid="{DE118F98-EEFE-486D-ABF9-EF4FB6047FFA}">
          <x14:formula1>
            <xm:f>Guias!$A$172:$A$199</xm:f>
          </x14:formula1>
          <xm:sqref>C39:C41</xm:sqref>
        </x14:dataValidation>
        <x14:dataValidation type="list" allowBlank="1" showInputMessage="1" xr:uid="{85277605-C358-48AD-A084-751D32FBD7FA}">
          <x14:formula1>
            <xm:f>Guias!$A$226:$A$229</xm:f>
          </x14:formula1>
          <xm:sqref>C9:C10</xm:sqref>
        </x14:dataValidation>
        <x14:dataValidation type="list" allowBlank="1" showInputMessage="1" xr:uid="{A8FBEB1B-FE5A-41C2-BAAC-A36B4EE80E5B}">
          <x14:formula1>
            <xm:f>Guias!$A$230:$A$242</xm:f>
          </x14:formula1>
          <xm:sqref>C32:C34</xm:sqref>
        </x14:dataValidation>
        <x14:dataValidation type="list" allowBlank="1" showInputMessage="1" xr:uid="{B1DDB3FC-6C8C-4C72-9E3B-765A2123D813}">
          <x14:formula1>
            <xm:f>Guias!$A$243:$A$244</xm:f>
          </x14:formula1>
          <xm:sqref>C35:C36</xm:sqref>
        </x14:dataValidation>
        <x14:dataValidation type="list" allowBlank="1" showInputMessage="1" xr:uid="{ACDBB104-3FA1-425A-ACB1-0C0134E1A326}">
          <x14:formula1>
            <xm:f>Guias!$A$168:$A$171</xm:f>
          </x14:formula1>
          <xm:sqref>C37:C38</xm:sqref>
        </x14:dataValidation>
        <x14:dataValidation type="list" allowBlank="1" showInputMessage="1" xr:uid="{6DF402FB-6A55-43E6-BA09-DD4A23E585E9}">
          <x14:formula1>
            <xm:f>Guias!$A$260:$A$272</xm:f>
          </x14:formula1>
          <xm:sqref>C19:C21</xm:sqref>
        </x14:dataValidation>
        <x14:dataValidation type="list" allowBlank="1" showInputMessage="1" xr:uid="{C2B58C8D-EBEB-4D8D-A784-93D8F1A37146}">
          <x14:formula1>
            <xm:f>Guias!$A$200:$A$224</xm:f>
          </x14:formula1>
          <xm:sqref>C11:C15</xm:sqref>
        </x14:dataValidation>
        <x14:dataValidation type="list" allowBlank="1" showInputMessage="1" xr:uid="{841D9A6F-C806-44E7-8349-69793736D1A8}">
          <x14:formula1>
            <xm:f>Guias!$A$245:$A$259</xm:f>
          </x14:formula1>
          <xm:sqref>C16:C18</xm:sqref>
        </x14:dataValidation>
        <x14:dataValidation type="list" allowBlank="1" showInputMessage="1" xr:uid="{85DB174C-8AA9-4A6A-82A1-2F1236EED677}">
          <x14:formula1>
            <xm:f>Guias!$A$5:$A$84</xm:f>
          </x14:formula1>
          <xm:sqref>C22:C25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439BB-3AD8-427E-A873-C25BD4459BE6}">
  <sheetPr codeName="Hoja247"/>
  <dimension ref="A1:P73"/>
  <sheetViews>
    <sheetView topLeftCell="A15" zoomScale="115" zoomScaleNormal="115" workbookViewId="0">
      <selection activeCell="I25" sqref="I25"/>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hidden="1"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f>IF(C7="",,VLOOKUP(C7,CIERRE!A$70:AJ$800,9,FALSE))</f>
        <v>0</v>
      </c>
      <c r="E7" s="22"/>
      <c r="F7" s="23"/>
      <c r="G7" s="23"/>
      <c r="H7" s="24" t="str">
        <f t="shared" ref="H7:H41" si="0">IF(MID(G7,1,3)="Con","",IF(E7="APAGADO",D7/24*(IF((G7-F7)*24&gt;0,(G7-F7)*24,24+(G7-F7)*24))," "))</f>
        <v xml:space="preserve"> </v>
      </c>
      <c r="I7" s="25"/>
      <c r="J7" s="97"/>
      <c r="K7" s="27"/>
      <c r="L7" s="27"/>
      <c r="M7" s="27"/>
      <c r="N7" s="27"/>
      <c r="P7" s="3" t="s">
        <v>1305</v>
      </c>
    </row>
    <row r="8" spans="1:16" ht="15" hidden="1"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thickBot="1">
      <c r="A9" s="565"/>
      <c r="B9" s="558" t="s">
        <v>127</v>
      </c>
      <c r="C9" s="232" t="s">
        <v>1714</v>
      </c>
      <c r="D9" s="252">
        <f>IF(C9="",,VLOOKUP(C9,CIERRE!A$70:AJ$800,9,FALSE))</f>
        <v>69.58</v>
      </c>
      <c r="E9" s="20" t="s">
        <v>137</v>
      </c>
      <c r="F9" s="91">
        <v>0.61805555555555558</v>
      </c>
      <c r="G9" s="91">
        <v>0.82986111111111116</v>
      </c>
      <c r="H9" s="92">
        <f t="shared" si="0"/>
        <v>14.737430555555557</v>
      </c>
      <c r="I9" s="154" t="s">
        <v>1051</v>
      </c>
      <c r="J9" s="99"/>
      <c r="K9" s="28"/>
      <c r="L9" s="28"/>
      <c r="M9" s="28"/>
      <c r="N9" s="28"/>
    </row>
    <row r="10" spans="1:16" ht="15" hidden="1"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43.5">
      <c r="A11" s="565"/>
      <c r="B11" s="561" t="s">
        <v>23</v>
      </c>
      <c r="C11" s="22" t="s">
        <v>126</v>
      </c>
      <c r="D11" s="27">
        <f>IF(C11="",,VLOOKUP(C11,CIERRE!A$70:AJ$800,9,FALSE))</f>
        <v>625.6</v>
      </c>
      <c r="E11" s="22" t="s">
        <v>137</v>
      </c>
      <c r="F11" s="23">
        <v>0.39583333333333331</v>
      </c>
      <c r="G11" s="23" t="s">
        <v>978</v>
      </c>
      <c r="H11" s="24">
        <v>585</v>
      </c>
      <c r="I11" s="25" t="s">
        <v>1045</v>
      </c>
      <c r="J11" s="97" t="s">
        <v>2047</v>
      </c>
      <c r="K11" s="27" t="str">
        <f>IF(C11="",,VLOOKUP(C11,Patrones!$A$1:$E$293,5,FALSE))</f>
        <v>CLB-003IUI</v>
      </c>
      <c r="L11" s="27"/>
      <c r="M11" s="27"/>
      <c r="N11" s="27"/>
    </row>
    <row r="12" spans="1:16" ht="29">
      <c r="A12" s="565"/>
      <c r="B12" s="562"/>
      <c r="C12" s="19" t="s">
        <v>275</v>
      </c>
      <c r="D12" s="161">
        <f>IF(C12="",,VLOOKUP(C12,CIERRE!A$70:AJ$800,9,FALSE))</f>
        <v>69.3</v>
      </c>
      <c r="E12" s="19" t="s">
        <v>490</v>
      </c>
      <c r="F12" s="83"/>
      <c r="G12" s="83"/>
      <c r="H12" s="226" t="str">
        <f t="shared" si="0"/>
        <v xml:space="preserve"> </v>
      </c>
      <c r="I12" s="270" t="s">
        <v>2055</v>
      </c>
      <c r="J12" s="262"/>
      <c r="K12" s="161" t="str">
        <f>IF(C12="",,VLOOKUP(C12,Patrones!$A$1:$E$293,5,FALSE))</f>
        <v>CLBA-036IUI</v>
      </c>
      <c r="L12" s="161"/>
      <c r="M12" s="161"/>
      <c r="N12" s="161"/>
    </row>
    <row r="13" spans="1:16" ht="29">
      <c r="A13" s="565"/>
      <c r="B13" s="562"/>
      <c r="C13" s="19" t="s">
        <v>1134</v>
      </c>
      <c r="D13" s="161" t="e">
        <f>IF(C13="",,VLOOKUP(C13,CIERRE!A$70:AJ$800,9,FALSE))</f>
        <v>#N/A</v>
      </c>
      <c r="E13" s="19" t="s">
        <v>490</v>
      </c>
      <c r="F13" s="83"/>
      <c r="G13" s="83"/>
      <c r="H13" s="226" t="str">
        <f t="shared" si="0"/>
        <v xml:space="preserve"> </v>
      </c>
      <c r="I13" s="270" t="s">
        <v>2067</v>
      </c>
      <c r="J13" s="262"/>
      <c r="K13" s="161" t="str">
        <f>IF(C13="",,VLOOKUP(C13,Patrones!$A$1:$E$293,5,FALSE))</f>
        <v>CLBA-036IUI</v>
      </c>
      <c r="L13" s="161"/>
      <c r="M13" s="161"/>
      <c r="N13" s="161"/>
    </row>
    <row r="14" spans="1:16" ht="29">
      <c r="A14" s="565"/>
      <c r="B14" s="562"/>
      <c r="C14" s="19" t="s">
        <v>796</v>
      </c>
      <c r="D14" s="161">
        <f>IF(C14="",,VLOOKUP(C14,CIERRE!A$70:AJ$800,9,FALSE))</f>
        <v>1484.28</v>
      </c>
      <c r="E14" s="19" t="s">
        <v>490</v>
      </c>
      <c r="F14" s="83"/>
      <c r="G14" s="83"/>
      <c r="H14" s="226"/>
      <c r="I14" s="270" t="s">
        <v>2049</v>
      </c>
      <c r="J14" s="262"/>
      <c r="K14" s="161"/>
      <c r="L14" s="161"/>
      <c r="M14" s="161"/>
      <c r="N14" s="161"/>
    </row>
    <row r="15" spans="1:16" ht="29.5" thickBot="1">
      <c r="A15" s="565"/>
      <c r="B15" s="563"/>
      <c r="C15" s="19" t="s">
        <v>1712</v>
      </c>
      <c r="D15" s="161">
        <f>IF(C15="",,VLOOKUP(C15,CIERRE!A$70:AJ$800,9,FALSE))</f>
        <v>581.13</v>
      </c>
      <c r="E15" s="173" t="s">
        <v>490</v>
      </c>
      <c r="F15" s="170"/>
      <c r="G15" s="170"/>
      <c r="H15" s="171"/>
      <c r="I15" s="172" t="s">
        <v>2068</v>
      </c>
      <c r="J15" s="195"/>
      <c r="K15" s="169"/>
      <c r="L15" s="169"/>
      <c r="M15" s="169"/>
      <c r="N15" s="169"/>
    </row>
    <row r="16" spans="1:16" ht="58">
      <c r="A16" s="565"/>
      <c r="B16" s="558" t="s">
        <v>29</v>
      </c>
      <c r="C16" s="232" t="s">
        <v>272</v>
      </c>
      <c r="D16" s="252">
        <f>IF(C16="",,VLOOKUP(C16,CIERRE!A$70:AJ$800,9,FALSE))</f>
        <v>17.16</v>
      </c>
      <c r="E16" s="20" t="s">
        <v>137</v>
      </c>
      <c r="F16" s="91">
        <v>0.29166666666666669</v>
      </c>
      <c r="G16" s="91">
        <v>0.46180555555555558</v>
      </c>
      <c r="H16" s="92">
        <f t="shared" si="0"/>
        <v>2.9195833333333336</v>
      </c>
      <c r="I16" s="251" t="s">
        <v>1042</v>
      </c>
      <c r="J16" s="99" t="s">
        <v>2045</v>
      </c>
      <c r="K16" s="28"/>
      <c r="L16" s="28"/>
      <c r="M16" s="28"/>
      <c r="N16" s="28"/>
    </row>
    <row r="17" spans="1:14" ht="15" thickBot="1">
      <c r="A17" s="565"/>
      <c r="B17" s="559"/>
      <c r="C17" s="233" t="s">
        <v>131</v>
      </c>
      <c r="D17" s="253">
        <f>IF(C17="",,VLOOKUP(C17,CIERRE!A$70:AJ$800,9,FALSE))</f>
        <v>234.9</v>
      </c>
      <c r="E17" s="128" t="s">
        <v>490</v>
      </c>
      <c r="F17" s="95"/>
      <c r="G17" s="95"/>
      <c r="H17" s="96" t="str">
        <f t="shared" si="0"/>
        <v xml:space="preserve"> </v>
      </c>
      <c r="I17" s="256" t="s">
        <v>2052</v>
      </c>
      <c r="J17" s="267"/>
      <c r="K17" s="26"/>
      <c r="L17"/>
      <c r="M17" s="26"/>
      <c r="N17" s="26"/>
    </row>
    <row r="18" spans="1:14" ht="15" hidden="1" thickBot="1">
      <c r="A18" s="565"/>
      <c r="B18" s="560"/>
      <c r="C18" s="233"/>
      <c r="D18" s="253">
        <f>IF(C18="",,VLOOKUP(C18,CIERRE!A$70:AJ$800,9,FALSE))</f>
        <v>0</v>
      </c>
      <c r="E18" s="128"/>
      <c r="F18" s="204"/>
      <c r="G18" s="204"/>
      <c r="H18" s="168" t="str">
        <f t="shared" si="0"/>
        <v xml:space="preserve"> </v>
      </c>
      <c r="I18" s="144"/>
      <c r="J18" s="211"/>
      <c r="K18" s="166"/>
      <c r="L18" s="166"/>
      <c r="M18" s="166"/>
      <c r="N18" s="166"/>
    </row>
    <row r="19" spans="1:14" ht="29.5" thickBot="1">
      <c r="A19" s="565"/>
      <c r="B19" s="561" t="s">
        <v>33</v>
      </c>
      <c r="C19" s="22" t="s">
        <v>309</v>
      </c>
      <c r="D19" s="27">
        <f>IF(C19="",,VLOOKUP(C19,CIERRE!A$70:AJ$800,9,FALSE))</f>
        <v>420</v>
      </c>
      <c r="E19" s="22" t="s">
        <v>490</v>
      </c>
      <c r="F19" s="23"/>
      <c r="G19" s="23"/>
      <c r="H19" s="24" t="str">
        <f t="shared" si="0"/>
        <v xml:space="preserve"> </v>
      </c>
      <c r="I19" s="25" t="s">
        <v>2053</v>
      </c>
      <c r="J19" s="97"/>
      <c r="K19" s="27" t="str">
        <f>IF(C19="",,VLOOKUP(C19,Patrones!$A$1:$E$293,5,FALSE))</f>
        <v>YLBA-026WIW</v>
      </c>
      <c r="L19" s="27"/>
      <c r="M19" s="27"/>
      <c r="N19" s="27"/>
    </row>
    <row r="20" spans="1:14" hidden="1">
      <c r="A20" s="565"/>
      <c r="B20" s="562"/>
      <c r="C20" s="19"/>
      <c r="D20" s="161">
        <f>IF(C20="",,VLOOKUP(C20,CIERRE!A$70:AJ$800,9,FALSE))</f>
        <v>0</v>
      </c>
      <c r="E20" s="127"/>
      <c r="F20" s="165"/>
      <c r="G20" s="165"/>
      <c r="H20" s="79" t="str">
        <f t="shared" si="0"/>
        <v xml:space="preserve"> </v>
      </c>
      <c r="I20" s="146"/>
      <c r="J20" s="269"/>
      <c r="K20" s="145">
        <f>IF(C20="",,VLOOKUP(C20,Patrones!$A$1:$E$293,5,FALSE))</f>
        <v>0</v>
      </c>
      <c r="L20" s="145"/>
      <c r="M20" s="145"/>
      <c r="N20" s="145"/>
    </row>
    <row r="21" spans="1:14" ht="15" hidden="1" thickBot="1">
      <c r="A21" s="566"/>
      <c r="B21" s="563"/>
      <c r="C21" s="19"/>
      <c r="D21" s="169">
        <f>IF(C21="",,VLOOKUP(C21,CIERRE!A$70:AJ$800,9,FALSE))</f>
        <v>0</v>
      </c>
      <c r="E21" s="173"/>
      <c r="F21" s="170"/>
      <c r="G21" s="170"/>
      <c r="H21" s="171" t="str">
        <f t="shared" si="0"/>
        <v xml:space="preserve"> </v>
      </c>
      <c r="I21" s="172"/>
      <c r="J21" s="195"/>
      <c r="K21" s="169">
        <f>IF(C21="",,VLOOKUP(C21,Patrones!$A$1:$E$293,5,FALSE))</f>
        <v>0</v>
      </c>
      <c r="L21" s="169"/>
      <c r="M21" s="169"/>
      <c r="N21" s="169"/>
    </row>
    <row r="22" spans="1:14" ht="29">
      <c r="A22" s="556" t="s">
        <v>659</v>
      </c>
      <c r="B22" s="558" t="s">
        <v>8</v>
      </c>
      <c r="C22" s="232" t="s">
        <v>1146</v>
      </c>
      <c r="D22" s="253" t="e">
        <f>IF(C22="",,VLOOKUP(C22,CIERRE!A$70:AJ$800,9,FALSE))</f>
        <v>#N/A</v>
      </c>
      <c r="E22" s="20" t="s">
        <v>490</v>
      </c>
      <c r="F22" s="91"/>
      <c r="G22" s="91"/>
      <c r="H22" s="92" t="str">
        <f>IF(MID(G22,1,3)="Con","",IF(E22="APAGADO",D22/24*(IF((G22-F22)*24&gt;0,(G22-F22)*24,24+(G22-F22)*24))," "))</f>
        <v xml:space="preserve"> </v>
      </c>
      <c r="I22" s="154" t="s">
        <v>2054</v>
      </c>
      <c r="J22" s="99"/>
      <c r="K22" s="28" t="str">
        <f>IF(C22="",,VLOOKUP(C22,Patrones!$A$1:$E$293,5,FALSE))</f>
        <v>ACAI-107IUI</v>
      </c>
      <c r="L22" s="28"/>
      <c r="M22" s="28"/>
      <c r="N22" s="28"/>
    </row>
    <row r="23" spans="1:14" ht="29">
      <c r="A23" s="557"/>
      <c r="B23" s="559"/>
      <c r="C23" s="237" t="s">
        <v>1061</v>
      </c>
      <c r="D23" s="254">
        <f>IF(C23="",,VLOOKUP(C23,CIERRE!A$70:AJ$800,9,FALSE))</f>
        <v>522</v>
      </c>
      <c r="E23" s="238" t="s">
        <v>490</v>
      </c>
      <c r="F23" s="228"/>
      <c r="G23" s="228"/>
      <c r="H23" s="239" t="str">
        <f t="shared" si="0"/>
        <v xml:space="preserve"> </v>
      </c>
      <c r="I23" s="251" t="s">
        <v>1969</v>
      </c>
      <c r="J23" s="229"/>
      <c r="K23" s="162" t="str">
        <f>IF(C23="",,VLOOKUP(C23,Patrones!$A$1:$E$293,5,FALSE))</f>
        <v>ACAJ-209R1IUI</v>
      </c>
      <c r="L23" s="162"/>
      <c r="M23" s="162"/>
      <c r="N23" s="162"/>
    </row>
    <row r="24" spans="1:14" ht="29">
      <c r="A24" s="557"/>
      <c r="B24" s="559"/>
      <c r="C24" s="237" t="s">
        <v>1559</v>
      </c>
      <c r="D24" s="254">
        <f>IF(C24="",,VLOOKUP(C24,CIERRE!A$70:AJ$800,9,FALSE))</f>
        <v>543.20000000000005</v>
      </c>
      <c r="E24" s="238" t="s">
        <v>490</v>
      </c>
      <c r="F24" s="228"/>
      <c r="G24" s="228"/>
      <c r="H24" s="239" t="str">
        <f t="shared" si="0"/>
        <v xml:space="preserve"> </v>
      </c>
      <c r="I24" s="251" t="s">
        <v>2055</v>
      </c>
      <c r="J24" s="229"/>
      <c r="K24" s="162" t="e">
        <f>IF(C24="",,VLOOKUP(C24,Patrones!$A$1:$E$293,5,FALSE))</f>
        <v>#N/A</v>
      </c>
      <c r="L24" s="162"/>
      <c r="M24" s="162"/>
      <c r="N24" s="162"/>
    </row>
    <row r="25" spans="1:14" ht="29.5" thickBot="1">
      <c r="A25" s="557"/>
      <c r="B25" s="560"/>
      <c r="C25" s="236" t="s">
        <v>96</v>
      </c>
      <c r="D25" s="253">
        <f>IF(C25="",,VLOOKUP(C25,CIERRE!A$70:AJ$800,9,FALSE))</f>
        <v>734.4</v>
      </c>
      <c r="E25" s="150" t="s">
        <v>507</v>
      </c>
      <c r="F25" s="93"/>
      <c r="G25" s="93"/>
      <c r="H25" s="94" t="str">
        <f t="shared" si="0"/>
        <v xml:space="preserve"> </v>
      </c>
      <c r="I25" s="152" t="s">
        <v>2064</v>
      </c>
      <c r="J25" s="101" t="s">
        <v>2097</v>
      </c>
      <c r="K25" s="29" t="str">
        <f>IF(C25="",,VLOOKUP(C25,Patrones!$A$1:$E$293,5,FALSE))</f>
        <v>ACAP-178IUI</v>
      </c>
      <c r="L25" s="29"/>
      <c r="M25" s="29"/>
      <c r="N25" s="29"/>
    </row>
    <row r="26" spans="1:14" ht="29">
      <c r="A26" s="557"/>
      <c r="B26" s="561" t="s">
        <v>66</v>
      </c>
      <c r="C26" s="22" t="s">
        <v>11</v>
      </c>
      <c r="D26" s="27">
        <f>IF(C26="",,VLOOKUP(C26,CIERRE!A$70:AJ$800,9,FALSE))</f>
        <v>285.76</v>
      </c>
      <c r="E26" s="22" t="s">
        <v>137</v>
      </c>
      <c r="F26" s="23">
        <v>0.39583333333333331</v>
      </c>
      <c r="G26" s="23">
        <v>0.58333333333333337</v>
      </c>
      <c r="H26" s="24">
        <f t="shared" si="0"/>
        <v>53.58000000000002</v>
      </c>
      <c r="I26" s="25" t="s">
        <v>1053</v>
      </c>
      <c r="J26" s="98" t="s">
        <v>2044</v>
      </c>
      <c r="K26" s="27" t="str">
        <f>IF(C26="",,VLOOKUP(C26,Patrones!$A$1:$E$293,5,FALSE))</f>
        <v>ACAH-161ITI</v>
      </c>
      <c r="L26" s="27"/>
      <c r="M26" s="27"/>
      <c r="N26" s="27"/>
    </row>
    <row r="27" spans="1:14">
      <c r="A27" s="557"/>
      <c r="B27" s="562"/>
      <c r="C27" s="127" t="s">
        <v>997</v>
      </c>
      <c r="D27" s="145">
        <f>IF(C27="",,VLOOKUP(C27,CIERRE!A$70:AJ$800,9,FALSE))</f>
        <v>388.08</v>
      </c>
      <c r="E27" s="127" t="s">
        <v>490</v>
      </c>
      <c r="F27" s="165"/>
      <c r="G27" s="165"/>
      <c r="H27" s="79" t="str">
        <f t="shared" si="0"/>
        <v xml:space="preserve"> </v>
      </c>
      <c r="I27" s="146" t="s">
        <v>2063</v>
      </c>
      <c r="J27" s="242"/>
      <c r="K27" s="145" t="e">
        <f>IF(C27="",,VLOOKUP(C27,Patrones!$A$1:$E$293,5,FALSE))</f>
        <v>#N/A</v>
      </c>
      <c r="L27" s="161"/>
      <c r="M27" s="161"/>
      <c r="N27" s="161"/>
    </row>
    <row r="28" spans="1:14" ht="73" thickBot="1">
      <c r="A28" s="557"/>
      <c r="B28" s="563"/>
      <c r="C28" s="78" t="s">
        <v>922</v>
      </c>
      <c r="D28" s="153"/>
      <c r="E28" s="78" t="s">
        <v>490</v>
      </c>
      <c r="F28" s="265"/>
      <c r="G28" s="265"/>
      <c r="H28" s="266" t="str">
        <f t="shared" si="0"/>
        <v xml:space="preserve"> </v>
      </c>
      <c r="I28" s="155" t="s">
        <v>2056</v>
      </c>
      <c r="J28" s="268" t="s">
        <v>2066</v>
      </c>
      <c r="K28" s="153" t="str">
        <f>IF(C28="",,VLOOKUP(C28,Patrones!$A$1:$E$293,5,FALSE))</f>
        <v>ACAJ-094WIW</v>
      </c>
      <c r="L28" s="161"/>
      <c r="M28" s="161"/>
      <c r="N28" s="151"/>
    </row>
    <row r="29" spans="1:14">
      <c r="A29" s="567" t="s">
        <v>660</v>
      </c>
      <c r="B29" s="558" t="s">
        <v>20</v>
      </c>
      <c r="C29" s="232"/>
      <c r="D29" s="252">
        <f>IF(C29="",,VLOOKUP(C29,CIERRE!A$70:AJ$800,9,FALSE))</f>
        <v>0</v>
      </c>
      <c r="E29" s="20"/>
      <c r="F29" s="21"/>
      <c r="G29" s="21"/>
      <c r="H29" s="194" t="str">
        <f t="shared" si="0"/>
        <v xml:space="preserve"> </v>
      </c>
      <c r="I29" s="154"/>
      <c r="J29" s="99"/>
      <c r="K29" s="28">
        <f>IF(C29="",,VLOOKUP(C29,Patrones!$A$1:$E$293,5,FALSE))</f>
        <v>0</v>
      </c>
      <c r="L29" s="28"/>
      <c r="M29" s="28"/>
      <c r="N29" s="28"/>
    </row>
    <row r="30" spans="1:14">
      <c r="A30" s="568"/>
      <c r="B30" s="559"/>
      <c r="C30" s="233"/>
      <c r="D30" s="253">
        <f>IF(C30="",,VLOOKUP(C30,CIERRE!A$70:AJ$800,9,FALSE))</f>
        <v>0</v>
      </c>
      <c r="E30" s="128"/>
      <c r="F30" s="95"/>
      <c r="G30" s="95"/>
      <c r="H30" s="96" t="str">
        <f t="shared" si="0"/>
        <v xml:space="preserve"> </v>
      </c>
      <c r="I30" s="256"/>
      <c r="J30" s="267"/>
      <c r="K30" s="26">
        <f>IF(C30="",,VLOOKUP(C30,Patrones!$A$1:$E$293,5,FALSE))</f>
        <v>0</v>
      </c>
      <c r="L30" s="26"/>
      <c r="M30" s="26"/>
      <c r="N30" s="26"/>
    </row>
    <row r="31" spans="1:14" ht="15" thickBot="1">
      <c r="A31" s="568"/>
      <c r="B31" s="560"/>
      <c r="C31" s="233"/>
      <c r="D31" s="253">
        <f>IF(C31="",,VLOOKUP(C31,CIERRE!A$70:AJ$800,9,FALSE))</f>
        <v>0</v>
      </c>
      <c r="E31" s="128"/>
      <c r="F31" s="204"/>
      <c r="G31" s="204"/>
      <c r="H31" s="168" t="str">
        <f t="shared" si="0"/>
        <v xml:space="preserve"> </v>
      </c>
      <c r="I31" s="144"/>
      <c r="J31" s="211"/>
      <c r="K31" s="166">
        <f>IF(C31="",,VLOOKUP(C31,Patrones!$A$1:$E$293,5,FALSE))</f>
        <v>0</v>
      </c>
      <c r="L31" s="166"/>
      <c r="M31" s="166"/>
      <c r="N31" s="166"/>
    </row>
    <row r="32" spans="1:14">
      <c r="A32" s="568"/>
      <c r="B32" s="561" t="s">
        <v>28</v>
      </c>
      <c r="C32" s="22"/>
      <c r="D32" s="27">
        <f>IF(C32="",,VLOOKUP(C32,CIERRE!A$70:AJ$800,9,FALSE))</f>
        <v>0</v>
      </c>
      <c r="E32" s="22"/>
      <c r="F32" s="23"/>
      <c r="G32" s="23"/>
      <c r="H32" s="24" t="str">
        <f t="shared" si="0"/>
        <v xml:space="preserve"> </v>
      </c>
      <c r="I32" s="25"/>
      <c r="J32" s="98"/>
      <c r="K32" s="27">
        <f>IF(C32="",,VLOOKUP(C32,Patrones!$A$1:$E$293,5,FALSE))</f>
        <v>0</v>
      </c>
      <c r="L32" s="27"/>
      <c r="M32" s="27"/>
      <c r="N32" s="27"/>
    </row>
    <row r="33" spans="1:14">
      <c r="A33" s="568"/>
      <c r="B33" s="562"/>
      <c r="C33" s="127"/>
      <c r="D33" s="145">
        <f>IF(C33="",,VLOOKUP(C33,CIERRE!A$70:AJ$800,9,FALSE))</f>
        <v>0</v>
      </c>
      <c r="E33" s="127"/>
      <c r="F33" s="165"/>
      <c r="G33" s="165"/>
      <c r="H33" s="79" t="str">
        <f t="shared" si="0"/>
        <v xml:space="preserve"> </v>
      </c>
      <c r="I33" s="146"/>
      <c r="J33" s="242"/>
      <c r="K33" s="145">
        <f>IF(C33="",,VLOOKUP(C33,Patrones!$A$1:$E$293,5,FALSE))</f>
        <v>0</v>
      </c>
      <c r="L33" s="145"/>
      <c r="M33" s="145"/>
      <c r="N33" s="145"/>
    </row>
    <row r="34" spans="1:14" ht="15" thickBot="1">
      <c r="A34" s="568"/>
      <c r="B34" s="563"/>
      <c r="C34" s="173"/>
      <c r="D34" s="169">
        <f>IF(C34="",,VLOOKUP(C34,CIERRE!A$70:AJ$800,9,FALSE))</f>
        <v>0</v>
      </c>
      <c r="E34" s="173"/>
      <c r="F34" s="170"/>
      <c r="G34" s="170"/>
      <c r="H34" s="171" t="str">
        <f t="shared" si="0"/>
        <v xml:space="preserve"> </v>
      </c>
      <c r="I34" s="172"/>
      <c r="J34" s="268"/>
      <c r="K34" s="169">
        <f>IF(C34="",,VLOOKUP(C34,Patrones!$A$1:$E$293,5,FALSE))</f>
        <v>0</v>
      </c>
      <c r="L34" s="169"/>
      <c r="M34" s="169"/>
      <c r="N34" s="169"/>
    </row>
    <row r="35" spans="1:14" ht="15" customHeight="1">
      <c r="A35" s="568"/>
      <c r="B35" s="570" t="s">
        <v>203</v>
      </c>
      <c r="C35" s="232"/>
      <c r="D35" s="252">
        <f>IF(C35="",,VLOOKUP(C35,CIERRE!A$70:AJ$800,9,FALSE))</f>
        <v>0</v>
      </c>
      <c r="E35" s="20"/>
      <c r="F35" s="91"/>
      <c r="G35" s="91"/>
      <c r="H35" s="92" t="str">
        <f t="shared" si="0"/>
        <v xml:space="preserve"> </v>
      </c>
      <c r="I35" s="154"/>
      <c r="J35" s="99"/>
      <c r="K35" s="28"/>
      <c r="L35" s="28"/>
      <c r="M35" s="28"/>
      <c r="N35" s="28"/>
    </row>
    <row r="36" spans="1:14" ht="15.75" customHeight="1" thickBot="1">
      <c r="A36" s="568"/>
      <c r="B36" s="571"/>
      <c r="C36" s="233"/>
      <c r="D36" s="253">
        <f>IF(C36="",,VLOOKUP(C36,CIERRE!A$70:AJ$800,9,FALSE))</f>
        <v>0</v>
      </c>
      <c r="E36" s="128"/>
      <c r="F36" s="204"/>
      <c r="G36" s="204"/>
      <c r="H36" s="168" t="str">
        <f t="shared" si="0"/>
        <v xml:space="preserve"> </v>
      </c>
      <c r="I36" s="144"/>
      <c r="J36" s="211"/>
      <c r="K36" s="166"/>
      <c r="L36" s="166"/>
      <c r="M36" s="166"/>
      <c r="N36" s="166"/>
    </row>
    <row r="37" spans="1:14">
      <c r="A37" s="568"/>
      <c r="B37" s="561" t="s">
        <v>21</v>
      </c>
      <c r="C37" s="22"/>
      <c r="D37" s="27">
        <f>IF(C37="",,VLOOKUP(C37,CIERRE!A$70:AJ$800,9,FALSE))</f>
        <v>0</v>
      </c>
      <c r="E37" s="22"/>
      <c r="F37" s="23"/>
      <c r="G37" s="23"/>
      <c r="H37" s="226" t="str">
        <f t="shared" si="0"/>
        <v xml:space="preserve"> </v>
      </c>
      <c r="I37" s="25"/>
      <c r="J37" s="97"/>
      <c r="K37" s="27"/>
      <c r="L37" s="27"/>
      <c r="M37" s="27"/>
      <c r="N37" s="27"/>
    </row>
    <row r="38" spans="1:14" ht="15" thickBot="1">
      <c r="A38" s="568"/>
      <c r="B38" s="563"/>
      <c r="C38" s="173"/>
      <c r="D38" s="169">
        <f>IF(C38="",,VLOOKUP(C38,CIERRE!A$70:AJ$800,9,FALSE))</f>
        <v>0</v>
      </c>
      <c r="E38" s="173"/>
      <c r="F38" s="170"/>
      <c r="G38" s="170"/>
      <c r="H38" s="171" t="str">
        <f t="shared" si="0"/>
        <v xml:space="preserve"> </v>
      </c>
      <c r="I38" s="172"/>
      <c r="J38" s="195"/>
      <c r="K38" s="169"/>
      <c r="L38" s="169"/>
      <c r="M38" s="169"/>
      <c r="N38" s="169"/>
    </row>
    <row r="39" spans="1:14">
      <c r="A39" s="568"/>
      <c r="B39" s="570" t="s">
        <v>22</v>
      </c>
      <c r="C39" s="232"/>
      <c r="D39" s="252">
        <f>IF(C39="",,VLOOKUP(C39,CIERRE!A$70:AJ$800,9,FALSE))</f>
        <v>0</v>
      </c>
      <c r="E39" s="20"/>
      <c r="F39" s="21"/>
      <c r="G39" s="21"/>
      <c r="H39" s="92" t="str">
        <f t="shared" si="0"/>
        <v xml:space="preserve"> </v>
      </c>
      <c r="I39" s="154"/>
      <c r="J39" s="100"/>
      <c r="K39" s="28">
        <f>IF(C39="",,VLOOKUP(C39,Patrones!$A$1:$E$293,5,FALSE))</f>
        <v>0</v>
      </c>
      <c r="L39" s="28"/>
      <c r="M39" s="28"/>
      <c r="N39" s="26"/>
    </row>
    <row r="40" spans="1:14">
      <c r="A40" s="568"/>
      <c r="B40" s="572"/>
      <c r="C40" s="234"/>
      <c r="D40" s="254">
        <f>IF(C40="",,VLOOKUP(C40,CIERRE!A$70:AJ$800,9,FALSE))</f>
        <v>0</v>
      </c>
      <c r="E40" s="32"/>
      <c r="F40" s="257"/>
      <c r="G40" s="257"/>
      <c r="H40" s="96" t="str">
        <f t="shared" si="0"/>
        <v xml:space="preserve"> </v>
      </c>
      <c r="I40" s="256"/>
      <c r="J40" s="263"/>
      <c r="K40" s="26">
        <f>IF(C40="",,VLOOKUP(C40,Patrones!$A$1:$E$293,5,FALSE))</f>
        <v>0</v>
      </c>
      <c r="L40" s="26"/>
      <c r="M40" s="26"/>
      <c r="N40" s="149"/>
    </row>
    <row r="41" spans="1:14" ht="15" thickBot="1">
      <c r="A41" s="569"/>
      <c r="B41" s="571"/>
      <c r="C41" s="235"/>
      <c r="D41" s="255">
        <f>IF(C41="",,VLOOKUP(C41,CIERRE!A$70:AJ$800,9,FALSE))</f>
        <v>0</v>
      </c>
      <c r="E41" s="167"/>
      <c r="F41" s="196"/>
      <c r="G41" s="196"/>
      <c r="H41" s="168" t="str">
        <f t="shared" si="0"/>
        <v xml:space="preserve"> </v>
      </c>
      <c r="I41" s="174"/>
      <c r="J41" s="230"/>
      <c r="K41" s="166">
        <f>IF(C41="",,VLOOKUP(C41,Patrones!$A$1:$E$293,5,FALSE))</f>
        <v>0</v>
      </c>
      <c r="L41" s="166"/>
      <c r="M41" s="166"/>
      <c r="N41" s="29"/>
    </row>
    <row r="42" spans="1:14" ht="15" thickBot="1">
      <c r="C42" s="102"/>
      <c r="E42" s="2"/>
      <c r="G42" s="198" t="s">
        <v>37</v>
      </c>
      <c r="H42" s="199">
        <f>SUM(H7:H41)</f>
        <v>656.2370138888889</v>
      </c>
      <c r="I42" s="103"/>
    </row>
    <row r="43" spans="1:14">
      <c r="C43" s="102"/>
      <c r="E43" s="2"/>
      <c r="G43" s="104"/>
      <c r="H43" s="105"/>
    </row>
    <row r="44" spans="1:14">
      <c r="C44" s="102"/>
      <c r="E44" s="2"/>
      <c r="G44" s="104"/>
      <c r="H44" s="105"/>
    </row>
    <row r="45" spans="1:14">
      <c r="C45" s="102"/>
    </row>
    <row r="46" spans="1:14">
      <c r="C46" s="102"/>
    </row>
    <row r="47" spans="1:14">
      <c r="C47" s="102"/>
    </row>
    <row r="48" spans="1:14">
      <c r="C48" s="102"/>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sheetData>
  <mergeCells count="34">
    <mergeCell ref="A29:A41"/>
    <mergeCell ref="B29:B31"/>
    <mergeCell ref="B32:B34"/>
    <mergeCell ref="B35:B36"/>
    <mergeCell ref="B37:B38"/>
    <mergeCell ref="B39:B41"/>
    <mergeCell ref="A4:A6"/>
    <mergeCell ref="B4:B6"/>
    <mergeCell ref="C4:C6"/>
    <mergeCell ref="A22:A28"/>
    <mergeCell ref="B22:B25"/>
    <mergeCell ref="B26:B28"/>
    <mergeCell ref="A7:A21"/>
    <mergeCell ref="B7:B8"/>
    <mergeCell ref="B9:B10"/>
    <mergeCell ref="B11:B15"/>
    <mergeCell ref="B16:B18"/>
    <mergeCell ref="B19:B21"/>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1" xr:uid="{1EBB84E1-CE68-4399-A670-376DC6097254}">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F06649BC-45DF-4B88-BEBB-863E90FF857B}">
          <x14:formula1>
            <xm:f>Guias!$H$3:$H$22</xm:f>
          </x14:formula1>
          <xm:sqref>E7:E41</xm:sqref>
        </x14:dataValidation>
        <x14:dataValidation type="list" allowBlank="1" showInputMessage="1" xr:uid="{99006C4D-583F-44CC-9805-FFB6370BDD85}">
          <x14:formula1>
            <xm:f>Guias!$J$3:$J$25</xm:f>
          </x14:formula1>
          <xm:sqref>I7:I41</xm:sqref>
        </x14:dataValidation>
        <x14:dataValidation type="list" allowBlank="1" showInputMessage="1" showErrorMessage="1" xr:uid="{E42C965D-04F4-49FD-A5D3-6AED1BE490C5}">
          <x14:formula1>
            <xm:f>Guias!$P$3:$P$78</xm:f>
          </x14:formula1>
          <xm:sqref>L7:L16 L18:L41</xm:sqref>
        </x14:dataValidation>
        <x14:dataValidation type="list" allowBlank="1" showInputMessage="1" showErrorMessage="1" xr:uid="{788537C1-9F6D-4117-81A8-56C58F84D4D2}">
          <x14:formula1>
            <xm:f>Guias!$R$3:$R$102</xm:f>
          </x14:formula1>
          <xm:sqref>M7:M41</xm:sqref>
        </x14:dataValidation>
        <x14:dataValidation type="list" allowBlank="1" showInputMessage="1" xr:uid="{CB5A5892-F5BD-4217-8FD4-DC5B7B8E5D75}">
          <x14:formula1>
            <xm:f>Guias!$A$2:$A$4</xm:f>
          </x14:formula1>
          <xm:sqref>C7:C8</xm:sqref>
        </x14:dataValidation>
        <x14:dataValidation type="list" allowBlank="1" showInputMessage="1" xr:uid="{0E60D4AE-3AF5-4E10-B0FC-C0799C55340C}">
          <x14:formula1>
            <xm:f>Guias!$A$85:$A$142</xm:f>
          </x14:formula1>
          <xm:sqref>C26:C28</xm:sqref>
        </x14:dataValidation>
        <x14:dataValidation type="list" allowBlank="1" showInputMessage="1" xr:uid="{502FE633-065C-4AEE-8BD0-90069C7E51F1}">
          <x14:formula1>
            <xm:f>Guias!$A$245:$A$259</xm:f>
          </x14:formula1>
          <xm:sqref>C16:C18</xm:sqref>
        </x14:dataValidation>
        <x14:dataValidation type="list" allowBlank="1" showInputMessage="1" xr:uid="{CB975E93-F23D-42A5-AAC9-900BD46CDBD8}">
          <x14:formula1>
            <xm:f>Guias!$A$200:$A$224</xm:f>
          </x14:formula1>
          <xm:sqref>C11:C15</xm:sqref>
        </x14:dataValidation>
        <x14:dataValidation type="list" allowBlank="1" showInputMessage="1" xr:uid="{0B635D02-21A6-4958-B1D4-2A1B802924A0}">
          <x14:formula1>
            <xm:f>Guias!$A$260:$A$272</xm:f>
          </x14:formula1>
          <xm:sqref>C19:C21</xm:sqref>
        </x14:dataValidation>
        <x14:dataValidation type="list" allowBlank="1" showInputMessage="1" xr:uid="{78D284F6-31DF-417B-BAED-936F05049A47}">
          <x14:formula1>
            <xm:f>Guias!$A$168:$A$171</xm:f>
          </x14:formula1>
          <xm:sqref>C37:C38</xm:sqref>
        </x14:dataValidation>
        <x14:dataValidation type="list" allowBlank="1" showInputMessage="1" xr:uid="{2A13F02D-F10B-4829-8D56-54314220D7A4}">
          <x14:formula1>
            <xm:f>Guias!$A$243:$A$244</xm:f>
          </x14:formula1>
          <xm:sqref>C35:C36</xm:sqref>
        </x14:dataValidation>
        <x14:dataValidation type="list" allowBlank="1" showInputMessage="1" xr:uid="{AB4B9073-9933-4ACE-8266-030E2EFFB2F5}">
          <x14:formula1>
            <xm:f>Guias!$A$230:$A$242</xm:f>
          </x14:formula1>
          <xm:sqref>C32:C34</xm:sqref>
        </x14:dataValidation>
        <x14:dataValidation type="list" allowBlank="1" showInputMessage="1" xr:uid="{5F9F31EF-7F92-46B1-8503-EBFF56FE06F2}">
          <x14:formula1>
            <xm:f>Guias!$A$226:$A$229</xm:f>
          </x14:formula1>
          <xm:sqref>C9:C10</xm:sqref>
        </x14:dataValidation>
        <x14:dataValidation type="list" allowBlank="1" showInputMessage="1" xr:uid="{8DAE1AB7-2FF5-45E9-8EC7-026C51930987}">
          <x14:formula1>
            <xm:f>Guias!$A$172:$A$199</xm:f>
          </x14:formula1>
          <xm:sqref>C39:C41</xm:sqref>
        </x14:dataValidation>
        <x14:dataValidation type="list" allowBlank="1" showInputMessage="1" xr:uid="{40942C73-8B9F-4402-8E76-C71C585B82ED}">
          <x14:formula1>
            <xm:f>Guias!$A$143:$A$167</xm:f>
          </x14:formula1>
          <xm:sqref>C29:C31</xm:sqref>
        </x14:dataValidation>
        <x14:dataValidation type="list" allowBlank="1" showInputMessage="1" xr:uid="{BCEEDA2C-3947-48A7-A332-1CC31C3A6BA6}">
          <x14:formula1>
            <xm:f>Guias!$A$5:$A$84</xm:f>
          </x14:formula1>
          <xm:sqref>C22:C25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36474-4458-442F-8D79-AC64297009B0}">
  <sheetPr codeName="Hoja248"/>
  <dimension ref="A1:P77"/>
  <sheetViews>
    <sheetView topLeftCell="A2" zoomScale="90" zoomScaleNormal="90" workbookViewId="0">
      <selection activeCell="H42" sqref="H42"/>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40"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t="s">
        <v>1712</v>
      </c>
      <c r="D11" s="27">
        <f>IF(C11="",,VLOOKUP(C11,CIERRE!A$70:AJ$800,9,FALSE))</f>
        <v>581.13</v>
      </c>
      <c r="E11" s="22" t="s">
        <v>490</v>
      </c>
      <c r="F11" s="23"/>
      <c r="G11" s="23"/>
      <c r="H11" s="24" t="str">
        <f t="shared" si="0"/>
        <v xml:space="preserve"> </v>
      </c>
      <c r="I11" s="25" t="s">
        <v>2075</v>
      </c>
      <c r="J11" s="97"/>
      <c r="K11" s="27" t="e">
        <f>IF(C11="",,VLOOKUP(C11,Patrones!$A$1:$E$293,5,FALSE))</f>
        <v>#N/A</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ht="29">
      <c r="A14" s="565"/>
      <c r="B14" s="558" t="s">
        <v>29</v>
      </c>
      <c r="C14" s="232" t="s">
        <v>130</v>
      </c>
      <c r="D14" s="252">
        <f>IF(C14="",,VLOOKUP(C14,CIERRE!A$70:AJ$800,9,FALSE))</f>
        <v>281.60000000000002</v>
      </c>
      <c r="E14" s="20" t="s">
        <v>246</v>
      </c>
      <c r="F14" s="91"/>
      <c r="G14" s="91"/>
      <c r="H14" s="92" t="str">
        <f t="shared" si="0"/>
        <v xml:space="preserve"> </v>
      </c>
      <c r="I14" s="251" t="s">
        <v>2076</v>
      </c>
      <c r="J14" s="99"/>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c r="D20" s="253">
        <f>IF(C20="",,VLOOKUP(C20,CIERRE!A$70:AJ$800,9,FALSE))</f>
        <v>0</v>
      </c>
      <c r="E20" s="20"/>
      <c r="F20" s="91"/>
      <c r="G20" s="91"/>
      <c r="H20" s="92" t="str">
        <f>IF(MID(G20,1,3)="Con","",IF(E20="APAGADO",D20/24*(IF((G20-F20)*24&gt;0,(G20-F20)*24,24+(G20-F20)*24))," "))</f>
        <v xml:space="preserve"> </v>
      </c>
      <c r="I20" s="154"/>
      <c r="J20" s="99"/>
      <c r="K20" s="28">
        <f>IF(C20="",,VLOOKUP(C20,Patrones!$A$1:$E$293,5,FALSE))</f>
        <v>0</v>
      </c>
      <c r="L20" s="28"/>
      <c r="M20" s="28"/>
      <c r="N20" s="28"/>
    </row>
    <row r="21" spans="1:14">
      <c r="A21" s="557"/>
      <c r="B21" s="559"/>
      <c r="C21" s="237"/>
      <c r="D21" s="254">
        <f>IF(C21="",,VLOOKUP(C21,CIERRE!A$70:AJ$800,9,FALSE))</f>
        <v>0</v>
      </c>
      <c r="E21" s="238"/>
      <c r="F21" s="228"/>
      <c r="G21" s="228"/>
      <c r="H21" s="239" t="str">
        <f t="shared" si="0"/>
        <v xml:space="preserve"> </v>
      </c>
      <c r="I21" s="251"/>
      <c r="J21" s="229"/>
      <c r="K21" s="162">
        <f>IF(C21="",,VLOOKUP(C21,Patrones!$A$1:$E$293,5,FALSE))</f>
        <v>0</v>
      </c>
      <c r="L21" s="162"/>
      <c r="M21" s="162"/>
      <c r="N21" s="162"/>
    </row>
    <row r="22" spans="1:14">
      <c r="A22" s="557"/>
      <c r="B22" s="559"/>
      <c r="C22" s="237"/>
      <c r="D22" s="254">
        <f>IF(C22="",,VLOOKUP(C22,CIERRE!A$70:AJ$800,9,FALSE))</f>
        <v>0</v>
      </c>
      <c r="E22" s="238"/>
      <c r="F22" s="228"/>
      <c r="G22" s="228"/>
      <c r="H22" s="239" t="str">
        <f t="shared" si="0"/>
        <v xml:space="preserve"> </v>
      </c>
      <c r="I22" s="251"/>
      <c r="J22" s="229"/>
      <c r="K22" s="162">
        <f>IF(C22="",,VLOOKUP(C22,Patrones!$A$1:$E$293,5,FALSE))</f>
        <v>0</v>
      </c>
      <c r="L22" s="162"/>
      <c r="M22" s="162"/>
      <c r="N22" s="162"/>
    </row>
    <row r="23" spans="1:14" ht="15" thickBot="1">
      <c r="A23" s="557"/>
      <c r="B23" s="560"/>
      <c r="C23" s="236"/>
      <c r="D23" s="253">
        <f>IF(C23="",,VLOOKUP(C23,CIERRE!A$70:AJ$800,9,FALSE))</f>
        <v>0</v>
      </c>
      <c r="E23" s="150"/>
      <c r="F23" s="93"/>
      <c r="G23" s="93"/>
      <c r="H23" s="94" t="str">
        <f t="shared" si="0"/>
        <v xml:space="preserve"> </v>
      </c>
      <c r="I23" s="152"/>
      <c r="J23" s="101"/>
      <c r="K23" s="29">
        <f>IF(C23="",,VLOOKUP(C23,Patrones!$A$1:$E$293,5,FALSE))</f>
        <v>0</v>
      </c>
      <c r="L23" s="29"/>
      <c r="M23" s="29"/>
      <c r="N23" s="29"/>
    </row>
    <row r="24" spans="1:14">
      <c r="A24" s="557"/>
      <c r="B24" s="561" t="s">
        <v>66</v>
      </c>
      <c r="C24" s="22" t="s">
        <v>16</v>
      </c>
      <c r="D24" s="27">
        <f>IF(C24="",,VLOOKUP(C24,CIERRE!A$70:AJ$800,9,FALSE))</f>
        <v>212.8</v>
      </c>
      <c r="E24" s="22" t="s">
        <v>137</v>
      </c>
      <c r="F24" s="23">
        <v>0.40625</v>
      </c>
      <c r="G24" s="23">
        <v>0.47222222222222227</v>
      </c>
      <c r="H24" s="24">
        <f t="shared" si="0"/>
        <v>14.038888888888899</v>
      </c>
      <c r="I24" s="25" t="s">
        <v>1050</v>
      </c>
      <c r="J24" s="98"/>
      <c r="K24" s="27" t="str">
        <f>IF(C24="",,VLOOKUP(C24,Patrones!$A$1:$E$293,5,FALSE))</f>
        <v>ACAQ-114IUI</v>
      </c>
      <c r="L24" s="27"/>
      <c r="M24" s="27"/>
      <c r="N24" s="27"/>
    </row>
    <row r="25" spans="1:14" ht="29">
      <c r="A25" s="557"/>
      <c r="B25" s="562"/>
      <c r="C25" s="127" t="s">
        <v>922</v>
      </c>
      <c r="D25" s="145">
        <f>IF(C25="",,VLOOKUP(C25,CIERRE!A$70:AJ$800,9,FALSE))</f>
        <v>209.76</v>
      </c>
      <c r="E25" s="127" t="s">
        <v>162</v>
      </c>
      <c r="F25" s="165"/>
      <c r="G25" s="165"/>
      <c r="H25" s="79" t="str">
        <f t="shared" si="0"/>
        <v xml:space="preserve"> </v>
      </c>
      <c r="I25" s="146" t="s">
        <v>2077</v>
      </c>
      <c r="J25" s="242"/>
      <c r="K25" s="145" t="str">
        <f>IF(C25="",,VLOOKUP(C25,Patrones!$A$1:$E$293,5,FALSE))</f>
        <v>ACAJ-094WIW</v>
      </c>
      <c r="L25" s="161"/>
      <c r="M25" s="161"/>
      <c r="N25" s="161"/>
    </row>
    <row r="26" spans="1:14" ht="15" thickBot="1">
      <c r="A26" s="557"/>
      <c r="B26" s="563"/>
      <c r="C26" s="78"/>
      <c r="D26" s="153">
        <f>IF(C26="",,VLOOKUP(C26,CIERRE!A$70:AJ$800,9,FALSE))</f>
        <v>0</v>
      </c>
      <c r="E26" s="78"/>
      <c r="F26" s="265"/>
      <c r="G26" s="265"/>
      <c r="H26" s="266" t="str">
        <f t="shared" si="0"/>
        <v xml:space="preserve"> </v>
      </c>
      <c r="I26" s="155"/>
      <c r="J26" s="268"/>
      <c r="K26" s="153">
        <f>IF(C26="",,VLOOKUP(C26,Patrones!$A$1:$E$293,5,FALSE))</f>
        <v>0</v>
      </c>
      <c r="L26" s="161"/>
      <c r="M26" s="161"/>
      <c r="N26" s="151"/>
    </row>
    <row r="27" spans="1:14" ht="30" customHeight="1">
      <c r="A27" s="567" t="s">
        <v>660</v>
      </c>
      <c r="B27" s="573" t="s">
        <v>20</v>
      </c>
      <c r="C27" s="232" t="s">
        <v>1272</v>
      </c>
      <c r="D27" s="252">
        <f>IF(C27="",,VLOOKUP(C27,CIERRE!A$70:AJ$800,9,FALSE))</f>
        <v>57.96</v>
      </c>
      <c r="E27" s="20" t="s">
        <v>490</v>
      </c>
      <c r="F27" s="21"/>
      <c r="G27" s="21"/>
      <c r="H27" s="194" t="str">
        <f t="shared" si="0"/>
        <v xml:space="preserve"> </v>
      </c>
      <c r="I27" s="154" t="s">
        <v>2069</v>
      </c>
      <c r="J27" s="99"/>
      <c r="K27" s="28" t="e">
        <f>IF(C27="",,VLOOKUP(C27,Patrones!$A$1:$E$293,5,FALSE))</f>
        <v>#N/A</v>
      </c>
      <c r="L27" s="28"/>
      <c r="M27" s="28"/>
      <c r="N27" s="28"/>
    </row>
    <row r="28" spans="1:14" ht="29">
      <c r="A28" s="568"/>
      <c r="B28" s="574"/>
      <c r="C28" s="233" t="s">
        <v>1273</v>
      </c>
      <c r="D28" s="253">
        <f>IF(C28="",,VLOOKUP(C28,CIERRE!A$70:AJ$800,9,FALSE))</f>
        <v>231.84</v>
      </c>
      <c r="E28" s="128" t="s">
        <v>490</v>
      </c>
      <c r="F28" s="95"/>
      <c r="G28" s="95"/>
      <c r="H28" s="96" t="str">
        <f t="shared" si="0"/>
        <v xml:space="preserve"> </v>
      </c>
      <c r="I28" s="256" t="s">
        <v>2069</v>
      </c>
      <c r="J28" s="267"/>
      <c r="K28" s="26" t="e">
        <f>IF(C28="",,VLOOKUP(C28,Patrones!$A$1:$E$293,5,FALSE))</f>
        <v>#N/A</v>
      </c>
      <c r="L28" s="26"/>
      <c r="M28" s="26"/>
      <c r="N28" s="26"/>
    </row>
    <row r="29" spans="1:14" ht="15" thickBot="1">
      <c r="A29" s="568"/>
      <c r="B29" s="575"/>
      <c r="C29" s="233"/>
      <c r="D29" s="253">
        <f>IF(C29="",,VLOOKUP(C29,CIERRE!A$70:AJ$800,9,FALSE))</f>
        <v>0</v>
      </c>
      <c r="E29" s="128"/>
      <c r="F29" s="204"/>
      <c r="G29" s="204"/>
      <c r="H29" s="168" t="str">
        <f t="shared" si="0"/>
        <v xml:space="preserve"> </v>
      </c>
      <c r="I29" s="144"/>
      <c r="J29" s="211"/>
      <c r="K29" s="166">
        <f>IF(C29="",,VLOOKUP(C29,Patrones!$A$1:$E$293,5,FALSE))</f>
        <v>0</v>
      </c>
      <c r="L29" s="166"/>
      <c r="M29" s="166"/>
      <c r="N29" s="166"/>
    </row>
    <row r="30" spans="1:14">
      <c r="A30" s="568"/>
      <c r="B30" s="576" t="s">
        <v>28</v>
      </c>
      <c r="C30" s="22"/>
      <c r="D30" s="27">
        <f>IF(C30="",,VLOOKUP(C30,CIERRE!A$70:AJ$800,9,FALSE))</f>
        <v>0</v>
      </c>
      <c r="E30" s="22"/>
      <c r="F30" s="23"/>
      <c r="G30" s="23"/>
      <c r="H30" s="24" t="str">
        <f t="shared" si="0"/>
        <v xml:space="preserve"> </v>
      </c>
      <c r="I30" s="25"/>
      <c r="J30" s="98"/>
      <c r="K30" s="27">
        <f>IF(C30="",,VLOOKUP(C30,Patrones!$A$1:$E$293,5,FALSE))</f>
        <v>0</v>
      </c>
      <c r="L30" s="27"/>
      <c r="M30" s="27"/>
      <c r="N30" s="27"/>
    </row>
    <row r="31" spans="1:14">
      <c r="A31" s="568"/>
      <c r="B31" s="577"/>
      <c r="C31" s="127"/>
      <c r="D31" s="145">
        <f>IF(C31="",,VLOOKUP(C31,CIERRE!A$70:AJ$800,9,FALSE))</f>
        <v>0</v>
      </c>
      <c r="E31" s="127"/>
      <c r="F31" s="165"/>
      <c r="G31" s="165"/>
      <c r="H31" s="79" t="str">
        <f t="shared" si="0"/>
        <v xml:space="preserve"> </v>
      </c>
      <c r="I31" s="146"/>
      <c r="J31" s="242"/>
      <c r="K31" s="145">
        <f>IF(C31="",,VLOOKUP(C31,Patrones!$A$1:$E$293,5,FALSE))</f>
        <v>0</v>
      </c>
      <c r="L31" s="145"/>
      <c r="M31" s="145"/>
      <c r="N31" s="145"/>
    </row>
    <row r="32" spans="1:14" ht="15" thickBot="1">
      <c r="A32" s="568"/>
      <c r="B32" s="578"/>
      <c r="C32" s="173"/>
      <c r="D32" s="169">
        <f>IF(C32="",,VLOOKUP(C32,CIERRE!A$70:AJ$800,9,FALSE))</f>
        <v>0</v>
      </c>
      <c r="E32" s="173"/>
      <c r="F32" s="170"/>
      <c r="G32" s="170"/>
      <c r="H32" s="171" t="str">
        <f t="shared" si="0"/>
        <v xml:space="preserve"> </v>
      </c>
      <c r="I32" s="172"/>
      <c r="J32" s="268"/>
      <c r="K32" s="169">
        <f>IF(C32="",,VLOOKUP(C32,Patrones!$A$1:$E$293,5,FALSE))</f>
        <v>0</v>
      </c>
      <c r="L32" s="169"/>
      <c r="M32" s="169"/>
      <c r="N32" s="169"/>
    </row>
    <row r="33" spans="1:14" ht="15" customHeight="1">
      <c r="A33" s="568"/>
      <c r="B33" s="579" t="s">
        <v>203</v>
      </c>
      <c r="C33" s="232"/>
      <c r="D33" s="252">
        <f>IF(C33="",,VLOOKUP(C33,CIERRE!A$70:AJ$800,9,FALSE))</f>
        <v>0</v>
      </c>
      <c r="E33" s="20"/>
      <c r="F33" s="91"/>
      <c r="G33" s="91"/>
      <c r="H33" s="92" t="str">
        <f t="shared" si="0"/>
        <v xml:space="preserve"> </v>
      </c>
      <c r="I33" s="154"/>
      <c r="J33" s="99"/>
      <c r="K33" s="28"/>
      <c r="L33" s="28"/>
      <c r="M33" s="28"/>
      <c r="N33" s="28"/>
    </row>
    <row r="34" spans="1:14" ht="15.75" customHeight="1" thickBot="1">
      <c r="A34" s="568"/>
      <c r="B34" s="580"/>
      <c r="C34" s="233"/>
      <c r="D34" s="253">
        <f>IF(C34="",,VLOOKUP(C34,CIERRE!A$70:AJ$800,9,FALSE))</f>
        <v>0</v>
      </c>
      <c r="E34" s="128"/>
      <c r="F34" s="204"/>
      <c r="G34" s="204"/>
      <c r="H34" s="168" t="str">
        <f t="shared" si="0"/>
        <v xml:space="preserve"> </v>
      </c>
      <c r="I34" s="144"/>
      <c r="J34" s="211"/>
      <c r="K34" s="166"/>
      <c r="L34" s="166"/>
      <c r="M34" s="166"/>
      <c r="N34" s="166"/>
    </row>
    <row r="35" spans="1:14">
      <c r="A35" s="568"/>
      <c r="B35" s="576" t="s">
        <v>21</v>
      </c>
      <c r="C35" s="22"/>
      <c r="D35" s="27">
        <f>IF(C35="",,VLOOKUP(C35,CIERRE!A$70:AJ$800,9,FALSE))</f>
        <v>0</v>
      </c>
      <c r="E35" s="22"/>
      <c r="F35" s="23"/>
      <c r="G35" s="23"/>
      <c r="H35" s="226" t="str">
        <f t="shared" si="0"/>
        <v xml:space="preserve"> </v>
      </c>
      <c r="I35" s="25"/>
      <c r="J35" s="97"/>
      <c r="K35" s="27"/>
      <c r="L35" s="27"/>
      <c r="M35" s="27"/>
      <c r="N35" s="27"/>
    </row>
    <row r="36" spans="1:14" ht="15" thickBot="1">
      <c r="A36" s="568"/>
      <c r="B36" s="578"/>
      <c r="C36" s="173"/>
      <c r="D36" s="169">
        <f>IF(C36="",,VLOOKUP(C36,CIERRE!A$70:AJ$800,9,FALSE))</f>
        <v>0</v>
      </c>
      <c r="E36" s="173"/>
      <c r="F36" s="170"/>
      <c r="G36" s="170"/>
      <c r="H36" s="171" t="str">
        <f t="shared" si="0"/>
        <v xml:space="preserve"> </v>
      </c>
      <c r="I36" s="172"/>
      <c r="J36" s="195"/>
      <c r="K36" s="169"/>
      <c r="L36" s="169"/>
      <c r="M36" s="169"/>
      <c r="N36" s="169"/>
    </row>
    <row r="37" spans="1:14">
      <c r="A37" s="568"/>
      <c r="B37" s="570" t="s">
        <v>22</v>
      </c>
      <c r="C37" s="409" t="s">
        <v>122</v>
      </c>
      <c r="D37" s="252">
        <f>IF(C37="",,VLOOKUP(C37,CIERRE!A$70:AJ$800,9,FALSE))</f>
        <v>15.952</v>
      </c>
      <c r="E37" s="20" t="s">
        <v>137</v>
      </c>
      <c r="F37" s="21">
        <v>0.40972222222222227</v>
      </c>
      <c r="G37" s="21">
        <v>0.54166666666666663</v>
      </c>
      <c r="H37" s="92">
        <f t="shared" si="0"/>
        <v>2.1047777777777763</v>
      </c>
      <c r="I37" s="154" t="s">
        <v>1050</v>
      </c>
      <c r="J37" s="100"/>
      <c r="K37" s="28" t="e">
        <f>IF(C37="",,VLOOKUP(C37,Patrones!$A$1:$E$293,5,FALSE))</f>
        <v>#N/A</v>
      </c>
      <c r="L37" s="28"/>
      <c r="M37" s="28"/>
      <c r="N37" s="26"/>
    </row>
    <row r="38" spans="1:14">
      <c r="A38" s="568"/>
      <c r="B38" s="572"/>
      <c r="C38" s="410" t="s">
        <v>123</v>
      </c>
      <c r="D38" s="254">
        <f>IF(C38="",,VLOOKUP(C38,CIERRE!A$70:AJ$800,9,FALSE))</f>
        <v>211.928</v>
      </c>
      <c r="E38" s="32" t="s">
        <v>137</v>
      </c>
      <c r="F38" s="257">
        <v>0.40972222222222227</v>
      </c>
      <c r="G38" s="257">
        <v>0.54166666666666663</v>
      </c>
      <c r="H38" s="96">
        <f t="shared" si="0"/>
        <v>27.962722222222208</v>
      </c>
      <c r="I38" s="256" t="s">
        <v>1050</v>
      </c>
      <c r="J38" s="263"/>
      <c r="K38" s="26" t="e">
        <f>IF(C38="",,VLOOKUP(C38,Patrones!$A$1:$E$293,5,FALSE))</f>
        <v>#N/A</v>
      </c>
      <c r="L38" s="26"/>
      <c r="M38" s="26"/>
      <c r="N38" s="149"/>
    </row>
    <row r="39" spans="1:14">
      <c r="A39" s="568"/>
      <c r="B39" s="572"/>
      <c r="C39" s="410" t="s">
        <v>201</v>
      </c>
      <c r="D39" s="254">
        <f>IF(C39="",,VLOOKUP(C39,CIERRE!A$70:AJ$800,9,FALSE))</f>
        <v>36.935000000000002</v>
      </c>
      <c r="E39" s="32" t="s">
        <v>137</v>
      </c>
      <c r="F39" s="257">
        <v>0.41666666666666669</v>
      </c>
      <c r="G39" s="257">
        <v>0.54166666666666663</v>
      </c>
      <c r="H39" s="96">
        <f t="shared" ref="H39" si="1">IF(MID(G39,1,3)="Con","",IF(E39="APAGADO",D39/24*(IF((G39-F39)*24&gt;0,(G39-F39)*24,24+(G39-F39)*24))," "))</f>
        <v>4.6168749999999985</v>
      </c>
      <c r="I39" s="256" t="s">
        <v>1045</v>
      </c>
      <c r="J39" s="263"/>
      <c r="K39" s="26" t="str">
        <f>IF(C39="",,VLOOKUP(C39,Patrones!$A$1:$E$293,5,FALSE))</f>
        <v>CNO-021R1IUS</v>
      </c>
      <c r="L39" s="26"/>
      <c r="M39" s="26"/>
      <c r="N39" s="149"/>
    </row>
    <row r="40" spans="1:14">
      <c r="A40" s="568"/>
      <c r="B40" s="572"/>
      <c r="C40" s="410" t="s">
        <v>121</v>
      </c>
      <c r="D40" s="254">
        <f>IF(C40="",,VLOOKUP(C40,CIERRE!A$70:AJ$800,9,FALSE))</f>
        <v>7.5650000000000004</v>
      </c>
      <c r="E40" s="32" t="s">
        <v>137</v>
      </c>
      <c r="F40" s="257">
        <v>0.41666666666666669</v>
      </c>
      <c r="G40" s="257">
        <v>0.54166666666666663</v>
      </c>
      <c r="H40" s="96">
        <f t="shared" si="0"/>
        <v>0.94562499999999972</v>
      </c>
      <c r="I40" s="256" t="s">
        <v>1045</v>
      </c>
      <c r="J40" s="263"/>
      <c r="K40" s="26" t="str">
        <f>IF(C40="",,VLOOKUP(C40,Patrones!$A$1:$E$293,5,FALSE))</f>
        <v>CNO-021R1IUS</v>
      </c>
      <c r="L40" s="26"/>
      <c r="M40" s="26"/>
      <c r="N40" s="149"/>
    </row>
    <row r="41" spans="1:14" ht="29">
      <c r="A41" s="568"/>
      <c r="B41" s="572"/>
      <c r="C41" s="410" t="s">
        <v>478</v>
      </c>
      <c r="D41" s="254">
        <f>IF(C41="",,VLOOKUP(C41,CIERRE!A$70:AJ$800,9,FALSE))</f>
        <v>5.3</v>
      </c>
      <c r="E41" s="32" t="s">
        <v>490</v>
      </c>
      <c r="F41" s="257"/>
      <c r="G41" s="257"/>
      <c r="H41" s="96"/>
      <c r="I41" s="256" t="s">
        <v>2073</v>
      </c>
      <c r="J41" s="263"/>
      <c r="K41" s="26"/>
      <c r="L41" s="26"/>
      <c r="M41" s="26"/>
      <c r="N41" s="149"/>
    </row>
    <row r="42" spans="1:14" ht="29">
      <c r="A42" s="568"/>
      <c r="B42" s="572"/>
      <c r="C42" s="410" t="s">
        <v>1276</v>
      </c>
      <c r="D42" s="254">
        <f>IF(C42="",,VLOOKUP(C42,CIERRE!A$70:AJ$800,9,FALSE))</f>
        <v>12.096</v>
      </c>
      <c r="E42" s="32" t="s">
        <v>490</v>
      </c>
      <c r="F42" s="257"/>
      <c r="G42" s="257"/>
      <c r="H42" s="96"/>
      <c r="I42" s="256" t="s">
        <v>2072</v>
      </c>
      <c r="J42" s="263"/>
      <c r="K42" s="26"/>
      <c r="L42" s="26"/>
      <c r="M42" s="26"/>
      <c r="N42" s="149"/>
    </row>
    <row r="43" spans="1:14" ht="29">
      <c r="A43" s="568"/>
      <c r="B43" s="572"/>
      <c r="C43" s="410" t="s">
        <v>1697</v>
      </c>
      <c r="D43" s="254">
        <f>IF(C43="",,VLOOKUP(C43,CIERRE!A$70:AJ$800,9,FALSE))</f>
        <v>48.384</v>
      </c>
      <c r="E43" s="32" t="s">
        <v>490</v>
      </c>
      <c r="F43" s="257"/>
      <c r="G43" s="257"/>
      <c r="H43" s="96"/>
      <c r="I43" s="256" t="s">
        <v>2072</v>
      </c>
      <c r="J43" s="263"/>
      <c r="K43" s="26"/>
      <c r="L43" s="26"/>
      <c r="M43" s="26"/>
      <c r="N43" s="149"/>
    </row>
    <row r="44" spans="1:14" ht="29">
      <c r="A44" s="568"/>
      <c r="B44" s="572"/>
      <c r="C44" s="410" t="s">
        <v>1170</v>
      </c>
      <c r="D44" s="253">
        <f>IF(C44="",,VLOOKUP(C44,CIERRE!A$70:AJ$800,9,FALSE))</f>
        <v>138.42400000000001</v>
      </c>
      <c r="E44" s="32" t="s">
        <v>490</v>
      </c>
      <c r="F44" s="257"/>
      <c r="G44" s="257"/>
      <c r="H44" s="96"/>
      <c r="I44" s="256" t="s">
        <v>2070</v>
      </c>
      <c r="J44" s="263" t="s">
        <v>2071</v>
      </c>
      <c r="K44" s="26"/>
      <c r="L44" s="26"/>
      <c r="M44" s="26"/>
      <c r="N44" s="149"/>
    </row>
    <row r="45" spans="1:14" ht="29.5" thickBot="1">
      <c r="A45" s="569"/>
      <c r="B45" s="571"/>
      <c r="C45" s="411" t="s">
        <v>45</v>
      </c>
      <c r="D45" s="255">
        <f>IF(C45="",,VLOOKUP(C45,CIERRE!A$70:AJ$800,9,FALSE))</f>
        <v>43.735999999999997</v>
      </c>
      <c r="E45" s="167" t="s">
        <v>490</v>
      </c>
      <c r="F45" s="196"/>
      <c r="G45" s="196"/>
      <c r="H45" s="168"/>
      <c r="I45" s="174" t="s">
        <v>2070</v>
      </c>
      <c r="J45" s="230" t="s">
        <v>2071</v>
      </c>
      <c r="K45" s="166"/>
      <c r="L45" s="166"/>
      <c r="M45" s="166"/>
      <c r="N45" s="29"/>
    </row>
    <row r="46" spans="1:14" ht="15" thickBot="1">
      <c r="C46" s="102"/>
      <c r="E46" s="2"/>
      <c r="G46" s="198" t="s">
        <v>37</v>
      </c>
      <c r="H46" s="199">
        <f>SUM(H7:H40)</f>
        <v>49.668888888888887</v>
      </c>
      <c r="I46" s="103"/>
    </row>
    <row r="47" spans="1:14">
      <c r="C47" s="102"/>
      <c r="E47" s="2"/>
      <c r="G47" s="104"/>
      <c r="H47" s="105"/>
    </row>
    <row r="48" spans="1:14">
      <c r="C48" s="102"/>
      <c r="E48" s="2"/>
      <c r="G48" s="104"/>
      <c r="H48" s="105"/>
    </row>
    <row r="49" spans="3:3">
      <c r="C49" s="102"/>
    </row>
    <row r="50" spans="3:3">
      <c r="C50" s="102"/>
    </row>
    <row r="51" spans="3:3">
      <c r="C51" s="102"/>
    </row>
    <row r="52" spans="3:3">
      <c r="C52" s="102"/>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sheetData>
  <mergeCells count="34">
    <mergeCell ref="N2:N3"/>
    <mergeCell ref="D4:D6"/>
    <mergeCell ref="E4:E6"/>
    <mergeCell ref="F4:G5"/>
    <mergeCell ref="A2:I3"/>
    <mergeCell ref="J2:J3"/>
    <mergeCell ref="N4:N6"/>
    <mergeCell ref="H4:H5"/>
    <mergeCell ref="I4:I6"/>
    <mergeCell ref="J4:J6"/>
    <mergeCell ref="K4:K6"/>
    <mergeCell ref="L4:L6"/>
    <mergeCell ref="M4:M6"/>
    <mergeCell ref="A4:A6"/>
    <mergeCell ref="K2:K3"/>
    <mergeCell ref="L2:L3"/>
    <mergeCell ref="M2:M3"/>
    <mergeCell ref="B4:B6"/>
    <mergeCell ref="C4:C6"/>
    <mergeCell ref="A7:A19"/>
    <mergeCell ref="B7:B8"/>
    <mergeCell ref="B9:B10"/>
    <mergeCell ref="B11:B13"/>
    <mergeCell ref="B14:B16"/>
    <mergeCell ref="B17:B19"/>
    <mergeCell ref="B37:B45"/>
    <mergeCell ref="A27:A45"/>
    <mergeCell ref="A20:A26"/>
    <mergeCell ref="B20:B23"/>
    <mergeCell ref="B24:B26"/>
    <mergeCell ref="B27:B29"/>
    <mergeCell ref="B30:B32"/>
    <mergeCell ref="B33:B34"/>
    <mergeCell ref="B35:B36"/>
  </mergeCells>
  <dataValidations count="1">
    <dataValidation type="list" allowBlank="1" showInputMessage="1" showErrorMessage="1" sqref="N7:N45" xr:uid="{1FD6EBE6-1FA9-4A47-9D25-E2C5CDAFFE18}">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F537CAE3-BD25-44B6-8F2F-BA9CDFD10DB0}">
          <x14:formula1>
            <xm:f>Guias!$R$3:$R$102</xm:f>
          </x14:formula1>
          <xm:sqref>M7:M45</xm:sqref>
        </x14:dataValidation>
        <x14:dataValidation type="list" allowBlank="1" showInputMessage="1" showErrorMessage="1" xr:uid="{66403A46-E08A-428B-9127-FAA6AC5FE7AC}">
          <x14:formula1>
            <xm:f>Guias!$P$3:$P$78</xm:f>
          </x14:formula1>
          <xm:sqref>L7:L45</xm:sqref>
        </x14:dataValidation>
        <x14:dataValidation type="list" allowBlank="1" showInputMessage="1" xr:uid="{AC3EE409-3A9F-4774-A05F-F7D4C4E5D63A}">
          <x14:formula1>
            <xm:f>Guias!$J$3:$J$25</xm:f>
          </x14:formula1>
          <xm:sqref>I7:I45</xm:sqref>
        </x14:dataValidation>
        <x14:dataValidation type="list" allowBlank="1" showInputMessage="1" xr:uid="{73AEC27F-4128-44D9-A85E-8BC08DD67607}">
          <x14:formula1>
            <xm:f>Guias!$H$3:$H$22</xm:f>
          </x14:formula1>
          <xm:sqref>E7:E45</xm:sqref>
        </x14:dataValidation>
        <x14:dataValidation type="list" allowBlank="1" showInputMessage="1" xr:uid="{51E41027-9447-4D50-9597-21A3C63B8EBE}">
          <x14:formula1>
            <xm:f>Guias!$A$2:$A$4</xm:f>
          </x14:formula1>
          <xm:sqref>C7:C8</xm:sqref>
        </x14:dataValidation>
        <x14:dataValidation type="list" allowBlank="1" showInputMessage="1" xr:uid="{16A10A1D-E94F-4BC8-BE8D-3BAD68DEA715}">
          <x14:formula1>
            <xm:f>Guias!$A$85:$A$142</xm:f>
          </x14:formula1>
          <xm:sqref>C24:C26</xm:sqref>
        </x14:dataValidation>
        <x14:dataValidation type="list" allowBlank="1" showInputMessage="1" xr:uid="{076191BA-4F0A-4A37-9451-38382377BF5F}">
          <x14:formula1>
            <xm:f>Guias!$A$143:$A$167</xm:f>
          </x14:formula1>
          <xm:sqref>C27:C29</xm:sqref>
        </x14:dataValidation>
        <x14:dataValidation type="list" allowBlank="1" showInputMessage="1" xr:uid="{7D439CEB-64C1-4EFE-9024-A447EFA52F41}">
          <x14:formula1>
            <xm:f>Guias!$A$172:$A$199</xm:f>
          </x14:formula1>
          <xm:sqref>C37:C45</xm:sqref>
        </x14:dataValidation>
        <x14:dataValidation type="list" allowBlank="1" showInputMessage="1" xr:uid="{3F5799FE-5487-4626-AA9A-41B1D3C38D74}">
          <x14:formula1>
            <xm:f>Guias!$A$226:$A$229</xm:f>
          </x14:formula1>
          <xm:sqref>C9:C10</xm:sqref>
        </x14:dataValidation>
        <x14:dataValidation type="list" allowBlank="1" showInputMessage="1" xr:uid="{DE8DBFE6-2726-49F9-9FB2-BB8AD68255D1}">
          <x14:formula1>
            <xm:f>Guias!$A$230:$A$242</xm:f>
          </x14:formula1>
          <xm:sqref>C30:C32</xm:sqref>
        </x14:dataValidation>
        <x14:dataValidation type="list" allowBlank="1" showInputMessage="1" xr:uid="{AEAF7851-0C32-4A0E-A8EA-9510638C593C}">
          <x14:formula1>
            <xm:f>Guias!$A$243:$A$244</xm:f>
          </x14:formula1>
          <xm:sqref>C33:C34</xm:sqref>
        </x14:dataValidation>
        <x14:dataValidation type="list" allowBlank="1" showInputMessage="1" xr:uid="{4FB7E4E9-426A-4721-927D-AE312A5F0208}">
          <x14:formula1>
            <xm:f>Guias!$A$168:$A$171</xm:f>
          </x14:formula1>
          <xm:sqref>C35:C36</xm:sqref>
        </x14:dataValidation>
        <x14:dataValidation type="list" allowBlank="1" showInputMessage="1" xr:uid="{0FF8B995-A27A-4A46-AB11-5730D6F04A8C}">
          <x14:formula1>
            <xm:f>Guias!$A$260:$A$272</xm:f>
          </x14:formula1>
          <xm:sqref>C17:C19</xm:sqref>
        </x14:dataValidation>
        <x14:dataValidation type="list" allowBlank="1" showInputMessage="1" xr:uid="{B814C638-932D-4A2D-89A9-42807FFF6BBC}">
          <x14:formula1>
            <xm:f>Guias!$A$200:$A$224</xm:f>
          </x14:formula1>
          <xm:sqref>C11:C13</xm:sqref>
        </x14:dataValidation>
        <x14:dataValidation type="list" allowBlank="1" showInputMessage="1" xr:uid="{E9782582-4530-4903-9364-AFAFE046F053}">
          <x14:formula1>
            <xm:f>Guias!$A$245:$A$259</xm:f>
          </x14:formula1>
          <xm:sqref>C14:C16</xm:sqref>
        </x14:dataValidation>
        <x14:dataValidation type="list" allowBlank="1" showInputMessage="1" xr:uid="{B31C76ED-7CDD-4F3A-8D3E-45FA18D13B8D}">
          <x14:formula1>
            <xm:f>Guias!$A$5:$A$84</xm:f>
          </x14:formula1>
          <xm:sqref>C20:C23</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E7AC2-ED98-4A32-B56B-86026A0A2308}">
  <sheetPr codeName="Hoja249"/>
  <dimension ref="A1:P82"/>
  <sheetViews>
    <sheetView topLeftCell="A33" zoomScale="99" zoomScaleNormal="90" workbookViewId="0">
      <selection activeCell="J46" activeCellId="1" sqref="I46:I50 J46:J50"/>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45"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t="s">
        <v>1712</v>
      </c>
      <c r="D11" s="27">
        <f>IF(C11="",,VLOOKUP(C11,CIERRE!A$70:AJ$800,9,FALSE))</f>
        <v>581.13</v>
      </c>
      <c r="E11" s="22" t="s">
        <v>490</v>
      </c>
      <c r="F11" s="23"/>
      <c r="G11" s="23"/>
      <c r="H11" s="24" t="str">
        <f t="shared" si="0"/>
        <v xml:space="preserve"> </v>
      </c>
      <c r="I11" s="25" t="s">
        <v>2075</v>
      </c>
      <c r="J11" s="97"/>
      <c r="K11" s="27" t="e">
        <f>IF(C11="",,VLOOKUP(C11,Patrones!$A$1:$E$293,5,FALSE))</f>
        <v>#N/A</v>
      </c>
      <c r="L11" s="27"/>
      <c r="M11" s="27"/>
      <c r="N11" s="27"/>
    </row>
    <row r="12" spans="1:16" ht="29">
      <c r="A12" s="565"/>
      <c r="B12" s="562"/>
      <c r="C12" s="19" t="s">
        <v>25</v>
      </c>
      <c r="D12" s="161">
        <f>IF(C12="",,VLOOKUP(C12,CIERRE!A$70:AJ$800,9,FALSE))</f>
        <v>481.6</v>
      </c>
      <c r="E12" s="19" t="s">
        <v>490</v>
      </c>
      <c r="F12" s="83"/>
      <c r="G12" s="83"/>
      <c r="H12" s="226" t="str">
        <f t="shared" si="0"/>
        <v xml:space="preserve"> </v>
      </c>
      <c r="I12" s="270" t="s">
        <v>2104</v>
      </c>
      <c r="J12" s="262" t="s">
        <v>2103</v>
      </c>
      <c r="K12" s="161" t="str">
        <f>IF(C12="",,VLOOKUP(C12,Patrones!$A$1:$E$293,5,FALSE))</f>
        <v>CLB-003IUI</v>
      </c>
      <c r="L12" s="161"/>
      <c r="M12" s="161"/>
      <c r="N12" s="161"/>
    </row>
    <row r="13" spans="1:16" ht="29.5" thickBot="1">
      <c r="A13" s="565"/>
      <c r="B13" s="563"/>
      <c r="C13" s="19" t="s">
        <v>296</v>
      </c>
      <c r="D13" s="161">
        <f>IF(C13="",,VLOOKUP(C13,CIERRE!A$70:AJ$800,9,FALSE))</f>
        <v>238.6</v>
      </c>
      <c r="E13" s="173" t="s">
        <v>490</v>
      </c>
      <c r="F13" s="170"/>
      <c r="G13" s="170"/>
      <c r="H13" s="171" t="str">
        <f t="shared" si="0"/>
        <v xml:space="preserve"> </v>
      </c>
      <c r="I13" s="172" t="s">
        <v>2105</v>
      </c>
      <c r="J13" s="195"/>
      <c r="K13" s="169" t="str">
        <f>IF(C13="",,VLOOKUP(C13,Patrones!$A$1:$E$293,5,FALSE))</f>
        <v>CLBA-036IUI</v>
      </c>
      <c r="L13" s="169"/>
      <c r="M13" s="169"/>
      <c r="N13" s="169"/>
    </row>
    <row r="14" spans="1:16" ht="29">
      <c r="A14" s="565"/>
      <c r="B14" s="558" t="s">
        <v>29</v>
      </c>
      <c r="C14" s="232" t="s">
        <v>130</v>
      </c>
      <c r="D14" s="252">
        <f>IF(C14="",,VLOOKUP(C14,CIERRE!A$70:AJ$800,9,FALSE))</f>
        <v>281.60000000000002</v>
      </c>
      <c r="E14" s="20" t="s">
        <v>171</v>
      </c>
      <c r="F14" s="91"/>
      <c r="G14" s="91"/>
      <c r="H14" s="92" t="str">
        <f t="shared" si="0"/>
        <v xml:space="preserve"> </v>
      </c>
      <c r="I14" s="412" t="s">
        <v>2081</v>
      </c>
      <c r="J14" s="99" t="s">
        <v>2107</v>
      </c>
      <c r="K14" s="28"/>
      <c r="L14" s="28"/>
      <c r="M14" s="28"/>
      <c r="N14" s="28"/>
    </row>
    <row r="15" spans="1:16">
      <c r="A15" s="565"/>
      <c r="B15" s="559"/>
      <c r="C15" s="233" t="s">
        <v>131</v>
      </c>
      <c r="D15" s="253">
        <f>IF(C15="",,VLOOKUP(C15,CIERRE!A$70:AJ$800,9,FALSE))</f>
        <v>234.9</v>
      </c>
      <c r="E15" s="128" t="s">
        <v>490</v>
      </c>
      <c r="F15" s="95"/>
      <c r="G15" s="95"/>
      <c r="H15" s="96" t="str">
        <f t="shared" si="0"/>
        <v xml:space="preserve"> </v>
      </c>
      <c r="I15" s="256" t="s">
        <v>2108</v>
      </c>
      <c r="J15" s="267" t="s">
        <v>2106</v>
      </c>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ht="43.5">
      <c r="A20" s="556" t="s">
        <v>659</v>
      </c>
      <c r="B20" s="558" t="s">
        <v>8</v>
      </c>
      <c r="C20" s="232" t="s">
        <v>1061</v>
      </c>
      <c r="D20" s="253">
        <f>IF(C20="",,VLOOKUP(C20,CIERRE!A$70:AJ$800,9,FALSE))</f>
        <v>522</v>
      </c>
      <c r="E20" s="20" t="s">
        <v>507</v>
      </c>
      <c r="F20" s="91"/>
      <c r="G20" s="91"/>
      <c r="H20" s="92" t="str">
        <f>IF(MID(G20,1,3)="Con","",IF(E20="APAGADO",D20/24*(IF((G20-F20)*24&gt;0,(G20-F20)*24,24+(G20-F20)*24))," "))</f>
        <v xml:space="preserve"> </v>
      </c>
      <c r="I20" s="154" t="s">
        <v>2094</v>
      </c>
      <c r="J20" s="99" t="s">
        <v>2093</v>
      </c>
      <c r="K20" s="28" t="str">
        <f>IF(C20="",,VLOOKUP(C20,Patrones!$A$1:$E$293,5,FALSE))</f>
        <v>ACAJ-209R1IUI</v>
      </c>
      <c r="L20" s="28"/>
      <c r="M20" s="28"/>
      <c r="N20" s="28"/>
    </row>
    <row r="21" spans="1:14">
      <c r="A21" s="557"/>
      <c r="B21" s="559"/>
      <c r="C21" s="237" t="s">
        <v>100</v>
      </c>
      <c r="D21" s="254">
        <f>IF(C21="",,VLOOKUP(C21,CIERRE!A$70:AJ$800,9,FALSE))</f>
        <v>410</v>
      </c>
      <c r="E21" s="238" t="s">
        <v>490</v>
      </c>
      <c r="F21" s="228"/>
      <c r="G21" s="228"/>
      <c r="H21" s="239" t="str">
        <f t="shared" si="0"/>
        <v xml:space="preserve"> </v>
      </c>
      <c r="I21" s="251" t="s">
        <v>2079</v>
      </c>
      <c r="J21" s="229" t="s">
        <v>2031</v>
      </c>
      <c r="K21" s="162" t="str">
        <f>IF(C21="",,VLOOKUP(C21,Patrones!$A$1:$E$293,5,FALSE))</f>
        <v>ACAP-178IUI</v>
      </c>
      <c r="L21" s="162"/>
      <c r="M21" s="162"/>
      <c r="N21" s="162"/>
    </row>
    <row r="22" spans="1:14" ht="29">
      <c r="A22" s="557"/>
      <c r="B22" s="559"/>
      <c r="C22" s="237" t="s">
        <v>158</v>
      </c>
      <c r="D22" s="254">
        <f>IF(C22="",,VLOOKUP(C22,CIERRE!A$70:AJ$800,9,FALSE))</f>
        <v>212.74</v>
      </c>
      <c r="E22" s="238" t="s">
        <v>490</v>
      </c>
      <c r="F22" s="228"/>
      <c r="G22" s="228"/>
      <c r="H22" s="239" t="str">
        <f t="shared" si="0"/>
        <v xml:space="preserve"> </v>
      </c>
      <c r="I22" s="251" t="s">
        <v>2080</v>
      </c>
      <c r="J22" s="229" t="s">
        <v>2092</v>
      </c>
      <c r="K22" s="162" t="str">
        <f>IF(C22="",,VLOOKUP(C22,Patrones!$A$1:$E$293,5,FALSE))</f>
        <v>ACAJ-094WIW</v>
      </c>
      <c r="L22" s="162"/>
      <c r="M22" s="162"/>
      <c r="N22" s="162"/>
    </row>
    <row r="23" spans="1:14" ht="29.5" thickBot="1">
      <c r="A23" s="557"/>
      <c r="B23" s="560"/>
      <c r="C23" s="236" t="s">
        <v>96</v>
      </c>
      <c r="D23" s="253">
        <f>IF(C23="",,VLOOKUP(C23,CIERRE!A$70:AJ$800,9,FALSE))</f>
        <v>734.4</v>
      </c>
      <c r="E23" s="150" t="s">
        <v>490</v>
      </c>
      <c r="F23" s="93"/>
      <c r="G23" s="93"/>
      <c r="H23" s="94" t="str">
        <f t="shared" si="0"/>
        <v xml:space="preserve"> </v>
      </c>
      <c r="I23" s="152" t="s">
        <v>2099</v>
      </c>
      <c r="J23" s="101" t="s">
        <v>2098</v>
      </c>
      <c r="K23" s="29" t="str">
        <f>IF(C23="",,VLOOKUP(C23,Patrones!$A$1:$E$293,5,FALSE))</f>
        <v>ACAP-178IUI</v>
      </c>
      <c r="L23" s="29"/>
      <c r="M23" s="29"/>
      <c r="N23" s="29"/>
    </row>
    <row r="24" spans="1:14">
      <c r="A24" s="557"/>
      <c r="B24" s="561" t="s">
        <v>66</v>
      </c>
      <c r="C24" s="22" t="s">
        <v>16</v>
      </c>
      <c r="D24" s="27">
        <f>IF(C24="",,VLOOKUP(C24,CIERRE!A$70:AJ$800,9,FALSE))</f>
        <v>212.8</v>
      </c>
      <c r="E24" s="22" t="s">
        <v>137</v>
      </c>
      <c r="F24" s="23">
        <v>0.40625</v>
      </c>
      <c r="G24" s="23">
        <v>0.47222222222222227</v>
      </c>
      <c r="H24" s="24">
        <f t="shared" si="0"/>
        <v>14.038888888888899</v>
      </c>
      <c r="I24" s="25" t="s">
        <v>1050</v>
      </c>
      <c r="J24" s="98"/>
      <c r="K24" s="27" t="str">
        <f>IF(C24="",,VLOOKUP(C24,Patrones!$A$1:$E$293,5,FALSE))</f>
        <v>ACAQ-114IUI</v>
      </c>
      <c r="L24" s="27"/>
      <c r="M24" s="27"/>
      <c r="N24" s="27"/>
    </row>
    <row r="25" spans="1:14" ht="29">
      <c r="A25" s="557"/>
      <c r="B25" s="562"/>
      <c r="C25" s="127" t="s">
        <v>922</v>
      </c>
      <c r="D25" s="145">
        <f>IF(C25="",,VLOOKUP(C25,CIERRE!A$70:AJ$800,9,FALSE))</f>
        <v>209.76</v>
      </c>
      <c r="E25" s="127" t="s">
        <v>162</v>
      </c>
      <c r="F25" s="165"/>
      <c r="G25" s="165"/>
      <c r="H25" s="79" t="str">
        <f t="shared" si="0"/>
        <v xml:space="preserve"> </v>
      </c>
      <c r="I25" s="146" t="s">
        <v>2077</v>
      </c>
      <c r="J25" s="242" t="s">
        <v>2096</v>
      </c>
      <c r="K25" s="145" t="str">
        <f>IF(C25="",,VLOOKUP(C25,Patrones!$A$1:$E$293,5,FALSE))</f>
        <v>ACAJ-094WIW</v>
      </c>
      <c r="L25" s="161"/>
      <c r="M25" s="161"/>
      <c r="N25" s="161"/>
    </row>
    <row r="26" spans="1:14" ht="15" thickBot="1">
      <c r="A26" s="557"/>
      <c r="B26" s="563"/>
      <c r="C26" s="78"/>
      <c r="D26" s="153">
        <f>IF(C26="",,VLOOKUP(C26,CIERRE!A$70:AJ$800,9,FALSE))</f>
        <v>0</v>
      </c>
      <c r="E26" s="78"/>
      <c r="F26" s="265"/>
      <c r="G26" s="265"/>
      <c r="H26" s="266" t="str">
        <f t="shared" si="0"/>
        <v xml:space="preserve"> </v>
      </c>
      <c r="I26" s="155"/>
      <c r="J26" s="268"/>
      <c r="K26" s="153">
        <f>IF(C26="",,VLOOKUP(C26,Patrones!$A$1:$E$293,5,FALSE))</f>
        <v>0</v>
      </c>
      <c r="L26" s="161"/>
      <c r="M26" s="161"/>
      <c r="N26" s="151"/>
    </row>
    <row r="27" spans="1:14" ht="30" customHeight="1">
      <c r="A27" s="567" t="s">
        <v>660</v>
      </c>
      <c r="B27" s="573" t="s">
        <v>20</v>
      </c>
      <c r="C27" s="232" t="s">
        <v>1272</v>
      </c>
      <c r="D27" s="252">
        <f>IF(C27="",,VLOOKUP(C27,CIERRE!A$70:AJ$800,9,FALSE))</f>
        <v>57.96</v>
      </c>
      <c r="E27" s="20" t="s">
        <v>490</v>
      </c>
      <c r="F27" s="21"/>
      <c r="G27" s="21"/>
      <c r="H27" s="194" t="str">
        <f t="shared" si="0"/>
        <v xml:space="preserve"> </v>
      </c>
      <c r="I27" s="154" t="s">
        <v>2087</v>
      </c>
      <c r="J27" s="99" t="s">
        <v>2088</v>
      </c>
      <c r="K27" s="28" t="e">
        <f>IF(C27="",,VLOOKUP(C27,Patrones!$A$1:$E$293,5,FALSE))</f>
        <v>#N/A</v>
      </c>
      <c r="L27" s="28"/>
      <c r="M27" s="28"/>
      <c r="N27" s="28"/>
    </row>
    <row r="28" spans="1:14" ht="29">
      <c r="A28" s="568"/>
      <c r="B28" s="574"/>
      <c r="C28" s="233" t="s">
        <v>1273</v>
      </c>
      <c r="D28" s="253">
        <f>IF(C28="",,VLOOKUP(C28,CIERRE!A$70:AJ$800,9,FALSE))</f>
        <v>231.84</v>
      </c>
      <c r="E28" s="128" t="s">
        <v>490</v>
      </c>
      <c r="F28" s="95"/>
      <c r="G28" s="95"/>
      <c r="H28" s="96" t="str">
        <f>IF(MID(G28,1,3)="Con","",IF(E28="APAGADO",D28/24*(IF((G28-F28)*24&gt;0,(G28-F28)*24,24+(G28-F28)*24))," "))</f>
        <v xml:space="preserve"> </v>
      </c>
      <c r="I28" s="256" t="s">
        <v>2087</v>
      </c>
      <c r="J28" s="267" t="s">
        <v>2088</v>
      </c>
      <c r="K28" s="26" t="e">
        <f>IF(C28="",,VLOOKUP(C28,Patrones!$A$1:$E$293,5,FALSE))</f>
        <v>#N/A</v>
      </c>
      <c r="L28" s="26"/>
      <c r="M28" s="26"/>
      <c r="N28" s="26"/>
    </row>
    <row r="29" spans="1:14">
      <c r="A29" s="568"/>
      <c r="B29" s="574"/>
      <c r="C29" s="233" t="s">
        <v>1186</v>
      </c>
      <c r="D29" s="253">
        <f>IF(C29="",,VLOOKUP(C29,CIERRE!A$70:AJ$800,9,FALSE))</f>
        <v>33.840000000000003</v>
      </c>
      <c r="E29" s="128" t="s">
        <v>490</v>
      </c>
      <c r="F29" s="95"/>
      <c r="G29" s="95"/>
      <c r="H29" s="96" t="str">
        <f t="shared" ref="H29:H30" si="1">IF(MID(G29,1,3)="Con","",IF(E29="APAGADO",D29/24*(IF((G29-F29)*24&gt;0,(G29-F29)*24,24+(G29-F29)*24))," "))</f>
        <v xml:space="preserve"> </v>
      </c>
      <c r="I29" s="144" t="s">
        <v>2090</v>
      </c>
      <c r="J29" s="267" t="s">
        <v>2089</v>
      </c>
      <c r="K29" s="26" t="e">
        <f>IF(C29="",,VLOOKUP(C29,Patrones!$A$1:$E$293,5,FALSE))</f>
        <v>#N/A</v>
      </c>
      <c r="L29" s="26"/>
      <c r="M29" s="26"/>
      <c r="N29" s="149"/>
    </row>
    <row r="30" spans="1:14">
      <c r="A30" s="568"/>
      <c r="B30" s="574"/>
      <c r="C30" s="233" t="s">
        <v>1183</v>
      </c>
      <c r="D30" s="253">
        <f>IF(C30="",,VLOOKUP(C30,CIERRE!A$70:AJ$800,9,FALSE))</f>
        <v>101.4</v>
      </c>
      <c r="E30" s="128" t="s">
        <v>490</v>
      </c>
      <c r="F30" s="95"/>
      <c r="G30" s="95"/>
      <c r="H30" s="96" t="str">
        <f t="shared" si="1"/>
        <v xml:space="preserve"> </v>
      </c>
      <c r="I30" s="144" t="s">
        <v>2090</v>
      </c>
      <c r="J30" s="267" t="s">
        <v>2089</v>
      </c>
      <c r="K30" s="26" t="e">
        <f>IF(C30="",,VLOOKUP(C30,Patrones!$A$1:$E$293,5,FALSE))</f>
        <v>#N/A</v>
      </c>
      <c r="L30" s="26"/>
      <c r="M30" s="26"/>
      <c r="N30" s="149"/>
    </row>
    <row r="31" spans="1:14" ht="29">
      <c r="A31" s="568"/>
      <c r="B31" s="574"/>
      <c r="C31" s="233" t="s">
        <v>54</v>
      </c>
      <c r="D31" s="253">
        <f>IF(C31="",,VLOOKUP(C31,CIERRE!A$70:AJ$800,9,FALSE))</f>
        <v>164</v>
      </c>
      <c r="E31" s="128" t="s">
        <v>490</v>
      </c>
      <c r="F31" s="95"/>
      <c r="G31" s="95"/>
      <c r="H31" s="96" t="str">
        <f t="shared" ref="H31:H33" si="2">IF(MID(G31,1,3)="Con","",IF(E31="APAGADO",D31/24*(IF((G31-F31)*24&gt;0,(G31-F31)*24,24+(G31-F31)*24))," "))</f>
        <v xml:space="preserve"> </v>
      </c>
      <c r="I31" s="144" t="s">
        <v>2091</v>
      </c>
      <c r="J31" s="267" t="s">
        <v>2100</v>
      </c>
      <c r="K31" s="26" t="str">
        <f>IF(C31="",,VLOOKUP(C31,Patrones!$A$1:$E$293,5,FALSE))</f>
        <v>ACSD-014IUI</v>
      </c>
      <c r="L31" s="26"/>
      <c r="M31" s="26"/>
      <c r="N31" s="149"/>
    </row>
    <row r="32" spans="1:14" ht="29">
      <c r="A32" s="568"/>
      <c r="B32" s="574"/>
      <c r="C32" s="233" t="s">
        <v>53</v>
      </c>
      <c r="D32" s="253">
        <f>IF(C32="",,VLOOKUP(C32,CIERRE!A$70:AJ$800,9,FALSE))</f>
        <v>170.25</v>
      </c>
      <c r="E32" s="128" t="s">
        <v>490</v>
      </c>
      <c r="F32" s="95"/>
      <c r="G32" s="95"/>
      <c r="H32" s="96" t="str">
        <f t="shared" si="2"/>
        <v xml:space="preserve"> </v>
      </c>
      <c r="I32" s="144" t="s">
        <v>2091</v>
      </c>
      <c r="J32" s="267" t="s">
        <v>2100</v>
      </c>
      <c r="K32" s="26" t="str">
        <f>IF(C32="",,VLOOKUP(C32,Patrones!$A$1:$E$293,5,FALSE))</f>
        <v>ACSD-014IUI</v>
      </c>
      <c r="L32" s="26"/>
      <c r="M32" s="26"/>
      <c r="N32" s="149"/>
    </row>
    <row r="33" spans="1:14" ht="29">
      <c r="A33" s="568"/>
      <c r="B33" s="574"/>
      <c r="C33" s="233" t="s">
        <v>57</v>
      </c>
      <c r="D33" s="253">
        <f>IF(C33="",,VLOOKUP(C33,CIERRE!A$70:AJ$800,9,FALSE))</f>
        <v>445.28</v>
      </c>
      <c r="E33" s="128" t="s">
        <v>490</v>
      </c>
      <c r="F33" s="95"/>
      <c r="G33" s="95"/>
      <c r="H33" s="96" t="str">
        <f t="shared" si="2"/>
        <v xml:space="preserve"> </v>
      </c>
      <c r="I33" s="144" t="s">
        <v>2091</v>
      </c>
      <c r="J33" s="267" t="s">
        <v>2100</v>
      </c>
      <c r="K33" s="26" t="str">
        <f>IF(C33="",,VLOOKUP(C33,Patrones!$A$1:$E$293,5,FALSE))</f>
        <v>ACSD-014IUI</v>
      </c>
      <c r="L33" s="26"/>
      <c r="M33" s="26"/>
      <c r="N33" s="149"/>
    </row>
    <row r="34" spans="1:14" ht="44" thickBot="1">
      <c r="A34" s="568"/>
      <c r="B34" s="575"/>
      <c r="C34" s="233" t="s">
        <v>59</v>
      </c>
      <c r="D34" s="253">
        <f>IF(C34="",,VLOOKUP(C34,CIERRE!A$70:AJ$800,9,FALSE))</f>
        <v>313</v>
      </c>
      <c r="E34" s="128" t="s">
        <v>490</v>
      </c>
      <c r="F34" s="204"/>
      <c r="G34" s="204"/>
      <c r="H34" s="168" t="str">
        <f t="shared" si="0"/>
        <v xml:space="preserve"> </v>
      </c>
      <c r="I34" s="144" t="s">
        <v>2091</v>
      </c>
      <c r="J34" s="211" t="s">
        <v>2101</v>
      </c>
      <c r="K34" s="166" t="str">
        <f>IF(C34="",,VLOOKUP(C34,Patrones!$A$1:$E$293,5,FALSE))</f>
        <v>ACSD-014IUI</v>
      </c>
      <c r="L34" s="166"/>
      <c r="M34" s="166"/>
      <c r="N34" s="166"/>
    </row>
    <row r="35" spans="1:14">
      <c r="A35" s="568"/>
      <c r="B35" s="576" t="s">
        <v>28</v>
      </c>
      <c r="C35" s="22"/>
      <c r="D35" s="27">
        <f>IF(C35="",,VLOOKUP(C35,CIERRE!A$70:AJ$800,9,FALSE))</f>
        <v>0</v>
      </c>
      <c r="E35" s="22"/>
      <c r="F35" s="23"/>
      <c r="G35" s="23"/>
      <c r="H35" s="24" t="str">
        <f t="shared" si="0"/>
        <v xml:space="preserve"> </v>
      </c>
      <c r="I35" s="25"/>
      <c r="J35" s="98"/>
      <c r="K35" s="27">
        <f>IF(C35="",,VLOOKUP(C35,Patrones!$A$1:$E$293,5,FALSE))</f>
        <v>0</v>
      </c>
      <c r="L35" s="27"/>
      <c r="M35" s="27"/>
      <c r="N35" s="27"/>
    </row>
    <row r="36" spans="1:14">
      <c r="A36" s="568"/>
      <c r="B36" s="577"/>
      <c r="C36" s="127"/>
      <c r="D36" s="145">
        <f>IF(C36="",,VLOOKUP(C36,CIERRE!A$70:AJ$800,9,FALSE))</f>
        <v>0</v>
      </c>
      <c r="E36" s="127"/>
      <c r="F36" s="165"/>
      <c r="G36" s="165"/>
      <c r="H36" s="79" t="str">
        <f t="shared" si="0"/>
        <v xml:space="preserve"> </v>
      </c>
      <c r="I36" s="146"/>
      <c r="J36" s="242"/>
      <c r="K36" s="145">
        <f>IF(C36="",,VLOOKUP(C36,Patrones!$A$1:$E$293,5,FALSE))</f>
        <v>0</v>
      </c>
      <c r="L36" s="145"/>
      <c r="M36" s="145"/>
      <c r="N36" s="145"/>
    </row>
    <row r="37" spans="1:14" ht="15" thickBot="1">
      <c r="A37" s="568"/>
      <c r="B37" s="578"/>
      <c r="C37" s="173"/>
      <c r="D37" s="169">
        <f>IF(C37="",,VLOOKUP(C37,CIERRE!A$70:AJ$800,9,FALSE))</f>
        <v>0</v>
      </c>
      <c r="E37" s="173"/>
      <c r="F37" s="170"/>
      <c r="G37" s="170"/>
      <c r="H37" s="171" t="str">
        <f t="shared" si="0"/>
        <v xml:space="preserve"> </v>
      </c>
      <c r="I37" s="172"/>
      <c r="J37" s="268"/>
      <c r="K37" s="169">
        <f>IF(C37="",,VLOOKUP(C37,Patrones!$A$1:$E$293,5,FALSE))</f>
        <v>0</v>
      </c>
      <c r="L37" s="169"/>
      <c r="M37" s="169"/>
      <c r="N37" s="169"/>
    </row>
    <row r="38" spans="1:14" ht="15" customHeight="1">
      <c r="A38" s="568"/>
      <c r="B38" s="579" t="s">
        <v>203</v>
      </c>
      <c r="C38" s="232"/>
      <c r="D38" s="252">
        <f>IF(C38="",,VLOOKUP(C38,CIERRE!A$70:AJ$800,9,FALSE))</f>
        <v>0</v>
      </c>
      <c r="E38" s="20"/>
      <c r="F38" s="91"/>
      <c r="G38" s="91"/>
      <c r="H38" s="92" t="str">
        <f t="shared" si="0"/>
        <v xml:space="preserve"> </v>
      </c>
      <c r="I38" s="154"/>
      <c r="J38" s="99"/>
      <c r="K38" s="28"/>
      <c r="L38" s="28"/>
      <c r="M38" s="28"/>
      <c r="N38" s="28"/>
    </row>
    <row r="39" spans="1:14" ht="15.75" customHeight="1" thickBot="1">
      <c r="A39" s="568"/>
      <c r="B39" s="580"/>
      <c r="C39" s="233"/>
      <c r="D39" s="253">
        <f>IF(C39="",,VLOOKUP(C39,CIERRE!A$70:AJ$800,9,FALSE))</f>
        <v>0</v>
      </c>
      <c r="E39" s="128"/>
      <c r="F39" s="204"/>
      <c r="G39" s="204"/>
      <c r="H39" s="168" t="str">
        <f t="shared" si="0"/>
        <v xml:space="preserve"> </v>
      </c>
      <c r="I39" s="144"/>
      <c r="J39" s="211"/>
      <c r="K39" s="166"/>
      <c r="L39" s="166"/>
      <c r="M39" s="166"/>
      <c r="N39" s="166"/>
    </row>
    <row r="40" spans="1:14">
      <c r="A40" s="568"/>
      <c r="B40" s="576" t="s">
        <v>21</v>
      </c>
      <c r="C40" s="22"/>
      <c r="D40" s="27">
        <f>IF(C40="",,VLOOKUP(C40,CIERRE!A$70:AJ$800,9,FALSE))</f>
        <v>0</v>
      </c>
      <c r="E40" s="22"/>
      <c r="F40" s="23"/>
      <c r="G40" s="23"/>
      <c r="H40" s="226" t="str">
        <f t="shared" si="0"/>
        <v xml:space="preserve"> </v>
      </c>
      <c r="I40" s="25"/>
      <c r="J40" s="97"/>
      <c r="K40" s="27"/>
      <c r="L40" s="27"/>
      <c r="M40" s="27"/>
      <c r="N40" s="27"/>
    </row>
    <row r="41" spans="1:14" ht="15" thickBot="1">
      <c r="A41" s="568"/>
      <c r="B41" s="578"/>
      <c r="C41" s="173"/>
      <c r="D41" s="169">
        <f>IF(C41="",,VLOOKUP(C41,CIERRE!A$70:AJ$800,9,FALSE))</f>
        <v>0</v>
      </c>
      <c r="E41" s="173"/>
      <c r="F41" s="170"/>
      <c r="G41" s="170"/>
      <c r="H41" s="171" t="str">
        <f t="shared" si="0"/>
        <v xml:space="preserve"> </v>
      </c>
      <c r="I41" s="172"/>
      <c r="J41" s="195"/>
      <c r="K41" s="169"/>
      <c r="L41" s="169"/>
      <c r="M41" s="169"/>
      <c r="N41" s="169"/>
    </row>
    <row r="42" spans="1:14">
      <c r="A42" s="568"/>
      <c r="B42" s="570" t="s">
        <v>22</v>
      </c>
      <c r="C42" s="409" t="s">
        <v>122</v>
      </c>
      <c r="D42" s="252">
        <f>IF(C42="",,VLOOKUP(C42,CIERRE!A$70:AJ$800,9,FALSE))</f>
        <v>15.952</v>
      </c>
      <c r="E42" s="20" t="s">
        <v>137</v>
      </c>
      <c r="F42" s="21">
        <v>0.40972222222222227</v>
      </c>
      <c r="G42" s="21">
        <v>0.54166666666666663</v>
      </c>
      <c r="H42" s="92">
        <f t="shared" si="0"/>
        <v>2.1047777777777763</v>
      </c>
      <c r="I42" s="154" t="s">
        <v>1050</v>
      </c>
      <c r="J42" s="100"/>
      <c r="K42" s="28" t="e">
        <f>IF(C42="",,VLOOKUP(C42,Patrones!$A$1:$E$293,5,FALSE))</f>
        <v>#N/A</v>
      </c>
      <c r="L42" s="28"/>
      <c r="M42" s="28"/>
      <c r="N42" s="26"/>
    </row>
    <row r="43" spans="1:14">
      <c r="A43" s="568"/>
      <c r="B43" s="572"/>
      <c r="C43" s="410" t="s">
        <v>123</v>
      </c>
      <c r="D43" s="254">
        <f>IF(C43="",,VLOOKUP(C43,CIERRE!A$70:AJ$800,9,FALSE))</f>
        <v>211.928</v>
      </c>
      <c r="E43" s="32" t="s">
        <v>137</v>
      </c>
      <c r="F43" s="257">
        <v>0.40972222222222227</v>
      </c>
      <c r="G43" s="257">
        <v>0.54166666666666663</v>
      </c>
      <c r="H43" s="96">
        <f t="shared" si="0"/>
        <v>27.962722222222208</v>
      </c>
      <c r="I43" s="256" t="s">
        <v>1050</v>
      </c>
      <c r="J43" s="263"/>
      <c r="K43" s="26" t="e">
        <f>IF(C43="",,VLOOKUP(C43,Patrones!$A$1:$E$293,5,FALSE))</f>
        <v>#N/A</v>
      </c>
      <c r="L43" s="26"/>
      <c r="M43" s="26"/>
      <c r="N43" s="149"/>
    </row>
    <row r="44" spans="1:14">
      <c r="A44" s="568"/>
      <c r="B44" s="572"/>
      <c r="C44" s="410" t="s">
        <v>201</v>
      </c>
      <c r="D44" s="254">
        <f>IF(C44="",,VLOOKUP(C44,CIERRE!A$70:AJ$800,9,FALSE))</f>
        <v>36.935000000000002</v>
      </c>
      <c r="E44" s="32" t="s">
        <v>137</v>
      </c>
      <c r="F44" s="257">
        <v>0.41666666666666669</v>
      </c>
      <c r="G44" s="257">
        <v>0.54166666666666663</v>
      </c>
      <c r="H44" s="96">
        <f t="shared" si="0"/>
        <v>4.6168749999999985</v>
      </c>
      <c r="I44" s="256" t="s">
        <v>1045</v>
      </c>
      <c r="J44" s="263"/>
      <c r="K44" s="26" t="str">
        <f>IF(C44="",,VLOOKUP(C44,Patrones!$A$1:$E$293,5,FALSE))</f>
        <v>CNO-021R1IUS</v>
      </c>
      <c r="L44" s="26"/>
      <c r="M44" s="26"/>
      <c r="N44" s="149"/>
    </row>
    <row r="45" spans="1:14">
      <c r="A45" s="568"/>
      <c r="B45" s="572"/>
      <c r="C45" s="410" t="s">
        <v>121</v>
      </c>
      <c r="D45" s="254">
        <f>IF(C45="",,VLOOKUP(C45,CIERRE!A$70:AJ$800,9,FALSE))</f>
        <v>7.5650000000000004</v>
      </c>
      <c r="E45" s="32" t="s">
        <v>137</v>
      </c>
      <c r="F45" s="257">
        <v>0.41666666666666669</v>
      </c>
      <c r="G45" s="257">
        <v>0.54166666666666663</v>
      </c>
      <c r="H45" s="96">
        <f t="shared" si="0"/>
        <v>0.94562499999999972</v>
      </c>
      <c r="I45" s="256" t="s">
        <v>1045</v>
      </c>
      <c r="J45" s="263"/>
      <c r="K45" s="26" t="str">
        <f>IF(C45="",,VLOOKUP(C45,Patrones!$A$1:$E$293,5,FALSE))</f>
        <v>CNO-021R1IUS</v>
      </c>
      <c r="L45" s="26"/>
      <c r="M45" s="26"/>
      <c r="N45" s="149"/>
    </row>
    <row r="46" spans="1:14" ht="43.5">
      <c r="A46" s="568"/>
      <c r="B46" s="572"/>
      <c r="C46" s="410" t="s">
        <v>478</v>
      </c>
      <c r="D46" s="254">
        <f>IF(C46="",,VLOOKUP(C46,CIERRE!A$70:AJ$800,9,FALSE))</f>
        <v>5.3</v>
      </c>
      <c r="E46" s="32" t="s">
        <v>490</v>
      </c>
      <c r="F46" s="257"/>
      <c r="G46" s="257"/>
      <c r="H46" s="96"/>
      <c r="I46" s="256" t="s">
        <v>2083</v>
      </c>
      <c r="J46" s="263" t="s">
        <v>2084</v>
      </c>
      <c r="K46" s="26" t="str">
        <f>IF(C46="",,VLOOKUP(C46,Patrones!$A$1:$E$293,5,FALSE))</f>
        <v>CNO-021R1IUS</v>
      </c>
      <c r="L46" s="26"/>
      <c r="M46" s="26"/>
      <c r="N46" s="149"/>
    </row>
    <row r="47" spans="1:14" ht="29">
      <c r="A47" s="568"/>
      <c r="B47" s="572"/>
      <c r="C47" s="410" t="s">
        <v>1276</v>
      </c>
      <c r="D47" s="254">
        <f>IF(C47="",,VLOOKUP(C47,CIERRE!A$70:AJ$800,9,FALSE))</f>
        <v>12.096</v>
      </c>
      <c r="E47" s="32" t="s">
        <v>490</v>
      </c>
      <c r="F47" s="257"/>
      <c r="G47" s="257"/>
      <c r="H47" s="96"/>
      <c r="I47" s="256" t="s">
        <v>2072</v>
      </c>
      <c r="J47" s="263" t="s">
        <v>2085</v>
      </c>
      <c r="K47" s="26" t="e">
        <f>IF(C47="",,VLOOKUP(C47,Patrones!$A$1:$E$293,5,FALSE))</f>
        <v>#N/A</v>
      </c>
      <c r="L47" s="26"/>
      <c r="M47" s="26"/>
      <c r="N47" s="149"/>
    </row>
    <row r="48" spans="1:14" ht="29">
      <c r="A48" s="568"/>
      <c r="B48" s="572"/>
      <c r="C48" s="410" t="s">
        <v>1697</v>
      </c>
      <c r="D48" s="254">
        <f>IF(C48="",,VLOOKUP(C48,CIERRE!A$70:AJ$800,9,FALSE))</f>
        <v>48.384</v>
      </c>
      <c r="E48" s="32" t="s">
        <v>490</v>
      </c>
      <c r="F48" s="257"/>
      <c r="G48" s="257"/>
      <c r="H48" s="96"/>
      <c r="I48" s="256" t="s">
        <v>2072</v>
      </c>
      <c r="J48" s="263" t="s">
        <v>2085</v>
      </c>
      <c r="K48" s="26" t="e">
        <f>IF(C48="",,VLOOKUP(C48,Patrones!$A$1:$E$293,5,FALSE))</f>
        <v>#N/A</v>
      </c>
      <c r="L48" s="26"/>
      <c r="M48" s="26"/>
      <c r="N48" s="149"/>
    </row>
    <row r="49" spans="1:14" ht="29">
      <c r="A49" s="568"/>
      <c r="B49" s="572"/>
      <c r="C49" s="410" t="s">
        <v>1170</v>
      </c>
      <c r="D49" s="253">
        <f>IF(C49="",,VLOOKUP(C49,CIERRE!A$70:AJ$800,9,FALSE))</f>
        <v>138.42400000000001</v>
      </c>
      <c r="E49" s="32" t="s">
        <v>490</v>
      </c>
      <c r="F49" s="257"/>
      <c r="G49" s="257"/>
      <c r="H49" s="96"/>
      <c r="I49" s="256" t="s">
        <v>2086</v>
      </c>
      <c r="J49" s="263" t="s">
        <v>2120</v>
      </c>
      <c r="K49" s="26" t="str">
        <f>IF(C49="",,VLOOKUP(C49,Patrones!$A$1:$E$293,5,FALSE))</f>
        <v>CNO-021R1IUS</v>
      </c>
      <c r="L49" s="26"/>
      <c r="M49" s="26"/>
      <c r="N49" s="149"/>
    </row>
    <row r="50" spans="1:14" ht="29.5" thickBot="1">
      <c r="A50" s="569"/>
      <c r="B50" s="571"/>
      <c r="C50" s="411" t="s">
        <v>45</v>
      </c>
      <c r="D50" s="255">
        <f>IF(C50="",,VLOOKUP(C50,CIERRE!A$70:AJ$800,9,FALSE))</f>
        <v>43.735999999999997</v>
      </c>
      <c r="E50" s="167" t="s">
        <v>490</v>
      </c>
      <c r="F50" s="196"/>
      <c r="G50" s="196"/>
      <c r="H50" s="168"/>
      <c r="I50" s="174" t="s">
        <v>2086</v>
      </c>
      <c r="J50" s="230" t="s">
        <v>2120</v>
      </c>
      <c r="K50" s="166" t="str">
        <f>IF(C49="",,VLOOKUP(C49,Patrones!$A$1:$E$293,5,FALSE))</f>
        <v>CNO-021R1IUS</v>
      </c>
      <c r="L50" s="166"/>
      <c r="M50" s="166"/>
      <c r="N50" s="29"/>
    </row>
    <row r="51" spans="1:14" ht="15" thickBot="1">
      <c r="C51" s="102"/>
      <c r="E51" s="2"/>
      <c r="G51" s="198" t="s">
        <v>37</v>
      </c>
      <c r="H51" s="199">
        <f>SUM(H7:H45)</f>
        <v>49.668888888888887</v>
      </c>
      <c r="I51" s="103"/>
    </row>
    <row r="52" spans="1:14">
      <c r="C52" s="102"/>
      <c r="E52" s="2"/>
      <c r="G52" s="104"/>
      <c r="H52" s="105"/>
    </row>
    <row r="53" spans="1:14">
      <c r="C53" s="102"/>
      <c r="E53" s="2"/>
      <c r="G53" s="104"/>
      <c r="H53" s="105"/>
    </row>
    <row r="54" spans="1:14">
      <c r="C54" s="102"/>
    </row>
    <row r="55" spans="1:14">
      <c r="C55" s="102"/>
    </row>
    <row r="56" spans="1:14">
      <c r="C56" s="102"/>
    </row>
    <row r="57" spans="1:14">
      <c r="C57" s="102"/>
    </row>
    <row r="58" spans="1:14">
      <c r="C58" s="241"/>
    </row>
    <row r="59" spans="1:14">
      <c r="C59" s="241"/>
    </row>
    <row r="60" spans="1:14">
      <c r="C60" s="241"/>
    </row>
    <row r="61" spans="1:14">
      <c r="C61" s="241"/>
    </row>
    <row r="62" spans="1:14">
      <c r="C62" s="241"/>
    </row>
    <row r="63" spans="1:14">
      <c r="C63" s="241"/>
    </row>
    <row r="64" spans="1:14">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sheetData>
  <mergeCells count="34">
    <mergeCell ref="A27:A50"/>
    <mergeCell ref="B27:B34"/>
    <mergeCell ref="B35:B37"/>
    <mergeCell ref="B38:B39"/>
    <mergeCell ref="B40:B41"/>
    <mergeCell ref="B42:B50"/>
    <mergeCell ref="A4:A6"/>
    <mergeCell ref="B4:B6"/>
    <mergeCell ref="C4:C6"/>
    <mergeCell ref="A20:A26"/>
    <mergeCell ref="B20:B23"/>
    <mergeCell ref="B24:B26"/>
    <mergeCell ref="A7:A19"/>
    <mergeCell ref="B7:B8"/>
    <mergeCell ref="B9:B10"/>
    <mergeCell ref="B11:B13"/>
    <mergeCell ref="B14:B16"/>
    <mergeCell ref="B17:B1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50" xr:uid="{48850E59-4F9B-415F-B8B9-718A8650BD3D}">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7B5CF16D-5D4F-4745-B810-6B2A3FB8C2F1}">
          <x14:formula1>
            <xm:f>Guias!$H$3:$H$22</xm:f>
          </x14:formula1>
          <xm:sqref>E7:E50</xm:sqref>
        </x14:dataValidation>
        <x14:dataValidation type="list" allowBlank="1" showInputMessage="1" xr:uid="{5CD14214-956F-4119-8577-D3E5B5A5333B}">
          <x14:formula1>
            <xm:f>Guias!$J$3:$J$25</xm:f>
          </x14:formula1>
          <xm:sqref>I7:I50</xm:sqref>
        </x14:dataValidation>
        <x14:dataValidation type="list" allowBlank="1" showInputMessage="1" showErrorMessage="1" xr:uid="{28B3F6AF-7A30-4453-B43F-57EE1123048C}">
          <x14:formula1>
            <xm:f>Guias!$P$3:$P$78</xm:f>
          </x14:formula1>
          <xm:sqref>L7:L50</xm:sqref>
        </x14:dataValidation>
        <x14:dataValidation type="list" allowBlank="1" showInputMessage="1" showErrorMessage="1" xr:uid="{12C1F28A-6C89-4F2F-ABA5-A356AA26AF8C}">
          <x14:formula1>
            <xm:f>Guias!$R$3:$R$102</xm:f>
          </x14:formula1>
          <xm:sqref>M7:M50</xm:sqref>
        </x14:dataValidation>
        <x14:dataValidation type="list" allowBlank="1" showInputMessage="1" xr:uid="{6FCDF38C-4501-4C29-9524-2E2A0821C88B}">
          <x14:formula1>
            <xm:f>Guias!$A$2:$A$4</xm:f>
          </x14:formula1>
          <xm:sqref>C7:C8</xm:sqref>
        </x14:dataValidation>
        <x14:dataValidation type="list" allowBlank="1" showInputMessage="1" xr:uid="{C1ED2E55-D668-4BD9-BAAC-6209E6B52645}">
          <x14:formula1>
            <xm:f>Guias!$A$85:$A$142</xm:f>
          </x14:formula1>
          <xm:sqref>C24:C26</xm:sqref>
        </x14:dataValidation>
        <x14:dataValidation type="list" allowBlank="1" showInputMessage="1" xr:uid="{BBDAFAF5-6E77-4A38-BC98-527E0AAE3877}">
          <x14:formula1>
            <xm:f>Guias!$A$245:$A$259</xm:f>
          </x14:formula1>
          <xm:sqref>C14:C16</xm:sqref>
        </x14:dataValidation>
        <x14:dataValidation type="list" allowBlank="1" showInputMessage="1" xr:uid="{F03171E1-22D3-493E-8D3D-B0DC9EBFF8CC}">
          <x14:formula1>
            <xm:f>Guias!$A$200:$A$224</xm:f>
          </x14:formula1>
          <xm:sqref>C11:C13</xm:sqref>
        </x14:dataValidation>
        <x14:dataValidation type="list" allowBlank="1" showInputMessage="1" xr:uid="{9C9B8FB0-8389-4DFF-A734-9B0457242DE2}">
          <x14:formula1>
            <xm:f>Guias!$A$260:$A$272</xm:f>
          </x14:formula1>
          <xm:sqref>C17:C19</xm:sqref>
        </x14:dataValidation>
        <x14:dataValidation type="list" allowBlank="1" showInputMessage="1" xr:uid="{34AC6C82-56A8-45A5-9B6C-AF7DC30E38C9}">
          <x14:formula1>
            <xm:f>Guias!$A$168:$A$171</xm:f>
          </x14:formula1>
          <xm:sqref>C40:C41</xm:sqref>
        </x14:dataValidation>
        <x14:dataValidation type="list" allowBlank="1" showInputMessage="1" xr:uid="{84C253EE-D9B6-419C-BE19-07E9A6BBD2F2}">
          <x14:formula1>
            <xm:f>Guias!$A$243:$A$244</xm:f>
          </x14:formula1>
          <xm:sqref>C38:C39</xm:sqref>
        </x14:dataValidation>
        <x14:dataValidation type="list" allowBlank="1" showInputMessage="1" xr:uid="{3E8EA69E-964C-4F7A-976A-C9AC52B633DA}">
          <x14:formula1>
            <xm:f>Guias!$A$230:$A$242</xm:f>
          </x14:formula1>
          <xm:sqref>C35:C37</xm:sqref>
        </x14:dataValidation>
        <x14:dataValidation type="list" allowBlank="1" showInputMessage="1" xr:uid="{92DC19C6-1536-41B1-A376-FFBE7D8DB25E}">
          <x14:formula1>
            <xm:f>Guias!$A$226:$A$229</xm:f>
          </x14:formula1>
          <xm:sqref>C9:C10</xm:sqref>
        </x14:dataValidation>
        <x14:dataValidation type="list" allowBlank="1" showInputMessage="1" xr:uid="{E89424B9-B6D0-42C2-A1A0-49829DE22379}">
          <x14:formula1>
            <xm:f>Guias!$A$172:$A$199</xm:f>
          </x14:formula1>
          <xm:sqref>C42:C50</xm:sqref>
        </x14:dataValidation>
        <x14:dataValidation type="list" allowBlank="1" showInputMessage="1" xr:uid="{A1EB155D-34C6-465C-84F3-F23D36B7DCC4}">
          <x14:formula1>
            <xm:f>Guias!$A$143:$A$167</xm:f>
          </x14:formula1>
          <xm:sqref>C27:C34</xm:sqref>
        </x14:dataValidation>
        <x14:dataValidation type="list" allowBlank="1" showInputMessage="1" xr:uid="{F0A337B1-3444-46F5-BBFC-85C138D1D420}">
          <x14:formula1>
            <xm:f>Guias!$A$5:$A$84</xm:f>
          </x14:formula1>
          <xm:sqref>C20:C23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66CFB-87D2-400E-9639-70BBDCFAD09A}">
  <sheetPr codeName="Hoja250"/>
  <dimension ref="A1:P73"/>
  <sheetViews>
    <sheetView topLeftCell="A3" zoomScale="90" zoomScaleNormal="90" workbookViewId="0">
      <selection activeCell="C22" sqref="C22:C23"/>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41"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29">
      <c r="A11" s="565"/>
      <c r="B11" s="561" t="s">
        <v>23</v>
      </c>
      <c r="C11" s="22" t="s">
        <v>275</v>
      </c>
      <c r="D11" s="27">
        <f>IF(C11="",,VLOOKUP(C11,CIERRE!A$70:AJ$800,9,FALSE))</f>
        <v>69.3</v>
      </c>
      <c r="E11" s="22" t="s">
        <v>490</v>
      </c>
      <c r="F11" s="23"/>
      <c r="G11" s="23"/>
      <c r="H11" s="24" t="str">
        <f t="shared" si="0"/>
        <v xml:space="preserve"> </v>
      </c>
      <c r="I11" s="25" t="s">
        <v>2111</v>
      </c>
      <c r="J11" s="97" t="s">
        <v>2121</v>
      </c>
      <c r="K11" s="27" t="str">
        <f>IF(C11="",,VLOOKUP(C11,Patrones!$A$1:$E$293,5,FALSE))</f>
        <v>CLBA-036IUI</v>
      </c>
      <c r="L11" s="27"/>
      <c r="M11" s="27"/>
      <c r="N11" s="27"/>
    </row>
    <row r="12" spans="1:16" ht="29">
      <c r="A12" s="565"/>
      <c r="B12" s="562"/>
      <c r="C12" s="19" t="s">
        <v>1134</v>
      </c>
      <c r="D12" s="161" t="e">
        <f>IF(C12="",,VLOOKUP(C12,CIERRE!A$70:AJ$800,9,FALSE))</f>
        <v>#N/A</v>
      </c>
      <c r="E12" s="19" t="s">
        <v>490</v>
      </c>
      <c r="F12" s="83"/>
      <c r="G12" s="83"/>
      <c r="H12" s="226" t="str">
        <f t="shared" si="0"/>
        <v xml:space="preserve"> </v>
      </c>
      <c r="I12" s="270" t="s">
        <v>2110</v>
      </c>
      <c r="J12" s="262"/>
      <c r="K12" s="161" t="str">
        <f>IF(C12="",,VLOOKUP(C12,Patrones!$A$1:$E$293,5,FALSE))</f>
        <v>CLBA-036IUI</v>
      </c>
      <c r="L12" s="161"/>
      <c r="M12" s="161"/>
      <c r="N12" s="161"/>
    </row>
    <row r="13" spans="1:16">
      <c r="A13" s="565"/>
      <c r="B13" s="562"/>
      <c r="C13" s="19" t="s">
        <v>250</v>
      </c>
      <c r="D13" s="161">
        <f>IF(C13="",,VLOOKUP(C13,CIERRE!A$70:AJ$800,9,FALSE))</f>
        <v>380.09</v>
      </c>
      <c r="E13" s="19" t="s">
        <v>490</v>
      </c>
      <c r="F13" s="83"/>
      <c r="G13" s="83"/>
      <c r="H13" s="226" t="str">
        <f t="shared" ref="H13" si="1">IF(MID(G13,1,3)="Con","",IF(E13="APAGADO",D13/24*(IF((G13-F13)*24&gt;0,(G13-F13)*24,24+(G13-F13)*24))," "))</f>
        <v xml:space="preserve"> </v>
      </c>
      <c r="I13" s="270" t="s">
        <v>2113</v>
      </c>
      <c r="J13" s="262"/>
      <c r="K13" s="151"/>
      <c r="L13" s="151"/>
      <c r="M13" s="151"/>
      <c r="N13" s="151"/>
    </row>
    <row r="14" spans="1:16" ht="29">
      <c r="A14" s="565"/>
      <c r="B14" s="562"/>
      <c r="C14" s="19" t="s">
        <v>296</v>
      </c>
      <c r="D14" s="161">
        <f>IF(C14="",,VLOOKUP(C14,CIERRE!A$70:AJ$800,9,FALSE))</f>
        <v>238.6</v>
      </c>
      <c r="E14" s="19" t="s">
        <v>490</v>
      </c>
      <c r="F14" s="83"/>
      <c r="G14" s="83"/>
      <c r="H14" s="226" t="str">
        <f t="shared" si="0"/>
        <v xml:space="preserve"> </v>
      </c>
      <c r="I14" s="270" t="s">
        <v>2114</v>
      </c>
      <c r="J14" s="262"/>
      <c r="K14" s="151" t="str">
        <f>IF(C14="",,VLOOKUP(C14,Patrones!$A$1:$E$293,5,FALSE))</f>
        <v>CLBA-036IUI</v>
      </c>
      <c r="L14" s="151"/>
      <c r="M14" s="151"/>
      <c r="N14" s="151"/>
    </row>
    <row r="15" spans="1:16" ht="29.5" thickBot="1">
      <c r="A15" s="565"/>
      <c r="B15" s="563"/>
      <c r="C15" s="19" t="s">
        <v>485</v>
      </c>
      <c r="D15" s="161">
        <f>IF(C15="",,VLOOKUP(C15,CIERRE!A$70:AJ$800,9,FALSE))</f>
        <v>524.16</v>
      </c>
      <c r="E15" s="173" t="s">
        <v>490</v>
      </c>
      <c r="F15" s="170"/>
      <c r="G15" s="170"/>
      <c r="H15" s="171"/>
      <c r="I15" s="172" t="s">
        <v>2122</v>
      </c>
      <c r="J15" s="195"/>
      <c r="K15" s="169"/>
      <c r="L15" s="169"/>
      <c r="M15" s="169"/>
      <c r="N15" s="169"/>
    </row>
    <row r="16" spans="1:16" ht="43.5">
      <c r="A16" s="565"/>
      <c r="B16" s="558" t="s">
        <v>29</v>
      </c>
      <c r="C16" s="232" t="s">
        <v>272</v>
      </c>
      <c r="D16" s="252">
        <f>IF(C16="",,VLOOKUP(C16,CIERRE!A$70:AJ$800,9,FALSE))</f>
        <v>17.16</v>
      </c>
      <c r="E16" s="20" t="s">
        <v>137</v>
      </c>
      <c r="F16" s="91">
        <v>0.16666666666666666</v>
      </c>
      <c r="G16" s="91">
        <v>0.39583333333333331</v>
      </c>
      <c r="H16" s="92">
        <f t="shared" si="0"/>
        <v>3.9324999999999997</v>
      </c>
      <c r="I16" s="251" t="s">
        <v>1051</v>
      </c>
      <c r="J16" s="99" t="s">
        <v>2102</v>
      </c>
      <c r="K16" s="28"/>
      <c r="L16" s="28"/>
      <c r="M16" s="28"/>
      <c r="N16" s="28"/>
    </row>
    <row r="17" spans="1:14">
      <c r="A17" s="565"/>
      <c r="B17" s="559"/>
      <c r="C17" s="233"/>
      <c r="D17" s="253">
        <f>IF(C17="",,VLOOKUP(C17,CIERRE!A$70:AJ$800,9,FALSE))</f>
        <v>0</v>
      </c>
      <c r="E17" s="128"/>
      <c r="F17" s="95"/>
      <c r="G17" s="95"/>
      <c r="H17" s="96" t="str">
        <f t="shared" si="0"/>
        <v xml:space="preserve"> </v>
      </c>
      <c r="I17" s="256"/>
      <c r="J17" s="267"/>
      <c r="K17" s="26"/>
      <c r="L17" s="26"/>
      <c r="M17" s="26"/>
      <c r="N17" s="26"/>
    </row>
    <row r="18" spans="1:14" ht="15" thickBot="1">
      <c r="A18" s="565"/>
      <c r="B18" s="560"/>
      <c r="C18" s="233"/>
      <c r="D18" s="253">
        <f>IF(C18="",,VLOOKUP(C18,CIERRE!A$70:AJ$800,9,FALSE))</f>
        <v>0</v>
      </c>
      <c r="E18" s="128"/>
      <c r="F18" s="204"/>
      <c r="G18" s="204"/>
      <c r="H18" s="168" t="str">
        <f t="shared" si="0"/>
        <v xml:space="preserve"> </v>
      </c>
      <c r="I18" s="144"/>
      <c r="J18" s="211"/>
      <c r="K18" s="166"/>
      <c r="L18" s="166"/>
      <c r="M18" s="166"/>
      <c r="N18" s="166"/>
    </row>
    <row r="19" spans="1:14">
      <c r="A19" s="565"/>
      <c r="B19" s="561" t="s">
        <v>33</v>
      </c>
      <c r="C19" s="22"/>
      <c r="D19" s="27">
        <f>IF(C19="",,VLOOKUP(C19,CIERRE!A$70:AJ$800,9,FALSE))</f>
        <v>0</v>
      </c>
      <c r="E19" s="22"/>
      <c r="F19" s="23"/>
      <c r="G19" s="23"/>
      <c r="H19" s="24" t="str">
        <f t="shared" si="0"/>
        <v xml:space="preserve"> </v>
      </c>
      <c r="I19" s="25"/>
      <c r="J19" s="97"/>
      <c r="K19" s="27">
        <f>IF(C19="",,VLOOKUP(C19,Patrones!$A$1:$E$293,5,FALSE))</f>
        <v>0</v>
      </c>
      <c r="L19" s="27"/>
      <c r="M19" s="27"/>
      <c r="N19" s="27"/>
    </row>
    <row r="20" spans="1:14">
      <c r="A20" s="565"/>
      <c r="B20" s="562"/>
      <c r="C20" s="19"/>
      <c r="D20" s="161">
        <f>IF(C20="",,VLOOKUP(C20,CIERRE!A$70:AJ$800,9,FALSE))</f>
        <v>0</v>
      </c>
      <c r="E20" s="127"/>
      <c r="F20" s="165"/>
      <c r="G20" s="165"/>
      <c r="H20" s="79" t="str">
        <f t="shared" si="0"/>
        <v xml:space="preserve"> </v>
      </c>
      <c r="I20" s="146"/>
      <c r="J20" s="269"/>
      <c r="K20" s="145">
        <f>IF(C20="",,VLOOKUP(C20,Patrones!$A$1:$E$293,5,FALSE))</f>
        <v>0</v>
      </c>
      <c r="L20" s="145"/>
      <c r="M20" s="145"/>
      <c r="N20" s="145"/>
    </row>
    <row r="21" spans="1:14" ht="15" thickBot="1">
      <c r="A21" s="566"/>
      <c r="B21" s="563"/>
      <c r="C21" s="19"/>
      <c r="D21" s="169">
        <f>IF(C21="",,VLOOKUP(C21,CIERRE!A$70:AJ$800,9,FALSE))</f>
        <v>0</v>
      </c>
      <c r="E21" s="173"/>
      <c r="F21" s="170"/>
      <c r="G21" s="170"/>
      <c r="H21" s="171" t="str">
        <f t="shared" si="0"/>
        <v xml:space="preserve"> </v>
      </c>
      <c r="I21" s="172"/>
      <c r="J21" s="195"/>
      <c r="K21" s="169">
        <f>IF(C21="",,VLOOKUP(C21,Patrones!$A$1:$E$293,5,FALSE))</f>
        <v>0</v>
      </c>
      <c r="L21" s="169"/>
      <c r="M21" s="169"/>
      <c r="N21" s="169"/>
    </row>
    <row r="22" spans="1:14" ht="101.5">
      <c r="A22" s="556" t="s">
        <v>659</v>
      </c>
      <c r="B22" s="558" t="s">
        <v>8</v>
      </c>
      <c r="C22" s="232" t="s">
        <v>72</v>
      </c>
      <c r="D22" s="253">
        <f>IF(C22="",,VLOOKUP(C22,CIERRE!A$70:AJ$800,9,FALSE))</f>
        <v>246.4</v>
      </c>
      <c r="E22" s="20" t="s">
        <v>490</v>
      </c>
      <c r="F22" s="91"/>
      <c r="G22" s="91"/>
      <c r="H22" s="92" t="str">
        <f>IF(MID(G22,1,3)="Con","",IF(E22="APAGADO",D22/24*(IF((G22-F22)*24&gt;0,(G22-F22)*24,24+(G22-F22)*24))," "))</f>
        <v xml:space="preserve"> </v>
      </c>
      <c r="I22" s="154" t="s">
        <v>2115</v>
      </c>
      <c r="J22" s="99" t="s">
        <v>2116</v>
      </c>
      <c r="K22" s="28" t="str">
        <f>IF(C22="",,VLOOKUP(C22,Patrones!$A$1:$E$293,5,FALSE))</f>
        <v>ACAI-107IUI</v>
      </c>
      <c r="L22" s="28"/>
      <c r="M22" s="28"/>
      <c r="N22" s="28"/>
    </row>
    <row r="23" spans="1:14">
      <c r="A23" s="557"/>
      <c r="B23" s="559"/>
      <c r="C23" s="237" t="s">
        <v>1586</v>
      </c>
      <c r="D23" s="254">
        <f>IF(C23="",,VLOOKUP(C23,CIERRE!A$70:AJ$800,9,FALSE))</f>
        <v>227.95</v>
      </c>
      <c r="E23" s="238" t="s">
        <v>246</v>
      </c>
      <c r="F23" s="228"/>
      <c r="G23" s="228"/>
      <c r="H23" s="239" t="str">
        <f t="shared" si="0"/>
        <v xml:space="preserve"> </v>
      </c>
      <c r="I23" s="251" t="s">
        <v>2123</v>
      </c>
      <c r="J23" s="229"/>
      <c r="K23" s="162" t="e">
        <f>IF(C23="",,VLOOKUP(C23,Patrones!$A$1:$E$293,5,FALSE))</f>
        <v>#N/A</v>
      </c>
      <c r="L23" s="162"/>
      <c r="M23" s="162"/>
      <c r="N23" s="162"/>
    </row>
    <row r="24" spans="1:14">
      <c r="A24" s="557"/>
      <c r="B24" s="559"/>
      <c r="C24" s="237"/>
      <c r="D24" s="254">
        <f>IF(C24="",,VLOOKUP(C24,CIERRE!A$70:AJ$800,9,FALSE))</f>
        <v>0</v>
      </c>
      <c r="E24" s="238"/>
      <c r="F24" s="228"/>
      <c r="G24" s="228"/>
      <c r="H24" s="239" t="str">
        <f t="shared" si="0"/>
        <v xml:space="preserve"> </v>
      </c>
      <c r="I24" s="251"/>
      <c r="J24" s="229"/>
      <c r="K24" s="162">
        <f>IF(C24="",,VLOOKUP(C24,Patrones!$A$1:$E$293,5,FALSE))</f>
        <v>0</v>
      </c>
      <c r="L24" s="162"/>
      <c r="M24" s="162"/>
      <c r="N24" s="162"/>
    </row>
    <row r="25" spans="1:14" ht="15" thickBot="1">
      <c r="A25" s="557"/>
      <c r="B25" s="560"/>
      <c r="C25" s="236"/>
      <c r="D25" s="253">
        <f>IF(C25="",,VLOOKUP(C25,CIERRE!A$70:AJ$800,9,FALSE))</f>
        <v>0</v>
      </c>
      <c r="E25" s="150"/>
      <c r="F25" s="93"/>
      <c r="G25" s="93"/>
      <c r="H25" s="94" t="str">
        <f t="shared" si="0"/>
        <v xml:space="preserve"> </v>
      </c>
      <c r="I25" s="152"/>
      <c r="J25" s="101"/>
      <c r="K25" s="29">
        <f>IF(C25="",,VLOOKUP(C25,Patrones!$A$1:$E$293,5,FALSE))</f>
        <v>0</v>
      </c>
      <c r="L25" s="29"/>
      <c r="M25" s="29"/>
      <c r="N25" s="29"/>
    </row>
    <row r="26" spans="1:14">
      <c r="A26" s="557"/>
      <c r="B26" s="561" t="s">
        <v>66</v>
      </c>
      <c r="C26" s="22"/>
      <c r="D26" s="27">
        <f>IF(C26="",,VLOOKUP(C26,CIERRE!A$70:AJ$800,9,FALSE))</f>
        <v>0</v>
      </c>
      <c r="E26" s="22"/>
      <c r="F26" s="23"/>
      <c r="G26" s="23"/>
      <c r="H26" s="24" t="str">
        <f t="shared" si="0"/>
        <v xml:space="preserve"> </v>
      </c>
      <c r="I26" s="25"/>
      <c r="J26" s="98"/>
      <c r="K26" s="27">
        <f>IF(C26="",,VLOOKUP(C26,Patrones!$A$1:$E$293,5,FALSE))</f>
        <v>0</v>
      </c>
      <c r="L26" s="27"/>
      <c r="M26" s="27"/>
      <c r="N26" s="27"/>
    </row>
    <row r="27" spans="1:14">
      <c r="A27" s="557"/>
      <c r="B27" s="562"/>
      <c r="C27" s="127"/>
      <c r="D27" s="145">
        <f>IF(C27="",,VLOOKUP(C27,CIERRE!A$70:AJ$800,9,FALSE))</f>
        <v>0</v>
      </c>
      <c r="E27" s="127"/>
      <c r="F27" s="165"/>
      <c r="G27" s="165"/>
      <c r="H27" s="79" t="str">
        <f t="shared" si="0"/>
        <v xml:space="preserve"> </v>
      </c>
      <c r="I27" s="146"/>
      <c r="J27" s="242"/>
      <c r="K27" s="145">
        <f>IF(C27="",,VLOOKUP(C27,Patrones!$A$1:$E$293,5,FALSE))</f>
        <v>0</v>
      </c>
      <c r="L27" s="161"/>
      <c r="M27" s="161"/>
      <c r="N27" s="161"/>
    </row>
    <row r="28" spans="1:14" ht="15" thickBot="1">
      <c r="A28" s="557"/>
      <c r="B28" s="563"/>
      <c r="C28" s="78"/>
      <c r="D28" s="153">
        <f>IF(C28="",,VLOOKUP(C28,CIERRE!A$70:AJ$800,9,FALSE))</f>
        <v>0</v>
      </c>
      <c r="E28" s="78"/>
      <c r="F28" s="265"/>
      <c r="G28" s="265"/>
      <c r="H28" s="266" t="str">
        <f t="shared" si="0"/>
        <v xml:space="preserve"> </v>
      </c>
      <c r="I28" s="155"/>
      <c r="J28" s="268"/>
      <c r="K28" s="153">
        <f>IF(C28="",,VLOOKUP(C28,Patrones!$A$1:$E$293,5,FALSE))</f>
        <v>0</v>
      </c>
      <c r="L28" s="161"/>
      <c r="M28" s="161"/>
      <c r="N28" s="151"/>
    </row>
    <row r="29" spans="1:14" ht="43.5">
      <c r="A29" s="567" t="s">
        <v>660</v>
      </c>
      <c r="B29" s="558" t="s">
        <v>20</v>
      </c>
      <c r="C29" s="232" t="s">
        <v>51</v>
      </c>
      <c r="D29" s="252">
        <f>IF(C29="",,VLOOKUP(C29,CIERRE!A$70:AJ$800,9,FALSE))</f>
        <v>17.600000000000001</v>
      </c>
      <c r="E29" s="20" t="s">
        <v>490</v>
      </c>
      <c r="F29" s="21"/>
      <c r="G29" s="21"/>
      <c r="H29" s="194" t="str">
        <f t="shared" si="0"/>
        <v xml:space="preserve"> </v>
      </c>
      <c r="I29" s="154" t="s">
        <v>2118</v>
      </c>
      <c r="J29" s="99"/>
      <c r="K29" s="28" t="e">
        <f>IF(C29="",,VLOOKUP(C29,Patrones!$A$1:$E$293,5,FALSE))</f>
        <v>#N/A</v>
      </c>
      <c r="L29" s="28"/>
      <c r="M29" s="28"/>
      <c r="N29" s="28"/>
    </row>
    <row r="30" spans="1:14" ht="43.5">
      <c r="A30" s="568"/>
      <c r="B30" s="559"/>
      <c r="C30" s="233" t="s">
        <v>117</v>
      </c>
      <c r="D30" s="253">
        <f>IF(C30="",,VLOOKUP(C30,CIERRE!A$70:AJ$800,9,FALSE))</f>
        <v>62.08</v>
      </c>
      <c r="E30" s="128" t="s">
        <v>490</v>
      </c>
      <c r="F30" s="95"/>
      <c r="G30" s="95"/>
      <c r="H30" s="96" t="str">
        <f t="shared" si="0"/>
        <v xml:space="preserve"> </v>
      </c>
      <c r="I30" s="256" t="s">
        <v>2118</v>
      </c>
      <c r="J30" s="267"/>
      <c r="K30" s="26" t="str">
        <f>IF(C30="",,VLOOKUP(C30,Patrones!$A$1:$E$293,5,FALSE))</f>
        <v>ACSC-002IUI</v>
      </c>
      <c r="L30" s="26"/>
      <c r="M30" s="26"/>
      <c r="N30" s="26"/>
    </row>
    <row r="31" spans="1:14" ht="15" thickBot="1">
      <c r="A31" s="568"/>
      <c r="B31" s="560"/>
      <c r="C31" s="233"/>
      <c r="D31" s="253">
        <f>IF(C31="",,VLOOKUP(C31,CIERRE!A$70:AJ$800,9,FALSE))</f>
        <v>0</v>
      </c>
      <c r="E31" s="128"/>
      <c r="F31" s="204"/>
      <c r="G31" s="204"/>
      <c r="H31" s="168" t="str">
        <f t="shared" si="0"/>
        <v xml:space="preserve"> </v>
      </c>
      <c r="I31" s="144"/>
      <c r="J31" s="211"/>
      <c r="K31" s="166">
        <f>IF(C31="",,VLOOKUP(C31,Patrones!$A$1:$E$293,5,FALSE))</f>
        <v>0</v>
      </c>
      <c r="L31" s="166"/>
      <c r="M31" s="166"/>
      <c r="N31" s="166"/>
    </row>
    <row r="32" spans="1:14">
      <c r="A32" s="568"/>
      <c r="B32" s="561" t="s">
        <v>28</v>
      </c>
      <c r="C32" s="22"/>
      <c r="D32" s="27">
        <f>IF(C32="",,VLOOKUP(C32,CIERRE!A$70:AJ$800,9,FALSE))</f>
        <v>0</v>
      </c>
      <c r="E32" s="22"/>
      <c r="F32" s="23"/>
      <c r="G32" s="23"/>
      <c r="H32" s="24" t="str">
        <f t="shared" si="0"/>
        <v xml:space="preserve"> </v>
      </c>
      <c r="I32" s="25"/>
      <c r="J32" s="98"/>
      <c r="K32" s="27">
        <f>IF(C32="",,VLOOKUP(C32,Patrones!$A$1:$E$293,5,FALSE))</f>
        <v>0</v>
      </c>
      <c r="L32" s="27"/>
      <c r="M32" s="27"/>
      <c r="N32" s="27"/>
    </row>
    <row r="33" spans="1:14">
      <c r="A33" s="568"/>
      <c r="B33" s="562"/>
      <c r="C33" s="127"/>
      <c r="D33" s="145">
        <f>IF(C33="",,VLOOKUP(C33,CIERRE!A$70:AJ$800,9,FALSE))</f>
        <v>0</v>
      </c>
      <c r="E33" s="127"/>
      <c r="F33" s="165"/>
      <c r="G33" s="165"/>
      <c r="H33" s="79" t="str">
        <f t="shared" si="0"/>
        <v xml:space="preserve"> </v>
      </c>
      <c r="I33" s="146"/>
      <c r="J33" s="242"/>
      <c r="K33" s="145">
        <f>IF(C33="",,VLOOKUP(C33,Patrones!$A$1:$E$293,5,FALSE))</f>
        <v>0</v>
      </c>
      <c r="L33" s="145"/>
      <c r="M33" s="145"/>
      <c r="N33" s="145"/>
    </row>
    <row r="34" spans="1:14" ht="15" thickBot="1">
      <c r="A34" s="568"/>
      <c r="B34" s="563"/>
      <c r="C34" s="173"/>
      <c r="D34" s="169">
        <f>IF(C34="",,VLOOKUP(C34,CIERRE!A$70:AJ$800,9,FALSE))</f>
        <v>0</v>
      </c>
      <c r="E34" s="173"/>
      <c r="F34" s="170"/>
      <c r="G34" s="170"/>
      <c r="H34" s="171" t="str">
        <f t="shared" si="0"/>
        <v xml:space="preserve"> </v>
      </c>
      <c r="I34" s="172"/>
      <c r="J34" s="268"/>
      <c r="K34" s="169">
        <f>IF(C34="",,VLOOKUP(C34,Patrones!$A$1:$E$293,5,FALSE))</f>
        <v>0</v>
      </c>
      <c r="L34" s="169"/>
      <c r="M34" s="169"/>
      <c r="N34" s="169"/>
    </row>
    <row r="35" spans="1:14" ht="15" customHeight="1">
      <c r="A35" s="568"/>
      <c r="B35" s="570" t="s">
        <v>203</v>
      </c>
      <c r="C35" s="232"/>
      <c r="D35" s="252">
        <f>IF(C35="",,VLOOKUP(C35,CIERRE!A$70:AJ$800,9,FALSE))</f>
        <v>0</v>
      </c>
      <c r="E35" s="20"/>
      <c r="F35" s="91"/>
      <c r="G35" s="91"/>
      <c r="H35" s="92" t="str">
        <f t="shared" si="0"/>
        <v xml:space="preserve"> </v>
      </c>
      <c r="I35" s="154"/>
      <c r="J35" s="99"/>
      <c r="K35" s="28"/>
      <c r="L35" s="28"/>
      <c r="M35" s="28"/>
      <c r="N35" s="28"/>
    </row>
    <row r="36" spans="1:14" ht="15.75" customHeight="1" thickBot="1">
      <c r="A36" s="568"/>
      <c r="B36" s="571"/>
      <c r="C36" s="233"/>
      <c r="D36" s="253">
        <f>IF(C36="",,VLOOKUP(C36,CIERRE!A$70:AJ$800,9,FALSE))</f>
        <v>0</v>
      </c>
      <c r="E36" s="128"/>
      <c r="F36" s="204"/>
      <c r="G36" s="204"/>
      <c r="H36" s="168" t="str">
        <f t="shared" si="0"/>
        <v xml:space="preserve"> </v>
      </c>
      <c r="I36" s="144"/>
      <c r="J36" s="211"/>
      <c r="K36" s="166"/>
      <c r="L36" s="166"/>
      <c r="M36" s="166"/>
      <c r="N36" s="166"/>
    </row>
    <row r="37" spans="1:14">
      <c r="A37" s="568"/>
      <c r="B37" s="561" t="s">
        <v>21</v>
      </c>
      <c r="C37" s="22"/>
      <c r="D37" s="27">
        <f>IF(C37="",,VLOOKUP(C37,CIERRE!A$70:AJ$800,9,FALSE))</f>
        <v>0</v>
      </c>
      <c r="E37" s="22"/>
      <c r="F37" s="23"/>
      <c r="G37" s="23"/>
      <c r="H37" s="226" t="str">
        <f t="shared" si="0"/>
        <v xml:space="preserve"> </v>
      </c>
      <c r="I37" s="25"/>
      <c r="J37" s="97"/>
      <c r="K37" s="27"/>
      <c r="L37" s="27"/>
      <c r="M37" s="27"/>
      <c r="N37" s="27"/>
    </row>
    <row r="38" spans="1:14" ht="15" thickBot="1">
      <c r="A38" s="568"/>
      <c r="B38" s="563"/>
      <c r="C38" s="173"/>
      <c r="D38" s="169">
        <f>IF(C38="",,VLOOKUP(C38,CIERRE!A$70:AJ$800,9,FALSE))</f>
        <v>0</v>
      </c>
      <c r="E38" s="173"/>
      <c r="F38" s="170"/>
      <c r="G38" s="170"/>
      <c r="H38" s="171" t="str">
        <f t="shared" si="0"/>
        <v xml:space="preserve"> </v>
      </c>
      <c r="I38" s="172"/>
      <c r="J38" s="195"/>
      <c r="K38" s="169"/>
      <c r="L38" s="169"/>
      <c r="M38" s="169"/>
      <c r="N38" s="169"/>
    </row>
    <row r="39" spans="1:14" ht="43.5">
      <c r="A39" s="568"/>
      <c r="B39" s="570" t="s">
        <v>22</v>
      </c>
      <c r="C39" s="232" t="s">
        <v>122</v>
      </c>
      <c r="D39" s="252">
        <f>IF(C39="",,VLOOKUP(C39,CIERRE!A$70:AJ$800,9,FALSE))</f>
        <v>15.952</v>
      </c>
      <c r="E39" s="20" t="s">
        <v>490</v>
      </c>
      <c r="F39" s="21"/>
      <c r="G39" s="21"/>
      <c r="H39" s="92" t="str">
        <f t="shared" si="0"/>
        <v xml:space="preserve"> </v>
      </c>
      <c r="I39" s="154" t="s">
        <v>2119</v>
      </c>
      <c r="J39" s="100"/>
      <c r="K39" s="28" t="e">
        <f>IF(C39="",,VLOOKUP(C39,Patrones!$A$1:$E$293,5,FALSE))</f>
        <v>#N/A</v>
      </c>
      <c r="L39" s="28"/>
      <c r="M39" s="28"/>
      <c r="N39" s="26"/>
    </row>
    <row r="40" spans="1:14" ht="43.5">
      <c r="A40" s="568"/>
      <c r="B40" s="572"/>
      <c r="C40" s="234" t="s">
        <v>123</v>
      </c>
      <c r="D40" s="254">
        <f>IF(C40="",,VLOOKUP(C40,CIERRE!A$70:AJ$800,9,FALSE))</f>
        <v>211.928</v>
      </c>
      <c r="E40" s="32" t="s">
        <v>490</v>
      </c>
      <c r="F40" s="257"/>
      <c r="G40" s="257"/>
      <c r="H40" s="96" t="str">
        <f t="shared" si="0"/>
        <v xml:space="preserve"> </v>
      </c>
      <c r="I40" s="256" t="s">
        <v>2119</v>
      </c>
      <c r="J40" s="263"/>
      <c r="K40" s="26" t="e">
        <f>IF(C40="",,VLOOKUP(C40,Patrones!$A$1:$E$293,5,FALSE))</f>
        <v>#N/A</v>
      </c>
      <c r="L40" s="26"/>
      <c r="M40" s="26"/>
      <c r="N40" s="149"/>
    </row>
    <row r="41" spans="1:14" ht="15" thickBot="1">
      <c r="A41" s="569"/>
      <c r="B41" s="571"/>
      <c r="C41" s="235"/>
      <c r="D41" s="255">
        <f>IF(C41="",,VLOOKUP(C41,CIERRE!A$70:AJ$800,9,FALSE))</f>
        <v>0</v>
      </c>
      <c r="E41" s="167"/>
      <c r="F41" s="196"/>
      <c r="G41" s="196"/>
      <c r="H41" s="168" t="str">
        <f t="shared" si="0"/>
        <v xml:space="preserve"> </v>
      </c>
      <c r="I41" s="174"/>
      <c r="J41" s="230"/>
      <c r="K41" s="166">
        <f>IF(C41="",,VLOOKUP(C41,Patrones!$A$1:$E$293,5,FALSE))</f>
        <v>0</v>
      </c>
      <c r="L41" s="166"/>
      <c r="M41" s="166"/>
      <c r="N41" s="29"/>
    </row>
    <row r="42" spans="1:14" ht="15" thickBot="1">
      <c r="C42" s="102"/>
      <c r="E42" s="2"/>
      <c r="G42" s="198" t="s">
        <v>37</v>
      </c>
      <c r="H42" s="199">
        <f>SUM(H7:H41)</f>
        <v>3.9324999999999997</v>
      </c>
      <c r="I42" s="103"/>
    </row>
    <row r="43" spans="1:14">
      <c r="C43" s="102"/>
      <c r="E43" s="2"/>
      <c r="G43" s="104"/>
      <c r="H43" s="105"/>
    </row>
    <row r="44" spans="1:14">
      <c r="C44" s="102"/>
      <c r="E44" s="2"/>
      <c r="G44" s="104"/>
      <c r="H44" s="105"/>
    </row>
    <row r="45" spans="1:14">
      <c r="C45" s="102"/>
    </row>
    <row r="46" spans="1:14">
      <c r="C46" s="102"/>
    </row>
    <row r="47" spans="1:14">
      <c r="C47" s="102"/>
    </row>
    <row r="48" spans="1:14">
      <c r="C48" s="102"/>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sheetData>
  <mergeCells count="34">
    <mergeCell ref="A29:A41"/>
    <mergeCell ref="B29:B31"/>
    <mergeCell ref="B32:B34"/>
    <mergeCell ref="B35:B36"/>
    <mergeCell ref="B37:B38"/>
    <mergeCell ref="B39:B41"/>
    <mergeCell ref="A4:A6"/>
    <mergeCell ref="B4:B6"/>
    <mergeCell ref="C4:C6"/>
    <mergeCell ref="A22:A28"/>
    <mergeCell ref="B22:B25"/>
    <mergeCell ref="B26:B28"/>
    <mergeCell ref="A7:A21"/>
    <mergeCell ref="B7:B8"/>
    <mergeCell ref="B9:B10"/>
    <mergeCell ref="B16:B18"/>
    <mergeCell ref="B19:B21"/>
    <mergeCell ref="B11:B15"/>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1" xr:uid="{A8330D3D-B1CC-4EF0-8FF2-0987EB7D2953}">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084C5053-664F-486E-9A8E-9BB96FA7F49C}">
          <x14:formula1>
            <xm:f>Guias!$R$3:$R$102</xm:f>
          </x14:formula1>
          <xm:sqref>M7:M41</xm:sqref>
        </x14:dataValidation>
        <x14:dataValidation type="list" allowBlank="1" showInputMessage="1" showErrorMessage="1" xr:uid="{1E898B47-742D-450B-B379-6EF8C2D0BD78}">
          <x14:formula1>
            <xm:f>Guias!$P$3:$P$78</xm:f>
          </x14:formula1>
          <xm:sqref>L7:L41</xm:sqref>
        </x14:dataValidation>
        <x14:dataValidation type="list" allowBlank="1" showInputMessage="1" xr:uid="{F1073100-0506-4185-A4BE-DC0B7EBE829E}">
          <x14:formula1>
            <xm:f>Guias!$J$3:$J$25</xm:f>
          </x14:formula1>
          <xm:sqref>I7:I41</xm:sqref>
        </x14:dataValidation>
        <x14:dataValidation type="list" allowBlank="1" showInputMessage="1" xr:uid="{9308CABB-B397-48CE-ABD2-712F4972AF8E}">
          <x14:formula1>
            <xm:f>Guias!$H$3:$H$22</xm:f>
          </x14:formula1>
          <xm:sqref>E7:E41</xm:sqref>
        </x14:dataValidation>
        <x14:dataValidation type="list" allowBlank="1" showInputMessage="1" xr:uid="{D3906577-145D-4BCA-8F8C-45C52DC10BCB}">
          <x14:formula1>
            <xm:f>Guias!$A$2:$A$4</xm:f>
          </x14:formula1>
          <xm:sqref>C7:C8</xm:sqref>
        </x14:dataValidation>
        <x14:dataValidation type="list" allowBlank="1" showInputMessage="1" xr:uid="{D65DD1A0-73E5-4E7A-850C-C5A5AFD14546}">
          <x14:formula1>
            <xm:f>Guias!$A$85:$A$142</xm:f>
          </x14:formula1>
          <xm:sqref>C26:C28</xm:sqref>
        </x14:dataValidation>
        <x14:dataValidation type="list" allowBlank="1" showInputMessage="1" xr:uid="{C844C006-F576-430E-AFEA-D34F04F0B69E}">
          <x14:formula1>
            <xm:f>Guias!$A$143:$A$167</xm:f>
          </x14:formula1>
          <xm:sqref>C29:C31</xm:sqref>
        </x14:dataValidation>
        <x14:dataValidation type="list" allowBlank="1" showInputMessage="1" xr:uid="{CD6FA809-9280-42F2-9AC6-266D3987986B}">
          <x14:formula1>
            <xm:f>Guias!$A$172:$A$199</xm:f>
          </x14:formula1>
          <xm:sqref>C39:C41</xm:sqref>
        </x14:dataValidation>
        <x14:dataValidation type="list" allowBlank="1" showInputMessage="1" xr:uid="{ECD9D85F-A8C0-4B9D-9C5F-D49CFCDD36BC}">
          <x14:formula1>
            <xm:f>Guias!$A$226:$A$229</xm:f>
          </x14:formula1>
          <xm:sqref>C9:C10</xm:sqref>
        </x14:dataValidation>
        <x14:dataValidation type="list" allowBlank="1" showInputMessage="1" xr:uid="{50B076A7-0F08-4494-8372-BBA6AD78D7F9}">
          <x14:formula1>
            <xm:f>Guias!$A$230:$A$242</xm:f>
          </x14:formula1>
          <xm:sqref>C32:C34</xm:sqref>
        </x14:dataValidation>
        <x14:dataValidation type="list" allowBlank="1" showInputMessage="1" xr:uid="{7FDCC638-56CC-4D47-BAE4-7BEEB3C9AE58}">
          <x14:formula1>
            <xm:f>Guias!$A$243:$A$244</xm:f>
          </x14:formula1>
          <xm:sqref>C35:C36</xm:sqref>
        </x14:dataValidation>
        <x14:dataValidation type="list" allowBlank="1" showInputMessage="1" xr:uid="{918A6685-A2C1-4E3D-B675-000CE28FFC31}">
          <x14:formula1>
            <xm:f>Guias!$A$168:$A$171</xm:f>
          </x14:formula1>
          <xm:sqref>C37:C38</xm:sqref>
        </x14:dataValidation>
        <x14:dataValidation type="list" allowBlank="1" showInputMessage="1" xr:uid="{B0D5B164-B8EA-46FC-A265-32A92FB26922}">
          <x14:formula1>
            <xm:f>Guias!$A$260:$A$272</xm:f>
          </x14:formula1>
          <xm:sqref>C19:C21</xm:sqref>
        </x14:dataValidation>
        <x14:dataValidation type="list" allowBlank="1" showInputMessage="1" xr:uid="{1F1F97B5-45C6-4EEB-8BA2-AC2A245072DA}">
          <x14:formula1>
            <xm:f>Guias!$A$200:$A$224</xm:f>
          </x14:formula1>
          <xm:sqref>C11:C15</xm:sqref>
        </x14:dataValidation>
        <x14:dataValidation type="list" allowBlank="1" showInputMessage="1" xr:uid="{0F284490-E82B-4D20-AF41-F6F2A084EF47}">
          <x14:formula1>
            <xm:f>Guias!$A$245:$A$259</xm:f>
          </x14:formula1>
          <xm:sqref>C16:C18</xm:sqref>
        </x14:dataValidation>
        <x14:dataValidation type="list" allowBlank="1" showInputMessage="1" xr:uid="{6D896E75-A163-47E7-840A-1B9F3DC0DC01}">
          <x14:formula1>
            <xm:f>Guias!$A$5:$A$84</xm:f>
          </x14:formula1>
          <xm:sqref>C22:C25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606AE-CF23-44D6-A11B-597FE89197C1}">
  <sheetPr codeName="Hoja251"/>
  <dimension ref="A1:P73"/>
  <sheetViews>
    <sheetView topLeftCell="A11" zoomScale="90" zoomScaleNormal="90" workbookViewId="0">
      <selection activeCell="J23" activeCellId="3" sqref="J11 J12:J15 J16 J23"/>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41"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29">
      <c r="A11" s="565"/>
      <c r="B11" s="561" t="s">
        <v>23</v>
      </c>
      <c r="C11" s="22" t="s">
        <v>275</v>
      </c>
      <c r="D11" s="27">
        <f>IF(C11="",,VLOOKUP(C11,CIERRE!A$70:AJ$800,9,FALSE))</f>
        <v>69.3</v>
      </c>
      <c r="E11" s="22" t="s">
        <v>490</v>
      </c>
      <c r="F11" s="23"/>
      <c r="G11" s="23"/>
      <c r="H11" s="24" t="str">
        <f t="shared" si="0"/>
        <v xml:space="preserve"> </v>
      </c>
      <c r="I11" s="25" t="s">
        <v>2111</v>
      </c>
      <c r="J11" s="97" t="s">
        <v>2121</v>
      </c>
      <c r="K11" s="27" t="str">
        <f>IF(C11="",,VLOOKUP(C11,Patrones!$A$1:$E$293,5,FALSE))</f>
        <v>CLBA-036IUI</v>
      </c>
      <c r="L11" s="27"/>
      <c r="M11" s="27"/>
      <c r="N11" s="27"/>
    </row>
    <row r="12" spans="1:16" ht="29">
      <c r="A12" s="565"/>
      <c r="B12" s="562"/>
      <c r="C12" s="19" t="s">
        <v>1134</v>
      </c>
      <c r="D12" s="161" t="e">
        <f>IF(C12="",,VLOOKUP(C12,CIERRE!A$70:AJ$800,9,FALSE))</f>
        <v>#N/A</v>
      </c>
      <c r="E12" s="19" t="s">
        <v>490</v>
      </c>
      <c r="F12" s="83"/>
      <c r="G12" s="83"/>
      <c r="H12" s="226" t="str">
        <f t="shared" si="0"/>
        <v xml:space="preserve"> </v>
      </c>
      <c r="I12" s="270" t="s">
        <v>2110</v>
      </c>
      <c r="J12" s="262"/>
      <c r="K12" s="161" t="str">
        <f>IF(C12="",,VLOOKUP(C12,Patrones!$A$1:$E$293,5,FALSE))</f>
        <v>CLBA-036IUI</v>
      </c>
      <c r="L12" s="161"/>
      <c r="M12" s="161"/>
      <c r="N12" s="161"/>
    </row>
    <row r="13" spans="1:16">
      <c r="A13" s="565"/>
      <c r="B13" s="562"/>
      <c r="C13" s="19" t="s">
        <v>250</v>
      </c>
      <c r="D13" s="161">
        <f>IF(C13="",,VLOOKUP(C13,CIERRE!A$70:AJ$800,9,FALSE))</f>
        <v>380.09</v>
      </c>
      <c r="E13" s="19" t="s">
        <v>490</v>
      </c>
      <c r="F13" s="83"/>
      <c r="G13" s="83"/>
      <c r="H13" s="226" t="str">
        <f t="shared" si="0"/>
        <v xml:space="preserve"> </v>
      </c>
      <c r="I13" s="270" t="s">
        <v>2113</v>
      </c>
      <c r="J13" s="262"/>
      <c r="K13" s="151"/>
      <c r="L13" s="151"/>
      <c r="M13" s="151"/>
      <c r="N13" s="151"/>
    </row>
    <row r="14" spans="1:16" ht="29">
      <c r="A14" s="565"/>
      <c r="B14" s="562"/>
      <c r="C14" s="19" t="s">
        <v>296</v>
      </c>
      <c r="D14" s="161">
        <f>IF(C14="",,VLOOKUP(C14,CIERRE!A$70:AJ$800,9,FALSE))</f>
        <v>238.6</v>
      </c>
      <c r="E14" s="19" t="s">
        <v>490</v>
      </c>
      <c r="F14" s="83"/>
      <c r="G14" s="83"/>
      <c r="H14" s="226" t="str">
        <f t="shared" si="0"/>
        <v xml:space="preserve"> </v>
      </c>
      <c r="I14" s="270" t="s">
        <v>2114</v>
      </c>
      <c r="J14" s="262"/>
      <c r="K14" s="151" t="str">
        <f>IF(C14="",,VLOOKUP(C14,Patrones!$A$1:$E$293,5,FALSE))</f>
        <v>CLBA-036IUI</v>
      </c>
      <c r="L14" s="151"/>
      <c r="M14" s="151"/>
      <c r="N14" s="151"/>
    </row>
    <row r="15" spans="1:16" ht="29.5" thickBot="1">
      <c r="A15" s="565"/>
      <c r="B15" s="563"/>
      <c r="C15" s="19" t="s">
        <v>485</v>
      </c>
      <c r="D15" s="161">
        <f>IF(C15="",,VLOOKUP(C15,CIERRE!A$70:AJ$800,9,FALSE))</f>
        <v>524.16</v>
      </c>
      <c r="E15" s="173" t="s">
        <v>490</v>
      </c>
      <c r="F15" s="170"/>
      <c r="G15" s="170"/>
      <c r="H15" s="171"/>
      <c r="I15" s="172" t="s">
        <v>2122</v>
      </c>
      <c r="J15" s="195"/>
      <c r="K15" s="169"/>
      <c r="L15" s="169"/>
      <c r="M15" s="169"/>
      <c r="N15" s="169"/>
    </row>
    <row r="16" spans="1:16" ht="43.5">
      <c r="A16" s="565"/>
      <c r="B16" s="558" t="s">
        <v>29</v>
      </c>
      <c r="C16" s="232" t="s">
        <v>272</v>
      </c>
      <c r="D16" s="252">
        <f>IF(C16="",,VLOOKUP(C16,CIERRE!A$70:AJ$800,9,FALSE))</f>
        <v>17.16</v>
      </c>
      <c r="E16" s="20" t="s">
        <v>137</v>
      </c>
      <c r="F16" s="91">
        <v>0.16666666666666666</v>
      </c>
      <c r="G16" s="91">
        <v>0.39583333333333331</v>
      </c>
      <c r="H16" s="92">
        <f t="shared" si="0"/>
        <v>3.9324999999999997</v>
      </c>
      <c r="I16" s="251" t="s">
        <v>1051</v>
      </c>
      <c r="J16" s="99" t="s">
        <v>2102</v>
      </c>
      <c r="K16" s="28"/>
      <c r="L16" s="28"/>
      <c r="M16" s="28"/>
      <c r="N16" s="28"/>
    </row>
    <row r="17" spans="1:14">
      <c r="A17" s="565"/>
      <c r="B17" s="559"/>
      <c r="C17" s="233"/>
      <c r="D17" s="253">
        <f>IF(C17="",,VLOOKUP(C17,CIERRE!A$70:AJ$800,9,FALSE))</f>
        <v>0</v>
      </c>
      <c r="E17" s="128"/>
      <c r="F17" s="95"/>
      <c r="G17" s="95"/>
      <c r="H17" s="96" t="str">
        <f t="shared" si="0"/>
        <v xml:space="preserve"> </v>
      </c>
      <c r="I17" s="256"/>
      <c r="J17" s="267"/>
      <c r="K17" s="26"/>
      <c r="L17" s="26"/>
      <c r="M17" s="26"/>
      <c r="N17" s="26"/>
    </row>
    <row r="18" spans="1:14" ht="15" thickBot="1">
      <c r="A18" s="565"/>
      <c r="B18" s="560"/>
      <c r="C18" s="233"/>
      <c r="D18" s="253">
        <f>IF(C18="",,VLOOKUP(C18,CIERRE!A$70:AJ$800,9,FALSE))</f>
        <v>0</v>
      </c>
      <c r="E18" s="128"/>
      <c r="F18" s="204"/>
      <c r="G18" s="204"/>
      <c r="H18" s="168" t="str">
        <f t="shared" si="0"/>
        <v xml:space="preserve"> </v>
      </c>
      <c r="I18" s="144"/>
      <c r="J18" s="211"/>
      <c r="K18" s="166"/>
      <c r="L18" s="166"/>
      <c r="M18" s="166"/>
      <c r="N18" s="166"/>
    </row>
    <row r="19" spans="1:14">
      <c r="A19" s="565"/>
      <c r="B19" s="561" t="s">
        <v>33</v>
      </c>
      <c r="C19" s="22"/>
      <c r="D19" s="27">
        <f>IF(C19="",,VLOOKUP(C19,CIERRE!A$70:AJ$800,9,FALSE))</f>
        <v>0</v>
      </c>
      <c r="E19" s="22"/>
      <c r="F19" s="23"/>
      <c r="G19" s="23"/>
      <c r="H19" s="24" t="str">
        <f t="shared" si="0"/>
        <v xml:space="preserve"> </v>
      </c>
      <c r="I19" s="25"/>
      <c r="J19" s="97"/>
      <c r="K19" s="27">
        <f>IF(C19="",,VLOOKUP(C19,Patrones!$A$1:$E$293,5,FALSE))</f>
        <v>0</v>
      </c>
      <c r="L19" s="27"/>
      <c r="M19" s="27"/>
      <c r="N19" s="27"/>
    </row>
    <row r="20" spans="1:14">
      <c r="A20" s="565"/>
      <c r="B20" s="562"/>
      <c r="C20" s="19"/>
      <c r="D20" s="161">
        <f>IF(C20="",,VLOOKUP(C20,CIERRE!A$70:AJ$800,9,FALSE))</f>
        <v>0</v>
      </c>
      <c r="E20" s="127"/>
      <c r="F20" s="165"/>
      <c r="G20" s="165"/>
      <c r="H20" s="79" t="str">
        <f t="shared" si="0"/>
        <v xml:space="preserve"> </v>
      </c>
      <c r="I20" s="146"/>
      <c r="J20" s="269"/>
      <c r="K20" s="145">
        <f>IF(C20="",,VLOOKUP(C20,Patrones!$A$1:$E$293,5,FALSE))</f>
        <v>0</v>
      </c>
      <c r="L20" s="145"/>
      <c r="M20" s="145"/>
      <c r="N20" s="145"/>
    </row>
    <row r="21" spans="1:14" ht="15" thickBot="1">
      <c r="A21" s="566"/>
      <c r="B21" s="563"/>
      <c r="C21" s="19"/>
      <c r="D21" s="169">
        <f>IF(C21="",,VLOOKUP(C21,CIERRE!A$70:AJ$800,9,FALSE))</f>
        <v>0</v>
      </c>
      <c r="E21" s="173"/>
      <c r="F21" s="170"/>
      <c r="G21" s="170"/>
      <c r="H21" s="171" t="str">
        <f t="shared" si="0"/>
        <v xml:space="preserve"> </v>
      </c>
      <c r="I21" s="172"/>
      <c r="J21" s="195"/>
      <c r="K21" s="169">
        <f>IF(C21="",,VLOOKUP(C21,Patrones!$A$1:$E$293,5,FALSE))</f>
        <v>0</v>
      </c>
      <c r="L21" s="169"/>
      <c r="M21" s="169"/>
      <c r="N21" s="169"/>
    </row>
    <row r="22" spans="1:14" ht="15" thickBot="1">
      <c r="A22" s="556" t="s">
        <v>659</v>
      </c>
      <c r="B22" s="558" t="s">
        <v>8</v>
      </c>
      <c r="C22" s="232" t="s">
        <v>96</v>
      </c>
      <c r="D22" s="253">
        <f>IF(C22="",,VLOOKUP(C22,CIERRE!A$70:AJ$800,9,FALSE))</f>
        <v>734.4</v>
      </c>
      <c r="E22" s="20" t="s">
        <v>137</v>
      </c>
      <c r="F22" s="91">
        <v>6.25E-2</v>
      </c>
      <c r="G22" s="91" t="s">
        <v>978</v>
      </c>
      <c r="H22" s="92">
        <v>77</v>
      </c>
      <c r="I22" s="154" t="s">
        <v>1041</v>
      </c>
      <c r="J22" s="99"/>
      <c r="K22" s="28" t="str">
        <f>IF(C22="",,VLOOKUP(C22,Patrones!$A$1:$E$293,5,FALSE))</f>
        <v>ACAP-178IUI</v>
      </c>
      <c r="L22" s="28"/>
      <c r="M22" s="28"/>
      <c r="N22" s="28"/>
    </row>
    <row r="23" spans="1:14" ht="101.5">
      <c r="A23" s="557"/>
      <c r="B23" s="559"/>
      <c r="C23" s="232" t="s">
        <v>72</v>
      </c>
      <c r="D23" s="253">
        <f>IF(C23="",,VLOOKUP(C23,CIERRE!A$70:AJ$800,9,FALSE))</f>
        <v>246.4</v>
      </c>
      <c r="E23" s="20" t="s">
        <v>490</v>
      </c>
      <c r="F23" s="91"/>
      <c r="G23" s="91"/>
      <c r="H23" s="92" t="str">
        <f>IF(MID(G23,1,3)="Con","",IF(E23="APAGADO",D23/24*(IF((G23-F23)*24&gt;0,(G23-F23)*24,24+(G23-F23)*24))," "))</f>
        <v xml:space="preserve"> </v>
      </c>
      <c r="I23" s="154" t="s">
        <v>2115</v>
      </c>
      <c r="J23" s="99" t="s">
        <v>2116</v>
      </c>
      <c r="K23" s="162" t="str">
        <f>IF(C23="",,VLOOKUP(C23,Patrones!$A$1:$E$293,5,FALSE))</f>
        <v>ACAI-107IUI</v>
      </c>
      <c r="L23" s="162"/>
      <c r="M23" s="162"/>
      <c r="N23" s="162"/>
    </row>
    <row r="24" spans="1:14">
      <c r="A24" s="557"/>
      <c r="B24" s="559"/>
      <c r="C24" s="237" t="s">
        <v>1586</v>
      </c>
      <c r="D24" s="254">
        <f>IF(C24="",,VLOOKUP(C24,CIERRE!A$70:AJ$800,9,FALSE))</f>
        <v>227.95</v>
      </c>
      <c r="E24" s="238" t="s">
        <v>246</v>
      </c>
      <c r="F24" s="228"/>
      <c r="G24" s="228"/>
      <c r="H24" s="239" t="str">
        <f t="shared" ref="H24" si="1">IF(MID(G24,1,3)="Con","",IF(E24="APAGADO",D24/24*(IF((G24-F24)*24&gt;0,(G24-F24)*24,24+(G24-F24)*24))," "))</f>
        <v xml:space="preserve"> </v>
      </c>
      <c r="I24" s="251" t="s">
        <v>2123</v>
      </c>
      <c r="J24" s="229"/>
      <c r="K24" s="162" t="e">
        <f>IF(C24="",,VLOOKUP(C24,Patrones!$A$1:$E$293,5,FALSE))</f>
        <v>#N/A</v>
      </c>
      <c r="L24" s="162"/>
      <c r="M24" s="162"/>
      <c r="N24" s="162"/>
    </row>
    <row r="25" spans="1:14" ht="15" thickBot="1">
      <c r="A25" s="557"/>
      <c r="B25" s="560"/>
      <c r="C25" s="236"/>
      <c r="D25" s="253">
        <f>IF(C25="",,VLOOKUP(C25,CIERRE!A$70:AJ$800,9,FALSE))</f>
        <v>0</v>
      </c>
      <c r="E25" s="150"/>
      <c r="F25" s="93"/>
      <c r="G25" s="93"/>
      <c r="H25" s="94" t="str">
        <f t="shared" si="0"/>
        <v xml:space="preserve"> </v>
      </c>
      <c r="I25" s="152"/>
      <c r="J25" s="101"/>
      <c r="K25" s="29">
        <f>IF(C25="",,VLOOKUP(C25,Patrones!$A$1:$E$293,5,FALSE))</f>
        <v>0</v>
      </c>
      <c r="L25" s="29"/>
      <c r="M25" s="29"/>
      <c r="N25" s="29"/>
    </row>
    <row r="26" spans="1:14">
      <c r="A26" s="557"/>
      <c r="B26" s="561" t="s">
        <v>66</v>
      </c>
      <c r="C26" s="22"/>
      <c r="D26" s="27">
        <f>IF(C26="",,VLOOKUP(C26,CIERRE!A$70:AJ$800,9,FALSE))</f>
        <v>0</v>
      </c>
      <c r="E26" s="22"/>
      <c r="F26" s="23"/>
      <c r="G26" s="23"/>
      <c r="H26" s="24" t="str">
        <f t="shared" si="0"/>
        <v xml:space="preserve"> </v>
      </c>
      <c r="I26" s="25"/>
      <c r="J26" s="98"/>
      <c r="K26" s="27">
        <f>IF(C26="",,VLOOKUP(C26,Patrones!$A$1:$E$293,5,FALSE))</f>
        <v>0</v>
      </c>
      <c r="L26" s="27"/>
      <c r="M26" s="27"/>
      <c r="N26" s="27"/>
    </row>
    <row r="27" spans="1:14">
      <c r="A27" s="557"/>
      <c r="B27" s="562"/>
      <c r="C27" s="127"/>
      <c r="D27" s="145">
        <f>IF(C27="",,VLOOKUP(C27,CIERRE!A$70:AJ$800,9,FALSE))</f>
        <v>0</v>
      </c>
      <c r="E27" s="127"/>
      <c r="F27" s="165"/>
      <c r="G27" s="165"/>
      <c r="H27" s="79" t="str">
        <f t="shared" si="0"/>
        <v xml:space="preserve"> </v>
      </c>
      <c r="I27" s="146"/>
      <c r="J27" s="242"/>
      <c r="K27" s="145">
        <f>IF(C27="",,VLOOKUP(C27,Patrones!$A$1:$E$293,5,FALSE))</f>
        <v>0</v>
      </c>
      <c r="L27" s="161"/>
      <c r="M27" s="161"/>
      <c r="N27" s="161"/>
    </row>
    <row r="28" spans="1:14" ht="15" thickBot="1">
      <c r="A28" s="557"/>
      <c r="B28" s="563"/>
      <c r="C28" s="78"/>
      <c r="D28" s="153">
        <f>IF(C28="",,VLOOKUP(C28,CIERRE!A$70:AJ$800,9,FALSE))</f>
        <v>0</v>
      </c>
      <c r="E28" s="78"/>
      <c r="F28" s="265"/>
      <c r="G28" s="265"/>
      <c r="H28" s="266" t="str">
        <f t="shared" si="0"/>
        <v xml:space="preserve"> </v>
      </c>
      <c r="I28" s="155"/>
      <c r="J28" s="268"/>
      <c r="K28" s="153">
        <f>IF(C28="",,VLOOKUP(C28,Patrones!$A$1:$E$293,5,FALSE))</f>
        <v>0</v>
      </c>
      <c r="L28" s="161"/>
      <c r="M28" s="161"/>
      <c r="N28" s="151"/>
    </row>
    <row r="29" spans="1:14" ht="43.5">
      <c r="A29" s="567" t="s">
        <v>660</v>
      </c>
      <c r="B29" s="558" t="s">
        <v>20</v>
      </c>
      <c r="C29" s="232" t="s">
        <v>51</v>
      </c>
      <c r="D29" s="252">
        <f>IF(C29="",,VLOOKUP(C29,CIERRE!A$70:AJ$800,9,FALSE))</f>
        <v>17.600000000000001</v>
      </c>
      <c r="E29" s="20" t="s">
        <v>490</v>
      </c>
      <c r="F29" s="21"/>
      <c r="G29" s="21"/>
      <c r="H29" s="194" t="str">
        <f t="shared" si="0"/>
        <v xml:space="preserve"> </v>
      </c>
      <c r="I29" s="154" t="s">
        <v>2118</v>
      </c>
      <c r="J29" s="99"/>
      <c r="K29" s="28" t="e">
        <f>IF(C29="",,VLOOKUP(C29,Patrones!$A$1:$E$293,5,FALSE))</f>
        <v>#N/A</v>
      </c>
      <c r="L29" s="28"/>
      <c r="M29" s="28"/>
      <c r="N29" s="28"/>
    </row>
    <row r="30" spans="1:14" ht="43.5">
      <c r="A30" s="568"/>
      <c r="B30" s="559"/>
      <c r="C30" s="233" t="s">
        <v>117</v>
      </c>
      <c r="D30" s="253">
        <f>IF(C30="",,VLOOKUP(C30,CIERRE!A$70:AJ$800,9,FALSE))</f>
        <v>62.08</v>
      </c>
      <c r="E30" s="128" t="s">
        <v>490</v>
      </c>
      <c r="F30" s="95"/>
      <c r="G30" s="95"/>
      <c r="H30" s="96" t="str">
        <f t="shared" si="0"/>
        <v xml:space="preserve"> </v>
      </c>
      <c r="I30" s="256" t="s">
        <v>2118</v>
      </c>
      <c r="J30" s="267"/>
      <c r="K30" s="26" t="str">
        <f>IF(C30="",,VLOOKUP(C30,Patrones!$A$1:$E$293,5,FALSE))</f>
        <v>ACSC-002IUI</v>
      </c>
      <c r="L30" s="26"/>
      <c r="M30" s="26"/>
      <c r="N30" s="26"/>
    </row>
    <row r="31" spans="1:14" ht="15" thickBot="1">
      <c r="A31" s="568"/>
      <c r="B31" s="560"/>
      <c r="C31" s="233"/>
      <c r="D31" s="253">
        <f>IF(C31="",,VLOOKUP(C31,CIERRE!A$70:AJ$800,9,FALSE))</f>
        <v>0</v>
      </c>
      <c r="E31" s="128"/>
      <c r="F31" s="204"/>
      <c r="G31" s="204"/>
      <c r="H31" s="168" t="str">
        <f t="shared" si="0"/>
        <v xml:space="preserve"> </v>
      </c>
      <c r="I31" s="144"/>
      <c r="J31" s="211"/>
      <c r="K31" s="166">
        <f>IF(C31="",,VLOOKUP(C31,Patrones!$A$1:$E$293,5,FALSE))</f>
        <v>0</v>
      </c>
      <c r="L31" s="166"/>
      <c r="M31" s="166"/>
      <c r="N31" s="166"/>
    </row>
    <row r="32" spans="1:14">
      <c r="A32" s="568"/>
      <c r="B32" s="561" t="s">
        <v>28</v>
      </c>
      <c r="C32" s="22"/>
      <c r="D32" s="27">
        <f>IF(C32="",,VLOOKUP(C32,CIERRE!A$70:AJ$800,9,FALSE))</f>
        <v>0</v>
      </c>
      <c r="E32" s="22"/>
      <c r="F32" s="23"/>
      <c r="G32" s="23"/>
      <c r="H32" s="24" t="str">
        <f t="shared" si="0"/>
        <v xml:space="preserve"> </v>
      </c>
      <c r="I32" s="25"/>
      <c r="J32" s="98"/>
      <c r="K32" s="27">
        <f>IF(C32="",,VLOOKUP(C32,Patrones!$A$1:$E$293,5,FALSE))</f>
        <v>0</v>
      </c>
      <c r="L32" s="27"/>
      <c r="M32" s="27"/>
      <c r="N32" s="27"/>
    </row>
    <row r="33" spans="1:14">
      <c r="A33" s="568"/>
      <c r="B33" s="562"/>
      <c r="C33" s="127"/>
      <c r="D33" s="145">
        <f>IF(C33="",,VLOOKUP(C33,CIERRE!A$70:AJ$800,9,FALSE))</f>
        <v>0</v>
      </c>
      <c r="E33" s="127"/>
      <c r="F33" s="165"/>
      <c r="G33" s="165"/>
      <c r="H33" s="79" t="str">
        <f t="shared" si="0"/>
        <v xml:space="preserve"> </v>
      </c>
      <c r="I33" s="146"/>
      <c r="J33" s="242"/>
      <c r="K33" s="145">
        <f>IF(C33="",,VLOOKUP(C33,Patrones!$A$1:$E$293,5,FALSE))</f>
        <v>0</v>
      </c>
      <c r="L33" s="145"/>
      <c r="M33" s="145"/>
      <c r="N33" s="145"/>
    </row>
    <row r="34" spans="1:14" ht="15" thickBot="1">
      <c r="A34" s="568"/>
      <c r="B34" s="563"/>
      <c r="C34" s="173"/>
      <c r="D34" s="169">
        <f>IF(C34="",,VLOOKUP(C34,CIERRE!A$70:AJ$800,9,FALSE))</f>
        <v>0</v>
      </c>
      <c r="E34" s="173"/>
      <c r="F34" s="170"/>
      <c r="G34" s="170"/>
      <c r="H34" s="171" t="str">
        <f t="shared" si="0"/>
        <v xml:space="preserve"> </v>
      </c>
      <c r="I34" s="172"/>
      <c r="J34" s="268"/>
      <c r="K34" s="169">
        <f>IF(C34="",,VLOOKUP(C34,Patrones!$A$1:$E$293,5,FALSE))</f>
        <v>0</v>
      </c>
      <c r="L34" s="169"/>
      <c r="M34" s="169"/>
      <c r="N34" s="169"/>
    </row>
    <row r="35" spans="1:14" ht="15" customHeight="1">
      <c r="A35" s="568"/>
      <c r="B35" s="570" t="s">
        <v>203</v>
      </c>
      <c r="C35" s="232"/>
      <c r="D35" s="252">
        <f>IF(C35="",,VLOOKUP(C35,CIERRE!A$70:AJ$800,9,FALSE))</f>
        <v>0</v>
      </c>
      <c r="E35" s="20"/>
      <c r="F35" s="91"/>
      <c r="G35" s="91"/>
      <c r="H35" s="92" t="str">
        <f t="shared" si="0"/>
        <v xml:space="preserve"> </v>
      </c>
      <c r="I35" s="154"/>
      <c r="J35" s="99"/>
      <c r="K35" s="28"/>
      <c r="L35" s="28"/>
      <c r="M35" s="28"/>
      <c r="N35" s="28"/>
    </row>
    <row r="36" spans="1:14" ht="15.75" customHeight="1" thickBot="1">
      <c r="A36" s="568"/>
      <c r="B36" s="571"/>
      <c r="C36" s="233"/>
      <c r="D36" s="253">
        <f>IF(C36="",,VLOOKUP(C36,CIERRE!A$70:AJ$800,9,FALSE))</f>
        <v>0</v>
      </c>
      <c r="E36" s="128"/>
      <c r="F36" s="204"/>
      <c r="G36" s="204"/>
      <c r="H36" s="168" t="str">
        <f t="shared" si="0"/>
        <v xml:space="preserve"> </v>
      </c>
      <c r="I36" s="144"/>
      <c r="J36" s="211"/>
      <c r="K36" s="166"/>
      <c r="L36" s="166"/>
      <c r="M36" s="166"/>
      <c r="N36" s="166"/>
    </row>
    <row r="37" spans="1:14">
      <c r="A37" s="568"/>
      <c r="B37" s="561" t="s">
        <v>21</v>
      </c>
      <c r="C37" s="22"/>
      <c r="D37" s="27">
        <f>IF(C37="",,VLOOKUP(C37,CIERRE!A$70:AJ$800,9,FALSE))</f>
        <v>0</v>
      </c>
      <c r="E37" s="22"/>
      <c r="F37" s="23"/>
      <c r="G37" s="23"/>
      <c r="H37" s="226" t="str">
        <f t="shared" si="0"/>
        <v xml:space="preserve"> </v>
      </c>
      <c r="I37" s="25"/>
      <c r="J37" s="97"/>
      <c r="K37" s="27"/>
      <c r="L37" s="27"/>
      <c r="M37" s="27"/>
      <c r="N37" s="27"/>
    </row>
    <row r="38" spans="1:14" ht="15" thickBot="1">
      <c r="A38" s="568"/>
      <c r="B38" s="563"/>
      <c r="C38" s="173"/>
      <c r="D38" s="169">
        <f>IF(C38="",,VLOOKUP(C38,CIERRE!A$70:AJ$800,9,FALSE))</f>
        <v>0</v>
      </c>
      <c r="E38" s="173"/>
      <c r="F38" s="170"/>
      <c r="G38" s="170"/>
      <c r="H38" s="171" t="str">
        <f t="shared" si="0"/>
        <v xml:space="preserve"> </v>
      </c>
      <c r="I38" s="172"/>
      <c r="J38" s="195"/>
      <c r="K38" s="169"/>
      <c r="L38" s="169"/>
      <c r="M38" s="169"/>
      <c r="N38" s="169"/>
    </row>
    <row r="39" spans="1:14" ht="43.5">
      <c r="A39" s="568"/>
      <c r="B39" s="570" t="s">
        <v>22</v>
      </c>
      <c r="C39" s="232" t="s">
        <v>122</v>
      </c>
      <c r="D39" s="252">
        <f>IF(C39="",,VLOOKUP(C39,CIERRE!A$70:AJ$800,9,FALSE))</f>
        <v>15.952</v>
      </c>
      <c r="E39" s="20" t="s">
        <v>490</v>
      </c>
      <c r="F39" s="21"/>
      <c r="G39" s="21"/>
      <c r="H39" s="92" t="str">
        <f t="shared" si="0"/>
        <v xml:space="preserve"> </v>
      </c>
      <c r="I39" s="154" t="s">
        <v>2119</v>
      </c>
      <c r="J39" s="100"/>
      <c r="K39" s="28" t="e">
        <f>IF(C39="",,VLOOKUP(C39,Patrones!$A$1:$E$293,5,FALSE))</f>
        <v>#N/A</v>
      </c>
      <c r="L39" s="28"/>
      <c r="M39" s="28"/>
      <c r="N39" s="26"/>
    </row>
    <row r="40" spans="1:14" ht="43.5">
      <c r="A40" s="568"/>
      <c r="B40" s="572"/>
      <c r="C40" s="234" t="s">
        <v>123</v>
      </c>
      <c r="D40" s="254">
        <f>IF(C40="",,VLOOKUP(C40,CIERRE!A$70:AJ$800,9,FALSE))</f>
        <v>211.928</v>
      </c>
      <c r="E40" s="32" t="s">
        <v>490</v>
      </c>
      <c r="F40" s="257"/>
      <c r="G40" s="257"/>
      <c r="H40" s="96" t="str">
        <f t="shared" si="0"/>
        <v xml:space="preserve"> </v>
      </c>
      <c r="I40" s="256" t="s">
        <v>2119</v>
      </c>
      <c r="J40" s="263"/>
      <c r="K40" s="26" t="e">
        <f>IF(C40="",,VLOOKUP(C40,Patrones!$A$1:$E$293,5,FALSE))</f>
        <v>#N/A</v>
      </c>
      <c r="L40" s="26"/>
      <c r="M40" s="26"/>
      <c r="N40" s="149"/>
    </row>
    <row r="41" spans="1:14" ht="15" thickBot="1">
      <c r="A41" s="569"/>
      <c r="B41" s="571"/>
      <c r="C41" s="235"/>
      <c r="D41" s="255">
        <f>IF(C41="",,VLOOKUP(C41,CIERRE!A$70:AJ$800,9,FALSE))</f>
        <v>0</v>
      </c>
      <c r="E41" s="167"/>
      <c r="F41" s="196"/>
      <c r="G41" s="196"/>
      <c r="H41" s="168" t="str">
        <f t="shared" si="0"/>
        <v xml:space="preserve"> </v>
      </c>
      <c r="I41" s="174"/>
      <c r="J41" s="230"/>
      <c r="K41" s="166">
        <f>IF(C41="",,VLOOKUP(C41,Patrones!$A$1:$E$293,5,FALSE))</f>
        <v>0</v>
      </c>
      <c r="L41" s="166"/>
      <c r="M41" s="166"/>
      <c r="N41" s="29"/>
    </row>
    <row r="42" spans="1:14" ht="15" thickBot="1">
      <c r="C42" s="102"/>
      <c r="E42" s="2"/>
      <c r="G42" s="198" t="s">
        <v>37</v>
      </c>
      <c r="H42" s="199">
        <f>SUM(H7:H41)</f>
        <v>80.932500000000005</v>
      </c>
      <c r="I42" s="103"/>
    </row>
    <row r="43" spans="1:14">
      <c r="C43" s="102"/>
      <c r="E43" s="2"/>
      <c r="G43" s="104"/>
      <c r="H43" s="105"/>
    </row>
    <row r="44" spans="1:14">
      <c r="C44" s="102"/>
      <c r="E44" s="2"/>
      <c r="G44" s="104"/>
      <c r="H44" s="105"/>
    </row>
    <row r="45" spans="1:14">
      <c r="C45" s="102"/>
    </row>
    <row r="46" spans="1:14">
      <c r="C46" s="102"/>
    </row>
    <row r="47" spans="1:14">
      <c r="C47" s="102"/>
    </row>
    <row r="48" spans="1:14">
      <c r="C48" s="102"/>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2:A28"/>
    <mergeCell ref="B22:B25"/>
    <mergeCell ref="B26:B28"/>
    <mergeCell ref="A7:A21"/>
    <mergeCell ref="B7:B8"/>
    <mergeCell ref="B9:B10"/>
    <mergeCell ref="B11:B15"/>
    <mergeCell ref="B16:B18"/>
    <mergeCell ref="B19:B21"/>
    <mergeCell ref="A29:A41"/>
    <mergeCell ref="B29:B31"/>
    <mergeCell ref="B32:B34"/>
    <mergeCell ref="B35:B36"/>
    <mergeCell ref="B37:B38"/>
    <mergeCell ref="B39:B41"/>
  </mergeCells>
  <dataValidations count="1">
    <dataValidation type="list" allowBlank="1" showInputMessage="1" showErrorMessage="1" sqref="N7:N41" xr:uid="{BA550760-37FF-4967-8464-0D3309AE02A5}">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95E48008-06C1-425F-845F-9101F7E66606}">
          <x14:formula1>
            <xm:f>Guias!$H$3:$H$22</xm:f>
          </x14:formula1>
          <xm:sqref>E7:E41</xm:sqref>
        </x14:dataValidation>
        <x14:dataValidation type="list" allowBlank="1" showInputMessage="1" xr:uid="{74C2EDBD-725A-4ADE-8757-B0A6C27C0CCB}">
          <x14:formula1>
            <xm:f>Guias!$J$3:$J$25</xm:f>
          </x14:formula1>
          <xm:sqref>I7:I41</xm:sqref>
        </x14:dataValidation>
        <x14:dataValidation type="list" allowBlank="1" showInputMessage="1" showErrorMessage="1" xr:uid="{A2D977BD-C885-4083-BFFC-55094FB6F5D8}">
          <x14:formula1>
            <xm:f>Guias!$P$3:$P$78</xm:f>
          </x14:formula1>
          <xm:sqref>L7:L41</xm:sqref>
        </x14:dataValidation>
        <x14:dataValidation type="list" allowBlank="1" showInputMessage="1" showErrorMessage="1" xr:uid="{2E39A2EA-E8CB-4CEC-990C-8A188BD7DB49}">
          <x14:formula1>
            <xm:f>Guias!$R$3:$R$102</xm:f>
          </x14:formula1>
          <xm:sqref>M7:M41</xm:sqref>
        </x14:dataValidation>
        <x14:dataValidation type="list" allowBlank="1" showInputMessage="1" xr:uid="{A2EF9A3F-6157-4AF1-90B2-95D7F4FCA9BE}">
          <x14:formula1>
            <xm:f>Guias!$A$2:$A$4</xm:f>
          </x14:formula1>
          <xm:sqref>C7:C8</xm:sqref>
        </x14:dataValidation>
        <x14:dataValidation type="list" allowBlank="1" showInputMessage="1" xr:uid="{D9132A70-F546-4402-91AB-4EA5AA7657F0}">
          <x14:formula1>
            <xm:f>Guias!$A$85:$A$142</xm:f>
          </x14:formula1>
          <xm:sqref>C26:C28</xm:sqref>
        </x14:dataValidation>
        <x14:dataValidation type="list" allowBlank="1" showInputMessage="1" xr:uid="{81A8C0E2-213E-47DE-B716-371265E5BD69}">
          <x14:formula1>
            <xm:f>Guias!$A$245:$A$259</xm:f>
          </x14:formula1>
          <xm:sqref>C16:C18</xm:sqref>
        </x14:dataValidation>
        <x14:dataValidation type="list" allowBlank="1" showInputMessage="1" xr:uid="{15DF776A-3FF5-481E-8116-1F2E57754AB4}">
          <x14:formula1>
            <xm:f>Guias!$A$200:$A$224</xm:f>
          </x14:formula1>
          <xm:sqref>C11:C15</xm:sqref>
        </x14:dataValidation>
        <x14:dataValidation type="list" allowBlank="1" showInputMessage="1" xr:uid="{5D0C85B9-814C-4245-89A9-74D8EF5F9F1A}">
          <x14:formula1>
            <xm:f>Guias!$A$260:$A$272</xm:f>
          </x14:formula1>
          <xm:sqref>C19:C21</xm:sqref>
        </x14:dataValidation>
        <x14:dataValidation type="list" allowBlank="1" showInputMessage="1" xr:uid="{B9BB8380-D341-4E6A-A1AC-33AC1FCF77CB}">
          <x14:formula1>
            <xm:f>Guias!$A$168:$A$171</xm:f>
          </x14:formula1>
          <xm:sqref>C37:C38</xm:sqref>
        </x14:dataValidation>
        <x14:dataValidation type="list" allowBlank="1" showInputMessage="1" xr:uid="{84D77DD8-F05B-4677-8AD4-B5A0EEDF782B}">
          <x14:formula1>
            <xm:f>Guias!$A$243:$A$244</xm:f>
          </x14:formula1>
          <xm:sqref>C35:C36</xm:sqref>
        </x14:dataValidation>
        <x14:dataValidation type="list" allowBlank="1" showInputMessage="1" xr:uid="{F7FB96CA-B420-46F7-9919-BCFE076971A3}">
          <x14:formula1>
            <xm:f>Guias!$A$230:$A$242</xm:f>
          </x14:formula1>
          <xm:sqref>C32:C34</xm:sqref>
        </x14:dataValidation>
        <x14:dataValidation type="list" allowBlank="1" showInputMessage="1" xr:uid="{6399016A-AA31-4E3C-80B1-3D5B5DBE2126}">
          <x14:formula1>
            <xm:f>Guias!$A$226:$A$229</xm:f>
          </x14:formula1>
          <xm:sqref>C9:C10</xm:sqref>
        </x14:dataValidation>
        <x14:dataValidation type="list" allowBlank="1" showInputMessage="1" xr:uid="{A91A3E3D-9C77-4AD5-8E98-29CFF0BCB381}">
          <x14:formula1>
            <xm:f>Guias!$A$172:$A$199</xm:f>
          </x14:formula1>
          <xm:sqref>C39:C41</xm:sqref>
        </x14:dataValidation>
        <x14:dataValidation type="list" allowBlank="1" showInputMessage="1" xr:uid="{13C79BBA-C189-4615-9134-1210D0B97D6B}">
          <x14:formula1>
            <xm:f>Guias!$A$143:$A$167</xm:f>
          </x14:formula1>
          <xm:sqref>C29:C31</xm:sqref>
        </x14:dataValidation>
        <x14:dataValidation type="list" allowBlank="1" showInputMessage="1" xr:uid="{0C047D68-ED00-4E9B-B7AB-CE6BA8E35EB6}">
          <x14:formula1>
            <xm:f>Guias!$A$5:$A$84</xm:f>
          </x14:formula1>
          <xm:sqref>C22:C25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BDD1C-78A2-4AAE-B142-23B0489DA4A1}">
  <sheetPr codeName="Hoja252"/>
  <dimension ref="A1:P76"/>
  <sheetViews>
    <sheetView topLeftCell="G11" zoomScale="82" zoomScaleNormal="70" workbookViewId="0">
      <selection activeCell="I24" sqref="I2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f>IF(C7="",,VLOOKUP(C7,CIERRE!A$70:AJ$800,9,FALSE))</f>
        <v>0</v>
      </c>
      <c r="E7" s="22"/>
      <c r="F7" s="23"/>
      <c r="G7" s="23"/>
      <c r="H7" s="24" t="str">
        <f t="shared" ref="H7:H44" si="0">IF(MID(G7,1,3)="Con","",IF(E7="APAGADO",D7/24*(IF((G7-F7)*24&gt;0,(G7-F7)*24,24+(G7-F7)*24))," "))</f>
        <v xml:space="preserve"> </v>
      </c>
      <c r="I7" s="25"/>
      <c r="J7" s="97"/>
      <c r="K7" s="27"/>
      <c r="L7" s="27"/>
      <c r="M7" s="27"/>
      <c r="N7" s="27"/>
      <c r="P7" s="3" t="s">
        <v>1305</v>
      </c>
    </row>
    <row r="8" spans="1:16" ht="15" hidden="1"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hidden="1"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hidden="1"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29">
      <c r="A11" s="565"/>
      <c r="B11" s="561" t="s">
        <v>23</v>
      </c>
      <c r="C11" s="22" t="s">
        <v>296</v>
      </c>
      <c r="D11" s="27">
        <f>IF(C11="",,VLOOKUP(C11,CIERRE!A$70:AJ$800,9,FALSE))</f>
        <v>238.6</v>
      </c>
      <c r="E11" s="22" t="s">
        <v>246</v>
      </c>
      <c r="F11" s="23"/>
      <c r="G11" s="23"/>
      <c r="H11" s="24" t="str">
        <f t="shared" si="0"/>
        <v xml:space="preserve"> </v>
      </c>
      <c r="I11" s="25" t="s">
        <v>2138</v>
      </c>
      <c r="J11" s="97"/>
      <c r="K11" s="27" t="str">
        <f>IF(C11="",,VLOOKUP(C11,Patrones!$A$1:$E$293,5,FALSE))</f>
        <v>CLBA-036IUI</v>
      </c>
      <c r="L11" s="27"/>
      <c r="M11" s="27"/>
      <c r="N11" s="27"/>
    </row>
    <row r="12" spans="1:16" ht="29.5" thickBot="1">
      <c r="A12" s="565"/>
      <c r="B12" s="562"/>
      <c r="C12" s="19" t="s">
        <v>27</v>
      </c>
      <c r="D12" s="161">
        <f>IF(C12="",,VLOOKUP(C12,CIERRE!A$70:AJ$800,9,FALSE))</f>
        <v>227.5</v>
      </c>
      <c r="E12" s="19" t="s">
        <v>246</v>
      </c>
      <c r="F12" s="83"/>
      <c r="G12" s="83"/>
      <c r="H12" s="226" t="str">
        <f t="shared" si="0"/>
        <v xml:space="preserve"> </v>
      </c>
      <c r="I12" s="270" t="s">
        <v>2141</v>
      </c>
      <c r="J12" s="262"/>
      <c r="K12" s="161" t="str">
        <f>IF(C12="",,VLOOKUP(C12,Patrones!$A$1:$E$293,5,FALSE))</f>
        <v>CLBA-036IUI</v>
      </c>
      <c r="L12" s="161"/>
      <c r="M12" s="161"/>
      <c r="N12" s="161"/>
    </row>
    <row r="13" spans="1:16" ht="15" hidden="1"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hidden="1">
      <c r="A14" s="565"/>
      <c r="B14" s="558" t="s">
        <v>29</v>
      </c>
      <c r="C14" s="232"/>
      <c r="D14" s="252">
        <f>IF(C14="",,VLOOKUP(C14,CIERRE!A$70:AJ$800,9,FALSE))</f>
        <v>0</v>
      </c>
      <c r="E14" s="20"/>
      <c r="F14" s="91"/>
      <c r="G14" s="91"/>
      <c r="H14" s="92" t="str">
        <f t="shared" si="0"/>
        <v xml:space="preserve"> </v>
      </c>
      <c r="I14" s="251"/>
      <c r="J14" s="99"/>
      <c r="K14" s="28"/>
      <c r="L14" s="28"/>
      <c r="M14" s="28"/>
      <c r="N14" s="28"/>
    </row>
    <row r="15" spans="1:16" hidden="1">
      <c r="A15" s="565"/>
      <c r="B15" s="559"/>
      <c r="C15" s="233"/>
      <c r="D15" s="253">
        <f>IF(C15="",,VLOOKUP(C15,CIERRE!A$70:AJ$800,9,FALSE))</f>
        <v>0</v>
      </c>
      <c r="E15" s="128"/>
      <c r="F15" s="95"/>
      <c r="G15" s="95"/>
      <c r="H15" s="96" t="str">
        <f t="shared" si="0"/>
        <v xml:space="preserve"> </v>
      </c>
      <c r="I15" s="256"/>
      <c r="J15" s="267"/>
      <c r="K15" s="26"/>
      <c r="L15" s="26"/>
      <c r="M15" s="26"/>
      <c r="N15" s="26"/>
    </row>
    <row r="16" spans="1:16" ht="15" hidden="1"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hidden="1">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hidden="1">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hidden="1"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96</v>
      </c>
      <c r="D20" s="253">
        <f>IF(C20="",,VLOOKUP(C20,CIERRE!A$70:AJ$800,9,FALSE))</f>
        <v>734.4</v>
      </c>
      <c r="E20" s="20" t="s">
        <v>137</v>
      </c>
      <c r="F20" s="91">
        <v>6.25E-2</v>
      </c>
      <c r="G20" s="91" t="s">
        <v>978</v>
      </c>
      <c r="H20" s="92">
        <v>77</v>
      </c>
      <c r="I20" s="154" t="s">
        <v>1041</v>
      </c>
      <c r="J20" s="99"/>
      <c r="K20" s="28" t="str">
        <f>IF(C20="",,VLOOKUP(C20,Patrones!$A$1:$E$293,5,FALSE))</f>
        <v>ACAP-178IUI</v>
      </c>
      <c r="L20" s="28"/>
      <c r="M20" s="28"/>
      <c r="N20" s="28"/>
    </row>
    <row r="21" spans="1:14" ht="101.5">
      <c r="A21" s="557"/>
      <c r="B21" s="559"/>
      <c r="C21" s="237" t="s">
        <v>1538</v>
      </c>
      <c r="D21" s="254"/>
      <c r="E21" s="238" t="s">
        <v>246</v>
      </c>
      <c r="F21" s="228"/>
      <c r="G21" s="228"/>
      <c r="H21" s="239" t="str">
        <f t="shared" si="0"/>
        <v xml:space="preserve"> </v>
      </c>
      <c r="I21" s="251" t="s">
        <v>2129</v>
      </c>
      <c r="J21" s="229" t="s">
        <v>2143</v>
      </c>
      <c r="K21" s="162" t="e">
        <f>IF(C21="",,VLOOKUP(C21,Patrones!$A$1:$E$293,5,FALSE))</f>
        <v>#N/A</v>
      </c>
      <c r="L21" s="162"/>
      <c r="M21" s="162"/>
      <c r="N21" s="162"/>
    </row>
    <row r="22" spans="1:14" ht="29">
      <c r="A22" s="557"/>
      <c r="B22" s="559"/>
      <c r="C22" s="237" t="s">
        <v>1061</v>
      </c>
      <c r="D22" s="254">
        <f>IF(C22="",,VLOOKUP(C22,CIERRE!A$70:AJ$800,9,FALSE))</f>
        <v>522</v>
      </c>
      <c r="E22" s="238" t="s">
        <v>246</v>
      </c>
      <c r="F22" s="228"/>
      <c r="G22" s="228"/>
      <c r="H22" s="239" t="str">
        <f t="shared" si="0"/>
        <v xml:space="preserve"> </v>
      </c>
      <c r="I22" s="251" t="s">
        <v>2130</v>
      </c>
      <c r="J22" s="229"/>
      <c r="K22" s="162" t="str">
        <f>IF(C22="",,VLOOKUP(C22,Patrones!$A$1:$E$293,5,FALSE))</f>
        <v>ACAJ-209R1IUI</v>
      </c>
      <c r="L22" s="162"/>
      <c r="M22" s="162"/>
      <c r="N22" s="162"/>
    </row>
    <row r="23" spans="1:14" ht="29">
      <c r="A23" s="557"/>
      <c r="B23" s="559"/>
      <c r="C23" s="237" t="s">
        <v>1250</v>
      </c>
      <c r="D23" s="254">
        <f>IF(C23="",,VLOOKUP(C23,CIERRE!A$70:AJ$800,9,FALSE))</f>
        <v>294.39999999999998</v>
      </c>
      <c r="E23" s="238" t="s">
        <v>162</v>
      </c>
      <c r="F23" s="228"/>
      <c r="G23" s="228"/>
      <c r="H23" s="239"/>
      <c r="I23" s="365" t="s">
        <v>2131</v>
      </c>
      <c r="J23" s="229"/>
      <c r="K23" s="162"/>
      <c r="L23" s="162"/>
      <c r="M23" s="162"/>
      <c r="N23" s="162"/>
    </row>
    <row r="24" spans="1:14" ht="15" thickBot="1">
      <c r="A24" s="557"/>
      <c r="B24" s="559"/>
      <c r="C24" s="237" t="s">
        <v>1473</v>
      </c>
      <c r="D24" s="254">
        <f>IF(C24="",,VLOOKUP(C24,CIERRE!A$70:AJ$800,9,FALSE))</f>
        <v>100</v>
      </c>
      <c r="E24" s="238" t="s">
        <v>171</v>
      </c>
      <c r="F24" s="228"/>
      <c r="G24" s="228"/>
      <c r="H24" s="239"/>
      <c r="I24" s="416" t="s">
        <v>2137</v>
      </c>
      <c r="J24" s="229"/>
      <c r="K24" s="162"/>
      <c r="L24" s="162"/>
      <c r="M24" s="162"/>
      <c r="N24" s="162"/>
    </row>
    <row r="25" spans="1:14" ht="15" hidden="1" thickBot="1">
      <c r="A25" s="557"/>
      <c r="B25" s="560"/>
      <c r="C25" s="236"/>
      <c r="D25" s="253">
        <f>IF(C25="",,VLOOKUP(C25,CIERRE!A$70:AJ$800,9,FALSE))</f>
        <v>0</v>
      </c>
      <c r="E25" s="150"/>
      <c r="F25" s="93"/>
      <c r="G25" s="93"/>
      <c r="H25" s="94" t="str">
        <f t="shared" si="0"/>
        <v xml:space="preserve"> </v>
      </c>
      <c r="I25" s="152"/>
      <c r="J25" s="101"/>
      <c r="K25" s="29">
        <f>IF(C25="",,VLOOKUP(C25,Patrones!$A$1:$E$293,5,FALSE))</f>
        <v>0</v>
      </c>
      <c r="L25" s="29"/>
      <c r="M25" s="29"/>
      <c r="N25" s="29"/>
    </row>
    <row r="26" spans="1:14" ht="43.5">
      <c r="A26" s="557"/>
      <c r="B26" s="561" t="s">
        <v>66</v>
      </c>
      <c r="C26" s="22" t="s">
        <v>922</v>
      </c>
      <c r="D26" s="27">
        <f>IF(C26="",,VLOOKUP(C26,CIERRE!A$70:AJ$800,9,FALSE))</f>
        <v>209.76</v>
      </c>
      <c r="E26" s="22" t="s">
        <v>246</v>
      </c>
      <c r="F26" s="23"/>
      <c r="G26" s="23"/>
      <c r="H26" s="24" t="str">
        <f t="shared" si="0"/>
        <v xml:space="preserve"> </v>
      </c>
      <c r="I26" s="25" t="s">
        <v>2132</v>
      </c>
      <c r="J26" s="98" t="s">
        <v>2133</v>
      </c>
      <c r="K26" s="27" t="str">
        <f>IF(C26="",,VLOOKUP(C26,Patrones!$A$1:$E$293,5,FALSE))</f>
        <v>ACAJ-094WIW</v>
      </c>
      <c r="L26" s="27"/>
      <c r="M26" s="27"/>
      <c r="N26" s="27"/>
    </row>
    <row r="27" spans="1:14" ht="29.5" thickBot="1">
      <c r="A27" s="557"/>
      <c r="B27" s="562"/>
      <c r="C27" s="127" t="s">
        <v>997</v>
      </c>
      <c r="D27" s="145">
        <f>IF(C27="",,VLOOKUP(C27,CIERRE!A$70:AJ$800,9,FALSE))</f>
        <v>388.08</v>
      </c>
      <c r="E27" s="127" t="s">
        <v>246</v>
      </c>
      <c r="F27" s="165"/>
      <c r="G27" s="165"/>
      <c r="H27" s="79" t="str">
        <f t="shared" si="0"/>
        <v xml:space="preserve"> </v>
      </c>
      <c r="I27" s="146" t="s">
        <v>2134</v>
      </c>
      <c r="J27" s="242"/>
      <c r="K27" s="145" t="e">
        <f>IF(C27="",,VLOOKUP(C27,Patrones!$A$1:$E$293,5,FALSE))</f>
        <v>#N/A</v>
      </c>
      <c r="L27" s="161"/>
      <c r="M27" s="161"/>
      <c r="N27" s="161"/>
    </row>
    <row r="28" spans="1:14" hidden="1">
      <c r="A28" s="557"/>
      <c r="B28" s="562"/>
      <c r="C28" s="405"/>
      <c r="D28" s="352"/>
      <c r="E28" s="405"/>
      <c r="F28" s="406"/>
      <c r="G28" s="406"/>
      <c r="H28" s="354"/>
      <c r="I28" s="407"/>
      <c r="J28" s="356"/>
      <c r="K28" s="352"/>
      <c r="L28" s="161"/>
      <c r="M28" s="161"/>
      <c r="N28" s="151"/>
    </row>
    <row r="29" spans="1:14" ht="15" hidden="1" thickBot="1">
      <c r="A29" s="557"/>
      <c r="B29" s="563"/>
      <c r="C29" s="78"/>
      <c r="D29" s="153">
        <f>IF(C29="",,VLOOKUP(C29,CIERRE!A$70:AJ$800,9,FALSE))</f>
        <v>0</v>
      </c>
      <c r="E29" s="78"/>
      <c r="F29" s="265"/>
      <c r="G29" s="265"/>
      <c r="H29" s="266" t="str">
        <f t="shared" si="0"/>
        <v xml:space="preserve"> </v>
      </c>
      <c r="I29" s="155"/>
      <c r="J29" s="268"/>
      <c r="K29" s="153">
        <f>IF(C29="",,VLOOKUP(C29,Patrones!$A$1:$E$293,5,FALSE))</f>
        <v>0</v>
      </c>
      <c r="L29" s="161"/>
      <c r="M29" s="161"/>
      <c r="N29" s="151"/>
    </row>
    <row r="30" spans="1:14" ht="58">
      <c r="A30" s="567" t="s">
        <v>660</v>
      </c>
      <c r="B30" s="558" t="s">
        <v>20</v>
      </c>
      <c r="C30" s="232" t="s">
        <v>164</v>
      </c>
      <c r="D30" s="252">
        <f>IF(C30="",,VLOOKUP(C30,CIERRE!A$70:AJ$800,9,FALSE))</f>
        <v>108.12</v>
      </c>
      <c r="E30" s="20" t="s">
        <v>318</v>
      </c>
      <c r="F30" s="21"/>
      <c r="G30" s="21"/>
      <c r="H30" s="194" t="str">
        <f t="shared" si="0"/>
        <v xml:space="preserve"> </v>
      </c>
      <c r="I30" s="154" t="s">
        <v>2135</v>
      </c>
      <c r="J30" s="99" t="s">
        <v>2136</v>
      </c>
      <c r="K30" s="28" t="str">
        <f>IF(C30="",,VLOOKUP(C30,Patrones!$A$1:$E$293,5,FALSE))</f>
        <v>ACSC-002IUI</v>
      </c>
      <c r="L30" s="28"/>
      <c r="M30" s="28"/>
      <c r="N30" s="28"/>
    </row>
    <row r="31" spans="1:14" ht="29.5" thickBot="1">
      <c r="A31" s="568"/>
      <c r="B31" s="559"/>
      <c r="C31" s="233" t="s">
        <v>54</v>
      </c>
      <c r="D31" s="253">
        <f>IF(C31="",,VLOOKUP(C31,CIERRE!A$70:AJ$800,9,FALSE))</f>
        <v>164</v>
      </c>
      <c r="E31" s="128" t="s">
        <v>246</v>
      </c>
      <c r="F31" s="95"/>
      <c r="G31" s="95"/>
      <c r="H31" s="96" t="str">
        <f t="shared" si="0"/>
        <v xml:space="preserve"> </v>
      </c>
      <c r="I31" s="256" t="s">
        <v>2140</v>
      </c>
      <c r="J31" s="267"/>
      <c r="K31" s="26" t="str">
        <f>IF(C31="",,VLOOKUP(C31,Patrones!$A$1:$E$293,5,FALSE))</f>
        <v>ACSD-014IUI</v>
      </c>
      <c r="L31" s="26"/>
      <c r="M31" s="26"/>
      <c r="N31" s="26"/>
    </row>
    <row r="32" spans="1:14" ht="15" hidden="1" thickBot="1">
      <c r="A32" s="568"/>
      <c r="B32" s="560"/>
      <c r="C32" s="233"/>
      <c r="D32" s="253">
        <f>IF(C32="",,VLOOKUP(C32,CIERRE!A$70:AJ$800,9,FALSE))</f>
        <v>0</v>
      </c>
      <c r="E32" s="128"/>
      <c r="F32" s="204"/>
      <c r="G32" s="204"/>
      <c r="H32" s="168" t="str">
        <f t="shared" si="0"/>
        <v xml:space="preserve"> </v>
      </c>
      <c r="I32" s="144"/>
      <c r="J32" s="211"/>
      <c r="K32" s="166">
        <f>IF(C32="",,VLOOKUP(C32,Patrones!$A$1:$E$293,5,FALSE))</f>
        <v>0</v>
      </c>
      <c r="L32" s="166"/>
      <c r="M32" s="166"/>
      <c r="N32" s="166"/>
    </row>
    <row r="33" spans="1:14" hidden="1">
      <c r="A33" s="568"/>
      <c r="B33" s="561" t="s">
        <v>28</v>
      </c>
      <c r="C33" s="22"/>
      <c r="D33" s="27">
        <f>IF(C33="",,VLOOKUP(C33,CIERRE!A$70:AJ$800,9,FALSE))</f>
        <v>0</v>
      </c>
      <c r="E33" s="22"/>
      <c r="F33" s="23"/>
      <c r="G33" s="23"/>
      <c r="H33" s="24" t="str">
        <f t="shared" si="0"/>
        <v xml:space="preserve"> </v>
      </c>
      <c r="I33" s="25"/>
      <c r="J33" s="98"/>
      <c r="K33" s="27">
        <f>IF(C33="",,VLOOKUP(C33,Patrones!$A$1:$E$293,5,FALSE))</f>
        <v>0</v>
      </c>
      <c r="L33" s="27"/>
      <c r="M33" s="27"/>
      <c r="N33" s="27"/>
    </row>
    <row r="34" spans="1:14" hidden="1">
      <c r="A34" s="568"/>
      <c r="B34" s="562"/>
      <c r="C34" s="127"/>
      <c r="D34" s="145">
        <f>IF(C34="",,VLOOKUP(C34,CIERRE!A$70:AJ$800,9,FALSE))</f>
        <v>0</v>
      </c>
      <c r="E34" s="127"/>
      <c r="F34" s="165"/>
      <c r="G34" s="165"/>
      <c r="H34" s="79" t="str">
        <f t="shared" si="0"/>
        <v xml:space="preserve"> </v>
      </c>
      <c r="I34" s="146"/>
      <c r="J34" s="242"/>
      <c r="K34" s="145">
        <f>IF(C34="",,VLOOKUP(C34,Patrones!$A$1:$E$293,5,FALSE))</f>
        <v>0</v>
      </c>
      <c r="L34" s="145"/>
      <c r="M34" s="145"/>
      <c r="N34" s="145"/>
    </row>
    <row r="35" spans="1:14" ht="15" hidden="1" thickBot="1">
      <c r="A35" s="568"/>
      <c r="B35" s="563"/>
      <c r="C35" s="173"/>
      <c r="D35" s="169">
        <f>IF(C35="",,VLOOKUP(C35,CIERRE!A$70:AJ$800,9,FALSE))</f>
        <v>0</v>
      </c>
      <c r="E35" s="173"/>
      <c r="F35" s="170"/>
      <c r="G35" s="170"/>
      <c r="H35" s="171" t="str">
        <f t="shared" si="0"/>
        <v xml:space="preserve"> </v>
      </c>
      <c r="I35" s="172"/>
      <c r="J35" s="268"/>
      <c r="K35" s="169">
        <f>IF(C35="",,VLOOKUP(C35,Patrones!$A$1:$E$293,5,FALSE))</f>
        <v>0</v>
      </c>
      <c r="L35" s="169"/>
      <c r="M35" s="169"/>
      <c r="N35" s="169"/>
    </row>
    <row r="36" spans="1:14" ht="15" hidden="1" customHeight="1">
      <c r="A36" s="568"/>
      <c r="B36" s="570" t="s">
        <v>203</v>
      </c>
      <c r="C36" s="232"/>
      <c r="D36" s="252">
        <f>IF(C36="",,VLOOKUP(C36,CIERRE!A$70:AJ$800,9,FALSE))</f>
        <v>0</v>
      </c>
      <c r="E36" s="20"/>
      <c r="F36" s="91"/>
      <c r="G36" s="91"/>
      <c r="H36" s="92" t="str">
        <f t="shared" si="0"/>
        <v xml:space="preserve"> </v>
      </c>
      <c r="I36" s="154"/>
      <c r="J36" s="99"/>
      <c r="K36" s="28"/>
      <c r="L36" s="28"/>
      <c r="M36" s="28"/>
      <c r="N36" s="28"/>
    </row>
    <row r="37" spans="1:14" ht="15.75" hidden="1" customHeight="1" thickBot="1">
      <c r="A37" s="568"/>
      <c r="B37" s="571"/>
      <c r="C37" s="233"/>
      <c r="D37" s="253">
        <f>IF(C37="",,VLOOKUP(C37,CIERRE!A$70:AJ$800,9,FALSE))</f>
        <v>0</v>
      </c>
      <c r="E37" s="128"/>
      <c r="F37" s="204"/>
      <c r="G37" s="204"/>
      <c r="H37" s="168" t="str">
        <f t="shared" si="0"/>
        <v xml:space="preserve"> </v>
      </c>
      <c r="I37" s="144"/>
      <c r="J37" s="211"/>
      <c r="K37" s="166"/>
      <c r="L37" s="166"/>
      <c r="M37" s="166"/>
      <c r="N37" s="166"/>
    </row>
    <row r="38" spans="1:14" hidden="1">
      <c r="A38" s="568"/>
      <c r="B38" s="561" t="s">
        <v>21</v>
      </c>
      <c r="C38" s="22"/>
      <c r="D38" s="27">
        <f>IF(C38="",,VLOOKUP(C38,CIERRE!A$70:AJ$800,9,FALSE))</f>
        <v>0</v>
      </c>
      <c r="E38" s="22"/>
      <c r="F38" s="23"/>
      <c r="G38" s="23"/>
      <c r="H38" s="226" t="str">
        <f t="shared" si="0"/>
        <v xml:space="preserve"> </v>
      </c>
      <c r="I38" s="25"/>
      <c r="J38" s="97"/>
      <c r="K38" s="27"/>
      <c r="L38" s="27"/>
      <c r="M38" s="27"/>
      <c r="N38" s="27"/>
    </row>
    <row r="39" spans="1:14" ht="15" hidden="1" thickBot="1">
      <c r="A39" s="568"/>
      <c r="B39" s="563"/>
      <c r="C39" s="173"/>
      <c r="D39" s="169">
        <f>IF(C39="",,VLOOKUP(C39,CIERRE!A$70:AJ$800,9,FALSE))</f>
        <v>0</v>
      </c>
      <c r="E39" s="173"/>
      <c r="F39" s="170"/>
      <c r="G39" s="170"/>
      <c r="H39" s="171" t="str">
        <f t="shared" si="0"/>
        <v xml:space="preserve"> </v>
      </c>
      <c r="I39" s="172"/>
      <c r="J39" s="195"/>
      <c r="K39" s="169"/>
      <c r="L39" s="169"/>
      <c r="M39" s="169"/>
      <c r="N39" s="169"/>
    </row>
    <row r="40" spans="1:14">
      <c r="A40" s="568"/>
      <c r="B40" s="570" t="s">
        <v>22</v>
      </c>
      <c r="C40" s="232" t="s">
        <v>139</v>
      </c>
      <c r="D40" s="252">
        <f>IF(C40="",,VLOOKUP(C40,CIERRE!A$70:AJ$800,9,FALSE))</f>
        <v>277.2</v>
      </c>
      <c r="E40" s="20" t="s">
        <v>137</v>
      </c>
      <c r="F40" s="21">
        <v>0.19444444444444445</v>
      </c>
      <c r="G40" s="21">
        <v>0.27777777777777779</v>
      </c>
      <c r="H40" s="92">
        <f t="shared" si="0"/>
        <v>23.099999999999998</v>
      </c>
      <c r="I40" s="154" t="s">
        <v>1043</v>
      </c>
      <c r="J40" s="100"/>
      <c r="K40" s="28" t="e">
        <f>IF(C40="",,VLOOKUP(C40,Patrones!$A$1:$E$293,5,FALSE))</f>
        <v>#N/A</v>
      </c>
      <c r="L40" s="28"/>
      <c r="M40" s="28"/>
      <c r="N40" s="26"/>
    </row>
    <row r="41" spans="1:14" ht="43.5">
      <c r="A41" s="568"/>
      <c r="B41" s="572"/>
      <c r="C41" s="234" t="s">
        <v>121</v>
      </c>
      <c r="D41" s="254">
        <f>IF(C41="",,VLOOKUP(C41,CIERRE!A$70:AJ$800,9,FALSE))</f>
        <v>7.5650000000000004</v>
      </c>
      <c r="E41" s="32" t="s">
        <v>137</v>
      </c>
      <c r="F41" s="257">
        <v>0.51388888888888895</v>
      </c>
      <c r="G41" s="257">
        <v>0.54166666666666663</v>
      </c>
      <c r="H41" s="96">
        <f t="shared" si="0"/>
        <v>0.21013888888888815</v>
      </c>
      <c r="I41" s="256" t="s">
        <v>1045</v>
      </c>
      <c r="J41" s="263" t="s">
        <v>2142</v>
      </c>
      <c r="K41" s="26" t="str">
        <f>IF(C41="",,VLOOKUP(C41,Patrones!$A$1:$E$293,5,FALSE))</f>
        <v>CNO-021R1IUS</v>
      </c>
      <c r="L41" s="26"/>
      <c r="M41" s="26"/>
      <c r="N41" s="149"/>
    </row>
    <row r="42" spans="1:14" ht="43.5">
      <c r="A42" s="568"/>
      <c r="B42" s="572"/>
      <c r="C42" s="234" t="s">
        <v>201</v>
      </c>
      <c r="D42" s="254">
        <f>IF(C42="",,VLOOKUP(C42,CIERRE!A$70:AJ$800,9,FALSE))</f>
        <v>36.935000000000002</v>
      </c>
      <c r="E42" s="32" t="s">
        <v>137</v>
      </c>
      <c r="F42" s="257">
        <v>0.51388888888888895</v>
      </c>
      <c r="G42" s="257">
        <v>0.54166666666666663</v>
      </c>
      <c r="H42" s="96">
        <f t="shared" ref="H42" si="1">IF(MID(G42,1,3)="Con","",IF(E42="APAGADO",D42/24*(IF((G42-F42)*24&gt;0,(G42-F42)*24,24+(G42-F42)*24))," "))</f>
        <v>1.0259722222222187</v>
      </c>
      <c r="I42" s="256" t="s">
        <v>1045</v>
      </c>
      <c r="J42" s="263" t="s">
        <v>2142</v>
      </c>
      <c r="K42" s="26" t="str">
        <f>IF(C42="",,VLOOKUP(C42,Patrones!$A$1:$E$293,5,FALSE))</f>
        <v>CNO-021R1IUS</v>
      </c>
      <c r="L42" s="26"/>
      <c r="M42" s="26"/>
      <c r="N42" s="149"/>
    </row>
    <row r="43" spans="1:14" ht="43.5">
      <c r="A43" s="568"/>
      <c r="B43" s="572"/>
      <c r="C43" s="234" t="s">
        <v>1276</v>
      </c>
      <c r="D43" s="254">
        <f>IF(C43="",,VLOOKUP(C43,CIERRE!A$70:AJ$800,9,FALSE))</f>
        <v>12.096</v>
      </c>
      <c r="E43" s="32" t="s">
        <v>162</v>
      </c>
      <c r="F43" s="257"/>
      <c r="G43" s="257"/>
      <c r="H43" s="96" t="str">
        <f t="shared" ref="H43" si="2">IF(MID(G43,1,3)="Con","",IF(E43="APAGADO",D43/24*(IF((G43-F43)*24&gt;0,(G43-F43)*24,24+(G43-F43)*24))," "))</f>
        <v xml:space="preserve"> </v>
      </c>
      <c r="I43" s="256" t="s">
        <v>2139</v>
      </c>
      <c r="J43" s="263" t="s">
        <v>2144</v>
      </c>
      <c r="K43" s="26" t="e">
        <f>IF(C43="",,VLOOKUP(C43,Patrones!$A$1:$E$293,5,FALSE))</f>
        <v>#N/A</v>
      </c>
      <c r="L43" s="26"/>
      <c r="M43" s="26"/>
      <c r="N43" s="149"/>
    </row>
    <row r="44" spans="1:14" ht="15" thickBot="1">
      <c r="A44" s="569"/>
      <c r="B44" s="571"/>
      <c r="C44" s="235"/>
      <c r="D44" s="255">
        <f>IF(C44="",,VLOOKUP(C44,CIERRE!A$70:AJ$800,9,FALSE))</f>
        <v>0</v>
      </c>
      <c r="E44" s="167"/>
      <c r="F44" s="196"/>
      <c r="G44" s="196"/>
      <c r="H44" s="168" t="str">
        <f t="shared" si="0"/>
        <v xml:space="preserve"> </v>
      </c>
      <c r="I44" s="174"/>
      <c r="J44" s="230"/>
      <c r="K44" s="166">
        <f>IF(C44="",,VLOOKUP(C44,Patrones!$A$1:$E$293,5,FALSE))</f>
        <v>0</v>
      </c>
      <c r="L44" s="166"/>
      <c r="M44" s="166"/>
      <c r="N44" s="29"/>
    </row>
    <row r="45" spans="1:14" ht="15" thickBot="1">
      <c r="C45" s="102"/>
      <c r="E45" s="2"/>
      <c r="G45" s="198" t="s">
        <v>37</v>
      </c>
      <c r="H45" s="199">
        <f>SUM(H7:H44)</f>
        <v>101.33611111111111</v>
      </c>
      <c r="I45" s="103"/>
    </row>
    <row r="46" spans="1:14">
      <c r="C46" s="102"/>
      <c r="E46" s="2"/>
      <c r="G46" s="104"/>
      <c r="H46" s="105"/>
    </row>
    <row r="47" spans="1:14">
      <c r="C47" s="102"/>
      <c r="E47" s="2"/>
      <c r="G47" s="104"/>
      <c r="H47" s="105"/>
    </row>
    <row r="48" spans="1:14">
      <c r="C48" s="102"/>
    </row>
    <row r="49" spans="3:3">
      <c r="C49" s="102"/>
    </row>
    <row r="50" spans="3:3">
      <c r="C50" s="102"/>
    </row>
    <row r="51" spans="3:3">
      <c r="C51" s="102"/>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29"/>
    <mergeCell ref="B20:B25"/>
    <mergeCell ref="B26:B29"/>
    <mergeCell ref="A7:A19"/>
    <mergeCell ref="B7:B8"/>
    <mergeCell ref="B9:B10"/>
    <mergeCell ref="B11:B13"/>
    <mergeCell ref="B14:B16"/>
    <mergeCell ref="B17:B19"/>
    <mergeCell ref="A30:A44"/>
    <mergeCell ref="B30:B32"/>
    <mergeCell ref="B33:B35"/>
    <mergeCell ref="B36:B37"/>
    <mergeCell ref="B38:B39"/>
    <mergeCell ref="B40:B44"/>
  </mergeCells>
  <dataValidations count="1">
    <dataValidation type="list" allowBlank="1" showInputMessage="1" showErrorMessage="1" sqref="N7:N44" xr:uid="{614C56E4-F264-409D-A4C9-802A5046FD27}">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17C8CFEB-4C00-4AF3-B7C8-F9C477EA6FCA}">
          <x14:formula1>
            <xm:f>Guias!$R$3:$R$102</xm:f>
          </x14:formula1>
          <xm:sqref>M7:M44</xm:sqref>
        </x14:dataValidation>
        <x14:dataValidation type="list" allowBlank="1" showInputMessage="1" showErrorMessage="1" xr:uid="{3568D87F-D807-43AD-9A2D-58C0661BA559}">
          <x14:formula1>
            <xm:f>Guias!$P$3:$P$78</xm:f>
          </x14:formula1>
          <xm:sqref>L7:L44</xm:sqref>
        </x14:dataValidation>
        <x14:dataValidation type="list" allowBlank="1" showInputMessage="1" xr:uid="{45EAD5E2-374C-4382-8525-C8F8D1B108CE}">
          <x14:formula1>
            <xm:f>Guias!$J$3:$J$25</xm:f>
          </x14:formula1>
          <xm:sqref>I7:I44</xm:sqref>
        </x14:dataValidation>
        <x14:dataValidation type="list" allowBlank="1" showInputMessage="1" xr:uid="{34D0B648-679A-48FB-966C-C54AF39F5B15}">
          <x14:formula1>
            <xm:f>Guias!$H$3:$H$22</xm:f>
          </x14:formula1>
          <xm:sqref>E7:E44</xm:sqref>
        </x14:dataValidation>
        <x14:dataValidation type="list" allowBlank="1" showInputMessage="1" xr:uid="{CC71C1D5-89D5-4B49-976F-78AA276B05E5}">
          <x14:formula1>
            <xm:f>Guias!$A$2:$A$4</xm:f>
          </x14:formula1>
          <xm:sqref>C7:C8</xm:sqref>
        </x14:dataValidation>
        <x14:dataValidation type="list" allowBlank="1" showInputMessage="1" xr:uid="{3D5ACACB-E42F-4831-B712-80DC2A9D106A}">
          <x14:formula1>
            <xm:f>Guias!$A$85:$A$142</xm:f>
          </x14:formula1>
          <xm:sqref>C26:C29</xm:sqref>
        </x14:dataValidation>
        <x14:dataValidation type="list" allowBlank="1" showInputMessage="1" xr:uid="{BDCD0FB3-CDC3-4FE7-9D43-F871019084B7}">
          <x14:formula1>
            <xm:f>Guias!$A$143:$A$167</xm:f>
          </x14:formula1>
          <xm:sqref>C30:C32</xm:sqref>
        </x14:dataValidation>
        <x14:dataValidation type="list" allowBlank="1" showInputMessage="1" xr:uid="{E8171CC2-CF9B-4A04-9587-C08A071AA640}">
          <x14:formula1>
            <xm:f>Guias!$A$172:$A$199</xm:f>
          </x14:formula1>
          <xm:sqref>C40:C44</xm:sqref>
        </x14:dataValidation>
        <x14:dataValidation type="list" allowBlank="1" showInputMessage="1" xr:uid="{7B4C7397-4BE8-43F8-BEBB-15276B5C2726}">
          <x14:formula1>
            <xm:f>Guias!$A$226:$A$229</xm:f>
          </x14:formula1>
          <xm:sqref>C9:C10</xm:sqref>
        </x14:dataValidation>
        <x14:dataValidation type="list" allowBlank="1" showInputMessage="1" xr:uid="{D02FFBC7-BB2E-41BA-845F-5860156C73A6}">
          <x14:formula1>
            <xm:f>Guias!$A$230:$A$242</xm:f>
          </x14:formula1>
          <xm:sqref>C33:C35</xm:sqref>
        </x14:dataValidation>
        <x14:dataValidation type="list" allowBlank="1" showInputMessage="1" xr:uid="{EFAEB65A-BE4D-4BAE-B93B-D53D38D1A337}">
          <x14:formula1>
            <xm:f>Guias!$A$243:$A$244</xm:f>
          </x14:formula1>
          <xm:sqref>C36:C37</xm:sqref>
        </x14:dataValidation>
        <x14:dataValidation type="list" allowBlank="1" showInputMessage="1" xr:uid="{79AD9965-6F5A-45B1-8548-F63F734BC3A9}">
          <x14:formula1>
            <xm:f>Guias!$A$168:$A$171</xm:f>
          </x14:formula1>
          <xm:sqref>C38:C39</xm:sqref>
        </x14:dataValidation>
        <x14:dataValidation type="list" allowBlank="1" showInputMessage="1" xr:uid="{5A143566-E208-4456-BDF0-35FEAC67B461}">
          <x14:formula1>
            <xm:f>Guias!$A$260:$A$272</xm:f>
          </x14:formula1>
          <xm:sqref>C17:C19</xm:sqref>
        </x14:dataValidation>
        <x14:dataValidation type="list" allowBlank="1" showInputMessage="1" xr:uid="{2570409C-FCC3-45DB-91BD-DFE4CCEFA505}">
          <x14:formula1>
            <xm:f>Guias!$A$200:$A$224</xm:f>
          </x14:formula1>
          <xm:sqref>C11:C13</xm:sqref>
        </x14:dataValidation>
        <x14:dataValidation type="list" allowBlank="1" showInputMessage="1" xr:uid="{CEE1F3E4-457E-412F-8326-CF231A2F85E9}">
          <x14:formula1>
            <xm:f>Guias!$A$245:$A$259</xm:f>
          </x14:formula1>
          <xm:sqref>C14:C16</xm:sqref>
        </x14:dataValidation>
        <x14:dataValidation type="list" allowBlank="1" showInputMessage="1" xr:uid="{F3CCB817-ECE3-4BCC-82D7-5259604412EE}">
          <x14:formula1>
            <xm:f>Guias!$A$5:$A$84</xm:f>
          </x14:formula1>
          <xm:sqref>C20:C25</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BB36A-7496-4471-AE2C-26372A9EB1E8}">
  <sheetPr codeName="Hoja253"/>
  <dimension ref="A1:P79"/>
  <sheetViews>
    <sheetView topLeftCell="B1" zoomScale="82" zoomScaleNormal="70" workbookViewId="0">
      <selection activeCell="I24" sqref="I2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47"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29">
      <c r="A11" s="565"/>
      <c r="B11" s="561" t="s">
        <v>23</v>
      </c>
      <c r="C11" s="22" t="s">
        <v>296</v>
      </c>
      <c r="D11" s="27">
        <f>IF(C11="",,VLOOKUP(C11,CIERRE!A$70:AJ$800,9,FALSE))</f>
        <v>238.6</v>
      </c>
      <c r="E11" s="22" t="s">
        <v>246</v>
      </c>
      <c r="F11" s="23"/>
      <c r="G11" s="23"/>
      <c r="H11" s="24" t="str">
        <f t="shared" si="0"/>
        <v xml:space="preserve"> </v>
      </c>
      <c r="I11" s="25" t="s">
        <v>2138</v>
      </c>
      <c r="J11" s="97"/>
      <c r="K11" s="27" t="str">
        <f>IF(C11="",,VLOOKUP(C11,Patrones!$A$1:$E$293,5,FALSE))</f>
        <v>CLBA-036IUI</v>
      </c>
      <c r="L11" s="27"/>
      <c r="M11" s="27"/>
      <c r="N11" s="27"/>
    </row>
    <row r="12" spans="1:16" ht="29">
      <c r="A12" s="565"/>
      <c r="B12" s="562"/>
      <c r="C12" s="19" t="s">
        <v>27</v>
      </c>
      <c r="D12" s="161">
        <f>IF(C12="",,VLOOKUP(C12,CIERRE!A$70:AJ$800,9,FALSE))</f>
        <v>227.5</v>
      </c>
      <c r="E12" s="19" t="s">
        <v>246</v>
      </c>
      <c r="F12" s="83"/>
      <c r="G12" s="83"/>
      <c r="H12" s="226" t="str">
        <f t="shared" ref="H12" si="1">IF(MID(G12,1,3)="Con","",IF(E12="APAGADO",D12/24*(IF((G12-F12)*24&gt;0,(G12-F12)*24,24+(G12-F12)*24))," "))</f>
        <v xml:space="preserve"> </v>
      </c>
      <c r="I12" s="270" t="s">
        <v>2141</v>
      </c>
      <c r="J12" s="262"/>
      <c r="K12" s="161" t="str">
        <f>IF(C12="",,VLOOKUP(C12,Patrones!$A$1:$E$293,5,FALSE))</f>
        <v>CLBA-036IUI</v>
      </c>
      <c r="L12" s="161"/>
      <c r="M12" s="161"/>
      <c r="N12" s="161"/>
    </row>
    <row r="13" spans="1:16">
      <c r="A13" s="565"/>
      <c r="B13" s="562"/>
      <c r="C13" s="19" t="s">
        <v>27</v>
      </c>
      <c r="D13" s="161">
        <f>IF(C13="",,VLOOKUP(C13,CIERRE!A$70:AJ$800,9,FALSE))</f>
        <v>227.5</v>
      </c>
      <c r="E13" s="19" t="s">
        <v>490</v>
      </c>
      <c r="F13" s="83"/>
      <c r="G13" s="83"/>
      <c r="H13" s="226" t="str">
        <f t="shared" si="0"/>
        <v xml:space="preserve"> </v>
      </c>
      <c r="I13" s="270" t="s">
        <v>2148</v>
      </c>
      <c r="J13" s="262"/>
      <c r="K13" s="161" t="str">
        <f>IF(C13="",,VLOOKUP(C13,Patrones!$A$1:$E$293,5,FALSE))</f>
        <v>CLBA-036IUI</v>
      </c>
      <c r="L13" s="161"/>
      <c r="M13" s="161"/>
      <c r="N13" s="161"/>
    </row>
    <row r="14" spans="1:16" ht="15" thickBot="1">
      <c r="A14" s="565"/>
      <c r="B14" s="563"/>
      <c r="C14" s="19"/>
      <c r="D14" s="161">
        <f>IF(C14="",,VLOOKUP(C14,CIERRE!A$70:AJ$800,9,FALSE))</f>
        <v>0</v>
      </c>
      <c r="E14" s="173"/>
      <c r="F14" s="170"/>
      <c r="G14" s="170"/>
      <c r="H14" s="171" t="str">
        <f t="shared" si="0"/>
        <v xml:space="preserve"> </v>
      </c>
      <c r="I14" s="172"/>
      <c r="J14" s="195"/>
      <c r="K14" s="169">
        <f>IF(C14="",,VLOOKUP(C14,Patrones!$A$1:$E$293,5,FALSE))</f>
        <v>0</v>
      </c>
      <c r="L14" s="169"/>
      <c r="M14" s="169"/>
      <c r="N14" s="169"/>
    </row>
    <row r="15" spans="1:16">
      <c r="A15" s="565"/>
      <c r="B15" s="558" t="s">
        <v>29</v>
      </c>
      <c r="C15" s="232" t="s">
        <v>272</v>
      </c>
      <c r="D15" s="252">
        <f>IF(C15="",,VLOOKUP(C15,CIERRE!A$70:AJ$800,9,FALSE))</f>
        <v>17.16</v>
      </c>
      <c r="E15" s="20" t="s">
        <v>137</v>
      </c>
      <c r="F15" s="91">
        <v>0.89583333333333337</v>
      </c>
      <c r="G15" s="91">
        <v>0.16666666666666666</v>
      </c>
      <c r="H15" s="92">
        <v>6</v>
      </c>
      <c r="I15" s="251" t="s">
        <v>1042</v>
      </c>
      <c r="J15" s="99"/>
      <c r="K15" s="28"/>
      <c r="L15" s="28"/>
      <c r="M15" s="28"/>
      <c r="N15" s="28"/>
    </row>
    <row r="16" spans="1:16">
      <c r="A16" s="565"/>
      <c r="B16" s="559"/>
      <c r="C16" s="233"/>
      <c r="D16" s="253">
        <f>IF(C16="",,VLOOKUP(C16,CIERRE!A$70:AJ$800,9,FALSE))</f>
        <v>0</v>
      </c>
      <c r="E16" s="128"/>
      <c r="F16" s="95"/>
      <c r="G16" s="95"/>
      <c r="H16" s="96" t="str">
        <f t="shared" si="0"/>
        <v xml:space="preserve"> </v>
      </c>
      <c r="I16" s="256"/>
      <c r="J16" s="267"/>
      <c r="K16" s="26"/>
      <c r="L16" s="26"/>
      <c r="M16" s="26"/>
      <c r="N16" s="26"/>
    </row>
    <row r="17" spans="1:14" ht="15" thickBot="1">
      <c r="A17" s="565"/>
      <c r="B17" s="560"/>
      <c r="C17" s="233"/>
      <c r="D17" s="253">
        <f>IF(C17="",,VLOOKUP(C17,CIERRE!A$70:AJ$800,9,FALSE))</f>
        <v>0</v>
      </c>
      <c r="E17" s="128"/>
      <c r="F17" s="204"/>
      <c r="G17" s="204"/>
      <c r="H17" s="168" t="str">
        <f t="shared" si="0"/>
        <v xml:space="preserve"> </v>
      </c>
      <c r="I17" s="144"/>
      <c r="J17" s="211"/>
      <c r="K17" s="166"/>
      <c r="L17" s="166"/>
      <c r="M17" s="166"/>
      <c r="N17" s="166"/>
    </row>
    <row r="18" spans="1:14">
      <c r="A18" s="565"/>
      <c r="B18" s="561" t="s">
        <v>33</v>
      </c>
      <c r="C18" s="22"/>
      <c r="D18" s="27">
        <f>IF(C18="",,VLOOKUP(C18,CIERRE!A$70:AJ$800,9,FALSE))</f>
        <v>0</v>
      </c>
      <c r="E18" s="22"/>
      <c r="F18" s="23"/>
      <c r="G18" s="23"/>
      <c r="H18" s="24" t="str">
        <f t="shared" si="0"/>
        <v xml:space="preserve"> </v>
      </c>
      <c r="I18" s="25"/>
      <c r="J18" s="97"/>
      <c r="K18" s="27">
        <f>IF(C18="",,VLOOKUP(C18,Patrones!$A$1:$E$293,5,FALSE))</f>
        <v>0</v>
      </c>
      <c r="L18" s="27"/>
      <c r="M18" s="27"/>
      <c r="N18" s="27"/>
    </row>
    <row r="19" spans="1:14">
      <c r="A19" s="565"/>
      <c r="B19" s="562"/>
      <c r="C19" s="19"/>
      <c r="D19" s="161">
        <f>IF(C19="",,VLOOKUP(C19,CIERRE!A$70:AJ$800,9,FALSE))</f>
        <v>0</v>
      </c>
      <c r="E19" s="127"/>
      <c r="F19" s="165"/>
      <c r="G19" s="165"/>
      <c r="H19" s="79" t="str">
        <f t="shared" si="0"/>
        <v xml:space="preserve"> </v>
      </c>
      <c r="I19" s="146"/>
      <c r="J19" s="269"/>
      <c r="K19" s="145">
        <f>IF(C19="",,VLOOKUP(C19,Patrones!$A$1:$E$293,5,FALSE))</f>
        <v>0</v>
      </c>
      <c r="L19" s="145"/>
      <c r="M19" s="145"/>
      <c r="N19" s="145"/>
    </row>
    <row r="20" spans="1:14" ht="15" thickBot="1">
      <c r="A20" s="566"/>
      <c r="B20" s="563"/>
      <c r="C20" s="19"/>
      <c r="D20" s="169">
        <f>IF(C20="",,VLOOKUP(C20,CIERRE!A$70:AJ$800,9,FALSE))</f>
        <v>0</v>
      </c>
      <c r="E20" s="173"/>
      <c r="F20" s="170"/>
      <c r="G20" s="170"/>
      <c r="H20" s="171" t="str">
        <f t="shared" si="0"/>
        <v xml:space="preserve"> </v>
      </c>
      <c r="I20" s="172"/>
      <c r="J20" s="195"/>
      <c r="K20" s="169">
        <f>IF(C20="",,VLOOKUP(C20,Patrones!$A$1:$E$293,5,FALSE))</f>
        <v>0</v>
      </c>
      <c r="L20" s="169"/>
      <c r="M20" s="169"/>
      <c r="N20" s="169"/>
    </row>
    <row r="21" spans="1:14">
      <c r="A21" s="556" t="s">
        <v>659</v>
      </c>
      <c r="B21" s="558" t="s">
        <v>8</v>
      </c>
      <c r="C21" s="232" t="s">
        <v>96</v>
      </c>
      <c r="D21" s="253">
        <f>IF(C21="",,VLOOKUP(C21,CIERRE!A$70:AJ$800,9,FALSE))</f>
        <v>734.4</v>
      </c>
      <c r="E21" s="20" t="s">
        <v>137</v>
      </c>
      <c r="F21" s="91">
        <v>6.25E-2</v>
      </c>
      <c r="G21" s="91">
        <v>0.3263888888888889</v>
      </c>
      <c r="H21" s="92">
        <f t="shared" si="0"/>
        <v>193.8</v>
      </c>
      <c r="I21" s="154" t="s">
        <v>1041</v>
      </c>
      <c r="J21" s="99"/>
      <c r="K21" s="28" t="str">
        <f>IF(C21="",,VLOOKUP(C21,Patrones!$A$1:$E$293,5,FALSE))</f>
        <v>ACAP-178IUI</v>
      </c>
      <c r="L21" s="28"/>
      <c r="M21" s="28"/>
      <c r="N21" s="28"/>
    </row>
    <row r="22" spans="1:14" ht="101.5">
      <c r="A22" s="557"/>
      <c r="B22" s="559"/>
      <c r="C22" s="237" t="s">
        <v>1538</v>
      </c>
      <c r="D22" s="254"/>
      <c r="E22" s="238" t="s">
        <v>246</v>
      </c>
      <c r="F22" s="228"/>
      <c r="G22" s="228"/>
      <c r="H22" s="239" t="str">
        <f t="shared" si="0"/>
        <v xml:space="preserve"> </v>
      </c>
      <c r="I22" s="251" t="s">
        <v>2129</v>
      </c>
      <c r="J22" s="229" t="s">
        <v>2143</v>
      </c>
      <c r="K22" s="162" t="e">
        <f>IF(C22="",,VLOOKUP(C22,Patrones!$A$1:$E$293,5,FALSE))</f>
        <v>#N/A</v>
      </c>
      <c r="L22" s="162"/>
      <c r="M22" s="162"/>
      <c r="N22" s="162"/>
    </row>
    <row r="23" spans="1:14" ht="29">
      <c r="A23" s="557"/>
      <c r="B23" s="559"/>
      <c r="C23" s="237" t="s">
        <v>1061</v>
      </c>
      <c r="D23" s="254">
        <f>IF(C23="",,VLOOKUP(C23,CIERRE!A$70:AJ$800,9,FALSE))</f>
        <v>522</v>
      </c>
      <c r="E23" s="238" t="s">
        <v>246</v>
      </c>
      <c r="F23" s="228"/>
      <c r="G23" s="228"/>
      <c r="H23" s="239" t="str">
        <f t="shared" si="0"/>
        <v xml:space="preserve"> </v>
      </c>
      <c r="I23" s="251" t="s">
        <v>2130</v>
      </c>
      <c r="J23" s="229"/>
      <c r="K23" s="162" t="str">
        <f>IF(C23="",,VLOOKUP(C23,Patrones!$A$1:$E$293,5,FALSE))</f>
        <v>ACAJ-209R1IUI</v>
      </c>
      <c r="L23" s="162"/>
      <c r="M23" s="162"/>
      <c r="N23" s="162"/>
    </row>
    <row r="24" spans="1:14" ht="29">
      <c r="A24" s="557"/>
      <c r="B24" s="559"/>
      <c r="C24" s="237" t="s">
        <v>1250</v>
      </c>
      <c r="D24" s="254">
        <f>IF(C24="",,VLOOKUP(C24,CIERRE!A$70:AJ$800,9,FALSE))</f>
        <v>294.39999999999998</v>
      </c>
      <c r="E24" s="238" t="s">
        <v>162</v>
      </c>
      <c r="F24" s="228"/>
      <c r="G24" s="228"/>
      <c r="H24" s="239"/>
      <c r="I24" s="365" t="s">
        <v>2131</v>
      </c>
      <c r="J24" s="229"/>
      <c r="K24" s="162"/>
      <c r="L24" s="162"/>
      <c r="M24" s="162"/>
      <c r="N24" s="162"/>
    </row>
    <row r="25" spans="1:14">
      <c r="A25" s="557"/>
      <c r="B25" s="559"/>
      <c r="C25" s="237" t="s">
        <v>1473</v>
      </c>
      <c r="D25" s="254">
        <f>IF(C25="",,VLOOKUP(C25,CIERRE!A$70:AJ$800,9,FALSE))</f>
        <v>100</v>
      </c>
      <c r="E25" s="238" t="s">
        <v>171</v>
      </c>
      <c r="F25" s="228"/>
      <c r="G25" s="228"/>
      <c r="H25" s="239"/>
      <c r="I25" s="416" t="s">
        <v>2137</v>
      </c>
      <c r="J25" s="229"/>
      <c r="K25" s="162"/>
      <c r="L25" s="162"/>
      <c r="M25" s="162"/>
      <c r="N25" s="162"/>
    </row>
    <row r="26" spans="1:14" ht="15" thickBot="1">
      <c r="A26" s="557"/>
      <c r="B26" s="560"/>
      <c r="C26" s="236"/>
      <c r="D26" s="253">
        <f>IF(C26="",,VLOOKUP(C26,CIERRE!A$70:AJ$800,9,FALSE))</f>
        <v>0</v>
      </c>
      <c r="E26" s="150"/>
      <c r="F26" s="93"/>
      <c r="G26" s="93"/>
      <c r="H26" s="94" t="str">
        <f t="shared" si="0"/>
        <v xml:space="preserve"> </v>
      </c>
      <c r="I26" s="152"/>
      <c r="J26" s="101"/>
      <c r="K26" s="29">
        <f>IF(C26="",,VLOOKUP(C26,Patrones!$A$1:$E$293,5,FALSE))</f>
        <v>0</v>
      </c>
      <c r="L26" s="29"/>
      <c r="M26" s="29"/>
      <c r="N26" s="29"/>
    </row>
    <row r="27" spans="1:14" ht="43.5">
      <c r="A27" s="557"/>
      <c r="B27" s="561" t="s">
        <v>66</v>
      </c>
      <c r="C27" s="22" t="s">
        <v>922</v>
      </c>
      <c r="D27" s="27">
        <f>IF(C27="",,VLOOKUP(C27,CIERRE!A$70:AJ$800,9,FALSE))</f>
        <v>209.76</v>
      </c>
      <c r="E27" s="22" t="s">
        <v>246</v>
      </c>
      <c r="F27" s="23"/>
      <c r="G27" s="23"/>
      <c r="H27" s="24" t="str">
        <f t="shared" si="0"/>
        <v xml:space="preserve"> </v>
      </c>
      <c r="I27" s="25" t="s">
        <v>2132</v>
      </c>
      <c r="J27" s="98" t="s">
        <v>2133</v>
      </c>
      <c r="K27" s="27" t="str">
        <f>IF(C27="",,VLOOKUP(C27,Patrones!$A$1:$E$293,5,FALSE))</f>
        <v>ACAJ-094WIW</v>
      </c>
      <c r="L27" s="27"/>
      <c r="M27" s="27"/>
      <c r="N27" s="27"/>
    </row>
    <row r="28" spans="1:14" ht="29">
      <c r="A28" s="557"/>
      <c r="B28" s="562"/>
      <c r="C28" s="127" t="s">
        <v>997</v>
      </c>
      <c r="D28" s="145">
        <f>IF(C28="",,VLOOKUP(C28,CIERRE!A$70:AJ$800,9,FALSE))</f>
        <v>388.08</v>
      </c>
      <c r="E28" s="127" t="s">
        <v>246</v>
      </c>
      <c r="F28" s="165"/>
      <c r="G28" s="165"/>
      <c r="H28" s="79" t="str">
        <f t="shared" si="0"/>
        <v xml:space="preserve"> </v>
      </c>
      <c r="I28" s="146" t="s">
        <v>2134</v>
      </c>
      <c r="J28" s="242"/>
      <c r="K28" s="145" t="e">
        <f>IF(C28="",,VLOOKUP(C28,Patrones!$A$1:$E$293,5,FALSE))</f>
        <v>#N/A</v>
      </c>
      <c r="L28" s="161"/>
      <c r="M28" s="161"/>
      <c r="N28" s="161"/>
    </row>
    <row r="29" spans="1:14">
      <c r="A29" s="557"/>
      <c r="B29" s="562"/>
      <c r="C29" s="405"/>
      <c r="D29" s="352"/>
      <c r="E29" s="405"/>
      <c r="F29" s="406"/>
      <c r="G29" s="406"/>
      <c r="H29" s="354"/>
      <c r="I29" s="407"/>
      <c r="J29" s="356"/>
      <c r="K29" s="352"/>
      <c r="L29" s="161"/>
      <c r="M29" s="161"/>
      <c r="N29" s="151"/>
    </row>
    <row r="30" spans="1:14" ht="15" thickBot="1">
      <c r="A30" s="557"/>
      <c r="B30" s="563"/>
      <c r="C30" s="78"/>
      <c r="D30" s="153">
        <f>IF(C30="",,VLOOKUP(C30,CIERRE!A$70:AJ$800,9,FALSE))</f>
        <v>0</v>
      </c>
      <c r="E30" s="78"/>
      <c r="F30" s="265"/>
      <c r="G30" s="265"/>
      <c r="H30" s="266" t="str">
        <f t="shared" si="0"/>
        <v xml:space="preserve"> </v>
      </c>
      <c r="I30" s="155"/>
      <c r="J30" s="268"/>
      <c r="K30" s="153">
        <f>IF(C30="",,VLOOKUP(C30,Patrones!$A$1:$E$293,5,FALSE))</f>
        <v>0</v>
      </c>
      <c r="L30" s="161"/>
      <c r="M30" s="161"/>
      <c r="N30" s="151"/>
    </row>
    <row r="31" spans="1:14" ht="58">
      <c r="A31" s="567" t="s">
        <v>660</v>
      </c>
      <c r="B31" s="558" t="s">
        <v>20</v>
      </c>
      <c r="C31" s="232" t="s">
        <v>164</v>
      </c>
      <c r="D31" s="252">
        <f>IF(C31="",,VLOOKUP(C31,CIERRE!A$70:AJ$800,9,FALSE))</f>
        <v>108.12</v>
      </c>
      <c r="E31" s="20" t="s">
        <v>246</v>
      </c>
      <c r="F31" s="21"/>
      <c r="G31" s="21"/>
      <c r="H31" s="194" t="str">
        <f t="shared" si="0"/>
        <v xml:space="preserve"> </v>
      </c>
      <c r="I31" s="154" t="s">
        <v>2135</v>
      </c>
      <c r="J31" s="99" t="s">
        <v>2136</v>
      </c>
      <c r="K31" s="28" t="str">
        <f>IF(C31="",,VLOOKUP(C31,Patrones!$A$1:$E$293,5,FALSE))</f>
        <v>ACSC-002IUI</v>
      </c>
      <c r="L31" s="28"/>
      <c r="M31" s="28"/>
      <c r="N31" s="28"/>
    </row>
    <row r="32" spans="1:14" ht="29">
      <c r="A32" s="568"/>
      <c r="B32" s="559"/>
      <c r="C32" s="233" t="s">
        <v>54</v>
      </c>
      <c r="D32" s="253">
        <f>IF(C32="",,VLOOKUP(C32,CIERRE!A$70:AJ$800,9,FALSE))</f>
        <v>164</v>
      </c>
      <c r="E32" s="128" t="s">
        <v>246</v>
      </c>
      <c r="F32" s="95"/>
      <c r="G32" s="95"/>
      <c r="H32" s="96" t="str">
        <f t="shared" si="0"/>
        <v xml:space="preserve"> </v>
      </c>
      <c r="I32" s="256" t="s">
        <v>2140</v>
      </c>
      <c r="J32" s="267"/>
      <c r="K32" s="26" t="str">
        <f>IF(C32="",,VLOOKUP(C32,Patrones!$A$1:$E$293,5,FALSE))</f>
        <v>ACSD-014IUI</v>
      </c>
      <c r="L32" s="26"/>
      <c r="M32" s="26"/>
      <c r="N32" s="26"/>
    </row>
    <row r="33" spans="1:14" ht="15" thickBot="1">
      <c r="A33" s="568"/>
      <c r="B33" s="560"/>
      <c r="C33" s="233"/>
      <c r="D33" s="253">
        <f>IF(C33="",,VLOOKUP(C33,CIERRE!A$70:AJ$800,9,FALSE))</f>
        <v>0</v>
      </c>
      <c r="E33" s="128"/>
      <c r="F33" s="204"/>
      <c r="G33" s="204"/>
      <c r="H33" s="168" t="str">
        <f t="shared" si="0"/>
        <v xml:space="preserve"> </v>
      </c>
      <c r="I33" s="144"/>
      <c r="J33" s="211"/>
      <c r="K33" s="166">
        <f>IF(C33="",,VLOOKUP(C33,Patrones!$A$1:$E$293,5,FALSE))</f>
        <v>0</v>
      </c>
      <c r="L33" s="166"/>
      <c r="M33" s="166"/>
      <c r="N33" s="166"/>
    </row>
    <row r="34" spans="1:14">
      <c r="A34" s="568"/>
      <c r="B34" s="561" t="s">
        <v>28</v>
      </c>
      <c r="C34" s="22"/>
      <c r="D34" s="27">
        <f>IF(C34="",,VLOOKUP(C34,CIERRE!A$70:AJ$800,9,FALSE))</f>
        <v>0</v>
      </c>
      <c r="E34" s="22"/>
      <c r="F34" s="23"/>
      <c r="G34" s="23"/>
      <c r="H34" s="24" t="str">
        <f t="shared" si="0"/>
        <v xml:space="preserve"> </v>
      </c>
      <c r="I34" s="25"/>
      <c r="J34" s="98"/>
      <c r="K34" s="27">
        <f>IF(C34="",,VLOOKUP(C34,Patrones!$A$1:$E$293,5,FALSE))</f>
        <v>0</v>
      </c>
      <c r="L34" s="27"/>
      <c r="M34" s="27"/>
      <c r="N34" s="27"/>
    </row>
    <row r="35" spans="1:14">
      <c r="A35" s="568"/>
      <c r="B35" s="562"/>
      <c r="C35" s="127"/>
      <c r="D35" s="145">
        <f>IF(C35="",,VLOOKUP(C35,CIERRE!A$70:AJ$800,9,FALSE))</f>
        <v>0</v>
      </c>
      <c r="E35" s="127"/>
      <c r="F35" s="165"/>
      <c r="G35" s="165"/>
      <c r="H35" s="79" t="str">
        <f t="shared" si="0"/>
        <v xml:space="preserve"> </v>
      </c>
      <c r="I35" s="146"/>
      <c r="J35" s="242"/>
      <c r="K35" s="145">
        <f>IF(C35="",,VLOOKUP(C35,Patrones!$A$1:$E$293,5,FALSE))</f>
        <v>0</v>
      </c>
      <c r="L35" s="145"/>
      <c r="M35" s="145"/>
      <c r="N35" s="145"/>
    </row>
    <row r="36" spans="1:14" ht="15" thickBot="1">
      <c r="A36" s="568"/>
      <c r="B36" s="563"/>
      <c r="C36" s="173"/>
      <c r="D36" s="169">
        <f>IF(C36="",,VLOOKUP(C36,CIERRE!A$70:AJ$800,9,FALSE))</f>
        <v>0</v>
      </c>
      <c r="E36" s="173"/>
      <c r="F36" s="170"/>
      <c r="G36" s="170"/>
      <c r="H36" s="171" t="str">
        <f t="shared" si="0"/>
        <v xml:space="preserve"> </v>
      </c>
      <c r="I36" s="172"/>
      <c r="J36" s="268"/>
      <c r="K36" s="169">
        <f>IF(C36="",,VLOOKUP(C36,Patrones!$A$1:$E$293,5,FALSE))</f>
        <v>0</v>
      </c>
      <c r="L36" s="169"/>
      <c r="M36" s="169"/>
      <c r="N36" s="169"/>
    </row>
    <row r="37" spans="1:14" ht="15" customHeight="1">
      <c r="A37" s="568"/>
      <c r="B37" s="570" t="s">
        <v>203</v>
      </c>
      <c r="C37" s="232"/>
      <c r="D37" s="252">
        <f>IF(C37="",,VLOOKUP(C37,CIERRE!A$70:AJ$800,9,FALSE))</f>
        <v>0</v>
      </c>
      <c r="E37" s="20"/>
      <c r="F37" s="91"/>
      <c r="G37" s="91"/>
      <c r="H37" s="92" t="str">
        <f t="shared" si="0"/>
        <v xml:space="preserve"> </v>
      </c>
      <c r="I37" s="154"/>
      <c r="J37" s="99"/>
      <c r="K37" s="28"/>
      <c r="L37" s="28"/>
      <c r="M37" s="28"/>
      <c r="N37" s="28"/>
    </row>
    <row r="38" spans="1:14" ht="15.75" customHeight="1" thickBot="1">
      <c r="A38" s="568"/>
      <c r="B38" s="571"/>
      <c r="C38" s="233"/>
      <c r="D38" s="253">
        <f>IF(C38="",,VLOOKUP(C38,CIERRE!A$70:AJ$800,9,FALSE))</f>
        <v>0</v>
      </c>
      <c r="E38" s="128"/>
      <c r="F38" s="204"/>
      <c r="G38" s="204"/>
      <c r="H38" s="168" t="str">
        <f t="shared" si="0"/>
        <v xml:space="preserve"> </v>
      </c>
      <c r="I38" s="144"/>
      <c r="J38" s="211"/>
      <c r="K38" s="166"/>
      <c r="L38" s="166"/>
      <c r="M38" s="166"/>
      <c r="N38" s="166"/>
    </row>
    <row r="39" spans="1:14">
      <c r="A39" s="568"/>
      <c r="B39" s="561" t="s">
        <v>21</v>
      </c>
      <c r="C39" s="22"/>
      <c r="D39" s="27">
        <f>IF(C39="",,VLOOKUP(C39,CIERRE!A$70:AJ$800,9,FALSE))</f>
        <v>0</v>
      </c>
      <c r="E39" s="22"/>
      <c r="F39" s="23"/>
      <c r="G39" s="23"/>
      <c r="H39" s="226" t="str">
        <f t="shared" si="0"/>
        <v xml:space="preserve"> </v>
      </c>
      <c r="I39" s="25"/>
      <c r="J39" s="97"/>
      <c r="K39" s="27"/>
      <c r="L39" s="27"/>
      <c r="M39" s="27"/>
      <c r="N39" s="27"/>
    </row>
    <row r="40" spans="1:14" ht="15" thickBot="1">
      <c r="A40" s="568"/>
      <c r="B40" s="563"/>
      <c r="C40" s="173"/>
      <c r="D40" s="169">
        <f>IF(C40="",,VLOOKUP(C40,CIERRE!A$70:AJ$800,9,FALSE))</f>
        <v>0</v>
      </c>
      <c r="E40" s="173"/>
      <c r="F40" s="170"/>
      <c r="G40" s="170"/>
      <c r="H40" s="171" t="str">
        <f t="shared" si="0"/>
        <v xml:space="preserve"> </v>
      </c>
      <c r="I40" s="172"/>
      <c r="J40" s="195"/>
      <c r="K40" s="169"/>
      <c r="L40" s="169"/>
      <c r="M40" s="169"/>
      <c r="N40" s="169"/>
    </row>
    <row r="41" spans="1:14">
      <c r="A41" s="568"/>
      <c r="B41" s="570" t="s">
        <v>22</v>
      </c>
      <c r="C41" s="232" t="s">
        <v>139</v>
      </c>
      <c r="D41" s="252">
        <f>IF(C41="",,VLOOKUP(C41,CIERRE!A$70:AJ$800,9,FALSE))</f>
        <v>277.2</v>
      </c>
      <c r="E41" s="20" t="s">
        <v>137</v>
      </c>
      <c r="F41" s="21">
        <v>0.19444444444444445</v>
      </c>
      <c r="G41" s="21">
        <v>0.27777777777777779</v>
      </c>
      <c r="H41" s="92">
        <f t="shared" si="0"/>
        <v>23.099999999999998</v>
      </c>
      <c r="I41" s="154" t="s">
        <v>1043</v>
      </c>
      <c r="J41" s="100"/>
      <c r="K41" s="28" t="e">
        <f>IF(C41="",,VLOOKUP(C41,Patrones!$A$1:$E$293,5,FALSE))</f>
        <v>#N/A</v>
      </c>
      <c r="L41" s="28"/>
      <c r="M41" s="28"/>
      <c r="N41" s="26"/>
    </row>
    <row r="42" spans="1:14" ht="43.5">
      <c r="A42" s="568"/>
      <c r="B42" s="572"/>
      <c r="C42" s="234" t="s">
        <v>121</v>
      </c>
      <c r="D42" s="254">
        <f>IF(C42="",,VLOOKUP(C42,CIERRE!A$70:AJ$800,9,FALSE))</f>
        <v>7.5650000000000004</v>
      </c>
      <c r="E42" s="32" t="s">
        <v>137</v>
      </c>
      <c r="F42" s="257">
        <v>0.51388888888888895</v>
      </c>
      <c r="G42" s="257">
        <v>0.54166666666666663</v>
      </c>
      <c r="H42" s="96">
        <f t="shared" si="0"/>
        <v>0.21013888888888815</v>
      </c>
      <c r="I42" s="256" t="s">
        <v>1045</v>
      </c>
      <c r="J42" s="263" t="s">
        <v>2142</v>
      </c>
      <c r="K42" s="26" t="str">
        <f>IF(C42="",,VLOOKUP(C42,Patrones!$A$1:$E$293,5,FALSE))</f>
        <v>CNO-021R1IUS</v>
      </c>
      <c r="L42" s="26"/>
      <c r="M42" s="26"/>
      <c r="N42" s="149"/>
    </row>
    <row r="43" spans="1:14" ht="43.5">
      <c r="A43" s="568"/>
      <c r="B43" s="572"/>
      <c r="C43" s="234" t="s">
        <v>201</v>
      </c>
      <c r="D43" s="254">
        <f>IF(C43="",,VLOOKUP(C43,CIERRE!A$70:AJ$800,9,FALSE))</f>
        <v>36.935000000000002</v>
      </c>
      <c r="E43" s="32" t="s">
        <v>137</v>
      </c>
      <c r="F43" s="257">
        <v>0.51388888888888895</v>
      </c>
      <c r="G43" s="257">
        <v>0.54166666666666663</v>
      </c>
      <c r="H43" s="96">
        <f t="shared" si="0"/>
        <v>1.0259722222222187</v>
      </c>
      <c r="I43" s="256" t="s">
        <v>1045</v>
      </c>
      <c r="J43" s="263" t="s">
        <v>2142</v>
      </c>
      <c r="K43" s="26" t="str">
        <f>IF(C43="",,VLOOKUP(C43,Patrones!$A$1:$E$293,5,FALSE))</f>
        <v>CNO-021R1IUS</v>
      </c>
      <c r="L43" s="26"/>
      <c r="M43" s="26"/>
      <c r="N43" s="149"/>
    </row>
    <row r="44" spans="1:14">
      <c r="A44" s="568"/>
      <c r="B44" s="572"/>
      <c r="C44" s="234" t="s">
        <v>2149</v>
      </c>
      <c r="D44" s="254">
        <f>IF(C44="",,VLOOKUP(C44,CIERRE!A$70:AJ$800,9,FALSE))</f>
        <v>142.56</v>
      </c>
      <c r="E44" s="32" t="s">
        <v>137</v>
      </c>
      <c r="F44" s="257">
        <v>0.25</v>
      </c>
      <c r="G44" s="257">
        <v>0.54166666666666663</v>
      </c>
      <c r="H44" s="96">
        <f t="shared" si="0"/>
        <v>41.58</v>
      </c>
      <c r="I44" s="256" t="s">
        <v>1051</v>
      </c>
      <c r="J44" s="263"/>
      <c r="K44" s="26"/>
      <c r="L44" s="26"/>
      <c r="M44" s="26"/>
      <c r="N44" s="149"/>
    </row>
    <row r="45" spans="1:14" ht="43.5">
      <c r="A45" s="568"/>
      <c r="B45" s="572"/>
      <c r="C45" s="234" t="s">
        <v>1276</v>
      </c>
      <c r="D45" s="254">
        <f>IF(C45="",,VLOOKUP(C45,CIERRE!A$70:AJ$800,9,FALSE))</f>
        <v>12.096</v>
      </c>
      <c r="E45" s="32" t="s">
        <v>162</v>
      </c>
      <c r="F45" s="257"/>
      <c r="G45" s="257"/>
      <c r="H45" s="96" t="str">
        <f t="shared" si="0"/>
        <v xml:space="preserve"> </v>
      </c>
      <c r="I45" s="256" t="s">
        <v>2139</v>
      </c>
      <c r="J45" s="263" t="s">
        <v>2144</v>
      </c>
      <c r="K45" s="26" t="e">
        <f>IF(C45="",,VLOOKUP(C45,Patrones!$A$1:$E$293,5,FALSE))</f>
        <v>#N/A</v>
      </c>
      <c r="L45" s="26"/>
      <c r="M45" s="26"/>
      <c r="N45" s="149"/>
    </row>
    <row r="46" spans="1:14">
      <c r="A46" s="568"/>
      <c r="B46" s="572"/>
      <c r="C46" s="299"/>
      <c r="D46" s="350">
        <f>IF(C46="",,VLOOKUP(C46,CIERRE!A$70:AJ$800,9,FALSE))</f>
        <v>0</v>
      </c>
      <c r="E46" s="373"/>
      <c r="F46" s="413"/>
      <c r="G46" s="413"/>
      <c r="H46" s="404"/>
      <c r="I46" s="414"/>
      <c r="J46" s="415"/>
      <c r="K46" s="149"/>
      <c r="L46" s="149"/>
      <c r="M46" s="149"/>
      <c r="N46" s="149"/>
    </row>
    <row r="47" spans="1:14" ht="15" thickBot="1">
      <c r="A47" s="569"/>
      <c r="B47" s="571"/>
      <c r="C47" s="235"/>
      <c r="D47" s="255">
        <f>IF(C47="",,VLOOKUP(C47,CIERRE!A$70:AJ$800,9,FALSE))</f>
        <v>0</v>
      </c>
      <c r="E47" s="167"/>
      <c r="F47" s="196"/>
      <c r="G47" s="196"/>
      <c r="H47" s="168" t="str">
        <f t="shared" si="0"/>
        <v xml:space="preserve"> </v>
      </c>
      <c r="I47" s="174"/>
      <c r="J47" s="230"/>
      <c r="K47" s="166">
        <f>IF(C47="",,VLOOKUP(C47,Patrones!$A$1:$E$293,5,FALSE))</f>
        <v>0</v>
      </c>
      <c r="L47" s="166"/>
      <c r="M47" s="166"/>
      <c r="N47" s="29"/>
    </row>
    <row r="48" spans="1:14" ht="15" thickBot="1">
      <c r="C48" s="102"/>
      <c r="E48" s="2"/>
      <c r="G48" s="198" t="s">
        <v>37</v>
      </c>
      <c r="H48" s="199">
        <f>SUM(H7:H47)</f>
        <v>265.7161111111111</v>
      </c>
      <c r="I48" s="103"/>
    </row>
    <row r="49" spans="3:8">
      <c r="C49" s="102"/>
      <c r="E49" s="2"/>
      <c r="G49" s="104"/>
      <c r="H49" s="105"/>
    </row>
    <row r="50" spans="3:8">
      <c r="C50" s="102"/>
      <c r="E50" s="2"/>
      <c r="G50" s="104"/>
      <c r="H50" s="105"/>
    </row>
    <row r="51" spans="3:8">
      <c r="C51" s="102"/>
    </row>
    <row r="52" spans="3:8">
      <c r="C52" s="102"/>
    </row>
    <row r="53" spans="3:8">
      <c r="C53" s="102"/>
    </row>
    <row r="54" spans="3:8">
      <c r="C54" s="102"/>
    </row>
    <row r="55" spans="3:8">
      <c r="C55" s="241"/>
    </row>
    <row r="56" spans="3:8">
      <c r="C56" s="241"/>
    </row>
    <row r="57" spans="3:8">
      <c r="C57" s="241"/>
    </row>
    <row r="58" spans="3:8">
      <c r="C58" s="241"/>
    </row>
    <row r="59" spans="3:8">
      <c r="C59" s="241"/>
    </row>
    <row r="60" spans="3:8">
      <c r="C60" s="241"/>
    </row>
    <row r="61" spans="3:8">
      <c r="C61" s="241"/>
    </row>
    <row r="62" spans="3:8">
      <c r="C62" s="241"/>
    </row>
    <row r="63" spans="3:8">
      <c r="C63" s="241"/>
    </row>
    <row r="64" spans="3:8">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sheetData>
  <mergeCells count="34">
    <mergeCell ref="A31:A47"/>
    <mergeCell ref="B31:B33"/>
    <mergeCell ref="B34:B36"/>
    <mergeCell ref="B37:B38"/>
    <mergeCell ref="B39:B40"/>
    <mergeCell ref="B41:B47"/>
    <mergeCell ref="A4:A6"/>
    <mergeCell ref="B4:B6"/>
    <mergeCell ref="C4:C6"/>
    <mergeCell ref="A21:A30"/>
    <mergeCell ref="B21:B26"/>
    <mergeCell ref="B27:B30"/>
    <mergeCell ref="A7:A20"/>
    <mergeCell ref="B7:B8"/>
    <mergeCell ref="B9:B10"/>
    <mergeCell ref="B11:B14"/>
    <mergeCell ref="B15:B17"/>
    <mergeCell ref="B18:B20"/>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7" xr:uid="{BBA45288-B1C5-40AB-AFAD-067BE9F14DFA}">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F2320061-6280-4824-BB24-502B647C0DE7}">
          <x14:formula1>
            <xm:f>Guias!$H$3:$H$22</xm:f>
          </x14:formula1>
          <xm:sqref>E7:E47</xm:sqref>
        </x14:dataValidation>
        <x14:dataValidation type="list" allowBlank="1" showInputMessage="1" xr:uid="{875208C3-3093-492E-8431-3BD31305930D}">
          <x14:formula1>
            <xm:f>Guias!$J$3:$J$25</xm:f>
          </x14:formula1>
          <xm:sqref>I7:I47</xm:sqref>
        </x14:dataValidation>
        <x14:dataValidation type="list" allowBlank="1" showInputMessage="1" showErrorMessage="1" xr:uid="{AB011900-C89F-46DA-B89B-3A9D87CF1D6C}">
          <x14:formula1>
            <xm:f>Guias!$P$3:$P$78</xm:f>
          </x14:formula1>
          <xm:sqref>L7:L47</xm:sqref>
        </x14:dataValidation>
        <x14:dataValidation type="list" allowBlank="1" showInputMessage="1" showErrorMessage="1" xr:uid="{77357126-74BA-41E2-B3C9-43F36DE66A53}">
          <x14:formula1>
            <xm:f>Guias!$R$3:$R$102</xm:f>
          </x14:formula1>
          <xm:sqref>M7:M47</xm:sqref>
        </x14:dataValidation>
        <x14:dataValidation type="list" allowBlank="1" showInputMessage="1" xr:uid="{9C03A54B-7873-4BFF-87B5-39062D2E4C6C}">
          <x14:formula1>
            <xm:f>Guias!$A$2:$A$4</xm:f>
          </x14:formula1>
          <xm:sqref>C7:C8</xm:sqref>
        </x14:dataValidation>
        <x14:dataValidation type="list" allowBlank="1" showInputMessage="1" xr:uid="{BF770A6B-7E27-4E45-B2F6-7D30508B9147}">
          <x14:formula1>
            <xm:f>Guias!$A$85:$A$142</xm:f>
          </x14:formula1>
          <xm:sqref>C27:C30</xm:sqref>
        </x14:dataValidation>
        <x14:dataValidation type="list" allowBlank="1" showInputMessage="1" xr:uid="{1FC3CAE9-381D-40C8-A78C-1858A9769B18}">
          <x14:formula1>
            <xm:f>Guias!$A$245:$A$259</xm:f>
          </x14:formula1>
          <xm:sqref>C15:C17</xm:sqref>
        </x14:dataValidation>
        <x14:dataValidation type="list" allowBlank="1" showInputMessage="1" xr:uid="{D2A6FBA2-BB99-427E-A362-A6447863C54C}">
          <x14:formula1>
            <xm:f>Guias!$A$200:$A$224</xm:f>
          </x14:formula1>
          <xm:sqref>C11:C14</xm:sqref>
        </x14:dataValidation>
        <x14:dataValidation type="list" allowBlank="1" showInputMessage="1" xr:uid="{A25642F0-B499-44D0-A6EF-FEBED7826793}">
          <x14:formula1>
            <xm:f>Guias!$A$260:$A$272</xm:f>
          </x14:formula1>
          <xm:sqref>C18:C20</xm:sqref>
        </x14:dataValidation>
        <x14:dataValidation type="list" allowBlank="1" showInputMessage="1" xr:uid="{159D2510-4B82-4DE0-854E-A8A0AEC8EA20}">
          <x14:formula1>
            <xm:f>Guias!$A$168:$A$171</xm:f>
          </x14:formula1>
          <xm:sqref>C39:C40</xm:sqref>
        </x14:dataValidation>
        <x14:dataValidation type="list" allowBlank="1" showInputMessage="1" xr:uid="{F0609EB3-E379-4150-A0D8-A133E945B231}">
          <x14:formula1>
            <xm:f>Guias!$A$243:$A$244</xm:f>
          </x14:formula1>
          <xm:sqref>C37:C38</xm:sqref>
        </x14:dataValidation>
        <x14:dataValidation type="list" allowBlank="1" showInputMessage="1" xr:uid="{A6A51B83-6166-4CF7-89D8-CAF492D0E43F}">
          <x14:formula1>
            <xm:f>Guias!$A$230:$A$242</xm:f>
          </x14:formula1>
          <xm:sqref>C34:C36</xm:sqref>
        </x14:dataValidation>
        <x14:dataValidation type="list" allowBlank="1" showInputMessage="1" xr:uid="{C1F163C2-1BDF-461F-A423-B18F4C1D6B75}">
          <x14:formula1>
            <xm:f>Guias!$A$226:$A$229</xm:f>
          </x14:formula1>
          <xm:sqref>C9:C10</xm:sqref>
        </x14:dataValidation>
        <x14:dataValidation type="list" allowBlank="1" showInputMessage="1" xr:uid="{DFC1B034-B7EA-49D6-AC9E-ACFE701AB561}">
          <x14:formula1>
            <xm:f>Guias!$A$172:$A$199</xm:f>
          </x14:formula1>
          <xm:sqref>C41:C47</xm:sqref>
        </x14:dataValidation>
        <x14:dataValidation type="list" allowBlank="1" showInputMessage="1" xr:uid="{5EF07A83-9BA8-4B27-9EA2-25DBB649E4D9}">
          <x14:formula1>
            <xm:f>Guias!$A$143:$A$167</xm:f>
          </x14:formula1>
          <xm:sqref>C31:C33</xm:sqref>
        </x14:dataValidation>
        <x14:dataValidation type="list" allowBlank="1" showInputMessage="1" xr:uid="{59AD3D31-3F01-4B21-817C-197C3E0914B0}">
          <x14:formula1>
            <xm:f>Guias!$A$5:$A$84</xm:f>
          </x14:formula1>
          <xm:sqref>C21:C26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6B48F-D2E9-4EE4-ABB6-7E8A3CC3E763}">
  <sheetPr codeName="Sheet10"/>
  <dimension ref="A1:P77"/>
  <sheetViews>
    <sheetView zoomScaleNormal="100" workbookViewId="0">
      <selection activeCell="F13" sqref="F13"/>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t="29.5" thickBot="1">
      <c r="A7" s="564" t="s">
        <v>658</v>
      </c>
      <c r="B7" s="561" t="s">
        <v>67</v>
      </c>
      <c r="C7" s="22" t="s">
        <v>40</v>
      </c>
      <c r="D7" s="27">
        <f>IF(C7="",,VLOOKUP(C7,CIERRE!A$70:AJ$800,9,FALSE))</f>
        <v>251.02</v>
      </c>
      <c r="E7" s="22" t="s">
        <v>246</v>
      </c>
      <c r="F7" s="23"/>
      <c r="G7" s="23"/>
      <c r="H7" s="24" t="str">
        <f t="shared" ref="H7:H45" si="0">IF(MID(G7,1,3)="Con","",IF(E7="APAGADO",D7/24*(IF((G7-F7)*24&gt;0,(G7-F7)*24,24+(G7-F7)*24))," "))</f>
        <v xml:space="preserve"> </v>
      </c>
      <c r="I7" s="25" t="s">
        <v>2160</v>
      </c>
      <c r="J7" s="97"/>
      <c r="K7" s="27"/>
      <c r="L7" s="27"/>
      <c r="M7" s="27"/>
      <c r="N7" s="27"/>
      <c r="P7" s="3" t="s">
        <v>1305</v>
      </c>
    </row>
    <row r="8" spans="1:16" ht="15" hidden="1"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hidden="1"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hidden="1"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29">
      <c r="A11" s="565"/>
      <c r="B11" s="561" t="s">
        <v>23</v>
      </c>
      <c r="C11" s="22" t="s">
        <v>485</v>
      </c>
      <c r="D11" s="27">
        <f>IF(C11="",,VLOOKUP(C11,CIERRE!A$70:AJ$800,9,FALSE))</f>
        <v>524.16</v>
      </c>
      <c r="E11" s="22" t="s">
        <v>490</v>
      </c>
      <c r="F11" s="23"/>
      <c r="G11" s="23"/>
      <c r="H11" s="24" t="str">
        <f t="shared" si="0"/>
        <v xml:space="preserve"> </v>
      </c>
      <c r="I11" s="25" t="s">
        <v>2161</v>
      </c>
      <c r="J11" s="97"/>
      <c r="K11" s="27" t="str">
        <f>IF(C11="",,VLOOKUP(C11,Patrones!$A$1:$E$293,5,FALSE))</f>
        <v>CLBA-036IUI</v>
      </c>
      <c r="L11" s="27"/>
      <c r="M11" s="27"/>
      <c r="N11" s="27"/>
    </row>
    <row r="12" spans="1:16" ht="29">
      <c r="A12" s="565"/>
      <c r="B12" s="562"/>
      <c r="C12" s="19" t="s">
        <v>1134</v>
      </c>
      <c r="D12" s="161" t="e">
        <f>IF(C12="",,VLOOKUP(C12,CIERRE!A$70:AJ$800,9,FALSE))</f>
        <v>#N/A</v>
      </c>
      <c r="E12" s="19" t="s">
        <v>765</v>
      </c>
      <c r="F12" s="83"/>
      <c r="G12" s="83"/>
      <c r="H12" s="226" t="str">
        <f t="shared" si="0"/>
        <v xml:space="preserve"> </v>
      </c>
      <c r="I12" s="270" t="s">
        <v>2162</v>
      </c>
      <c r="J12" s="262"/>
      <c r="K12" s="161" t="str">
        <f>IF(C12="",,VLOOKUP(C12,Patrones!$A$1:$E$293,5,FALSE))</f>
        <v>CLBA-036IUI</v>
      </c>
      <c r="L12" s="161"/>
      <c r="M12" s="161"/>
      <c r="N12" s="161"/>
    </row>
    <row r="13" spans="1:16" ht="29.5" thickBot="1">
      <c r="A13" s="565"/>
      <c r="B13" s="563"/>
      <c r="C13" s="19" t="s">
        <v>296</v>
      </c>
      <c r="D13" s="161">
        <f>IF(C13="",,VLOOKUP(C13,CIERRE!A$70:AJ$800,9,FALSE))</f>
        <v>238.6</v>
      </c>
      <c r="E13" s="173" t="s">
        <v>162</v>
      </c>
      <c r="F13" s="170"/>
      <c r="G13" s="170"/>
      <c r="H13" s="171" t="str">
        <f t="shared" si="0"/>
        <v xml:space="preserve"> </v>
      </c>
      <c r="I13" s="172" t="s">
        <v>2163</v>
      </c>
      <c r="J13" s="195"/>
      <c r="K13" s="169" t="str">
        <f>IF(C13="",,VLOOKUP(C13,Patrones!$A$1:$E$293,5,FALSE))</f>
        <v>CLBA-036IUI</v>
      </c>
      <c r="L13" s="169"/>
      <c r="M13" s="169"/>
      <c r="N13" s="169"/>
    </row>
    <row r="14" spans="1:16" ht="44" thickBot="1">
      <c r="A14" s="565"/>
      <c r="B14" s="558" t="s">
        <v>29</v>
      </c>
      <c r="C14" s="232" t="s">
        <v>272</v>
      </c>
      <c r="D14" s="252">
        <f>IF(C14="",,VLOOKUP(C14,CIERRE!A$70:AJ$800,9,FALSE))</f>
        <v>17.16</v>
      </c>
      <c r="E14" s="20" t="s">
        <v>246</v>
      </c>
      <c r="F14" s="91"/>
      <c r="G14" s="91"/>
      <c r="H14" s="92" t="str">
        <f t="shared" si="0"/>
        <v xml:space="preserve"> </v>
      </c>
      <c r="I14" s="251" t="s">
        <v>2155</v>
      </c>
      <c r="J14" s="99" t="s">
        <v>2156</v>
      </c>
      <c r="K14" s="28"/>
      <c r="L14" s="28"/>
      <c r="M14" s="28"/>
      <c r="N14" s="28"/>
    </row>
    <row r="15" spans="1:16" hidden="1">
      <c r="A15" s="565"/>
      <c r="B15" s="559"/>
      <c r="C15" s="233"/>
      <c r="D15" s="253">
        <f>IF(C15="",,VLOOKUP(C15,CIERRE!A$70:AJ$800,9,FALSE))</f>
        <v>0</v>
      </c>
      <c r="E15" s="128"/>
      <c r="F15" s="95"/>
      <c r="G15" s="95"/>
      <c r="H15" s="96" t="str">
        <f t="shared" si="0"/>
        <v xml:space="preserve"> </v>
      </c>
      <c r="I15" s="256"/>
      <c r="J15" s="267"/>
      <c r="K15" s="26"/>
      <c r="L15" s="26"/>
      <c r="M15" s="26"/>
      <c r="N15" s="26"/>
    </row>
    <row r="16" spans="1:16" ht="15" hidden="1" thickBot="1">
      <c r="A16" s="565"/>
      <c r="B16" s="559"/>
      <c r="C16" s="299"/>
      <c r="D16" s="350">
        <f>IF(C16="",,VLOOKUP(C16,CIERRE!A$70:AJ$800,9,FALSE))</f>
        <v>0</v>
      </c>
      <c r="E16" s="373"/>
      <c r="F16" s="374"/>
      <c r="G16" s="374"/>
      <c r="H16" s="404" t="str">
        <f t="shared" si="0"/>
        <v xml:space="preserve"> </v>
      </c>
      <c r="I16" s="414"/>
      <c r="J16" s="375"/>
      <c r="K16" s="149"/>
      <c r="L16" s="149"/>
      <c r="M16" s="149"/>
      <c r="N16" s="149"/>
    </row>
    <row r="17" spans="1:14" hidden="1">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hidden="1">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hidden="1" thickBot="1">
      <c r="A19" s="566"/>
      <c r="B19" s="563"/>
      <c r="C19" s="173"/>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ht="29">
      <c r="A20" s="556" t="s">
        <v>659</v>
      </c>
      <c r="B20" s="558" t="s">
        <v>8</v>
      </c>
      <c r="C20" s="397" t="s">
        <v>96</v>
      </c>
      <c r="D20" s="252">
        <f>IF(C20="",,VLOOKUP(C20,CIERRE!A$70:AJ$800,9,FALSE))</f>
        <v>734.4</v>
      </c>
      <c r="E20" s="399" t="s">
        <v>162</v>
      </c>
      <c r="F20" s="418"/>
      <c r="G20" s="418"/>
      <c r="H20" s="401" t="str">
        <f>IF(MID(G20,1,3)="Con","",IF(E20="APAGADO",D20/24*(IF((G20-F20)*24&gt;0,(G20-F20)*24,24+(G20-F20)*24))," "))</f>
        <v xml:space="preserve"> </v>
      </c>
      <c r="I20" s="338" t="s">
        <v>2152</v>
      </c>
      <c r="J20" s="419"/>
      <c r="K20" s="403" t="str">
        <f>IF(C20="",,VLOOKUP(C20,Patrones!$A$1:$E$293,5,FALSE))</f>
        <v>ACAP-178IUI</v>
      </c>
      <c r="L20" s="403"/>
      <c r="M20" s="403"/>
      <c r="N20" s="403"/>
    </row>
    <row r="21" spans="1:14" ht="29">
      <c r="A21" s="557"/>
      <c r="B21" s="559"/>
      <c r="C21" s="237" t="s">
        <v>248</v>
      </c>
      <c r="D21" s="253">
        <f>IF(C21="",,VLOOKUP(C21,CIERRE!A$70:AJ$800,9,FALSE))</f>
        <v>240</v>
      </c>
      <c r="E21" s="238" t="s">
        <v>738</v>
      </c>
      <c r="F21" s="228"/>
      <c r="G21" s="228"/>
      <c r="H21" s="239"/>
      <c r="I21" s="251" t="s">
        <v>2164</v>
      </c>
      <c r="J21" s="229"/>
      <c r="K21" s="162" t="str">
        <f>IF(C21="",,VLOOKUP(C21,Patrones!$A$1:$E$293,5,FALSE))</f>
        <v>ACAO-155IUI</v>
      </c>
      <c r="L21" s="162"/>
      <c r="M21" s="162"/>
      <c r="N21" s="162"/>
    </row>
    <row r="22" spans="1:14" ht="29">
      <c r="A22" s="557"/>
      <c r="B22" s="559"/>
      <c r="C22" s="237" t="s">
        <v>138</v>
      </c>
      <c r="D22" s="253">
        <f>IF(C22="",,VLOOKUP(C22,CIERRE!A$70:AJ$800,9,FALSE))</f>
        <v>96</v>
      </c>
      <c r="E22" s="238" t="s">
        <v>765</v>
      </c>
      <c r="F22" s="228"/>
      <c r="G22" s="228"/>
      <c r="H22" s="239"/>
      <c r="I22" s="251" t="s">
        <v>2166</v>
      </c>
      <c r="J22" s="229"/>
      <c r="K22" s="162" t="str">
        <f>IF(C22="",,VLOOKUP(C22,Patrones!$A$1:$E$293,5,FALSE))</f>
        <v>ACAG-002IUI</v>
      </c>
      <c r="L22" s="162"/>
      <c r="M22" s="162"/>
      <c r="N22" s="162"/>
    </row>
    <row r="23" spans="1:14">
      <c r="A23" s="557"/>
      <c r="B23" s="559"/>
      <c r="C23" s="237" t="s">
        <v>273</v>
      </c>
      <c r="D23" s="253">
        <f>IF(C23="",,VLOOKUP(C23,CIERRE!A$70:AJ$800,9,FALSE))</f>
        <v>456</v>
      </c>
      <c r="E23" s="238" t="s">
        <v>490</v>
      </c>
      <c r="F23" s="228"/>
      <c r="G23" s="228"/>
      <c r="H23" s="239"/>
      <c r="I23" s="251" t="s">
        <v>2167</v>
      </c>
      <c r="J23" s="229"/>
      <c r="K23" s="162"/>
      <c r="L23" s="162"/>
      <c r="M23" s="162"/>
      <c r="N23" s="162"/>
    </row>
    <row r="24" spans="1:14" ht="29">
      <c r="A24" s="557"/>
      <c r="B24" s="559"/>
      <c r="C24" s="237" t="s">
        <v>1250</v>
      </c>
      <c r="D24" s="253">
        <f>IF(C24="",,VLOOKUP(C24,CIERRE!A$70:AJ$800,9,FALSE))</f>
        <v>294.39999999999998</v>
      </c>
      <c r="E24" s="238" t="s">
        <v>162</v>
      </c>
      <c r="F24" s="228"/>
      <c r="G24" s="228"/>
      <c r="H24" s="239"/>
      <c r="I24" s="251" t="s">
        <v>2168</v>
      </c>
      <c r="J24" s="229"/>
      <c r="K24" s="162"/>
      <c r="L24" s="162"/>
      <c r="M24" s="162"/>
      <c r="N24" s="162"/>
    </row>
    <row r="25" spans="1:14">
      <c r="A25" s="557"/>
      <c r="B25" s="559"/>
      <c r="C25" s="237" t="s">
        <v>96</v>
      </c>
      <c r="D25" s="253">
        <f>IF(C25="",,VLOOKUP(C25,CIERRE!A$70:AJ$800,9,FALSE))</f>
        <v>734.4</v>
      </c>
      <c r="E25" s="238" t="s">
        <v>490</v>
      </c>
      <c r="F25" s="228"/>
      <c r="G25" s="228"/>
      <c r="H25" s="239"/>
      <c r="I25" s="251" t="s">
        <v>2169</v>
      </c>
      <c r="J25" s="229"/>
      <c r="K25" s="162"/>
      <c r="L25" s="162"/>
      <c r="M25" s="162"/>
      <c r="N25" s="162"/>
    </row>
    <row r="26" spans="1:14" ht="43.5">
      <c r="A26" s="557"/>
      <c r="B26" s="559"/>
      <c r="C26" s="237" t="s">
        <v>1538</v>
      </c>
      <c r="D26" s="253">
        <f>IF(C26="",,VLOOKUP(C26,CIERRE!A$70:AJ$800,9,FALSE))</f>
        <v>242</v>
      </c>
      <c r="E26" s="238" t="s">
        <v>246</v>
      </c>
      <c r="F26" s="228"/>
      <c r="G26" s="228"/>
      <c r="H26" s="239" t="str">
        <f t="shared" si="0"/>
        <v xml:space="preserve"> </v>
      </c>
      <c r="I26" s="251" t="s">
        <v>2153</v>
      </c>
      <c r="J26" s="229"/>
      <c r="K26" s="162" t="e">
        <f>IF(C26="",,VLOOKUP(C26,Patrones!$A$1:$E$293,5,FALSE))</f>
        <v>#N/A</v>
      </c>
      <c r="L26" s="162"/>
      <c r="M26" s="162"/>
      <c r="N26" s="162"/>
    </row>
    <row r="27" spans="1:14">
      <c r="A27" s="557"/>
      <c r="B27" s="559"/>
      <c r="C27" s="237" t="s">
        <v>1071</v>
      </c>
      <c r="D27" s="254">
        <f>IF(C27="",,VLOOKUP(C27,CIERRE!A$70:AJ$800,9,FALSE))</f>
        <v>630.79999999999995</v>
      </c>
      <c r="E27" s="238" t="s">
        <v>171</v>
      </c>
      <c r="F27" s="228"/>
      <c r="G27" s="228"/>
      <c r="H27" s="239"/>
      <c r="I27" s="417" t="s">
        <v>2154</v>
      </c>
      <c r="J27" s="229"/>
      <c r="K27" s="162" t="str">
        <f>IF(C27="",,VLOOKUP(C27,Patrones!$A$1:$E$293,5,FALSE))</f>
        <v>ACAF-136WIW</v>
      </c>
      <c r="L27" s="162"/>
      <c r="M27" s="162"/>
      <c r="N27" s="162"/>
    </row>
    <row r="28" spans="1:14" ht="29">
      <c r="A28" s="557"/>
      <c r="B28" s="559"/>
      <c r="C28" s="237" t="s">
        <v>676</v>
      </c>
      <c r="D28" s="254">
        <f>IF(C28="",,VLOOKUP(C28,CIERRE!A$70:AJ$800,9,FALSE))</f>
        <v>266.75</v>
      </c>
      <c r="E28" s="238" t="s">
        <v>246</v>
      </c>
      <c r="F28" s="228"/>
      <c r="G28" s="228"/>
      <c r="H28" s="239"/>
      <c r="I28" s="256" t="s">
        <v>2165</v>
      </c>
      <c r="J28" s="229"/>
      <c r="K28" s="162"/>
      <c r="L28" s="162"/>
      <c r="M28" s="162"/>
      <c r="N28" s="162"/>
    </row>
    <row r="29" spans="1:14" ht="15" thickBot="1">
      <c r="A29" s="557"/>
      <c r="B29" s="560"/>
      <c r="C29" s="236" t="s">
        <v>1061</v>
      </c>
      <c r="D29" s="255">
        <f>IF(C29="",,VLOOKUP(C29,CIERRE!A$70:AJ$800,9,FALSE))</f>
        <v>522</v>
      </c>
      <c r="E29" s="150" t="s">
        <v>734</v>
      </c>
      <c r="F29" s="93"/>
      <c r="G29" s="93"/>
      <c r="H29" s="94" t="str">
        <f t="shared" si="0"/>
        <v xml:space="preserve"> </v>
      </c>
      <c r="I29" s="152" t="s">
        <v>2159</v>
      </c>
      <c r="J29" s="101"/>
      <c r="K29" s="29" t="str">
        <f>IF(C29="",,VLOOKUP(C29,Patrones!$A$1:$E$293,5,FALSE))</f>
        <v>ACAJ-209R1IUI</v>
      </c>
      <c r="L29" s="29"/>
      <c r="M29" s="29"/>
      <c r="N29" s="29"/>
    </row>
    <row r="30" spans="1:14" ht="29">
      <c r="A30" s="557"/>
      <c r="B30" s="561" t="s">
        <v>66</v>
      </c>
      <c r="C30" s="22" t="s">
        <v>922</v>
      </c>
      <c r="D30" s="27">
        <f>IF(C30="",,VLOOKUP(C30,CIERRE!A$70:AJ$800,9,FALSE))</f>
        <v>209.76</v>
      </c>
      <c r="E30" s="22" t="s">
        <v>246</v>
      </c>
      <c r="F30" s="23"/>
      <c r="G30" s="23"/>
      <c r="H30" s="24" t="str">
        <f t="shared" si="0"/>
        <v xml:space="preserve"> </v>
      </c>
      <c r="I30" s="25" t="s">
        <v>2172</v>
      </c>
      <c r="J30" s="98"/>
      <c r="K30" s="27" t="str">
        <f>IF(C30="",,VLOOKUP(C30,Patrones!$A$1:$E$293,5,FALSE))</f>
        <v>ACAJ-094WIW</v>
      </c>
      <c r="L30" s="27"/>
      <c r="M30" s="27"/>
      <c r="N30" s="27"/>
    </row>
    <row r="31" spans="1:14" ht="43.5">
      <c r="A31" s="557"/>
      <c r="B31" s="562"/>
      <c r="C31" s="127" t="s">
        <v>1607</v>
      </c>
      <c r="D31" s="145">
        <f>IF(C31="",,VLOOKUP(C31,CIERRE!A$70:AJ$800,9,FALSE))</f>
        <v>137.28</v>
      </c>
      <c r="E31" s="127" t="s">
        <v>162</v>
      </c>
      <c r="F31" s="165"/>
      <c r="G31" s="165"/>
      <c r="H31" s="79" t="str">
        <f t="shared" si="0"/>
        <v xml:space="preserve"> </v>
      </c>
      <c r="I31" s="146" t="s">
        <v>2173</v>
      </c>
      <c r="J31" s="242"/>
      <c r="K31" s="145" t="e">
        <f>IF(C31="",,VLOOKUP(C31,Patrones!$A$1:$E$293,5,FALSE))</f>
        <v>#N/A</v>
      </c>
      <c r="L31" s="161"/>
      <c r="M31" s="161"/>
      <c r="N31" s="161"/>
    </row>
    <row r="32" spans="1:14" ht="15" hidden="1" thickBot="1">
      <c r="A32" s="557"/>
      <c r="B32" s="563"/>
      <c r="C32" s="78"/>
      <c r="D32" s="153">
        <f>IF(C32="",,VLOOKUP(C32,CIERRE!A$70:AJ$800,9,FALSE))</f>
        <v>0</v>
      </c>
      <c r="E32" s="78"/>
      <c r="F32" s="265"/>
      <c r="G32" s="265"/>
      <c r="H32" s="266" t="str">
        <f t="shared" si="0"/>
        <v xml:space="preserve"> </v>
      </c>
      <c r="I32" s="155"/>
      <c r="J32" s="268"/>
      <c r="K32" s="153">
        <f>IF(C32="",,VLOOKUP(C32,Patrones!$A$1:$E$293,5,FALSE))</f>
        <v>0</v>
      </c>
      <c r="L32" s="161"/>
      <c r="M32" s="161"/>
      <c r="N32" s="151"/>
    </row>
    <row r="33" spans="1:14" hidden="1">
      <c r="A33" s="567" t="s">
        <v>660</v>
      </c>
      <c r="B33" s="558" t="s">
        <v>20</v>
      </c>
      <c r="C33" s="232"/>
      <c r="D33" s="252">
        <f>IF(C33="",,VLOOKUP(C33,CIERRE!A$70:AJ$800,9,FALSE))</f>
        <v>0</v>
      </c>
      <c r="E33" s="20"/>
      <c r="F33" s="21"/>
      <c r="G33" s="21"/>
      <c r="H33" s="194" t="str">
        <f t="shared" si="0"/>
        <v xml:space="preserve"> </v>
      </c>
      <c r="I33" s="154"/>
      <c r="J33" s="99"/>
      <c r="K33" s="28">
        <f>IF(C33="",,VLOOKUP(C33,Patrones!$A$1:$E$293,5,FALSE))</f>
        <v>0</v>
      </c>
      <c r="L33" s="28"/>
      <c r="M33" s="28"/>
      <c r="N33" s="28"/>
    </row>
    <row r="34" spans="1:14" hidden="1">
      <c r="A34" s="568"/>
      <c r="B34" s="559"/>
      <c r="C34" s="233"/>
      <c r="D34" s="253">
        <f>IF(C34="",,VLOOKUP(C34,CIERRE!A$70:AJ$800,9,FALSE))</f>
        <v>0</v>
      </c>
      <c r="E34" s="128"/>
      <c r="F34" s="95"/>
      <c r="G34" s="95"/>
      <c r="H34" s="96" t="str">
        <f t="shared" si="0"/>
        <v xml:space="preserve"> </v>
      </c>
      <c r="I34" s="256"/>
      <c r="J34" s="267"/>
      <c r="K34" s="26">
        <f>IF(C34="",,VLOOKUP(C34,Patrones!$A$1:$E$293,5,FALSE))</f>
        <v>0</v>
      </c>
      <c r="L34" s="26"/>
      <c r="M34" s="26"/>
      <c r="N34" s="26"/>
    </row>
    <row r="35" spans="1:14" ht="15" hidden="1" thickBot="1">
      <c r="A35" s="568"/>
      <c r="B35" s="560"/>
      <c r="C35" s="233"/>
      <c r="D35" s="253">
        <f>IF(C35="",,VLOOKUP(C35,CIERRE!A$70:AJ$800,9,FALSE))</f>
        <v>0</v>
      </c>
      <c r="E35" s="128"/>
      <c r="F35" s="204"/>
      <c r="G35" s="204"/>
      <c r="H35" s="168" t="str">
        <f t="shared" si="0"/>
        <v xml:space="preserve"> </v>
      </c>
      <c r="I35" s="144"/>
      <c r="J35" s="211"/>
      <c r="K35" s="166">
        <f>IF(C35="",,VLOOKUP(C35,Patrones!$A$1:$E$293,5,FALSE))</f>
        <v>0</v>
      </c>
      <c r="L35" s="166"/>
      <c r="M35" s="166"/>
      <c r="N35" s="166"/>
    </row>
    <row r="36" spans="1:14" hidden="1">
      <c r="A36" s="568"/>
      <c r="B36" s="561" t="s">
        <v>28</v>
      </c>
      <c r="C36" s="22"/>
      <c r="D36" s="27">
        <f>IF(C36="",,VLOOKUP(C36,CIERRE!A$70:AJ$800,9,FALSE))</f>
        <v>0</v>
      </c>
      <c r="E36" s="22"/>
      <c r="F36" s="23"/>
      <c r="G36" s="23"/>
      <c r="H36" s="24" t="str">
        <f t="shared" si="0"/>
        <v xml:space="preserve"> </v>
      </c>
      <c r="I36" s="25"/>
      <c r="J36" s="98"/>
      <c r="K36" s="27">
        <f>IF(C36="",,VLOOKUP(C36,Patrones!$A$1:$E$293,5,FALSE))</f>
        <v>0</v>
      </c>
      <c r="L36" s="27"/>
      <c r="M36" s="27"/>
      <c r="N36" s="27"/>
    </row>
    <row r="37" spans="1:14" hidden="1">
      <c r="A37" s="568"/>
      <c r="B37" s="562"/>
      <c r="C37" s="127"/>
      <c r="D37" s="145">
        <f>IF(C37="",,VLOOKUP(C37,CIERRE!A$70:AJ$800,9,FALSE))</f>
        <v>0</v>
      </c>
      <c r="E37" s="127"/>
      <c r="F37" s="165"/>
      <c r="G37" s="165"/>
      <c r="H37" s="79" t="str">
        <f t="shared" si="0"/>
        <v xml:space="preserve"> </v>
      </c>
      <c r="I37" s="146"/>
      <c r="J37" s="242"/>
      <c r="K37" s="145">
        <f>IF(C37="",,VLOOKUP(C37,Patrones!$A$1:$E$293,5,FALSE))</f>
        <v>0</v>
      </c>
      <c r="L37" s="145"/>
      <c r="M37" s="145"/>
      <c r="N37" s="145"/>
    </row>
    <row r="38" spans="1:14" ht="15" hidden="1" thickBot="1">
      <c r="A38" s="568"/>
      <c r="B38" s="563"/>
      <c r="C38" s="173"/>
      <c r="D38" s="169">
        <f>IF(C38="",,VLOOKUP(C38,CIERRE!A$70:AJ$800,9,FALSE))</f>
        <v>0</v>
      </c>
      <c r="E38" s="173"/>
      <c r="F38" s="170"/>
      <c r="G38" s="170"/>
      <c r="H38" s="171" t="str">
        <f t="shared" si="0"/>
        <v xml:space="preserve"> </v>
      </c>
      <c r="I38" s="172"/>
      <c r="J38" s="268"/>
      <c r="K38" s="169">
        <f>IF(C38="",,VLOOKUP(C38,Patrones!$A$1:$E$293,5,FALSE))</f>
        <v>0</v>
      </c>
      <c r="L38" s="169"/>
      <c r="M38" s="169"/>
      <c r="N38" s="169"/>
    </row>
    <row r="39" spans="1:14" ht="15" hidden="1" customHeight="1">
      <c r="A39" s="568"/>
      <c r="B39" s="570" t="s">
        <v>203</v>
      </c>
      <c r="C39" s="232"/>
      <c r="D39" s="252">
        <f>IF(C39="",,VLOOKUP(C39,CIERRE!A$70:AJ$800,9,FALSE))</f>
        <v>0</v>
      </c>
      <c r="E39" s="20"/>
      <c r="F39" s="91"/>
      <c r="G39" s="91"/>
      <c r="H39" s="92" t="str">
        <f t="shared" si="0"/>
        <v xml:space="preserve"> </v>
      </c>
      <c r="I39" s="154"/>
      <c r="J39" s="99"/>
      <c r="K39" s="28"/>
      <c r="L39" s="28"/>
      <c r="M39" s="28"/>
      <c r="N39" s="28"/>
    </row>
    <row r="40" spans="1:14" ht="15.75" hidden="1" customHeight="1" thickBot="1">
      <c r="A40" s="568"/>
      <c r="B40" s="571"/>
      <c r="C40" s="233"/>
      <c r="D40" s="253">
        <f>IF(C40="",,VLOOKUP(C40,CIERRE!A$70:AJ$800,9,FALSE))</f>
        <v>0</v>
      </c>
      <c r="E40" s="128"/>
      <c r="F40" s="204"/>
      <c r="G40" s="204"/>
      <c r="H40" s="168" t="str">
        <f t="shared" si="0"/>
        <v xml:space="preserve"> </v>
      </c>
      <c r="I40" s="144"/>
      <c r="J40" s="211"/>
      <c r="K40" s="166"/>
      <c r="L40" s="166"/>
      <c r="M40" s="166"/>
      <c r="N40" s="166"/>
    </row>
    <row r="41" spans="1:14" hidden="1">
      <c r="A41" s="568"/>
      <c r="B41" s="561" t="s">
        <v>21</v>
      </c>
      <c r="C41" s="22"/>
      <c r="D41" s="27">
        <f>IF(C41="",,VLOOKUP(C41,CIERRE!A$70:AJ$800,9,FALSE))</f>
        <v>0</v>
      </c>
      <c r="E41" s="22"/>
      <c r="F41" s="23"/>
      <c r="G41" s="23"/>
      <c r="H41" s="226" t="str">
        <f t="shared" si="0"/>
        <v xml:space="preserve"> </v>
      </c>
      <c r="I41" s="25"/>
      <c r="J41" s="97"/>
      <c r="K41" s="27"/>
      <c r="L41" s="27"/>
      <c r="M41" s="27"/>
      <c r="N41" s="27"/>
    </row>
    <row r="42" spans="1:14" ht="15" hidden="1" thickBot="1">
      <c r="A42" s="568"/>
      <c r="B42" s="563"/>
      <c r="C42" s="173"/>
      <c r="D42" s="169">
        <f>IF(C42="",,VLOOKUP(C42,CIERRE!A$70:AJ$800,9,FALSE))</f>
        <v>0</v>
      </c>
      <c r="E42" s="173"/>
      <c r="F42" s="170"/>
      <c r="G42" s="170"/>
      <c r="H42" s="171" t="str">
        <f t="shared" si="0"/>
        <v xml:space="preserve"> </v>
      </c>
      <c r="I42" s="172"/>
      <c r="J42" s="195"/>
      <c r="K42" s="169"/>
      <c r="L42" s="169"/>
      <c r="M42" s="169"/>
      <c r="N42" s="169"/>
    </row>
    <row r="43" spans="1:14" hidden="1">
      <c r="A43" s="568"/>
      <c r="B43" s="570" t="s">
        <v>22</v>
      </c>
      <c r="C43" s="232"/>
      <c r="D43" s="252">
        <f>IF(C43="",,VLOOKUP(C43,CIERRE!A$70:AJ$800,9,FALSE))</f>
        <v>0</v>
      </c>
      <c r="E43" s="20"/>
      <c r="F43" s="21"/>
      <c r="G43" s="21"/>
      <c r="H43" s="92" t="str">
        <f t="shared" si="0"/>
        <v xml:space="preserve"> </v>
      </c>
      <c r="I43" s="154"/>
      <c r="J43" s="100"/>
      <c r="K43" s="28">
        <f>IF(C43="",,VLOOKUP(C43,Patrones!$A$1:$E$293,5,FALSE))</f>
        <v>0</v>
      </c>
      <c r="L43" s="28"/>
      <c r="M43" s="28"/>
      <c r="N43" s="26"/>
    </row>
    <row r="44" spans="1:14" hidden="1">
      <c r="A44" s="568"/>
      <c r="B44" s="572"/>
      <c r="C44" s="234"/>
      <c r="D44" s="254">
        <f>IF(C44="",,VLOOKUP(C44,CIERRE!A$70:AJ$800,9,FALSE))</f>
        <v>0</v>
      </c>
      <c r="E44" s="32"/>
      <c r="F44" s="257"/>
      <c r="G44" s="257"/>
      <c r="H44" s="96" t="str">
        <f t="shared" si="0"/>
        <v xml:space="preserve"> </v>
      </c>
      <c r="I44" s="256"/>
      <c r="J44" s="263"/>
      <c r="K44" s="26">
        <f>IF(C44="",,VLOOKUP(C44,Patrones!$A$1:$E$293,5,FALSE))</f>
        <v>0</v>
      </c>
      <c r="L44" s="26"/>
      <c r="M44" s="26"/>
      <c r="N44" s="149"/>
    </row>
    <row r="45" spans="1:14" ht="15" hidden="1" thickBot="1">
      <c r="A45" s="569"/>
      <c r="B45" s="571"/>
      <c r="C45" s="235"/>
      <c r="D45" s="255">
        <f>IF(C45="",,VLOOKUP(C45,CIERRE!A$70:AJ$800,9,FALSE))</f>
        <v>0</v>
      </c>
      <c r="E45" s="167"/>
      <c r="F45" s="196"/>
      <c r="G45" s="196"/>
      <c r="H45" s="168" t="str">
        <f t="shared" si="0"/>
        <v xml:space="preserve"> </v>
      </c>
      <c r="I45" s="174"/>
      <c r="J45" s="230"/>
      <c r="K45" s="166">
        <f>IF(C45="",,VLOOKUP(C45,Patrones!$A$1:$E$293,5,FALSE))</f>
        <v>0</v>
      </c>
      <c r="L45" s="166"/>
      <c r="M45" s="166"/>
      <c r="N45" s="29"/>
    </row>
    <row r="46" spans="1:14" ht="15" thickBot="1">
      <c r="C46" s="102"/>
      <c r="E46" s="2"/>
      <c r="G46" s="198" t="s">
        <v>37</v>
      </c>
      <c r="H46" s="199">
        <f>SUM(H7:H45)</f>
        <v>0</v>
      </c>
      <c r="I46" s="103"/>
    </row>
    <row r="47" spans="1:14">
      <c r="C47" s="102"/>
      <c r="E47" s="2"/>
      <c r="G47" s="104"/>
      <c r="H47" s="105"/>
    </row>
    <row r="48" spans="1:14">
      <c r="C48" s="102"/>
      <c r="E48" s="2"/>
      <c r="G48" s="104"/>
      <c r="H48" s="105"/>
    </row>
    <row r="49" spans="3:3">
      <c r="C49" s="102"/>
    </row>
    <row r="50" spans="3:3">
      <c r="C50" s="102"/>
    </row>
    <row r="51" spans="3:3">
      <c r="C51" s="102"/>
    </row>
    <row r="52" spans="3:3">
      <c r="C52" s="102"/>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sheetData>
  <mergeCells count="34">
    <mergeCell ref="A33:A45"/>
    <mergeCell ref="B33:B35"/>
    <mergeCell ref="B36:B38"/>
    <mergeCell ref="B39:B40"/>
    <mergeCell ref="B41:B42"/>
    <mergeCell ref="B43:B45"/>
    <mergeCell ref="A4:A6"/>
    <mergeCell ref="B4:B6"/>
    <mergeCell ref="C4:C6"/>
    <mergeCell ref="A20:A32"/>
    <mergeCell ref="B20:B29"/>
    <mergeCell ref="B30:B32"/>
    <mergeCell ref="A7:A19"/>
    <mergeCell ref="B7:B8"/>
    <mergeCell ref="B9:B10"/>
    <mergeCell ref="B11:B13"/>
    <mergeCell ref="B14:B16"/>
    <mergeCell ref="B17:B1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5" xr:uid="{0F48B1AA-D1D0-44EC-9FE3-A3F0AE4AA443}">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A7B62BDB-E456-4802-AE3F-535EECE5D6C3}">
          <x14:formula1>
            <xm:f>Guias!$R$3:$R$102</xm:f>
          </x14:formula1>
          <xm:sqref>M7:M45</xm:sqref>
        </x14:dataValidation>
        <x14:dataValidation type="list" allowBlank="1" showInputMessage="1" showErrorMessage="1" xr:uid="{F55C7D70-27FE-43CF-BE9C-333591E92B39}">
          <x14:formula1>
            <xm:f>Guias!$P$3:$P$78</xm:f>
          </x14:formula1>
          <xm:sqref>L7:L45</xm:sqref>
        </x14:dataValidation>
        <x14:dataValidation type="list" allowBlank="1" showInputMessage="1" xr:uid="{CCDA01E3-8D12-41BF-8D11-08F5C1B64819}">
          <x14:formula1>
            <xm:f>Guias!$J$3:$J$25</xm:f>
          </x14:formula1>
          <xm:sqref>I7:I45</xm:sqref>
        </x14:dataValidation>
        <x14:dataValidation type="list" allowBlank="1" showInputMessage="1" xr:uid="{F6479C58-F594-4069-8037-699116C3C68D}">
          <x14:formula1>
            <xm:f>Guias!$H$3:$H$22</xm:f>
          </x14:formula1>
          <xm:sqref>E7:E45</xm:sqref>
        </x14:dataValidation>
        <x14:dataValidation type="list" allowBlank="1" showInputMessage="1" xr:uid="{F5160B9A-D35E-455B-9EA9-F9BB887F3CAB}">
          <x14:formula1>
            <xm:f>Guias!$A$2:$A$4</xm:f>
          </x14:formula1>
          <xm:sqref>C7:C8</xm:sqref>
        </x14:dataValidation>
        <x14:dataValidation type="list" allowBlank="1" showInputMessage="1" xr:uid="{5CEB24A7-526B-40D0-BE56-5440F30DEA2C}">
          <x14:formula1>
            <xm:f>Guias!$A$85:$A$142</xm:f>
          </x14:formula1>
          <xm:sqref>C30:C32</xm:sqref>
        </x14:dataValidation>
        <x14:dataValidation type="list" allowBlank="1" showInputMessage="1" xr:uid="{56835E3B-C405-4F04-A325-226ED1B87ABB}">
          <x14:formula1>
            <xm:f>Guias!$A$143:$A$167</xm:f>
          </x14:formula1>
          <xm:sqref>C33:C35</xm:sqref>
        </x14:dataValidation>
        <x14:dataValidation type="list" allowBlank="1" showInputMessage="1" xr:uid="{7C60F41D-2306-46CB-A382-056E6845CF6C}">
          <x14:formula1>
            <xm:f>Guias!$A$172:$A$199</xm:f>
          </x14:formula1>
          <xm:sqref>C43:C45</xm:sqref>
        </x14:dataValidation>
        <x14:dataValidation type="list" allowBlank="1" showInputMessage="1" xr:uid="{C6102A39-8E76-4BD2-A861-70503A4E1870}">
          <x14:formula1>
            <xm:f>Guias!$A$226:$A$229</xm:f>
          </x14:formula1>
          <xm:sqref>C9:C10</xm:sqref>
        </x14:dataValidation>
        <x14:dataValidation type="list" allowBlank="1" showInputMessage="1" xr:uid="{FEC11294-6BFC-4591-BC1A-73B6F32DE90B}">
          <x14:formula1>
            <xm:f>Guias!$A$230:$A$242</xm:f>
          </x14:formula1>
          <xm:sqref>C36:C38</xm:sqref>
        </x14:dataValidation>
        <x14:dataValidation type="list" allowBlank="1" showInputMessage="1" xr:uid="{172F2741-557F-4BFF-B8E4-1C37D60F0D0B}">
          <x14:formula1>
            <xm:f>Guias!$A$243:$A$244</xm:f>
          </x14:formula1>
          <xm:sqref>C39:C40</xm:sqref>
        </x14:dataValidation>
        <x14:dataValidation type="list" allowBlank="1" showInputMessage="1" xr:uid="{D146BC29-2A55-4078-B3F5-9C84F0742693}">
          <x14:formula1>
            <xm:f>Guias!$A$168:$A$171</xm:f>
          </x14:formula1>
          <xm:sqref>C41:C42</xm:sqref>
        </x14:dataValidation>
        <x14:dataValidation type="list" allowBlank="1" showInputMessage="1" xr:uid="{D9A97F01-309C-4D61-BC0A-A422EE07123C}">
          <x14:formula1>
            <xm:f>Guias!$A$260:$A$272</xm:f>
          </x14:formula1>
          <xm:sqref>C17:C19</xm:sqref>
        </x14:dataValidation>
        <x14:dataValidation type="list" allowBlank="1" showInputMessage="1" xr:uid="{A15111FC-75B1-4B73-8C83-9C13203478D3}">
          <x14:formula1>
            <xm:f>Guias!$A$200:$A$224</xm:f>
          </x14:formula1>
          <xm:sqref>C11:C13</xm:sqref>
        </x14:dataValidation>
        <x14:dataValidation type="list" allowBlank="1" showInputMessage="1" xr:uid="{7070AFE9-41FE-46EA-B63A-7642B8C9541A}">
          <x14:formula1>
            <xm:f>Guias!$A$245:$A$259</xm:f>
          </x14:formula1>
          <xm:sqref>C14:C16</xm:sqref>
        </x14:dataValidation>
        <x14:dataValidation type="list" allowBlank="1" showInputMessage="1" xr:uid="{7CFA342D-D7E4-4120-8486-D0339A2D1210}">
          <x14:formula1>
            <xm:f>Guias!$A$5:$A$84</xm:f>
          </x14:formula1>
          <xm:sqref>C20:C29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FF5E3-5088-410D-A367-38CE9E832E96}">
  <sheetPr codeName="Sheet11"/>
  <dimension ref="A1:P79"/>
  <sheetViews>
    <sheetView topLeftCell="A21" zoomScale="85" zoomScaleNormal="85" workbookViewId="0">
      <selection activeCell="I14" sqref="I1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t="29">
      <c r="A7" s="564" t="s">
        <v>658</v>
      </c>
      <c r="B7" s="561" t="s">
        <v>67</v>
      </c>
      <c r="C7" s="22" t="s">
        <v>40</v>
      </c>
      <c r="D7" s="27">
        <v>264.60000000000002</v>
      </c>
      <c r="E7" s="22" t="s">
        <v>246</v>
      </c>
      <c r="F7" s="23"/>
      <c r="G7" s="23"/>
      <c r="H7" s="24" t="s">
        <v>1824</v>
      </c>
      <c r="I7" s="25" t="s">
        <v>2160</v>
      </c>
      <c r="J7" s="97" t="s">
        <v>2186</v>
      </c>
      <c r="K7" s="27"/>
      <c r="L7" s="27"/>
      <c r="M7" s="27"/>
      <c r="N7" s="27"/>
      <c r="P7" s="3" t="s">
        <v>1305</v>
      </c>
    </row>
    <row r="8" spans="1:16" ht="15" customHeight="1" thickBot="1">
      <c r="A8" s="565"/>
      <c r="B8" s="563"/>
      <c r="C8" s="19"/>
      <c r="D8" s="161">
        <v>0</v>
      </c>
      <c r="E8" s="78"/>
      <c r="F8" s="170"/>
      <c r="G8" s="170"/>
      <c r="H8" s="171" t="s">
        <v>1824</v>
      </c>
      <c r="I8" s="155"/>
      <c r="J8" s="231"/>
      <c r="K8" s="151"/>
      <c r="L8" s="151"/>
      <c r="M8" s="151"/>
      <c r="N8" s="151"/>
      <c r="P8" s="3" t="s">
        <v>1306</v>
      </c>
    </row>
    <row r="9" spans="1:16" ht="15" customHeight="1">
      <c r="A9" s="565"/>
      <c r="B9" s="558" t="s">
        <v>127</v>
      </c>
      <c r="C9" s="232"/>
      <c r="D9" s="252">
        <v>0</v>
      </c>
      <c r="E9" s="20"/>
      <c r="F9" s="91"/>
      <c r="G9" s="91"/>
      <c r="H9" s="92" t="s">
        <v>1824</v>
      </c>
      <c r="I9" s="154"/>
      <c r="J9" s="99"/>
      <c r="K9" s="28"/>
      <c r="L9" s="28"/>
      <c r="M9" s="28"/>
      <c r="N9" s="28"/>
    </row>
    <row r="10" spans="1:16" ht="15" customHeight="1" thickBot="1">
      <c r="A10" s="565"/>
      <c r="B10" s="560"/>
      <c r="C10" s="233"/>
      <c r="D10" s="253">
        <v>0</v>
      </c>
      <c r="E10" s="128"/>
      <c r="F10" s="204"/>
      <c r="G10" s="204"/>
      <c r="H10" s="168" t="s">
        <v>1824</v>
      </c>
      <c r="I10" s="174"/>
      <c r="J10" s="101"/>
      <c r="K10" s="149"/>
      <c r="L10" s="149"/>
      <c r="M10" s="149"/>
      <c r="N10" s="149"/>
    </row>
    <row r="11" spans="1:16" ht="29">
      <c r="A11" s="565"/>
      <c r="B11" s="561" t="s">
        <v>23</v>
      </c>
      <c r="C11" s="22" t="s">
        <v>485</v>
      </c>
      <c r="D11" s="27">
        <v>610.64</v>
      </c>
      <c r="E11" s="22" t="s">
        <v>490</v>
      </c>
      <c r="F11" s="23"/>
      <c r="G11" s="23"/>
      <c r="H11" s="24" t="s">
        <v>1824</v>
      </c>
      <c r="I11" s="25" t="s">
        <v>2161</v>
      </c>
      <c r="J11" s="97" t="s">
        <v>2177</v>
      </c>
      <c r="K11" s="27" t="str">
        <f>IF(C11="",,VLOOKUP(C11,Patrones!$A$1:$E$293,5,FALSE))</f>
        <v>CLBA-036IUI</v>
      </c>
      <c r="L11" s="27"/>
      <c r="M11" s="27"/>
      <c r="N11" s="27"/>
    </row>
    <row r="12" spans="1:16" ht="29">
      <c r="A12" s="565"/>
      <c r="B12" s="562"/>
      <c r="C12" s="19" t="s">
        <v>1134</v>
      </c>
      <c r="D12" s="161">
        <v>1332</v>
      </c>
      <c r="E12" s="19" t="s">
        <v>765</v>
      </c>
      <c r="F12" s="83"/>
      <c r="G12" s="83"/>
      <c r="H12" s="226" t="s">
        <v>1824</v>
      </c>
      <c r="I12" s="270" t="s">
        <v>2162</v>
      </c>
      <c r="J12" s="262" t="s">
        <v>2178</v>
      </c>
      <c r="K12" s="161" t="str">
        <f>IF(C12="",,VLOOKUP(C12,Patrones!$A$1:$E$293,5,FALSE))</f>
        <v>CLBA-036IUI</v>
      </c>
      <c r="L12" s="161"/>
      <c r="M12" s="161"/>
      <c r="N12" s="161"/>
    </row>
    <row r="13" spans="1:16" ht="58.5" thickBot="1">
      <c r="A13" s="565"/>
      <c r="B13" s="563"/>
      <c r="C13" s="19" t="s">
        <v>296</v>
      </c>
      <c r="D13" s="161">
        <v>237.4</v>
      </c>
      <c r="E13" s="173" t="s">
        <v>162</v>
      </c>
      <c r="F13" s="170"/>
      <c r="G13" s="170"/>
      <c r="H13" s="171" t="s">
        <v>1824</v>
      </c>
      <c r="I13" s="172" t="s">
        <v>2563</v>
      </c>
      <c r="J13" s="195" t="s">
        <v>2187</v>
      </c>
      <c r="K13" s="169" t="str">
        <f>IF(C13="",,VLOOKUP(C13,Patrones!$A$1:$E$293,5,FALSE))</f>
        <v>CLBA-036IUI</v>
      </c>
      <c r="L13" s="169"/>
      <c r="M13" s="169"/>
      <c r="N13" s="169"/>
    </row>
    <row r="14" spans="1:16" ht="58">
      <c r="A14" s="565"/>
      <c r="B14" s="558" t="s">
        <v>29</v>
      </c>
      <c r="C14" s="232" t="s">
        <v>272</v>
      </c>
      <c r="D14" s="252">
        <v>22.88</v>
      </c>
      <c r="E14" s="20" t="s">
        <v>246</v>
      </c>
      <c r="F14" s="91"/>
      <c r="G14" s="91"/>
      <c r="H14" s="92" t="s">
        <v>1824</v>
      </c>
      <c r="I14" s="251" t="s">
        <v>2155</v>
      </c>
      <c r="J14" s="99" t="s">
        <v>2180</v>
      </c>
      <c r="K14" s="28"/>
      <c r="L14" s="28"/>
      <c r="M14" s="28"/>
      <c r="N14" s="28"/>
    </row>
    <row r="15" spans="1:16" ht="29">
      <c r="A15" s="565"/>
      <c r="B15" s="559"/>
      <c r="C15" s="233" t="s">
        <v>706</v>
      </c>
      <c r="D15" s="253">
        <v>92.5</v>
      </c>
      <c r="E15" s="128" t="s">
        <v>507</v>
      </c>
      <c r="F15" s="95"/>
      <c r="G15" s="95"/>
      <c r="H15" s="96" t="s">
        <v>1824</v>
      </c>
      <c r="I15" s="256" t="s">
        <v>2174</v>
      </c>
      <c r="J15" s="267" t="s">
        <v>2181</v>
      </c>
      <c r="K15" s="26"/>
      <c r="L15" s="26"/>
      <c r="M15" s="26"/>
      <c r="N15" s="26"/>
    </row>
    <row r="16" spans="1:16" ht="15" thickBot="1">
      <c r="A16" s="565"/>
      <c r="B16" s="559"/>
      <c r="C16" s="299"/>
      <c r="D16" s="350">
        <v>0</v>
      </c>
      <c r="E16" s="373"/>
      <c r="F16" s="374"/>
      <c r="G16" s="374"/>
      <c r="H16" s="404" t="s">
        <v>1824</v>
      </c>
      <c r="I16" s="414"/>
      <c r="J16" s="375"/>
      <c r="K16" s="149"/>
      <c r="L16" s="149"/>
      <c r="M16" s="149"/>
      <c r="N16" s="149"/>
    </row>
    <row r="17" spans="1:14">
      <c r="A17" s="565"/>
      <c r="B17" s="561" t="s">
        <v>33</v>
      </c>
      <c r="C17" s="22"/>
      <c r="D17" s="27">
        <v>0</v>
      </c>
      <c r="E17" s="22"/>
      <c r="F17" s="23"/>
      <c r="G17" s="23"/>
      <c r="H17" s="24" t="s">
        <v>1824</v>
      </c>
      <c r="I17" s="25"/>
      <c r="J17" s="97"/>
      <c r="K17" s="27">
        <f>IF(C17="",,VLOOKUP(C17,Patrones!$A$1:$E$293,5,FALSE))</f>
        <v>0</v>
      </c>
      <c r="L17" s="27"/>
      <c r="M17" s="27"/>
      <c r="N17" s="27"/>
    </row>
    <row r="18" spans="1:14">
      <c r="A18" s="565"/>
      <c r="B18" s="562"/>
      <c r="C18" s="19"/>
      <c r="D18" s="161">
        <v>0</v>
      </c>
      <c r="E18" s="127"/>
      <c r="F18" s="165"/>
      <c r="G18" s="165"/>
      <c r="H18" s="79" t="s">
        <v>1824</v>
      </c>
      <c r="I18" s="146"/>
      <c r="J18" s="269"/>
      <c r="K18" s="145">
        <f>IF(C18="",,VLOOKUP(C18,Patrones!$A$1:$E$293,5,FALSE))</f>
        <v>0</v>
      </c>
      <c r="L18" s="145"/>
      <c r="M18" s="145"/>
      <c r="N18" s="145"/>
    </row>
    <row r="19" spans="1:14" ht="15" thickBot="1">
      <c r="A19" s="566"/>
      <c r="B19" s="563"/>
      <c r="C19" s="173"/>
      <c r="D19" s="169">
        <v>0</v>
      </c>
      <c r="E19" s="173"/>
      <c r="F19" s="170"/>
      <c r="G19" s="170"/>
      <c r="H19" s="171" t="s">
        <v>1824</v>
      </c>
      <c r="I19" s="172"/>
      <c r="J19" s="195"/>
      <c r="K19" s="169">
        <f>IF(C19="",,VLOOKUP(C19,Patrones!$A$1:$E$293,5,FALSE))</f>
        <v>0</v>
      </c>
      <c r="L19" s="169"/>
      <c r="M19" s="169"/>
      <c r="N19" s="169"/>
    </row>
    <row r="20" spans="1:14">
      <c r="A20" s="556" t="s">
        <v>659</v>
      </c>
      <c r="B20" s="558" t="s">
        <v>8</v>
      </c>
      <c r="C20" s="397" t="s">
        <v>1061</v>
      </c>
      <c r="D20" s="252">
        <v>560</v>
      </c>
      <c r="E20" s="399" t="s">
        <v>137</v>
      </c>
      <c r="F20" s="418">
        <v>8.3333333333333329E-2</v>
      </c>
      <c r="G20" s="418" t="s">
        <v>978</v>
      </c>
      <c r="H20" s="401">
        <v>46.666666666666664</v>
      </c>
      <c r="I20" s="338" t="s">
        <v>1045</v>
      </c>
      <c r="J20" s="419"/>
      <c r="K20" s="403" t="str">
        <f>IF(C20="",,VLOOKUP(C20,Patrones!$A$1:$E$293,5,FALSE))</f>
        <v>ACAJ-209R1IUI</v>
      </c>
      <c r="L20" s="403"/>
      <c r="M20" s="403"/>
      <c r="N20" s="403"/>
    </row>
    <row r="21" spans="1:14" ht="29">
      <c r="A21" s="557"/>
      <c r="B21" s="559"/>
      <c r="C21" s="237" t="s">
        <v>96</v>
      </c>
      <c r="D21" s="253">
        <v>737.36</v>
      </c>
      <c r="E21" s="238" t="s">
        <v>162</v>
      </c>
      <c r="F21" s="228"/>
      <c r="G21" s="228"/>
      <c r="H21" s="239" t="s">
        <v>1824</v>
      </c>
      <c r="I21" s="251" t="s">
        <v>2152</v>
      </c>
      <c r="J21" s="229" t="s">
        <v>2188</v>
      </c>
      <c r="K21" s="162" t="str">
        <f>IF(C21="",,VLOOKUP(C21,Patrones!$A$1:$E$293,5,FALSE))</f>
        <v>ACAP-178IUI</v>
      </c>
      <c r="L21" s="162"/>
      <c r="M21" s="162"/>
      <c r="N21" s="162"/>
    </row>
    <row r="22" spans="1:14">
      <c r="A22" s="557"/>
      <c r="B22" s="559"/>
      <c r="C22" s="237" t="s">
        <v>94</v>
      </c>
      <c r="D22" s="253">
        <f>IF(C22="",,VLOOKUP(C22,CIERRE!A$70:AJ$800,9,FALSE))</f>
        <v>84</v>
      </c>
      <c r="E22" s="238" t="s">
        <v>162</v>
      </c>
      <c r="F22" s="228"/>
      <c r="G22" s="228"/>
      <c r="H22" s="239"/>
      <c r="I22" s="251" t="s">
        <v>2185</v>
      </c>
      <c r="J22" s="229" t="s">
        <v>2179</v>
      </c>
      <c r="K22" s="162" t="e">
        <f>IF(C22="",,VLOOKUP(C22,Patrones!$A$1:$E$293,5,FALSE))</f>
        <v>#N/A</v>
      </c>
      <c r="L22" s="162"/>
      <c r="M22" s="162"/>
      <c r="N22" s="162"/>
    </row>
    <row r="23" spans="1:14" ht="29">
      <c r="A23" s="557"/>
      <c r="B23" s="559"/>
      <c r="C23" s="237" t="s">
        <v>248</v>
      </c>
      <c r="D23" s="253">
        <v>232</v>
      </c>
      <c r="E23" s="238" t="s">
        <v>738</v>
      </c>
      <c r="F23" s="228"/>
      <c r="G23" s="228"/>
      <c r="H23" s="239"/>
      <c r="I23" s="251" t="s">
        <v>2164</v>
      </c>
      <c r="J23" s="229" t="s">
        <v>2189</v>
      </c>
      <c r="K23" s="162" t="str">
        <f>IF(C23="",,VLOOKUP(C23,Patrones!$A$1:$E$293,5,FALSE))</f>
        <v>ACAO-155IUI</v>
      </c>
      <c r="L23" s="162"/>
      <c r="M23" s="162"/>
      <c r="N23" s="162"/>
    </row>
    <row r="24" spans="1:14" ht="29">
      <c r="A24" s="557"/>
      <c r="B24" s="559"/>
      <c r="C24" s="237" t="s">
        <v>138</v>
      </c>
      <c r="D24" s="253">
        <v>94</v>
      </c>
      <c r="E24" s="238" t="s">
        <v>765</v>
      </c>
      <c r="F24" s="228"/>
      <c r="G24" s="228"/>
      <c r="H24" s="239"/>
      <c r="I24" s="251" t="s">
        <v>2166</v>
      </c>
      <c r="J24" s="420" t="s">
        <v>2182</v>
      </c>
      <c r="K24" s="162" t="str">
        <f>IF(C24="",,VLOOKUP(C24,Patrones!$A$1:$E$293,5,FALSE))</f>
        <v>ACAG-002IUI</v>
      </c>
      <c r="L24" s="162"/>
      <c r="M24" s="162"/>
      <c r="N24" s="162"/>
    </row>
    <row r="25" spans="1:14">
      <c r="A25" s="557"/>
      <c r="B25" s="559"/>
      <c r="C25" s="237" t="s">
        <v>273</v>
      </c>
      <c r="D25" s="253">
        <v>468</v>
      </c>
      <c r="E25" s="238" t="s">
        <v>490</v>
      </c>
      <c r="F25" s="228"/>
      <c r="G25" s="228"/>
      <c r="H25" s="239"/>
      <c r="I25" s="251" t="s">
        <v>2167</v>
      </c>
      <c r="J25" s="229" t="s">
        <v>2179</v>
      </c>
      <c r="K25" s="162"/>
      <c r="L25" s="162"/>
      <c r="M25" s="162"/>
      <c r="N25" s="162"/>
    </row>
    <row r="26" spans="1:14" ht="29">
      <c r="A26" s="557"/>
      <c r="B26" s="559"/>
      <c r="C26" s="237" t="s">
        <v>93</v>
      </c>
      <c r="D26" s="253">
        <v>294.39999999999998</v>
      </c>
      <c r="E26" s="238" t="s">
        <v>162</v>
      </c>
      <c r="F26" s="228"/>
      <c r="G26" s="228"/>
      <c r="H26" s="239"/>
      <c r="I26" s="251" t="s">
        <v>2168</v>
      </c>
      <c r="J26" s="229" t="s">
        <v>2179</v>
      </c>
      <c r="K26" s="162"/>
      <c r="L26" s="162"/>
      <c r="M26" s="162"/>
      <c r="N26" s="162"/>
    </row>
    <row r="27" spans="1:14">
      <c r="A27" s="557"/>
      <c r="B27" s="559"/>
      <c r="C27" s="237" t="s">
        <v>96</v>
      </c>
      <c r="D27" s="253">
        <v>737.36</v>
      </c>
      <c r="E27" s="238" t="s">
        <v>490</v>
      </c>
      <c r="F27" s="228"/>
      <c r="G27" s="228"/>
      <c r="H27" s="239"/>
      <c r="I27" s="251" t="s">
        <v>2169</v>
      </c>
      <c r="J27" s="229" t="s">
        <v>2179</v>
      </c>
      <c r="K27" s="162"/>
      <c r="L27" s="162"/>
      <c r="M27" s="162"/>
      <c r="N27" s="162"/>
    </row>
    <row r="28" spans="1:14" ht="43.5">
      <c r="A28" s="557"/>
      <c r="B28" s="559"/>
      <c r="C28" s="237" t="s">
        <v>1538</v>
      </c>
      <c r="D28" s="253">
        <v>264</v>
      </c>
      <c r="E28" s="238" t="s">
        <v>246</v>
      </c>
      <c r="F28" s="228"/>
      <c r="G28" s="228"/>
      <c r="H28" s="239" t="s">
        <v>1824</v>
      </c>
      <c r="I28" s="251" t="s">
        <v>2153</v>
      </c>
      <c r="J28" s="229" t="s">
        <v>2190</v>
      </c>
      <c r="K28" s="162" t="e">
        <f>IF(C28="",,VLOOKUP(C28,Patrones!$A$1:$E$293,5,FALSE))</f>
        <v>#N/A</v>
      </c>
      <c r="L28" s="162"/>
      <c r="M28" s="162"/>
      <c r="N28" s="162"/>
    </row>
    <row r="29" spans="1:14">
      <c r="A29" s="557"/>
      <c r="B29" s="559"/>
      <c r="C29" s="237" t="s">
        <v>1071</v>
      </c>
      <c r="D29" s="254">
        <v>628.67999999999995</v>
      </c>
      <c r="E29" s="238" t="s">
        <v>171</v>
      </c>
      <c r="F29" s="228"/>
      <c r="G29" s="228"/>
      <c r="H29" s="239"/>
      <c r="I29" s="417" t="s">
        <v>2154</v>
      </c>
      <c r="J29" s="420" t="s">
        <v>2191</v>
      </c>
      <c r="K29" s="162" t="str">
        <f>IF(C29="",,VLOOKUP(C29,Patrones!$A$1:$E$293,5,FALSE))</f>
        <v>ACAF-136WIW</v>
      </c>
      <c r="L29" s="162"/>
      <c r="M29" s="162"/>
      <c r="N29" s="162"/>
    </row>
    <row r="30" spans="1:14" ht="29">
      <c r="A30" s="557"/>
      <c r="B30" s="559"/>
      <c r="C30" s="237" t="s">
        <v>676</v>
      </c>
      <c r="D30" s="254">
        <v>266.75</v>
      </c>
      <c r="E30" s="238" t="s">
        <v>246</v>
      </c>
      <c r="F30" s="228"/>
      <c r="G30" s="228"/>
      <c r="H30" s="239"/>
      <c r="I30" s="256" t="s">
        <v>2165</v>
      </c>
      <c r="J30" s="229" t="s">
        <v>2183</v>
      </c>
      <c r="K30" s="162"/>
      <c r="L30" s="162"/>
      <c r="M30" s="162"/>
      <c r="N30" s="162"/>
    </row>
    <row r="31" spans="1:14" ht="15" thickBot="1">
      <c r="A31" s="557"/>
      <c r="B31" s="560"/>
      <c r="C31" s="236" t="s">
        <v>1061</v>
      </c>
      <c r="D31" s="255">
        <v>560</v>
      </c>
      <c r="E31" s="150" t="s">
        <v>734</v>
      </c>
      <c r="F31" s="93"/>
      <c r="G31" s="93"/>
      <c r="H31" s="94" t="s">
        <v>1824</v>
      </c>
      <c r="I31" s="152" t="s">
        <v>2159</v>
      </c>
      <c r="J31" s="101" t="s">
        <v>2179</v>
      </c>
      <c r="K31" s="29" t="str">
        <f>IF(C31="",,VLOOKUP(C31,Patrones!$A$1:$E$293,5,FALSE))</f>
        <v>ACAJ-209R1IUI</v>
      </c>
      <c r="L31" s="29"/>
      <c r="M31" s="29"/>
      <c r="N31" s="29"/>
    </row>
    <row r="32" spans="1:14">
      <c r="A32" s="557"/>
      <c r="B32" s="561" t="s">
        <v>66</v>
      </c>
      <c r="C32" s="19" t="s">
        <v>11</v>
      </c>
      <c r="D32" s="161">
        <v>281.2</v>
      </c>
      <c r="E32" s="19" t="s">
        <v>137</v>
      </c>
      <c r="F32" s="83">
        <v>0.875</v>
      </c>
      <c r="G32" s="83">
        <v>3.125E-2</v>
      </c>
      <c r="H32" s="226">
        <v>43.9375</v>
      </c>
      <c r="I32" s="270" t="s">
        <v>1045</v>
      </c>
      <c r="J32" s="262"/>
      <c r="K32" s="161" t="str">
        <f>IF(C32="",,VLOOKUP(C32,Patrones!$A$1:$E$293,5,FALSE))</f>
        <v>ACAH-161ITI</v>
      </c>
      <c r="L32" s="161"/>
      <c r="M32" s="161"/>
      <c r="N32" s="161"/>
    </row>
    <row r="33" spans="1:14" ht="29">
      <c r="A33" s="557"/>
      <c r="B33" s="562"/>
      <c r="C33" s="19" t="s">
        <v>922</v>
      </c>
      <c r="D33" s="161">
        <v>208.15</v>
      </c>
      <c r="E33" s="19" t="s">
        <v>246</v>
      </c>
      <c r="F33" s="83"/>
      <c r="G33" s="83"/>
      <c r="H33" s="226" t="s">
        <v>1824</v>
      </c>
      <c r="I33" s="270" t="s">
        <v>2172</v>
      </c>
      <c r="J33" s="262" t="s">
        <v>2184</v>
      </c>
      <c r="K33" s="161" t="str">
        <f>IF(C33="",,VLOOKUP(C33,Patrones!$A$1:$E$293,5,FALSE))</f>
        <v>ACAJ-094WIW</v>
      </c>
      <c r="L33" s="161"/>
      <c r="M33" s="161"/>
      <c r="N33" s="161"/>
    </row>
    <row r="34" spans="1:14" ht="44" thickBot="1">
      <c r="A34" s="557"/>
      <c r="B34" s="563"/>
      <c r="C34" s="19" t="s">
        <v>1607</v>
      </c>
      <c r="D34" s="161">
        <v>136.32</v>
      </c>
      <c r="E34" s="19" t="s">
        <v>162</v>
      </c>
      <c r="F34" s="83"/>
      <c r="G34" s="83"/>
      <c r="H34" s="226" t="s">
        <v>1824</v>
      </c>
      <c r="I34" s="270" t="s">
        <v>2173</v>
      </c>
      <c r="J34" s="421" t="s">
        <v>2192</v>
      </c>
      <c r="K34" s="161" t="e">
        <f>IF(C34="",,VLOOKUP(C34,Patrones!$A$1:$E$293,5,FALSE))</f>
        <v>#N/A</v>
      </c>
      <c r="L34" s="161"/>
      <c r="M34" s="161"/>
      <c r="N34" s="161"/>
    </row>
    <row r="35" spans="1:14">
      <c r="A35" s="567" t="s">
        <v>660</v>
      </c>
      <c r="B35" s="558" t="s">
        <v>20</v>
      </c>
      <c r="C35" s="232"/>
      <c r="D35" s="252">
        <v>0</v>
      </c>
      <c r="E35" s="20"/>
      <c r="F35" s="21"/>
      <c r="G35" s="21"/>
      <c r="H35" s="194" t="s">
        <v>1824</v>
      </c>
      <c r="I35" s="154"/>
      <c r="J35" s="99"/>
      <c r="K35" s="28">
        <f>IF(C35="",,VLOOKUP(C35,Patrones!$A$1:$E$293,5,FALSE))</f>
        <v>0</v>
      </c>
      <c r="L35" s="28"/>
      <c r="M35" s="28"/>
      <c r="N35" s="28"/>
    </row>
    <row r="36" spans="1:14">
      <c r="A36" s="568"/>
      <c r="B36" s="559"/>
      <c r="C36" s="233"/>
      <c r="D36" s="253">
        <v>0</v>
      </c>
      <c r="E36" s="128"/>
      <c r="F36" s="95"/>
      <c r="G36" s="95"/>
      <c r="H36" s="96" t="s">
        <v>1824</v>
      </c>
      <c r="I36" s="256"/>
      <c r="J36" s="267"/>
      <c r="K36" s="26">
        <f>IF(C36="",,VLOOKUP(C36,Patrones!$A$1:$E$293,5,FALSE))</f>
        <v>0</v>
      </c>
      <c r="L36" s="26"/>
      <c r="M36" s="26"/>
      <c r="N36" s="26"/>
    </row>
    <row r="37" spans="1:14" ht="15" thickBot="1">
      <c r="A37" s="568"/>
      <c r="B37" s="560"/>
      <c r="C37" s="233"/>
      <c r="D37" s="253">
        <v>0</v>
      </c>
      <c r="E37" s="128"/>
      <c r="F37" s="204"/>
      <c r="G37" s="204"/>
      <c r="H37" s="168" t="s">
        <v>1824</v>
      </c>
      <c r="I37" s="144"/>
      <c r="J37" s="211"/>
      <c r="K37" s="166">
        <f>IF(C37="",,VLOOKUP(C37,Patrones!$A$1:$E$293,5,FALSE))</f>
        <v>0</v>
      </c>
      <c r="L37" s="166"/>
      <c r="M37" s="166"/>
      <c r="N37" s="166"/>
    </row>
    <row r="38" spans="1:14">
      <c r="A38" s="568"/>
      <c r="B38" s="561" t="s">
        <v>28</v>
      </c>
      <c r="C38" s="22"/>
      <c r="D38" s="27">
        <v>0</v>
      </c>
      <c r="E38" s="22"/>
      <c r="F38" s="23"/>
      <c r="G38" s="23"/>
      <c r="H38" s="24" t="s">
        <v>1824</v>
      </c>
      <c r="I38" s="25"/>
      <c r="J38" s="98"/>
      <c r="K38" s="27">
        <f>IF(C38="",,VLOOKUP(C38,Patrones!$A$1:$E$293,5,FALSE))</f>
        <v>0</v>
      </c>
      <c r="L38" s="27"/>
      <c r="M38" s="27"/>
      <c r="N38" s="27"/>
    </row>
    <row r="39" spans="1:14">
      <c r="A39" s="568"/>
      <c r="B39" s="562"/>
      <c r="C39" s="127"/>
      <c r="D39" s="145">
        <v>0</v>
      </c>
      <c r="E39" s="127"/>
      <c r="F39" s="165"/>
      <c r="G39" s="165"/>
      <c r="H39" s="79" t="s">
        <v>1824</v>
      </c>
      <c r="I39" s="146"/>
      <c r="J39" s="242"/>
      <c r="K39" s="145">
        <f>IF(C39="",,VLOOKUP(C39,Patrones!$A$1:$E$293,5,FALSE))</f>
        <v>0</v>
      </c>
      <c r="L39" s="145"/>
      <c r="M39" s="145"/>
      <c r="N39" s="145"/>
    </row>
    <row r="40" spans="1:14" ht="15" thickBot="1">
      <c r="A40" s="568"/>
      <c r="B40" s="563"/>
      <c r="C40" s="173"/>
      <c r="D40" s="169">
        <v>0</v>
      </c>
      <c r="E40" s="173"/>
      <c r="F40" s="170"/>
      <c r="G40" s="170"/>
      <c r="H40" s="171" t="s">
        <v>1824</v>
      </c>
      <c r="I40" s="172"/>
      <c r="J40" s="268"/>
      <c r="K40" s="169">
        <f>IF(C40="",,VLOOKUP(C40,Patrones!$A$1:$E$293,5,FALSE))</f>
        <v>0</v>
      </c>
      <c r="L40" s="169"/>
      <c r="M40" s="169"/>
      <c r="N40" s="169"/>
    </row>
    <row r="41" spans="1:14" ht="15" customHeight="1">
      <c r="A41" s="568"/>
      <c r="B41" s="570" t="s">
        <v>203</v>
      </c>
      <c r="C41" s="232"/>
      <c r="D41" s="252">
        <v>0</v>
      </c>
      <c r="E41" s="20"/>
      <c r="F41" s="91"/>
      <c r="G41" s="91"/>
      <c r="H41" s="92" t="s">
        <v>1824</v>
      </c>
      <c r="I41" s="154"/>
      <c r="J41" s="99"/>
      <c r="K41" s="28"/>
      <c r="L41" s="28"/>
      <c r="M41" s="28"/>
      <c r="N41" s="28"/>
    </row>
    <row r="42" spans="1:14" ht="15.75" customHeight="1" thickBot="1">
      <c r="A42" s="568"/>
      <c r="B42" s="571"/>
      <c r="C42" s="233"/>
      <c r="D42" s="253">
        <v>0</v>
      </c>
      <c r="E42" s="128"/>
      <c r="F42" s="204"/>
      <c r="G42" s="204"/>
      <c r="H42" s="168" t="s">
        <v>1824</v>
      </c>
      <c r="I42" s="144"/>
      <c r="J42" s="211"/>
      <c r="K42" s="166"/>
      <c r="L42" s="166"/>
      <c r="M42" s="166"/>
      <c r="N42" s="166"/>
    </row>
    <row r="43" spans="1:14">
      <c r="A43" s="568"/>
      <c r="B43" s="561" t="s">
        <v>21</v>
      </c>
      <c r="C43" s="22"/>
      <c r="D43" s="27">
        <v>0</v>
      </c>
      <c r="E43" s="22"/>
      <c r="F43" s="23"/>
      <c r="G43" s="23"/>
      <c r="H43" s="226" t="s">
        <v>1824</v>
      </c>
      <c r="I43" s="25"/>
      <c r="J43" s="97"/>
      <c r="K43" s="27"/>
      <c r="L43" s="27"/>
      <c r="M43" s="27"/>
      <c r="N43" s="27"/>
    </row>
    <row r="44" spans="1:14" ht="15" thickBot="1">
      <c r="A44" s="568"/>
      <c r="B44" s="563"/>
      <c r="C44" s="173"/>
      <c r="D44" s="169">
        <v>0</v>
      </c>
      <c r="E44" s="173"/>
      <c r="F44" s="170"/>
      <c r="G44" s="170"/>
      <c r="H44" s="171" t="s">
        <v>1824</v>
      </c>
      <c r="I44" s="172"/>
      <c r="J44" s="195"/>
      <c r="K44" s="169"/>
      <c r="L44" s="169"/>
      <c r="M44" s="169"/>
      <c r="N44" s="169"/>
    </row>
    <row r="45" spans="1:14">
      <c r="A45" s="568"/>
      <c r="B45" s="570" t="s">
        <v>22</v>
      </c>
      <c r="C45" s="232"/>
      <c r="D45" s="252">
        <v>0</v>
      </c>
      <c r="E45" s="20"/>
      <c r="F45" s="21"/>
      <c r="G45" s="21"/>
      <c r="H45" s="92" t="s">
        <v>1824</v>
      </c>
      <c r="I45" s="154"/>
      <c r="J45" s="100"/>
      <c r="K45" s="28">
        <f>IF(C45="",,VLOOKUP(C45,Patrones!$A$1:$E$293,5,FALSE))</f>
        <v>0</v>
      </c>
      <c r="L45" s="28"/>
      <c r="M45" s="28"/>
      <c r="N45" s="26"/>
    </row>
    <row r="46" spans="1:14">
      <c r="A46" s="568"/>
      <c r="B46" s="572"/>
      <c r="C46" s="234"/>
      <c r="D46" s="254">
        <v>0</v>
      </c>
      <c r="E46" s="32"/>
      <c r="F46" s="257"/>
      <c r="G46" s="257"/>
      <c r="H46" s="96" t="str">
        <f t="shared" ref="H46:H47" si="0">IF(MID(G46,1,3)="Con","",IF(E46="APAGADO",D46/24*(IF((G46-F46)*24&gt;0,(G46-F46)*24,24+(G46-F46)*24))," "))</f>
        <v xml:space="preserve"> </v>
      </c>
      <c r="I46" s="256"/>
      <c r="J46" s="263"/>
      <c r="K46" s="26">
        <f>IF(C46="",,VLOOKUP(C46,Patrones!$A$1:$E$293,5,FALSE))</f>
        <v>0</v>
      </c>
      <c r="L46" s="26"/>
      <c r="M46" s="26"/>
      <c r="N46" s="149"/>
    </row>
    <row r="47" spans="1:14" ht="15" thickBot="1">
      <c r="A47" s="569"/>
      <c r="B47" s="571"/>
      <c r="C47" s="235"/>
      <c r="D47" s="255">
        <v>0</v>
      </c>
      <c r="E47" s="167"/>
      <c r="F47" s="196"/>
      <c r="G47" s="196"/>
      <c r="H47" s="168" t="str">
        <f t="shared" si="0"/>
        <v xml:space="preserve"> </v>
      </c>
      <c r="I47" s="174"/>
      <c r="J47" s="230"/>
      <c r="K47" s="166">
        <f>IF(C47="",,VLOOKUP(C47,Patrones!$A$1:$E$293,5,FALSE))</f>
        <v>0</v>
      </c>
      <c r="L47" s="166"/>
      <c r="M47" s="166"/>
      <c r="N47" s="29"/>
    </row>
    <row r="48" spans="1:14" ht="15" thickBot="1">
      <c r="C48" s="102"/>
      <c r="E48" s="2"/>
      <c r="G48" s="198" t="s">
        <v>37</v>
      </c>
      <c r="H48" s="199">
        <f>SUM(H7:H47)</f>
        <v>90.604166666666657</v>
      </c>
      <c r="I48" s="103"/>
    </row>
    <row r="49" spans="3:8">
      <c r="C49" s="102"/>
      <c r="E49" s="2"/>
      <c r="G49" s="104"/>
      <c r="H49" s="105"/>
    </row>
    <row r="50" spans="3:8">
      <c r="C50" s="102"/>
      <c r="E50" s="2"/>
      <c r="G50" s="104"/>
      <c r="H50" s="105"/>
    </row>
    <row r="51" spans="3:8">
      <c r="C51" s="102"/>
    </row>
    <row r="52" spans="3:8">
      <c r="C52" s="102"/>
    </row>
    <row r="53" spans="3:8">
      <c r="C53" s="102"/>
    </row>
    <row r="54" spans="3:8">
      <c r="C54" s="102"/>
    </row>
    <row r="55" spans="3:8">
      <c r="C55" s="241"/>
    </row>
    <row r="56" spans="3:8">
      <c r="C56" s="241"/>
    </row>
    <row r="57" spans="3:8">
      <c r="C57" s="241"/>
    </row>
    <row r="58" spans="3:8">
      <c r="C58" s="241"/>
    </row>
    <row r="59" spans="3:8">
      <c r="C59" s="241"/>
    </row>
    <row r="60" spans="3:8">
      <c r="C60" s="241"/>
    </row>
    <row r="61" spans="3:8">
      <c r="C61" s="241"/>
    </row>
    <row r="62" spans="3:8">
      <c r="C62" s="241"/>
    </row>
    <row r="63" spans="3:8">
      <c r="C63" s="241"/>
    </row>
    <row r="64" spans="3:8">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34"/>
    <mergeCell ref="B20:B31"/>
    <mergeCell ref="B32:B34"/>
    <mergeCell ref="A7:A19"/>
    <mergeCell ref="B7:B8"/>
    <mergeCell ref="B9:B10"/>
    <mergeCell ref="B11:B13"/>
    <mergeCell ref="B14:B16"/>
    <mergeCell ref="B17:B19"/>
    <mergeCell ref="A35:A47"/>
    <mergeCell ref="B35:B37"/>
    <mergeCell ref="B38:B40"/>
    <mergeCell ref="B41:B42"/>
    <mergeCell ref="B43:B44"/>
    <mergeCell ref="B45:B47"/>
  </mergeCells>
  <dataValidations count="1">
    <dataValidation type="list" allowBlank="1" showInputMessage="1" showErrorMessage="1" sqref="N7:N47" xr:uid="{A5015F14-BEF2-4FCF-A592-0E43A2C2AE0D}">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3837F56B-0DDD-4307-AC0D-1FEC6E1878B1}">
          <x14:formula1>
            <xm:f>Guias!$A$2:$A$4</xm:f>
          </x14:formula1>
          <xm:sqref>C7:C8</xm:sqref>
        </x14:dataValidation>
        <x14:dataValidation type="list" allowBlank="1" showInputMessage="1" xr:uid="{11A53AF8-4240-4641-9B62-F018A3A5C9B1}">
          <x14:formula1>
            <xm:f>Guias!$A$85:$A$142</xm:f>
          </x14:formula1>
          <xm:sqref>C32:C34</xm:sqref>
        </x14:dataValidation>
        <x14:dataValidation type="list" allowBlank="1" showInputMessage="1" xr:uid="{3FD02610-DABE-473D-A9CA-563289DC80B7}">
          <x14:formula1>
            <xm:f>Guias!$A$245:$A$259</xm:f>
          </x14:formula1>
          <xm:sqref>C14:C16</xm:sqref>
        </x14:dataValidation>
        <x14:dataValidation type="list" allowBlank="1" showInputMessage="1" xr:uid="{2801305B-6DA0-4F3F-8966-0A035C658500}">
          <x14:formula1>
            <xm:f>Guias!$A$260:$A$272</xm:f>
          </x14:formula1>
          <xm:sqref>C17:C19</xm:sqref>
        </x14:dataValidation>
        <x14:dataValidation type="list" allowBlank="1" showInputMessage="1" xr:uid="{EF9711D3-76BB-4823-9FDF-B2014D4EFDF2}">
          <x14:formula1>
            <xm:f>Guias!$A$168:$A$171</xm:f>
          </x14:formula1>
          <xm:sqref>C43:C44</xm:sqref>
        </x14:dataValidation>
        <x14:dataValidation type="list" allowBlank="1" showInputMessage="1" xr:uid="{BDE6AC73-F4F6-4901-B833-0FA5D7EA3140}">
          <x14:formula1>
            <xm:f>Guias!$A$243:$A$244</xm:f>
          </x14:formula1>
          <xm:sqref>C41:C42</xm:sqref>
        </x14:dataValidation>
        <x14:dataValidation type="list" allowBlank="1" showInputMessage="1" xr:uid="{5E5D94BE-AC0E-4BBE-8FDE-AAE1ECD52687}">
          <x14:formula1>
            <xm:f>Guias!$A$230:$A$242</xm:f>
          </x14:formula1>
          <xm:sqref>C38:C40</xm:sqref>
        </x14:dataValidation>
        <x14:dataValidation type="list" allowBlank="1" showInputMessage="1" xr:uid="{CE7CBEC8-C757-4984-ACE0-AC11B7B7BD5C}">
          <x14:formula1>
            <xm:f>Guias!$A$226:$A$229</xm:f>
          </x14:formula1>
          <xm:sqref>C9:C10</xm:sqref>
        </x14:dataValidation>
        <x14:dataValidation type="list" allowBlank="1" showInputMessage="1" xr:uid="{50829C64-DAB5-463C-AE59-C324F5655B73}">
          <x14:formula1>
            <xm:f>Guias!$A$172:$A$199</xm:f>
          </x14:formula1>
          <xm:sqref>C45:C47</xm:sqref>
        </x14:dataValidation>
        <x14:dataValidation type="list" allowBlank="1" showInputMessage="1" xr:uid="{728848B8-1474-41D3-8CA2-9EDD9B0B89B7}">
          <x14:formula1>
            <xm:f>Guias!$A$143:$A$167</xm:f>
          </x14:formula1>
          <xm:sqref>C35:C37</xm:sqref>
        </x14:dataValidation>
        <x14:dataValidation type="list" allowBlank="1" showInputMessage="1" xr:uid="{EC113C32-9872-4D78-9916-61706B234E49}">
          <x14:formula1>
            <xm:f>Guias!$A$5:$A$84</xm:f>
          </x14:formula1>
          <xm:sqref>C20:C31</xm:sqref>
        </x14:dataValidation>
        <x14:dataValidation type="list" allowBlank="1" showInputMessage="1" xr:uid="{79E4B084-D619-4EFC-A4F4-015A52E103DC}">
          <x14:formula1>
            <xm:f>Guias!$H$3:$H$22</xm:f>
          </x14:formula1>
          <xm:sqref>E7:E47</xm:sqref>
        </x14:dataValidation>
        <x14:dataValidation type="list" allowBlank="1" showInputMessage="1" xr:uid="{7A6E7697-99A3-445B-AD8A-94B369AB0C92}">
          <x14:formula1>
            <xm:f>Guias!$J$3:$J$25</xm:f>
          </x14:formula1>
          <xm:sqref>I7:I47</xm:sqref>
        </x14:dataValidation>
        <x14:dataValidation type="list" allowBlank="1" showInputMessage="1" showErrorMessage="1" xr:uid="{11508ACE-8850-442D-9938-E6DEAA4F755D}">
          <x14:formula1>
            <xm:f>Guias!$P$3:$P$78</xm:f>
          </x14:formula1>
          <xm:sqref>L7:L47</xm:sqref>
        </x14:dataValidation>
        <x14:dataValidation type="list" allowBlank="1" showInputMessage="1" showErrorMessage="1" xr:uid="{760008A5-E6BA-48F3-9E1F-B4495FAFFA6F}">
          <x14:formula1>
            <xm:f>Guias!$R$3:$R$102</xm:f>
          </x14:formula1>
          <xm:sqref>M7:M47</xm:sqref>
        </x14:dataValidation>
        <x14:dataValidation type="list" allowBlank="1" showInputMessage="1" xr:uid="{BB73E086-6089-4EA7-A4ED-D1BD4E8BB0FD}">
          <x14:formula1>
            <xm:f>Guias!$A$200:$A$224</xm:f>
          </x14:formula1>
          <xm:sqref>C11:C13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7D767-9DD7-42AF-91FE-6F57A47C2130}">
  <sheetPr codeName="Sheet12"/>
  <dimension ref="A1:P77"/>
  <sheetViews>
    <sheetView zoomScaleNormal="100" workbookViewId="0">
      <selection activeCell="B36" sqref="B36:B38"/>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f>IF(C7="",,VLOOKUP(C7,CIERRE!A$70:AJ$800,9,FALSE))</f>
        <v>0</v>
      </c>
      <c r="E7" s="22"/>
      <c r="F7" s="23"/>
      <c r="G7" s="23"/>
      <c r="H7" s="24" t="str">
        <f t="shared" ref="H7:H45" si="0">IF(MID(G7,1,3)="Con","",IF(E7="APAGADO",D7/24*(IF((G7-F7)*24&gt;0,(G7-F7)*24,24+(G7-F7)*24))," "))</f>
        <v xml:space="preserve"> </v>
      </c>
      <c r="I7" s="25"/>
      <c r="J7" s="97"/>
      <c r="K7" s="27"/>
      <c r="L7" s="27"/>
      <c r="M7" s="27"/>
      <c r="N7" s="27"/>
      <c r="P7" s="3" t="s">
        <v>1305</v>
      </c>
    </row>
    <row r="8" spans="1:16" ht="15" hidden="1"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hidden="1"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hidden="1"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15" thickBot="1">
      <c r="A11" s="565"/>
      <c r="B11" s="561" t="s">
        <v>23</v>
      </c>
      <c r="C11" s="22" t="s">
        <v>26</v>
      </c>
      <c r="D11" s="27">
        <f>IF(C11="",,VLOOKUP(C11,CIERRE!A$70:AJ$800,9,FALSE))</f>
        <v>165.88</v>
      </c>
      <c r="E11" s="22" t="s">
        <v>162</v>
      </c>
      <c r="F11" s="23"/>
      <c r="G11" s="23"/>
      <c r="H11" s="24" t="str">
        <f t="shared" si="0"/>
        <v xml:space="preserve"> </v>
      </c>
      <c r="I11" s="25" t="s">
        <v>2203</v>
      </c>
      <c r="J11" s="97"/>
      <c r="K11" s="27" t="str">
        <f>IF(C11="",,VLOOKUP(C11,Patrones!$A$1:$E$293,5,FALSE))</f>
        <v>YLBA-026WIW</v>
      </c>
      <c r="L11" s="27"/>
      <c r="M11" s="27"/>
      <c r="N11" s="27"/>
    </row>
    <row r="12" spans="1:16" hidden="1">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hidden="1"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hidden="1">
      <c r="A14" s="565"/>
      <c r="B14" s="558" t="s">
        <v>29</v>
      </c>
      <c r="C14" s="232"/>
      <c r="D14" s="252">
        <f>IF(C14="",,VLOOKUP(C14,CIERRE!A$70:AJ$800,9,FALSE))</f>
        <v>0</v>
      </c>
      <c r="E14" s="20"/>
      <c r="F14" s="91"/>
      <c r="G14" s="91"/>
      <c r="H14" s="92" t="str">
        <f t="shared" si="0"/>
        <v xml:space="preserve"> </v>
      </c>
      <c r="I14" s="251"/>
      <c r="J14" s="99"/>
      <c r="K14" s="28"/>
      <c r="L14" s="28"/>
      <c r="M14" s="28"/>
      <c r="N14" s="28"/>
    </row>
    <row r="15" spans="1:16" hidden="1">
      <c r="A15" s="565"/>
      <c r="B15" s="559"/>
      <c r="C15" s="233"/>
      <c r="D15" s="253">
        <f>IF(C15="",,VLOOKUP(C15,CIERRE!A$70:AJ$800,9,FALSE))</f>
        <v>0</v>
      </c>
      <c r="E15" s="128"/>
      <c r="F15" s="95"/>
      <c r="G15" s="95"/>
      <c r="H15" s="96" t="str">
        <f t="shared" si="0"/>
        <v xml:space="preserve"> </v>
      </c>
      <c r="I15" s="256"/>
      <c r="J15" s="267"/>
      <c r="K15" s="26"/>
      <c r="L15" s="26"/>
      <c r="M15" s="26"/>
      <c r="N15" s="26"/>
    </row>
    <row r="16" spans="1:16" ht="15" hidden="1"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ht="29.5" thickBot="1">
      <c r="A17" s="565"/>
      <c r="B17" s="561" t="s">
        <v>33</v>
      </c>
      <c r="C17" s="22" t="s">
        <v>309</v>
      </c>
      <c r="D17" s="27">
        <f>IF(C17="",,VLOOKUP(C17,CIERRE!A$70:AJ$800,9,FALSE))</f>
        <v>420</v>
      </c>
      <c r="E17" s="22" t="s">
        <v>507</v>
      </c>
      <c r="F17" s="23"/>
      <c r="G17" s="23"/>
      <c r="H17" s="24" t="str">
        <f t="shared" si="0"/>
        <v xml:space="preserve"> </v>
      </c>
      <c r="I17" s="25" t="s">
        <v>2207</v>
      </c>
      <c r="J17" s="97"/>
      <c r="K17" s="27" t="str">
        <f>IF(C17="",,VLOOKUP(C17,Patrones!$A$1:$E$293,5,FALSE))</f>
        <v>YLBA-026WIW</v>
      </c>
      <c r="L17" s="27"/>
      <c r="M17" s="27"/>
      <c r="N17" s="27"/>
    </row>
    <row r="18" spans="1:14" hidden="1">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hidden="1"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1061</v>
      </c>
      <c r="D20" s="253">
        <f>IF(C20="",,VLOOKUP(C20,CIERRE!A$70:AJ$800,9,FALSE))</f>
        <v>522</v>
      </c>
      <c r="E20" s="20" t="s">
        <v>137</v>
      </c>
      <c r="F20" s="91">
        <v>0.16666666666666666</v>
      </c>
      <c r="G20" s="91">
        <v>0.20138888888888887</v>
      </c>
      <c r="H20" s="92">
        <f>IF(MID(G20,1,3)="Con","",IF(E20="APAGADO",D20/24*(IF((G20-F20)*24&gt;0,(G20-F20)*24,24+(G20-F20)*24))," "))</f>
        <v>18.124999999999993</v>
      </c>
      <c r="I20" s="154" t="s">
        <v>1045</v>
      </c>
      <c r="J20" s="99"/>
      <c r="K20" s="28" t="str">
        <f>IF(C20="",,VLOOKUP(C20,Patrones!$A$1:$E$293,5,FALSE))</f>
        <v>ACAJ-209R1IUI</v>
      </c>
      <c r="L20" s="28"/>
      <c r="M20" s="28"/>
      <c r="N20" s="28"/>
    </row>
    <row r="21" spans="1:14">
      <c r="A21" s="557"/>
      <c r="B21" s="559"/>
      <c r="C21" s="237" t="s">
        <v>1061</v>
      </c>
      <c r="D21" s="254">
        <f>IF(C21="",,VLOOKUP(C21,CIERRE!A$70:AJ$800,9,FALSE))</f>
        <v>522</v>
      </c>
      <c r="E21" s="238" t="s">
        <v>137</v>
      </c>
      <c r="F21" s="228">
        <v>0.45833333333333331</v>
      </c>
      <c r="G21" s="228">
        <v>0.48958333333333331</v>
      </c>
      <c r="H21" s="239">
        <f t="shared" si="0"/>
        <v>16.3125</v>
      </c>
      <c r="I21" s="251" t="s">
        <v>1048</v>
      </c>
      <c r="J21" s="229"/>
      <c r="K21" s="162"/>
      <c r="L21" s="162"/>
      <c r="M21" s="162"/>
      <c r="N21" s="162"/>
    </row>
    <row r="22" spans="1:14">
      <c r="A22" s="557"/>
      <c r="B22" s="559"/>
      <c r="C22" s="237" t="s">
        <v>1061</v>
      </c>
      <c r="D22" s="254">
        <f>IF(C22="",,VLOOKUP(C22,CIERRE!A$70:AJ$800,9,FALSE))</f>
        <v>522</v>
      </c>
      <c r="E22" s="238" t="s">
        <v>490</v>
      </c>
      <c r="F22" s="228"/>
      <c r="G22" s="228"/>
      <c r="H22" s="239"/>
      <c r="I22" s="251" t="s">
        <v>2200</v>
      </c>
      <c r="J22" s="229"/>
      <c r="K22" s="162"/>
      <c r="L22" s="162"/>
      <c r="M22" s="162"/>
      <c r="N22" s="162"/>
    </row>
    <row r="23" spans="1:14">
      <c r="A23" s="557"/>
      <c r="B23" s="559"/>
      <c r="C23" s="237" t="s">
        <v>96</v>
      </c>
      <c r="D23" s="254">
        <f>IF(C23="",,VLOOKUP(C23,CIERRE!A$70:AJ$800,9,FALSE))</f>
        <v>734.4</v>
      </c>
      <c r="E23" s="238" t="s">
        <v>171</v>
      </c>
      <c r="F23" s="228"/>
      <c r="G23" s="228"/>
      <c r="H23" s="239" t="str">
        <f t="shared" si="0"/>
        <v xml:space="preserve"> </v>
      </c>
      <c r="I23" s="251" t="s">
        <v>2081</v>
      </c>
      <c r="J23" s="229"/>
      <c r="K23" s="162"/>
      <c r="L23" s="162"/>
      <c r="M23" s="162"/>
      <c r="N23" s="162"/>
    </row>
    <row r="24" spans="1:14">
      <c r="A24" s="557"/>
      <c r="B24" s="559"/>
      <c r="C24" s="237" t="s">
        <v>1071</v>
      </c>
      <c r="D24" s="254">
        <f>IF(C24="",,VLOOKUP(C24,CIERRE!A$70:AJ$800,9,FALSE))</f>
        <v>630.79999999999995</v>
      </c>
      <c r="E24" s="238" t="s">
        <v>171</v>
      </c>
      <c r="F24" s="228"/>
      <c r="G24" s="228"/>
      <c r="H24" s="239" t="str">
        <f t="shared" si="0"/>
        <v xml:space="preserve"> </v>
      </c>
      <c r="I24" s="417" t="s">
        <v>2193</v>
      </c>
      <c r="J24" s="229"/>
      <c r="K24" s="162" t="str">
        <f>IF(C24="",,VLOOKUP(C24,Patrones!$A$1:$E$293,5,FALSE))</f>
        <v>ACAF-136WIW</v>
      </c>
      <c r="L24" s="162"/>
      <c r="M24" s="162"/>
      <c r="N24" s="162"/>
    </row>
    <row r="25" spans="1:14">
      <c r="A25" s="557"/>
      <c r="B25" s="559"/>
      <c r="C25" s="237" t="s">
        <v>1182</v>
      </c>
      <c r="D25" s="254">
        <f>IF(C25="",,VLOOKUP(C25,CIERRE!A$70:AJ$800,9,FALSE))</f>
        <v>57.66</v>
      </c>
      <c r="E25" s="238" t="s">
        <v>162</v>
      </c>
      <c r="F25" s="228"/>
      <c r="G25" s="228"/>
      <c r="H25" s="239"/>
      <c r="I25" s="251" t="s">
        <v>2204</v>
      </c>
      <c r="J25" s="229"/>
      <c r="K25" s="162"/>
      <c r="L25" s="162"/>
      <c r="M25" s="162"/>
      <c r="N25" s="162"/>
    </row>
    <row r="26" spans="1:14" ht="43.5">
      <c r="A26" s="557"/>
      <c r="B26" s="559"/>
      <c r="C26" s="237" t="s">
        <v>72</v>
      </c>
      <c r="D26" s="254">
        <f>IF(C26="",,VLOOKUP(C26,CIERRE!A$70:AJ$800,9,FALSE))</f>
        <v>246.4</v>
      </c>
      <c r="E26" s="238" t="s">
        <v>162</v>
      </c>
      <c r="F26" s="228"/>
      <c r="G26" s="228"/>
      <c r="H26" s="239"/>
      <c r="I26" s="251" t="s">
        <v>2205</v>
      </c>
      <c r="J26" s="229"/>
      <c r="K26" s="162"/>
      <c r="L26" s="162"/>
      <c r="M26" s="162"/>
      <c r="N26" s="162"/>
    </row>
    <row r="27" spans="1:14">
      <c r="A27" s="557"/>
      <c r="B27" s="559"/>
      <c r="C27" s="237" t="s">
        <v>1581</v>
      </c>
      <c r="D27" s="254">
        <f>IF(C27="",,VLOOKUP(C27,CIERRE!A$70:AJ$800,9,FALSE))</f>
        <v>118.8</v>
      </c>
      <c r="E27" s="238" t="s">
        <v>162</v>
      </c>
      <c r="F27" s="228"/>
      <c r="G27" s="228"/>
      <c r="H27" s="239"/>
      <c r="I27" s="251" t="s">
        <v>2206</v>
      </c>
      <c r="J27" s="229"/>
      <c r="K27" s="162"/>
      <c r="L27" s="162"/>
      <c r="M27" s="162"/>
      <c r="N27" s="162"/>
    </row>
    <row r="28" spans="1:14">
      <c r="A28" s="557"/>
      <c r="B28" s="559"/>
      <c r="C28" s="237" t="s">
        <v>1071</v>
      </c>
      <c r="D28" s="254">
        <f>IF(C28="",,VLOOKUP(C28,CIERRE!A$70:AJ$800,9,FALSE))</f>
        <v>630.79999999999995</v>
      </c>
      <c r="E28" s="238" t="s">
        <v>490</v>
      </c>
      <c r="F28" s="228"/>
      <c r="G28" s="228"/>
      <c r="H28" s="239" t="str">
        <f t="shared" si="0"/>
        <v xml:space="preserve"> </v>
      </c>
      <c r="I28" s="251" t="s">
        <v>2194</v>
      </c>
      <c r="J28" s="229"/>
      <c r="K28" s="162" t="str">
        <f>IF(C28="",,VLOOKUP(C28,Patrones!$A$1:$E$293,5,FALSE))</f>
        <v>ACAF-136WIW</v>
      </c>
      <c r="L28" s="162"/>
      <c r="M28" s="162"/>
      <c r="N28" s="162"/>
    </row>
    <row r="29" spans="1:14" ht="15" thickBot="1">
      <c r="A29" s="557"/>
      <c r="B29" s="560"/>
      <c r="C29" s="236" t="s">
        <v>138</v>
      </c>
      <c r="D29" s="253">
        <f>IF(C29="",,VLOOKUP(C29,CIERRE!A$70:AJ$800,9,FALSE))</f>
        <v>96</v>
      </c>
      <c r="E29" s="150" t="s">
        <v>171</v>
      </c>
      <c r="F29" s="93"/>
      <c r="G29" s="93"/>
      <c r="H29" s="94" t="str">
        <f t="shared" si="0"/>
        <v xml:space="preserve"> </v>
      </c>
      <c r="I29" s="422" t="s">
        <v>1269</v>
      </c>
      <c r="J29" s="101"/>
      <c r="K29" s="29" t="str">
        <f>IF(C29="",,VLOOKUP(C29,Patrones!$A$1:$E$293,5,FALSE))</f>
        <v>ACAG-002IUI</v>
      </c>
      <c r="L29" s="29"/>
      <c r="M29" s="29"/>
      <c r="N29" s="29"/>
    </row>
    <row r="30" spans="1:14" ht="29.5" thickBot="1">
      <c r="A30" s="557"/>
      <c r="B30" s="561" t="s">
        <v>66</v>
      </c>
      <c r="C30" s="22" t="s">
        <v>1607</v>
      </c>
      <c r="D30" s="27">
        <f>IF(C30="",,VLOOKUP(C30,CIERRE!A$70:AJ$800,9,FALSE))</f>
        <v>137.28</v>
      </c>
      <c r="E30" s="22" t="s">
        <v>171</v>
      </c>
      <c r="F30" s="23"/>
      <c r="G30" s="23"/>
      <c r="H30" s="24" t="str">
        <f t="shared" si="0"/>
        <v xml:space="preserve"> </v>
      </c>
      <c r="I30" s="25" t="s">
        <v>2195</v>
      </c>
      <c r="J30" s="98"/>
      <c r="K30" s="27" t="e">
        <f>IF(C30="",,VLOOKUP(C30,Patrones!$A$1:$E$293,5,FALSE))</f>
        <v>#N/A</v>
      </c>
      <c r="L30" s="27"/>
      <c r="M30" s="27"/>
      <c r="N30" s="27"/>
    </row>
    <row r="31" spans="1:14" hidden="1">
      <c r="A31" s="557"/>
      <c r="B31" s="562"/>
      <c r="C31" s="127"/>
      <c r="D31" s="145">
        <f>IF(C31="",,VLOOKUP(C31,CIERRE!A$70:AJ$800,9,FALSE))</f>
        <v>0</v>
      </c>
      <c r="E31" s="127"/>
      <c r="F31" s="165"/>
      <c r="G31" s="165"/>
      <c r="H31" s="79" t="str">
        <f t="shared" si="0"/>
        <v xml:space="preserve"> </v>
      </c>
      <c r="I31" s="146"/>
      <c r="J31" s="242"/>
      <c r="K31" s="145">
        <f>IF(C31="",,VLOOKUP(C31,Patrones!$A$1:$E$293,5,FALSE))</f>
        <v>0</v>
      </c>
      <c r="L31" s="161"/>
      <c r="M31" s="161"/>
      <c r="N31" s="161"/>
    </row>
    <row r="32" spans="1:14" ht="15" hidden="1" thickBot="1">
      <c r="A32" s="557"/>
      <c r="B32" s="563"/>
      <c r="C32" s="78"/>
      <c r="D32" s="153">
        <f>IF(C32="",,VLOOKUP(C32,CIERRE!A$70:AJ$800,9,FALSE))</f>
        <v>0</v>
      </c>
      <c r="E32" s="78"/>
      <c r="F32" s="265"/>
      <c r="G32" s="265"/>
      <c r="H32" s="266" t="str">
        <f t="shared" si="0"/>
        <v xml:space="preserve"> </v>
      </c>
      <c r="I32" s="155"/>
      <c r="J32" s="268"/>
      <c r="K32" s="153">
        <f>IF(C32="",,VLOOKUP(C32,Patrones!$A$1:$E$293,5,FALSE))</f>
        <v>0</v>
      </c>
      <c r="L32" s="161"/>
      <c r="M32" s="161"/>
      <c r="N32" s="151"/>
    </row>
    <row r="33" spans="1:14" hidden="1">
      <c r="A33" s="567" t="s">
        <v>660</v>
      </c>
      <c r="B33" s="558" t="s">
        <v>20</v>
      </c>
      <c r="C33" s="232"/>
      <c r="D33" s="252">
        <f>IF(C33="",,VLOOKUP(C33,CIERRE!A$70:AJ$800,9,FALSE))</f>
        <v>0</v>
      </c>
      <c r="E33" s="20"/>
      <c r="F33" s="21"/>
      <c r="G33" s="21"/>
      <c r="H33" s="194" t="str">
        <f t="shared" si="0"/>
        <v xml:space="preserve"> </v>
      </c>
      <c r="I33" s="154"/>
      <c r="J33" s="99"/>
      <c r="K33" s="28">
        <f>IF(C33="",,VLOOKUP(C33,Patrones!$A$1:$E$293,5,FALSE))</f>
        <v>0</v>
      </c>
      <c r="L33" s="28"/>
      <c r="M33" s="28"/>
      <c r="N33" s="28"/>
    </row>
    <row r="34" spans="1:14" hidden="1">
      <c r="A34" s="568"/>
      <c r="B34" s="559"/>
      <c r="C34" s="233"/>
      <c r="D34" s="253">
        <f>IF(C34="",,VLOOKUP(C34,CIERRE!A$70:AJ$800,9,FALSE))</f>
        <v>0</v>
      </c>
      <c r="E34" s="128"/>
      <c r="F34" s="95"/>
      <c r="G34" s="95"/>
      <c r="H34" s="96" t="str">
        <f t="shared" si="0"/>
        <v xml:space="preserve"> </v>
      </c>
      <c r="I34" s="256"/>
      <c r="J34" s="267"/>
      <c r="K34" s="26">
        <f>IF(C34="",,VLOOKUP(C34,Patrones!$A$1:$E$293,5,FALSE))</f>
        <v>0</v>
      </c>
      <c r="L34" s="26"/>
      <c r="M34" s="26"/>
      <c r="N34" s="26"/>
    </row>
    <row r="35" spans="1:14" ht="15" hidden="1" thickBot="1">
      <c r="A35" s="568"/>
      <c r="B35" s="560"/>
      <c r="C35" s="233"/>
      <c r="D35" s="253">
        <f>IF(C35="",,VLOOKUP(C35,CIERRE!A$70:AJ$800,9,FALSE))</f>
        <v>0</v>
      </c>
      <c r="E35" s="128"/>
      <c r="F35" s="204"/>
      <c r="G35" s="204"/>
      <c r="H35" s="168" t="str">
        <f t="shared" si="0"/>
        <v xml:space="preserve"> </v>
      </c>
      <c r="I35" s="144"/>
      <c r="J35" s="211"/>
      <c r="K35" s="166">
        <f>IF(C35="",,VLOOKUP(C35,Patrones!$A$1:$E$293,5,FALSE))</f>
        <v>0</v>
      </c>
      <c r="L35" s="166"/>
      <c r="M35" s="166"/>
      <c r="N35" s="166"/>
    </row>
    <row r="36" spans="1:14" ht="43.5">
      <c r="A36" s="568"/>
      <c r="B36" s="561" t="s">
        <v>28</v>
      </c>
      <c r="C36" s="22" t="s">
        <v>128</v>
      </c>
      <c r="D36" s="27">
        <f>IF(C36="",,VLOOKUP(C36,CIERRE!A$70:AJ$800,9,FALSE))</f>
        <v>236.5</v>
      </c>
      <c r="E36" s="22" t="s">
        <v>246</v>
      </c>
      <c r="F36" s="23"/>
      <c r="G36" s="23"/>
      <c r="H36" s="24" t="str">
        <f t="shared" si="0"/>
        <v xml:space="preserve"> </v>
      </c>
      <c r="I36" s="25" t="s">
        <v>2201</v>
      </c>
      <c r="J36" s="98"/>
      <c r="K36" s="27" t="e">
        <f>IF(C36="",,VLOOKUP(C36,Patrones!$A$1:$E$293,5,FALSE))</f>
        <v>#N/A</v>
      </c>
      <c r="L36" s="27"/>
      <c r="M36" s="27"/>
      <c r="N36" s="27"/>
    </row>
    <row r="37" spans="1:14" hidden="1">
      <c r="A37" s="568"/>
      <c r="B37" s="562"/>
      <c r="C37" s="127"/>
      <c r="D37" s="145">
        <f>IF(C37="",,VLOOKUP(C37,CIERRE!A$70:AJ$800,9,FALSE))</f>
        <v>0</v>
      </c>
      <c r="E37" s="127"/>
      <c r="F37" s="165"/>
      <c r="G37" s="165"/>
      <c r="H37" s="79" t="str">
        <f t="shared" si="0"/>
        <v xml:space="preserve"> </v>
      </c>
      <c r="I37" s="146"/>
      <c r="J37" s="242"/>
      <c r="K37" s="145">
        <f>IF(C37="",,VLOOKUP(C37,Patrones!$A$1:$E$293,5,FALSE))</f>
        <v>0</v>
      </c>
      <c r="L37" s="145"/>
      <c r="M37" s="145"/>
      <c r="N37" s="145"/>
    </row>
    <row r="38" spans="1:14" ht="15" hidden="1" thickBot="1">
      <c r="A38" s="568"/>
      <c r="B38" s="563"/>
      <c r="C38" s="173"/>
      <c r="D38" s="169">
        <f>IF(C38="",,VLOOKUP(C38,CIERRE!A$70:AJ$800,9,FALSE))</f>
        <v>0</v>
      </c>
      <c r="E38" s="173"/>
      <c r="F38" s="170"/>
      <c r="G38" s="170"/>
      <c r="H38" s="171" t="str">
        <f t="shared" si="0"/>
        <v xml:space="preserve"> </v>
      </c>
      <c r="I38" s="172"/>
      <c r="J38" s="268"/>
      <c r="K38" s="169">
        <f>IF(C38="",,VLOOKUP(C38,Patrones!$A$1:$E$293,5,FALSE))</f>
        <v>0</v>
      </c>
      <c r="L38" s="169"/>
      <c r="M38" s="169"/>
      <c r="N38" s="169"/>
    </row>
    <row r="39" spans="1:14" ht="15" hidden="1" customHeight="1">
      <c r="A39" s="568"/>
      <c r="B39" s="570" t="s">
        <v>203</v>
      </c>
      <c r="C39" s="232"/>
      <c r="D39" s="252">
        <f>IF(C39="",,VLOOKUP(C39,CIERRE!A$70:AJ$800,9,FALSE))</f>
        <v>0</v>
      </c>
      <c r="E39" s="20"/>
      <c r="F39" s="91"/>
      <c r="G39" s="91"/>
      <c r="H39" s="92" t="str">
        <f t="shared" si="0"/>
        <v xml:space="preserve"> </v>
      </c>
      <c r="I39" s="154"/>
      <c r="J39" s="99"/>
      <c r="K39" s="28"/>
      <c r="L39" s="28"/>
      <c r="M39" s="28"/>
      <c r="N39" s="28"/>
    </row>
    <row r="40" spans="1:14" ht="15.75" hidden="1" customHeight="1" thickBot="1">
      <c r="A40" s="568"/>
      <c r="B40" s="571"/>
      <c r="C40" s="233"/>
      <c r="D40" s="253">
        <f>IF(C40="",,VLOOKUP(C40,CIERRE!A$70:AJ$800,9,FALSE))</f>
        <v>0</v>
      </c>
      <c r="E40" s="128"/>
      <c r="F40" s="204"/>
      <c r="G40" s="204"/>
      <c r="H40" s="168" t="str">
        <f t="shared" si="0"/>
        <v xml:space="preserve"> </v>
      </c>
      <c r="I40" s="144"/>
      <c r="J40" s="211"/>
      <c r="K40" s="166"/>
      <c r="L40" s="166"/>
      <c r="M40" s="166"/>
      <c r="N40" s="166"/>
    </row>
    <row r="41" spans="1:14" hidden="1">
      <c r="A41" s="568"/>
      <c r="B41" s="561" t="s">
        <v>21</v>
      </c>
      <c r="C41" s="22"/>
      <c r="D41" s="27">
        <f>IF(C41="",,VLOOKUP(C41,CIERRE!A$70:AJ$800,9,FALSE))</f>
        <v>0</v>
      </c>
      <c r="E41" s="22"/>
      <c r="F41" s="23"/>
      <c r="G41" s="23"/>
      <c r="H41" s="226" t="str">
        <f t="shared" si="0"/>
        <v xml:space="preserve"> </v>
      </c>
      <c r="I41" s="25"/>
      <c r="J41" s="97"/>
      <c r="K41" s="27"/>
      <c r="L41" s="27"/>
      <c r="M41" s="27"/>
      <c r="N41" s="27"/>
    </row>
    <row r="42" spans="1:14" ht="15" hidden="1" thickBot="1">
      <c r="A42" s="568"/>
      <c r="B42" s="563"/>
      <c r="C42" s="173"/>
      <c r="D42" s="169">
        <f>IF(C42="",,VLOOKUP(C42,CIERRE!A$70:AJ$800,9,FALSE))</f>
        <v>0</v>
      </c>
      <c r="E42" s="173"/>
      <c r="F42" s="170"/>
      <c r="G42" s="170"/>
      <c r="H42" s="171" t="str">
        <f t="shared" si="0"/>
        <v xml:space="preserve"> </v>
      </c>
      <c r="I42" s="172"/>
      <c r="J42" s="195"/>
      <c r="K42" s="169"/>
      <c r="L42" s="169"/>
      <c r="M42" s="169"/>
      <c r="N42" s="169"/>
    </row>
    <row r="43" spans="1:14" hidden="1">
      <c r="A43" s="568"/>
      <c r="B43" s="570" t="s">
        <v>22</v>
      </c>
      <c r="C43" s="232"/>
      <c r="D43" s="252">
        <f>IF(C43="",,VLOOKUP(C43,CIERRE!A$70:AJ$800,9,FALSE))</f>
        <v>0</v>
      </c>
      <c r="E43" s="20"/>
      <c r="F43" s="21"/>
      <c r="G43" s="21"/>
      <c r="H43" s="92" t="str">
        <f t="shared" si="0"/>
        <v xml:space="preserve"> </v>
      </c>
      <c r="I43" s="154"/>
      <c r="J43" s="100"/>
      <c r="K43" s="28">
        <f>IF(C43="",,VLOOKUP(C43,Patrones!$A$1:$E$293,5,FALSE))</f>
        <v>0</v>
      </c>
      <c r="L43" s="28"/>
      <c r="M43" s="28"/>
      <c r="N43" s="26"/>
    </row>
    <row r="44" spans="1:14" hidden="1">
      <c r="A44" s="568"/>
      <c r="B44" s="572"/>
      <c r="C44" s="234"/>
      <c r="D44" s="254">
        <f>IF(C44="",,VLOOKUP(C44,CIERRE!A$70:AJ$800,9,FALSE))</f>
        <v>0</v>
      </c>
      <c r="E44" s="32"/>
      <c r="F44" s="257"/>
      <c r="G44" s="257"/>
      <c r="H44" s="96" t="str">
        <f t="shared" si="0"/>
        <v xml:space="preserve"> </v>
      </c>
      <c r="I44" s="256"/>
      <c r="J44" s="263"/>
      <c r="K44" s="26">
        <f>IF(C44="",,VLOOKUP(C44,Patrones!$A$1:$E$293,5,FALSE))</f>
        <v>0</v>
      </c>
      <c r="L44" s="26"/>
      <c r="M44" s="26"/>
      <c r="N44" s="149"/>
    </row>
    <row r="45" spans="1:14" ht="15" hidden="1" thickBot="1">
      <c r="A45" s="569"/>
      <c r="B45" s="571"/>
      <c r="C45" s="235"/>
      <c r="D45" s="255">
        <f>IF(C45="",,VLOOKUP(C45,CIERRE!A$70:AJ$800,9,FALSE))</f>
        <v>0</v>
      </c>
      <c r="E45" s="167"/>
      <c r="F45" s="196"/>
      <c r="G45" s="196"/>
      <c r="H45" s="168" t="str">
        <f t="shared" si="0"/>
        <v xml:space="preserve"> </v>
      </c>
      <c r="I45" s="174"/>
      <c r="J45" s="230"/>
      <c r="K45" s="166">
        <f>IF(C45="",,VLOOKUP(C45,Patrones!$A$1:$E$293,5,FALSE))</f>
        <v>0</v>
      </c>
      <c r="L45" s="166"/>
      <c r="M45" s="166"/>
      <c r="N45" s="29"/>
    </row>
    <row r="46" spans="1:14" ht="15" thickBot="1">
      <c r="C46" s="102"/>
      <c r="E46" s="2"/>
      <c r="G46" s="198" t="s">
        <v>37</v>
      </c>
      <c r="H46" s="199">
        <f>SUM(H7:H45)</f>
        <v>34.437499999999993</v>
      </c>
      <c r="I46" s="103"/>
    </row>
    <row r="47" spans="1:14">
      <c r="C47" s="102"/>
      <c r="E47" s="2"/>
      <c r="G47" s="104"/>
      <c r="H47" s="105"/>
    </row>
    <row r="48" spans="1:14">
      <c r="C48" s="102"/>
      <c r="E48" s="2"/>
      <c r="G48" s="104"/>
      <c r="H48" s="105"/>
    </row>
    <row r="49" spans="3:3">
      <c r="C49" s="102"/>
    </row>
    <row r="50" spans="3:3">
      <c r="C50" s="102"/>
    </row>
    <row r="51" spans="3:3">
      <c r="C51" s="102"/>
    </row>
    <row r="52" spans="3:3">
      <c r="C52" s="102"/>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sheetData>
  <mergeCells count="34">
    <mergeCell ref="A33:A45"/>
    <mergeCell ref="B33:B35"/>
    <mergeCell ref="B36:B38"/>
    <mergeCell ref="B39:B40"/>
    <mergeCell ref="B41:B42"/>
    <mergeCell ref="B43:B45"/>
    <mergeCell ref="A4:A6"/>
    <mergeCell ref="B4:B6"/>
    <mergeCell ref="C4:C6"/>
    <mergeCell ref="A20:A32"/>
    <mergeCell ref="B20:B29"/>
    <mergeCell ref="B30:B32"/>
    <mergeCell ref="A7:A19"/>
    <mergeCell ref="B7:B8"/>
    <mergeCell ref="B9:B10"/>
    <mergeCell ref="B11:B13"/>
    <mergeCell ref="B14:B16"/>
    <mergeCell ref="B17:B1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5" xr:uid="{139A91FF-9EE3-4D07-A3B5-06A2A3637C71}">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E7FF0FBE-3464-451D-845D-C87991890D47}">
          <x14:formula1>
            <xm:f>Guias!$R$3:$R$102</xm:f>
          </x14:formula1>
          <xm:sqref>M7:M45</xm:sqref>
        </x14:dataValidation>
        <x14:dataValidation type="list" allowBlank="1" showInputMessage="1" showErrorMessage="1" xr:uid="{482EC6BC-5F15-44E2-817C-1FE392F0FF63}">
          <x14:formula1>
            <xm:f>Guias!$P$3:$P$78</xm:f>
          </x14:formula1>
          <xm:sqref>L7:L45</xm:sqref>
        </x14:dataValidation>
        <x14:dataValidation type="list" allowBlank="1" showInputMessage="1" xr:uid="{0A4B1B0D-B95F-4DBE-8381-5F3088768653}">
          <x14:formula1>
            <xm:f>Guias!$J$3:$J$25</xm:f>
          </x14:formula1>
          <xm:sqref>I7:I45</xm:sqref>
        </x14:dataValidation>
        <x14:dataValidation type="list" allowBlank="1" showInputMessage="1" xr:uid="{6F2B44A5-DFF7-4A23-9953-9D7D068A023B}">
          <x14:formula1>
            <xm:f>Guias!$H$3:$H$22</xm:f>
          </x14:formula1>
          <xm:sqref>E7:E45</xm:sqref>
        </x14:dataValidation>
        <x14:dataValidation type="list" allowBlank="1" showInputMessage="1" xr:uid="{AE1BB3AF-BBD7-41D2-835F-9606A15F12B2}">
          <x14:formula1>
            <xm:f>Guias!$A$2:$A$4</xm:f>
          </x14:formula1>
          <xm:sqref>C7:C8</xm:sqref>
        </x14:dataValidation>
        <x14:dataValidation type="list" allowBlank="1" showInputMessage="1" xr:uid="{FDCBF82A-ECD4-497B-9D04-66B0B8638BCE}">
          <x14:formula1>
            <xm:f>Guias!$A$85:$A$142</xm:f>
          </x14:formula1>
          <xm:sqref>C30:C32</xm:sqref>
        </x14:dataValidation>
        <x14:dataValidation type="list" allowBlank="1" showInputMessage="1" xr:uid="{D16C4B56-1509-444E-BDB1-1CB6803C6053}">
          <x14:formula1>
            <xm:f>Guias!$A$143:$A$167</xm:f>
          </x14:formula1>
          <xm:sqref>C33:C35</xm:sqref>
        </x14:dataValidation>
        <x14:dataValidation type="list" allowBlank="1" showInputMessage="1" xr:uid="{C4F7E1EA-50C2-4088-A411-083E127CA3D7}">
          <x14:formula1>
            <xm:f>Guias!$A$172:$A$199</xm:f>
          </x14:formula1>
          <xm:sqref>C43:C45</xm:sqref>
        </x14:dataValidation>
        <x14:dataValidation type="list" allowBlank="1" showInputMessage="1" xr:uid="{E6070C16-CBA5-402B-A0D5-DBED85F1423E}">
          <x14:formula1>
            <xm:f>Guias!$A$226:$A$229</xm:f>
          </x14:formula1>
          <xm:sqref>C9:C10</xm:sqref>
        </x14:dataValidation>
        <x14:dataValidation type="list" allowBlank="1" showInputMessage="1" xr:uid="{594C715F-D922-4A07-94B7-C724094BABEA}">
          <x14:formula1>
            <xm:f>Guias!$A$230:$A$242</xm:f>
          </x14:formula1>
          <xm:sqref>C36:C38</xm:sqref>
        </x14:dataValidation>
        <x14:dataValidation type="list" allowBlank="1" showInputMessage="1" xr:uid="{4EE85978-516B-41BB-B393-5EAD0989CC38}">
          <x14:formula1>
            <xm:f>Guias!$A$243:$A$244</xm:f>
          </x14:formula1>
          <xm:sqref>C39:C40</xm:sqref>
        </x14:dataValidation>
        <x14:dataValidation type="list" allowBlank="1" showInputMessage="1" xr:uid="{586B48BA-1CC9-43E9-B884-292B70AC8D30}">
          <x14:formula1>
            <xm:f>Guias!$A$168:$A$171</xm:f>
          </x14:formula1>
          <xm:sqref>C41:C42</xm:sqref>
        </x14:dataValidation>
        <x14:dataValidation type="list" allowBlank="1" showInputMessage="1" xr:uid="{FD1FE0B3-96DA-47DC-BCA7-A77C6BAB217B}">
          <x14:formula1>
            <xm:f>Guias!$A$260:$A$272</xm:f>
          </x14:formula1>
          <xm:sqref>C17:C19</xm:sqref>
        </x14:dataValidation>
        <x14:dataValidation type="list" allowBlank="1" showInputMessage="1" xr:uid="{4F58D17B-F9AF-49F5-BB10-4603C496266F}">
          <x14:formula1>
            <xm:f>Guias!$A$200:$A$224</xm:f>
          </x14:formula1>
          <xm:sqref>C11:C13</xm:sqref>
        </x14:dataValidation>
        <x14:dataValidation type="list" allowBlank="1" showInputMessage="1" xr:uid="{560347DE-6C3F-4390-A06C-C5F16F2EDC41}">
          <x14:formula1>
            <xm:f>Guias!$A$245:$A$259</xm:f>
          </x14:formula1>
          <xm:sqref>C14:C16</xm:sqref>
        </x14:dataValidation>
        <x14:dataValidation type="list" allowBlank="1" showInputMessage="1" xr:uid="{44D83572-EB4B-4C00-9F26-5C16D6D58386}">
          <x14:formula1>
            <xm:f>Guias!$A$5:$A$84</xm:f>
          </x14:formula1>
          <xm:sqref>C20:C29</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6EB37-4AAE-4B16-988C-F459811AE44A}">
  <sheetPr codeName="Sheet13"/>
  <dimension ref="A1:P77"/>
  <sheetViews>
    <sheetView topLeftCell="A11" zoomScaleNormal="100" workbookViewId="0">
      <selection activeCell="C31" sqref="C31"/>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hidden="1" customHeight="1">
      <c r="A9" s="565"/>
      <c r="B9" s="558" t="s">
        <v>127</v>
      </c>
      <c r="C9" s="232"/>
      <c r="D9" s="252">
        <v>0</v>
      </c>
      <c r="E9" s="20"/>
      <c r="F9" s="91"/>
      <c r="G9" s="91"/>
      <c r="H9" s="92" t="s">
        <v>1824</v>
      </c>
      <c r="I9" s="154"/>
      <c r="J9" s="99"/>
      <c r="K9" s="28"/>
      <c r="L9" s="28"/>
      <c r="M9" s="28"/>
      <c r="N9" s="28"/>
    </row>
    <row r="10" spans="1:16" ht="15" hidden="1" customHeight="1" thickBot="1">
      <c r="A10" s="565"/>
      <c r="B10" s="560"/>
      <c r="C10" s="233"/>
      <c r="D10" s="253">
        <v>0</v>
      </c>
      <c r="E10" s="128"/>
      <c r="F10" s="204"/>
      <c r="G10" s="204"/>
      <c r="H10" s="168" t="s">
        <v>1824</v>
      </c>
      <c r="I10" s="174"/>
      <c r="J10" s="101"/>
      <c r="K10" s="149"/>
      <c r="L10" s="149"/>
      <c r="M10" s="149"/>
      <c r="N10" s="149"/>
    </row>
    <row r="11" spans="1:16">
      <c r="A11" s="565"/>
      <c r="B11" s="561" t="s">
        <v>23</v>
      </c>
      <c r="C11" s="22" t="s">
        <v>26</v>
      </c>
      <c r="D11" s="27">
        <v>196</v>
      </c>
      <c r="E11" s="22" t="s">
        <v>162</v>
      </c>
      <c r="F11" s="23"/>
      <c r="G11" s="23"/>
      <c r="H11" s="24" t="s">
        <v>1824</v>
      </c>
      <c r="I11" s="25" t="s">
        <v>2203</v>
      </c>
      <c r="J11" s="97"/>
      <c r="K11" s="27" t="str">
        <f>IF(C11="",,VLOOKUP(C11,Patrones!$A$1:$E$293,5,FALSE))</f>
        <v>YLBA-026WIW</v>
      </c>
      <c r="L11" s="27"/>
      <c r="M11" s="27"/>
      <c r="N11" s="27"/>
    </row>
    <row r="12" spans="1:16" ht="29.5" thickBot="1">
      <c r="A12" s="565"/>
      <c r="B12" s="562"/>
      <c r="C12" s="19" t="s">
        <v>1134</v>
      </c>
      <c r="D12" s="161">
        <v>196</v>
      </c>
      <c r="E12" s="19" t="s">
        <v>137</v>
      </c>
      <c r="F12" s="83"/>
      <c r="G12" s="83"/>
      <c r="H12" s="226" t="s">
        <v>1824</v>
      </c>
      <c r="I12" s="270" t="s">
        <v>2213</v>
      </c>
      <c r="J12" s="262"/>
      <c r="K12" s="161" t="str">
        <f>IF(C12="",,VLOOKUP(C12,Patrones!$A$1:$E$293,5,FALSE))</f>
        <v>CLBA-036IUI</v>
      </c>
      <c r="L12" s="161"/>
      <c r="M12" s="161"/>
      <c r="N12" s="161"/>
    </row>
    <row r="13" spans="1:16" ht="15" hidden="1" thickBot="1">
      <c r="A13" s="565"/>
      <c r="B13" s="563"/>
      <c r="C13" s="19"/>
      <c r="D13" s="161">
        <v>0</v>
      </c>
      <c r="E13" s="173"/>
      <c r="F13" s="170"/>
      <c r="G13" s="170"/>
      <c r="H13" s="171" t="s">
        <v>1824</v>
      </c>
      <c r="I13" s="172"/>
      <c r="J13" s="195"/>
      <c r="K13" s="169">
        <f>IF(C13="",,VLOOKUP(C13,Patrones!$A$1:$E$293,5,FALSE))</f>
        <v>0</v>
      </c>
      <c r="L13" s="169"/>
      <c r="M13" s="169"/>
      <c r="N13" s="169"/>
    </row>
    <row r="14" spans="1:16" hidden="1">
      <c r="A14" s="565"/>
      <c r="B14" s="558" t="s">
        <v>29</v>
      </c>
      <c r="C14" s="232"/>
      <c r="D14" s="252">
        <v>0</v>
      </c>
      <c r="E14" s="20"/>
      <c r="F14" s="91"/>
      <c r="G14" s="91"/>
      <c r="H14" s="92" t="s">
        <v>1824</v>
      </c>
      <c r="I14" s="251"/>
      <c r="J14" s="99"/>
      <c r="K14" s="28"/>
      <c r="L14" s="28"/>
      <c r="M14" s="28"/>
      <c r="N14" s="28"/>
    </row>
    <row r="15" spans="1:16" hidden="1">
      <c r="A15" s="565"/>
      <c r="B15" s="559"/>
      <c r="C15" s="233"/>
      <c r="D15" s="253">
        <v>0</v>
      </c>
      <c r="E15" s="128"/>
      <c r="F15" s="95"/>
      <c r="G15" s="95"/>
      <c r="H15" s="96" t="s">
        <v>1824</v>
      </c>
      <c r="I15" s="256"/>
      <c r="J15" s="267"/>
      <c r="K15" s="26"/>
      <c r="L15" s="26"/>
      <c r="M15" s="26"/>
      <c r="N15" s="26"/>
    </row>
    <row r="16" spans="1:16" ht="15" hidden="1" thickBot="1">
      <c r="A16" s="565"/>
      <c r="B16" s="560"/>
      <c r="C16" s="233"/>
      <c r="D16" s="253">
        <v>0</v>
      </c>
      <c r="E16" s="128"/>
      <c r="F16" s="204"/>
      <c r="G16" s="204"/>
      <c r="H16" s="168" t="s">
        <v>1824</v>
      </c>
      <c r="I16" s="144"/>
      <c r="J16" s="211"/>
      <c r="K16" s="166"/>
      <c r="L16" s="166"/>
      <c r="M16" s="166"/>
      <c r="N16" s="166"/>
    </row>
    <row r="17" spans="1:14" ht="42.65" customHeight="1" thickBot="1">
      <c r="A17" s="565"/>
      <c r="B17" s="561" t="s">
        <v>33</v>
      </c>
      <c r="C17" s="22" t="s">
        <v>309</v>
      </c>
      <c r="D17" s="27">
        <v>416.8</v>
      </c>
      <c r="E17" s="22" t="s">
        <v>507</v>
      </c>
      <c r="F17" s="23"/>
      <c r="G17" s="23"/>
      <c r="H17" s="24" t="s">
        <v>1824</v>
      </c>
      <c r="I17" s="25" t="s">
        <v>2207</v>
      </c>
      <c r="J17" s="97"/>
      <c r="K17" s="27" t="str">
        <f>IF(C17="",,VLOOKUP(C17,Patrones!$A$1:$E$293,5,FALSE))</f>
        <v>YLBA-026WIW</v>
      </c>
      <c r="L17" s="27"/>
      <c r="M17" s="27"/>
      <c r="N17" s="27"/>
    </row>
    <row r="18" spans="1:14" hidden="1">
      <c r="A18" s="565"/>
      <c r="B18" s="562"/>
      <c r="C18" s="19"/>
      <c r="D18" s="161">
        <v>0</v>
      </c>
      <c r="E18" s="127"/>
      <c r="F18" s="165"/>
      <c r="G18" s="165"/>
      <c r="H18" s="79" t="s">
        <v>1824</v>
      </c>
      <c r="I18" s="146"/>
      <c r="J18" s="269"/>
      <c r="K18" s="145">
        <f>IF(C18="",,VLOOKUP(C18,Patrones!$A$1:$E$293,5,FALSE))</f>
        <v>0</v>
      </c>
      <c r="L18" s="145"/>
      <c r="M18" s="145"/>
      <c r="N18" s="145"/>
    </row>
    <row r="19" spans="1:14" ht="15" hidden="1" thickBot="1">
      <c r="A19" s="566"/>
      <c r="B19" s="563"/>
      <c r="C19" s="19"/>
      <c r="D19" s="169">
        <v>0</v>
      </c>
      <c r="E19" s="173"/>
      <c r="F19" s="170"/>
      <c r="G19" s="170"/>
      <c r="H19" s="171" t="s">
        <v>1824</v>
      </c>
      <c r="I19" s="172"/>
      <c r="J19" s="195"/>
      <c r="K19" s="169">
        <f>IF(C19="",,VLOOKUP(C19,Patrones!$A$1:$E$293,5,FALSE))</f>
        <v>0</v>
      </c>
      <c r="L19" s="169"/>
      <c r="M19" s="169"/>
      <c r="N19" s="169"/>
    </row>
    <row r="20" spans="1:14">
      <c r="A20" s="556" t="s">
        <v>659</v>
      </c>
      <c r="B20" s="558" t="s">
        <v>8</v>
      </c>
      <c r="C20" s="232" t="s">
        <v>1061</v>
      </c>
      <c r="D20" s="253">
        <v>560</v>
      </c>
      <c r="E20" s="20" t="s">
        <v>137</v>
      </c>
      <c r="F20" s="302" t="s">
        <v>307</v>
      </c>
      <c r="G20" s="91">
        <v>0.20138888888888887</v>
      </c>
      <c r="H20" s="92">
        <v>19.444444444444436</v>
      </c>
      <c r="I20" s="154" t="s">
        <v>1045</v>
      </c>
      <c r="J20" s="99"/>
      <c r="K20" s="28" t="str">
        <f>IF(C20="",,VLOOKUP(C20,Patrones!$A$1:$E$293,5,FALSE))</f>
        <v>ACAJ-209R1IUI</v>
      </c>
      <c r="L20" s="28"/>
      <c r="M20" s="28"/>
      <c r="N20" s="28"/>
    </row>
    <row r="21" spans="1:14">
      <c r="A21" s="557"/>
      <c r="B21" s="559"/>
      <c r="C21" s="237" t="s">
        <v>1061</v>
      </c>
      <c r="D21" s="254">
        <v>560</v>
      </c>
      <c r="E21" s="238" t="s">
        <v>137</v>
      </c>
      <c r="F21" s="228">
        <v>0.45833333333333331</v>
      </c>
      <c r="G21" s="228">
        <v>0.48958333333333331</v>
      </c>
      <c r="H21" s="239">
        <v>17.5</v>
      </c>
      <c r="I21" s="251" t="s">
        <v>1048</v>
      </c>
      <c r="J21" s="229"/>
      <c r="K21" s="162"/>
      <c r="L21" s="162"/>
      <c r="M21" s="162"/>
      <c r="N21" s="162"/>
    </row>
    <row r="22" spans="1:14">
      <c r="A22" s="557"/>
      <c r="B22" s="559"/>
      <c r="C22" s="237" t="s">
        <v>1061</v>
      </c>
      <c r="D22" s="254">
        <v>560</v>
      </c>
      <c r="E22" s="238" t="s">
        <v>490</v>
      </c>
      <c r="F22" s="228"/>
      <c r="G22" s="228"/>
      <c r="H22" s="239"/>
      <c r="I22" s="251" t="s">
        <v>2200</v>
      </c>
      <c r="J22" s="229"/>
      <c r="K22" s="162"/>
      <c r="L22" s="162"/>
      <c r="M22" s="162"/>
      <c r="N22" s="162"/>
    </row>
    <row r="23" spans="1:14">
      <c r="A23" s="557"/>
      <c r="B23" s="559"/>
      <c r="C23" s="237" t="s">
        <v>96</v>
      </c>
      <c r="D23" s="254">
        <v>737.36</v>
      </c>
      <c r="E23" s="238" t="s">
        <v>171</v>
      </c>
      <c r="F23" s="228"/>
      <c r="G23" s="228"/>
      <c r="H23" s="239" t="s">
        <v>1824</v>
      </c>
      <c r="I23" s="251" t="s">
        <v>2081</v>
      </c>
      <c r="J23" s="229"/>
      <c r="K23" s="162"/>
      <c r="L23" s="162"/>
      <c r="M23" s="162"/>
      <c r="N23" s="162"/>
    </row>
    <row r="24" spans="1:14">
      <c r="A24" s="557"/>
      <c r="B24" s="559"/>
      <c r="C24" s="237" t="s">
        <v>1071</v>
      </c>
      <c r="D24" s="254">
        <v>628.67999999999995</v>
      </c>
      <c r="E24" s="238" t="s">
        <v>171</v>
      </c>
      <c r="F24" s="228"/>
      <c r="G24" s="228"/>
      <c r="H24" s="239" t="s">
        <v>1824</v>
      </c>
      <c r="I24" s="417" t="s">
        <v>2193</v>
      </c>
      <c r="J24" s="229"/>
      <c r="K24" s="162" t="str">
        <f>IF(C24="",,VLOOKUP(C24,Patrones!$A$1:$E$293,5,FALSE))</f>
        <v>ACAF-136WIW</v>
      </c>
      <c r="L24" s="162"/>
      <c r="M24" s="162"/>
      <c r="N24" s="162"/>
    </row>
    <row r="25" spans="1:14">
      <c r="A25" s="557"/>
      <c r="B25" s="559"/>
      <c r="C25" s="237" t="s">
        <v>1182</v>
      </c>
      <c r="D25" s="254">
        <v>57.66</v>
      </c>
      <c r="E25" s="238" t="s">
        <v>162</v>
      </c>
      <c r="F25" s="228"/>
      <c r="G25" s="228"/>
      <c r="H25" s="239"/>
      <c r="I25" s="251" t="s">
        <v>2204</v>
      </c>
      <c r="J25" s="229"/>
      <c r="K25" s="162"/>
      <c r="L25" s="162"/>
      <c r="M25" s="162"/>
      <c r="N25" s="162"/>
    </row>
    <row r="26" spans="1:14">
      <c r="A26" s="557"/>
      <c r="B26" s="559"/>
      <c r="C26" s="237" t="s">
        <v>1581</v>
      </c>
      <c r="D26" s="254">
        <v>118.8</v>
      </c>
      <c r="E26" s="238" t="s">
        <v>162</v>
      </c>
      <c r="F26" s="228"/>
      <c r="G26" s="228"/>
      <c r="H26" s="239"/>
      <c r="I26" s="251" t="s">
        <v>2206</v>
      </c>
      <c r="J26" s="229"/>
      <c r="K26" s="162"/>
      <c r="L26" s="162"/>
      <c r="M26" s="162"/>
      <c r="N26" s="162"/>
    </row>
    <row r="27" spans="1:14" ht="29">
      <c r="A27" s="557"/>
      <c r="B27" s="559"/>
      <c r="C27" s="237" t="s">
        <v>72</v>
      </c>
      <c r="D27" s="254">
        <v>246.4</v>
      </c>
      <c r="E27" s="238" t="s">
        <v>162</v>
      </c>
      <c r="F27" s="228"/>
      <c r="G27" s="228"/>
      <c r="H27" s="239"/>
      <c r="I27" s="251" t="s">
        <v>2211</v>
      </c>
      <c r="J27" s="229"/>
      <c r="K27" s="162"/>
      <c r="L27" s="162"/>
      <c r="M27" s="162"/>
      <c r="N27" s="162"/>
    </row>
    <row r="28" spans="1:14">
      <c r="A28" s="557"/>
      <c r="B28" s="559"/>
      <c r="C28" s="237" t="s">
        <v>1071</v>
      </c>
      <c r="D28" s="254">
        <v>628.67999999999995</v>
      </c>
      <c r="E28" s="238" t="s">
        <v>490</v>
      </c>
      <c r="F28" s="228"/>
      <c r="G28" s="228"/>
      <c r="H28" s="239" t="s">
        <v>1824</v>
      </c>
      <c r="I28" s="251" t="s">
        <v>2194</v>
      </c>
      <c r="J28" s="229"/>
      <c r="K28" s="162" t="str">
        <f>IF(C28="",,VLOOKUP(C28,Patrones!$A$1:$E$293,5,FALSE))</f>
        <v>ACAF-136WIW</v>
      </c>
      <c r="L28" s="162"/>
      <c r="M28" s="162"/>
      <c r="N28" s="162"/>
    </row>
    <row r="29" spans="1:14" ht="15" thickBot="1">
      <c r="A29" s="557"/>
      <c r="B29" s="560"/>
      <c r="C29" s="236" t="s">
        <v>138</v>
      </c>
      <c r="D29" s="253">
        <v>94</v>
      </c>
      <c r="E29" s="150" t="s">
        <v>171</v>
      </c>
      <c r="F29" s="93"/>
      <c r="G29" s="93"/>
      <c r="H29" s="94" t="s">
        <v>1824</v>
      </c>
      <c r="I29" s="422" t="s">
        <v>2212</v>
      </c>
      <c r="J29" s="101"/>
      <c r="K29" s="29" t="str">
        <f>IF(C29="",,VLOOKUP(C29,Patrones!$A$1:$E$293,5,FALSE))</f>
        <v>ACAG-002IUI</v>
      </c>
      <c r="L29" s="29"/>
      <c r="M29" s="29"/>
      <c r="N29" s="29"/>
    </row>
    <row r="30" spans="1:14" ht="29">
      <c r="A30" s="557"/>
      <c r="B30" s="561" t="s">
        <v>66</v>
      </c>
      <c r="C30" s="22" t="s">
        <v>1607</v>
      </c>
      <c r="D30" s="27">
        <v>139.19999999999999</v>
      </c>
      <c r="E30" s="22" t="s">
        <v>171</v>
      </c>
      <c r="F30" s="23"/>
      <c r="G30" s="23"/>
      <c r="H30" s="24" t="s">
        <v>1824</v>
      </c>
      <c r="I30" s="25" t="s">
        <v>2195</v>
      </c>
      <c r="J30" s="98"/>
      <c r="K30" s="27" t="e">
        <f>IF(C30="",,VLOOKUP(C30,Patrones!$A$1:$E$293,5,FALSE))</f>
        <v>#N/A</v>
      </c>
      <c r="L30" s="27"/>
      <c r="M30" s="27"/>
      <c r="N30" s="27"/>
    </row>
    <row r="31" spans="1:14" ht="58">
      <c r="A31" s="557"/>
      <c r="B31" s="562"/>
      <c r="C31" s="127" t="s">
        <v>1072</v>
      </c>
      <c r="D31" s="145">
        <v>2001.44</v>
      </c>
      <c r="E31" s="127" t="s">
        <v>246</v>
      </c>
      <c r="F31" s="165"/>
      <c r="G31" s="165"/>
      <c r="H31" s="79" t="s">
        <v>1824</v>
      </c>
      <c r="I31" s="146" t="s">
        <v>2209</v>
      </c>
      <c r="J31" s="242" t="s">
        <v>2214</v>
      </c>
      <c r="K31" s="145" t="str">
        <f>IF(C31="",,VLOOKUP(C31,Patrones!$A$1:$E$293,5,FALSE))</f>
        <v>ACAC-078ITS</v>
      </c>
      <c r="L31" s="161"/>
      <c r="M31" s="161"/>
      <c r="N31" s="161"/>
    </row>
    <row r="32" spans="1:14" ht="29.5" thickBot="1">
      <c r="A32" s="557"/>
      <c r="B32" s="563"/>
      <c r="C32" s="78" t="s">
        <v>922</v>
      </c>
      <c r="D32" s="153">
        <v>208.15</v>
      </c>
      <c r="E32" s="78" t="s">
        <v>162</v>
      </c>
      <c r="F32" s="265"/>
      <c r="G32" s="265"/>
      <c r="H32" s="266" t="s">
        <v>1824</v>
      </c>
      <c r="I32" s="155" t="s">
        <v>2210</v>
      </c>
      <c r="J32" s="268"/>
      <c r="K32" s="153" t="str">
        <f>IF(C32="",,VLOOKUP(C32,Patrones!$A$1:$E$293,5,FALSE))</f>
        <v>ACAJ-094WIW</v>
      </c>
      <c r="L32" s="161"/>
      <c r="M32" s="161"/>
      <c r="N32" s="151"/>
    </row>
    <row r="33" spans="1:14" ht="15" thickBot="1">
      <c r="A33" s="567" t="s">
        <v>660</v>
      </c>
      <c r="B33" s="558" t="s">
        <v>20</v>
      </c>
      <c r="C33" s="232" t="s">
        <v>71</v>
      </c>
      <c r="D33" s="252">
        <v>194</v>
      </c>
      <c r="E33" s="20" t="s">
        <v>137</v>
      </c>
      <c r="F33" s="21">
        <v>0.125</v>
      </c>
      <c r="G33" s="21" t="s">
        <v>978</v>
      </c>
      <c r="H33" s="194">
        <v>8.0833333333333321</v>
      </c>
      <c r="I33" s="154" t="s">
        <v>1045</v>
      </c>
      <c r="J33" s="99"/>
      <c r="K33" s="28" t="e">
        <f>IF(C33="",,VLOOKUP(C33,Patrones!$A$1:$E$293,5,FALSE))</f>
        <v>#N/A</v>
      </c>
      <c r="L33" s="28"/>
      <c r="M33" s="28"/>
      <c r="N33" s="28"/>
    </row>
    <row r="34" spans="1:14" hidden="1">
      <c r="A34" s="568"/>
      <c r="B34" s="559"/>
      <c r="C34" s="233"/>
      <c r="D34" s="253">
        <v>0</v>
      </c>
      <c r="E34" s="128"/>
      <c r="F34" s="95"/>
      <c r="G34" s="95"/>
      <c r="H34" s="96" t="s">
        <v>1824</v>
      </c>
      <c r="I34" s="256"/>
      <c r="J34" s="267"/>
      <c r="K34" s="26">
        <f>IF(C34="",,VLOOKUP(C34,Patrones!$A$1:$E$293,5,FALSE))</f>
        <v>0</v>
      </c>
      <c r="L34" s="26"/>
      <c r="M34" s="26"/>
      <c r="N34" s="26"/>
    </row>
    <row r="35" spans="1:14" ht="15" hidden="1" thickBot="1">
      <c r="A35" s="568"/>
      <c r="B35" s="560"/>
      <c r="C35" s="233"/>
      <c r="D35" s="253">
        <v>0</v>
      </c>
      <c r="E35" s="128"/>
      <c r="F35" s="204"/>
      <c r="G35" s="204"/>
      <c r="H35" s="168" t="s">
        <v>1824</v>
      </c>
      <c r="I35" s="144"/>
      <c r="J35" s="211"/>
      <c r="K35" s="166">
        <f>IF(C35="",,VLOOKUP(C35,Patrones!$A$1:$E$293,5,FALSE))</f>
        <v>0</v>
      </c>
      <c r="L35" s="166"/>
      <c r="M35" s="166"/>
      <c r="N35" s="166"/>
    </row>
    <row r="36" spans="1:14" ht="43.5">
      <c r="A36" s="568"/>
      <c r="B36" s="561" t="s">
        <v>28</v>
      </c>
      <c r="C36" s="22" t="s">
        <v>128</v>
      </c>
      <c r="D36" s="27">
        <v>237.79</v>
      </c>
      <c r="E36" s="22" t="s">
        <v>246</v>
      </c>
      <c r="F36" s="23"/>
      <c r="G36" s="23"/>
      <c r="H36" s="24" t="s">
        <v>1824</v>
      </c>
      <c r="I36" s="25" t="s">
        <v>2201</v>
      </c>
      <c r="J36" s="98"/>
      <c r="K36" s="27" t="e">
        <f>IF(C36="",,VLOOKUP(C36,Patrones!$A$1:$E$293,5,FALSE))</f>
        <v>#N/A</v>
      </c>
      <c r="L36" s="27"/>
      <c r="M36" s="27"/>
      <c r="N36" s="27"/>
    </row>
    <row r="37" spans="1:14" hidden="1">
      <c r="A37" s="568"/>
      <c r="B37" s="562"/>
      <c r="C37" s="127"/>
      <c r="D37" s="145">
        <v>0</v>
      </c>
      <c r="E37" s="127"/>
      <c r="F37" s="165"/>
      <c r="G37" s="165"/>
      <c r="H37" s="79" t="s">
        <v>1824</v>
      </c>
      <c r="I37" s="146"/>
      <c r="J37" s="242"/>
      <c r="K37" s="145">
        <f>IF(C37="",,VLOOKUP(C37,Patrones!$A$1:$E$293,5,FALSE))</f>
        <v>0</v>
      </c>
      <c r="L37" s="145"/>
      <c r="M37" s="145"/>
      <c r="N37" s="145"/>
    </row>
    <row r="38" spans="1:14" ht="15" hidden="1" thickBot="1">
      <c r="A38" s="568"/>
      <c r="B38" s="563"/>
      <c r="C38" s="173"/>
      <c r="D38" s="169">
        <v>0</v>
      </c>
      <c r="E38" s="173"/>
      <c r="F38" s="170"/>
      <c r="G38" s="170"/>
      <c r="H38" s="171" t="s">
        <v>1824</v>
      </c>
      <c r="I38" s="172"/>
      <c r="J38" s="268"/>
      <c r="K38" s="169">
        <f>IF(C38="",,VLOOKUP(C38,Patrones!$A$1:$E$293,5,FALSE))</f>
        <v>0</v>
      </c>
      <c r="L38" s="169"/>
      <c r="M38" s="169"/>
      <c r="N38" s="169"/>
    </row>
    <row r="39" spans="1:14" ht="15" hidden="1" customHeight="1">
      <c r="A39" s="568"/>
      <c r="B39" s="570" t="s">
        <v>203</v>
      </c>
      <c r="C39" s="232"/>
      <c r="D39" s="252">
        <v>0</v>
      </c>
      <c r="E39" s="20"/>
      <c r="F39" s="91"/>
      <c r="G39" s="91"/>
      <c r="H39" s="92" t="s">
        <v>1824</v>
      </c>
      <c r="I39" s="154"/>
      <c r="J39" s="99"/>
      <c r="K39" s="28"/>
      <c r="L39" s="28"/>
      <c r="M39" s="28"/>
      <c r="N39" s="28"/>
    </row>
    <row r="40" spans="1:14" ht="15.75" hidden="1" customHeight="1" thickBot="1">
      <c r="A40" s="568"/>
      <c r="B40" s="571"/>
      <c r="C40" s="233"/>
      <c r="D40" s="253">
        <v>0</v>
      </c>
      <c r="E40" s="128"/>
      <c r="F40" s="204"/>
      <c r="G40" s="204"/>
      <c r="H40" s="168" t="s">
        <v>1824</v>
      </c>
      <c r="I40" s="144"/>
      <c r="J40" s="211"/>
      <c r="K40" s="166"/>
      <c r="L40" s="166"/>
      <c r="M40" s="166"/>
      <c r="N40" s="166"/>
    </row>
    <row r="41" spans="1:14" hidden="1">
      <c r="A41" s="568"/>
      <c r="B41" s="561" t="s">
        <v>21</v>
      </c>
      <c r="C41" s="22"/>
      <c r="D41" s="27">
        <v>0</v>
      </c>
      <c r="E41" s="22"/>
      <c r="F41" s="23"/>
      <c r="G41" s="23"/>
      <c r="H41" s="226" t="s">
        <v>1824</v>
      </c>
      <c r="I41" s="25"/>
      <c r="J41" s="97"/>
      <c r="K41" s="27"/>
      <c r="L41" s="27"/>
      <c r="M41" s="27"/>
      <c r="N41" s="27"/>
    </row>
    <row r="42" spans="1:14" ht="15" hidden="1" thickBot="1">
      <c r="A42" s="568"/>
      <c r="B42" s="563"/>
      <c r="C42" s="173"/>
      <c r="D42" s="169">
        <v>0</v>
      </c>
      <c r="E42" s="173"/>
      <c r="F42" s="170"/>
      <c r="G42" s="170"/>
      <c r="H42" s="171" t="s">
        <v>1824</v>
      </c>
      <c r="I42" s="172"/>
      <c r="J42" s="195"/>
      <c r="K42" s="169"/>
      <c r="L42" s="169"/>
      <c r="M42" s="169"/>
      <c r="N42" s="169"/>
    </row>
    <row r="43" spans="1:14" hidden="1">
      <c r="A43" s="568"/>
      <c r="B43" s="570" t="s">
        <v>22</v>
      </c>
      <c r="C43" s="232"/>
      <c r="D43" s="252">
        <v>0</v>
      </c>
      <c r="E43" s="20"/>
      <c r="F43" s="21"/>
      <c r="G43" s="21"/>
      <c r="H43" s="92" t="s">
        <v>1824</v>
      </c>
      <c r="I43" s="154"/>
      <c r="J43" s="100"/>
      <c r="K43" s="28">
        <f>IF(C43="",,VLOOKUP(C43,Patrones!$A$1:$E$293,5,FALSE))</f>
        <v>0</v>
      </c>
      <c r="L43" s="28"/>
      <c r="M43" s="28"/>
      <c r="N43" s="26"/>
    </row>
    <row r="44" spans="1:14" hidden="1">
      <c r="A44" s="568"/>
      <c r="B44" s="572"/>
      <c r="C44" s="234"/>
      <c r="D44" s="254">
        <v>0</v>
      </c>
      <c r="E44" s="32"/>
      <c r="F44" s="257"/>
      <c r="G44" s="257"/>
      <c r="H44" s="96" t="s">
        <v>1824</v>
      </c>
      <c r="I44" s="256"/>
      <c r="J44" s="263"/>
      <c r="K44" s="26">
        <f>IF(C44="",,VLOOKUP(C44,Patrones!$A$1:$E$293,5,FALSE))</f>
        <v>0</v>
      </c>
      <c r="L44" s="26"/>
      <c r="M44" s="26"/>
      <c r="N44" s="149"/>
    </row>
    <row r="45" spans="1:14" ht="15" hidden="1" thickBot="1">
      <c r="A45" s="569"/>
      <c r="B45" s="571"/>
      <c r="C45" s="235"/>
      <c r="D45" s="255">
        <v>0</v>
      </c>
      <c r="E45" s="167"/>
      <c r="F45" s="196"/>
      <c r="G45" s="196"/>
      <c r="H45" s="168" t="s">
        <v>1824</v>
      </c>
      <c r="I45" s="174"/>
      <c r="J45" s="230"/>
      <c r="K45" s="166">
        <f>IF(C45="",,VLOOKUP(C45,Patrones!$A$1:$E$293,5,FALSE))</f>
        <v>0</v>
      </c>
      <c r="L45" s="166"/>
      <c r="M45" s="166"/>
      <c r="N45" s="29"/>
    </row>
    <row r="46" spans="1:14" ht="15" thickBot="1">
      <c r="C46" s="102"/>
      <c r="E46" s="2"/>
      <c r="G46" s="198" t="s">
        <v>37</v>
      </c>
      <c r="H46" s="199">
        <f>SUM(H7:H45)</f>
        <v>45.027777777777771</v>
      </c>
      <c r="I46" s="103"/>
    </row>
    <row r="47" spans="1:14">
      <c r="C47" s="102"/>
      <c r="E47" s="2"/>
      <c r="G47" s="104"/>
      <c r="H47" s="105"/>
    </row>
    <row r="48" spans="1:14">
      <c r="C48" s="102"/>
      <c r="E48" s="2"/>
      <c r="G48" s="104"/>
      <c r="H48" s="105"/>
    </row>
    <row r="49" spans="3:3">
      <c r="C49" s="102"/>
    </row>
    <row r="50" spans="3:3">
      <c r="C50" s="102"/>
    </row>
    <row r="51" spans="3:3">
      <c r="C51" s="102"/>
    </row>
    <row r="52" spans="3:3">
      <c r="C52" s="102"/>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32"/>
    <mergeCell ref="B20:B29"/>
    <mergeCell ref="B30:B32"/>
    <mergeCell ref="A7:A19"/>
    <mergeCell ref="B7:B8"/>
    <mergeCell ref="B9:B10"/>
    <mergeCell ref="B11:B13"/>
    <mergeCell ref="B14:B16"/>
    <mergeCell ref="B17:B19"/>
    <mergeCell ref="A33:A45"/>
    <mergeCell ref="B33:B35"/>
    <mergeCell ref="B36:B38"/>
    <mergeCell ref="B39:B40"/>
    <mergeCell ref="B41:B42"/>
    <mergeCell ref="B43:B45"/>
  </mergeCells>
  <dataValidations count="1">
    <dataValidation type="list" allowBlank="1" showInputMessage="1" showErrorMessage="1" sqref="N7:N45" xr:uid="{EF0F25A6-A09D-45D4-9E5E-FBA4EA5C4602}">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469E829D-1E0B-47F2-AC83-0669D231016B}">
          <x14:formula1>
            <xm:f>Guias!$H$3:$H$22</xm:f>
          </x14:formula1>
          <xm:sqref>E7:E45</xm:sqref>
        </x14:dataValidation>
        <x14:dataValidation type="list" allowBlank="1" showInputMessage="1" xr:uid="{ADE090AE-1861-4186-89F9-FCBE791CD495}">
          <x14:formula1>
            <xm:f>Guias!$J$3:$J$25</xm:f>
          </x14:formula1>
          <xm:sqref>I7:I45</xm:sqref>
        </x14:dataValidation>
        <x14:dataValidation type="list" allowBlank="1" showInputMessage="1" showErrorMessage="1" xr:uid="{4638234F-2D96-4CCA-9EC5-19B4F84A166A}">
          <x14:formula1>
            <xm:f>Guias!$P$3:$P$78</xm:f>
          </x14:formula1>
          <xm:sqref>L7:L45</xm:sqref>
        </x14:dataValidation>
        <x14:dataValidation type="list" allowBlank="1" showInputMessage="1" showErrorMessage="1" xr:uid="{00306350-4D78-4110-8BBD-D6CAD8D8C901}">
          <x14:formula1>
            <xm:f>Guias!$R$3:$R$102</xm:f>
          </x14:formula1>
          <xm:sqref>M7:M45</xm:sqref>
        </x14:dataValidation>
        <x14:dataValidation type="list" allowBlank="1" showInputMessage="1" xr:uid="{9DAFF840-3A6D-4860-BCB3-D81120EF9202}">
          <x14:formula1>
            <xm:f>Guias!$A$2:$A$4</xm:f>
          </x14:formula1>
          <xm:sqref>C7:C8</xm:sqref>
        </x14:dataValidation>
        <x14:dataValidation type="list" allowBlank="1" showInputMessage="1" xr:uid="{3927BE93-D5B2-4CA1-BA46-ED5D3B923FE1}">
          <x14:formula1>
            <xm:f>Guias!$A$85:$A$142</xm:f>
          </x14:formula1>
          <xm:sqref>C30:C32</xm:sqref>
        </x14:dataValidation>
        <x14:dataValidation type="list" allowBlank="1" showInputMessage="1" xr:uid="{FB546C07-C35E-443F-9D56-2FE6D3DFCD18}">
          <x14:formula1>
            <xm:f>Guias!$A$245:$A$259</xm:f>
          </x14:formula1>
          <xm:sqref>C14:C16</xm:sqref>
        </x14:dataValidation>
        <x14:dataValidation type="list" allowBlank="1" showInputMessage="1" xr:uid="{8A996EEC-B641-42C0-9EDB-B70DFACB5550}">
          <x14:formula1>
            <xm:f>Guias!$A$200:$A$224</xm:f>
          </x14:formula1>
          <xm:sqref>C11:C13</xm:sqref>
        </x14:dataValidation>
        <x14:dataValidation type="list" allowBlank="1" showInputMessage="1" xr:uid="{1709896A-EF2D-4722-A54C-678F2E17A8D6}">
          <x14:formula1>
            <xm:f>Guias!$A$260:$A$272</xm:f>
          </x14:formula1>
          <xm:sqref>C17:C19</xm:sqref>
        </x14:dataValidation>
        <x14:dataValidation type="list" allowBlank="1" showInputMessage="1" xr:uid="{225E6198-C155-4F9C-ACF9-FFE173B66169}">
          <x14:formula1>
            <xm:f>Guias!$A$168:$A$171</xm:f>
          </x14:formula1>
          <xm:sqref>C41:C42</xm:sqref>
        </x14:dataValidation>
        <x14:dataValidation type="list" allowBlank="1" showInputMessage="1" xr:uid="{8CF03C04-684B-435B-8632-8973A2274405}">
          <x14:formula1>
            <xm:f>Guias!$A$243:$A$244</xm:f>
          </x14:formula1>
          <xm:sqref>C39:C40</xm:sqref>
        </x14:dataValidation>
        <x14:dataValidation type="list" allowBlank="1" showInputMessage="1" xr:uid="{DE0D552D-227A-4091-B8D1-56FDE02FA70C}">
          <x14:formula1>
            <xm:f>Guias!$A$230:$A$242</xm:f>
          </x14:formula1>
          <xm:sqref>C36:C38</xm:sqref>
        </x14:dataValidation>
        <x14:dataValidation type="list" allowBlank="1" showInputMessage="1" xr:uid="{0A8B7514-7445-427F-A95A-24588BD5D3C4}">
          <x14:formula1>
            <xm:f>Guias!$A$226:$A$229</xm:f>
          </x14:formula1>
          <xm:sqref>C9:C10</xm:sqref>
        </x14:dataValidation>
        <x14:dataValidation type="list" allowBlank="1" showInputMessage="1" xr:uid="{1D62EDBC-E513-45F5-8B97-C48AA5F75ACE}">
          <x14:formula1>
            <xm:f>Guias!$A$172:$A$199</xm:f>
          </x14:formula1>
          <xm:sqref>C43:C45</xm:sqref>
        </x14:dataValidation>
        <x14:dataValidation type="list" allowBlank="1" showInputMessage="1" xr:uid="{07EC2939-05A2-45EB-9965-130938EA6902}">
          <x14:formula1>
            <xm:f>Guias!$A$143:$A$167</xm:f>
          </x14:formula1>
          <xm:sqref>C33:C35</xm:sqref>
        </x14:dataValidation>
        <x14:dataValidation type="list" allowBlank="1" showInputMessage="1" xr:uid="{F8DF8309-EDEE-4B35-9609-04281B455FBB}">
          <x14:formula1>
            <xm:f>Guias!$A$5:$A$84</xm:f>
          </x14:formula1>
          <xm:sqref>C20:C29</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D02B8-9DCE-4D80-941C-FAAE75C78678}">
  <sheetPr codeName="Sheet14"/>
  <dimension ref="A1:P73"/>
  <sheetViews>
    <sheetView zoomScaleNormal="115" workbookViewId="0">
      <selection activeCell="E12" sqref="E12"/>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f>IF(C7="",,VLOOKUP(C7,CIERRE!A$70:AJ$800,9,FALSE))</f>
        <v>0</v>
      </c>
      <c r="E7" s="22"/>
      <c r="F7" s="23"/>
      <c r="G7" s="23"/>
      <c r="H7" s="24" t="str">
        <f t="shared" ref="H7:H41" si="0">IF(MID(G7,1,3)="Con","",IF(E7="APAGADO",D7/24*(IF((G7-F7)*24&gt;0,(G7-F7)*24,24+(G7-F7)*24))," "))</f>
        <v xml:space="preserve"> </v>
      </c>
      <c r="I7" s="25"/>
      <c r="J7" s="97"/>
      <c r="K7" s="27"/>
      <c r="L7" s="27"/>
      <c r="M7" s="27"/>
      <c r="N7" s="27"/>
      <c r="P7" s="3" t="s">
        <v>1305</v>
      </c>
    </row>
    <row r="8" spans="1:16" ht="15" hidden="1"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hidden="1"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hidden="1" customHeight="1" thickBot="1">
      <c r="A10" s="565"/>
      <c r="B10" s="559"/>
      <c r="C10" s="299"/>
      <c r="D10" s="350">
        <f>IF(C10="",,VLOOKUP(C10,CIERRE!A$70:AJ$800,9,FALSE))</f>
        <v>0</v>
      </c>
      <c r="E10" s="373"/>
      <c r="F10" s="374"/>
      <c r="G10" s="374"/>
      <c r="H10" s="404" t="str">
        <f t="shared" si="0"/>
        <v xml:space="preserve"> </v>
      </c>
      <c r="I10" s="414"/>
      <c r="J10" s="229"/>
      <c r="K10" s="149"/>
      <c r="L10" s="149"/>
      <c r="M10" s="149"/>
      <c r="N10" s="149"/>
    </row>
    <row r="11" spans="1:16">
      <c r="A11" s="565"/>
      <c r="B11" s="561" t="s">
        <v>23</v>
      </c>
      <c r="C11" s="22" t="s">
        <v>25</v>
      </c>
      <c r="D11" s="27">
        <f>IF(C11="",,VLOOKUP(C11,CIERRE!A$70:AJ$800,9,FALSE))</f>
        <v>481.6</v>
      </c>
      <c r="E11" s="22" t="s">
        <v>490</v>
      </c>
      <c r="F11" s="23"/>
      <c r="G11" s="23"/>
      <c r="H11" s="24"/>
      <c r="I11" s="25" t="s">
        <v>2223</v>
      </c>
      <c r="J11" s="97"/>
      <c r="K11" s="27" t="str">
        <f>IF(C11="",,VLOOKUP(C11,Patrones!$A$1:$E$293,5,FALSE))</f>
        <v>CLB-003IUI</v>
      </c>
      <c r="L11" s="27"/>
      <c r="M11" s="27"/>
      <c r="N11" s="27"/>
    </row>
    <row r="12" spans="1:16" ht="43.5">
      <c r="A12" s="565"/>
      <c r="B12" s="562"/>
      <c r="C12" s="19" t="s">
        <v>1134</v>
      </c>
      <c r="D12" s="161" t="e">
        <f>IF(C12="",,VLOOKUP(C12,CIERRE!A$70:AJ$800,9,FALSE))</f>
        <v>#N/A</v>
      </c>
      <c r="E12" s="19" t="s">
        <v>765</v>
      </c>
      <c r="F12" s="83"/>
      <c r="G12" s="83"/>
      <c r="H12" s="226"/>
      <c r="I12" s="270" t="s">
        <v>2224</v>
      </c>
      <c r="J12" s="262"/>
      <c r="K12" s="161" t="str">
        <f>IF(C12="",,VLOOKUP(C12,Patrones!$A$1:$E$293,5,FALSE))</f>
        <v>CLBA-036IUI</v>
      </c>
      <c r="L12" s="161"/>
      <c r="M12" s="161"/>
      <c r="N12" s="161"/>
    </row>
    <row r="13" spans="1:16" ht="29">
      <c r="A13" s="565"/>
      <c r="B13" s="562"/>
      <c r="C13" s="19" t="s">
        <v>144</v>
      </c>
      <c r="D13" s="161">
        <f>IF(C13="",,VLOOKUP(C13,CIERRE!A$70:AJ$800,9,FALSE))</f>
        <v>94.44</v>
      </c>
      <c r="E13" s="19" t="s">
        <v>490</v>
      </c>
      <c r="F13" s="83"/>
      <c r="G13" s="83"/>
      <c r="H13" s="226"/>
      <c r="I13" s="270" t="s">
        <v>2228</v>
      </c>
      <c r="J13" s="262"/>
      <c r="K13" s="161"/>
      <c r="L13" s="161"/>
      <c r="M13" s="161"/>
      <c r="N13" s="161"/>
    </row>
    <row r="14" spans="1:16" ht="29.5" thickBot="1">
      <c r="A14" s="565"/>
      <c r="B14" s="563"/>
      <c r="C14" s="173" t="s">
        <v>296</v>
      </c>
      <c r="D14" s="169">
        <f>IF(C14="",,VLOOKUP(C14,CIERRE!A$70:AJ$800,9,FALSE))</f>
        <v>238.6</v>
      </c>
      <c r="E14" s="173" t="s">
        <v>162</v>
      </c>
      <c r="F14" s="170"/>
      <c r="G14" s="170"/>
      <c r="H14" s="171" t="str">
        <f t="shared" si="0"/>
        <v xml:space="preserve"> </v>
      </c>
      <c r="I14" s="172" t="s">
        <v>2227</v>
      </c>
      <c r="J14" s="195"/>
      <c r="K14" s="169" t="str">
        <f>IF(C14="",,VLOOKUP(C14,Patrones!$A$1:$E$293,5,FALSE))</f>
        <v>CLBA-036IUI</v>
      </c>
      <c r="L14" s="169"/>
      <c r="M14" s="169"/>
      <c r="N14" s="169"/>
    </row>
    <row r="15" spans="1:16" ht="29">
      <c r="A15" s="565"/>
      <c r="B15" s="558" t="s">
        <v>29</v>
      </c>
      <c r="C15" s="232" t="s">
        <v>130</v>
      </c>
      <c r="D15" s="252">
        <f>IF(C15="",,VLOOKUP(C15,CIERRE!A$70:AJ$800,9,FALSE))</f>
        <v>281.60000000000002</v>
      </c>
      <c r="E15" s="20" t="s">
        <v>246</v>
      </c>
      <c r="F15" s="91"/>
      <c r="G15" s="91"/>
      <c r="H15" s="92" t="str">
        <f t="shared" si="0"/>
        <v xml:space="preserve"> </v>
      </c>
      <c r="I15" s="251" t="s">
        <v>2225</v>
      </c>
      <c r="J15" s="99"/>
      <c r="K15" s="28"/>
      <c r="L15" s="28"/>
      <c r="M15" s="28"/>
      <c r="N15" s="28"/>
    </row>
    <row r="16" spans="1:16" ht="29.5" thickBot="1">
      <c r="A16" s="565"/>
      <c r="B16" s="559"/>
      <c r="C16" s="233" t="s">
        <v>466</v>
      </c>
      <c r="D16" s="253">
        <f>IF(C16="",,VLOOKUP(C16,CIERRE!A$70:AJ$800,9,FALSE))</f>
        <v>267.5</v>
      </c>
      <c r="E16" s="128" t="s">
        <v>246</v>
      </c>
      <c r="F16" s="95"/>
      <c r="G16" s="95"/>
      <c r="H16" s="96" t="str">
        <f t="shared" si="0"/>
        <v xml:space="preserve"> </v>
      </c>
      <c r="I16" s="256" t="s">
        <v>2226</v>
      </c>
      <c r="J16" s="267"/>
      <c r="K16" s="26"/>
      <c r="L16" s="26"/>
      <c r="M16" s="26"/>
      <c r="N16" s="26"/>
    </row>
    <row r="17" spans="1:14" ht="15" hidden="1" thickBot="1">
      <c r="A17" s="565"/>
      <c r="B17" s="560"/>
      <c r="C17" s="233"/>
      <c r="D17" s="253">
        <f>IF(C17="",,VLOOKUP(C17,CIERRE!A$70:AJ$800,9,FALSE))</f>
        <v>0</v>
      </c>
      <c r="E17" s="128"/>
      <c r="F17" s="204"/>
      <c r="G17" s="204"/>
      <c r="H17" s="168" t="str">
        <f t="shared" si="0"/>
        <v xml:space="preserve"> </v>
      </c>
      <c r="I17" s="144"/>
      <c r="J17" s="211"/>
      <c r="K17" s="166"/>
      <c r="L17" s="166"/>
      <c r="M17" s="166"/>
      <c r="N17" s="166"/>
    </row>
    <row r="18" spans="1:14" hidden="1">
      <c r="A18" s="565"/>
      <c r="B18" s="561" t="s">
        <v>33</v>
      </c>
      <c r="C18" s="22"/>
      <c r="D18" s="27">
        <f>IF(C18="",,VLOOKUP(C18,CIERRE!A$70:AJ$800,9,FALSE))</f>
        <v>0</v>
      </c>
      <c r="E18" s="22"/>
      <c r="F18" s="23"/>
      <c r="G18" s="23"/>
      <c r="H18" s="24" t="str">
        <f t="shared" si="0"/>
        <v xml:space="preserve"> </v>
      </c>
      <c r="I18" s="25"/>
      <c r="J18" s="97"/>
      <c r="K18" s="27">
        <f>IF(C18="",,VLOOKUP(C18,Patrones!$A$1:$E$293,5,FALSE))</f>
        <v>0</v>
      </c>
      <c r="L18" s="27"/>
      <c r="M18" s="27"/>
      <c r="N18" s="27"/>
    </row>
    <row r="19" spans="1:14" hidden="1">
      <c r="A19" s="565"/>
      <c r="B19" s="562"/>
      <c r="C19" s="19"/>
      <c r="D19" s="161">
        <f>IF(C19="",,VLOOKUP(C19,CIERRE!A$70:AJ$800,9,FALSE))</f>
        <v>0</v>
      </c>
      <c r="E19" s="127"/>
      <c r="F19" s="165"/>
      <c r="G19" s="165"/>
      <c r="H19" s="79" t="str">
        <f t="shared" si="0"/>
        <v xml:space="preserve"> </v>
      </c>
      <c r="I19" s="146"/>
      <c r="J19" s="269"/>
      <c r="K19" s="145">
        <f>IF(C19="",,VLOOKUP(C19,Patrones!$A$1:$E$293,5,FALSE))</f>
        <v>0</v>
      </c>
      <c r="L19" s="145"/>
      <c r="M19" s="145"/>
      <c r="N19" s="145"/>
    </row>
    <row r="20" spans="1:14" ht="15" hidden="1" thickBot="1">
      <c r="A20" s="566"/>
      <c r="B20" s="563"/>
      <c r="C20" s="19"/>
      <c r="D20" s="169">
        <f>IF(C20="",,VLOOKUP(C20,CIERRE!A$70:AJ$800,9,FALSE))</f>
        <v>0</v>
      </c>
      <c r="E20" s="173"/>
      <c r="F20" s="170"/>
      <c r="G20" s="170"/>
      <c r="H20" s="171" t="str">
        <f t="shared" si="0"/>
        <v xml:space="preserve"> </v>
      </c>
      <c r="I20" s="172"/>
      <c r="J20" s="195"/>
      <c r="K20" s="169">
        <f>IF(C20="",,VLOOKUP(C20,Patrones!$A$1:$E$293,5,FALSE))</f>
        <v>0</v>
      </c>
      <c r="L20" s="169"/>
      <c r="M20" s="169"/>
      <c r="N20" s="169"/>
    </row>
    <row r="21" spans="1:14" ht="29">
      <c r="A21" s="556" t="s">
        <v>659</v>
      </c>
      <c r="B21" s="558" t="s">
        <v>8</v>
      </c>
      <c r="C21" s="232" t="s">
        <v>72</v>
      </c>
      <c r="D21" s="253">
        <f>IF(C21="",,VLOOKUP(C21,CIERRE!A$70:AJ$800,9,FALSE))</f>
        <v>246.4</v>
      </c>
      <c r="E21" s="20" t="s">
        <v>172</v>
      </c>
      <c r="F21" s="91"/>
      <c r="G21" s="91"/>
      <c r="H21" s="92" t="str">
        <f>IF(MID(G21,1,3)="Con","",IF(E21="APAGADO",D21/24*(IF((G21-F21)*24&gt;0,(G21-F21)*24,24+(G21-F21)*24))," "))</f>
        <v xml:space="preserve"> </v>
      </c>
      <c r="I21" s="154" t="s">
        <v>2217</v>
      </c>
      <c r="J21" s="99"/>
      <c r="K21" s="28" t="str">
        <f>IF(C21="",,VLOOKUP(C21,Patrones!$A$1:$E$293,5,FALSE))</f>
        <v>ACAI-107IUI</v>
      </c>
      <c r="L21" s="28"/>
      <c r="M21" s="28"/>
      <c r="N21" s="28"/>
    </row>
    <row r="22" spans="1:14">
      <c r="A22" s="557"/>
      <c r="B22" s="559"/>
      <c r="C22" s="237" t="s">
        <v>1071</v>
      </c>
      <c r="D22" s="254">
        <f>IF(C22="",,VLOOKUP(C22,CIERRE!A$70:AJ$800,9,FALSE))</f>
        <v>630.79999999999995</v>
      </c>
      <c r="E22" s="238" t="s">
        <v>171</v>
      </c>
      <c r="F22" s="228"/>
      <c r="G22" s="228"/>
      <c r="H22" s="239" t="str">
        <f t="shared" si="0"/>
        <v xml:space="preserve"> </v>
      </c>
      <c r="I22" s="251" t="s">
        <v>2221</v>
      </c>
      <c r="J22" s="229"/>
      <c r="K22" s="162" t="str">
        <f>IF(C22="",,VLOOKUP(C22,Patrones!$A$1:$E$293,5,FALSE))</f>
        <v>ACAF-136WIW</v>
      </c>
      <c r="L22" s="162"/>
      <c r="M22" s="162"/>
      <c r="N22" s="162"/>
    </row>
    <row r="23" spans="1:14" ht="29">
      <c r="A23" s="557"/>
      <c r="B23" s="559"/>
      <c r="C23" s="237" t="s">
        <v>304</v>
      </c>
      <c r="D23" s="254">
        <f>IF(C23="",,VLOOKUP(C23,CIERRE!A$70:AJ$800,9,FALSE))</f>
        <v>220.1</v>
      </c>
      <c r="E23" s="238" t="s">
        <v>246</v>
      </c>
      <c r="F23" s="228"/>
      <c r="G23" s="228"/>
      <c r="H23" s="239" t="str">
        <f t="shared" si="0"/>
        <v xml:space="preserve"> </v>
      </c>
      <c r="I23" s="251" t="s">
        <v>2229</v>
      </c>
      <c r="J23" s="229"/>
      <c r="K23" s="162" t="str">
        <f>IF(C23="",,VLOOKUP(C23,Patrones!$A$1:$E$293,5,FALSE))</f>
        <v>ACAK-182ITI</v>
      </c>
      <c r="L23" s="162"/>
      <c r="M23" s="162"/>
      <c r="N23" s="162"/>
    </row>
    <row r="24" spans="1:14" ht="15" thickBot="1">
      <c r="A24" s="557"/>
      <c r="B24" s="560"/>
      <c r="C24" s="236"/>
      <c r="D24" s="253">
        <f>IF(C24="",,VLOOKUP(C24,CIERRE!A$70:AJ$800,9,FALSE))</f>
        <v>0</v>
      </c>
      <c r="E24" s="150"/>
      <c r="F24" s="93"/>
      <c r="G24" s="93"/>
      <c r="H24" s="94" t="str">
        <f t="shared" si="0"/>
        <v xml:space="preserve"> </v>
      </c>
      <c r="I24" s="152"/>
      <c r="J24" s="101"/>
      <c r="K24" s="29">
        <f>IF(C24="",,VLOOKUP(C24,Patrones!$A$1:$E$293,5,FALSE))</f>
        <v>0</v>
      </c>
      <c r="L24" s="29"/>
      <c r="M24" s="29"/>
      <c r="N24" s="29"/>
    </row>
    <row r="25" spans="1:14">
      <c r="A25" s="557"/>
      <c r="B25" s="561" t="s">
        <v>66</v>
      </c>
      <c r="C25" s="22" t="s">
        <v>11</v>
      </c>
      <c r="D25" s="27">
        <f>IF(C25="",,VLOOKUP(C25,CIERRE!A$70:AJ$800,9,FALSE))</f>
        <v>285.76</v>
      </c>
      <c r="E25" s="22" t="s">
        <v>137</v>
      </c>
      <c r="F25" s="23" t="s">
        <v>307</v>
      </c>
      <c r="G25" s="23">
        <v>0.28819444444444448</v>
      </c>
      <c r="H25" s="24">
        <v>34</v>
      </c>
      <c r="I25" s="25" t="s">
        <v>1045</v>
      </c>
      <c r="J25" s="98"/>
      <c r="K25" s="27" t="str">
        <f>IF(C25="",,VLOOKUP(C25,Patrones!$A$1:$E$293,5,FALSE))</f>
        <v>ACAH-161ITI</v>
      </c>
      <c r="L25" s="27"/>
      <c r="M25" s="27"/>
      <c r="N25" s="27"/>
    </row>
    <row r="26" spans="1:14">
      <c r="A26" s="557"/>
      <c r="B26" s="562"/>
      <c r="C26" s="19" t="s">
        <v>11</v>
      </c>
      <c r="D26" s="145">
        <f>IF(C26="",,VLOOKUP(C26,CIERRE!A$70:AJ$800,9,FALSE))</f>
        <v>285.76</v>
      </c>
      <c r="E26" s="19" t="s">
        <v>172</v>
      </c>
      <c r="F26" s="83"/>
      <c r="G26" s="83"/>
      <c r="H26" s="226"/>
      <c r="I26" s="270" t="s">
        <v>2236</v>
      </c>
      <c r="J26" s="242"/>
      <c r="K26" s="161"/>
      <c r="L26" s="161"/>
      <c r="M26" s="161"/>
      <c r="N26" s="161"/>
    </row>
    <row r="27" spans="1:14" ht="29">
      <c r="A27" s="557"/>
      <c r="B27" s="562"/>
      <c r="C27" s="127" t="s">
        <v>1607</v>
      </c>
      <c r="D27" s="145">
        <f>IF(C27="",,VLOOKUP(C27,CIERRE!A$70:AJ$800,9,FALSE))</f>
        <v>137.28</v>
      </c>
      <c r="E27" s="127" t="s">
        <v>162</v>
      </c>
      <c r="F27" s="165"/>
      <c r="G27" s="165"/>
      <c r="H27" s="79" t="str">
        <f t="shared" si="0"/>
        <v xml:space="preserve"> </v>
      </c>
      <c r="I27" s="146" t="s">
        <v>2230</v>
      </c>
      <c r="J27" s="242"/>
      <c r="K27" s="145" t="e">
        <f>IF(C27="",,VLOOKUP(C27,Patrones!$A$1:$E$293,5,FALSE))</f>
        <v>#N/A</v>
      </c>
      <c r="L27" s="161"/>
      <c r="M27" s="161"/>
      <c r="N27" s="161"/>
    </row>
    <row r="28" spans="1:14" ht="15" thickBot="1">
      <c r="A28" s="557"/>
      <c r="B28" s="563"/>
      <c r="C28" s="78" t="s">
        <v>508</v>
      </c>
      <c r="D28" s="153">
        <f>IF(C28="",,VLOOKUP(C28,CIERRE!A$70:AJ$800,9,FALSE))</f>
        <v>380.16</v>
      </c>
      <c r="E28" s="78" t="s">
        <v>768</v>
      </c>
      <c r="F28" s="265"/>
      <c r="G28" s="265"/>
      <c r="H28" s="266" t="str">
        <f t="shared" si="0"/>
        <v xml:space="preserve"> </v>
      </c>
      <c r="I28" s="155" t="s">
        <v>2231</v>
      </c>
      <c r="J28" s="268"/>
      <c r="K28" s="153" t="str">
        <f>IF(C28="",,VLOOKUP(C28,Patrones!$A$1:$E$293,5,FALSE))</f>
        <v>ACAD-169WIW</v>
      </c>
      <c r="L28" s="161"/>
      <c r="M28" s="161"/>
      <c r="N28" s="151"/>
    </row>
    <row r="29" spans="1:14" ht="29">
      <c r="A29" s="567" t="s">
        <v>660</v>
      </c>
      <c r="B29" s="558" t="s">
        <v>20</v>
      </c>
      <c r="C29" s="232" t="s">
        <v>116</v>
      </c>
      <c r="D29" s="252">
        <f>IF(C29="",,VLOOKUP(C29,CIERRE!A$70:AJ$800,9,FALSE))</f>
        <v>321.64</v>
      </c>
      <c r="E29" s="20" t="s">
        <v>765</v>
      </c>
      <c r="F29" s="21"/>
      <c r="G29" s="21"/>
      <c r="H29" s="194" t="str">
        <f t="shared" si="0"/>
        <v xml:space="preserve"> </v>
      </c>
      <c r="I29" s="154" t="s">
        <v>2232</v>
      </c>
      <c r="J29" s="99"/>
      <c r="K29" s="28" t="str">
        <f>IF(C29="",,VLOOKUP(C29,Patrones!$A$1:$E$293,5,FALSE))</f>
        <v>ACSC-002IUI</v>
      </c>
      <c r="L29" s="28"/>
      <c r="M29" s="28"/>
      <c r="N29" s="28"/>
    </row>
    <row r="30" spans="1:14" ht="29">
      <c r="A30" s="568"/>
      <c r="B30" s="559"/>
      <c r="C30" s="233" t="s">
        <v>2233</v>
      </c>
      <c r="D30" s="253">
        <v>80</v>
      </c>
      <c r="E30" s="128" t="s">
        <v>162</v>
      </c>
      <c r="F30" s="95"/>
      <c r="G30" s="95"/>
      <c r="H30" s="96" t="str">
        <f t="shared" si="0"/>
        <v xml:space="preserve"> </v>
      </c>
      <c r="I30" s="256" t="s">
        <v>2234</v>
      </c>
      <c r="J30" s="267"/>
      <c r="K30" s="26" t="e">
        <f>IF(C30="",,VLOOKUP(C30,Patrones!$A$1:$E$293,5,FALSE))</f>
        <v>#N/A</v>
      </c>
      <c r="L30" s="26"/>
      <c r="M30" s="26"/>
      <c r="N30" s="26"/>
    </row>
    <row r="31" spans="1:14" ht="29.5" thickBot="1">
      <c r="A31" s="568"/>
      <c r="B31" s="560"/>
      <c r="C31" s="233" t="s">
        <v>57</v>
      </c>
      <c r="D31" s="253">
        <f>IF(C31="",,VLOOKUP(C31,CIERRE!A$70:AJ$800,9,FALSE))</f>
        <v>445.28</v>
      </c>
      <c r="E31" s="128" t="s">
        <v>162</v>
      </c>
      <c r="F31" s="204"/>
      <c r="G31" s="204"/>
      <c r="H31" s="168" t="str">
        <f t="shared" si="0"/>
        <v xml:space="preserve"> </v>
      </c>
      <c r="I31" s="144" t="s">
        <v>2235</v>
      </c>
      <c r="J31" s="211"/>
      <c r="K31" s="166" t="str">
        <f>IF(C31="",,VLOOKUP(C31,Patrones!$A$1:$E$293,5,FALSE))</f>
        <v>ACSD-014IUI</v>
      </c>
      <c r="L31" s="166"/>
      <c r="M31" s="166"/>
      <c r="N31" s="166"/>
    </row>
    <row r="32" spans="1:14">
      <c r="A32" s="568"/>
      <c r="B32" s="561" t="s">
        <v>28</v>
      </c>
      <c r="C32" s="22" t="s">
        <v>154</v>
      </c>
      <c r="D32" s="27">
        <f>IF(C32="",,VLOOKUP(C32,CIERRE!A$70:AJ$800,9,FALSE))</f>
        <v>44.32</v>
      </c>
      <c r="E32" s="22" t="s">
        <v>137</v>
      </c>
      <c r="F32" s="23">
        <v>0.36458333333333331</v>
      </c>
      <c r="G32" s="23">
        <v>0.51041666666666663</v>
      </c>
      <c r="H32" s="24">
        <f t="shared" si="0"/>
        <v>6.4633333333333329</v>
      </c>
      <c r="I32" s="25" t="s">
        <v>1047</v>
      </c>
      <c r="J32" s="98"/>
      <c r="K32" s="27" t="str">
        <f>IF(C32="",,VLOOKUP(C32,Patrones!$A$1:$E$293,5,FALSE))</f>
        <v>CHSA-005IUI</v>
      </c>
      <c r="L32" s="27"/>
      <c r="M32" s="27"/>
      <c r="N32" s="27"/>
    </row>
    <row r="33" spans="1:14" hidden="1">
      <c r="A33" s="568"/>
      <c r="B33" s="562"/>
      <c r="C33" s="127"/>
      <c r="D33" s="145">
        <f>IF(C33="",,VLOOKUP(C33,CIERRE!A$70:AJ$800,9,FALSE))</f>
        <v>0</v>
      </c>
      <c r="E33" s="127"/>
      <c r="F33" s="165"/>
      <c r="G33" s="165"/>
      <c r="H33" s="79" t="str">
        <f t="shared" si="0"/>
        <v xml:space="preserve"> </v>
      </c>
      <c r="I33" s="146"/>
      <c r="J33" s="242"/>
      <c r="K33" s="145">
        <f>IF(C33="",,VLOOKUP(C33,Patrones!$A$1:$E$293,5,FALSE))</f>
        <v>0</v>
      </c>
      <c r="L33" s="145"/>
      <c r="M33" s="145"/>
      <c r="N33" s="145"/>
    </row>
    <row r="34" spans="1:14" ht="15" hidden="1" thickBot="1">
      <c r="A34" s="568"/>
      <c r="B34" s="563"/>
      <c r="C34" s="173"/>
      <c r="D34" s="169">
        <f>IF(C34="",,VLOOKUP(C34,CIERRE!A$70:AJ$800,9,FALSE))</f>
        <v>0</v>
      </c>
      <c r="E34" s="173"/>
      <c r="F34" s="170"/>
      <c r="G34" s="170"/>
      <c r="H34" s="171" t="str">
        <f t="shared" si="0"/>
        <v xml:space="preserve"> </v>
      </c>
      <c r="I34" s="172"/>
      <c r="J34" s="268"/>
      <c r="K34" s="169">
        <f>IF(C34="",,VLOOKUP(C34,Patrones!$A$1:$E$293,5,FALSE))</f>
        <v>0</v>
      </c>
      <c r="L34" s="169"/>
      <c r="M34" s="169"/>
      <c r="N34" s="169"/>
    </row>
    <row r="35" spans="1:14" ht="15" hidden="1" customHeight="1">
      <c r="A35" s="568"/>
      <c r="B35" s="570" t="s">
        <v>203</v>
      </c>
      <c r="C35" s="232"/>
      <c r="D35" s="252">
        <f>IF(C35="",,VLOOKUP(C35,CIERRE!A$70:AJ$800,9,FALSE))</f>
        <v>0</v>
      </c>
      <c r="E35" s="20"/>
      <c r="F35" s="91"/>
      <c r="G35" s="91"/>
      <c r="H35" s="92" t="str">
        <f t="shared" si="0"/>
        <v xml:space="preserve"> </v>
      </c>
      <c r="I35" s="154"/>
      <c r="J35" s="99"/>
      <c r="K35" s="28"/>
      <c r="L35" s="28"/>
      <c r="M35" s="28"/>
      <c r="N35" s="28"/>
    </row>
    <row r="36" spans="1:14" ht="15.75" hidden="1" customHeight="1" thickBot="1">
      <c r="A36" s="568"/>
      <c r="B36" s="571"/>
      <c r="C36" s="233"/>
      <c r="D36" s="253">
        <f>IF(C36="",,VLOOKUP(C36,CIERRE!A$70:AJ$800,9,FALSE))</f>
        <v>0</v>
      </c>
      <c r="E36" s="128"/>
      <c r="F36" s="204"/>
      <c r="G36" s="204"/>
      <c r="H36" s="168" t="str">
        <f t="shared" si="0"/>
        <v xml:space="preserve"> </v>
      </c>
      <c r="I36" s="144"/>
      <c r="J36" s="211"/>
      <c r="K36" s="166"/>
      <c r="L36" s="166"/>
      <c r="M36" s="166"/>
      <c r="N36" s="166"/>
    </row>
    <row r="37" spans="1:14" hidden="1">
      <c r="A37" s="568"/>
      <c r="B37" s="561" t="s">
        <v>21</v>
      </c>
      <c r="C37" s="22"/>
      <c r="D37" s="27">
        <f>IF(C37="",,VLOOKUP(C37,CIERRE!A$70:AJ$800,9,FALSE))</f>
        <v>0</v>
      </c>
      <c r="E37" s="22"/>
      <c r="F37" s="23"/>
      <c r="G37" s="23"/>
      <c r="H37" s="226" t="str">
        <f t="shared" si="0"/>
        <v xml:space="preserve"> </v>
      </c>
      <c r="I37" s="25"/>
      <c r="J37" s="97"/>
      <c r="K37" s="27"/>
      <c r="L37" s="27"/>
      <c r="M37" s="27"/>
      <c r="N37" s="27"/>
    </row>
    <row r="38" spans="1:14" ht="15" hidden="1" thickBot="1">
      <c r="A38" s="568"/>
      <c r="B38" s="563"/>
      <c r="C38" s="173"/>
      <c r="D38" s="169">
        <f>IF(C38="",,VLOOKUP(C38,CIERRE!A$70:AJ$800,9,FALSE))</f>
        <v>0</v>
      </c>
      <c r="E38" s="173"/>
      <c r="F38" s="170"/>
      <c r="G38" s="170"/>
      <c r="H38" s="171" t="str">
        <f t="shared" si="0"/>
        <v xml:space="preserve"> </v>
      </c>
      <c r="I38" s="172"/>
      <c r="J38" s="195"/>
      <c r="K38" s="169"/>
      <c r="L38" s="169"/>
      <c r="M38" s="169"/>
      <c r="N38" s="169"/>
    </row>
    <row r="39" spans="1:14" hidden="1">
      <c r="A39" s="568"/>
      <c r="B39" s="570" t="s">
        <v>22</v>
      </c>
      <c r="C39" s="232"/>
      <c r="D39" s="252">
        <f>IF(C39="",,VLOOKUP(C39,CIERRE!A$70:AJ$800,9,FALSE))</f>
        <v>0</v>
      </c>
      <c r="E39" s="20"/>
      <c r="F39" s="21"/>
      <c r="G39" s="21"/>
      <c r="H39" s="92" t="str">
        <f t="shared" si="0"/>
        <v xml:space="preserve"> </v>
      </c>
      <c r="I39" s="154"/>
      <c r="J39" s="100"/>
      <c r="K39" s="28">
        <f>IF(C39="",,VLOOKUP(C39,Patrones!$A$1:$E$293,5,FALSE))</f>
        <v>0</v>
      </c>
      <c r="L39" s="28"/>
      <c r="M39" s="28"/>
      <c r="N39" s="26"/>
    </row>
    <row r="40" spans="1:14" hidden="1">
      <c r="A40" s="568"/>
      <c r="B40" s="572"/>
      <c r="C40" s="234"/>
      <c r="D40" s="254">
        <f>IF(C40="",,VLOOKUP(C40,CIERRE!A$70:AJ$800,9,FALSE))</f>
        <v>0</v>
      </c>
      <c r="E40" s="32"/>
      <c r="F40" s="257"/>
      <c r="G40" s="257"/>
      <c r="H40" s="96" t="str">
        <f t="shared" si="0"/>
        <v xml:space="preserve"> </v>
      </c>
      <c r="I40" s="256"/>
      <c r="J40" s="263"/>
      <c r="K40" s="26">
        <f>IF(C40="",,VLOOKUP(C40,Patrones!$A$1:$E$293,5,FALSE))</f>
        <v>0</v>
      </c>
      <c r="L40" s="26"/>
      <c r="M40" s="26"/>
      <c r="N40" s="149"/>
    </row>
    <row r="41" spans="1:14" ht="15" hidden="1" thickBot="1">
      <c r="A41" s="569"/>
      <c r="B41" s="571"/>
      <c r="C41" s="235"/>
      <c r="D41" s="255">
        <f>IF(C41="",,VLOOKUP(C41,CIERRE!A$70:AJ$800,9,FALSE))</f>
        <v>0</v>
      </c>
      <c r="E41" s="167"/>
      <c r="F41" s="196"/>
      <c r="G41" s="196"/>
      <c r="H41" s="168" t="str">
        <f t="shared" si="0"/>
        <v xml:space="preserve"> </v>
      </c>
      <c r="I41" s="174"/>
      <c r="J41" s="230"/>
      <c r="K41" s="166">
        <f>IF(C41="",,VLOOKUP(C41,Patrones!$A$1:$E$293,5,FALSE))</f>
        <v>0</v>
      </c>
      <c r="L41" s="166"/>
      <c r="M41" s="166"/>
      <c r="N41" s="29"/>
    </row>
    <row r="42" spans="1:14" ht="15" thickBot="1">
      <c r="C42" s="102"/>
      <c r="E42" s="2"/>
      <c r="G42" s="198" t="s">
        <v>37</v>
      </c>
      <c r="H42" s="199">
        <f>SUM(H7:H41)</f>
        <v>40.463333333333331</v>
      </c>
      <c r="I42" s="103"/>
    </row>
    <row r="43" spans="1:14">
      <c r="C43" s="102"/>
      <c r="E43" s="2"/>
      <c r="G43" s="104"/>
      <c r="H43" s="105"/>
    </row>
    <row r="44" spans="1:14">
      <c r="C44" s="102"/>
      <c r="E44" s="2"/>
      <c r="G44" s="104"/>
      <c r="H44" s="105"/>
    </row>
    <row r="45" spans="1:14">
      <c r="C45" s="102"/>
    </row>
    <row r="46" spans="1:14">
      <c r="C46" s="102"/>
    </row>
    <row r="47" spans="1:14">
      <c r="C47" s="102"/>
    </row>
    <row r="48" spans="1:14">
      <c r="C48" s="102"/>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1:A28"/>
    <mergeCell ref="B21:B24"/>
    <mergeCell ref="B25:B28"/>
    <mergeCell ref="A7:A20"/>
    <mergeCell ref="B7:B8"/>
    <mergeCell ref="B9:B10"/>
    <mergeCell ref="B11:B14"/>
    <mergeCell ref="B15:B17"/>
    <mergeCell ref="B18:B20"/>
    <mergeCell ref="A29:A41"/>
    <mergeCell ref="B29:B31"/>
    <mergeCell ref="B32:B34"/>
    <mergeCell ref="B35:B36"/>
    <mergeCell ref="B37:B38"/>
    <mergeCell ref="B39:B41"/>
  </mergeCells>
  <dataValidations count="1">
    <dataValidation type="list" allowBlank="1" showInputMessage="1" showErrorMessage="1" sqref="N7:N41" xr:uid="{16061E4C-C8E7-4A3C-A3D7-83520B804871}">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8AB40BD2-0EB2-45D2-8A4B-9371DCEFEEC0}">
          <x14:formula1>
            <xm:f>Guias!$R$3:$R$102</xm:f>
          </x14:formula1>
          <xm:sqref>M7:M41</xm:sqref>
        </x14:dataValidation>
        <x14:dataValidation type="list" allowBlank="1" showInputMessage="1" showErrorMessage="1" xr:uid="{1ADC2559-FA93-4056-982B-A08FB456D530}">
          <x14:formula1>
            <xm:f>Guias!$P$3:$P$78</xm:f>
          </x14:formula1>
          <xm:sqref>L7:L41</xm:sqref>
        </x14:dataValidation>
        <x14:dataValidation type="list" allowBlank="1" showInputMessage="1" xr:uid="{98D5EDA6-45B5-457C-8805-1176F01C220F}">
          <x14:formula1>
            <xm:f>Guias!$J$3:$J$25</xm:f>
          </x14:formula1>
          <xm:sqref>I7:I41</xm:sqref>
        </x14:dataValidation>
        <x14:dataValidation type="list" allowBlank="1" showInputMessage="1" xr:uid="{6D493DF6-E8EC-4030-AD3A-2B1565439367}">
          <x14:formula1>
            <xm:f>Guias!$H$3:$H$22</xm:f>
          </x14:formula1>
          <xm:sqref>E7:E41</xm:sqref>
        </x14:dataValidation>
        <x14:dataValidation type="list" allowBlank="1" showInputMessage="1" xr:uid="{B9E02167-E5BF-4CC7-85FA-CFC93F6E9E5B}">
          <x14:formula1>
            <xm:f>Guias!$A$2:$A$4</xm:f>
          </x14:formula1>
          <xm:sqref>C7:C8</xm:sqref>
        </x14:dataValidation>
        <x14:dataValidation type="list" allowBlank="1" showInputMessage="1" xr:uid="{285FF275-F64C-4303-A86A-CAE6540A0592}">
          <x14:formula1>
            <xm:f>Guias!$A$85:$A$142</xm:f>
          </x14:formula1>
          <xm:sqref>C25:C28</xm:sqref>
        </x14:dataValidation>
        <x14:dataValidation type="list" allowBlank="1" showInputMessage="1" xr:uid="{45FA46B4-C8EB-4AF8-95C0-E27F2C2A45B2}">
          <x14:formula1>
            <xm:f>Guias!$A$143:$A$167</xm:f>
          </x14:formula1>
          <xm:sqref>C29:C31</xm:sqref>
        </x14:dataValidation>
        <x14:dataValidation type="list" allowBlank="1" showInputMessage="1" xr:uid="{D7E6B014-953E-4ED6-8A9E-AB1ACC7BD864}">
          <x14:formula1>
            <xm:f>Guias!$A$172:$A$199</xm:f>
          </x14:formula1>
          <xm:sqref>C39:C41</xm:sqref>
        </x14:dataValidation>
        <x14:dataValidation type="list" allowBlank="1" showInputMessage="1" xr:uid="{0D01D163-B06B-4644-BEE7-6D6DEE54B57F}">
          <x14:formula1>
            <xm:f>Guias!$A$226:$A$229</xm:f>
          </x14:formula1>
          <xm:sqref>C9:C10</xm:sqref>
        </x14:dataValidation>
        <x14:dataValidation type="list" allowBlank="1" showInputMessage="1" xr:uid="{4115E877-A9CD-4671-B86E-11F018F39239}">
          <x14:formula1>
            <xm:f>Guias!$A$230:$A$242</xm:f>
          </x14:formula1>
          <xm:sqref>C32:C34</xm:sqref>
        </x14:dataValidation>
        <x14:dataValidation type="list" allowBlank="1" showInputMessage="1" xr:uid="{F629B012-B016-482B-9FE2-3D6FF67D75CD}">
          <x14:formula1>
            <xm:f>Guias!$A$243:$A$244</xm:f>
          </x14:formula1>
          <xm:sqref>C35:C36</xm:sqref>
        </x14:dataValidation>
        <x14:dataValidation type="list" allowBlank="1" showInputMessage="1" xr:uid="{C403E9B9-A71E-4E92-B813-0D615C8DBA3E}">
          <x14:formula1>
            <xm:f>Guias!$A$168:$A$171</xm:f>
          </x14:formula1>
          <xm:sqref>C37:C38</xm:sqref>
        </x14:dataValidation>
        <x14:dataValidation type="list" allowBlank="1" showInputMessage="1" xr:uid="{AE5F20DD-B0B4-4D89-BA00-556B7C31A122}">
          <x14:formula1>
            <xm:f>Guias!$A$260:$A$272</xm:f>
          </x14:formula1>
          <xm:sqref>C18:C20</xm:sqref>
        </x14:dataValidation>
        <x14:dataValidation type="list" allowBlank="1" showInputMessage="1" xr:uid="{522956E4-BF04-4F60-8650-8EF0447246E5}">
          <x14:formula1>
            <xm:f>Guias!$A$200:$A$224</xm:f>
          </x14:formula1>
          <xm:sqref>C11:C14</xm:sqref>
        </x14:dataValidation>
        <x14:dataValidation type="list" allowBlank="1" showInputMessage="1" xr:uid="{2B515694-B620-48E7-967B-A32DB4C5FDF1}">
          <x14:formula1>
            <xm:f>Guias!$A$245:$A$259</xm:f>
          </x14:formula1>
          <xm:sqref>C15:C17</xm:sqref>
        </x14:dataValidation>
        <x14:dataValidation type="list" allowBlank="1" showInputMessage="1" xr:uid="{80F0391A-7A3F-4906-9004-7A6D30B01E57}">
          <x14:formula1>
            <xm:f>Guias!$A$5:$A$84</xm:f>
          </x14:formula1>
          <xm:sqref>C21:C24</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CB0BC-DB2C-4717-B399-C0DB35E9BE49}">
  <sheetPr codeName="Sheet15"/>
  <dimension ref="A1:P77"/>
  <sheetViews>
    <sheetView topLeftCell="A3" zoomScaleNormal="100" workbookViewId="0">
      <selection activeCell="C21" sqref="C21"/>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t="15" hidden="1" thickBot="1">
      <c r="A7" s="564" t="s">
        <v>658</v>
      </c>
      <c r="B7" s="561" t="s">
        <v>67</v>
      </c>
      <c r="C7" s="22"/>
      <c r="D7" s="27">
        <f>IF(C7="",,VLOOKUP(C7,CIERRE!A$70:AJ$800,9,FALSE))</f>
        <v>0</v>
      </c>
      <c r="E7" s="22"/>
      <c r="F7" s="23"/>
      <c r="G7" s="23"/>
      <c r="H7" s="24" t="str">
        <f t="shared" ref="H7:H45" si="0">IF(MID(G7,1,3)="Con","",IF(E7="APAGADO",D7/24*(IF((G7-F7)*24&gt;0,(G7-F7)*24,24+(G7-F7)*24))," "))</f>
        <v xml:space="preserve"> </v>
      </c>
      <c r="I7" s="25"/>
      <c r="J7" s="97"/>
      <c r="K7" s="27"/>
      <c r="L7" s="27"/>
      <c r="M7" s="27"/>
      <c r="N7" s="27"/>
      <c r="P7" s="3" t="s">
        <v>1305</v>
      </c>
    </row>
    <row r="8" spans="1:16" ht="15" hidden="1"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hidden="1"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hidden="1" customHeight="1" thickBot="1">
      <c r="A10" s="565"/>
      <c r="B10" s="559"/>
      <c r="C10" s="299"/>
      <c r="D10" s="350">
        <f>IF(C10="",,VLOOKUP(C10,CIERRE!A$70:AJ$800,9,FALSE))</f>
        <v>0</v>
      </c>
      <c r="E10" s="373"/>
      <c r="F10" s="374"/>
      <c r="G10" s="374"/>
      <c r="H10" s="404" t="str">
        <f t="shared" si="0"/>
        <v xml:space="preserve"> </v>
      </c>
      <c r="I10" s="414"/>
      <c r="J10" s="229"/>
      <c r="K10" s="149"/>
      <c r="L10" s="149"/>
      <c r="M10" s="149"/>
      <c r="N10" s="149"/>
    </row>
    <row r="11" spans="1:16">
      <c r="A11" s="565"/>
      <c r="B11" s="561" t="s">
        <v>23</v>
      </c>
      <c r="C11" s="22" t="s">
        <v>25</v>
      </c>
      <c r="D11" s="27">
        <f>IF(C11="",,VLOOKUP(C11,CIERRE!A$70:AJ$800,9,FALSE))</f>
        <v>481.6</v>
      </c>
      <c r="E11" s="22" t="s">
        <v>490</v>
      </c>
      <c r="F11" s="23"/>
      <c r="G11" s="23"/>
      <c r="H11" s="24"/>
      <c r="I11" s="25" t="s">
        <v>2223</v>
      </c>
      <c r="J11" s="97"/>
      <c r="K11" s="27" t="str">
        <f>IF(C11="",,VLOOKUP(C11,Patrones!$A$1:$E$293,5,FALSE))</f>
        <v>CLB-003IUI</v>
      </c>
      <c r="L11" s="27"/>
      <c r="M11" s="27"/>
      <c r="N11" s="27"/>
    </row>
    <row r="12" spans="1:16" ht="43.5">
      <c r="A12" s="565"/>
      <c r="B12" s="562"/>
      <c r="C12" s="19" t="s">
        <v>1134</v>
      </c>
      <c r="D12" s="161" t="e">
        <f>IF(C12="",,VLOOKUP(C12,CIERRE!A$70:AJ$800,9,FALSE))</f>
        <v>#N/A</v>
      </c>
      <c r="E12" s="19" t="s">
        <v>765</v>
      </c>
      <c r="F12" s="83"/>
      <c r="G12" s="83"/>
      <c r="H12" s="226"/>
      <c r="I12" s="270" t="s">
        <v>2224</v>
      </c>
      <c r="J12" s="262"/>
      <c r="K12" s="161" t="str">
        <f>IF(C12="",,VLOOKUP(C12,Patrones!$A$1:$E$293,5,FALSE))</f>
        <v>CLBA-036IUI</v>
      </c>
      <c r="L12" s="161"/>
      <c r="M12" s="161"/>
      <c r="N12" s="161"/>
    </row>
    <row r="13" spans="1:16" ht="29">
      <c r="A13" s="565"/>
      <c r="B13" s="562"/>
      <c r="C13" s="19" t="s">
        <v>144</v>
      </c>
      <c r="D13" s="161">
        <f>IF(C13="",,VLOOKUP(C13,CIERRE!A$70:AJ$800,9,FALSE))</f>
        <v>94.44</v>
      </c>
      <c r="E13" s="19" t="s">
        <v>490</v>
      </c>
      <c r="F13" s="83"/>
      <c r="G13" s="83"/>
      <c r="H13" s="226"/>
      <c r="I13" s="270" t="s">
        <v>2228</v>
      </c>
      <c r="J13" s="262"/>
      <c r="K13" s="161"/>
      <c r="L13" s="161"/>
      <c r="M13" s="161"/>
      <c r="N13" s="161"/>
    </row>
    <row r="14" spans="1:16" ht="29.5" thickBot="1">
      <c r="A14" s="565"/>
      <c r="B14" s="563"/>
      <c r="C14" s="173" t="s">
        <v>296</v>
      </c>
      <c r="D14" s="169">
        <f>IF(C14="",,VLOOKUP(C14,CIERRE!A$70:AJ$800,9,FALSE))</f>
        <v>238.6</v>
      </c>
      <c r="E14" s="173" t="s">
        <v>162</v>
      </c>
      <c r="F14" s="170"/>
      <c r="G14" s="170"/>
      <c r="H14" s="171" t="str">
        <f t="shared" si="0"/>
        <v xml:space="preserve"> </v>
      </c>
      <c r="I14" s="172" t="s">
        <v>2227</v>
      </c>
      <c r="J14" s="195"/>
      <c r="K14" s="169" t="str">
        <f>IF(C14="",,VLOOKUP(C14,Patrones!$A$1:$E$293,5,FALSE))</f>
        <v>CLBA-036IUI</v>
      </c>
      <c r="L14" s="169"/>
      <c r="M14" s="169"/>
      <c r="N14" s="169"/>
    </row>
    <row r="15" spans="1:16" ht="29">
      <c r="A15" s="565"/>
      <c r="B15" s="558" t="s">
        <v>29</v>
      </c>
      <c r="C15" s="232" t="s">
        <v>130</v>
      </c>
      <c r="D15" s="252">
        <f>IF(C15="",,VLOOKUP(C15,CIERRE!A$70:AJ$800,9,FALSE))</f>
        <v>281.60000000000002</v>
      </c>
      <c r="E15" s="20" t="s">
        <v>246</v>
      </c>
      <c r="F15" s="91"/>
      <c r="G15" s="91"/>
      <c r="H15" s="92" t="str">
        <f t="shared" si="0"/>
        <v xml:space="preserve"> </v>
      </c>
      <c r="I15" s="251" t="s">
        <v>2225</v>
      </c>
      <c r="J15" s="99"/>
      <c r="K15" s="28"/>
      <c r="L15" s="28"/>
      <c r="M15" s="28"/>
      <c r="N15" s="28"/>
    </row>
    <row r="16" spans="1:16" ht="29.5" thickBot="1">
      <c r="A16" s="565"/>
      <c r="B16" s="559"/>
      <c r="C16" s="233" t="s">
        <v>466</v>
      </c>
      <c r="D16" s="253">
        <f>IF(C16="",,VLOOKUP(C16,CIERRE!A$70:AJ$800,9,FALSE))</f>
        <v>267.5</v>
      </c>
      <c r="E16" s="128" t="s">
        <v>246</v>
      </c>
      <c r="F16" s="95"/>
      <c r="G16" s="95"/>
      <c r="H16" s="96" t="str">
        <f t="shared" si="0"/>
        <v xml:space="preserve"> </v>
      </c>
      <c r="I16" s="256" t="s">
        <v>2226</v>
      </c>
      <c r="J16" s="267"/>
      <c r="K16" s="26"/>
      <c r="L16" s="26"/>
      <c r="M16" s="26"/>
      <c r="N16" s="26"/>
    </row>
    <row r="17" spans="1:14" ht="15" hidden="1" thickBot="1">
      <c r="A17" s="565"/>
      <c r="B17" s="560"/>
      <c r="C17" s="233"/>
      <c r="D17" s="253">
        <f>IF(C17="",,VLOOKUP(C17,CIERRE!A$70:AJ$800,9,FALSE))</f>
        <v>0</v>
      </c>
      <c r="E17" s="128"/>
      <c r="F17" s="204"/>
      <c r="G17" s="204"/>
      <c r="H17" s="168" t="str">
        <f t="shared" si="0"/>
        <v xml:space="preserve"> </v>
      </c>
      <c r="I17" s="144"/>
      <c r="J17" s="211"/>
      <c r="K17" s="166"/>
      <c r="L17" s="166"/>
      <c r="M17" s="166"/>
      <c r="N17" s="166"/>
    </row>
    <row r="18" spans="1:14" ht="15" hidden="1" thickBot="1">
      <c r="A18" s="565"/>
      <c r="B18" s="561" t="s">
        <v>33</v>
      </c>
      <c r="C18" s="22"/>
      <c r="D18" s="27">
        <f>IF(C18="",,VLOOKUP(C18,CIERRE!A$70:AJ$800,9,FALSE))</f>
        <v>0</v>
      </c>
      <c r="E18" s="22"/>
      <c r="F18" s="23"/>
      <c r="G18" s="23"/>
      <c r="H18" s="24" t="str">
        <f t="shared" si="0"/>
        <v xml:space="preserve"> </v>
      </c>
      <c r="I18" s="25"/>
      <c r="J18" s="97"/>
      <c r="K18" s="27">
        <f>IF(C18="",,VLOOKUP(C18,Patrones!$A$1:$E$293,5,FALSE))</f>
        <v>0</v>
      </c>
      <c r="L18" s="27"/>
      <c r="M18" s="27"/>
      <c r="N18" s="27"/>
    </row>
    <row r="19" spans="1:14" ht="15" hidden="1" thickBot="1">
      <c r="A19" s="565"/>
      <c r="B19" s="562"/>
      <c r="C19" s="19"/>
      <c r="D19" s="161">
        <f>IF(C19="",,VLOOKUP(C19,CIERRE!A$70:AJ$800,9,FALSE))</f>
        <v>0</v>
      </c>
      <c r="E19" s="127"/>
      <c r="F19" s="165"/>
      <c r="G19" s="165"/>
      <c r="H19" s="79" t="str">
        <f t="shared" si="0"/>
        <v xml:space="preserve"> </v>
      </c>
      <c r="I19" s="146"/>
      <c r="J19" s="269"/>
      <c r="K19" s="145">
        <f>IF(C19="",,VLOOKUP(C19,Patrones!$A$1:$E$293,5,FALSE))</f>
        <v>0</v>
      </c>
      <c r="L19" s="145"/>
      <c r="M19" s="145"/>
      <c r="N19" s="145"/>
    </row>
    <row r="20" spans="1:14" ht="15" hidden="1" thickBot="1">
      <c r="A20" s="566"/>
      <c r="B20" s="563"/>
      <c r="C20" s="19"/>
      <c r="D20" s="169">
        <f>IF(C20="",,VLOOKUP(C20,CIERRE!A$70:AJ$800,9,FALSE))</f>
        <v>0</v>
      </c>
      <c r="E20" s="173"/>
      <c r="F20" s="170"/>
      <c r="G20" s="170"/>
      <c r="H20" s="171" t="str">
        <f t="shared" si="0"/>
        <v xml:space="preserve"> </v>
      </c>
      <c r="I20" s="172"/>
      <c r="J20" s="195"/>
      <c r="K20" s="169">
        <f>IF(C20="",,VLOOKUP(C20,Patrones!$A$1:$E$293,5,FALSE))</f>
        <v>0</v>
      </c>
      <c r="L20" s="169"/>
      <c r="M20" s="169"/>
      <c r="N20" s="169"/>
    </row>
    <row r="21" spans="1:14" ht="29">
      <c r="A21" s="556" t="s">
        <v>659</v>
      </c>
      <c r="B21" s="558" t="s">
        <v>8</v>
      </c>
      <c r="C21" s="232" t="s">
        <v>72</v>
      </c>
      <c r="D21" s="253">
        <f>IF(C21="",,VLOOKUP(C21,CIERRE!A$70:AJ$800,9,FALSE))</f>
        <v>246.4</v>
      </c>
      <c r="E21" s="20" t="s">
        <v>172</v>
      </c>
      <c r="F21" s="91"/>
      <c r="G21" s="91"/>
      <c r="H21" s="92" t="str">
        <f>IF(MID(G21,1,3)="Con","",IF(E21="APAGADO",D21/24*(IF((G21-F21)*24&gt;0,(G21-F21)*24,24+(G21-F21)*24))," "))</f>
        <v xml:space="preserve"> </v>
      </c>
      <c r="I21" s="154" t="s">
        <v>2217</v>
      </c>
      <c r="J21" s="99"/>
      <c r="K21" s="28" t="str">
        <f>IF(C21="",,VLOOKUP(C21,Patrones!$A$1:$E$293,5,FALSE))</f>
        <v>ACAI-107IUI</v>
      </c>
      <c r="L21" s="28"/>
      <c r="M21" s="28"/>
      <c r="N21" s="28"/>
    </row>
    <row r="22" spans="1:14">
      <c r="A22" s="557"/>
      <c r="B22" s="559"/>
      <c r="C22" s="237" t="s">
        <v>1071</v>
      </c>
      <c r="D22" s="254">
        <f>IF(C22="",,VLOOKUP(C22,CIERRE!A$70:AJ$800,9,FALSE))</f>
        <v>630.79999999999995</v>
      </c>
      <c r="E22" s="238" t="s">
        <v>171</v>
      </c>
      <c r="F22" s="228"/>
      <c r="G22" s="228"/>
      <c r="H22" s="239" t="str">
        <f t="shared" si="0"/>
        <v xml:space="preserve"> </v>
      </c>
      <c r="I22" s="251" t="s">
        <v>2221</v>
      </c>
      <c r="J22" s="229"/>
      <c r="K22" s="162" t="str">
        <f>IF(C22="",,VLOOKUP(C22,Patrones!$A$1:$E$293,5,FALSE))</f>
        <v>ACAF-136WIW</v>
      </c>
      <c r="L22" s="162"/>
      <c r="M22" s="162"/>
      <c r="N22" s="162"/>
    </row>
    <row r="23" spans="1:14" ht="29.5" thickBot="1">
      <c r="A23" s="557"/>
      <c r="B23" s="559"/>
      <c r="C23" s="237" t="s">
        <v>304</v>
      </c>
      <c r="D23" s="254">
        <f>IF(C23="",,VLOOKUP(C23,CIERRE!A$70:AJ$800,9,FALSE))</f>
        <v>220.1</v>
      </c>
      <c r="E23" s="238" t="s">
        <v>246</v>
      </c>
      <c r="F23" s="228"/>
      <c r="G23" s="228"/>
      <c r="H23" s="239" t="str">
        <f t="shared" si="0"/>
        <v xml:space="preserve"> </v>
      </c>
      <c r="I23" s="251" t="s">
        <v>2229</v>
      </c>
      <c r="J23" s="229"/>
      <c r="K23" s="162" t="str">
        <f>IF(C23="",,VLOOKUP(C23,Patrones!$A$1:$E$293,5,FALSE))</f>
        <v>ACAK-182ITI</v>
      </c>
      <c r="L23" s="162"/>
      <c r="M23" s="162"/>
      <c r="N23" s="162"/>
    </row>
    <row r="24" spans="1:14" ht="15" hidden="1" thickBot="1">
      <c r="A24" s="557"/>
      <c r="B24" s="560"/>
      <c r="C24" s="236"/>
      <c r="D24" s="253">
        <f>IF(C24="",,VLOOKUP(C24,CIERRE!A$70:AJ$800,9,FALSE))</f>
        <v>0</v>
      </c>
      <c r="E24" s="150"/>
      <c r="F24" s="93"/>
      <c r="G24" s="93"/>
      <c r="H24" s="94" t="str">
        <f t="shared" si="0"/>
        <v xml:space="preserve"> </v>
      </c>
      <c r="I24" s="152"/>
      <c r="J24" s="101"/>
      <c r="K24" s="29">
        <f>IF(C24="",,VLOOKUP(C24,Patrones!$A$1:$E$293,5,FALSE))</f>
        <v>0</v>
      </c>
      <c r="L24" s="29"/>
      <c r="M24" s="29"/>
      <c r="N24" s="29"/>
    </row>
    <row r="25" spans="1:14">
      <c r="A25" s="557"/>
      <c r="B25" s="561" t="s">
        <v>66</v>
      </c>
      <c r="C25" s="22" t="s">
        <v>11</v>
      </c>
      <c r="D25" s="27">
        <f>IF(C25="",,VLOOKUP(C25,CIERRE!A$70:AJ$800,9,FALSE))</f>
        <v>285.76</v>
      </c>
      <c r="E25" s="22" t="s">
        <v>137</v>
      </c>
      <c r="F25" s="23" t="s">
        <v>307</v>
      </c>
      <c r="G25" s="23">
        <v>0.28819444444444448</v>
      </c>
      <c r="H25" s="24">
        <v>34</v>
      </c>
      <c r="I25" s="25" t="s">
        <v>1045</v>
      </c>
      <c r="J25" s="98"/>
      <c r="K25" s="27" t="str">
        <f>IF(C25="",,VLOOKUP(C25,Patrones!$A$1:$E$293,5,FALSE))</f>
        <v>ACAH-161ITI</v>
      </c>
      <c r="L25" s="27"/>
      <c r="M25" s="27"/>
      <c r="N25" s="27"/>
    </row>
    <row r="26" spans="1:14">
      <c r="A26" s="557"/>
      <c r="B26" s="562"/>
      <c r="C26" s="19" t="s">
        <v>1255</v>
      </c>
      <c r="D26" s="145">
        <f>IF(C26="",,VLOOKUP(C26,CIERRE!A$70:AJ$800,9,FALSE))</f>
        <v>751.77599999999995</v>
      </c>
      <c r="E26" s="19" t="s">
        <v>137</v>
      </c>
      <c r="F26" s="83">
        <v>0.78472222222222221</v>
      </c>
      <c r="G26" s="83">
        <v>0.84722222222222221</v>
      </c>
      <c r="H26" s="79">
        <v>46.863</v>
      </c>
      <c r="I26" s="270" t="s">
        <v>1045</v>
      </c>
      <c r="J26" s="242"/>
      <c r="K26" s="161"/>
      <c r="L26" s="161"/>
      <c r="M26" s="161"/>
      <c r="N26" s="161"/>
    </row>
    <row r="27" spans="1:14">
      <c r="A27" s="557"/>
      <c r="B27" s="562"/>
      <c r="C27" s="19" t="s">
        <v>1655</v>
      </c>
      <c r="D27" s="145">
        <f>IF(C27="",,VLOOKUP(C27,CIERRE!A$70:AJ$800,9,FALSE))</f>
        <v>589.24800000000005</v>
      </c>
      <c r="E27" s="19" t="s">
        <v>137</v>
      </c>
      <c r="F27" s="83">
        <v>0.78472222222222221</v>
      </c>
      <c r="G27" s="83">
        <v>0.98958333333333337</v>
      </c>
      <c r="H27" s="79">
        <v>120.71400000000004</v>
      </c>
      <c r="I27" s="270" t="s">
        <v>1045</v>
      </c>
      <c r="J27" s="242"/>
      <c r="K27" s="161"/>
      <c r="L27" s="161"/>
      <c r="M27" s="161"/>
      <c r="N27" s="161"/>
    </row>
    <row r="28" spans="1:14">
      <c r="A28" s="557"/>
      <c r="B28" s="562"/>
      <c r="C28" s="19" t="s">
        <v>103</v>
      </c>
      <c r="D28" s="145">
        <f>IF(C28="",,VLOOKUP(C28,CIERRE!A$70:AJ$800,9,FALSE))</f>
        <v>933.12</v>
      </c>
      <c r="E28" s="19" t="s">
        <v>137</v>
      </c>
      <c r="F28" s="83">
        <v>0.78472222222222199</v>
      </c>
      <c r="G28" s="83">
        <v>0.875</v>
      </c>
      <c r="H28" s="79">
        <v>81.831388888889109</v>
      </c>
      <c r="I28" s="270" t="s">
        <v>1045</v>
      </c>
      <c r="J28" s="242"/>
      <c r="K28" s="161"/>
      <c r="L28" s="161"/>
      <c r="M28" s="161"/>
      <c r="N28" s="161"/>
    </row>
    <row r="29" spans="1:14">
      <c r="A29" s="557"/>
      <c r="B29" s="562"/>
      <c r="C29" s="19" t="s">
        <v>1072</v>
      </c>
      <c r="D29" s="145">
        <f>IF(C29="",,VLOOKUP(C29,CIERRE!A$70:AJ$800,9,FALSE))</f>
        <v>1839.76</v>
      </c>
      <c r="E29" s="19" t="s">
        <v>768</v>
      </c>
      <c r="F29" s="83"/>
      <c r="G29" s="83"/>
      <c r="H29" s="79"/>
      <c r="I29" s="270" t="s">
        <v>2238</v>
      </c>
      <c r="J29" s="242"/>
      <c r="K29" s="161"/>
      <c r="L29" s="161"/>
      <c r="M29" s="161"/>
      <c r="N29" s="161"/>
    </row>
    <row r="30" spans="1:14">
      <c r="A30" s="557"/>
      <c r="B30" s="562"/>
      <c r="C30" s="19" t="s">
        <v>11</v>
      </c>
      <c r="D30" s="145">
        <f>IF(C30="",,VLOOKUP(C30,CIERRE!A$70:AJ$800,9,FALSE))</f>
        <v>285.76</v>
      </c>
      <c r="E30" s="19" t="s">
        <v>172</v>
      </c>
      <c r="F30" s="83"/>
      <c r="G30" s="83"/>
      <c r="H30" s="79" t="str">
        <f t="shared" si="0"/>
        <v xml:space="preserve"> </v>
      </c>
      <c r="I30" s="270" t="s">
        <v>2236</v>
      </c>
      <c r="J30" s="242"/>
      <c r="K30" s="161"/>
      <c r="L30" s="161"/>
      <c r="M30" s="161"/>
      <c r="N30" s="161"/>
    </row>
    <row r="31" spans="1:14" ht="29">
      <c r="A31" s="557"/>
      <c r="B31" s="562"/>
      <c r="C31" s="127" t="s">
        <v>1607</v>
      </c>
      <c r="D31" s="145">
        <f>IF(C31="",,VLOOKUP(C31,CIERRE!A$70:AJ$800,9,FALSE))</f>
        <v>137.28</v>
      </c>
      <c r="E31" s="127" t="s">
        <v>162</v>
      </c>
      <c r="F31" s="165"/>
      <c r="G31" s="165"/>
      <c r="H31" s="79" t="str">
        <f t="shared" si="0"/>
        <v xml:space="preserve"> </v>
      </c>
      <c r="I31" s="146" t="s">
        <v>2230</v>
      </c>
      <c r="J31" s="242"/>
      <c r="K31" s="145" t="e">
        <f>IF(C31="",,VLOOKUP(C31,Patrones!$A$1:$E$293,5,FALSE))</f>
        <v>#N/A</v>
      </c>
      <c r="L31" s="161"/>
      <c r="M31" s="161"/>
      <c r="N31" s="161"/>
    </row>
    <row r="32" spans="1:14" ht="15" thickBot="1">
      <c r="A32" s="557"/>
      <c r="B32" s="563"/>
      <c r="C32" s="78" t="s">
        <v>508</v>
      </c>
      <c r="D32" s="153">
        <f>IF(C32="",,VLOOKUP(C32,CIERRE!A$70:AJ$800,9,FALSE))</f>
        <v>380.16</v>
      </c>
      <c r="E32" s="78" t="s">
        <v>768</v>
      </c>
      <c r="F32" s="265"/>
      <c r="G32" s="265"/>
      <c r="H32" s="266" t="str">
        <f t="shared" si="0"/>
        <v xml:space="preserve"> </v>
      </c>
      <c r="I32" s="155" t="s">
        <v>2231</v>
      </c>
      <c r="J32" s="268"/>
      <c r="K32" s="153" t="str">
        <f>IF(C32="",,VLOOKUP(C32,Patrones!$A$1:$E$293,5,FALSE))</f>
        <v>ACAD-169WIW</v>
      </c>
      <c r="L32" s="161"/>
      <c r="M32" s="161"/>
      <c r="N32" s="151"/>
    </row>
    <row r="33" spans="1:14" ht="29">
      <c r="A33" s="567" t="s">
        <v>660</v>
      </c>
      <c r="B33" s="558" t="s">
        <v>20</v>
      </c>
      <c r="C33" s="232" t="s">
        <v>116</v>
      </c>
      <c r="D33" s="252">
        <f>IF(C33="",,VLOOKUP(C33,CIERRE!A$70:AJ$800,9,FALSE))</f>
        <v>321.64</v>
      </c>
      <c r="E33" s="20" t="s">
        <v>765</v>
      </c>
      <c r="F33" s="21"/>
      <c r="G33" s="21"/>
      <c r="H33" s="194" t="str">
        <f t="shared" si="0"/>
        <v xml:space="preserve"> </v>
      </c>
      <c r="I33" s="154" t="s">
        <v>2232</v>
      </c>
      <c r="J33" s="99"/>
      <c r="K33" s="28" t="str">
        <f>IF(C33="",,VLOOKUP(C33,Patrones!$A$1:$E$293,5,FALSE))</f>
        <v>ACSC-002IUI</v>
      </c>
      <c r="L33" s="28"/>
      <c r="M33" s="28"/>
      <c r="N33" s="28"/>
    </row>
    <row r="34" spans="1:14" ht="29">
      <c r="A34" s="568"/>
      <c r="B34" s="559"/>
      <c r="C34" s="233" t="s">
        <v>2233</v>
      </c>
      <c r="D34" s="253">
        <v>80</v>
      </c>
      <c r="E34" s="128" t="s">
        <v>162</v>
      </c>
      <c r="F34" s="95"/>
      <c r="G34" s="95"/>
      <c r="H34" s="96" t="str">
        <f t="shared" si="0"/>
        <v xml:space="preserve"> </v>
      </c>
      <c r="I34" s="256" t="s">
        <v>2234</v>
      </c>
      <c r="J34" s="267"/>
      <c r="K34" s="26" t="e">
        <f>IF(C34="",,VLOOKUP(C34,Patrones!$A$1:$E$293,5,FALSE))</f>
        <v>#N/A</v>
      </c>
      <c r="L34" s="26"/>
      <c r="M34" s="26"/>
      <c r="N34" s="26"/>
    </row>
    <row r="35" spans="1:14" ht="29.5" thickBot="1">
      <c r="A35" s="568"/>
      <c r="B35" s="560"/>
      <c r="C35" s="233" t="s">
        <v>57</v>
      </c>
      <c r="D35" s="253">
        <f>IF(C35="",,VLOOKUP(C35,CIERRE!A$70:AJ$800,9,FALSE))</f>
        <v>445.28</v>
      </c>
      <c r="E35" s="128" t="s">
        <v>162</v>
      </c>
      <c r="F35" s="204"/>
      <c r="G35" s="204"/>
      <c r="H35" s="168" t="str">
        <f t="shared" si="0"/>
        <v xml:space="preserve"> </v>
      </c>
      <c r="I35" s="144" t="s">
        <v>2235</v>
      </c>
      <c r="J35" s="211"/>
      <c r="K35" s="166" t="str">
        <f>IF(C35="",,VLOOKUP(C35,Patrones!$A$1:$E$293,5,FALSE))</f>
        <v>ACSD-014IUI</v>
      </c>
      <c r="L35" s="166"/>
      <c r="M35" s="166"/>
      <c r="N35" s="166"/>
    </row>
    <row r="36" spans="1:14">
      <c r="A36" s="568"/>
      <c r="B36" s="561" t="s">
        <v>28</v>
      </c>
      <c r="C36" s="22" t="s">
        <v>154</v>
      </c>
      <c r="D36" s="27">
        <f>IF(C36="",,VLOOKUP(C36,CIERRE!A$70:AJ$800,9,FALSE))</f>
        <v>44.32</v>
      </c>
      <c r="E36" s="22" t="s">
        <v>137</v>
      </c>
      <c r="F36" s="23">
        <v>0.36458333333333331</v>
      </c>
      <c r="G36" s="23">
        <v>0.51041666666666663</v>
      </c>
      <c r="H36" s="24">
        <v>6</v>
      </c>
      <c r="I36" s="25" t="s">
        <v>1047</v>
      </c>
      <c r="J36" s="98"/>
      <c r="K36" s="27" t="str">
        <f>IF(C36="",,VLOOKUP(C36,Patrones!$A$1:$E$293,5,FALSE))</f>
        <v>CHSA-005IUI</v>
      </c>
      <c r="L36" s="27"/>
      <c r="M36" s="27"/>
      <c r="N36" s="27"/>
    </row>
    <row r="37" spans="1:14" hidden="1">
      <c r="A37" s="568"/>
      <c r="B37" s="562"/>
      <c r="C37" s="127"/>
      <c r="D37" s="145">
        <f>IF(C37="",,VLOOKUP(C37,CIERRE!A$70:AJ$800,9,FALSE))</f>
        <v>0</v>
      </c>
      <c r="E37" s="127"/>
      <c r="F37" s="165"/>
      <c r="G37" s="165"/>
      <c r="H37" s="79" t="str">
        <f t="shared" si="0"/>
        <v xml:space="preserve"> </v>
      </c>
      <c r="I37" s="146"/>
      <c r="J37" s="242"/>
      <c r="K37" s="145">
        <f>IF(C37="",,VLOOKUP(C37,Patrones!$A$1:$E$293,5,FALSE))</f>
        <v>0</v>
      </c>
      <c r="L37" s="145"/>
      <c r="M37" s="145"/>
      <c r="N37" s="145"/>
    </row>
    <row r="38" spans="1:14" ht="15" hidden="1" thickBot="1">
      <c r="A38" s="568"/>
      <c r="B38" s="563"/>
      <c r="C38" s="173"/>
      <c r="D38" s="169">
        <f>IF(C38="",,VLOOKUP(C38,CIERRE!A$70:AJ$800,9,FALSE))</f>
        <v>0</v>
      </c>
      <c r="E38" s="173"/>
      <c r="F38" s="170"/>
      <c r="G38" s="170"/>
      <c r="H38" s="171" t="str">
        <f t="shared" si="0"/>
        <v xml:space="preserve"> </v>
      </c>
      <c r="I38" s="172"/>
      <c r="J38" s="268"/>
      <c r="K38" s="169">
        <f>IF(C38="",,VLOOKUP(C38,Patrones!$A$1:$E$293,5,FALSE))</f>
        <v>0</v>
      </c>
      <c r="L38" s="169"/>
      <c r="M38" s="169"/>
      <c r="N38" s="169"/>
    </row>
    <row r="39" spans="1:14" ht="15" hidden="1" customHeight="1">
      <c r="A39" s="568"/>
      <c r="B39" s="570" t="s">
        <v>203</v>
      </c>
      <c r="C39" s="232"/>
      <c r="D39" s="252">
        <f>IF(C39="",,VLOOKUP(C39,CIERRE!A$70:AJ$800,9,FALSE))</f>
        <v>0</v>
      </c>
      <c r="E39" s="20"/>
      <c r="F39" s="91"/>
      <c r="G39" s="91"/>
      <c r="H39" s="92" t="str">
        <f t="shared" si="0"/>
        <v xml:space="preserve"> </v>
      </c>
      <c r="I39" s="154"/>
      <c r="J39" s="99"/>
      <c r="K39" s="28"/>
      <c r="L39" s="28"/>
      <c r="M39" s="28"/>
      <c r="N39" s="28"/>
    </row>
    <row r="40" spans="1:14" ht="15.75" hidden="1" customHeight="1" thickBot="1">
      <c r="A40" s="568"/>
      <c r="B40" s="571"/>
      <c r="C40" s="233"/>
      <c r="D40" s="253">
        <f>IF(C40="",,VLOOKUP(C40,CIERRE!A$70:AJ$800,9,FALSE))</f>
        <v>0</v>
      </c>
      <c r="E40" s="128"/>
      <c r="F40" s="204"/>
      <c r="G40" s="204"/>
      <c r="H40" s="168" t="str">
        <f t="shared" si="0"/>
        <v xml:space="preserve"> </v>
      </c>
      <c r="I40" s="144"/>
      <c r="J40" s="211"/>
      <c r="K40" s="166"/>
      <c r="L40" s="166"/>
      <c r="M40" s="166"/>
      <c r="N40" s="166"/>
    </row>
    <row r="41" spans="1:14" hidden="1">
      <c r="A41" s="568"/>
      <c r="B41" s="561" t="s">
        <v>21</v>
      </c>
      <c r="C41" s="22"/>
      <c r="D41" s="27">
        <f>IF(C41="",,VLOOKUP(C41,CIERRE!A$70:AJ$800,9,FALSE))</f>
        <v>0</v>
      </c>
      <c r="E41" s="22"/>
      <c r="F41" s="23"/>
      <c r="G41" s="23"/>
      <c r="H41" s="226" t="str">
        <f t="shared" si="0"/>
        <v xml:space="preserve"> </v>
      </c>
      <c r="I41" s="25"/>
      <c r="J41" s="97"/>
      <c r="K41" s="27"/>
      <c r="L41" s="27"/>
      <c r="M41" s="27"/>
      <c r="N41" s="27"/>
    </row>
    <row r="42" spans="1:14" ht="15" hidden="1" thickBot="1">
      <c r="A42" s="568"/>
      <c r="B42" s="563"/>
      <c r="C42" s="173"/>
      <c r="D42" s="169">
        <f>IF(C42="",,VLOOKUP(C42,CIERRE!A$70:AJ$800,9,FALSE))</f>
        <v>0</v>
      </c>
      <c r="E42" s="173"/>
      <c r="F42" s="170"/>
      <c r="G42" s="170"/>
      <c r="H42" s="171" t="str">
        <f t="shared" si="0"/>
        <v xml:space="preserve"> </v>
      </c>
      <c r="I42" s="172"/>
      <c r="J42" s="195"/>
      <c r="K42" s="169"/>
      <c r="L42" s="169"/>
      <c r="M42" s="169"/>
      <c r="N42" s="169"/>
    </row>
    <row r="43" spans="1:14" hidden="1">
      <c r="A43" s="568"/>
      <c r="B43" s="570" t="s">
        <v>22</v>
      </c>
      <c r="C43" s="232"/>
      <c r="D43" s="252">
        <f>IF(C43="",,VLOOKUP(C43,CIERRE!A$70:AJ$800,9,FALSE))</f>
        <v>0</v>
      </c>
      <c r="E43" s="20"/>
      <c r="F43" s="21"/>
      <c r="G43" s="21"/>
      <c r="H43" s="92" t="str">
        <f t="shared" si="0"/>
        <v xml:space="preserve"> </v>
      </c>
      <c r="I43" s="154"/>
      <c r="J43" s="100"/>
      <c r="K43" s="28">
        <f>IF(C43="",,VLOOKUP(C43,Patrones!$A$1:$E$293,5,FALSE))</f>
        <v>0</v>
      </c>
      <c r="L43" s="28"/>
      <c r="M43" s="28"/>
      <c r="N43" s="26"/>
    </row>
    <row r="44" spans="1:14" hidden="1">
      <c r="A44" s="568"/>
      <c r="B44" s="572"/>
      <c r="C44" s="234"/>
      <c r="D44" s="254">
        <f>IF(C44="",,VLOOKUP(C44,CIERRE!A$70:AJ$800,9,FALSE))</f>
        <v>0</v>
      </c>
      <c r="E44" s="32"/>
      <c r="F44" s="257"/>
      <c r="G44" s="257"/>
      <c r="H44" s="96" t="str">
        <f t="shared" si="0"/>
        <v xml:space="preserve"> </v>
      </c>
      <c r="I44" s="256"/>
      <c r="J44" s="263"/>
      <c r="K44" s="26">
        <f>IF(C44="",,VLOOKUP(C44,Patrones!$A$1:$E$293,5,FALSE))</f>
        <v>0</v>
      </c>
      <c r="L44" s="26"/>
      <c r="M44" s="26"/>
      <c r="N44" s="149"/>
    </row>
    <row r="45" spans="1:14" ht="15" hidden="1" thickBot="1">
      <c r="A45" s="569"/>
      <c r="B45" s="571"/>
      <c r="C45" s="235"/>
      <c r="D45" s="255">
        <f>IF(C45="",,VLOOKUP(C45,CIERRE!A$70:AJ$800,9,FALSE))</f>
        <v>0</v>
      </c>
      <c r="E45" s="167"/>
      <c r="F45" s="196"/>
      <c r="G45" s="196"/>
      <c r="H45" s="168" t="str">
        <f t="shared" si="0"/>
        <v xml:space="preserve"> </v>
      </c>
      <c r="I45" s="174"/>
      <c r="J45" s="230"/>
      <c r="K45" s="166">
        <f>IF(C45="",,VLOOKUP(C45,Patrones!$A$1:$E$293,5,FALSE))</f>
        <v>0</v>
      </c>
      <c r="L45" s="166"/>
      <c r="M45" s="166"/>
      <c r="N45" s="29"/>
    </row>
    <row r="46" spans="1:14" ht="15" thickBot="1">
      <c r="C46" s="102"/>
      <c r="E46" s="2"/>
      <c r="G46" s="198" t="s">
        <v>37</v>
      </c>
      <c r="H46" s="199">
        <f>SUM(H7:H45)</f>
        <v>289.40838888888914</v>
      </c>
      <c r="I46" s="103"/>
    </row>
    <row r="47" spans="1:14">
      <c r="C47" s="102"/>
      <c r="E47" s="2"/>
      <c r="G47" s="104"/>
      <c r="H47" s="105"/>
    </row>
    <row r="48" spans="1:14">
      <c r="C48" s="102"/>
      <c r="E48" s="2"/>
      <c r="G48" s="104"/>
      <c r="H48" s="105"/>
    </row>
    <row r="49" spans="3:3">
      <c r="C49" s="102"/>
    </row>
    <row r="50" spans="3:3">
      <c r="C50" s="102"/>
    </row>
    <row r="51" spans="3:3">
      <c r="C51" s="102"/>
    </row>
    <row r="52" spans="3:3">
      <c r="C52" s="102"/>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1:A32"/>
    <mergeCell ref="B21:B24"/>
    <mergeCell ref="B25:B32"/>
    <mergeCell ref="A7:A20"/>
    <mergeCell ref="B7:B8"/>
    <mergeCell ref="B9:B10"/>
    <mergeCell ref="B11:B14"/>
    <mergeCell ref="B15:B17"/>
    <mergeCell ref="B18:B20"/>
    <mergeCell ref="A33:A45"/>
    <mergeCell ref="B33:B35"/>
    <mergeCell ref="B36:B38"/>
    <mergeCell ref="B39:B40"/>
    <mergeCell ref="B41:B42"/>
    <mergeCell ref="B43:B45"/>
  </mergeCells>
  <dataValidations count="1">
    <dataValidation type="list" allowBlank="1" showInputMessage="1" showErrorMessage="1" sqref="N7:N45" xr:uid="{F44620D6-91E0-4233-AED7-F454451A5247}">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22917822-5321-4C8F-B147-4E6EFBE9A423}">
          <x14:formula1>
            <xm:f>Guias!$H$3:$H$22</xm:f>
          </x14:formula1>
          <xm:sqref>E7:E45</xm:sqref>
        </x14:dataValidation>
        <x14:dataValidation type="list" allowBlank="1" showInputMessage="1" xr:uid="{7AFB020B-AB81-4821-B671-AF370469A89D}">
          <x14:formula1>
            <xm:f>Guias!$J$3:$J$25</xm:f>
          </x14:formula1>
          <xm:sqref>I7:I45</xm:sqref>
        </x14:dataValidation>
        <x14:dataValidation type="list" allowBlank="1" showInputMessage="1" showErrorMessage="1" xr:uid="{E0BB47AA-AEBE-4D9B-8957-2D19D56985F5}">
          <x14:formula1>
            <xm:f>Guias!$P$3:$P$78</xm:f>
          </x14:formula1>
          <xm:sqref>L7:L45</xm:sqref>
        </x14:dataValidation>
        <x14:dataValidation type="list" allowBlank="1" showInputMessage="1" showErrorMessage="1" xr:uid="{2AF6406D-CC1C-47C7-9642-01EA9707929A}">
          <x14:formula1>
            <xm:f>Guias!$R$3:$R$102</xm:f>
          </x14:formula1>
          <xm:sqref>M7:M45</xm:sqref>
        </x14:dataValidation>
        <x14:dataValidation type="list" allowBlank="1" showInputMessage="1" xr:uid="{D5D3C616-B086-4141-9C0C-78CE38BA5CCD}">
          <x14:formula1>
            <xm:f>Guias!$A$2:$A$4</xm:f>
          </x14:formula1>
          <xm:sqref>C7:C8</xm:sqref>
        </x14:dataValidation>
        <x14:dataValidation type="list" allowBlank="1" showInputMessage="1" xr:uid="{B11EED2F-0DF1-4473-BF0E-CB8479F3DA09}">
          <x14:formula1>
            <xm:f>Guias!$A$245:$A$259</xm:f>
          </x14:formula1>
          <xm:sqref>C15:C17</xm:sqref>
        </x14:dataValidation>
        <x14:dataValidation type="list" allowBlank="1" showInputMessage="1" xr:uid="{524CB714-E34F-404E-92A0-FF3D05ADA020}">
          <x14:formula1>
            <xm:f>Guias!$A$200:$A$224</xm:f>
          </x14:formula1>
          <xm:sqref>C11:C14</xm:sqref>
        </x14:dataValidation>
        <x14:dataValidation type="list" allowBlank="1" showInputMessage="1" xr:uid="{94FD8890-94A8-42AB-9C11-06E47D12163D}">
          <x14:formula1>
            <xm:f>Guias!$A$260:$A$272</xm:f>
          </x14:formula1>
          <xm:sqref>C18:C20</xm:sqref>
        </x14:dataValidation>
        <x14:dataValidation type="list" allowBlank="1" showInputMessage="1" xr:uid="{CD56E94F-E064-4BFE-B848-40E348CA6993}">
          <x14:formula1>
            <xm:f>Guias!$A$168:$A$171</xm:f>
          </x14:formula1>
          <xm:sqref>C41:C42</xm:sqref>
        </x14:dataValidation>
        <x14:dataValidation type="list" allowBlank="1" showInputMessage="1" xr:uid="{61A84516-A5ED-49DA-AD3C-AFE9EF1BFF35}">
          <x14:formula1>
            <xm:f>Guias!$A$243:$A$244</xm:f>
          </x14:formula1>
          <xm:sqref>C39:C40</xm:sqref>
        </x14:dataValidation>
        <x14:dataValidation type="list" allowBlank="1" showInputMessage="1" xr:uid="{5FFF85F5-20D4-435B-A41A-889FD07752AF}">
          <x14:formula1>
            <xm:f>Guias!$A$230:$A$242</xm:f>
          </x14:formula1>
          <xm:sqref>C36:C38</xm:sqref>
        </x14:dataValidation>
        <x14:dataValidation type="list" allowBlank="1" showInputMessage="1" xr:uid="{78DF0646-B97E-4B44-B16A-79E668AD8E4C}">
          <x14:formula1>
            <xm:f>Guias!$A$226:$A$229</xm:f>
          </x14:formula1>
          <xm:sqref>C9:C10</xm:sqref>
        </x14:dataValidation>
        <x14:dataValidation type="list" allowBlank="1" showInputMessage="1" xr:uid="{1A4CD266-20C9-4ADA-8880-82A1A6DEC37D}">
          <x14:formula1>
            <xm:f>Guias!$A$172:$A$199</xm:f>
          </x14:formula1>
          <xm:sqref>C43:C45</xm:sqref>
        </x14:dataValidation>
        <x14:dataValidation type="list" allowBlank="1" showInputMessage="1" xr:uid="{4D6B5E34-85E7-4433-8488-F498604B3B81}">
          <x14:formula1>
            <xm:f>Guias!$A$85:$A$142</xm:f>
          </x14:formula1>
          <xm:sqref>C25:C32</xm:sqref>
        </x14:dataValidation>
        <x14:dataValidation type="list" allowBlank="1" showInputMessage="1" xr:uid="{AF8B02B6-ED3D-4DA3-8672-6E04D54E8DD9}">
          <x14:formula1>
            <xm:f>Guias!$A$143:$A$167</xm:f>
          </x14:formula1>
          <xm:sqref>C33:C35</xm:sqref>
        </x14:dataValidation>
        <x14:dataValidation type="list" allowBlank="1" showInputMessage="1" xr:uid="{8950B312-04F3-4700-9DF4-918B4D83234E}">
          <x14:formula1>
            <xm:f>Guias!$A$5:$A$84</xm:f>
          </x14:formula1>
          <xm:sqref>C21:C24</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2BB4B-D512-4994-8199-914CE9FB985F}">
  <sheetPr codeName="Sheet16"/>
  <dimension ref="A1:P71"/>
  <sheetViews>
    <sheetView topLeftCell="B3" zoomScaleNormal="100" workbookViewId="0">
      <selection activeCell="H15" sqref="H15"/>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39"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43.5">
      <c r="A11" s="565"/>
      <c r="B11" s="561" t="s">
        <v>23</v>
      </c>
      <c r="C11" s="22" t="s">
        <v>1134</v>
      </c>
      <c r="D11" s="27" t="e">
        <f>IF(C11="",,VLOOKUP(C11,CIERRE!A$70:AJ$800,9,FALSE))</f>
        <v>#N/A</v>
      </c>
      <c r="E11" s="22" t="s">
        <v>765</v>
      </c>
      <c r="F11" s="23"/>
      <c r="G11" s="23"/>
      <c r="H11" s="24" t="str">
        <f t="shared" si="0"/>
        <v xml:space="preserve"> </v>
      </c>
      <c r="I11" s="25" t="s">
        <v>2258</v>
      </c>
      <c r="J11" s="97" t="s">
        <v>2255</v>
      </c>
      <c r="K11" s="27" t="str">
        <f>IF(C11="",,VLOOKUP(C11,Patrones!$A$1:$E$293,5,FALSE))</f>
        <v>CLBA-036IUI</v>
      </c>
      <c r="L11" s="27"/>
      <c r="M11" s="27"/>
      <c r="N11" s="27"/>
    </row>
    <row r="12" spans="1:16" ht="29">
      <c r="A12" s="565"/>
      <c r="B12" s="562"/>
      <c r="C12" s="19" t="s">
        <v>26</v>
      </c>
      <c r="D12" s="161">
        <f>IF(C12="",,VLOOKUP(C12,CIERRE!A$70:AJ$800,9,FALSE))</f>
        <v>165.88</v>
      </c>
      <c r="E12" s="19" t="s">
        <v>162</v>
      </c>
      <c r="F12" s="83"/>
      <c r="G12" s="83"/>
      <c r="H12" s="226" t="str">
        <f t="shared" si="0"/>
        <v xml:space="preserve"> </v>
      </c>
      <c r="I12" s="270" t="s">
        <v>2243</v>
      </c>
      <c r="J12" s="262"/>
      <c r="K12" s="161" t="str">
        <f>IF(C12="",,VLOOKUP(C12,Patrones!$A$1:$E$293,5,FALSE))</f>
        <v>YLBA-026WIW</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ht="29">
      <c r="A14" s="565"/>
      <c r="B14" s="558" t="s">
        <v>29</v>
      </c>
      <c r="C14" s="232" t="s">
        <v>130</v>
      </c>
      <c r="D14" s="252">
        <f>IF(C14="",,VLOOKUP(C14,CIERRE!A$70:AJ$800,9,FALSE))</f>
        <v>281.60000000000002</v>
      </c>
      <c r="E14" s="20" t="s">
        <v>507</v>
      </c>
      <c r="F14" s="91"/>
      <c r="G14" s="91"/>
      <c r="H14" s="92" t="str">
        <f t="shared" si="0"/>
        <v xml:space="preserve"> </v>
      </c>
      <c r="I14" s="251" t="s">
        <v>2241</v>
      </c>
      <c r="J14" s="99"/>
      <c r="K14" s="28"/>
      <c r="L14" s="28"/>
      <c r="M14" s="28"/>
      <c r="N14" s="28"/>
    </row>
    <row r="15" spans="1:16" ht="29">
      <c r="A15" s="565"/>
      <c r="B15" s="559"/>
      <c r="C15" s="233" t="s">
        <v>132</v>
      </c>
      <c r="D15" s="253">
        <f>IF(C15="",,VLOOKUP(C15,CIERRE!A$70:AJ$800,9,FALSE))</f>
        <v>84.36</v>
      </c>
      <c r="E15" s="128" t="s">
        <v>162</v>
      </c>
      <c r="F15" s="95"/>
      <c r="G15" s="95"/>
      <c r="H15" s="96" t="str">
        <f t="shared" si="0"/>
        <v xml:space="preserve"> </v>
      </c>
      <c r="I15" s="256" t="s">
        <v>2242</v>
      </c>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ht="29">
      <c r="A20" s="556" t="s">
        <v>659</v>
      </c>
      <c r="B20" s="558" t="s">
        <v>8</v>
      </c>
      <c r="C20" s="232" t="s">
        <v>304</v>
      </c>
      <c r="D20" s="253">
        <f>IF(C20="",,VLOOKUP(C20,CIERRE!A$70:AJ$800,9,FALSE))</f>
        <v>220.1</v>
      </c>
      <c r="E20" s="20" t="s">
        <v>507</v>
      </c>
      <c r="F20" s="91"/>
      <c r="G20" s="91"/>
      <c r="H20" s="92" t="str">
        <f>IF(MID(G20,1,3)="Con","",IF(E20="APAGADO",D20/24*(IF((G20-F20)*24&gt;0,(G20-F20)*24,24+(G20-F20)*24))," "))</f>
        <v xml:space="preserve"> </v>
      </c>
      <c r="I20" s="154" t="s">
        <v>2244</v>
      </c>
      <c r="J20" s="99"/>
      <c r="K20" s="28" t="str">
        <f>IF(C20="",,VLOOKUP(C20,Patrones!$A$1:$E$293,5,FALSE))</f>
        <v>ACAK-182ITI</v>
      </c>
      <c r="L20" s="28"/>
      <c r="M20" s="28"/>
      <c r="N20" s="28"/>
    </row>
    <row r="21" spans="1:14" ht="29">
      <c r="A21" s="557"/>
      <c r="B21" s="559"/>
      <c r="C21" s="237" t="s">
        <v>85</v>
      </c>
      <c r="D21" s="254">
        <f>IF(C21="",,VLOOKUP(C21,CIERRE!A$70:AJ$800,9,FALSE))</f>
        <v>107.2</v>
      </c>
      <c r="E21" s="238" t="s">
        <v>162</v>
      </c>
      <c r="F21" s="228"/>
      <c r="G21" s="228"/>
      <c r="H21" s="239" t="str">
        <f t="shared" si="0"/>
        <v xml:space="preserve"> </v>
      </c>
      <c r="I21" s="251" t="s">
        <v>2245</v>
      </c>
      <c r="J21" s="229"/>
      <c r="K21" s="162" t="str">
        <f>IF(C21="",,VLOOKUP(C21,Patrones!$A$1:$E$293,5,FALSE))</f>
        <v>ACAJ-094WIW</v>
      </c>
      <c r="L21" s="162"/>
      <c r="M21" s="162"/>
      <c r="N21" s="162"/>
    </row>
    <row r="22" spans="1:14" ht="29">
      <c r="A22" s="557"/>
      <c r="B22" s="559"/>
      <c r="C22" s="237" t="s">
        <v>158</v>
      </c>
      <c r="D22" s="254">
        <f>IF(C22="",,VLOOKUP(C22,CIERRE!A$70:AJ$800,9,FALSE))</f>
        <v>212.74</v>
      </c>
      <c r="E22" s="238" t="s">
        <v>246</v>
      </c>
      <c r="F22" s="228"/>
      <c r="G22" s="228"/>
      <c r="H22" s="239" t="str">
        <f t="shared" si="0"/>
        <v xml:space="preserve"> </v>
      </c>
      <c r="I22" s="251" t="s">
        <v>2246</v>
      </c>
      <c r="J22" s="229"/>
      <c r="K22" s="162" t="str">
        <f>IF(C22="",,VLOOKUP(C22,Patrones!$A$1:$E$293,5,FALSE))</f>
        <v>ACAJ-094WIW</v>
      </c>
      <c r="L22" s="162"/>
      <c r="M22" s="162"/>
      <c r="N22" s="162"/>
    </row>
    <row r="23" spans="1:14" ht="15" thickBot="1">
      <c r="A23" s="557"/>
      <c r="B23" s="560"/>
      <c r="C23" s="236"/>
      <c r="D23" s="253">
        <f>IF(C23="",,VLOOKUP(C23,CIERRE!A$70:AJ$800,9,FALSE))</f>
        <v>0</v>
      </c>
      <c r="E23" s="150"/>
      <c r="F23" s="93"/>
      <c r="G23" s="93"/>
      <c r="H23" s="94" t="str">
        <f t="shared" si="0"/>
        <v xml:space="preserve"> </v>
      </c>
      <c r="I23" s="152"/>
      <c r="J23" s="101"/>
      <c r="K23" s="29">
        <f>IF(C23="",,VLOOKUP(C23,Patrones!$A$1:$E$293,5,FALSE))</f>
        <v>0</v>
      </c>
      <c r="L23" s="29"/>
      <c r="M23" s="29"/>
      <c r="N23" s="29"/>
    </row>
    <row r="24" spans="1:14">
      <c r="A24" s="557"/>
      <c r="B24" s="561" t="s">
        <v>66</v>
      </c>
      <c r="C24" s="22" t="s">
        <v>103</v>
      </c>
      <c r="D24" s="27">
        <f>IF(C24="",,VLOOKUP(C24,CIERRE!A$70:AJ$800,9,FALSE))</f>
        <v>933.12</v>
      </c>
      <c r="E24" s="22" t="s">
        <v>172</v>
      </c>
      <c r="F24" s="23"/>
      <c r="G24" s="23"/>
      <c r="H24" s="24" t="str">
        <f t="shared" si="0"/>
        <v xml:space="preserve"> </v>
      </c>
      <c r="I24" s="25" t="s">
        <v>2236</v>
      </c>
      <c r="J24" s="98"/>
      <c r="K24" s="27" t="str">
        <f>IF(C24="",,VLOOKUP(C24,Patrones!$A$1:$E$293,5,FALSE))</f>
        <v>ACAC-078ITS</v>
      </c>
      <c r="L24" s="27"/>
      <c r="M24" s="27"/>
      <c r="N24" s="27"/>
    </row>
    <row r="25" spans="1:14">
      <c r="A25" s="557"/>
      <c r="B25" s="562"/>
      <c r="C25" s="127" t="s">
        <v>1607</v>
      </c>
      <c r="D25" s="145">
        <f>IF(C25="",,VLOOKUP(C25,CIERRE!A$70:AJ$800,9,FALSE))</f>
        <v>137.28</v>
      </c>
      <c r="E25" s="127" t="s">
        <v>162</v>
      </c>
      <c r="F25" s="165"/>
      <c r="G25" s="165"/>
      <c r="H25" s="79" t="str">
        <f t="shared" si="0"/>
        <v xml:space="preserve"> </v>
      </c>
      <c r="I25" s="146" t="s">
        <v>2249</v>
      </c>
      <c r="J25" s="242"/>
      <c r="K25" s="145" t="e">
        <f>IF(C25="",,VLOOKUP(C25,Patrones!$A$1:$E$293,5,FALSE))</f>
        <v>#N/A</v>
      </c>
      <c r="L25" s="161"/>
      <c r="M25" s="161"/>
      <c r="N25" s="161"/>
    </row>
    <row r="26" spans="1:14" ht="15" thickBot="1">
      <c r="A26" s="557"/>
      <c r="B26" s="563"/>
      <c r="C26" s="78" t="s">
        <v>1309</v>
      </c>
      <c r="D26" s="153" t="e">
        <f>IF(C26="",,VLOOKUP(C26,CIERRE!A$70:AJ$800,9,FALSE))</f>
        <v>#N/A</v>
      </c>
      <c r="E26" s="78" t="s">
        <v>171</v>
      </c>
      <c r="F26" s="265"/>
      <c r="G26" s="265"/>
      <c r="H26" s="266" t="str">
        <f t="shared" si="0"/>
        <v xml:space="preserve"> </v>
      </c>
      <c r="I26" s="155" t="s">
        <v>2247</v>
      </c>
      <c r="J26" s="268"/>
      <c r="K26" s="153" t="str">
        <f>IF(C26="",,VLOOKUP(C26,Patrones!$A$1:$E$293,5,FALSE))</f>
        <v>ACAC-079ITS</v>
      </c>
      <c r="L26" s="161"/>
      <c r="M26" s="161"/>
      <c r="N26" s="151"/>
    </row>
    <row r="27" spans="1:14" ht="29">
      <c r="A27" s="567" t="s">
        <v>660</v>
      </c>
      <c r="B27" s="558" t="s">
        <v>20</v>
      </c>
      <c r="C27" s="232" t="s">
        <v>57</v>
      </c>
      <c r="D27" s="252">
        <f>IF(C27="",,VLOOKUP(C27,CIERRE!A$70:AJ$800,9,FALSE))</f>
        <v>445.28</v>
      </c>
      <c r="E27" s="20" t="s">
        <v>162</v>
      </c>
      <c r="F27" s="21"/>
      <c r="G27" s="21"/>
      <c r="H27" s="194" t="str">
        <f t="shared" si="0"/>
        <v xml:space="preserve"> </v>
      </c>
      <c r="I27" s="154" t="s">
        <v>2248</v>
      </c>
      <c r="J27" s="99"/>
      <c r="K27" s="28" t="str">
        <f>IF(C27="",,VLOOKUP(C27,Patrones!$A$1:$E$293,5,FALSE))</f>
        <v>ACSD-014IUI</v>
      </c>
      <c r="L27" s="28"/>
      <c r="M27" s="28"/>
      <c r="N27" s="28"/>
    </row>
    <row r="28" spans="1:14" ht="58">
      <c r="A28" s="568"/>
      <c r="B28" s="559"/>
      <c r="C28" s="233" t="s">
        <v>2250</v>
      </c>
      <c r="D28" s="253">
        <v>80</v>
      </c>
      <c r="E28" s="128" t="s">
        <v>162</v>
      </c>
      <c r="F28" s="95"/>
      <c r="G28" s="95"/>
      <c r="H28" s="96" t="str">
        <f t="shared" si="0"/>
        <v xml:space="preserve"> </v>
      </c>
      <c r="I28" s="256" t="s">
        <v>2252</v>
      </c>
      <c r="J28" s="267"/>
      <c r="K28" s="26" t="e">
        <f>IF(C28="",,VLOOKUP(C28,Patrones!$A$1:$E$293,5,FALSE))</f>
        <v>#N/A</v>
      </c>
      <c r="L28" s="26"/>
      <c r="M28" s="26"/>
      <c r="N28" s="26"/>
    </row>
    <row r="29" spans="1:14" ht="29.5" thickBot="1">
      <c r="A29" s="568"/>
      <c r="B29" s="560"/>
      <c r="C29" s="233"/>
      <c r="D29" s="253">
        <f>IF(C29="",,VLOOKUP(C29,CIERRE!A$70:AJ$800,9,FALSE))</f>
        <v>0</v>
      </c>
      <c r="E29" s="128"/>
      <c r="F29" s="204"/>
      <c r="G29" s="204"/>
      <c r="H29" s="168" t="str">
        <f t="shared" si="0"/>
        <v xml:space="preserve"> </v>
      </c>
      <c r="I29" s="144" t="s">
        <v>2257</v>
      </c>
      <c r="J29" s="211"/>
      <c r="K29" s="166">
        <f>IF(C29="",,VLOOKUP(C29,Patrones!$A$1:$E$293,5,FALSE))</f>
        <v>0</v>
      </c>
      <c r="L29" s="166"/>
      <c r="M29" s="166"/>
      <c r="N29" s="166"/>
    </row>
    <row r="30" spans="1:14">
      <c r="A30" s="568"/>
      <c r="B30" s="561" t="s">
        <v>28</v>
      </c>
      <c r="C30" s="22"/>
      <c r="D30" s="27">
        <f>IF(C30="",,VLOOKUP(C30,CIERRE!A$70:AJ$800,9,FALSE))</f>
        <v>0</v>
      </c>
      <c r="E30" s="22"/>
      <c r="F30" s="23"/>
      <c r="G30" s="23"/>
      <c r="H30" s="24" t="str">
        <f t="shared" si="0"/>
        <v xml:space="preserve"> </v>
      </c>
      <c r="I30" s="25"/>
      <c r="J30" s="98"/>
      <c r="K30" s="27">
        <f>IF(C30="",,VLOOKUP(C30,Patrones!$A$1:$E$293,5,FALSE))</f>
        <v>0</v>
      </c>
      <c r="L30" s="27"/>
      <c r="M30" s="27"/>
      <c r="N30" s="27"/>
    </row>
    <row r="31" spans="1:14">
      <c r="A31" s="568"/>
      <c r="B31" s="562"/>
      <c r="C31" s="127"/>
      <c r="D31" s="145">
        <f>IF(C31="",,VLOOKUP(C31,CIERRE!A$70:AJ$800,9,FALSE))</f>
        <v>0</v>
      </c>
      <c r="E31" s="127"/>
      <c r="F31" s="165"/>
      <c r="G31" s="165"/>
      <c r="H31" s="79" t="str">
        <f t="shared" si="0"/>
        <v xml:space="preserve"> </v>
      </c>
      <c r="I31" s="146"/>
      <c r="J31" s="242"/>
      <c r="K31" s="145">
        <f>IF(C31="",,VLOOKUP(C31,Patrones!$A$1:$E$293,5,FALSE))</f>
        <v>0</v>
      </c>
      <c r="L31" s="145"/>
      <c r="M31" s="145"/>
      <c r="N31" s="145"/>
    </row>
    <row r="32" spans="1:14" ht="15" thickBot="1">
      <c r="A32" s="568"/>
      <c r="B32" s="563"/>
      <c r="C32" s="173"/>
      <c r="D32" s="169">
        <f>IF(C32="",,VLOOKUP(C32,CIERRE!A$70:AJ$800,9,FALSE))</f>
        <v>0</v>
      </c>
      <c r="E32" s="173"/>
      <c r="F32" s="170"/>
      <c r="G32" s="170"/>
      <c r="H32" s="171" t="str">
        <f t="shared" si="0"/>
        <v xml:space="preserve"> </v>
      </c>
      <c r="I32" s="172"/>
      <c r="J32" s="268"/>
      <c r="K32" s="169">
        <f>IF(C32="",,VLOOKUP(C32,Patrones!$A$1:$E$293,5,FALSE))</f>
        <v>0</v>
      </c>
      <c r="L32" s="169"/>
      <c r="M32" s="169"/>
      <c r="N32" s="169"/>
    </row>
    <row r="33" spans="1:14" ht="15" customHeight="1">
      <c r="A33" s="568"/>
      <c r="B33" s="570" t="s">
        <v>203</v>
      </c>
      <c r="C33" s="232"/>
      <c r="D33" s="252">
        <f>IF(C33="",,VLOOKUP(C33,CIERRE!A$70:AJ$800,9,FALSE))</f>
        <v>0</v>
      </c>
      <c r="E33" s="20"/>
      <c r="F33" s="91"/>
      <c r="G33" s="91"/>
      <c r="H33" s="92" t="str">
        <f t="shared" si="0"/>
        <v xml:space="preserve"> </v>
      </c>
      <c r="I33" s="154"/>
      <c r="J33" s="99"/>
      <c r="K33" s="28"/>
      <c r="L33" s="28"/>
      <c r="M33" s="28"/>
      <c r="N33" s="28"/>
    </row>
    <row r="34" spans="1:14" ht="15.75" customHeight="1" thickBot="1">
      <c r="A34" s="568"/>
      <c r="B34" s="571"/>
      <c r="C34" s="233"/>
      <c r="D34" s="253">
        <f>IF(C34="",,VLOOKUP(C34,CIERRE!A$70:AJ$800,9,FALSE))</f>
        <v>0</v>
      </c>
      <c r="E34" s="128"/>
      <c r="F34" s="204"/>
      <c r="G34" s="204"/>
      <c r="H34" s="168" t="str">
        <f t="shared" si="0"/>
        <v xml:space="preserve"> </v>
      </c>
      <c r="I34" s="144"/>
      <c r="J34" s="211"/>
      <c r="K34" s="166"/>
      <c r="L34" s="166"/>
      <c r="M34" s="166"/>
      <c r="N34" s="166"/>
    </row>
    <row r="35" spans="1:14" ht="15" thickBot="1">
      <c r="A35" s="568"/>
      <c r="B35" s="561" t="s">
        <v>21</v>
      </c>
      <c r="C35" s="22"/>
      <c r="D35" s="27"/>
      <c r="E35" s="22"/>
      <c r="F35" s="23"/>
      <c r="G35" s="23"/>
      <c r="H35" s="226"/>
      <c r="I35" s="25"/>
      <c r="J35" s="97"/>
      <c r="K35" s="27"/>
      <c r="L35" s="27"/>
      <c r="M35" s="27"/>
      <c r="N35" s="27"/>
    </row>
    <row r="36" spans="1:14" ht="15" thickBot="1">
      <c r="A36" s="568"/>
      <c r="B36" s="563"/>
      <c r="C36" s="173"/>
      <c r="D36" s="169"/>
      <c r="E36" s="173"/>
      <c r="F36" s="170"/>
      <c r="G36" s="170"/>
      <c r="H36" s="171"/>
      <c r="I36" s="25"/>
      <c r="J36" s="195"/>
      <c r="K36" s="169"/>
      <c r="L36" s="169"/>
      <c r="M36" s="169"/>
      <c r="N36" s="169"/>
    </row>
    <row r="37" spans="1:14" ht="58">
      <c r="A37" s="568"/>
      <c r="B37" s="570" t="s">
        <v>22</v>
      </c>
      <c r="C37" s="232" t="s">
        <v>140</v>
      </c>
      <c r="D37" s="252">
        <f>IF(C37="",,VLOOKUP(C37,CIERRE!A$70:AJ$800,9,FALSE))</f>
        <v>214.56</v>
      </c>
      <c r="E37" s="20" t="s">
        <v>731</v>
      </c>
      <c r="F37" s="21"/>
      <c r="G37" s="21"/>
      <c r="H37" s="92" t="str">
        <f t="shared" si="0"/>
        <v xml:space="preserve"> </v>
      </c>
      <c r="I37" s="154" t="s">
        <v>2251</v>
      </c>
      <c r="J37" s="100"/>
      <c r="K37" s="28" t="e">
        <f>IF(C37="",,VLOOKUP(C37,Patrones!$A$1:$E$293,5,FALSE))</f>
        <v>#N/A</v>
      </c>
      <c r="L37" s="28"/>
      <c r="M37" s="28"/>
      <c r="N37" s="26"/>
    </row>
    <row r="38" spans="1:14">
      <c r="A38" s="568"/>
      <c r="B38" s="572"/>
      <c r="C38" s="234"/>
      <c r="D38" s="254">
        <f>IF(C38="",,VLOOKUP(C38,CIERRE!A$70:AJ$800,9,FALSE))</f>
        <v>0</v>
      </c>
      <c r="E38" s="32"/>
      <c r="F38" s="257"/>
      <c r="G38" s="257"/>
      <c r="H38" s="96" t="str">
        <f t="shared" si="0"/>
        <v xml:space="preserve"> </v>
      </c>
      <c r="I38" s="256"/>
      <c r="J38" s="263"/>
      <c r="K38" s="26">
        <f>IF(C38="",,VLOOKUP(C38,Patrones!$A$1:$E$293,5,FALSE))</f>
        <v>0</v>
      </c>
      <c r="L38" s="26"/>
      <c r="M38" s="26"/>
      <c r="N38" s="149"/>
    </row>
    <row r="39" spans="1:14" ht="15" thickBot="1">
      <c r="A39" s="569"/>
      <c r="B39" s="571"/>
      <c r="C39" s="235"/>
      <c r="D39" s="255">
        <f>IF(C39="",,VLOOKUP(C39,CIERRE!A$70:AJ$800,9,FALSE))</f>
        <v>0</v>
      </c>
      <c r="E39" s="167"/>
      <c r="F39" s="196"/>
      <c r="G39" s="196"/>
      <c r="H39" s="168" t="str">
        <f t="shared" si="0"/>
        <v xml:space="preserve"> </v>
      </c>
      <c r="I39" s="174"/>
      <c r="J39" s="230"/>
      <c r="K39" s="166">
        <f>IF(C39="",,VLOOKUP(C39,Patrones!$A$1:$E$293,5,FALSE))</f>
        <v>0</v>
      </c>
      <c r="L39" s="166"/>
      <c r="M39" s="166"/>
      <c r="N39" s="29"/>
    </row>
    <row r="40" spans="1:14" ht="15" thickBot="1">
      <c r="C40" s="102"/>
      <c r="E40" s="2"/>
      <c r="G40" s="198" t="s">
        <v>37</v>
      </c>
      <c r="H40" s="199">
        <f>SUM(H7:H39)</f>
        <v>0</v>
      </c>
      <c r="I40" s="103"/>
    </row>
    <row r="41" spans="1:14">
      <c r="C41" s="102"/>
      <c r="E41" s="2"/>
      <c r="G41" s="104"/>
      <c r="H41" s="105"/>
    </row>
    <row r="42" spans="1:14">
      <c r="C42" s="102"/>
      <c r="E42" s="2"/>
      <c r="G42" s="104"/>
      <c r="H42" s="105"/>
    </row>
    <row r="43" spans="1:14">
      <c r="C43" s="102"/>
    </row>
    <row r="44" spans="1:14">
      <c r="C44" s="102"/>
    </row>
    <row r="45" spans="1:14">
      <c r="C45" s="102"/>
    </row>
    <row r="46" spans="1:14">
      <c r="C46" s="102"/>
    </row>
    <row r="47" spans="1:14">
      <c r="C47" s="241"/>
    </row>
    <row r="48" spans="1:14">
      <c r="C48" s="241"/>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sheetData>
  <mergeCells count="34">
    <mergeCell ref="A27:A39"/>
    <mergeCell ref="B27:B29"/>
    <mergeCell ref="B30:B32"/>
    <mergeCell ref="B33:B34"/>
    <mergeCell ref="B35:B36"/>
    <mergeCell ref="B37:B39"/>
    <mergeCell ref="A4:A6"/>
    <mergeCell ref="B4:B6"/>
    <mergeCell ref="C4:C6"/>
    <mergeCell ref="A20:A26"/>
    <mergeCell ref="B20:B23"/>
    <mergeCell ref="B24:B26"/>
    <mergeCell ref="A7:A19"/>
    <mergeCell ref="B7:B8"/>
    <mergeCell ref="B9:B10"/>
    <mergeCell ref="B11:B13"/>
    <mergeCell ref="B14:B16"/>
    <mergeCell ref="B17:B1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39" xr:uid="{C6E96255-0B86-4B36-A2B9-336DB4B32DA2}">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E3C44DB9-34C6-4BB6-A04F-FCC81952E721}">
          <x14:formula1>
            <xm:f>Guias!$R$3:$R$102</xm:f>
          </x14:formula1>
          <xm:sqref>M7:M39</xm:sqref>
        </x14:dataValidation>
        <x14:dataValidation type="list" allowBlank="1" showInputMessage="1" showErrorMessage="1" xr:uid="{A565D6A6-C61E-4668-96D9-269FDEC27887}">
          <x14:formula1>
            <xm:f>Guias!$P$3:$P$78</xm:f>
          </x14:formula1>
          <xm:sqref>L7:L39</xm:sqref>
        </x14:dataValidation>
        <x14:dataValidation type="list" allowBlank="1" showInputMessage="1" xr:uid="{D2BACC9F-80B2-4B59-A70E-30F1E84CB208}">
          <x14:formula1>
            <xm:f>Guias!$J$3:$J$25</xm:f>
          </x14:formula1>
          <xm:sqref>I7:I39</xm:sqref>
        </x14:dataValidation>
        <x14:dataValidation type="list" allowBlank="1" showInputMessage="1" xr:uid="{52FAC149-8797-4D5E-A3B5-410460EDA687}">
          <x14:formula1>
            <xm:f>Guias!$H$3:$H$22</xm:f>
          </x14:formula1>
          <xm:sqref>E7:E39</xm:sqref>
        </x14:dataValidation>
        <x14:dataValidation type="list" allowBlank="1" showInputMessage="1" xr:uid="{2C1ACBBC-BC60-42DB-90A3-7C84E1FD881E}">
          <x14:formula1>
            <xm:f>Guias!$A$2:$A$4</xm:f>
          </x14:formula1>
          <xm:sqref>C7:C8</xm:sqref>
        </x14:dataValidation>
        <x14:dataValidation type="list" allowBlank="1" showInputMessage="1" xr:uid="{E0A23FE2-8B1C-4476-96E1-53263C1EA443}">
          <x14:formula1>
            <xm:f>Guias!$A$143:$A$167</xm:f>
          </x14:formula1>
          <xm:sqref>C27:C29</xm:sqref>
        </x14:dataValidation>
        <x14:dataValidation type="list" allowBlank="1" showInputMessage="1" xr:uid="{3E961696-A832-4994-8566-082009AD0178}">
          <x14:formula1>
            <xm:f>Guias!$A$172:$A$199</xm:f>
          </x14:formula1>
          <xm:sqref>C37:C39</xm:sqref>
        </x14:dataValidation>
        <x14:dataValidation type="list" allowBlank="1" showInputMessage="1" xr:uid="{A426F141-C3A9-4690-A2AF-B61E7E77FAE5}">
          <x14:formula1>
            <xm:f>Guias!$A$226:$A$229</xm:f>
          </x14:formula1>
          <xm:sqref>C9:C10</xm:sqref>
        </x14:dataValidation>
        <x14:dataValidation type="list" allowBlank="1" showInputMessage="1" xr:uid="{819051E5-FB27-4950-B7C4-1B9B68B30BDD}">
          <x14:formula1>
            <xm:f>Guias!$A$230:$A$242</xm:f>
          </x14:formula1>
          <xm:sqref>C30:C32</xm:sqref>
        </x14:dataValidation>
        <x14:dataValidation type="list" allowBlank="1" showInputMessage="1" xr:uid="{6AE87E15-E337-4DD7-B3A2-1F062876F3D2}">
          <x14:formula1>
            <xm:f>Guias!$A$243:$A$244</xm:f>
          </x14:formula1>
          <xm:sqref>C33:C34</xm:sqref>
        </x14:dataValidation>
        <x14:dataValidation type="list" allowBlank="1" showInputMessage="1" xr:uid="{AA1D77C9-D6F9-4453-9B45-E78DCEF1FF56}">
          <x14:formula1>
            <xm:f>Guias!$A$168:$A$171</xm:f>
          </x14:formula1>
          <xm:sqref>C35:C36</xm:sqref>
        </x14:dataValidation>
        <x14:dataValidation type="list" allowBlank="1" showInputMessage="1" xr:uid="{C0907575-EA19-4689-9B0B-F6B09AA06FE7}">
          <x14:formula1>
            <xm:f>Guias!$A$260:$A$272</xm:f>
          </x14:formula1>
          <xm:sqref>C17:C19</xm:sqref>
        </x14:dataValidation>
        <x14:dataValidation type="list" allowBlank="1" showInputMessage="1" xr:uid="{8F0EEA14-5B54-4778-A511-BA0329FF3638}">
          <x14:formula1>
            <xm:f>Guias!$A$200:$A$224</xm:f>
          </x14:formula1>
          <xm:sqref>C11:C13</xm:sqref>
        </x14:dataValidation>
        <x14:dataValidation type="list" allowBlank="1" showInputMessage="1" xr:uid="{5A9630C0-9566-4FFB-8EC8-1E776FB52517}">
          <x14:formula1>
            <xm:f>Guias!$A$245:$A$259</xm:f>
          </x14:formula1>
          <xm:sqref>C14:C16</xm:sqref>
        </x14:dataValidation>
        <x14:dataValidation type="list" allowBlank="1" showInputMessage="1" xr:uid="{74241187-0869-4508-972F-5BEEEE345FB8}">
          <x14:formula1>
            <xm:f>Guias!$A$85:$A$142</xm:f>
          </x14:formula1>
          <xm:sqref>C24:C26</xm:sqref>
        </x14:dataValidation>
        <x14:dataValidation type="list" allowBlank="1" showInputMessage="1" xr:uid="{169A84F7-1212-4F68-B7F7-EFCA7DB78E47}">
          <x14:formula1>
            <xm:f>Guias!$A$5:$A$84</xm:f>
          </x14:formula1>
          <xm:sqref>C20:C23</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57237-296E-4634-B179-090408B5AB36}">
  <sheetPr codeName="Sheet17"/>
  <dimension ref="A1:P78"/>
  <sheetViews>
    <sheetView topLeftCell="A7" zoomScaleNormal="100" workbookViewId="0">
      <selection activeCell="D31" sqref="D31"/>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82.7265625" style="3" bestFit="1"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24"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43.5">
      <c r="A11" s="565"/>
      <c r="B11" s="561" t="s">
        <v>23</v>
      </c>
      <c r="C11" s="22" t="s">
        <v>1134</v>
      </c>
      <c r="D11" s="27" t="e">
        <f>IF(C11="",,VLOOKUP(C11,CIERRE!A$70:AJ$800,9,FALSE))</f>
        <v>#N/A</v>
      </c>
      <c r="E11" s="22" t="s">
        <v>765</v>
      </c>
      <c r="F11" s="23"/>
      <c r="G11" s="23"/>
      <c r="H11" s="24" t="str">
        <f t="shared" si="0"/>
        <v xml:space="preserve"> </v>
      </c>
      <c r="I11" s="25" t="s">
        <v>2254</v>
      </c>
      <c r="J11" s="97" t="s">
        <v>2179</v>
      </c>
      <c r="K11" s="27" t="str">
        <f>IF(C11="",,VLOOKUP(C11,Patrones!$A$1:$E$293,5,FALSE))</f>
        <v>CLBA-036IUI</v>
      </c>
      <c r="L11" s="27"/>
      <c r="M11" s="27"/>
      <c r="N11" s="27"/>
    </row>
    <row r="12" spans="1:16" ht="29">
      <c r="A12" s="565"/>
      <c r="B12" s="562"/>
      <c r="C12" s="19" t="s">
        <v>26</v>
      </c>
      <c r="D12" s="161">
        <f>IF(C12="",,VLOOKUP(C12,CIERRE!A$70:AJ$800,9,FALSE))</f>
        <v>165.88</v>
      </c>
      <c r="E12" s="19" t="s">
        <v>162</v>
      </c>
      <c r="F12" s="83"/>
      <c r="G12" s="83"/>
      <c r="H12" s="226" t="str">
        <f t="shared" si="0"/>
        <v xml:space="preserve"> </v>
      </c>
      <c r="I12" s="270" t="s">
        <v>2243</v>
      </c>
      <c r="J12" s="262" t="s">
        <v>2264</v>
      </c>
      <c r="K12" s="161" t="str">
        <f>IF(C12="",,VLOOKUP(C12,Patrones!$A$1:$E$293,5,FALSE))</f>
        <v>YLBA-026WIW</v>
      </c>
      <c r="L12" s="161"/>
      <c r="M12" s="161"/>
      <c r="N12" s="161"/>
    </row>
    <row r="13" spans="1:16" ht="15" thickBot="1">
      <c r="A13" s="565"/>
      <c r="B13" s="563"/>
      <c r="C13" s="19" t="s">
        <v>25</v>
      </c>
      <c r="D13" s="161">
        <f>IF(C13="",,VLOOKUP(C13,CIERRE!A$70:AJ$800,9,FALSE))</f>
        <v>481.6</v>
      </c>
      <c r="E13" s="173"/>
      <c r="F13" s="170"/>
      <c r="G13" s="170"/>
      <c r="H13" s="171" t="str">
        <f t="shared" si="0"/>
        <v xml:space="preserve"> </v>
      </c>
      <c r="I13" s="172"/>
      <c r="J13" s="195" t="s">
        <v>2264</v>
      </c>
      <c r="K13" s="169" t="str">
        <f>IF(C13="",,VLOOKUP(C13,Patrones!$A$1:$E$293,5,FALSE))</f>
        <v>CLB-003IUI</v>
      </c>
      <c r="L13" s="169"/>
      <c r="M13" s="169"/>
      <c r="N13" s="169"/>
    </row>
    <row r="14" spans="1:16">
      <c r="A14" s="565"/>
      <c r="B14" s="558" t="s">
        <v>29</v>
      </c>
      <c r="C14" s="232" t="s">
        <v>130</v>
      </c>
      <c r="D14" s="252">
        <f>IF(C14="",,VLOOKUP(C14,CIERRE!A$70:AJ$800,9,FALSE))</f>
        <v>281.60000000000002</v>
      </c>
      <c r="E14" s="20" t="s">
        <v>507</v>
      </c>
      <c r="F14" s="91"/>
      <c r="G14" s="91"/>
      <c r="H14" s="92" t="str">
        <f t="shared" si="0"/>
        <v xml:space="preserve"> </v>
      </c>
      <c r="I14" s="251" t="s">
        <v>2241</v>
      </c>
      <c r="J14" s="99" t="s">
        <v>2179</v>
      </c>
      <c r="K14" s="28"/>
      <c r="L14" s="28"/>
      <c r="M14" s="28"/>
      <c r="N14" s="28"/>
    </row>
    <row r="15" spans="1:16" ht="29">
      <c r="A15" s="565"/>
      <c r="B15" s="559"/>
      <c r="C15" s="233" t="s">
        <v>132</v>
      </c>
      <c r="D15" s="253">
        <f>IF(C15="",,VLOOKUP(C15,CIERRE!A$70:AJ$800,9,FALSE))</f>
        <v>84.36</v>
      </c>
      <c r="E15" s="128" t="s">
        <v>162</v>
      </c>
      <c r="F15" s="95"/>
      <c r="G15" s="95"/>
      <c r="H15" s="96" t="str">
        <f t="shared" si="0"/>
        <v xml:space="preserve"> </v>
      </c>
      <c r="I15" s="256" t="s">
        <v>2242</v>
      </c>
      <c r="J15" s="267" t="s">
        <v>2179</v>
      </c>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ht="29">
      <c r="A20" s="556" t="s">
        <v>659</v>
      </c>
      <c r="B20" s="558" t="s">
        <v>8</v>
      </c>
      <c r="C20" s="232" t="s">
        <v>304</v>
      </c>
      <c r="D20" s="253">
        <f>IF(C20="",,VLOOKUP(C20,CIERRE!A$70:AJ$800,9,FALSE))</f>
        <v>220.1</v>
      </c>
      <c r="E20" s="20" t="s">
        <v>507</v>
      </c>
      <c r="F20" s="91"/>
      <c r="G20" s="91"/>
      <c r="H20" s="92" t="str">
        <f>IF(MID(G20,1,3)="Con","",IF(E20="APAGADO",D20/24*(IF((G20-F20)*24&gt;0,(G20-F20)*24,24+(G20-F20)*24))," "))</f>
        <v xml:space="preserve"> </v>
      </c>
      <c r="I20" s="154" t="s">
        <v>2244</v>
      </c>
      <c r="J20" s="99" t="s">
        <v>2265</v>
      </c>
      <c r="K20" s="28" t="str">
        <f>IF(C20="",,VLOOKUP(C20,Patrones!$A$1:$E$293,5,FALSE))</f>
        <v>ACAK-182ITI</v>
      </c>
      <c r="L20" s="28"/>
      <c r="M20" s="28"/>
      <c r="N20" s="28"/>
    </row>
    <row r="21" spans="1:14" ht="29">
      <c r="A21" s="557"/>
      <c r="B21" s="559"/>
      <c r="C21" s="237" t="s">
        <v>85</v>
      </c>
      <c r="D21" s="254">
        <f>IF(C21="",,VLOOKUP(C21,CIERRE!A$70:AJ$800,9,FALSE))</f>
        <v>107.2</v>
      </c>
      <c r="E21" s="238" t="s">
        <v>162</v>
      </c>
      <c r="F21" s="228"/>
      <c r="G21" s="228"/>
      <c r="H21" s="239" t="str">
        <f t="shared" si="0"/>
        <v xml:space="preserve"> </v>
      </c>
      <c r="I21" s="251" t="s">
        <v>2245</v>
      </c>
      <c r="J21" s="229" t="s">
        <v>2030</v>
      </c>
      <c r="K21" s="162" t="str">
        <f>IF(C21="",,VLOOKUP(C21,Patrones!$A$1:$E$293,5,FALSE))</f>
        <v>ACAJ-094WIW</v>
      </c>
      <c r="L21" s="162"/>
      <c r="M21" s="162"/>
      <c r="N21" s="162"/>
    </row>
    <row r="22" spans="1:14">
      <c r="A22" s="557"/>
      <c r="B22" s="559"/>
      <c r="C22" s="237" t="s">
        <v>1071</v>
      </c>
      <c r="D22" s="254"/>
      <c r="E22" s="238"/>
      <c r="F22" s="228"/>
      <c r="G22" s="228"/>
      <c r="H22" s="239"/>
      <c r="I22" s="251"/>
      <c r="J22" s="229" t="s">
        <v>2270</v>
      </c>
      <c r="K22" s="162"/>
      <c r="L22" s="162"/>
      <c r="M22" s="162"/>
      <c r="N22" s="162"/>
    </row>
    <row r="23" spans="1:14" ht="29">
      <c r="A23" s="557"/>
      <c r="B23" s="559"/>
      <c r="C23" s="237" t="s">
        <v>158</v>
      </c>
      <c r="D23" s="254">
        <f>IF(C23="",,VLOOKUP(C23,CIERRE!A$70:AJ$800,9,FALSE))</f>
        <v>212.74</v>
      </c>
      <c r="E23" s="238" t="s">
        <v>246</v>
      </c>
      <c r="F23" s="228"/>
      <c r="G23" s="228"/>
      <c r="H23" s="239" t="str">
        <f t="shared" si="0"/>
        <v xml:space="preserve"> </v>
      </c>
      <c r="I23" s="251" t="s">
        <v>2246</v>
      </c>
      <c r="J23" s="229" t="s">
        <v>2266</v>
      </c>
      <c r="K23" s="162" t="str">
        <f>IF(C23="",,VLOOKUP(C23,Patrones!$A$1:$E$293,5,FALSE))</f>
        <v>ACAJ-094WIW</v>
      </c>
      <c r="L23" s="162"/>
      <c r="M23" s="162"/>
      <c r="N23" s="162"/>
    </row>
    <row r="24" spans="1:14" ht="15" thickBot="1">
      <c r="A24" s="557"/>
      <c r="B24" s="560"/>
      <c r="C24" s="236" t="s">
        <v>1473</v>
      </c>
      <c r="D24" s="253">
        <f>IF(C24="",,VLOOKUP(C24,CIERRE!A$70:AJ$800,9,FALSE))</f>
        <v>100</v>
      </c>
      <c r="E24" s="150"/>
      <c r="F24" s="93"/>
      <c r="G24" s="93"/>
      <c r="H24" s="94" t="str">
        <f t="shared" si="0"/>
        <v xml:space="preserve"> </v>
      </c>
      <c r="I24" s="152"/>
      <c r="J24" s="101" t="s">
        <v>2269</v>
      </c>
      <c r="K24" s="29" t="e">
        <f>IF(C24="",,VLOOKUP(C24,Patrones!$A$1:$E$293,5,FALSE))</f>
        <v>#N/A</v>
      </c>
      <c r="L24" s="29"/>
      <c r="M24" s="29"/>
      <c r="N24" s="29"/>
    </row>
    <row r="25" spans="1:14">
      <c r="A25" s="557"/>
      <c r="B25" s="561" t="s">
        <v>66</v>
      </c>
      <c r="C25" s="22" t="s">
        <v>11</v>
      </c>
      <c r="D25" s="27">
        <v>282.72000000000003</v>
      </c>
      <c r="E25" s="22" t="s">
        <v>137</v>
      </c>
      <c r="F25" s="23">
        <v>0.11805555555555557</v>
      </c>
      <c r="G25" s="23" t="s">
        <v>978</v>
      </c>
      <c r="H25" s="24">
        <v>14</v>
      </c>
      <c r="I25" s="25" t="s">
        <v>1045</v>
      </c>
      <c r="J25" s="98"/>
      <c r="K25" s="27" t="str">
        <f>IF(C25="",,VLOOKUP(C25,Patrones!$A$1:$E$293,5,FALSE))</f>
        <v>ACAH-161ITI</v>
      </c>
      <c r="L25" s="27"/>
      <c r="M25" s="27"/>
      <c r="N25" s="27"/>
    </row>
    <row r="26" spans="1:14">
      <c r="A26" s="557"/>
      <c r="B26" s="562"/>
      <c r="C26" s="19" t="s">
        <v>103</v>
      </c>
      <c r="D26" s="161">
        <v>906.44</v>
      </c>
      <c r="E26" s="19" t="s">
        <v>172</v>
      </c>
      <c r="F26" s="83"/>
      <c r="G26" s="83"/>
      <c r="H26" s="226" t="s">
        <v>1824</v>
      </c>
      <c r="I26" s="270" t="s">
        <v>2236</v>
      </c>
      <c r="J26" s="242" t="s">
        <v>2179</v>
      </c>
      <c r="K26" s="161"/>
      <c r="L26" s="161"/>
      <c r="M26" s="161"/>
      <c r="N26" s="161"/>
    </row>
    <row r="27" spans="1:14">
      <c r="A27" s="557"/>
      <c r="B27" s="562"/>
      <c r="C27" s="127" t="s">
        <v>1607</v>
      </c>
      <c r="D27" s="145">
        <v>139.19999999999999</v>
      </c>
      <c r="E27" s="127" t="s">
        <v>162</v>
      </c>
      <c r="F27" s="165"/>
      <c r="G27" s="165"/>
      <c r="H27" s="79" t="s">
        <v>1824</v>
      </c>
      <c r="I27" s="146" t="s">
        <v>2249</v>
      </c>
      <c r="J27" s="242" t="s">
        <v>2267</v>
      </c>
      <c r="K27" s="145" t="e">
        <f>IF(C27="",,VLOOKUP(C27,Patrones!$A$1:$E$293,5,FALSE))</f>
        <v>#N/A</v>
      </c>
      <c r="L27" s="161"/>
      <c r="M27" s="161"/>
      <c r="N27" s="161"/>
    </row>
    <row r="28" spans="1:14" ht="32.25" customHeight="1" thickBot="1">
      <c r="A28" s="557"/>
      <c r="B28" s="563"/>
      <c r="C28" s="78" t="s">
        <v>1650</v>
      </c>
      <c r="D28" s="153" t="e">
        <v>#N/A</v>
      </c>
      <c r="E28" s="78" t="s">
        <v>171</v>
      </c>
      <c r="F28" s="265"/>
      <c r="G28" s="265"/>
      <c r="H28" s="266" t="s">
        <v>1824</v>
      </c>
      <c r="I28" s="155" t="s">
        <v>2247</v>
      </c>
      <c r="J28" s="268" t="s">
        <v>2268</v>
      </c>
      <c r="K28" s="153" t="e">
        <f>IF(C28="",,VLOOKUP(C28,Patrones!$A$1:$E$293,5,FALSE))</f>
        <v>#N/A</v>
      </c>
      <c r="L28" s="161"/>
      <c r="M28" s="161"/>
      <c r="N28" s="151"/>
    </row>
    <row r="29" spans="1:14" ht="73" thickBot="1">
      <c r="A29" s="567" t="s">
        <v>660</v>
      </c>
      <c r="B29" s="558" t="s">
        <v>20</v>
      </c>
      <c r="C29" s="232" t="s">
        <v>57</v>
      </c>
      <c r="D29" s="252">
        <v>445.28</v>
      </c>
      <c r="E29" s="20" t="s">
        <v>162</v>
      </c>
      <c r="F29" s="21"/>
      <c r="G29" s="21"/>
      <c r="H29" s="194" t="s">
        <v>1824</v>
      </c>
      <c r="I29" s="154" t="s">
        <v>2248</v>
      </c>
      <c r="J29" s="211" t="s">
        <v>2277</v>
      </c>
      <c r="K29" s="28" t="str">
        <f>IF(C29="",,VLOOKUP(C29,Patrones!$A$1:$E$293,5,FALSE))</f>
        <v>ACSD-014IUI</v>
      </c>
      <c r="L29" s="28"/>
      <c r="M29" s="28"/>
      <c r="N29" s="28"/>
    </row>
    <row r="30" spans="1:14">
      <c r="A30" s="568"/>
      <c r="B30" s="559"/>
      <c r="C30" s="233" t="s">
        <v>53</v>
      </c>
      <c r="D30" s="253"/>
      <c r="E30" s="128"/>
      <c r="F30" s="310"/>
      <c r="G30" s="310"/>
      <c r="H30" s="318"/>
      <c r="I30" s="144"/>
      <c r="J30" s="313" t="s">
        <v>2034</v>
      </c>
      <c r="K30" s="314"/>
      <c r="L30" s="314"/>
      <c r="M30" s="314"/>
      <c r="N30" s="314"/>
    </row>
    <row r="31" spans="1:14">
      <c r="A31" s="568"/>
      <c r="B31" s="559"/>
      <c r="C31" s="233" t="s">
        <v>1186</v>
      </c>
      <c r="D31" s="253"/>
      <c r="E31" s="128"/>
      <c r="F31" s="310"/>
      <c r="G31" s="310"/>
      <c r="H31" s="318"/>
      <c r="I31" s="144"/>
      <c r="J31" s="421" t="s">
        <v>2275</v>
      </c>
      <c r="K31" s="314"/>
      <c r="L31" s="314"/>
      <c r="M31" s="314"/>
      <c r="N31" s="314"/>
    </row>
    <row r="32" spans="1:14">
      <c r="A32" s="568"/>
      <c r="B32" s="559"/>
      <c r="C32" s="233" t="s">
        <v>151</v>
      </c>
      <c r="D32" s="253"/>
      <c r="E32" s="128"/>
      <c r="F32" s="310"/>
      <c r="G32" s="310"/>
      <c r="H32" s="318"/>
      <c r="I32" s="144"/>
      <c r="J32" s="421" t="s">
        <v>2279</v>
      </c>
      <c r="K32" s="314"/>
      <c r="L32" s="314"/>
      <c r="M32" s="314"/>
      <c r="N32" s="314"/>
    </row>
    <row r="33" spans="1:14" ht="58">
      <c r="A33" s="568"/>
      <c r="B33" s="559"/>
      <c r="C33" s="233" t="s">
        <v>2250</v>
      </c>
      <c r="D33" s="253">
        <v>80</v>
      </c>
      <c r="E33" s="128" t="s">
        <v>162</v>
      </c>
      <c r="F33" s="95"/>
      <c r="G33" s="95"/>
      <c r="H33" s="96" t="s">
        <v>1824</v>
      </c>
      <c r="I33" s="256" t="s">
        <v>2252</v>
      </c>
      <c r="J33" s="267" t="s">
        <v>2179</v>
      </c>
      <c r="K33" s="26" t="e">
        <f>IF(C33="",,VLOOKUP(C33,Patrones!$A$1:$E$293,5,FALSE))</f>
        <v>#N/A</v>
      </c>
      <c r="L33" s="26"/>
      <c r="M33" s="26"/>
      <c r="N33" s="26"/>
    </row>
    <row r="34" spans="1:14" ht="29.5" thickBot="1">
      <c r="A34" s="568"/>
      <c r="B34" s="560"/>
      <c r="C34" s="233" t="s">
        <v>57</v>
      </c>
      <c r="D34" s="253">
        <v>445.28</v>
      </c>
      <c r="E34" s="128" t="s">
        <v>490</v>
      </c>
      <c r="F34" s="204"/>
      <c r="G34" s="204"/>
      <c r="H34" s="168" t="s">
        <v>1824</v>
      </c>
      <c r="I34" s="144" t="s">
        <v>2257</v>
      </c>
      <c r="J34" s="211" t="s">
        <v>2278</v>
      </c>
      <c r="K34" s="166" t="str">
        <f>IF(C34="",,VLOOKUP(C34,Patrones!$A$1:$E$293,5,FALSE))</f>
        <v>ACSD-014IUI</v>
      </c>
      <c r="L34" s="166"/>
      <c r="M34" s="166"/>
      <c r="N34" s="166"/>
    </row>
    <row r="35" spans="1:14">
      <c r="A35" s="568"/>
      <c r="B35" s="561" t="s">
        <v>28</v>
      </c>
      <c r="C35" s="22" t="s">
        <v>703</v>
      </c>
      <c r="D35" s="27">
        <v>0</v>
      </c>
      <c r="E35" s="22"/>
      <c r="F35" s="23"/>
      <c r="G35" s="23"/>
      <c r="H35" s="24" t="s">
        <v>1824</v>
      </c>
      <c r="I35" s="25"/>
      <c r="J35" s="423" t="s">
        <v>2274</v>
      </c>
      <c r="K35" s="27" t="str">
        <f>IF(C35="",,VLOOKUP(C35,Patrones!$A$1:$E$293,5,FALSE))</f>
        <v>CHSA-005IUI</v>
      </c>
      <c r="L35" s="27"/>
      <c r="M35" s="27"/>
      <c r="N35" s="27"/>
    </row>
    <row r="36" spans="1:14">
      <c r="A36" s="568"/>
      <c r="B36" s="562"/>
      <c r="C36" s="127"/>
      <c r="D36" s="145">
        <v>0</v>
      </c>
      <c r="E36" s="127"/>
      <c r="F36" s="165"/>
      <c r="G36" s="165"/>
      <c r="H36" s="79" t="s">
        <v>1824</v>
      </c>
      <c r="I36" s="146"/>
      <c r="J36" s="242"/>
      <c r="K36" s="145">
        <f>IF(C36="",,VLOOKUP(C36,Patrones!$A$1:$E$293,5,FALSE))</f>
        <v>0</v>
      </c>
      <c r="L36" s="145"/>
      <c r="M36" s="145"/>
      <c r="N36" s="145"/>
    </row>
    <row r="37" spans="1:14" ht="15" thickBot="1">
      <c r="A37" s="568"/>
      <c r="B37" s="563"/>
      <c r="C37" s="173"/>
      <c r="D37" s="169">
        <v>0</v>
      </c>
      <c r="E37" s="173"/>
      <c r="F37" s="170"/>
      <c r="G37" s="170"/>
      <c r="H37" s="171" t="s">
        <v>1824</v>
      </c>
      <c r="I37" s="172"/>
      <c r="J37" s="268"/>
      <c r="K37" s="169">
        <f>IF(C37="",,VLOOKUP(C37,Patrones!$A$1:$E$293,5,FALSE))</f>
        <v>0</v>
      </c>
      <c r="L37" s="169"/>
      <c r="M37" s="169"/>
      <c r="N37" s="169"/>
    </row>
    <row r="38" spans="1:14" ht="15" customHeight="1">
      <c r="A38" s="568"/>
      <c r="B38" s="570" t="s">
        <v>203</v>
      </c>
      <c r="C38" s="232"/>
      <c r="D38" s="252">
        <v>0</v>
      </c>
      <c r="E38" s="20"/>
      <c r="F38" s="91"/>
      <c r="G38" s="91"/>
      <c r="H38" s="92" t="s">
        <v>1824</v>
      </c>
      <c r="I38" s="154"/>
      <c r="J38" s="99"/>
      <c r="K38" s="28"/>
      <c r="L38" s="28"/>
      <c r="M38" s="28"/>
      <c r="N38" s="28"/>
    </row>
    <row r="39" spans="1:14" ht="15.75" customHeight="1" thickBot="1">
      <c r="A39" s="568"/>
      <c r="B39" s="571"/>
      <c r="C39" s="233"/>
      <c r="D39" s="253">
        <v>0</v>
      </c>
      <c r="E39" s="128"/>
      <c r="F39" s="204"/>
      <c r="G39" s="204"/>
      <c r="H39" s="168" t="s">
        <v>1824</v>
      </c>
      <c r="I39" s="144"/>
      <c r="J39" s="211"/>
      <c r="K39" s="166"/>
      <c r="L39" s="166"/>
      <c r="M39" s="166"/>
      <c r="N39" s="166"/>
    </row>
    <row r="40" spans="1:14">
      <c r="A40" s="568"/>
      <c r="B40" s="561" t="s">
        <v>21</v>
      </c>
      <c r="C40" s="22" t="s">
        <v>190</v>
      </c>
      <c r="D40" s="27">
        <v>100.8</v>
      </c>
      <c r="E40" s="22"/>
      <c r="F40" s="23"/>
      <c r="G40" s="23"/>
      <c r="H40" s="226" t="s">
        <v>1824</v>
      </c>
      <c r="I40" s="25" t="s">
        <v>2256</v>
      </c>
      <c r="J40" s="97" t="s">
        <v>2276</v>
      </c>
      <c r="K40" s="27"/>
      <c r="L40" s="27"/>
      <c r="M40" s="27"/>
      <c r="N40" s="27"/>
    </row>
    <row r="41" spans="1:14">
      <c r="A41" s="568"/>
      <c r="B41" s="562"/>
      <c r="C41" s="127" t="s">
        <v>118</v>
      </c>
      <c r="D41" s="145">
        <v>151</v>
      </c>
      <c r="E41" s="127"/>
      <c r="F41" s="165"/>
      <c r="G41" s="165"/>
      <c r="H41" s="79"/>
      <c r="I41" s="146" t="s">
        <v>2256</v>
      </c>
      <c r="J41" s="242" t="s">
        <v>2276</v>
      </c>
      <c r="K41" s="145"/>
      <c r="L41" s="145"/>
      <c r="M41" s="145"/>
      <c r="N41" s="145"/>
    </row>
    <row r="42" spans="1:14" ht="15" thickBot="1">
      <c r="A42" s="568"/>
      <c r="B42" s="563"/>
      <c r="C42" s="173" t="s">
        <v>154</v>
      </c>
      <c r="D42" s="169">
        <v>44</v>
      </c>
      <c r="E42" s="173"/>
      <c r="F42" s="170"/>
      <c r="G42" s="170"/>
      <c r="H42" s="171" t="s">
        <v>1824</v>
      </c>
      <c r="I42" s="270" t="s">
        <v>2256</v>
      </c>
      <c r="J42" s="195" t="s">
        <v>2276</v>
      </c>
      <c r="K42" s="169"/>
      <c r="L42" s="169"/>
      <c r="M42" s="169"/>
      <c r="N42" s="169"/>
    </row>
    <row r="43" spans="1:14" ht="43.5">
      <c r="A43" s="568"/>
      <c r="B43" s="570" t="s">
        <v>22</v>
      </c>
      <c r="C43" s="232" t="s">
        <v>140</v>
      </c>
      <c r="D43" s="252"/>
      <c r="E43" s="20" t="s">
        <v>731</v>
      </c>
      <c r="F43" s="21"/>
      <c r="G43" s="21"/>
      <c r="H43" s="92" t="s">
        <v>1824</v>
      </c>
      <c r="I43" s="154" t="s">
        <v>2280</v>
      </c>
      <c r="J43" s="100" t="s">
        <v>2179</v>
      </c>
      <c r="K43" s="28" t="e">
        <f>IF(C43="",,VLOOKUP(C43,Patrones!$A$1:$E$293,5,FALSE))</f>
        <v>#N/A</v>
      </c>
      <c r="L43" s="28"/>
      <c r="M43" s="28"/>
      <c r="N43" s="26"/>
    </row>
    <row r="44" spans="1:14">
      <c r="A44" s="568"/>
      <c r="B44" s="572"/>
      <c r="C44" s="233" t="s">
        <v>478</v>
      </c>
      <c r="D44" s="253"/>
      <c r="E44" s="128"/>
      <c r="F44" s="310"/>
      <c r="G44" s="310"/>
      <c r="H44" s="311"/>
      <c r="I44" s="144"/>
      <c r="J44" s="424" t="s">
        <v>2273</v>
      </c>
      <c r="K44" s="314"/>
      <c r="L44" s="314"/>
      <c r="M44" s="314"/>
      <c r="N44" s="149"/>
    </row>
    <row r="45" spans="1:14">
      <c r="A45" s="568"/>
      <c r="B45" s="572"/>
      <c r="C45" s="234" t="s">
        <v>1187</v>
      </c>
      <c r="D45" s="254">
        <v>0</v>
      </c>
      <c r="E45" s="32"/>
      <c r="F45" s="257"/>
      <c r="G45" s="257"/>
      <c r="H45" s="96" t="s">
        <v>1824</v>
      </c>
      <c r="I45" s="256"/>
      <c r="J45" s="425" t="s">
        <v>2271</v>
      </c>
      <c r="K45" s="26" t="e">
        <f>IF(C45="",,VLOOKUP(C45,Patrones!$A$1:$E$293,5,FALSE))</f>
        <v>#N/A</v>
      </c>
      <c r="L45" s="26"/>
      <c r="M45" s="26"/>
      <c r="N45" s="149"/>
    </row>
    <row r="46" spans="1:14" ht="15" thickBot="1">
      <c r="A46" s="569"/>
      <c r="B46" s="571"/>
      <c r="C46" s="235" t="s">
        <v>1276</v>
      </c>
      <c r="D46" s="255">
        <v>0</v>
      </c>
      <c r="E46" s="167"/>
      <c r="F46" s="196"/>
      <c r="G46" s="196"/>
      <c r="H46" s="168" t="s">
        <v>1824</v>
      </c>
      <c r="I46" s="174"/>
      <c r="J46" s="426" t="s">
        <v>2272</v>
      </c>
      <c r="K46" s="166" t="e">
        <f>IF(C46="",,VLOOKUP(C46,Patrones!$A$1:$E$293,5,FALSE))</f>
        <v>#N/A</v>
      </c>
      <c r="L46" s="166"/>
      <c r="M46" s="166"/>
      <c r="N46" s="29"/>
    </row>
    <row r="47" spans="1:14" ht="15" thickBot="1">
      <c r="C47" s="102"/>
      <c r="E47" s="2"/>
      <c r="G47" s="198" t="s">
        <v>37</v>
      </c>
      <c r="H47" s="199">
        <f>SUM(H7:H46)</f>
        <v>14</v>
      </c>
      <c r="I47" s="103"/>
    </row>
    <row r="48" spans="1:14">
      <c r="C48" s="102"/>
      <c r="E48" s="2"/>
      <c r="G48" s="104"/>
      <c r="H48" s="105"/>
    </row>
    <row r="49" spans="3:8">
      <c r="C49" s="102"/>
      <c r="E49" s="2"/>
      <c r="G49" s="104"/>
      <c r="H49" s="105"/>
    </row>
    <row r="50" spans="3:8">
      <c r="C50" s="102"/>
    </row>
    <row r="51" spans="3:8">
      <c r="C51" s="102"/>
    </row>
    <row r="52" spans="3:8">
      <c r="C52" s="102"/>
    </row>
    <row r="53" spans="3:8">
      <c r="C53" s="102"/>
    </row>
    <row r="54" spans="3:8">
      <c r="C54" s="241"/>
    </row>
    <row r="55" spans="3:8">
      <c r="C55" s="241"/>
    </row>
    <row r="56" spans="3:8">
      <c r="C56" s="241"/>
    </row>
    <row r="57" spans="3:8">
      <c r="C57" s="241"/>
    </row>
    <row r="58" spans="3:8">
      <c r="C58" s="241"/>
    </row>
    <row r="59" spans="3:8">
      <c r="C59" s="241"/>
    </row>
    <row r="60" spans="3:8">
      <c r="C60" s="241"/>
    </row>
    <row r="61" spans="3:8">
      <c r="C61" s="241"/>
    </row>
    <row r="62" spans="3:8">
      <c r="C62" s="241"/>
    </row>
    <row r="63" spans="3:8">
      <c r="C63" s="241"/>
    </row>
    <row r="64" spans="3:8">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28"/>
    <mergeCell ref="B20:B24"/>
    <mergeCell ref="B25:B28"/>
    <mergeCell ref="A7:A19"/>
    <mergeCell ref="B7:B8"/>
    <mergeCell ref="B9:B10"/>
    <mergeCell ref="B11:B13"/>
    <mergeCell ref="B14:B16"/>
    <mergeCell ref="B17:B19"/>
    <mergeCell ref="A29:A46"/>
    <mergeCell ref="B29:B34"/>
    <mergeCell ref="B35:B37"/>
    <mergeCell ref="B38:B39"/>
    <mergeCell ref="B40:B42"/>
    <mergeCell ref="B43:B46"/>
  </mergeCells>
  <dataValidations count="1">
    <dataValidation type="list" allowBlank="1" showInputMessage="1" showErrorMessage="1" sqref="N7:N46" xr:uid="{CE3CDD69-DE5F-41DB-98D2-D8247B6FD290}">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92526F53-1899-4DA9-A1D8-C46F3EADDD2E}">
          <x14:formula1>
            <xm:f>Guias!$H$3:$H$22</xm:f>
          </x14:formula1>
          <xm:sqref>E7:E46</xm:sqref>
        </x14:dataValidation>
        <x14:dataValidation type="list" allowBlank="1" showInputMessage="1" xr:uid="{50B02A19-DB8B-419B-A221-9632079FDB76}">
          <x14:formula1>
            <xm:f>Guias!$J$3:$J$25</xm:f>
          </x14:formula1>
          <xm:sqref>I7:I46</xm:sqref>
        </x14:dataValidation>
        <x14:dataValidation type="list" allowBlank="1" showInputMessage="1" showErrorMessage="1" xr:uid="{A9B8EAE0-BC2D-4144-BE3A-4D91CF432050}">
          <x14:formula1>
            <xm:f>Guias!$P$3:$P$78</xm:f>
          </x14:formula1>
          <xm:sqref>L7:L46</xm:sqref>
        </x14:dataValidation>
        <x14:dataValidation type="list" allowBlank="1" showInputMessage="1" showErrorMessage="1" xr:uid="{6360EB87-A52B-46F1-A85C-E5A8C6B22E74}">
          <x14:formula1>
            <xm:f>Guias!$R$3:$R$102</xm:f>
          </x14:formula1>
          <xm:sqref>M7:M46</xm:sqref>
        </x14:dataValidation>
        <x14:dataValidation type="list" allowBlank="1" showInputMessage="1" xr:uid="{F4D2F548-0A5C-4FDF-A0BA-791234E9276F}">
          <x14:formula1>
            <xm:f>Guias!$A$2:$A$4</xm:f>
          </x14:formula1>
          <xm:sqref>C7:C8</xm:sqref>
        </x14:dataValidation>
        <x14:dataValidation type="list" allowBlank="1" showInputMessage="1" xr:uid="{7096AD85-F2CE-4549-A652-C2BBF305F730}">
          <x14:formula1>
            <xm:f>Guias!$A$85:$A$142</xm:f>
          </x14:formula1>
          <xm:sqref>C25:C28</xm:sqref>
        </x14:dataValidation>
        <x14:dataValidation type="list" allowBlank="1" showInputMessage="1" xr:uid="{A44DD52D-AB00-4535-998B-7387D922A3A9}">
          <x14:formula1>
            <xm:f>Guias!$A$245:$A$259</xm:f>
          </x14:formula1>
          <xm:sqref>C14:C16</xm:sqref>
        </x14:dataValidation>
        <x14:dataValidation type="list" allowBlank="1" showInputMessage="1" xr:uid="{52BE0F20-D4E9-4347-B911-09F7AAA757B5}">
          <x14:formula1>
            <xm:f>Guias!$A$200:$A$224</xm:f>
          </x14:formula1>
          <xm:sqref>C11:C13</xm:sqref>
        </x14:dataValidation>
        <x14:dataValidation type="list" allowBlank="1" showInputMessage="1" xr:uid="{A40A3094-F8AC-44A2-B9BF-38FF2FECFDE1}">
          <x14:formula1>
            <xm:f>Guias!$A$260:$A$272</xm:f>
          </x14:formula1>
          <xm:sqref>C17:C19</xm:sqref>
        </x14:dataValidation>
        <x14:dataValidation type="list" allowBlank="1" showInputMessage="1" xr:uid="{ADA7EA2A-F275-469E-AD32-7B0AD9D81611}">
          <x14:formula1>
            <xm:f>Guias!$A$168:$A$171</xm:f>
          </x14:formula1>
          <xm:sqref>C40:C42</xm:sqref>
        </x14:dataValidation>
        <x14:dataValidation type="list" allowBlank="1" showInputMessage="1" xr:uid="{51D586D3-5EA3-4186-83FC-E89AD9D66DCA}">
          <x14:formula1>
            <xm:f>Guias!$A$243:$A$244</xm:f>
          </x14:formula1>
          <xm:sqref>C38:C39</xm:sqref>
        </x14:dataValidation>
        <x14:dataValidation type="list" allowBlank="1" showInputMessage="1" xr:uid="{9AFAB2A0-2492-4B40-B68E-19A3D938F307}">
          <x14:formula1>
            <xm:f>Guias!$A$230:$A$242</xm:f>
          </x14:formula1>
          <xm:sqref>C35:C37</xm:sqref>
        </x14:dataValidation>
        <x14:dataValidation type="list" allowBlank="1" showInputMessage="1" xr:uid="{8ED9BE20-7521-492A-9831-81E32E530356}">
          <x14:formula1>
            <xm:f>Guias!$A$226:$A$229</xm:f>
          </x14:formula1>
          <xm:sqref>C9:C10</xm:sqref>
        </x14:dataValidation>
        <x14:dataValidation type="list" allowBlank="1" showInputMessage="1" xr:uid="{51B375E9-4161-4820-9B9E-400C3B6FF165}">
          <x14:formula1>
            <xm:f>Guias!$A$172:$A$199</xm:f>
          </x14:formula1>
          <xm:sqref>C43:C46</xm:sqref>
        </x14:dataValidation>
        <x14:dataValidation type="list" allowBlank="1" showInputMessage="1" xr:uid="{0AB59F94-9EFF-4288-9C41-69AA5D72AB45}">
          <x14:formula1>
            <xm:f>Guias!$A$143:$A$167</xm:f>
          </x14:formula1>
          <xm:sqref>C29:C34</xm:sqref>
        </x14:dataValidation>
        <x14:dataValidation type="list" allowBlank="1" showInputMessage="1" xr:uid="{18B30518-B072-4062-ACFD-71A6B298BEAF}">
          <x14:formula1>
            <xm:f>Guias!$A$5:$A$84</xm:f>
          </x14:formula1>
          <xm:sqref>C20:C24</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8B076-E912-4F4C-AA41-13E2F534D4C5}">
  <sheetPr codeName="Sheet18"/>
  <dimension ref="A1:P77"/>
  <sheetViews>
    <sheetView topLeftCell="A3" zoomScale="130" zoomScaleNormal="130" workbookViewId="0">
      <selection activeCell="D42" sqref="D42"/>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f>IF(C7="",,VLOOKUP(C7,CIERRE!A$70:AJ$800,9,FALSE))</f>
        <v>0</v>
      </c>
      <c r="E7" s="22"/>
      <c r="F7" s="23"/>
      <c r="G7" s="23"/>
      <c r="H7" s="24" t="str">
        <f t="shared" ref="H7:H8" si="0">IF(MID(G7,1,3)="Con","",IF(E7="APAGADO",D7/24*(IF((G7-F7)*24&gt;0,(G7-F7)*24,24+(G7-F7)*24))," "))</f>
        <v xml:space="preserve"> </v>
      </c>
      <c r="I7" s="25"/>
      <c r="J7" s="97"/>
      <c r="K7" s="27"/>
      <c r="L7" s="27"/>
      <c r="M7" s="27"/>
      <c r="N7" s="27"/>
      <c r="P7" s="3" t="s">
        <v>1305</v>
      </c>
    </row>
    <row r="8" spans="1:16" ht="15" hidden="1" customHeight="1" thickBot="1">
      <c r="A8" s="565"/>
      <c r="B8" s="562"/>
      <c r="C8" s="351"/>
      <c r="D8" s="151">
        <f>IF(C8="",,VLOOKUP(C8,CIERRE!A$70:AJ$800,9,FALSE))</f>
        <v>0</v>
      </c>
      <c r="E8" s="405"/>
      <c r="F8" s="353"/>
      <c r="G8" s="353"/>
      <c r="H8" s="427" t="str">
        <f t="shared" si="0"/>
        <v xml:space="preserve"> </v>
      </c>
      <c r="I8" s="407"/>
      <c r="J8" s="356"/>
      <c r="K8" s="151"/>
      <c r="L8" s="151"/>
      <c r="M8" s="151"/>
      <c r="N8" s="151"/>
      <c r="P8" s="3" t="s">
        <v>1306</v>
      </c>
    </row>
    <row r="9" spans="1:16" ht="15" customHeight="1" thickBot="1">
      <c r="A9" s="565"/>
      <c r="B9" s="558" t="s">
        <v>127</v>
      </c>
      <c r="C9" s="397" t="s">
        <v>1311</v>
      </c>
      <c r="D9" s="252">
        <v>449.82</v>
      </c>
      <c r="E9" s="20" t="s">
        <v>768</v>
      </c>
      <c r="F9" s="91"/>
      <c r="G9" s="91"/>
      <c r="H9" s="92" t="s">
        <v>1824</v>
      </c>
      <c r="I9" s="154" t="s">
        <v>2299</v>
      </c>
      <c r="J9" s="99"/>
      <c r="K9" s="28"/>
      <c r="L9" s="28"/>
      <c r="M9" s="28"/>
      <c r="N9" s="28"/>
    </row>
    <row r="10" spans="1:16" ht="15" customHeight="1" thickBot="1">
      <c r="A10" s="565"/>
      <c r="B10" s="560"/>
      <c r="C10" s="236" t="s">
        <v>305</v>
      </c>
      <c r="D10" s="255">
        <v>77.921999999999997</v>
      </c>
      <c r="E10" s="167" t="s">
        <v>768</v>
      </c>
      <c r="F10" s="204"/>
      <c r="G10" s="204"/>
      <c r="H10" s="168" t="s">
        <v>1824</v>
      </c>
      <c r="I10" s="154" t="s">
        <v>2299</v>
      </c>
      <c r="J10" s="101"/>
      <c r="K10" s="166"/>
      <c r="L10" s="166"/>
      <c r="M10" s="166"/>
      <c r="N10" s="166"/>
    </row>
    <row r="11" spans="1:16" hidden="1">
      <c r="A11" s="565"/>
      <c r="B11" s="561" t="s">
        <v>23</v>
      </c>
      <c r="C11" s="22"/>
      <c r="D11" s="27">
        <v>0</v>
      </c>
      <c r="E11" s="22"/>
      <c r="F11" s="23"/>
      <c r="G11" s="23"/>
      <c r="H11" s="24" t="s">
        <v>1824</v>
      </c>
      <c r="I11" s="25"/>
      <c r="J11" s="97"/>
      <c r="K11" s="27">
        <f>IF(C11="",,VLOOKUP(C11,Patrones!$A$1:$E$293,5,FALSE))</f>
        <v>0</v>
      </c>
      <c r="L11" s="27"/>
      <c r="M11" s="27"/>
      <c r="N11" s="27"/>
    </row>
    <row r="12" spans="1:16" hidden="1">
      <c r="A12" s="565"/>
      <c r="B12" s="562"/>
      <c r="C12" s="19"/>
      <c r="D12" s="161">
        <v>0</v>
      </c>
      <c r="E12" s="19"/>
      <c r="F12" s="83"/>
      <c r="G12" s="83"/>
      <c r="H12" s="226" t="s">
        <v>1824</v>
      </c>
      <c r="I12" s="270"/>
      <c r="J12" s="262"/>
      <c r="K12" s="161">
        <f>IF(C12="",,VLOOKUP(C12,Patrones!$A$1:$E$293,5,FALSE))</f>
        <v>0</v>
      </c>
      <c r="L12" s="161"/>
      <c r="M12" s="161"/>
      <c r="N12" s="161"/>
    </row>
    <row r="13" spans="1:16" ht="15" hidden="1" thickBot="1">
      <c r="A13" s="565"/>
      <c r="B13" s="563"/>
      <c r="C13" s="19"/>
      <c r="D13" s="161">
        <v>0</v>
      </c>
      <c r="E13" s="173"/>
      <c r="F13" s="170"/>
      <c r="G13" s="170"/>
      <c r="H13" s="171" t="s">
        <v>1824</v>
      </c>
      <c r="I13" s="172"/>
      <c r="J13" s="195"/>
      <c r="K13" s="169">
        <f>IF(C13="",,VLOOKUP(C13,Patrones!$A$1:$E$293,5,FALSE))</f>
        <v>0</v>
      </c>
      <c r="L13" s="169"/>
      <c r="M13" s="169"/>
      <c r="N13" s="169"/>
    </row>
    <row r="14" spans="1:16" hidden="1">
      <c r="A14" s="565"/>
      <c r="B14" s="558" t="s">
        <v>29</v>
      </c>
      <c r="C14" s="232"/>
      <c r="D14" s="252">
        <v>0</v>
      </c>
      <c r="E14" s="20"/>
      <c r="F14" s="91"/>
      <c r="G14" s="91"/>
      <c r="H14" s="92" t="s">
        <v>1824</v>
      </c>
      <c r="I14" s="251"/>
      <c r="J14" s="99"/>
      <c r="K14" s="28"/>
      <c r="L14" s="28"/>
      <c r="M14" s="28"/>
      <c r="N14" s="28"/>
    </row>
    <row r="15" spans="1:16" hidden="1">
      <c r="A15" s="565"/>
      <c r="B15" s="559"/>
      <c r="C15" s="233"/>
      <c r="D15" s="253">
        <v>0</v>
      </c>
      <c r="E15" s="128"/>
      <c r="F15" s="95"/>
      <c r="G15" s="95"/>
      <c r="H15" s="96" t="s">
        <v>1824</v>
      </c>
      <c r="I15" s="256"/>
      <c r="J15" s="267"/>
      <c r="K15" s="26"/>
      <c r="L15" s="26"/>
      <c r="M15" s="26"/>
      <c r="N15" s="26"/>
    </row>
    <row r="16" spans="1:16" ht="15" hidden="1" thickBot="1">
      <c r="A16" s="565"/>
      <c r="B16" s="560"/>
      <c r="C16" s="233"/>
      <c r="D16" s="253">
        <v>0</v>
      </c>
      <c r="E16" s="128"/>
      <c r="F16" s="204"/>
      <c r="G16" s="204"/>
      <c r="H16" s="168" t="s">
        <v>1824</v>
      </c>
      <c r="I16" s="144"/>
      <c r="J16" s="211"/>
      <c r="K16" s="166"/>
      <c r="L16" s="166"/>
      <c r="M16" s="166"/>
      <c r="N16" s="166"/>
    </row>
    <row r="17" spans="1:14" ht="29.5" thickBot="1">
      <c r="A17" s="565"/>
      <c r="B17" s="561" t="s">
        <v>33</v>
      </c>
      <c r="C17" s="22" t="s">
        <v>292</v>
      </c>
      <c r="D17" s="27">
        <v>563.04</v>
      </c>
      <c r="E17" s="22" t="s">
        <v>760</v>
      </c>
      <c r="F17" s="23"/>
      <c r="G17" s="23"/>
      <c r="H17" s="24" t="s">
        <v>1824</v>
      </c>
      <c r="I17" s="25" t="s">
        <v>2298</v>
      </c>
      <c r="J17" s="97"/>
      <c r="K17" s="27" t="str">
        <f>IF(C17="",,VLOOKUP(C17,Patrones!$A$1:$E$293,5,FALSE))</f>
        <v>YLBA-026WIW</v>
      </c>
      <c r="L17" s="27"/>
      <c r="M17" s="27"/>
      <c r="N17" s="27"/>
    </row>
    <row r="18" spans="1:14" hidden="1">
      <c r="A18" s="565"/>
      <c r="B18" s="562"/>
      <c r="C18" s="19"/>
      <c r="D18" s="161">
        <v>0</v>
      </c>
      <c r="E18" s="127"/>
      <c r="F18" s="165"/>
      <c r="G18" s="165"/>
      <c r="H18" s="79" t="s">
        <v>1824</v>
      </c>
      <c r="I18" s="146"/>
      <c r="J18" s="269"/>
      <c r="K18" s="145">
        <f>IF(C18="",,VLOOKUP(C18,Patrones!$A$1:$E$293,5,FALSE))</f>
        <v>0</v>
      </c>
      <c r="L18" s="145"/>
      <c r="M18" s="145"/>
      <c r="N18" s="145"/>
    </row>
    <row r="19" spans="1:14" ht="15" hidden="1" thickBot="1">
      <c r="A19" s="566"/>
      <c r="B19" s="563"/>
      <c r="C19" s="19"/>
      <c r="D19" s="169">
        <v>0</v>
      </c>
      <c r="E19" s="173"/>
      <c r="F19" s="170"/>
      <c r="G19" s="170"/>
      <c r="H19" s="171" t="s">
        <v>1824</v>
      </c>
      <c r="I19" s="172"/>
      <c r="J19" s="195"/>
      <c r="K19" s="169">
        <f>IF(C19="",,VLOOKUP(C19,Patrones!$A$1:$E$293,5,FALSE))</f>
        <v>0</v>
      </c>
      <c r="L19" s="169"/>
      <c r="M19" s="169"/>
      <c r="N19" s="169"/>
    </row>
    <row r="20" spans="1:14">
      <c r="A20" s="556" t="s">
        <v>659</v>
      </c>
      <c r="B20" s="558" t="s">
        <v>8</v>
      </c>
      <c r="C20" s="232" t="s">
        <v>1588</v>
      </c>
      <c r="D20" s="253">
        <v>468</v>
      </c>
      <c r="E20" s="20" t="s">
        <v>137</v>
      </c>
      <c r="F20" s="91">
        <v>0.5</v>
      </c>
      <c r="G20" s="91">
        <v>0.60069444444444442</v>
      </c>
      <c r="H20" s="92">
        <v>47.124999999999986</v>
      </c>
      <c r="I20" s="154" t="s">
        <v>1041</v>
      </c>
      <c r="J20" s="99"/>
      <c r="K20" s="28" t="e">
        <f>IF(C20="",,VLOOKUP(C20,Patrones!$A$1:$E$293,5,FALSE))</f>
        <v>#N/A</v>
      </c>
      <c r="L20" s="28"/>
      <c r="M20" s="28"/>
      <c r="N20" s="28"/>
    </row>
    <row r="21" spans="1:14">
      <c r="A21" s="557"/>
      <c r="B21" s="559"/>
      <c r="C21" s="237" t="s">
        <v>138</v>
      </c>
      <c r="D21" s="254">
        <v>96</v>
      </c>
      <c r="E21" s="238" t="s">
        <v>162</v>
      </c>
      <c r="F21" s="228"/>
      <c r="G21" s="228"/>
      <c r="H21" s="239" t="s">
        <v>1824</v>
      </c>
      <c r="I21" s="251" t="s">
        <v>2300</v>
      </c>
      <c r="J21" s="229"/>
      <c r="K21" s="162" t="str">
        <f>IF(C21="",,VLOOKUP(C21,Patrones!$A$1:$E$293,5,FALSE))</f>
        <v>ACAG-002IUI</v>
      </c>
      <c r="L21" s="162"/>
      <c r="M21" s="162"/>
      <c r="N21" s="162"/>
    </row>
    <row r="22" spans="1:14" ht="29.5" thickBot="1">
      <c r="A22" s="557"/>
      <c r="B22" s="559"/>
      <c r="C22" s="237" t="s">
        <v>83</v>
      </c>
      <c r="D22" s="254">
        <v>712.32</v>
      </c>
      <c r="E22" s="238" t="s">
        <v>246</v>
      </c>
      <c r="F22" s="228"/>
      <c r="G22" s="228"/>
      <c r="H22" s="239" t="s">
        <v>1824</v>
      </c>
      <c r="I22" s="251" t="s">
        <v>2301</v>
      </c>
      <c r="J22" s="229"/>
      <c r="K22" s="162" t="e">
        <f>IF(C22="",,VLOOKUP(C22,Patrones!$A$1:$E$293,5,FALSE))</f>
        <v>#N/A</v>
      </c>
      <c r="L22" s="162"/>
      <c r="M22" s="162"/>
      <c r="N22" s="162"/>
    </row>
    <row r="23" spans="1:14" ht="15" hidden="1" thickBot="1">
      <c r="A23" s="557"/>
      <c r="B23" s="560"/>
      <c r="C23" s="236"/>
      <c r="D23" s="253">
        <v>0</v>
      </c>
      <c r="E23" s="150"/>
      <c r="F23" s="93"/>
      <c r="G23" s="93"/>
      <c r="H23" s="94" t="s">
        <v>1824</v>
      </c>
      <c r="I23" s="152"/>
      <c r="J23" s="101"/>
      <c r="K23" s="29">
        <f>IF(C23="",,VLOOKUP(C23,Patrones!$A$1:$E$293,5,FALSE))</f>
        <v>0</v>
      </c>
      <c r="L23" s="29"/>
      <c r="M23" s="29"/>
      <c r="N23" s="29"/>
    </row>
    <row r="24" spans="1:14">
      <c r="A24" s="557"/>
      <c r="B24" s="561" t="s">
        <v>66</v>
      </c>
      <c r="C24" s="22" t="s">
        <v>11</v>
      </c>
      <c r="D24" s="27">
        <v>282.72000000000003</v>
      </c>
      <c r="E24" s="22" t="s">
        <v>137</v>
      </c>
      <c r="F24" s="23">
        <v>0.16666666666666666</v>
      </c>
      <c r="G24" s="23">
        <v>0.30208333333333331</v>
      </c>
      <c r="H24" s="24">
        <v>38.285000000000004</v>
      </c>
      <c r="I24" s="25" t="s">
        <v>1045</v>
      </c>
      <c r="J24" s="98"/>
      <c r="K24" s="27" t="str">
        <f>IF(C24="",,VLOOKUP(C24,Patrones!$A$1:$E$293,5,FALSE))</f>
        <v>ACAH-161ITI</v>
      </c>
      <c r="L24" s="27"/>
      <c r="M24" s="27"/>
      <c r="N24" s="27"/>
    </row>
    <row r="25" spans="1:14" ht="29">
      <c r="A25" s="557"/>
      <c r="B25" s="562"/>
      <c r="C25" s="19" t="s">
        <v>1130</v>
      </c>
      <c r="D25" s="145">
        <v>127.616</v>
      </c>
      <c r="E25" s="19" t="s">
        <v>738</v>
      </c>
      <c r="F25" s="83"/>
      <c r="G25" s="83"/>
      <c r="H25" s="226"/>
      <c r="I25" s="270" t="s">
        <v>2302</v>
      </c>
      <c r="J25" s="242"/>
      <c r="K25" s="161"/>
      <c r="L25" s="161"/>
      <c r="M25" s="161"/>
      <c r="N25" s="161"/>
    </row>
    <row r="26" spans="1:14">
      <c r="A26" s="557"/>
      <c r="B26" s="562"/>
      <c r="C26" s="19" t="s">
        <v>11</v>
      </c>
      <c r="D26" s="145">
        <v>282.72000000000003</v>
      </c>
      <c r="E26" s="19" t="s">
        <v>172</v>
      </c>
      <c r="F26" s="83"/>
      <c r="G26" s="83"/>
      <c r="H26" s="226"/>
      <c r="I26" s="270" t="s">
        <v>2236</v>
      </c>
      <c r="J26" s="242"/>
      <c r="K26" s="161"/>
      <c r="L26" s="161"/>
      <c r="M26" s="161"/>
      <c r="N26" s="161"/>
    </row>
    <row r="27" spans="1:14" ht="29">
      <c r="A27" s="557"/>
      <c r="B27" s="562"/>
      <c r="C27" s="19" t="s">
        <v>1607</v>
      </c>
      <c r="D27" s="145">
        <v>139.19999999999999</v>
      </c>
      <c r="E27" s="19" t="s">
        <v>162</v>
      </c>
      <c r="F27" s="83"/>
      <c r="G27" s="83"/>
      <c r="H27" s="226"/>
      <c r="I27" s="270" t="s">
        <v>2305</v>
      </c>
      <c r="J27" s="242"/>
      <c r="K27" s="161"/>
      <c r="L27" s="161"/>
      <c r="M27" s="161"/>
      <c r="N27" s="161"/>
    </row>
    <row r="28" spans="1:14" ht="43.5">
      <c r="A28" s="557"/>
      <c r="B28" s="562"/>
      <c r="C28" s="19" t="s">
        <v>1650</v>
      </c>
      <c r="D28" s="145">
        <v>178</v>
      </c>
      <c r="E28" s="19" t="s">
        <v>773</v>
      </c>
      <c r="F28" s="83"/>
      <c r="G28" s="83"/>
      <c r="H28" s="226"/>
      <c r="I28" s="270" t="s">
        <v>2303</v>
      </c>
      <c r="J28" s="242" t="s">
        <v>2304</v>
      </c>
      <c r="K28" s="161"/>
      <c r="L28" s="161"/>
      <c r="M28" s="161"/>
      <c r="N28" s="161"/>
    </row>
    <row r="29" spans="1:14" ht="58">
      <c r="A29" s="557"/>
      <c r="B29" s="562"/>
      <c r="C29" s="127" t="s">
        <v>17</v>
      </c>
      <c r="D29" s="145">
        <v>258.48</v>
      </c>
      <c r="E29" s="127" t="s">
        <v>246</v>
      </c>
      <c r="F29" s="165"/>
      <c r="G29" s="165"/>
      <c r="H29" s="79" t="s">
        <v>1824</v>
      </c>
      <c r="I29" s="146" t="s">
        <v>2260</v>
      </c>
      <c r="J29" s="242" t="s">
        <v>2261</v>
      </c>
      <c r="K29" s="145" t="str">
        <f>IF(C29="",,VLOOKUP(C29,Patrones!$A$1:$E$293,5,FALSE))</f>
        <v>ACA-012WIW</v>
      </c>
      <c r="L29" s="161"/>
      <c r="M29" s="161"/>
      <c r="N29" s="161"/>
    </row>
    <row r="30" spans="1:14" ht="15" thickBot="1">
      <c r="A30" s="557"/>
      <c r="B30" s="563"/>
      <c r="C30" s="78" t="s">
        <v>464</v>
      </c>
      <c r="D30" s="153">
        <v>704</v>
      </c>
      <c r="E30" s="78" t="s">
        <v>171</v>
      </c>
      <c r="F30" s="265"/>
      <c r="G30" s="265"/>
      <c r="H30" s="266" t="s">
        <v>1824</v>
      </c>
      <c r="I30" s="422" t="s">
        <v>2263</v>
      </c>
      <c r="J30" s="268"/>
      <c r="K30" s="153" t="str">
        <f>IF(C30="",,VLOOKUP(C30,Patrones!$A$1:$E$293,5,FALSE))</f>
        <v>ACA-052IUI</v>
      </c>
      <c r="L30" s="161"/>
      <c r="M30" s="161"/>
      <c r="N30" s="151"/>
    </row>
    <row r="31" spans="1:14">
      <c r="A31" s="567" t="s">
        <v>660</v>
      </c>
      <c r="B31" s="558" t="s">
        <v>20</v>
      </c>
      <c r="C31" s="232" t="s">
        <v>2282</v>
      </c>
      <c r="D31" s="252">
        <v>168</v>
      </c>
      <c r="E31" s="20" t="s">
        <v>171</v>
      </c>
      <c r="F31" s="21"/>
      <c r="G31" s="21"/>
      <c r="H31" s="194" t="s">
        <v>1824</v>
      </c>
      <c r="I31" s="154" t="s">
        <v>2281</v>
      </c>
      <c r="J31" s="99"/>
      <c r="K31" s="28" t="e">
        <f>IF(C31="",,VLOOKUP(C31,Patrones!$A$1:$E$293,5,FALSE))</f>
        <v>#N/A</v>
      </c>
      <c r="L31" s="28"/>
      <c r="M31" s="28"/>
      <c r="N31" s="28"/>
    </row>
    <row r="32" spans="1:14">
      <c r="A32" s="568"/>
      <c r="B32" s="559"/>
      <c r="C32" s="233" t="s">
        <v>151</v>
      </c>
      <c r="D32" s="253">
        <v>52.8</v>
      </c>
      <c r="E32" s="128" t="s">
        <v>171</v>
      </c>
      <c r="F32" s="95"/>
      <c r="G32" s="95"/>
      <c r="H32" s="96" t="s">
        <v>1824</v>
      </c>
      <c r="I32" s="256" t="s">
        <v>2283</v>
      </c>
      <c r="J32" s="267"/>
      <c r="K32" s="26" t="str">
        <f>IF(C32="",,VLOOKUP(C32,Patrones!$A$1:$E$293,5,FALSE))</f>
        <v>ACSC-002IUI</v>
      </c>
      <c r="L32" s="26"/>
      <c r="M32" s="26"/>
      <c r="N32" s="26"/>
    </row>
    <row r="33" spans="1:14" ht="15" thickBot="1">
      <c r="A33" s="568"/>
      <c r="B33" s="560"/>
      <c r="C33" s="233"/>
      <c r="D33" s="253">
        <v>0</v>
      </c>
      <c r="E33" s="128"/>
      <c r="F33" s="204"/>
      <c r="G33" s="204"/>
      <c r="H33" s="168" t="s">
        <v>1824</v>
      </c>
      <c r="I33" s="144"/>
      <c r="J33" s="211"/>
      <c r="K33" s="166">
        <f>IF(C33="",,VLOOKUP(C33,Patrones!$A$1:$E$293,5,FALSE))</f>
        <v>0</v>
      </c>
      <c r="L33" s="166"/>
      <c r="M33" s="166"/>
      <c r="N33" s="166"/>
    </row>
    <row r="34" spans="1:14" ht="15" thickBot="1">
      <c r="A34" s="568"/>
      <c r="B34" s="561" t="s">
        <v>28</v>
      </c>
      <c r="C34" s="22" t="s">
        <v>703</v>
      </c>
      <c r="D34" s="27">
        <v>264.48</v>
      </c>
      <c r="E34" s="22" t="s">
        <v>171</v>
      </c>
      <c r="F34" s="23"/>
      <c r="G34" s="23"/>
      <c r="H34" s="24" t="s">
        <v>1824</v>
      </c>
      <c r="I34" s="25" t="s">
        <v>2284</v>
      </c>
      <c r="J34" s="98"/>
      <c r="K34" s="27" t="str">
        <f>IF(C34="",,VLOOKUP(C34,Patrones!$A$1:$E$293,5,FALSE))</f>
        <v>CHSA-005IUI</v>
      </c>
      <c r="L34" s="27"/>
      <c r="M34" s="27"/>
      <c r="N34" s="27"/>
    </row>
    <row r="35" spans="1:14" hidden="1">
      <c r="A35" s="568"/>
      <c r="B35" s="562"/>
      <c r="C35" s="127"/>
      <c r="D35" s="145">
        <v>0</v>
      </c>
      <c r="E35" s="127"/>
      <c r="F35" s="165"/>
      <c r="G35" s="165"/>
      <c r="H35" s="79" t="s">
        <v>1824</v>
      </c>
      <c r="I35" s="146"/>
      <c r="J35" s="242"/>
      <c r="K35" s="145">
        <f>IF(C35="",,VLOOKUP(C35,Patrones!$A$1:$E$293,5,FALSE))</f>
        <v>0</v>
      </c>
      <c r="L35" s="145"/>
      <c r="M35" s="145"/>
      <c r="N35" s="145"/>
    </row>
    <row r="36" spans="1:14" ht="15" hidden="1" thickBot="1">
      <c r="A36" s="568"/>
      <c r="B36" s="563"/>
      <c r="C36" s="173"/>
      <c r="D36" s="169">
        <v>0</v>
      </c>
      <c r="E36" s="173"/>
      <c r="F36" s="170"/>
      <c r="G36" s="170"/>
      <c r="H36" s="171" t="s">
        <v>1824</v>
      </c>
      <c r="I36" s="172"/>
      <c r="J36" s="268"/>
      <c r="K36" s="169">
        <f>IF(C36="",,VLOOKUP(C36,Patrones!$A$1:$E$293,5,FALSE))</f>
        <v>0</v>
      </c>
      <c r="L36" s="169"/>
      <c r="M36" s="169"/>
      <c r="N36" s="169"/>
    </row>
    <row r="37" spans="1:14" ht="15" hidden="1" customHeight="1">
      <c r="A37" s="568"/>
      <c r="B37" s="570" t="s">
        <v>203</v>
      </c>
      <c r="C37" s="232"/>
      <c r="D37" s="252">
        <v>0</v>
      </c>
      <c r="E37" s="20"/>
      <c r="F37" s="91"/>
      <c r="G37" s="91"/>
      <c r="H37" s="92" t="s">
        <v>1824</v>
      </c>
      <c r="I37" s="154"/>
      <c r="J37" s="99"/>
      <c r="K37" s="28"/>
      <c r="L37" s="28"/>
      <c r="M37" s="28"/>
      <c r="N37" s="28"/>
    </row>
    <row r="38" spans="1:14" ht="15.75" hidden="1" customHeight="1" thickBot="1">
      <c r="A38" s="568"/>
      <c r="B38" s="571"/>
      <c r="C38" s="233"/>
      <c r="D38" s="253">
        <v>0</v>
      </c>
      <c r="E38" s="128"/>
      <c r="F38" s="204"/>
      <c r="G38" s="204"/>
      <c r="H38" s="168" t="s">
        <v>1824</v>
      </c>
      <c r="I38" s="144"/>
      <c r="J38" s="211"/>
      <c r="K38" s="166"/>
      <c r="L38" s="166"/>
      <c r="M38" s="166"/>
      <c r="N38" s="166"/>
    </row>
    <row r="39" spans="1:14" hidden="1">
      <c r="A39" s="568"/>
      <c r="B39" s="561" t="s">
        <v>21</v>
      </c>
      <c r="C39" s="22"/>
      <c r="D39" s="27">
        <v>0</v>
      </c>
      <c r="E39" s="22"/>
      <c r="F39" s="23"/>
      <c r="G39" s="23"/>
      <c r="H39" s="226" t="s">
        <v>1824</v>
      </c>
      <c r="I39" s="25"/>
      <c r="J39" s="97"/>
      <c r="K39" s="27"/>
      <c r="L39" s="27"/>
      <c r="M39" s="27"/>
      <c r="N39" s="27"/>
    </row>
    <row r="40" spans="1:14" ht="15" hidden="1" thickBot="1">
      <c r="A40" s="568"/>
      <c r="B40" s="563"/>
      <c r="C40" s="173"/>
      <c r="D40" s="169">
        <v>0</v>
      </c>
      <c r="E40" s="173"/>
      <c r="F40" s="170"/>
      <c r="G40" s="170"/>
      <c r="H40" s="171" t="s">
        <v>1824</v>
      </c>
      <c r="I40" s="172"/>
      <c r="J40" s="195"/>
      <c r="K40" s="169"/>
      <c r="L40" s="169"/>
      <c r="M40" s="169"/>
      <c r="N40" s="169"/>
    </row>
    <row r="41" spans="1:14" ht="15" thickBot="1">
      <c r="A41" s="568"/>
      <c r="B41" s="570" t="s">
        <v>22</v>
      </c>
      <c r="C41" s="232"/>
      <c r="D41" s="252">
        <v>0</v>
      </c>
      <c r="E41" s="20" t="s">
        <v>171</v>
      </c>
      <c r="F41" s="21"/>
      <c r="G41" s="21"/>
      <c r="H41" s="92" t="s">
        <v>1824</v>
      </c>
      <c r="I41" s="154" t="s">
        <v>2262</v>
      </c>
      <c r="J41" s="100"/>
      <c r="K41" s="28">
        <f>IF(C41="",,VLOOKUP(C41,Patrones!$A$1:$E$293,5,FALSE))</f>
        <v>0</v>
      </c>
      <c r="L41" s="28"/>
      <c r="M41" s="28"/>
      <c r="N41" s="26"/>
    </row>
    <row r="42" spans="1:14">
      <c r="A42" s="568"/>
      <c r="B42" s="572"/>
      <c r="C42" s="232" t="s">
        <v>140</v>
      </c>
      <c r="D42" s="252" t="e">
        <v>#N/A</v>
      </c>
      <c r="E42" s="20" t="s">
        <v>171</v>
      </c>
      <c r="F42" s="21"/>
      <c r="G42" s="21"/>
      <c r="H42" s="92" t="s">
        <v>1824</v>
      </c>
      <c r="I42" s="154" t="s">
        <v>2262</v>
      </c>
      <c r="J42" s="367"/>
      <c r="K42" s="314"/>
      <c r="L42" s="314"/>
      <c r="M42" s="314"/>
      <c r="N42" s="149"/>
    </row>
    <row r="43" spans="1:14" ht="15" thickBot="1">
      <c r="A43" s="568"/>
      <c r="B43" s="572"/>
      <c r="C43" s="233" t="s">
        <v>2288</v>
      </c>
      <c r="D43" s="255">
        <v>357</v>
      </c>
      <c r="E43" s="128" t="s">
        <v>490</v>
      </c>
      <c r="F43" s="310"/>
      <c r="G43" s="310"/>
      <c r="H43" s="311"/>
      <c r="I43" s="144" t="s">
        <v>2287</v>
      </c>
      <c r="J43" s="367"/>
      <c r="K43" s="314"/>
      <c r="L43" s="314"/>
      <c r="M43" s="314"/>
      <c r="N43" s="149"/>
    </row>
    <row r="44" spans="1:14">
      <c r="A44" s="568"/>
      <c r="B44" s="572"/>
      <c r="C44" s="234" t="s">
        <v>2285</v>
      </c>
      <c r="D44" s="254">
        <v>60</v>
      </c>
      <c r="E44" s="32" t="s">
        <v>171</v>
      </c>
      <c r="F44" s="257"/>
      <c r="G44" s="257"/>
      <c r="H44" s="96" t="s">
        <v>1824</v>
      </c>
      <c r="I44" s="256" t="s">
        <v>2286</v>
      </c>
      <c r="J44" s="263"/>
      <c r="K44" s="26" t="e">
        <f>IF(C44="",,VLOOKUP(C44,Patrones!$A$1:$E$293,5,FALSE))</f>
        <v>#N/A</v>
      </c>
      <c r="L44" s="26"/>
      <c r="M44" s="26"/>
      <c r="N44" s="149"/>
    </row>
    <row r="45" spans="1:14" ht="29.5" thickBot="1">
      <c r="A45" s="569"/>
      <c r="B45" s="571"/>
      <c r="C45" s="235" t="s">
        <v>478</v>
      </c>
      <c r="D45" s="255">
        <v>5.26</v>
      </c>
      <c r="E45" s="167" t="s">
        <v>490</v>
      </c>
      <c r="F45" s="196"/>
      <c r="G45" s="196"/>
      <c r="H45" s="168" t="s">
        <v>1824</v>
      </c>
      <c r="I45" s="174" t="s">
        <v>2289</v>
      </c>
      <c r="J45" s="230"/>
      <c r="K45" s="166" t="str">
        <f>IF(C45="",,VLOOKUP(C45,Patrones!$A$1:$E$293,5,FALSE))</f>
        <v>CNO-021R1IUS</v>
      </c>
      <c r="L45" s="166"/>
      <c r="M45" s="166"/>
      <c r="N45" s="29"/>
    </row>
    <row r="46" spans="1:14" ht="15" thickBot="1">
      <c r="C46" s="102"/>
      <c r="E46" s="2"/>
      <c r="G46" s="198" t="s">
        <v>37</v>
      </c>
      <c r="H46" s="199">
        <f>SUM(H7:H45)</f>
        <v>85.41</v>
      </c>
      <c r="I46" s="103"/>
    </row>
    <row r="47" spans="1:14">
      <c r="C47" s="102"/>
      <c r="E47" s="2"/>
      <c r="G47" s="104"/>
      <c r="H47" s="105"/>
    </row>
    <row r="48" spans="1:14">
      <c r="C48" s="102"/>
      <c r="E48" s="2"/>
      <c r="G48" s="104"/>
      <c r="H48" s="105"/>
    </row>
    <row r="49" spans="3:3">
      <c r="C49" s="102"/>
    </row>
    <row r="50" spans="3:3">
      <c r="C50" s="102"/>
    </row>
    <row r="51" spans="3:3">
      <c r="C51" s="102"/>
    </row>
    <row r="52" spans="3:3">
      <c r="C52" s="102"/>
    </row>
    <row r="53" spans="3:3">
      <c r="C53" s="241"/>
    </row>
    <row r="54" spans="3:3">
      <c r="C54" s="241"/>
    </row>
    <row r="55" spans="3:3">
      <c r="C55" s="241"/>
    </row>
    <row r="56" spans="3:3">
      <c r="C56" s="241"/>
    </row>
    <row r="57" spans="3:3">
      <c r="C57" s="241" t="s">
        <v>1311</v>
      </c>
    </row>
    <row r="58" spans="3:3">
      <c r="C58" s="241" t="s">
        <v>206</v>
      </c>
    </row>
    <row r="59" spans="3:3">
      <c r="C59" s="241" t="s">
        <v>305</v>
      </c>
    </row>
    <row r="60" spans="3:3">
      <c r="C60" s="241" t="s">
        <v>1480</v>
      </c>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30"/>
    <mergeCell ref="B20:B23"/>
    <mergeCell ref="B24:B30"/>
    <mergeCell ref="A7:A19"/>
    <mergeCell ref="B7:B8"/>
    <mergeCell ref="B9:B10"/>
    <mergeCell ref="B11:B13"/>
    <mergeCell ref="B14:B16"/>
    <mergeCell ref="B17:B19"/>
    <mergeCell ref="A31:A45"/>
    <mergeCell ref="B31:B33"/>
    <mergeCell ref="B34:B36"/>
    <mergeCell ref="B37:B38"/>
    <mergeCell ref="B39:B40"/>
    <mergeCell ref="B41:B45"/>
  </mergeCells>
  <dataValidations count="1">
    <dataValidation type="list" allowBlank="1" showInputMessage="1" showErrorMessage="1" sqref="N7:N45" xr:uid="{DA9DAB5C-4BF9-46E7-BC95-318E7AD220EF}">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5">
        <x14:dataValidation type="list" allowBlank="1" showInputMessage="1" showErrorMessage="1" xr:uid="{61145B3C-8BAA-4AB1-B13A-8A0594F9F8B4}">
          <x14:formula1>
            <xm:f>Guias!$R$3:$R$102</xm:f>
          </x14:formula1>
          <xm:sqref>M7:M45</xm:sqref>
        </x14:dataValidation>
        <x14:dataValidation type="list" allowBlank="1" showInputMessage="1" showErrorMessage="1" xr:uid="{7899AA48-5F7B-48A5-8996-DAF3716200BA}">
          <x14:formula1>
            <xm:f>Guias!$P$3:$P$78</xm:f>
          </x14:formula1>
          <xm:sqref>L7:L45</xm:sqref>
        </x14:dataValidation>
        <x14:dataValidation type="list" allowBlank="1" showInputMessage="1" xr:uid="{4C5942FF-7CAA-4108-B7D7-F3D8CB11D792}">
          <x14:formula1>
            <xm:f>Guias!$J$3:$J$25</xm:f>
          </x14:formula1>
          <xm:sqref>I7:I45</xm:sqref>
        </x14:dataValidation>
        <x14:dataValidation type="list" allowBlank="1" showInputMessage="1" xr:uid="{94B7D4D6-BA5F-4434-9C38-4CF541E66915}">
          <x14:formula1>
            <xm:f>Guias!$H$3:$H$22</xm:f>
          </x14:formula1>
          <xm:sqref>E7:E45</xm:sqref>
        </x14:dataValidation>
        <x14:dataValidation type="list" allowBlank="1" showInputMessage="1" xr:uid="{C9D69830-8784-4B37-AE50-3D95BAFB4EE0}">
          <x14:formula1>
            <xm:f>Guias!$A$2:$A$4</xm:f>
          </x14:formula1>
          <xm:sqref>C7:C8</xm:sqref>
        </x14:dataValidation>
        <x14:dataValidation type="list" allowBlank="1" showInputMessage="1" xr:uid="{A4A72435-8769-4AC7-B02D-BCA75A23F37D}">
          <x14:formula1>
            <xm:f>Guias!$A$143:$A$167</xm:f>
          </x14:formula1>
          <xm:sqref>C31:C33</xm:sqref>
        </x14:dataValidation>
        <x14:dataValidation type="list" allowBlank="1" showInputMessage="1" xr:uid="{27252E7C-7CDE-400B-988F-DC72859F5F3A}">
          <x14:formula1>
            <xm:f>Guias!$A$172:$A$199</xm:f>
          </x14:formula1>
          <xm:sqref>C41:C45</xm:sqref>
        </x14:dataValidation>
        <x14:dataValidation type="list" allowBlank="1" showInputMessage="1" xr:uid="{383AF203-E603-407F-A614-2817C1618814}">
          <x14:formula1>
            <xm:f>Guias!$A$230:$A$242</xm:f>
          </x14:formula1>
          <xm:sqref>C34:C36</xm:sqref>
        </x14:dataValidation>
        <x14:dataValidation type="list" allowBlank="1" showInputMessage="1" xr:uid="{1EF1F8F0-CE79-4D70-904A-139588177113}">
          <x14:formula1>
            <xm:f>Guias!$A$243:$A$244</xm:f>
          </x14:formula1>
          <xm:sqref>C37:C38</xm:sqref>
        </x14:dataValidation>
        <x14:dataValidation type="list" allowBlank="1" showInputMessage="1" xr:uid="{7A2EB6DF-FB4F-43F4-B7C6-4921E3D6FD3E}">
          <x14:formula1>
            <xm:f>Guias!$A$168:$A$171</xm:f>
          </x14:formula1>
          <xm:sqref>C39:C40</xm:sqref>
        </x14:dataValidation>
        <x14:dataValidation type="list" allowBlank="1" showInputMessage="1" xr:uid="{47AB55B7-32E1-4FC9-A186-2C17248F109A}">
          <x14:formula1>
            <xm:f>Guias!$A$260:$A$272</xm:f>
          </x14:formula1>
          <xm:sqref>C17:C19</xm:sqref>
        </x14:dataValidation>
        <x14:dataValidation type="list" allowBlank="1" showInputMessage="1" xr:uid="{5D7D825F-D30C-463C-9ADB-C3037FDD052A}">
          <x14:formula1>
            <xm:f>Guias!$A$200:$A$224</xm:f>
          </x14:formula1>
          <xm:sqref>C11:C13</xm:sqref>
        </x14:dataValidation>
        <x14:dataValidation type="list" allowBlank="1" showInputMessage="1" xr:uid="{6CD189D0-566E-42D6-8662-9C8CC3865B5E}">
          <x14:formula1>
            <xm:f>Guias!$A$245:$A$259</xm:f>
          </x14:formula1>
          <xm:sqref>C14:C16</xm:sqref>
        </x14:dataValidation>
        <x14:dataValidation type="list" allowBlank="1" showInputMessage="1" xr:uid="{2C6EB184-0D63-41E6-B82A-E290497A3FB6}">
          <x14:formula1>
            <xm:f>Guias!$A$85:$A$142</xm:f>
          </x14:formula1>
          <xm:sqref>C24:C30</xm:sqref>
        </x14:dataValidation>
        <x14:dataValidation type="list" allowBlank="1" showInputMessage="1" xr:uid="{8CF561E6-5475-4225-A59A-CC5EBC204D33}">
          <x14:formula1>
            <xm:f>Guias!$A$5:$A$84</xm:f>
          </x14:formula1>
          <xm:sqref>C20:C23</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982BF-49E3-4D84-902E-603A6B318347}">
  <sheetPr codeName="Sheet19"/>
  <dimension ref="A1:P81"/>
  <sheetViews>
    <sheetView topLeftCell="I1" zoomScale="85" zoomScaleNormal="85" workbookViewId="0">
      <selection activeCell="J31" sqref="J31"/>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2"/>
      <c r="C8" s="351"/>
      <c r="D8" s="151">
        <v>0</v>
      </c>
      <c r="E8" s="405"/>
      <c r="F8" s="353"/>
      <c r="G8" s="353"/>
      <c r="H8" s="427" t="s">
        <v>1824</v>
      </c>
      <c r="I8" s="407"/>
      <c r="J8" s="356"/>
      <c r="K8" s="151"/>
      <c r="L8" s="151"/>
      <c r="M8" s="151"/>
      <c r="N8" s="151"/>
      <c r="P8" s="3" t="s">
        <v>1306</v>
      </c>
    </row>
    <row r="9" spans="1:16" ht="15" customHeight="1" thickBot="1">
      <c r="A9" s="565"/>
      <c r="B9" s="558" t="s">
        <v>127</v>
      </c>
      <c r="C9" s="397" t="s">
        <v>1311</v>
      </c>
      <c r="D9" s="252">
        <v>449.82</v>
      </c>
      <c r="E9" s="20" t="s">
        <v>768</v>
      </c>
      <c r="F9" s="91"/>
      <c r="G9" s="91"/>
      <c r="H9" s="92" t="s">
        <v>1824</v>
      </c>
      <c r="I9" s="154" t="s">
        <v>2299</v>
      </c>
      <c r="J9" s="99"/>
      <c r="K9" s="28"/>
      <c r="L9" s="28"/>
      <c r="M9" s="28"/>
      <c r="N9" s="28"/>
    </row>
    <row r="10" spans="1:16" ht="15" customHeight="1" thickBot="1">
      <c r="A10" s="565"/>
      <c r="B10" s="560"/>
      <c r="C10" s="236" t="s">
        <v>305</v>
      </c>
      <c r="D10" s="255">
        <v>77.921999999999997</v>
      </c>
      <c r="E10" s="167" t="s">
        <v>768</v>
      </c>
      <c r="F10" s="204"/>
      <c r="G10" s="204"/>
      <c r="H10" s="168" t="s">
        <v>1824</v>
      </c>
      <c r="I10" s="154" t="s">
        <v>2299</v>
      </c>
      <c r="J10" s="101"/>
      <c r="K10" s="166"/>
      <c r="L10" s="166"/>
      <c r="M10" s="166"/>
      <c r="N10" s="166"/>
    </row>
    <row r="11" spans="1:16" hidden="1">
      <c r="A11" s="565"/>
      <c r="B11" s="561" t="s">
        <v>23</v>
      </c>
      <c r="C11" s="22"/>
      <c r="D11" s="27">
        <v>0</v>
      </c>
      <c r="E11" s="22"/>
      <c r="F11" s="23"/>
      <c r="G11" s="23"/>
      <c r="H11" s="24" t="s">
        <v>1824</v>
      </c>
      <c r="I11" s="25"/>
      <c r="J11" s="97"/>
      <c r="K11" s="27">
        <v>0</v>
      </c>
      <c r="L11" s="27"/>
      <c r="M11" s="27"/>
      <c r="N11" s="27"/>
    </row>
    <row r="12" spans="1:16" hidden="1">
      <c r="A12" s="565"/>
      <c r="B12" s="562"/>
      <c r="C12" s="19"/>
      <c r="D12" s="161">
        <v>0</v>
      </c>
      <c r="E12" s="19"/>
      <c r="F12" s="83"/>
      <c r="G12" s="83"/>
      <c r="H12" s="226" t="s">
        <v>1824</v>
      </c>
      <c r="I12" s="270"/>
      <c r="J12" s="262"/>
      <c r="K12" s="161">
        <v>0</v>
      </c>
      <c r="L12" s="161"/>
      <c r="M12" s="161"/>
      <c r="N12" s="161"/>
    </row>
    <row r="13" spans="1:16" ht="15" hidden="1" thickBot="1">
      <c r="A13" s="565"/>
      <c r="B13" s="563"/>
      <c r="C13" s="19"/>
      <c r="D13" s="161">
        <v>0</v>
      </c>
      <c r="E13" s="173"/>
      <c r="F13" s="170"/>
      <c r="G13" s="170"/>
      <c r="H13" s="171" t="s">
        <v>1824</v>
      </c>
      <c r="I13" s="172"/>
      <c r="J13" s="195"/>
      <c r="K13" s="169">
        <v>0</v>
      </c>
      <c r="L13" s="169"/>
      <c r="M13" s="169"/>
      <c r="N13" s="169"/>
    </row>
    <row r="14" spans="1:16" ht="44" thickBot="1">
      <c r="A14" s="565"/>
      <c r="B14" s="558" t="s">
        <v>29</v>
      </c>
      <c r="C14" s="232" t="s">
        <v>2309</v>
      </c>
      <c r="D14" s="252"/>
      <c r="E14" s="20" t="s">
        <v>731</v>
      </c>
      <c r="F14" s="91"/>
      <c r="G14" s="91"/>
      <c r="H14" s="92" t="s">
        <v>1824</v>
      </c>
      <c r="I14" s="154" t="s">
        <v>2310</v>
      </c>
      <c r="J14" s="99"/>
      <c r="K14" s="28"/>
      <c r="L14" s="28"/>
      <c r="M14" s="28"/>
      <c r="N14" s="28"/>
    </row>
    <row r="15" spans="1:16" hidden="1">
      <c r="A15" s="565"/>
      <c r="B15" s="559"/>
      <c r="C15" s="233"/>
      <c r="D15" s="253">
        <v>0</v>
      </c>
      <c r="E15" s="128"/>
      <c r="F15" s="95"/>
      <c r="G15" s="95"/>
      <c r="H15" s="96" t="s">
        <v>1824</v>
      </c>
      <c r="I15" s="256"/>
      <c r="J15" s="267"/>
      <c r="K15" s="26"/>
      <c r="L15" s="26"/>
      <c r="M15" s="26"/>
      <c r="N15" s="26"/>
    </row>
    <row r="16" spans="1:16" ht="15" hidden="1" thickBot="1">
      <c r="A16" s="565"/>
      <c r="B16" s="560"/>
      <c r="C16" s="233"/>
      <c r="D16" s="253">
        <v>0</v>
      </c>
      <c r="E16" s="128"/>
      <c r="F16" s="204"/>
      <c r="G16" s="204"/>
      <c r="H16" s="168" t="s">
        <v>1824</v>
      </c>
      <c r="I16" s="144"/>
      <c r="J16" s="211"/>
      <c r="K16" s="166"/>
      <c r="L16" s="166"/>
      <c r="M16" s="166"/>
      <c r="N16" s="166"/>
    </row>
    <row r="17" spans="1:14" ht="29.5" thickBot="1">
      <c r="A17" s="565"/>
      <c r="B17" s="561" t="s">
        <v>33</v>
      </c>
      <c r="C17" s="22" t="s">
        <v>292</v>
      </c>
      <c r="D17" s="27">
        <v>563.04</v>
      </c>
      <c r="E17" s="22" t="s">
        <v>760</v>
      </c>
      <c r="F17" s="23"/>
      <c r="G17" s="23"/>
      <c r="H17" s="24" t="s">
        <v>1824</v>
      </c>
      <c r="I17" s="25" t="s">
        <v>2298</v>
      </c>
      <c r="J17" s="97"/>
      <c r="K17" s="27" t="s">
        <v>908</v>
      </c>
      <c r="L17" s="27"/>
      <c r="M17" s="27"/>
      <c r="N17" s="27"/>
    </row>
    <row r="18" spans="1:14" hidden="1">
      <c r="A18" s="565"/>
      <c r="B18" s="562"/>
      <c r="C18" s="19"/>
      <c r="D18" s="161">
        <v>0</v>
      </c>
      <c r="E18" s="127"/>
      <c r="F18" s="165"/>
      <c r="G18" s="165"/>
      <c r="H18" s="79" t="s">
        <v>1824</v>
      </c>
      <c r="I18" s="146"/>
      <c r="J18" s="269"/>
      <c r="K18" s="145">
        <v>0</v>
      </c>
      <c r="L18" s="145"/>
      <c r="M18" s="145"/>
      <c r="N18" s="145"/>
    </row>
    <row r="19" spans="1:14" ht="15" hidden="1" thickBot="1">
      <c r="A19" s="566"/>
      <c r="B19" s="563"/>
      <c r="C19" s="19"/>
      <c r="D19" s="169">
        <v>0</v>
      </c>
      <c r="E19" s="173"/>
      <c r="F19" s="170"/>
      <c r="G19" s="170"/>
      <c r="H19" s="171" t="s">
        <v>1824</v>
      </c>
      <c r="I19" s="172"/>
      <c r="J19" s="195"/>
      <c r="K19" s="169">
        <v>0</v>
      </c>
      <c r="L19" s="169"/>
      <c r="M19" s="169"/>
      <c r="N19" s="169"/>
    </row>
    <row r="20" spans="1:14">
      <c r="A20" s="556" t="s">
        <v>659</v>
      </c>
      <c r="B20" s="558" t="s">
        <v>8</v>
      </c>
      <c r="C20" s="232" t="s">
        <v>1588</v>
      </c>
      <c r="D20" s="253">
        <v>468</v>
      </c>
      <c r="E20" s="20" t="s">
        <v>137</v>
      </c>
      <c r="F20" s="91">
        <v>0.5</v>
      </c>
      <c r="G20" s="91">
        <v>0.60069444444444442</v>
      </c>
      <c r="H20" s="92">
        <v>47.124999999999986</v>
      </c>
      <c r="I20" s="154" t="s">
        <v>1041</v>
      </c>
      <c r="J20" s="99"/>
      <c r="K20" s="28" t="e">
        <v>#N/A</v>
      </c>
      <c r="L20" s="28"/>
      <c r="M20" s="28"/>
      <c r="N20" s="28"/>
    </row>
    <row r="21" spans="1:14">
      <c r="A21" s="557"/>
      <c r="B21" s="559"/>
      <c r="C21" s="237" t="s">
        <v>138</v>
      </c>
      <c r="D21" s="254">
        <v>96</v>
      </c>
      <c r="E21" s="238" t="s">
        <v>162</v>
      </c>
      <c r="F21" s="228"/>
      <c r="G21" s="228"/>
      <c r="H21" s="239" t="s">
        <v>1824</v>
      </c>
      <c r="I21" s="251" t="s">
        <v>2300</v>
      </c>
      <c r="J21" s="229"/>
      <c r="K21" s="162" t="s">
        <v>384</v>
      </c>
      <c r="L21" s="162"/>
      <c r="M21" s="162"/>
      <c r="N21" s="162"/>
    </row>
    <row r="22" spans="1:14" ht="15" thickBot="1">
      <c r="A22" s="557"/>
      <c r="B22" s="559"/>
      <c r="C22" s="237" t="s">
        <v>1572</v>
      </c>
      <c r="D22" s="254">
        <v>2821.5</v>
      </c>
      <c r="E22" s="238" t="s">
        <v>171</v>
      </c>
      <c r="F22" s="228"/>
      <c r="G22" s="228"/>
      <c r="H22" s="239"/>
      <c r="I22" s="422" t="s">
        <v>2308</v>
      </c>
      <c r="J22" s="229"/>
      <c r="K22" s="162"/>
      <c r="L22" s="162"/>
      <c r="M22" s="162"/>
      <c r="N22" s="162"/>
    </row>
    <row r="23" spans="1:14" ht="29.5" thickBot="1">
      <c r="A23" s="557"/>
      <c r="B23" s="559"/>
      <c r="C23" s="237" t="s">
        <v>83</v>
      </c>
      <c r="D23" s="254">
        <v>712.32</v>
      </c>
      <c r="E23" s="238" t="s">
        <v>246</v>
      </c>
      <c r="F23" s="228"/>
      <c r="G23" s="228"/>
      <c r="H23" s="239" t="s">
        <v>1824</v>
      </c>
      <c r="I23" s="251" t="s">
        <v>2301</v>
      </c>
      <c r="J23" s="229"/>
      <c r="K23" s="162" t="e">
        <v>#N/A</v>
      </c>
      <c r="L23" s="162"/>
      <c r="M23" s="162"/>
      <c r="N23" s="162"/>
    </row>
    <row r="24" spans="1:14" ht="15" hidden="1" thickBot="1">
      <c r="A24" s="557"/>
      <c r="B24" s="560"/>
      <c r="C24" s="236"/>
      <c r="D24" s="253">
        <v>0</v>
      </c>
      <c r="E24" s="150"/>
      <c r="F24" s="93"/>
      <c r="G24" s="93"/>
      <c r="H24" s="94" t="s">
        <v>1824</v>
      </c>
      <c r="I24" s="152"/>
      <c r="J24" s="101"/>
      <c r="K24" s="29">
        <v>0</v>
      </c>
      <c r="L24" s="29"/>
      <c r="M24" s="29"/>
      <c r="N24" s="29"/>
    </row>
    <row r="25" spans="1:14">
      <c r="A25" s="557"/>
      <c r="B25" s="561" t="s">
        <v>66</v>
      </c>
      <c r="C25" s="22" t="s">
        <v>11</v>
      </c>
      <c r="D25" s="27">
        <v>282.72000000000003</v>
      </c>
      <c r="E25" s="22" t="s">
        <v>137</v>
      </c>
      <c r="F25" s="23" t="s">
        <v>307</v>
      </c>
      <c r="G25" s="23">
        <v>0.30208333333333331</v>
      </c>
      <c r="H25" s="24">
        <v>38.285000000000004</v>
      </c>
      <c r="I25" s="25" t="s">
        <v>1045</v>
      </c>
      <c r="J25" s="98"/>
      <c r="K25" s="27" t="s">
        <v>667</v>
      </c>
      <c r="L25" s="27"/>
      <c r="M25" s="27"/>
      <c r="N25" s="27"/>
    </row>
    <row r="26" spans="1:14" ht="29">
      <c r="A26" s="557"/>
      <c r="B26" s="562"/>
      <c r="C26" s="19" t="s">
        <v>1130</v>
      </c>
      <c r="D26" s="145">
        <v>127.616</v>
      </c>
      <c r="E26" s="19" t="s">
        <v>738</v>
      </c>
      <c r="F26" s="83"/>
      <c r="G26" s="83"/>
      <c r="H26" s="226"/>
      <c r="I26" s="270" t="s">
        <v>2302</v>
      </c>
      <c r="J26" s="242"/>
      <c r="K26" s="161"/>
      <c r="L26" s="161"/>
      <c r="M26" s="161"/>
      <c r="N26" s="161"/>
    </row>
    <row r="27" spans="1:14">
      <c r="A27" s="557"/>
      <c r="B27" s="562"/>
      <c r="C27" s="19" t="s">
        <v>11</v>
      </c>
      <c r="D27" s="145">
        <v>282.72000000000003</v>
      </c>
      <c r="E27" s="19" t="s">
        <v>172</v>
      </c>
      <c r="F27" s="83"/>
      <c r="G27" s="83"/>
      <c r="H27" s="226"/>
      <c r="I27" s="270" t="s">
        <v>2236</v>
      </c>
      <c r="J27" s="242"/>
      <c r="K27" s="161"/>
      <c r="L27" s="161"/>
      <c r="M27" s="161"/>
      <c r="N27" s="161"/>
    </row>
    <row r="28" spans="1:14" ht="29">
      <c r="A28" s="557"/>
      <c r="B28" s="562"/>
      <c r="C28" s="19" t="s">
        <v>1607</v>
      </c>
      <c r="D28" s="145">
        <v>139.19999999999999</v>
      </c>
      <c r="E28" s="19" t="s">
        <v>162</v>
      </c>
      <c r="F28" s="83"/>
      <c r="G28" s="83"/>
      <c r="H28" s="226"/>
      <c r="I28" s="270" t="s">
        <v>2305</v>
      </c>
      <c r="J28" s="242"/>
      <c r="K28" s="161"/>
      <c r="L28" s="161"/>
      <c r="M28" s="161"/>
      <c r="N28" s="161"/>
    </row>
    <row r="29" spans="1:14" ht="43.5">
      <c r="A29" s="557"/>
      <c r="B29" s="562"/>
      <c r="C29" s="19" t="s">
        <v>1650</v>
      </c>
      <c r="D29" s="145">
        <v>178</v>
      </c>
      <c r="E29" s="19" t="s">
        <v>773</v>
      </c>
      <c r="F29" s="83"/>
      <c r="G29" s="83"/>
      <c r="H29" s="226"/>
      <c r="I29" s="270" t="s">
        <v>2303</v>
      </c>
      <c r="J29" s="242" t="s">
        <v>2333</v>
      </c>
      <c r="K29" s="161"/>
      <c r="L29" s="161"/>
      <c r="M29" s="161"/>
      <c r="N29" s="161"/>
    </row>
    <row r="30" spans="1:14" ht="29">
      <c r="A30" s="557"/>
      <c r="B30" s="562"/>
      <c r="C30" s="19" t="s">
        <v>18</v>
      </c>
      <c r="D30" s="145">
        <v>318.77999999999997</v>
      </c>
      <c r="E30" s="19" t="s">
        <v>162</v>
      </c>
      <c r="F30" s="83"/>
      <c r="G30" s="83"/>
      <c r="H30" s="226"/>
      <c r="I30" s="270" t="s">
        <v>2311</v>
      </c>
      <c r="J30" s="242"/>
      <c r="K30" s="161"/>
      <c r="L30" s="161"/>
      <c r="M30" s="161"/>
      <c r="N30" s="161"/>
    </row>
    <row r="31" spans="1:14" ht="58">
      <c r="A31" s="557"/>
      <c r="B31" s="562"/>
      <c r="C31" s="127" t="s">
        <v>17</v>
      </c>
      <c r="D31" s="145">
        <v>258.48</v>
      </c>
      <c r="E31" s="127" t="s">
        <v>246</v>
      </c>
      <c r="F31" s="165"/>
      <c r="G31" s="165"/>
      <c r="H31" s="79" t="s">
        <v>1824</v>
      </c>
      <c r="I31" s="146" t="s">
        <v>2260</v>
      </c>
      <c r="J31" s="242" t="s">
        <v>2261</v>
      </c>
      <c r="K31" s="145" t="s">
        <v>1159</v>
      </c>
      <c r="L31" s="161"/>
      <c r="M31" s="161"/>
      <c r="N31" s="161"/>
    </row>
    <row r="32" spans="1:14" ht="15" thickBot="1">
      <c r="A32" s="557"/>
      <c r="B32" s="563"/>
      <c r="C32" s="78" t="s">
        <v>464</v>
      </c>
      <c r="D32" s="153">
        <v>704</v>
      </c>
      <c r="E32" s="78" t="s">
        <v>171</v>
      </c>
      <c r="F32" s="265"/>
      <c r="G32" s="265"/>
      <c r="H32" s="266" t="s">
        <v>1824</v>
      </c>
      <c r="I32" s="422" t="s">
        <v>2263</v>
      </c>
      <c r="J32" s="268"/>
      <c r="K32" s="153" t="s">
        <v>383</v>
      </c>
      <c r="L32" s="161"/>
      <c r="M32" s="161"/>
      <c r="N32" s="151"/>
    </row>
    <row r="33" spans="1:14">
      <c r="A33" s="567" t="s">
        <v>660</v>
      </c>
      <c r="B33" s="558" t="s">
        <v>20</v>
      </c>
      <c r="C33" s="232" t="s">
        <v>2282</v>
      </c>
      <c r="D33" s="252">
        <v>168</v>
      </c>
      <c r="E33" s="20" t="s">
        <v>171</v>
      </c>
      <c r="F33" s="21"/>
      <c r="G33" s="21"/>
      <c r="H33" s="194" t="s">
        <v>1824</v>
      </c>
      <c r="I33" s="154" t="s">
        <v>2281</v>
      </c>
      <c r="J33" s="99"/>
      <c r="K33" s="28" t="e">
        <v>#N/A</v>
      </c>
      <c r="L33" s="28"/>
      <c r="M33" s="28"/>
      <c r="N33" s="28"/>
    </row>
    <row r="34" spans="1:14">
      <c r="A34" s="568"/>
      <c r="B34" s="559"/>
      <c r="C34" s="233" t="s">
        <v>151</v>
      </c>
      <c r="D34" s="253">
        <v>52.8</v>
      </c>
      <c r="E34" s="128" t="s">
        <v>171</v>
      </c>
      <c r="F34" s="95"/>
      <c r="G34" s="95"/>
      <c r="H34" s="96" t="s">
        <v>1824</v>
      </c>
      <c r="I34" s="256" t="s">
        <v>2283</v>
      </c>
      <c r="J34" s="267"/>
      <c r="K34" s="26" t="s">
        <v>391</v>
      </c>
      <c r="L34" s="26"/>
      <c r="M34" s="26"/>
      <c r="N34" s="26"/>
    </row>
    <row r="35" spans="1:14" ht="15" thickBot="1">
      <c r="A35" s="568"/>
      <c r="B35" s="560"/>
      <c r="C35" s="233"/>
      <c r="D35" s="253">
        <v>0</v>
      </c>
      <c r="E35" s="128"/>
      <c r="F35" s="204"/>
      <c r="G35" s="204"/>
      <c r="H35" s="168" t="s">
        <v>1824</v>
      </c>
      <c r="I35" s="144"/>
      <c r="J35" s="211"/>
      <c r="K35" s="166">
        <v>0</v>
      </c>
      <c r="L35" s="166"/>
      <c r="M35" s="166"/>
      <c r="N35" s="166"/>
    </row>
    <row r="36" spans="1:14" ht="15" thickBot="1">
      <c r="A36" s="568"/>
      <c r="B36" s="561" t="s">
        <v>28</v>
      </c>
      <c r="C36" s="22" t="s">
        <v>703</v>
      </c>
      <c r="D36" s="27">
        <v>264.48</v>
      </c>
      <c r="E36" s="22" t="s">
        <v>171</v>
      </c>
      <c r="F36" s="23"/>
      <c r="G36" s="23"/>
      <c r="H36" s="24" t="s">
        <v>1824</v>
      </c>
      <c r="I36" s="25" t="s">
        <v>2284</v>
      </c>
      <c r="J36" s="98"/>
      <c r="K36" s="27" t="s">
        <v>675</v>
      </c>
      <c r="L36" s="27"/>
      <c r="M36" s="27"/>
      <c r="N36" s="27"/>
    </row>
    <row r="37" spans="1:14" hidden="1">
      <c r="A37" s="568"/>
      <c r="B37" s="562"/>
      <c r="C37" s="19"/>
      <c r="D37" s="161"/>
      <c r="E37" s="19"/>
      <c r="F37" s="83"/>
      <c r="G37" s="83"/>
      <c r="H37" s="226"/>
      <c r="I37" s="270"/>
      <c r="J37" s="242"/>
      <c r="K37" s="161"/>
      <c r="L37" s="161"/>
      <c r="M37" s="161"/>
      <c r="N37" s="161"/>
    </row>
    <row r="38" spans="1:14" hidden="1">
      <c r="A38" s="568"/>
      <c r="B38" s="562"/>
      <c r="C38" s="127"/>
      <c r="D38" s="145">
        <v>0</v>
      </c>
      <c r="E38" s="127"/>
      <c r="F38" s="165"/>
      <c r="G38" s="165"/>
      <c r="H38" s="79" t="s">
        <v>1824</v>
      </c>
      <c r="I38" s="146"/>
      <c r="J38" s="242"/>
      <c r="K38" s="145">
        <v>0</v>
      </c>
      <c r="L38" s="145"/>
      <c r="M38" s="145"/>
      <c r="N38" s="145"/>
    </row>
    <row r="39" spans="1:14" ht="15" hidden="1" thickBot="1">
      <c r="A39" s="568"/>
      <c r="B39" s="563"/>
      <c r="C39" s="173"/>
      <c r="D39" s="169">
        <v>0</v>
      </c>
      <c r="E39" s="173"/>
      <c r="F39" s="170"/>
      <c r="G39" s="170"/>
      <c r="H39" s="171" t="s">
        <v>1824</v>
      </c>
      <c r="I39" s="172"/>
      <c r="J39" s="268"/>
      <c r="K39" s="169">
        <v>0</v>
      </c>
      <c r="L39" s="169"/>
      <c r="M39" s="169"/>
      <c r="N39" s="169"/>
    </row>
    <row r="40" spans="1:14" ht="15" hidden="1" customHeight="1">
      <c r="A40" s="568"/>
      <c r="B40" s="570" t="s">
        <v>203</v>
      </c>
      <c r="C40" s="232"/>
      <c r="D40" s="252">
        <v>0</v>
      </c>
      <c r="E40" s="20"/>
      <c r="F40" s="91"/>
      <c r="G40" s="91"/>
      <c r="H40" s="92" t="s">
        <v>1824</v>
      </c>
      <c r="I40" s="154"/>
      <c r="J40" s="99"/>
      <c r="K40" s="28"/>
      <c r="L40" s="28"/>
      <c r="M40" s="28"/>
      <c r="N40" s="28"/>
    </row>
    <row r="41" spans="1:14" ht="15.75" hidden="1" customHeight="1" thickBot="1">
      <c r="A41" s="568"/>
      <c r="B41" s="571"/>
      <c r="C41" s="233"/>
      <c r="D41" s="253">
        <v>0</v>
      </c>
      <c r="E41" s="128"/>
      <c r="F41" s="204"/>
      <c r="G41" s="204"/>
      <c r="H41" s="168" t="s">
        <v>1824</v>
      </c>
      <c r="I41" s="144"/>
      <c r="J41" s="211"/>
      <c r="K41" s="166"/>
      <c r="L41" s="166"/>
      <c r="M41" s="166"/>
      <c r="N41" s="166"/>
    </row>
    <row r="42" spans="1:14">
      <c r="A42" s="568"/>
      <c r="B42" s="561" t="s">
        <v>21</v>
      </c>
      <c r="C42" s="22" t="s">
        <v>190</v>
      </c>
      <c r="D42" s="27">
        <v>100.8</v>
      </c>
      <c r="E42" s="22" t="s">
        <v>768</v>
      </c>
      <c r="F42" s="23"/>
      <c r="G42" s="23"/>
      <c r="H42" s="226" t="s">
        <v>1824</v>
      </c>
      <c r="I42" s="25" t="s">
        <v>2256</v>
      </c>
      <c r="J42" s="97"/>
      <c r="K42" s="27"/>
      <c r="L42" s="27"/>
      <c r="M42" s="27"/>
      <c r="N42" s="27"/>
    </row>
    <row r="43" spans="1:14">
      <c r="A43" s="568"/>
      <c r="B43" s="562"/>
      <c r="C43" s="19" t="s">
        <v>118</v>
      </c>
      <c r="D43" s="161">
        <v>150.96</v>
      </c>
      <c r="E43" s="19" t="s">
        <v>768</v>
      </c>
      <c r="F43" s="83"/>
      <c r="G43" s="83"/>
      <c r="H43" s="226"/>
      <c r="I43" s="270" t="s">
        <v>2256</v>
      </c>
      <c r="J43" s="242"/>
      <c r="K43" s="161"/>
      <c r="L43" s="161"/>
      <c r="M43" s="161"/>
      <c r="N43" s="151"/>
    </row>
    <row r="44" spans="1:14" ht="30.65" customHeight="1" thickBot="1">
      <c r="A44" s="568"/>
      <c r="B44" s="563"/>
      <c r="C44" s="173" t="s">
        <v>154</v>
      </c>
      <c r="D44" s="169">
        <v>44.32</v>
      </c>
      <c r="E44" s="173" t="s">
        <v>768</v>
      </c>
      <c r="F44" s="170"/>
      <c r="G44" s="170"/>
      <c r="H44" s="171" t="s">
        <v>1824</v>
      </c>
      <c r="I44" s="172" t="s">
        <v>2256</v>
      </c>
      <c r="J44" s="195"/>
      <c r="K44" s="169"/>
      <c r="L44" s="169"/>
      <c r="M44" s="169"/>
      <c r="N44" s="169"/>
    </row>
    <row r="45" spans="1:14">
      <c r="A45" s="568"/>
      <c r="B45" s="570" t="s">
        <v>22</v>
      </c>
      <c r="C45" s="232" t="s">
        <v>140</v>
      </c>
      <c r="D45" s="252"/>
      <c r="E45" s="20" t="s">
        <v>171</v>
      </c>
      <c r="F45" s="21"/>
      <c r="G45" s="21"/>
      <c r="H45" s="92" t="s">
        <v>1824</v>
      </c>
      <c r="I45" s="154" t="s">
        <v>2262</v>
      </c>
      <c r="J45" s="100"/>
      <c r="K45" s="28" t="e">
        <v>#N/A</v>
      </c>
      <c r="L45" s="28"/>
      <c r="M45" s="28"/>
      <c r="N45" s="26"/>
    </row>
    <row r="46" spans="1:14">
      <c r="A46" s="568"/>
      <c r="B46" s="572"/>
      <c r="C46" s="233" t="s">
        <v>140</v>
      </c>
      <c r="D46" s="253"/>
      <c r="E46" s="128" t="s">
        <v>171</v>
      </c>
      <c r="F46" s="95"/>
      <c r="G46" s="95"/>
      <c r="H46" s="96" t="s">
        <v>1824</v>
      </c>
      <c r="I46" s="256" t="s">
        <v>2307</v>
      </c>
      <c r="J46" s="367"/>
      <c r="K46" s="314"/>
      <c r="L46" s="314"/>
      <c r="M46" s="314"/>
      <c r="N46" s="149"/>
    </row>
    <row r="47" spans="1:14">
      <c r="A47" s="568"/>
      <c r="B47" s="572"/>
      <c r="C47" s="233" t="s">
        <v>2288</v>
      </c>
      <c r="D47" s="253">
        <v>357</v>
      </c>
      <c r="E47" s="128" t="s">
        <v>490</v>
      </c>
      <c r="F47" s="95"/>
      <c r="G47" s="95"/>
      <c r="H47" s="96"/>
      <c r="I47" s="256" t="s">
        <v>2287</v>
      </c>
      <c r="J47" s="367"/>
      <c r="K47" s="314"/>
      <c r="L47" s="314"/>
      <c r="M47" s="314"/>
      <c r="N47" s="149"/>
    </row>
    <row r="48" spans="1:14">
      <c r="A48" s="568"/>
      <c r="B48" s="572"/>
      <c r="C48" s="234" t="s">
        <v>2285</v>
      </c>
      <c r="D48" s="254">
        <v>60</v>
      </c>
      <c r="E48" s="32" t="s">
        <v>171</v>
      </c>
      <c r="F48" s="257"/>
      <c r="G48" s="257"/>
      <c r="H48" s="96" t="s">
        <v>1824</v>
      </c>
      <c r="I48" s="256" t="s">
        <v>2286</v>
      </c>
      <c r="J48" s="263"/>
      <c r="K48" s="26" t="e">
        <v>#N/A</v>
      </c>
      <c r="L48" s="26"/>
      <c r="M48" s="26"/>
      <c r="N48" s="149"/>
    </row>
    <row r="49" spans="1:14" ht="29.5" thickBot="1">
      <c r="A49" s="569"/>
      <c r="B49" s="571"/>
      <c r="C49" s="235" t="s">
        <v>478</v>
      </c>
      <c r="D49" s="255">
        <v>5.26</v>
      </c>
      <c r="E49" s="167" t="s">
        <v>490</v>
      </c>
      <c r="F49" s="196"/>
      <c r="G49" s="196"/>
      <c r="H49" s="168" t="s">
        <v>1824</v>
      </c>
      <c r="I49" s="174" t="s">
        <v>2289</v>
      </c>
      <c r="J49" s="230"/>
      <c r="K49" s="166" t="s">
        <v>477</v>
      </c>
      <c r="L49" s="166"/>
      <c r="M49" s="166"/>
      <c r="N49" s="29"/>
    </row>
    <row r="50" spans="1:14" ht="15" thickBot="1">
      <c r="C50" s="102"/>
      <c r="E50" s="2"/>
      <c r="G50" s="198" t="s">
        <v>37</v>
      </c>
      <c r="H50" s="199">
        <v>85.41</v>
      </c>
      <c r="I50" s="103"/>
    </row>
    <row r="51" spans="1:14">
      <c r="C51" s="102"/>
      <c r="E51" s="2"/>
      <c r="G51" s="104"/>
      <c r="H51" s="105"/>
    </row>
    <row r="52" spans="1:14">
      <c r="C52" s="102"/>
      <c r="E52" s="2"/>
      <c r="G52" s="104"/>
      <c r="H52" s="105"/>
    </row>
    <row r="53" spans="1:14">
      <c r="C53" s="102"/>
    </row>
    <row r="54" spans="1:14">
      <c r="C54" s="102"/>
    </row>
    <row r="55" spans="1:14">
      <c r="C55" s="102"/>
    </row>
    <row r="56" spans="1:14">
      <c r="C56" s="102"/>
    </row>
    <row r="57" spans="1:14">
      <c r="C57" s="241"/>
    </row>
    <row r="58" spans="1:14">
      <c r="C58" s="241"/>
    </row>
    <row r="59" spans="1:14">
      <c r="C59" s="241"/>
    </row>
    <row r="60" spans="1:14">
      <c r="C60" s="241"/>
    </row>
    <row r="61" spans="1:14">
      <c r="C61" s="241"/>
    </row>
    <row r="62" spans="1:14">
      <c r="C62" s="241"/>
    </row>
    <row r="63" spans="1:14">
      <c r="C63" s="241"/>
    </row>
    <row r="64" spans="1:14">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32"/>
    <mergeCell ref="B20:B24"/>
    <mergeCell ref="B25:B32"/>
    <mergeCell ref="A7:A19"/>
    <mergeCell ref="B7:B8"/>
    <mergeCell ref="B9:B10"/>
    <mergeCell ref="B11:B13"/>
    <mergeCell ref="B14:B16"/>
    <mergeCell ref="B17:B19"/>
    <mergeCell ref="A33:A49"/>
    <mergeCell ref="B33:B35"/>
    <mergeCell ref="B36:B39"/>
    <mergeCell ref="B40:B41"/>
    <mergeCell ref="B42:B44"/>
    <mergeCell ref="B45:B49"/>
  </mergeCells>
  <dataValidations count="1">
    <dataValidation type="list" allowBlank="1" showInputMessage="1" showErrorMessage="1" sqref="N7:N49" xr:uid="{B8381A6A-7049-4B2E-BEEC-62E3B6960094}">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5">
        <x14:dataValidation type="list" allowBlank="1" showInputMessage="1" xr:uid="{F34E0111-3B04-4035-8B9E-BEEC18AD5A2C}">
          <x14:formula1>
            <xm:f>Guias!$H$3:$H$22</xm:f>
          </x14:formula1>
          <xm:sqref>E7:E49</xm:sqref>
        </x14:dataValidation>
        <x14:dataValidation type="list" allowBlank="1" showInputMessage="1" xr:uid="{66E8B56C-B350-4437-A254-CB18701D84D5}">
          <x14:formula1>
            <xm:f>Guias!$J$3:$J$25</xm:f>
          </x14:formula1>
          <xm:sqref>I7:I49</xm:sqref>
        </x14:dataValidation>
        <x14:dataValidation type="list" allowBlank="1" showInputMessage="1" showErrorMessage="1" xr:uid="{D4BF5DAD-954C-46AF-85C3-0D5B94642806}">
          <x14:formula1>
            <xm:f>Guias!$P$3:$P$78</xm:f>
          </x14:formula1>
          <xm:sqref>L7:L49</xm:sqref>
        </x14:dataValidation>
        <x14:dataValidation type="list" allowBlank="1" showInputMessage="1" showErrorMessage="1" xr:uid="{CC3561D6-F44D-4D96-8BDF-5ECDDB26E904}">
          <x14:formula1>
            <xm:f>Guias!$R$3:$R$102</xm:f>
          </x14:formula1>
          <xm:sqref>M7:M49</xm:sqref>
        </x14:dataValidation>
        <x14:dataValidation type="list" allowBlank="1" showInputMessage="1" xr:uid="{77969018-9F52-4291-85A3-FEC87CBCD776}">
          <x14:formula1>
            <xm:f>Guias!$A$2:$A$4</xm:f>
          </x14:formula1>
          <xm:sqref>C7:C8</xm:sqref>
        </x14:dataValidation>
        <x14:dataValidation type="list" allowBlank="1" showInputMessage="1" xr:uid="{56491703-67AD-49EB-87E2-66043E707158}">
          <x14:formula1>
            <xm:f>Guias!$A$85:$A$142</xm:f>
          </x14:formula1>
          <xm:sqref>C25:C32</xm:sqref>
        </x14:dataValidation>
        <x14:dataValidation type="list" allowBlank="1" showInputMessage="1" xr:uid="{7E0A5422-9013-4D00-B110-E51F19D521D6}">
          <x14:formula1>
            <xm:f>Guias!$A$245:$A$259</xm:f>
          </x14:formula1>
          <xm:sqref>C14:C16</xm:sqref>
        </x14:dataValidation>
        <x14:dataValidation type="list" allowBlank="1" showInputMessage="1" xr:uid="{C4333B82-D9EF-459E-91C1-B78E76996EEA}">
          <x14:formula1>
            <xm:f>Guias!$A$200:$A$224</xm:f>
          </x14:formula1>
          <xm:sqref>C11:C13</xm:sqref>
        </x14:dataValidation>
        <x14:dataValidation type="list" allowBlank="1" showInputMessage="1" xr:uid="{584281FF-3286-4E6E-837D-22BB3D9A2FF5}">
          <x14:formula1>
            <xm:f>Guias!$A$260:$A$272</xm:f>
          </x14:formula1>
          <xm:sqref>C17:C19</xm:sqref>
        </x14:dataValidation>
        <x14:dataValidation type="list" allowBlank="1" showInputMessage="1" xr:uid="{301639CF-3C3B-4B50-8E69-B47F70446E70}">
          <x14:formula1>
            <xm:f>Guias!$A$168:$A$171</xm:f>
          </x14:formula1>
          <xm:sqref>C42:C44</xm:sqref>
        </x14:dataValidation>
        <x14:dataValidation type="list" allowBlank="1" showInputMessage="1" xr:uid="{724FFAD3-32CE-4728-9383-EA03E51D9182}">
          <x14:formula1>
            <xm:f>Guias!$A$243:$A$244</xm:f>
          </x14:formula1>
          <xm:sqref>C40:C41</xm:sqref>
        </x14:dataValidation>
        <x14:dataValidation type="list" allowBlank="1" showInputMessage="1" xr:uid="{DA297BDE-0E82-4D5F-A22F-0AC025B04EE9}">
          <x14:formula1>
            <xm:f>Guias!$A$230:$A$242</xm:f>
          </x14:formula1>
          <xm:sqref>C36:C39</xm:sqref>
        </x14:dataValidation>
        <x14:dataValidation type="list" allowBlank="1" showInputMessage="1" xr:uid="{2686FE32-27B3-47E0-8D13-A40CA915CA2F}">
          <x14:formula1>
            <xm:f>Guias!$A$143:$A$167</xm:f>
          </x14:formula1>
          <xm:sqref>C33:C35</xm:sqref>
        </x14:dataValidation>
        <x14:dataValidation type="list" allowBlank="1" showInputMessage="1" xr:uid="{40B91718-3570-4B7E-B601-CA824CD3AC3A}">
          <x14:formula1>
            <xm:f>Guias!$A$172:$A$199</xm:f>
          </x14:formula1>
          <xm:sqref>C45:C49</xm:sqref>
        </x14:dataValidation>
        <x14:dataValidation type="list" allowBlank="1" showInputMessage="1" xr:uid="{985C8E6F-A786-4067-8102-5C12D94F4869}">
          <x14:formula1>
            <xm:f>Guias!$A$5:$A$84</xm:f>
          </x14:formula1>
          <xm:sqref>C20:C24</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4BAE-E381-4DFE-920F-0F84A702B143}">
  <sheetPr codeName="Sheet20"/>
  <dimension ref="A1:P74"/>
  <sheetViews>
    <sheetView topLeftCell="A18" zoomScale="85" zoomScaleNormal="85" workbookViewId="0">
      <selection activeCell="I10" sqref="I10"/>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42"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29">
      <c r="A9" s="565"/>
      <c r="B9" s="558" t="s">
        <v>127</v>
      </c>
      <c r="C9" s="397" t="s">
        <v>1311</v>
      </c>
      <c r="D9" s="252">
        <f>IF(C9="",,VLOOKUP(C9,CIERRE!A$70:AJ$800,9,FALSE))</f>
        <v>445.65499999999997</v>
      </c>
      <c r="E9" s="20" t="s">
        <v>768</v>
      </c>
      <c r="F9" s="91"/>
      <c r="G9" s="91"/>
      <c r="H9" s="92" t="str">
        <f t="shared" si="0"/>
        <v xml:space="preserve"> </v>
      </c>
      <c r="I9" s="154" t="s">
        <v>2299</v>
      </c>
      <c r="J9" s="99"/>
      <c r="K9" s="28"/>
      <c r="L9" s="28"/>
      <c r="M9" s="28"/>
      <c r="N9" s="28"/>
    </row>
    <row r="10" spans="1:16" ht="29.5" thickBot="1">
      <c r="A10" s="565"/>
      <c r="B10" s="560"/>
      <c r="C10" s="236" t="s">
        <v>305</v>
      </c>
      <c r="D10" s="253">
        <f>IF(C10="",,VLOOKUP(C10,CIERRE!A$70:AJ$800,9,FALSE))</f>
        <v>73.709999999999994</v>
      </c>
      <c r="E10" s="128" t="s">
        <v>768</v>
      </c>
      <c r="F10" s="204"/>
      <c r="G10" s="204"/>
      <c r="H10" s="168" t="str">
        <f t="shared" si="0"/>
        <v xml:space="preserve"> </v>
      </c>
      <c r="I10" s="174" t="s">
        <v>2299</v>
      </c>
      <c r="J10" s="101"/>
      <c r="K10" s="149"/>
      <c r="L10" s="149"/>
      <c r="M10" s="149"/>
      <c r="N10" s="149"/>
    </row>
    <row r="11" spans="1:16">
      <c r="A11" s="565"/>
      <c r="B11" s="561" t="s">
        <v>23</v>
      </c>
      <c r="C11" s="22"/>
      <c r="D11" s="27">
        <f>IF(C11="",,VLOOKUP(C11,CIERRE!A$70:AJ$800,9,FALSE))</f>
        <v>0</v>
      </c>
      <c r="E11" s="22"/>
      <c r="F11" s="23"/>
      <c r="G11" s="23"/>
      <c r="H11" s="24" t="str">
        <f t="shared" si="0"/>
        <v xml:space="preserve"> </v>
      </c>
      <c r="I11" s="25"/>
      <c r="J11" s="97"/>
      <c r="K11" s="27">
        <f>IF(C11="",,VLOOKUP(C11,Patrones!$A$1:$E$293,5,FALSE))</f>
        <v>0</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ht="29">
      <c r="A14" s="565"/>
      <c r="B14" s="558" t="s">
        <v>29</v>
      </c>
      <c r="C14" s="232" t="s">
        <v>2309</v>
      </c>
      <c r="D14" s="252" t="e">
        <f>IF(C14="",,VLOOKUP(C14,CIERRE!A$70:AJ$800,9,FALSE))</f>
        <v>#N/A</v>
      </c>
      <c r="E14" s="20" t="s">
        <v>172</v>
      </c>
      <c r="F14" s="91"/>
      <c r="G14" s="91"/>
      <c r="H14" s="92" t="str">
        <f t="shared" si="0"/>
        <v xml:space="preserve"> </v>
      </c>
      <c r="I14" s="251" t="s">
        <v>2316</v>
      </c>
      <c r="J14" s="99" t="s">
        <v>2323</v>
      </c>
      <c r="K14" s="28"/>
      <c r="L14" s="28"/>
      <c r="M14" s="28"/>
      <c r="N14" s="28"/>
    </row>
    <row r="15" spans="1:16">
      <c r="A15" s="565"/>
      <c r="B15" s="559"/>
      <c r="C15" s="233"/>
      <c r="D15" s="253">
        <f>IF(C15="",,VLOOKUP(C15,CIERRE!A$70:AJ$800,9,FALSE))</f>
        <v>0</v>
      </c>
      <c r="E15" s="128"/>
      <c r="F15" s="95"/>
      <c r="G15" s="95"/>
      <c r="H15" s="96" t="str">
        <f t="shared" si="0"/>
        <v xml:space="preserve"> </v>
      </c>
      <c r="I15" s="256"/>
      <c r="J15" s="267"/>
      <c r="K15" s="26"/>
      <c r="L15" s="26"/>
      <c r="M15" s="26"/>
      <c r="N15" s="26"/>
    </row>
    <row r="16" spans="1:16" ht="15"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ht="29">
      <c r="A17" s="565"/>
      <c r="B17" s="561" t="s">
        <v>33</v>
      </c>
      <c r="C17" s="22" t="s">
        <v>309</v>
      </c>
      <c r="D17" s="27">
        <f>IF(C17="",,VLOOKUP(C17,CIERRE!A$70:AJ$800,9,FALSE))</f>
        <v>420</v>
      </c>
      <c r="E17" s="22" t="s">
        <v>162</v>
      </c>
      <c r="F17" s="23"/>
      <c r="G17" s="23"/>
      <c r="H17" s="24" t="str">
        <f t="shared" si="0"/>
        <v xml:space="preserve"> </v>
      </c>
      <c r="I17" s="25" t="s">
        <v>2312</v>
      </c>
      <c r="J17" s="97"/>
      <c r="K17" s="27" t="str">
        <f>IF(C17="",,VLOOKUP(C17,Patrones!$A$1:$E$293,5,FALSE))</f>
        <v>YLBA-026WIW</v>
      </c>
      <c r="L17" s="27"/>
      <c r="M17" s="27"/>
      <c r="N17" s="27"/>
    </row>
    <row r="18" spans="1:14">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1071</v>
      </c>
      <c r="D20" s="253">
        <f>IF(C20="",,VLOOKUP(C20,CIERRE!A$70:AJ$800,9,FALSE))</f>
        <v>630.79999999999995</v>
      </c>
      <c r="E20" s="20" t="s">
        <v>171</v>
      </c>
      <c r="F20" s="91"/>
      <c r="G20" s="91"/>
      <c r="H20" s="92" t="str">
        <f>IF(MID(G20,1,3)="Con","",IF(E20="APAGADO",D20/24*(IF((G20-F20)*24&gt;0,(G20-F20)*24,24+(G20-F20)*24))," "))</f>
        <v xml:space="preserve"> </v>
      </c>
      <c r="I20" s="154" t="s">
        <v>2313</v>
      </c>
      <c r="J20" s="99"/>
      <c r="K20" s="28" t="str">
        <f>IF(C20="",,VLOOKUP(C20,Patrones!$A$1:$E$293,5,FALSE))</f>
        <v>ACAF-136WIW</v>
      </c>
      <c r="L20" s="28"/>
      <c r="M20" s="28"/>
      <c r="N20" s="28"/>
    </row>
    <row r="21" spans="1:14" ht="29">
      <c r="A21" s="557"/>
      <c r="B21" s="559"/>
      <c r="C21" s="237" t="s">
        <v>81</v>
      </c>
      <c r="D21" s="254">
        <f>IF(C21="",,VLOOKUP(C21,CIERRE!A$70:AJ$800,9,FALSE))</f>
        <v>159.19999999999999</v>
      </c>
      <c r="E21" s="238" t="s">
        <v>246</v>
      </c>
      <c r="F21" s="228"/>
      <c r="G21" s="228"/>
      <c r="H21" s="239" t="str">
        <f t="shared" si="0"/>
        <v xml:space="preserve"> </v>
      </c>
      <c r="I21" s="251" t="s">
        <v>2317</v>
      </c>
      <c r="J21" s="229"/>
      <c r="K21" s="162" t="str">
        <f>IF(C21="",,VLOOKUP(C21,Patrones!$A$1:$E$293,5,FALSE))</f>
        <v>ACAG-070IUI</v>
      </c>
      <c r="L21" s="162"/>
      <c r="M21" s="162"/>
      <c r="N21" s="162"/>
    </row>
    <row r="22" spans="1:14" ht="43.5">
      <c r="A22" s="557"/>
      <c r="B22" s="559"/>
      <c r="C22" s="237" t="s">
        <v>304</v>
      </c>
      <c r="D22" s="254">
        <f>IF(C22="",,VLOOKUP(C22,CIERRE!A$70:AJ$800,9,FALSE))</f>
        <v>220.1</v>
      </c>
      <c r="E22" s="238" t="s">
        <v>162</v>
      </c>
      <c r="F22" s="228"/>
      <c r="G22" s="228"/>
      <c r="H22" s="239" t="str">
        <f t="shared" si="0"/>
        <v xml:space="preserve"> </v>
      </c>
      <c r="I22" s="251" t="s">
        <v>2318</v>
      </c>
      <c r="J22" s="229"/>
      <c r="K22" s="162" t="str">
        <f>IF(C22="",,VLOOKUP(C22,Patrones!$A$1:$E$293,5,FALSE))</f>
        <v>ACAK-182ITI</v>
      </c>
      <c r="L22" s="162"/>
      <c r="M22" s="162"/>
      <c r="N22" s="162"/>
    </row>
    <row r="23" spans="1:14" ht="15" thickBot="1">
      <c r="A23" s="557"/>
      <c r="B23" s="560"/>
      <c r="C23" s="236"/>
      <c r="D23" s="253">
        <f>IF(C23="",,VLOOKUP(C23,CIERRE!A$70:AJ$800,9,FALSE))</f>
        <v>0</v>
      </c>
      <c r="E23" s="150"/>
      <c r="F23" s="93"/>
      <c r="G23" s="93"/>
      <c r="H23" s="94" t="str">
        <f t="shared" si="0"/>
        <v xml:space="preserve"> </v>
      </c>
      <c r="I23" s="152"/>
      <c r="J23" s="101"/>
      <c r="K23" s="29">
        <f>IF(C23="",,VLOOKUP(C23,Patrones!$A$1:$E$293,5,FALSE))</f>
        <v>0</v>
      </c>
      <c r="L23" s="29"/>
      <c r="M23" s="29"/>
      <c r="N23" s="29"/>
    </row>
    <row r="24" spans="1:14">
      <c r="A24" s="557"/>
      <c r="B24" s="561" t="s">
        <v>66</v>
      </c>
      <c r="C24" s="22" t="s">
        <v>11</v>
      </c>
      <c r="D24" s="27">
        <f>IF(C24="",,VLOOKUP(C24,CIERRE!A$70:AJ$800,9,FALSE))</f>
        <v>285.76</v>
      </c>
      <c r="E24" s="22" t="s">
        <v>137</v>
      </c>
      <c r="F24" s="23">
        <v>0.34375</v>
      </c>
      <c r="G24" s="23"/>
      <c r="H24" s="24">
        <f t="shared" si="0"/>
        <v>187.53</v>
      </c>
      <c r="I24" s="25" t="s">
        <v>1053</v>
      </c>
      <c r="J24" s="98"/>
      <c r="K24" s="27" t="str">
        <f>IF(C24="",,VLOOKUP(C24,Patrones!$A$1:$E$293,5,FALSE))</f>
        <v>ACAH-161ITI</v>
      </c>
      <c r="L24" s="27"/>
      <c r="M24" s="27"/>
      <c r="N24" s="27"/>
    </row>
    <row r="25" spans="1:14">
      <c r="A25" s="557"/>
      <c r="B25" s="562"/>
      <c r="C25" s="127" t="s">
        <v>108</v>
      </c>
      <c r="D25" s="145" t="e">
        <f>IF(C25="",,VLOOKUP(C25,CIERRE!A$70:AJ$800,9,FALSE))</f>
        <v>#N/A</v>
      </c>
      <c r="E25" s="127" t="s">
        <v>137</v>
      </c>
      <c r="F25" s="165">
        <v>0.52430555555555558</v>
      </c>
      <c r="G25" s="165" t="s">
        <v>978</v>
      </c>
      <c r="H25" s="79">
        <v>51</v>
      </c>
      <c r="I25" s="146" t="s">
        <v>2320</v>
      </c>
      <c r="J25" s="242"/>
      <c r="K25" s="161"/>
      <c r="L25" s="161"/>
      <c r="M25" s="161"/>
      <c r="N25" s="161"/>
    </row>
    <row r="26" spans="1:14" ht="29">
      <c r="A26" s="557"/>
      <c r="B26" s="562"/>
      <c r="C26" s="127" t="s">
        <v>1650</v>
      </c>
      <c r="D26" s="145">
        <f>IF(C26="",,VLOOKUP(C26,CIERRE!A$70:AJ$800,9,FALSE))</f>
        <v>182.16</v>
      </c>
      <c r="E26" s="127" t="s">
        <v>773</v>
      </c>
      <c r="F26" s="165"/>
      <c r="G26" s="165"/>
      <c r="H26" s="79"/>
      <c r="I26" s="146" t="s">
        <v>2321</v>
      </c>
      <c r="J26" s="242"/>
      <c r="K26" s="161"/>
      <c r="L26" s="161"/>
      <c r="M26" s="161"/>
      <c r="N26" s="161"/>
    </row>
    <row r="27" spans="1:14">
      <c r="A27" s="557"/>
      <c r="B27" s="562"/>
      <c r="C27" s="127" t="s">
        <v>11</v>
      </c>
      <c r="D27" s="145">
        <f>IF(C27="",,VLOOKUP(C27,CIERRE!A$70:AJ$800,9,FALSE))</f>
        <v>285.76</v>
      </c>
      <c r="E27" s="127" t="s">
        <v>490</v>
      </c>
      <c r="F27" s="165"/>
      <c r="G27" s="165"/>
      <c r="H27" s="79"/>
      <c r="I27" s="146" t="s">
        <v>2324</v>
      </c>
      <c r="J27" s="242"/>
      <c r="K27" s="161"/>
      <c r="L27" s="161"/>
      <c r="M27" s="161"/>
      <c r="N27" s="161"/>
    </row>
    <row r="28" spans="1:14" ht="43.5">
      <c r="A28" s="557"/>
      <c r="B28" s="562"/>
      <c r="C28" s="127" t="s">
        <v>1607</v>
      </c>
      <c r="D28" s="145">
        <f>IF(C28="",,VLOOKUP(C28,CIERRE!A$70:AJ$800,9,FALSE))</f>
        <v>137.28</v>
      </c>
      <c r="E28" s="127" t="s">
        <v>162</v>
      </c>
      <c r="F28" s="165"/>
      <c r="G28" s="165"/>
      <c r="H28" s="79" t="str">
        <f t="shared" si="0"/>
        <v xml:space="preserve"> </v>
      </c>
      <c r="I28" s="146" t="s">
        <v>2319</v>
      </c>
      <c r="J28" s="242"/>
      <c r="K28" s="145" t="e">
        <f>IF(C28="",,VLOOKUP(C28,Patrones!$A$1:$E$293,5,FALSE))</f>
        <v>#N/A</v>
      </c>
      <c r="L28" s="161"/>
      <c r="M28" s="161"/>
      <c r="N28" s="161"/>
    </row>
    <row r="29" spans="1:14" ht="15" thickBot="1">
      <c r="A29" s="557"/>
      <c r="B29" s="563"/>
      <c r="C29" s="78" t="s">
        <v>11</v>
      </c>
      <c r="D29" s="153">
        <f>IF(C29="",,VLOOKUP(C29,CIERRE!A$70:AJ$800,9,FALSE))</f>
        <v>285.76</v>
      </c>
      <c r="E29" s="78" t="s">
        <v>490</v>
      </c>
      <c r="F29" s="265"/>
      <c r="G29" s="265"/>
      <c r="H29" s="266" t="str">
        <f t="shared" si="0"/>
        <v xml:space="preserve"> </v>
      </c>
      <c r="I29" s="155" t="s">
        <v>2314</v>
      </c>
      <c r="J29" s="268"/>
      <c r="K29" s="153" t="str">
        <f>IF(C29="",,VLOOKUP(C29,Patrones!$A$1:$E$293,5,FALSE))</f>
        <v>ACAH-161ITI</v>
      </c>
      <c r="L29" s="161"/>
      <c r="M29" s="161"/>
      <c r="N29" s="151"/>
    </row>
    <row r="30" spans="1:14">
      <c r="A30" s="567" t="s">
        <v>660</v>
      </c>
      <c r="B30" s="558" t="s">
        <v>20</v>
      </c>
      <c r="C30" s="232" t="s">
        <v>57</v>
      </c>
      <c r="D30" s="252">
        <f>IF(C30="",,VLOOKUP(C30,CIERRE!A$70:AJ$800,9,FALSE))</f>
        <v>445.28</v>
      </c>
      <c r="E30" s="20" t="s">
        <v>162</v>
      </c>
      <c r="F30" s="21"/>
      <c r="G30" s="21"/>
      <c r="H30" s="194" t="str">
        <f t="shared" si="0"/>
        <v xml:space="preserve"> </v>
      </c>
      <c r="I30" s="154" t="s">
        <v>2322</v>
      </c>
      <c r="J30" s="99"/>
      <c r="K30" s="28" t="str">
        <f>IF(C30="",,VLOOKUP(C30,Patrones!$A$1:$E$293,5,FALSE))</f>
        <v>ACSD-014IUI</v>
      </c>
      <c r="L30" s="28"/>
      <c r="M30" s="28"/>
      <c r="N30" s="28"/>
    </row>
    <row r="31" spans="1:14">
      <c r="A31" s="568"/>
      <c r="B31" s="559"/>
      <c r="C31" s="233"/>
      <c r="D31" s="253">
        <f>IF(C31="",,VLOOKUP(C31,CIERRE!A$70:AJ$800,9,FALSE))</f>
        <v>0</v>
      </c>
      <c r="E31" s="128"/>
      <c r="F31" s="95"/>
      <c r="G31" s="95"/>
      <c r="H31" s="96" t="str">
        <f t="shared" si="0"/>
        <v xml:space="preserve"> </v>
      </c>
      <c r="I31" s="256"/>
      <c r="J31" s="267"/>
      <c r="K31" s="26">
        <f>IF(C31="",,VLOOKUP(C31,Patrones!$A$1:$E$293,5,FALSE))</f>
        <v>0</v>
      </c>
      <c r="L31" s="26"/>
      <c r="M31" s="26"/>
      <c r="N31" s="26"/>
    </row>
    <row r="32" spans="1:14" ht="15" thickBot="1">
      <c r="A32" s="568"/>
      <c r="B32" s="560"/>
      <c r="C32" s="233"/>
      <c r="D32" s="253">
        <f>IF(C32="",,VLOOKUP(C32,CIERRE!A$70:AJ$800,9,FALSE))</f>
        <v>0</v>
      </c>
      <c r="E32" s="128"/>
      <c r="F32" s="204"/>
      <c r="G32" s="204"/>
      <c r="H32" s="168" t="str">
        <f t="shared" si="0"/>
        <v xml:space="preserve"> </v>
      </c>
      <c r="I32" s="144"/>
      <c r="J32" s="211"/>
      <c r="K32" s="166">
        <f>IF(C32="",,VLOOKUP(C32,Patrones!$A$1:$E$293,5,FALSE))</f>
        <v>0</v>
      </c>
      <c r="L32" s="166"/>
      <c r="M32" s="166"/>
      <c r="N32" s="166"/>
    </row>
    <row r="33" spans="1:14">
      <c r="A33" s="568"/>
      <c r="B33" s="561" t="s">
        <v>28</v>
      </c>
      <c r="C33" s="22"/>
      <c r="D33" s="27">
        <f>IF(C33="",,VLOOKUP(C33,CIERRE!A$70:AJ$800,9,FALSE))</f>
        <v>0</v>
      </c>
      <c r="E33" s="22"/>
      <c r="F33" s="23"/>
      <c r="G33" s="23"/>
      <c r="H33" s="24" t="str">
        <f t="shared" si="0"/>
        <v xml:space="preserve"> </v>
      </c>
      <c r="I33" s="25"/>
      <c r="J33" s="98"/>
      <c r="K33" s="27">
        <f>IF(C33="",,VLOOKUP(C33,Patrones!$A$1:$E$293,5,FALSE))</f>
        <v>0</v>
      </c>
      <c r="L33" s="27"/>
      <c r="M33" s="27"/>
      <c r="N33" s="27"/>
    </row>
    <row r="34" spans="1:14">
      <c r="A34" s="568"/>
      <c r="B34" s="562"/>
      <c r="C34" s="127"/>
      <c r="D34" s="145">
        <f>IF(C34="",,VLOOKUP(C34,CIERRE!A$70:AJ$800,9,FALSE))</f>
        <v>0</v>
      </c>
      <c r="E34" s="127"/>
      <c r="F34" s="165"/>
      <c r="G34" s="165"/>
      <c r="H34" s="79" t="str">
        <f t="shared" si="0"/>
        <v xml:space="preserve"> </v>
      </c>
      <c r="I34" s="146"/>
      <c r="J34" s="242"/>
      <c r="K34" s="145">
        <f>IF(C34="",,VLOOKUP(C34,Patrones!$A$1:$E$293,5,FALSE))</f>
        <v>0</v>
      </c>
      <c r="L34" s="145"/>
      <c r="M34" s="145"/>
      <c r="N34" s="145"/>
    </row>
    <row r="35" spans="1:14" ht="15" thickBot="1">
      <c r="A35" s="568"/>
      <c r="B35" s="563"/>
      <c r="C35" s="173"/>
      <c r="D35" s="169">
        <f>IF(C35="",,VLOOKUP(C35,CIERRE!A$70:AJ$800,9,FALSE))</f>
        <v>0</v>
      </c>
      <c r="E35" s="173"/>
      <c r="F35" s="170"/>
      <c r="G35" s="170"/>
      <c r="H35" s="171" t="str">
        <f t="shared" si="0"/>
        <v xml:space="preserve"> </v>
      </c>
      <c r="I35" s="172"/>
      <c r="J35" s="268"/>
      <c r="K35" s="169">
        <f>IF(C35="",,VLOOKUP(C35,Patrones!$A$1:$E$293,5,FALSE))</f>
        <v>0</v>
      </c>
      <c r="L35" s="169"/>
      <c r="M35" s="169"/>
      <c r="N35" s="169"/>
    </row>
    <row r="36" spans="1:14" ht="15" customHeight="1">
      <c r="A36" s="568"/>
      <c r="B36" s="570" t="s">
        <v>203</v>
      </c>
      <c r="C36" s="232"/>
      <c r="D36" s="252">
        <f>IF(C36="",,VLOOKUP(C36,CIERRE!A$70:AJ$800,9,FALSE))</f>
        <v>0</v>
      </c>
      <c r="E36" s="20"/>
      <c r="F36" s="91"/>
      <c r="G36" s="91"/>
      <c r="H36" s="92" t="str">
        <f t="shared" si="0"/>
        <v xml:space="preserve"> </v>
      </c>
      <c r="I36" s="154"/>
      <c r="J36" s="99"/>
      <c r="K36" s="28"/>
      <c r="L36" s="28"/>
      <c r="M36" s="28"/>
      <c r="N36" s="28"/>
    </row>
    <row r="37" spans="1:14" ht="15.75" customHeight="1" thickBot="1">
      <c r="A37" s="568"/>
      <c r="B37" s="571"/>
      <c r="C37" s="233"/>
      <c r="D37" s="253">
        <f>IF(C37="",,VLOOKUP(C37,CIERRE!A$70:AJ$800,9,FALSE))</f>
        <v>0</v>
      </c>
      <c r="E37" s="128"/>
      <c r="F37" s="204"/>
      <c r="G37" s="204"/>
      <c r="H37" s="168" t="str">
        <f t="shared" si="0"/>
        <v xml:space="preserve"> </v>
      </c>
      <c r="I37" s="144"/>
      <c r="J37" s="211"/>
      <c r="K37" s="166"/>
      <c r="L37" s="166"/>
      <c r="M37" s="166"/>
      <c r="N37" s="166"/>
    </row>
    <row r="38" spans="1:14">
      <c r="A38" s="568"/>
      <c r="B38" s="561" t="s">
        <v>21</v>
      </c>
      <c r="C38" s="22"/>
      <c r="D38" s="27">
        <f>IF(C38="",,VLOOKUP(C38,CIERRE!A$70:AJ$800,9,FALSE))</f>
        <v>0</v>
      </c>
      <c r="E38" s="22"/>
      <c r="F38" s="23"/>
      <c r="G38" s="23"/>
      <c r="H38" s="226" t="str">
        <f t="shared" si="0"/>
        <v xml:space="preserve"> </v>
      </c>
      <c r="I38" s="25"/>
      <c r="J38" s="97"/>
      <c r="K38" s="27"/>
      <c r="L38" s="27"/>
      <c r="M38" s="27"/>
      <c r="N38" s="27"/>
    </row>
    <row r="39" spans="1:14" ht="15" thickBot="1">
      <c r="A39" s="568"/>
      <c r="B39" s="563"/>
      <c r="C39" s="173"/>
      <c r="D39" s="169">
        <f>IF(C39="",,VLOOKUP(C39,CIERRE!A$70:AJ$800,9,FALSE))</f>
        <v>0</v>
      </c>
      <c r="E39" s="173"/>
      <c r="F39" s="170"/>
      <c r="G39" s="170"/>
      <c r="H39" s="171" t="str">
        <f t="shared" si="0"/>
        <v xml:space="preserve"> </v>
      </c>
      <c r="I39" s="172"/>
      <c r="J39" s="195"/>
      <c r="K39" s="169"/>
      <c r="L39" s="169"/>
      <c r="M39" s="169"/>
      <c r="N39" s="169"/>
    </row>
    <row r="40" spans="1:14">
      <c r="A40" s="568"/>
      <c r="B40" s="570" t="s">
        <v>22</v>
      </c>
      <c r="C40" s="232" t="s">
        <v>140</v>
      </c>
      <c r="D40" s="252">
        <f>IF(C40="",,VLOOKUP(C40,CIERRE!A$70:AJ$800,9,FALSE))</f>
        <v>214.56</v>
      </c>
      <c r="E40" s="20" t="s">
        <v>490</v>
      </c>
      <c r="F40" s="21"/>
      <c r="G40" s="21"/>
      <c r="H40" s="92" t="str">
        <f t="shared" si="0"/>
        <v xml:space="preserve"> </v>
      </c>
      <c r="I40" s="154" t="s">
        <v>2315</v>
      </c>
      <c r="J40" s="100"/>
      <c r="K40" s="28" t="e">
        <f>IF(C40="",,VLOOKUP(C40,Patrones!$A$1:$E$293,5,FALSE))</f>
        <v>#N/A</v>
      </c>
      <c r="L40" s="28"/>
      <c r="M40" s="28"/>
      <c r="N40" s="26"/>
    </row>
    <row r="41" spans="1:14">
      <c r="A41" s="568"/>
      <c r="B41" s="572"/>
      <c r="C41" s="234"/>
      <c r="D41" s="254">
        <f>IF(C41="",,VLOOKUP(C41,CIERRE!A$70:AJ$800,9,FALSE))</f>
        <v>0</v>
      </c>
      <c r="E41" s="32"/>
      <c r="F41" s="257"/>
      <c r="G41" s="257"/>
      <c r="H41" s="96" t="str">
        <f t="shared" si="0"/>
        <v xml:space="preserve"> </v>
      </c>
      <c r="I41" s="256"/>
      <c r="J41" s="263"/>
      <c r="K41" s="26">
        <f>IF(C41="",,VLOOKUP(C41,Patrones!$A$1:$E$293,5,FALSE))</f>
        <v>0</v>
      </c>
      <c r="L41" s="26"/>
      <c r="M41" s="26"/>
      <c r="N41" s="149"/>
    </row>
    <row r="42" spans="1:14" ht="15" thickBot="1">
      <c r="A42" s="569"/>
      <c r="B42" s="571"/>
      <c r="C42" s="235"/>
      <c r="D42" s="255">
        <f>IF(C42="",,VLOOKUP(C42,CIERRE!A$70:AJ$800,9,FALSE))</f>
        <v>0</v>
      </c>
      <c r="E42" s="167"/>
      <c r="F42" s="196"/>
      <c r="G42" s="196"/>
      <c r="H42" s="168" t="str">
        <f t="shared" si="0"/>
        <v xml:space="preserve"> </v>
      </c>
      <c r="I42" s="174"/>
      <c r="J42" s="230"/>
      <c r="K42" s="166">
        <f>IF(C42="",,VLOOKUP(C42,Patrones!$A$1:$E$293,5,FALSE))</f>
        <v>0</v>
      </c>
      <c r="L42" s="166"/>
      <c r="M42" s="166"/>
      <c r="N42" s="29"/>
    </row>
    <row r="43" spans="1:14" ht="15" thickBot="1">
      <c r="C43" s="102"/>
      <c r="E43" s="2"/>
      <c r="G43" s="198" t="s">
        <v>37</v>
      </c>
      <c r="H43" s="199">
        <f>SUM(H7:H42)</f>
        <v>238.53</v>
      </c>
      <c r="I43" s="103"/>
    </row>
    <row r="44" spans="1:14">
      <c r="C44" s="102"/>
      <c r="E44" s="2"/>
      <c r="G44" s="104"/>
      <c r="H44" s="105"/>
    </row>
    <row r="45" spans="1:14">
      <c r="C45" s="102"/>
      <c r="E45" s="2"/>
      <c r="G45" s="104"/>
      <c r="H45" s="105"/>
    </row>
    <row r="46" spans="1:14">
      <c r="C46" s="102"/>
    </row>
    <row r="47" spans="1:14">
      <c r="C47" s="102"/>
    </row>
    <row r="48" spans="1:14">
      <c r="C48" s="102"/>
    </row>
    <row r="49" spans="3:3">
      <c r="C49" s="102"/>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29"/>
    <mergeCell ref="B20:B23"/>
    <mergeCell ref="B24:B29"/>
    <mergeCell ref="A7:A19"/>
    <mergeCell ref="B7:B8"/>
    <mergeCell ref="B9:B10"/>
    <mergeCell ref="B11:B13"/>
    <mergeCell ref="B14:B16"/>
    <mergeCell ref="B17:B19"/>
    <mergeCell ref="A30:A42"/>
    <mergeCell ref="B30:B32"/>
    <mergeCell ref="B33:B35"/>
    <mergeCell ref="B36:B37"/>
    <mergeCell ref="B38:B39"/>
    <mergeCell ref="B40:B42"/>
  </mergeCells>
  <dataValidations count="1">
    <dataValidation type="list" allowBlank="1" showInputMessage="1" showErrorMessage="1" sqref="N7:N42" xr:uid="{EC1BE9C4-851C-43C1-887E-4DB7E65C66DB}">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5">
        <x14:dataValidation type="list" allowBlank="1" showInputMessage="1" showErrorMessage="1" xr:uid="{2728AD43-BAE5-4677-9B67-ACFD101C0C83}">
          <x14:formula1>
            <xm:f>Guias!$R$3:$R$102</xm:f>
          </x14:formula1>
          <xm:sqref>M7:M42</xm:sqref>
        </x14:dataValidation>
        <x14:dataValidation type="list" allowBlank="1" showInputMessage="1" showErrorMessage="1" xr:uid="{ACC537AC-04D0-4EB9-9270-1320E5D09320}">
          <x14:formula1>
            <xm:f>Guias!$P$3:$P$78</xm:f>
          </x14:formula1>
          <xm:sqref>L7:L42</xm:sqref>
        </x14:dataValidation>
        <x14:dataValidation type="list" allowBlank="1" showInputMessage="1" xr:uid="{A0FDA513-6A6E-4FFE-8606-121DF751619D}">
          <x14:formula1>
            <xm:f>Guias!$J$3:$J$25</xm:f>
          </x14:formula1>
          <xm:sqref>I7:I42</xm:sqref>
        </x14:dataValidation>
        <x14:dataValidation type="list" allowBlank="1" showInputMessage="1" xr:uid="{6CCA3DB0-853F-4D5A-8694-1096D4932985}">
          <x14:formula1>
            <xm:f>Guias!$H$3:$H$22</xm:f>
          </x14:formula1>
          <xm:sqref>E7:E42</xm:sqref>
        </x14:dataValidation>
        <x14:dataValidation type="list" allowBlank="1" showInputMessage="1" xr:uid="{A103E3A4-C855-4C5F-9CCC-1DFF65CA5E48}">
          <x14:formula1>
            <xm:f>Guias!$A$2:$A$4</xm:f>
          </x14:formula1>
          <xm:sqref>C7:C8</xm:sqref>
        </x14:dataValidation>
        <x14:dataValidation type="list" allowBlank="1" showInputMessage="1" xr:uid="{2F272F9B-31DA-44A0-BACF-BC5548501425}">
          <x14:formula1>
            <xm:f>Guias!$A$143:$A$167</xm:f>
          </x14:formula1>
          <xm:sqref>C30:C32</xm:sqref>
        </x14:dataValidation>
        <x14:dataValidation type="list" allowBlank="1" showInputMessage="1" xr:uid="{7F5E4D95-3253-4E68-9B8E-E0A460EE8AC3}">
          <x14:formula1>
            <xm:f>Guias!$A$172:$A$199</xm:f>
          </x14:formula1>
          <xm:sqref>C40:C42</xm:sqref>
        </x14:dataValidation>
        <x14:dataValidation type="list" allowBlank="1" showInputMessage="1" xr:uid="{96ED183E-DB17-485F-B0B3-D7E66E7A5640}">
          <x14:formula1>
            <xm:f>Guias!$A$230:$A$242</xm:f>
          </x14:formula1>
          <xm:sqref>C33:C35</xm:sqref>
        </x14:dataValidation>
        <x14:dataValidation type="list" allowBlank="1" showInputMessage="1" xr:uid="{3E1CB301-5BE1-42ED-8670-F91BAA60D7EB}">
          <x14:formula1>
            <xm:f>Guias!$A$243:$A$244</xm:f>
          </x14:formula1>
          <xm:sqref>C36:C37</xm:sqref>
        </x14:dataValidation>
        <x14:dataValidation type="list" allowBlank="1" showInputMessage="1" xr:uid="{4E8DF458-F498-4B95-89BB-4358EF1B3A79}">
          <x14:formula1>
            <xm:f>Guias!$A$168:$A$171</xm:f>
          </x14:formula1>
          <xm:sqref>C38:C39</xm:sqref>
        </x14:dataValidation>
        <x14:dataValidation type="list" allowBlank="1" showInputMessage="1" xr:uid="{03DECE05-8453-4B96-A0F6-8F7C9F82275B}">
          <x14:formula1>
            <xm:f>Guias!$A$260:$A$272</xm:f>
          </x14:formula1>
          <xm:sqref>C17:C19</xm:sqref>
        </x14:dataValidation>
        <x14:dataValidation type="list" allowBlank="1" showInputMessage="1" xr:uid="{06F9BC7B-158B-422A-85E1-A3002A3DC36B}">
          <x14:formula1>
            <xm:f>Guias!$A$200:$A$224</xm:f>
          </x14:formula1>
          <xm:sqref>C11:C13</xm:sqref>
        </x14:dataValidation>
        <x14:dataValidation type="list" allowBlank="1" showInputMessage="1" xr:uid="{FA447B52-418F-4372-A438-9E71A6185AC8}">
          <x14:formula1>
            <xm:f>Guias!$A$245:$A$259</xm:f>
          </x14:formula1>
          <xm:sqref>C14:C16</xm:sqref>
        </x14:dataValidation>
        <x14:dataValidation type="list" allowBlank="1" showInputMessage="1" xr:uid="{F9F836BB-12A9-46FB-B7FA-AABDC09C61C2}">
          <x14:formula1>
            <xm:f>Guias!$A$85:$A$142</xm:f>
          </x14:formula1>
          <xm:sqref>C24:C29</xm:sqref>
        </x14:dataValidation>
        <x14:dataValidation type="list" allowBlank="1" showInputMessage="1" xr:uid="{40E80B1F-76B8-4DD3-99C7-C27B448FBA2C}">
          <x14:formula1>
            <xm:f>Guias!$A$5:$A$84</xm:f>
          </x14:formula1>
          <xm:sqref>C20:C23</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9C78A-377F-47FE-A470-DE692B6E6A07}">
  <sheetPr codeName="Sheet21"/>
  <dimension ref="A1:P76"/>
  <sheetViews>
    <sheetView topLeftCell="L1" zoomScale="90" zoomScaleNormal="115" workbookViewId="0">
      <selection activeCell="I14" sqref="I1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v>0</v>
      </c>
      <c r="E7" s="22"/>
      <c r="F7" s="23"/>
      <c r="G7" s="23"/>
      <c r="H7" s="24" t="s">
        <v>1824</v>
      </c>
      <c r="I7" s="25"/>
      <c r="J7" s="97"/>
      <c r="K7" s="27"/>
      <c r="L7" s="27"/>
      <c r="M7" s="27"/>
      <c r="N7" s="27"/>
      <c r="P7" s="3" t="s">
        <v>1305</v>
      </c>
    </row>
    <row r="8" spans="1:16" ht="15" customHeight="1" thickBot="1">
      <c r="A8" s="565"/>
      <c r="B8" s="563"/>
      <c r="C8" s="19"/>
      <c r="D8" s="161">
        <v>0</v>
      </c>
      <c r="E8" s="78"/>
      <c r="F8" s="170"/>
      <c r="G8" s="170"/>
      <c r="H8" s="171" t="s">
        <v>1824</v>
      </c>
      <c r="I8" s="155"/>
      <c r="J8" s="231"/>
      <c r="K8" s="151"/>
      <c r="L8" s="151"/>
      <c r="M8" s="151"/>
      <c r="N8" s="151"/>
      <c r="P8" s="3" t="s">
        <v>1306</v>
      </c>
    </row>
    <row r="9" spans="1:16" ht="29">
      <c r="A9" s="565"/>
      <c r="B9" s="558" t="s">
        <v>127</v>
      </c>
      <c r="C9" s="397" t="s">
        <v>1311</v>
      </c>
      <c r="D9" s="252">
        <v>449.82</v>
      </c>
      <c r="E9" s="20" t="s">
        <v>768</v>
      </c>
      <c r="F9" s="91"/>
      <c r="G9" s="91"/>
      <c r="H9" s="92" t="s">
        <v>1824</v>
      </c>
      <c r="I9" s="154" t="s">
        <v>2299</v>
      </c>
      <c r="J9" s="99"/>
      <c r="K9" s="28"/>
      <c r="L9" s="28"/>
      <c r="M9" s="28"/>
      <c r="N9" s="28"/>
    </row>
    <row r="10" spans="1:16" ht="29.5" thickBot="1">
      <c r="A10" s="565"/>
      <c r="B10" s="560"/>
      <c r="C10" s="236" t="s">
        <v>305</v>
      </c>
      <c r="D10" s="253">
        <v>77.921999999999997</v>
      </c>
      <c r="E10" s="128" t="s">
        <v>768</v>
      </c>
      <c r="F10" s="204"/>
      <c r="G10" s="204"/>
      <c r="H10" s="168" t="s">
        <v>1824</v>
      </c>
      <c r="I10" s="174" t="s">
        <v>2299</v>
      </c>
      <c r="J10" s="101"/>
      <c r="K10" s="149"/>
      <c r="L10" s="149"/>
      <c r="M10" s="149"/>
      <c r="N10" s="149"/>
    </row>
    <row r="11" spans="1:16">
      <c r="A11" s="565"/>
      <c r="B11" s="561" t="s">
        <v>23</v>
      </c>
      <c r="C11" s="22" t="s">
        <v>1711</v>
      </c>
      <c r="D11" s="161">
        <v>1523.7</v>
      </c>
      <c r="E11" s="22" t="s">
        <v>137</v>
      </c>
      <c r="F11" s="23">
        <v>5.5555555555555552E-2</v>
      </c>
      <c r="G11" s="23">
        <v>0.13541666666666666</v>
      </c>
      <c r="H11" s="24">
        <v>121.684375</v>
      </c>
      <c r="I11" s="25" t="s">
        <v>1045</v>
      </c>
      <c r="J11" s="97"/>
      <c r="K11" s="27" t="e">
        <f>IF(C11="",,VLOOKUP(C11,Patrones!$A$1:$E$293,5,FALSE))</f>
        <v>#N/A</v>
      </c>
      <c r="L11" s="27"/>
      <c r="M11" s="27"/>
      <c r="N11" s="27"/>
    </row>
    <row r="12" spans="1:16">
      <c r="A12" s="565"/>
      <c r="B12" s="562"/>
      <c r="C12" s="19"/>
      <c r="D12" s="161">
        <v>0</v>
      </c>
      <c r="E12" s="19"/>
      <c r="F12" s="83"/>
      <c r="G12" s="83"/>
      <c r="H12" s="226" t="s">
        <v>1824</v>
      </c>
      <c r="I12" s="270"/>
      <c r="J12" s="262"/>
      <c r="K12" s="161">
        <f>IF(C12="",,VLOOKUP(C12,Patrones!$A$1:$E$293,5,FALSE))</f>
        <v>0</v>
      </c>
      <c r="L12" s="161"/>
      <c r="M12" s="161"/>
      <c r="N12" s="161"/>
    </row>
    <row r="13" spans="1:16" ht="15" thickBot="1">
      <c r="A13" s="565"/>
      <c r="B13" s="563"/>
      <c r="C13" s="19"/>
      <c r="D13" s="161">
        <v>0</v>
      </c>
      <c r="E13" s="173"/>
      <c r="F13" s="170"/>
      <c r="G13" s="170"/>
      <c r="H13" s="171" t="s">
        <v>1824</v>
      </c>
      <c r="I13" s="172"/>
      <c r="J13" s="195"/>
      <c r="K13" s="169">
        <f>IF(C13="",,VLOOKUP(C13,Patrones!$A$1:$E$293,5,FALSE))</f>
        <v>0</v>
      </c>
      <c r="L13" s="169"/>
      <c r="M13" s="169"/>
      <c r="N13" s="169"/>
    </row>
    <row r="14" spans="1:16" ht="29">
      <c r="A14" s="565"/>
      <c r="B14" s="558" t="s">
        <v>29</v>
      </c>
      <c r="C14" s="232" t="s">
        <v>2309</v>
      </c>
      <c r="D14" s="252"/>
      <c r="E14" s="20" t="s">
        <v>172</v>
      </c>
      <c r="F14" s="91"/>
      <c r="G14" s="91"/>
      <c r="H14" s="92" t="s">
        <v>1824</v>
      </c>
      <c r="I14" s="251" t="s">
        <v>2316</v>
      </c>
      <c r="J14" s="99" t="s">
        <v>2323</v>
      </c>
      <c r="K14" s="28"/>
      <c r="L14" s="28"/>
      <c r="M14" s="28"/>
      <c r="N14" s="28"/>
    </row>
    <row r="15" spans="1:16">
      <c r="A15" s="565"/>
      <c r="B15" s="559"/>
      <c r="C15" s="233"/>
      <c r="D15" s="253">
        <v>0</v>
      </c>
      <c r="E15" s="128"/>
      <c r="F15" s="95"/>
      <c r="G15" s="95"/>
      <c r="H15" s="96" t="s">
        <v>1824</v>
      </c>
      <c r="I15" s="256"/>
      <c r="J15" s="267"/>
      <c r="K15" s="26"/>
      <c r="L15" s="26"/>
      <c r="M15" s="26"/>
      <c r="N15" s="26"/>
    </row>
    <row r="16" spans="1:16" ht="15" thickBot="1">
      <c r="A16" s="565"/>
      <c r="B16" s="560"/>
      <c r="C16" s="233"/>
      <c r="D16" s="253">
        <v>0</v>
      </c>
      <c r="E16" s="128"/>
      <c r="F16" s="204"/>
      <c r="G16" s="204"/>
      <c r="H16" s="168" t="s">
        <v>1824</v>
      </c>
      <c r="I16" s="144"/>
      <c r="J16" s="211"/>
      <c r="K16" s="166"/>
      <c r="L16" s="166"/>
      <c r="M16" s="166"/>
      <c r="N16" s="166"/>
    </row>
    <row r="17" spans="1:14" ht="29">
      <c r="A17" s="565"/>
      <c r="B17" s="561" t="s">
        <v>33</v>
      </c>
      <c r="C17" s="22" t="s">
        <v>309</v>
      </c>
      <c r="D17" s="27">
        <v>416.8</v>
      </c>
      <c r="E17" s="22" t="s">
        <v>162</v>
      </c>
      <c r="F17" s="23"/>
      <c r="G17" s="23"/>
      <c r="H17" s="24" t="s">
        <v>1824</v>
      </c>
      <c r="I17" s="25" t="s">
        <v>2312</v>
      </c>
      <c r="J17" s="97"/>
      <c r="K17" s="27" t="str">
        <f>IF(C17="",,VLOOKUP(C17,Patrones!$A$1:$E$293,5,FALSE))</f>
        <v>YLBA-026WIW</v>
      </c>
      <c r="L17" s="27"/>
      <c r="M17" s="27"/>
      <c r="N17" s="27"/>
    </row>
    <row r="18" spans="1:14">
      <c r="A18" s="565"/>
      <c r="B18" s="562"/>
      <c r="C18" s="19"/>
      <c r="D18" s="161">
        <v>0</v>
      </c>
      <c r="E18" s="127"/>
      <c r="F18" s="165"/>
      <c r="G18" s="165"/>
      <c r="H18" s="79" t="s">
        <v>1824</v>
      </c>
      <c r="I18" s="146"/>
      <c r="J18" s="269"/>
      <c r="K18" s="145">
        <f>IF(C18="",,VLOOKUP(C18,Patrones!$A$1:$E$293,5,FALSE))</f>
        <v>0</v>
      </c>
      <c r="L18" s="145"/>
      <c r="M18" s="145"/>
      <c r="N18" s="145"/>
    </row>
    <row r="19" spans="1:14" ht="15" thickBot="1">
      <c r="A19" s="566"/>
      <c r="B19" s="563"/>
      <c r="C19" s="19"/>
      <c r="D19" s="169">
        <v>0</v>
      </c>
      <c r="E19" s="173"/>
      <c r="F19" s="170"/>
      <c r="G19" s="170"/>
      <c r="H19" s="171" t="s">
        <v>1824</v>
      </c>
      <c r="I19" s="172"/>
      <c r="J19" s="195"/>
      <c r="K19" s="169">
        <f>IF(C19="",,VLOOKUP(C19,Patrones!$A$1:$E$293,5,FALSE))</f>
        <v>0</v>
      </c>
      <c r="L19" s="169"/>
      <c r="M19" s="169"/>
      <c r="N19" s="169"/>
    </row>
    <row r="20" spans="1:14">
      <c r="A20" s="556" t="s">
        <v>659</v>
      </c>
      <c r="B20" s="558" t="s">
        <v>8</v>
      </c>
      <c r="C20" s="232" t="s">
        <v>1071</v>
      </c>
      <c r="D20" s="253">
        <v>628.67999999999995</v>
      </c>
      <c r="E20" s="20" t="s">
        <v>171</v>
      </c>
      <c r="F20" s="91"/>
      <c r="G20" s="91"/>
      <c r="H20" s="92" t="s">
        <v>1824</v>
      </c>
      <c r="I20" s="154" t="s">
        <v>2313</v>
      </c>
      <c r="J20" s="99"/>
      <c r="K20" s="28" t="str">
        <f>IF(C20="",,VLOOKUP(C20,Patrones!$A$1:$E$293,5,FALSE))</f>
        <v>ACAF-136WIW</v>
      </c>
      <c r="L20" s="28"/>
      <c r="M20" s="28"/>
      <c r="N20" s="28"/>
    </row>
    <row r="21" spans="1:14" ht="29">
      <c r="A21" s="557"/>
      <c r="B21" s="559"/>
      <c r="C21" s="237" t="s">
        <v>81</v>
      </c>
      <c r="D21" s="254">
        <v>159.19999999999999</v>
      </c>
      <c r="E21" s="238" t="s">
        <v>246</v>
      </c>
      <c r="F21" s="228"/>
      <c r="G21" s="228"/>
      <c r="H21" s="239" t="s">
        <v>1824</v>
      </c>
      <c r="I21" s="251" t="s">
        <v>2317</v>
      </c>
      <c r="J21" s="229"/>
      <c r="K21" s="162" t="str">
        <f>IF(C21="",,VLOOKUP(C21,Patrones!$A$1:$E$293,5,FALSE))</f>
        <v>ACAG-070IUI</v>
      </c>
      <c r="L21" s="162"/>
      <c r="M21" s="162"/>
      <c r="N21" s="162"/>
    </row>
    <row r="22" spans="1:14" ht="43.5">
      <c r="A22" s="557"/>
      <c r="B22" s="559"/>
      <c r="C22" s="237" t="s">
        <v>304</v>
      </c>
      <c r="D22" s="254">
        <v>220.1</v>
      </c>
      <c r="E22" s="238" t="s">
        <v>162</v>
      </c>
      <c r="F22" s="228"/>
      <c r="G22" s="228"/>
      <c r="H22" s="239" t="s">
        <v>1824</v>
      </c>
      <c r="I22" s="251" t="s">
        <v>2318</v>
      </c>
      <c r="J22" s="229"/>
      <c r="K22" s="162" t="str">
        <f>IF(C22="",,VLOOKUP(C22,Patrones!$A$1:$E$293,5,FALSE))</f>
        <v>ACAK-182ITI</v>
      </c>
      <c r="L22" s="162"/>
      <c r="M22" s="162"/>
      <c r="N22" s="162"/>
    </row>
    <row r="23" spans="1:14">
      <c r="A23" s="557"/>
      <c r="B23" s="559"/>
      <c r="C23" s="237"/>
      <c r="D23" s="253"/>
      <c r="E23" s="238"/>
      <c r="F23" s="228"/>
      <c r="G23" s="228"/>
      <c r="H23" s="239"/>
      <c r="I23" s="365"/>
      <c r="J23" s="229"/>
      <c r="K23" s="162"/>
      <c r="L23" s="162"/>
      <c r="M23" s="162"/>
      <c r="N23" s="162"/>
    </row>
    <row r="24" spans="1:14" ht="15" thickBot="1">
      <c r="A24" s="557"/>
      <c r="B24" s="560"/>
      <c r="C24" s="236"/>
      <c r="D24" s="253">
        <v>0</v>
      </c>
      <c r="E24" s="150"/>
      <c r="F24" s="93"/>
      <c r="G24" s="93"/>
      <c r="H24" s="94" t="s">
        <v>1824</v>
      </c>
      <c r="I24" s="152"/>
      <c r="J24" s="101"/>
      <c r="K24" s="29">
        <f>IF(C24="",,VLOOKUP(C24,Patrones!$A$1:$E$293,5,FALSE))</f>
        <v>0</v>
      </c>
      <c r="L24" s="29"/>
      <c r="M24" s="29"/>
      <c r="N24" s="29"/>
    </row>
    <row r="25" spans="1:14">
      <c r="A25" s="557"/>
      <c r="B25" s="561" t="s">
        <v>66</v>
      </c>
      <c r="C25" s="22" t="s">
        <v>11</v>
      </c>
      <c r="D25" s="27">
        <v>282.72000000000003</v>
      </c>
      <c r="E25" s="22" t="s">
        <v>137</v>
      </c>
      <c r="F25" s="23">
        <v>0.34375</v>
      </c>
      <c r="G25" s="23">
        <v>0.52083333333333337</v>
      </c>
      <c r="H25" s="24">
        <v>50.065000000000012</v>
      </c>
      <c r="I25" s="25" t="s">
        <v>1053</v>
      </c>
      <c r="J25" s="98"/>
      <c r="K25" s="27" t="str">
        <f>IF(C25="",,VLOOKUP(C25,Patrones!$A$1:$E$293,5,FALSE))</f>
        <v>ACAH-161ITI</v>
      </c>
      <c r="L25" s="27"/>
      <c r="M25" s="27"/>
      <c r="N25" s="27"/>
    </row>
    <row r="26" spans="1:14">
      <c r="A26" s="557"/>
      <c r="B26" s="562"/>
      <c r="C26" s="19" t="s">
        <v>11</v>
      </c>
      <c r="D26" s="145">
        <v>282.72000000000003</v>
      </c>
      <c r="E26" s="127" t="s">
        <v>137</v>
      </c>
      <c r="F26" s="83">
        <v>0.98611111111111116</v>
      </c>
      <c r="G26" s="83" t="s">
        <v>978</v>
      </c>
      <c r="H26" s="79">
        <v>51.04666666666666</v>
      </c>
      <c r="I26" s="270" t="s">
        <v>1045</v>
      </c>
      <c r="J26" s="242"/>
      <c r="K26" s="161"/>
      <c r="L26" s="161"/>
      <c r="M26" s="161"/>
      <c r="N26" s="161"/>
    </row>
    <row r="27" spans="1:14" ht="145">
      <c r="A27" s="557"/>
      <c r="B27" s="562"/>
      <c r="C27" s="127" t="s">
        <v>108</v>
      </c>
      <c r="D27" s="145">
        <v>224.64</v>
      </c>
      <c r="E27" s="127" t="s">
        <v>137</v>
      </c>
      <c r="F27" s="165">
        <v>0.52430555555555558</v>
      </c>
      <c r="G27" s="165">
        <v>0.16666666666666666</v>
      </c>
      <c r="H27" s="79">
        <v>144.29999999999998</v>
      </c>
      <c r="I27" s="146" t="s">
        <v>2320</v>
      </c>
      <c r="J27" s="242" t="s">
        <v>2334</v>
      </c>
      <c r="K27" s="161"/>
      <c r="L27" s="161"/>
      <c r="M27" s="161"/>
      <c r="N27" s="161"/>
    </row>
    <row r="28" spans="1:14" ht="29">
      <c r="A28" s="557"/>
      <c r="B28" s="562"/>
      <c r="C28" s="127" t="s">
        <v>1650</v>
      </c>
      <c r="D28" s="145">
        <v>178</v>
      </c>
      <c r="E28" s="127" t="s">
        <v>773</v>
      </c>
      <c r="F28" s="165"/>
      <c r="G28" s="165"/>
      <c r="H28" s="79" t="s">
        <v>1824</v>
      </c>
      <c r="I28" s="146" t="s">
        <v>2321</v>
      </c>
      <c r="J28" s="242"/>
      <c r="K28" s="161"/>
      <c r="L28" s="161"/>
      <c r="M28" s="161"/>
      <c r="N28" s="161"/>
    </row>
    <row r="29" spans="1:14">
      <c r="A29" s="557"/>
      <c r="B29" s="562"/>
      <c r="C29" s="127" t="s">
        <v>11</v>
      </c>
      <c r="D29" s="145">
        <v>282.72000000000003</v>
      </c>
      <c r="E29" s="127" t="s">
        <v>490</v>
      </c>
      <c r="F29" s="165"/>
      <c r="G29" s="165"/>
      <c r="H29" s="79" t="s">
        <v>1824</v>
      </c>
      <c r="I29" s="146" t="s">
        <v>2324</v>
      </c>
      <c r="J29" s="242"/>
      <c r="K29" s="161"/>
      <c r="L29" s="161"/>
      <c r="M29" s="161"/>
      <c r="N29" s="161"/>
    </row>
    <row r="30" spans="1:14" ht="43.5">
      <c r="A30" s="557"/>
      <c r="B30" s="562"/>
      <c r="C30" s="127" t="s">
        <v>1607</v>
      </c>
      <c r="D30" s="145">
        <v>139.19999999999999</v>
      </c>
      <c r="E30" s="127" t="s">
        <v>162</v>
      </c>
      <c r="F30" s="165"/>
      <c r="G30" s="165"/>
      <c r="H30" s="79" t="s">
        <v>1824</v>
      </c>
      <c r="I30" s="146" t="s">
        <v>2319</v>
      </c>
      <c r="J30" s="242"/>
      <c r="K30" s="145" t="e">
        <f>IF(C30="",,VLOOKUP(C30,Patrones!$A$1:$E$293,5,FALSE))</f>
        <v>#N/A</v>
      </c>
      <c r="L30" s="161"/>
      <c r="M30" s="161"/>
      <c r="N30" s="161"/>
    </row>
    <row r="31" spans="1:14" ht="15" thickBot="1">
      <c r="A31" s="557"/>
      <c r="B31" s="563"/>
      <c r="C31" s="78" t="s">
        <v>11</v>
      </c>
      <c r="D31" s="153">
        <v>282.72000000000003</v>
      </c>
      <c r="E31" s="78" t="s">
        <v>490</v>
      </c>
      <c r="F31" s="265"/>
      <c r="G31" s="265"/>
      <c r="H31" s="266" t="s">
        <v>1824</v>
      </c>
      <c r="I31" s="155" t="s">
        <v>2314</v>
      </c>
      <c r="J31" s="268"/>
      <c r="K31" s="153" t="str">
        <f>IF(C31="",,VLOOKUP(C31,Patrones!$A$1:$E$293,5,FALSE))</f>
        <v>ACAH-161ITI</v>
      </c>
      <c r="L31" s="161"/>
      <c r="M31" s="161"/>
      <c r="N31" s="151"/>
    </row>
    <row r="32" spans="1:14">
      <c r="A32" s="567" t="s">
        <v>660</v>
      </c>
      <c r="B32" s="558" t="s">
        <v>20</v>
      </c>
      <c r="C32" s="232" t="s">
        <v>57</v>
      </c>
      <c r="D32" s="252">
        <v>445.28</v>
      </c>
      <c r="E32" s="20" t="s">
        <v>162</v>
      </c>
      <c r="F32" s="21"/>
      <c r="G32" s="21"/>
      <c r="H32" s="194" t="s">
        <v>1824</v>
      </c>
      <c r="I32" s="154" t="s">
        <v>2322</v>
      </c>
      <c r="J32" s="99"/>
      <c r="K32" s="28" t="str">
        <f>IF(C32="",,VLOOKUP(C32,Patrones!$A$1:$E$293,5,FALSE))</f>
        <v>ACSD-014IUI</v>
      </c>
      <c r="L32" s="28"/>
      <c r="M32" s="28"/>
      <c r="N32" s="28"/>
    </row>
    <row r="33" spans="1:14">
      <c r="A33" s="568"/>
      <c r="B33" s="559"/>
      <c r="C33" s="233"/>
      <c r="D33" s="253">
        <v>0</v>
      </c>
      <c r="E33" s="128"/>
      <c r="F33" s="95"/>
      <c r="G33" s="95"/>
      <c r="H33" s="96" t="s">
        <v>1824</v>
      </c>
      <c r="I33" s="256"/>
      <c r="J33" s="267"/>
      <c r="K33" s="26">
        <f>IF(C33="",,VLOOKUP(C33,Patrones!$A$1:$E$293,5,FALSE))</f>
        <v>0</v>
      </c>
      <c r="L33" s="26"/>
      <c r="M33" s="26"/>
      <c r="N33" s="26"/>
    </row>
    <row r="34" spans="1:14" ht="15" thickBot="1">
      <c r="A34" s="568"/>
      <c r="B34" s="560"/>
      <c r="C34" s="233"/>
      <c r="D34" s="253">
        <v>0</v>
      </c>
      <c r="E34" s="128"/>
      <c r="F34" s="204"/>
      <c r="G34" s="204"/>
      <c r="H34" s="168" t="s">
        <v>1824</v>
      </c>
      <c r="I34" s="144"/>
      <c r="J34" s="211"/>
      <c r="K34" s="166">
        <f>IF(C34="",,VLOOKUP(C34,Patrones!$A$1:$E$293,5,FALSE))</f>
        <v>0</v>
      </c>
      <c r="L34" s="166"/>
      <c r="M34" s="166"/>
      <c r="N34" s="166"/>
    </row>
    <row r="35" spans="1:14">
      <c r="A35" s="568"/>
      <c r="B35" s="561" t="s">
        <v>28</v>
      </c>
      <c r="C35" s="22"/>
      <c r="D35" s="27">
        <v>0</v>
      </c>
      <c r="E35" s="22"/>
      <c r="F35" s="23"/>
      <c r="G35" s="23"/>
      <c r="H35" s="24" t="s">
        <v>1824</v>
      </c>
      <c r="I35" s="25"/>
      <c r="J35" s="98"/>
      <c r="K35" s="27">
        <f>IF(C35="",,VLOOKUP(C35,Patrones!$A$1:$E$293,5,FALSE))</f>
        <v>0</v>
      </c>
      <c r="L35" s="27"/>
      <c r="M35" s="27"/>
      <c r="N35" s="27"/>
    </row>
    <row r="36" spans="1:14">
      <c r="A36" s="568"/>
      <c r="B36" s="562"/>
      <c r="C36" s="127"/>
      <c r="D36" s="145">
        <v>0</v>
      </c>
      <c r="E36" s="127"/>
      <c r="F36" s="165"/>
      <c r="G36" s="165"/>
      <c r="H36" s="79" t="s">
        <v>1824</v>
      </c>
      <c r="I36" s="146"/>
      <c r="J36" s="242"/>
      <c r="K36" s="145">
        <f>IF(C36="",,VLOOKUP(C36,Patrones!$A$1:$E$293,5,FALSE))</f>
        <v>0</v>
      </c>
      <c r="L36" s="145"/>
      <c r="M36" s="145"/>
      <c r="N36" s="145"/>
    </row>
    <row r="37" spans="1:14" ht="15" thickBot="1">
      <c r="A37" s="568"/>
      <c r="B37" s="563"/>
      <c r="C37" s="173"/>
      <c r="D37" s="169">
        <v>0</v>
      </c>
      <c r="E37" s="173"/>
      <c r="F37" s="170"/>
      <c r="G37" s="170"/>
      <c r="H37" s="171" t="s">
        <v>1824</v>
      </c>
      <c r="I37" s="172"/>
      <c r="J37" s="268"/>
      <c r="K37" s="169">
        <f>IF(C37="",,VLOOKUP(C37,Patrones!$A$1:$E$293,5,FALSE))</f>
        <v>0</v>
      </c>
      <c r="L37" s="169"/>
      <c r="M37" s="169"/>
      <c r="N37" s="169"/>
    </row>
    <row r="38" spans="1:14" ht="15" customHeight="1">
      <c r="A38" s="568"/>
      <c r="B38" s="570" t="s">
        <v>203</v>
      </c>
      <c r="C38" s="232"/>
      <c r="D38" s="252">
        <v>0</v>
      </c>
      <c r="E38" s="20"/>
      <c r="F38" s="91"/>
      <c r="G38" s="91"/>
      <c r="H38" s="92" t="s">
        <v>1824</v>
      </c>
      <c r="I38" s="154"/>
      <c r="J38" s="99"/>
      <c r="K38" s="28"/>
      <c r="L38" s="28"/>
      <c r="M38" s="28"/>
      <c r="N38" s="28"/>
    </row>
    <row r="39" spans="1:14" ht="15.75" customHeight="1" thickBot="1">
      <c r="A39" s="568"/>
      <c r="B39" s="571"/>
      <c r="C39" s="233"/>
      <c r="D39" s="253">
        <v>0</v>
      </c>
      <c r="E39" s="128"/>
      <c r="F39" s="204"/>
      <c r="G39" s="204"/>
      <c r="H39" s="168" t="s">
        <v>1824</v>
      </c>
      <c r="I39" s="144"/>
      <c r="J39" s="211"/>
      <c r="K39" s="166"/>
      <c r="L39" s="166"/>
      <c r="M39" s="166"/>
      <c r="N39" s="166"/>
    </row>
    <row r="40" spans="1:14">
      <c r="A40" s="568"/>
      <c r="B40" s="561" t="s">
        <v>21</v>
      </c>
      <c r="C40" s="22"/>
      <c r="D40" s="27">
        <v>0</v>
      </c>
      <c r="E40" s="22"/>
      <c r="F40" s="23"/>
      <c r="G40" s="23"/>
      <c r="H40" s="226" t="s">
        <v>1824</v>
      </c>
      <c r="I40" s="25"/>
      <c r="J40" s="97"/>
      <c r="K40" s="27"/>
      <c r="L40" s="27"/>
      <c r="M40" s="27"/>
      <c r="N40" s="27"/>
    </row>
    <row r="41" spans="1:14" ht="15" thickBot="1">
      <c r="A41" s="568"/>
      <c r="B41" s="563"/>
      <c r="C41" s="173"/>
      <c r="D41" s="169">
        <v>0</v>
      </c>
      <c r="E41" s="173"/>
      <c r="F41" s="170"/>
      <c r="G41" s="170"/>
      <c r="H41" s="171" t="s">
        <v>1824</v>
      </c>
      <c r="I41" s="172"/>
      <c r="J41" s="195"/>
      <c r="K41" s="169"/>
      <c r="L41" s="169"/>
      <c r="M41" s="169"/>
      <c r="N41" s="169"/>
    </row>
    <row r="42" spans="1:14" ht="15" thickBot="1">
      <c r="A42" s="568"/>
      <c r="B42" s="570" t="s">
        <v>22</v>
      </c>
      <c r="C42" s="232" t="s">
        <v>140</v>
      </c>
      <c r="D42" s="252">
        <v>103.1</v>
      </c>
      <c r="E42" s="20" t="s">
        <v>490</v>
      </c>
      <c r="F42" s="21"/>
      <c r="G42" s="21"/>
      <c r="H42" s="92" t="s">
        <v>1824</v>
      </c>
      <c r="I42" s="154" t="s">
        <v>2315</v>
      </c>
      <c r="J42" s="100"/>
      <c r="K42" s="28" t="e">
        <f>IF(C42="",,VLOOKUP(C42,Patrones!$A$1:$E$293,5,FALSE))</f>
        <v>#N/A</v>
      </c>
      <c r="L42" s="28"/>
      <c r="M42" s="28"/>
      <c r="N42" s="26"/>
    </row>
    <row r="43" spans="1:14">
      <c r="A43" s="568"/>
      <c r="B43" s="572"/>
      <c r="C43" s="232" t="s">
        <v>140</v>
      </c>
      <c r="D43" s="254">
        <v>103.1</v>
      </c>
      <c r="E43" s="32" t="s">
        <v>490</v>
      </c>
      <c r="F43" s="257"/>
      <c r="G43" s="257"/>
      <c r="H43" s="96" t="s">
        <v>1824</v>
      </c>
      <c r="I43" s="256" t="s">
        <v>2329</v>
      </c>
      <c r="J43" s="263" t="s">
        <v>2330</v>
      </c>
      <c r="K43" s="26" t="e">
        <f>IF(C43="",,VLOOKUP(C43,Patrones!$A$1:$E$293,5,FALSE))</f>
        <v>#N/A</v>
      </c>
      <c r="L43" s="26"/>
      <c r="M43" s="26"/>
      <c r="N43" s="149"/>
    </row>
    <row r="44" spans="1:14" ht="15" thickBot="1">
      <c r="A44" s="569"/>
      <c r="B44" s="571"/>
      <c r="C44" s="235"/>
      <c r="D44" s="255">
        <v>0</v>
      </c>
      <c r="E44" s="167"/>
      <c r="F44" s="196"/>
      <c r="G44" s="196"/>
      <c r="H44" s="168" t="s">
        <v>1824</v>
      </c>
      <c r="I44" s="174"/>
      <c r="J44" s="230"/>
      <c r="K44" s="166">
        <f>IF(C44="",,VLOOKUP(C44,Patrones!$A$1:$E$293,5,FALSE))</f>
        <v>0</v>
      </c>
      <c r="L44" s="166"/>
      <c r="M44" s="166"/>
      <c r="N44" s="29"/>
    </row>
    <row r="45" spans="1:14" ht="15" thickBot="1">
      <c r="C45" s="102"/>
      <c r="E45" s="2"/>
      <c r="G45" s="198" t="s">
        <v>37</v>
      </c>
      <c r="H45" s="199">
        <f>SUM(H7:H44)</f>
        <v>367.09604166666668</v>
      </c>
      <c r="I45" s="103"/>
    </row>
    <row r="46" spans="1:14">
      <c r="C46" s="102"/>
      <c r="E46" s="2"/>
      <c r="G46" s="104"/>
      <c r="H46" s="105"/>
    </row>
    <row r="47" spans="1:14">
      <c r="C47" s="102"/>
      <c r="E47" s="2"/>
      <c r="G47" s="104"/>
      <c r="H47" s="105"/>
    </row>
    <row r="48" spans="1:14">
      <c r="C48" s="102"/>
    </row>
    <row r="49" spans="3:3">
      <c r="C49" s="102"/>
    </row>
    <row r="50" spans="3:3">
      <c r="C50" s="102"/>
    </row>
    <row r="51" spans="3:3">
      <c r="C51" s="102"/>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0:A31"/>
    <mergeCell ref="B20:B24"/>
    <mergeCell ref="B25:B31"/>
    <mergeCell ref="A7:A19"/>
    <mergeCell ref="B7:B8"/>
    <mergeCell ref="B9:B10"/>
    <mergeCell ref="B11:B13"/>
    <mergeCell ref="B14:B16"/>
    <mergeCell ref="B17:B19"/>
    <mergeCell ref="A32:A44"/>
    <mergeCell ref="B32:B34"/>
    <mergeCell ref="B35:B37"/>
    <mergeCell ref="B38:B39"/>
    <mergeCell ref="B40:B41"/>
    <mergeCell ref="B42:B44"/>
  </mergeCells>
  <dataValidations count="1">
    <dataValidation type="list" allowBlank="1" showInputMessage="1" showErrorMessage="1" sqref="N7:N44" xr:uid="{8EC385C9-9507-43E6-9012-B2AC8E80A187}">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5">
        <x14:dataValidation type="list" allowBlank="1" showInputMessage="1" xr:uid="{CE90973B-D0CE-412F-A216-540DAA2F4253}">
          <x14:formula1>
            <xm:f>Guias!$H$3:$H$22</xm:f>
          </x14:formula1>
          <xm:sqref>E7:E44</xm:sqref>
        </x14:dataValidation>
        <x14:dataValidation type="list" allowBlank="1" showInputMessage="1" xr:uid="{8A1A932D-6784-4A10-984B-4BC444FAEB0D}">
          <x14:formula1>
            <xm:f>Guias!$J$3:$J$25</xm:f>
          </x14:formula1>
          <xm:sqref>I7:I44</xm:sqref>
        </x14:dataValidation>
        <x14:dataValidation type="list" allowBlank="1" showInputMessage="1" showErrorMessage="1" xr:uid="{214A40A0-1C62-4BEE-BE9F-D3AC8997345B}">
          <x14:formula1>
            <xm:f>Guias!$P$3:$P$78</xm:f>
          </x14:formula1>
          <xm:sqref>L7:L44</xm:sqref>
        </x14:dataValidation>
        <x14:dataValidation type="list" allowBlank="1" showInputMessage="1" showErrorMessage="1" xr:uid="{3736B40E-70D2-4DD6-85A1-2E74021C702C}">
          <x14:formula1>
            <xm:f>Guias!$R$3:$R$102</xm:f>
          </x14:formula1>
          <xm:sqref>M7:M44</xm:sqref>
        </x14:dataValidation>
        <x14:dataValidation type="list" allowBlank="1" showInputMessage="1" xr:uid="{60FDCD2C-F9AF-4AB9-AEEF-8ED27A0073A8}">
          <x14:formula1>
            <xm:f>Guias!$A$2:$A$4</xm:f>
          </x14:formula1>
          <xm:sqref>C7:C8</xm:sqref>
        </x14:dataValidation>
        <x14:dataValidation type="list" allowBlank="1" showInputMessage="1" xr:uid="{060F6C54-0EDE-4BC3-B7A0-7A3469A3A7B1}">
          <x14:formula1>
            <xm:f>Guias!$A$85:$A$142</xm:f>
          </x14:formula1>
          <xm:sqref>C25:C31</xm:sqref>
        </x14:dataValidation>
        <x14:dataValidation type="list" allowBlank="1" showInputMessage="1" xr:uid="{D95A82B4-B980-4A72-8C6A-565DB691C35D}">
          <x14:formula1>
            <xm:f>Guias!$A$245:$A$259</xm:f>
          </x14:formula1>
          <xm:sqref>C14:C16</xm:sqref>
        </x14:dataValidation>
        <x14:dataValidation type="list" allowBlank="1" showInputMessage="1" xr:uid="{16958F83-1A08-4212-8829-4D217E92C31D}">
          <x14:formula1>
            <xm:f>Guias!$A$200:$A$224</xm:f>
          </x14:formula1>
          <xm:sqref>C11:C13</xm:sqref>
        </x14:dataValidation>
        <x14:dataValidation type="list" allowBlank="1" showInputMessage="1" xr:uid="{2844B549-07F9-414A-B268-B7FA14C9859F}">
          <x14:formula1>
            <xm:f>Guias!$A$260:$A$272</xm:f>
          </x14:formula1>
          <xm:sqref>C17:C19</xm:sqref>
        </x14:dataValidation>
        <x14:dataValidation type="list" allowBlank="1" showInputMessage="1" xr:uid="{3F7B409B-E03A-4894-809A-686BF30D8B45}">
          <x14:formula1>
            <xm:f>Guias!$A$168:$A$171</xm:f>
          </x14:formula1>
          <xm:sqref>C40:C41</xm:sqref>
        </x14:dataValidation>
        <x14:dataValidation type="list" allowBlank="1" showInputMessage="1" xr:uid="{F6D6DB60-0522-4DCF-90E7-8853CA847F11}">
          <x14:formula1>
            <xm:f>Guias!$A$243:$A$244</xm:f>
          </x14:formula1>
          <xm:sqref>C38:C39</xm:sqref>
        </x14:dataValidation>
        <x14:dataValidation type="list" allowBlank="1" showInputMessage="1" xr:uid="{F1CAE4DA-B24F-4646-940F-AEA9C2A08F56}">
          <x14:formula1>
            <xm:f>Guias!$A$230:$A$242</xm:f>
          </x14:formula1>
          <xm:sqref>C35:C37</xm:sqref>
        </x14:dataValidation>
        <x14:dataValidation type="list" allowBlank="1" showInputMessage="1" xr:uid="{3576E59C-2AB1-4C1D-8AD8-0BF27249F096}">
          <x14:formula1>
            <xm:f>Guias!$A$172:$A$199</xm:f>
          </x14:formula1>
          <xm:sqref>C42:C44</xm:sqref>
        </x14:dataValidation>
        <x14:dataValidation type="list" allowBlank="1" showInputMessage="1" xr:uid="{6B2734BA-4F44-4667-8533-0007DB0531C4}">
          <x14:formula1>
            <xm:f>Guias!$A$143:$A$167</xm:f>
          </x14:formula1>
          <xm:sqref>C32:C34</xm:sqref>
        </x14:dataValidation>
        <x14:dataValidation type="list" allowBlank="1" showInputMessage="1" xr:uid="{AC00CFA5-10F3-4B31-8E26-CAD05712483B}">
          <x14:formula1>
            <xm:f>Guias!$A$5:$A$84</xm:f>
          </x14:formula1>
          <xm:sqref>C20:C24</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95115-C1B2-43E2-99FA-C570422EB0A1}">
  <sheetPr codeName="Sheet22"/>
  <dimension ref="A1:P76"/>
  <sheetViews>
    <sheetView zoomScale="85" zoomScaleNormal="85" workbookViewId="0">
      <selection activeCell="D14" sqref="D1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c r="A7" s="564" t="s">
        <v>658</v>
      </c>
      <c r="B7" s="561" t="s">
        <v>67</v>
      </c>
      <c r="C7" s="22"/>
      <c r="D7" s="27">
        <f>IF(C7="",,VLOOKUP(C7,CIERRE!A$70:AJ$800,9,FALSE))</f>
        <v>0</v>
      </c>
      <c r="E7" s="22"/>
      <c r="F7" s="23"/>
      <c r="G7" s="23"/>
      <c r="H7" s="24" t="str">
        <f t="shared" ref="H7:H44" si="0">IF(MID(G7,1,3)="Con","",IF(E7="APAGADO",D7/24*(IF((G7-F7)*24&gt;0,(G7-F7)*24,24+(G7-F7)*24))," "))</f>
        <v xml:space="preserve"> </v>
      </c>
      <c r="I7" s="25"/>
      <c r="J7" s="97"/>
      <c r="K7" s="27"/>
      <c r="L7" s="27"/>
      <c r="M7" s="27"/>
      <c r="N7" s="27"/>
      <c r="P7" s="3" t="s">
        <v>1305</v>
      </c>
    </row>
    <row r="8" spans="1:16" ht="15"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c r="D11" s="27">
        <f>IF(C11="",,VLOOKUP(C11,CIERRE!A$70:AJ$800,9,FALSE))</f>
        <v>0</v>
      </c>
      <c r="E11" s="22"/>
      <c r="F11" s="23"/>
      <c r="G11" s="23"/>
      <c r="H11" s="24" t="str">
        <f t="shared" si="0"/>
        <v xml:space="preserve"> </v>
      </c>
      <c r="I11" s="25"/>
      <c r="J11" s="97"/>
      <c r="K11" s="27">
        <f>IF(C11="",,VLOOKUP(C11,Patrones!$A$1:$E$293,5,FALSE))</f>
        <v>0</v>
      </c>
      <c r="L11" s="27"/>
      <c r="M11" s="27"/>
      <c r="N11" s="27"/>
    </row>
    <row r="12" spans="1:16">
      <c r="A12" s="565"/>
      <c r="B12" s="562"/>
      <c r="C12" s="19"/>
      <c r="D12" s="161">
        <f>IF(C12="",,VLOOKUP(C12,CIERRE!A$70:AJ$800,9,FALSE))</f>
        <v>0</v>
      </c>
      <c r="E12" s="19"/>
      <c r="F12" s="83"/>
      <c r="G12" s="83"/>
      <c r="H12" s="226" t="str">
        <f t="shared" si="0"/>
        <v xml:space="preserve"> </v>
      </c>
      <c r="I12" s="270"/>
      <c r="J12" s="262"/>
      <c r="K12" s="161">
        <f>IF(C12="",,VLOOKUP(C12,Patrones!$A$1:$E$293,5,FALSE))</f>
        <v>0</v>
      </c>
      <c r="L12" s="161"/>
      <c r="M12" s="161"/>
      <c r="N12" s="161"/>
    </row>
    <row r="13" spans="1:16" ht="15"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c r="A14" s="565"/>
      <c r="B14" s="558" t="s">
        <v>29</v>
      </c>
      <c r="C14" s="232" t="s">
        <v>2309</v>
      </c>
      <c r="D14" s="252"/>
      <c r="E14" s="20" t="s">
        <v>490</v>
      </c>
      <c r="F14" s="91"/>
      <c r="G14" s="91"/>
      <c r="H14" s="92" t="str">
        <f t="shared" si="0"/>
        <v xml:space="preserve"> </v>
      </c>
      <c r="I14" s="251" t="s">
        <v>2335</v>
      </c>
      <c r="J14" s="99"/>
      <c r="K14" s="28"/>
      <c r="L14" s="28"/>
      <c r="M14" s="28"/>
      <c r="N14" s="28"/>
    </row>
    <row r="15" spans="1:16" ht="29">
      <c r="A15" s="565"/>
      <c r="B15" s="559"/>
      <c r="C15" s="233" t="s">
        <v>2309</v>
      </c>
      <c r="D15" s="253"/>
      <c r="E15" s="128" t="s">
        <v>490</v>
      </c>
      <c r="F15" s="95"/>
      <c r="G15" s="95"/>
      <c r="H15" s="96" t="str">
        <f t="shared" si="0"/>
        <v xml:space="preserve"> </v>
      </c>
      <c r="I15" s="256" t="s">
        <v>2342</v>
      </c>
      <c r="J15" s="267"/>
      <c r="K15" s="26"/>
      <c r="L15" s="26"/>
      <c r="M15" s="26"/>
      <c r="N15" s="26"/>
    </row>
    <row r="16" spans="1:16" ht="15" thickBot="1">
      <c r="A16" s="565"/>
      <c r="B16" s="560"/>
      <c r="C16" s="233"/>
      <c r="D16" s="253"/>
      <c r="E16" s="128"/>
      <c r="F16" s="204"/>
      <c r="G16" s="204"/>
      <c r="H16" s="168" t="str">
        <f t="shared" si="0"/>
        <v xml:space="preserve"> </v>
      </c>
      <c r="I16" s="144"/>
      <c r="J16" s="211"/>
      <c r="K16" s="166"/>
      <c r="L16" s="166"/>
      <c r="M16" s="166"/>
      <c r="N16" s="166"/>
    </row>
    <row r="17" spans="1:14" ht="29">
      <c r="A17" s="565"/>
      <c r="B17" s="561" t="s">
        <v>33</v>
      </c>
      <c r="C17" s="22" t="s">
        <v>475</v>
      </c>
      <c r="D17" s="27">
        <f>IF(C17="",,VLOOKUP(C17,CIERRE!A$70:AJ$800,9,FALSE))</f>
        <v>115.44</v>
      </c>
      <c r="E17" s="22" t="s">
        <v>768</v>
      </c>
      <c r="F17" s="23"/>
      <c r="G17" s="23"/>
      <c r="H17" s="24" t="str">
        <f t="shared" si="0"/>
        <v xml:space="preserve"> </v>
      </c>
      <c r="I17" s="25" t="s">
        <v>2341</v>
      </c>
      <c r="J17" s="97"/>
      <c r="K17" s="27" t="e">
        <f>IF(C17="",,VLOOKUP(C17,Patrones!$A$1:$E$293,5,FALSE))</f>
        <v>#N/A</v>
      </c>
      <c r="L17" s="27"/>
      <c r="M17" s="27"/>
      <c r="N17" s="27"/>
    </row>
    <row r="18" spans="1:14" ht="29">
      <c r="A18" s="565"/>
      <c r="B18" s="562"/>
      <c r="C18" s="19" t="s">
        <v>472</v>
      </c>
      <c r="D18" s="161">
        <f>IF(C18="",,VLOOKUP(C18,CIERRE!A$70:AJ$800,9,FALSE))</f>
        <v>156</v>
      </c>
      <c r="E18" s="127" t="s">
        <v>768</v>
      </c>
      <c r="F18" s="165"/>
      <c r="G18" s="165"/>
      <c r="H18" s="79" t="str">
        <f t="shared" ref="H18:H21" si="1">IF(MID(G18,1,3)="Con","",IF(E18="APAGADO",D18/24*(IF((G18-F18)*24&gt;0,(G18-F18)*24,24+(G18-F18)*24))," "))</f>
        <v xml:space="preserve"> </v>
      </c>
      <c r="I18" s="146" t="s">
        <v>2341</v>
      </c>
      <c r="J18" s="269"/>
      <c r="K18" s="145" t="str">
        <f>IF(C18="",,VLOOKUP(C18,Patrones!$A$1:$E$293,5,FALSE))</f>
        <v>YLBA-026WIW</v>
      </c>
      <c r="L18" s="145"/>
      <c r="M18" s="145"/>
      <c r="N18" s="145"/>
    </row>
    <row r="19" spans="1:14" ht="29">
      <c r="A19" s="565"/>
      <c r="B19" s="562"/>
      <c r="C19" s="19" t="s">
        <v>292</v>
      </c>
      <c r="D19" s="161">
        <f>IF(C19="",,VLOOKUP(C19,CIERRE!A$70:AJ$800,9,FALSE))</f>
        <v>577.76</v>
      </c>
      <c r="E19" s="127" t="s">
        <v>768</v>
      </c>
      <c r="F19" s="165"/>
      <c r="G19" s="165"/>
      <c r="H19" s="79" t="str">
        <f t="shared" si="1"/>
        <v xml:space="preserve"> </v>
      </c>
      <c r="I19" s="146" t="s">
        <v>2341</v>
      </c>
      <c r="J19" s="269"/>
      <c r="K19" s="145" t="str">
        <f>IF(C19="",,VLOOKUP(C19,Patrones!$A$1:$E$293,5,FALSE))</f>
        <v>YLBA-026WIW</v>
      </c>
      <c r="L19" s="145"/>
      <c r="M19" s="145"/>
      <c r="N19" s="145"/>
    </row>
    <row r="20" spans="1:14" ht="29">
      <c r="A20" s="565"/>
      <c r="B20" s="562"/>
      <c r="C20" s="19" t="s">
        <v>309</v>
      </c>
      <c r="D20" s="161">
        <f>IF(C20="",,VLOOKUP(C20,CIERRE!A$70:AJ$800,9,FALSE))</f>
        <v>420</v>
      </c>
      <c r="E20" s="127" t="s">
        <v>768</v>
      </c>
      <c r="F20" s="165"/>
      <c r="G20" s="165"/>
      <c r="H20" s="79" t="str">
        <f t="shared" si="1"/>
        <v xml:space="preserve"> </v>
      </c>
      <c r="I20" s="146" t="s">
        <v>2341</v>
      </c>
      <c r="J20" s="269"/>
      <c r="K20" s="145" t="str">
        <f>IF(C20="",,VLOOKUP(C20,Patrones!$A$1:$E$293,5,FALSE))</f>
        <v>YLBA-026WIW</v>
      </c>
      <c r="L20" s="145"/>
      <c r="M20" s="145"/>
      <c r="N20" s="145"/>
    </row>
    <row r="21" spans="1:14">
      <c r="A21" s="565"/>
      <c r="B21" s="562"/>
      <c r="C21" s="19"/>
      <c r="D21" s="161">
        <f>IF(C21="",,VLOOKUP(C21,CIERRE!A$70:AJ$800,9,FALSE))</f>
        <v>0</v>
      </c>
      <c r="E21" s="127"/>
      <c r="F21" s="165"/>
      <c r="G21" s="165"/>
      <c r="H21" s="79" t="str">
        <f t="shared" si="1"/>
        <v xml:space="preserve"> </v>
      </c>
      <c r="I21" s="146"/>
      <c r="J21" s="269"/>
      <c r="K21" s="145">
        <f>IF(C21="",,VLOOKUP(C21,Patrones!$A$1:$E$293,5,FALSE))</f>
        <v>0</v>
      </c>
      <c r="L21" s="145"/>
      <c r="M21" s="145"/>
      <c r="N21" s="145"/>
    </row>
    <row r="22" spans="1:14">
      <c r="A22" s="565"/>
      <c r="B22" s="562"/>
      <c r="C22" s="19"/>
      <c r="D22" s="161">
        <f>IF(C22="",,VLOOKUP(C22,CIERRE!A$70:AJ$800,9,FALSE))</f>
        <v>0</v>
      </c>
      <c r="E22" s="127"/>
      <c r="F22" s="165"/>
      <c r="G22" s="165"/>
      <c r="H22" s="79" t="str">
        <f t="shared" si="0"/>
        <v xml:space="preserve"> </v>
      </c>
      <c r="I22" s="146"/>
      <c r="J22" s="269"/>
      <c r="K22" s="145">
        <f>IF(C22="",,VLOOKUP(C22,Patrones!$A$1:$E$293,5,FALSE))</f>
        <v>0</v>
      </c>
      <c r="L22" s="145"/>
      <c r="M22" s="145"/>
      <c r="N22" s="145"/>
    </row>
    <row r="23" spans="1:14" ht="15" thickBot="1">
      <c r="A23" s="566"/>
      <c r="B23" s="563"/>
      <c r="C23" s="19"/>
      <c r="D23" s="169">
        <f>IF(C23="",,VLOOKUP(C23,CIERRE!A$70:AJ$800,9,FALSE))</f>
        <v>0</v>
      </c>
      <c r="E23" s="173"/>
      <c r="F23" s="170"/>
      <c r="G23" s="170"/>
      <c r="H23" s="171" t="str">
        <f t="shared" si="0"/>
        <v xml:space="preserve"> </v>
      </c>
      <c r="I23" s="172"/>
      <c r="J23" s="195"/>
      <c r="K23" s="169">
        <f>IF(C23="",,VLOOKUP(C23,Patrones!$A$1:$E$293,5,FALSE))</f>
        <v>0</v>
      </c>
      <c r="L23" s="169"/>
      <c r="M23" s="169"/>
      <c r="N23" s="169"/>
    </row>
    <row r="24" spans="1:14">
      <c r="A24" s="556" t="s">
        <v>659</v>
      </c>
      <c r="B24" s="558" t="s">
        <v>8</v>
      </c>
      <c r="C24" s="232" t="s">
        <v>81</v>
      </c>
      <c r="D24" s="253">
        <f>IF(C24="",,VLOOKUP(C24,CIERRE!A$70:AJ$800,9,FALSE))</f>
        <v>159.19999999999999</v>
      </c>
      <c r="E24" s="20" t="s">
        <v>137</v>
      </c>
      <c r="F24" s="91">
        <v>0.3263888888888889</v>
      </c>
      <c r="G24" s="91">
        <v>0.46875</v>
      </c>
      <c r="H24" s="92">
        <f>IF(MID(G24,1,3)="Con","",IF(E24="APAGADO",D24/24*(IF((G24-F24)*24&gt;0,(G24-F24)*24,24+(G24-F24)*24))," "))</f>
        <v>22.663888888888888</v>
      </c>
      <c r="I24" s="154" t="s">
        <v>1050</v>
      </c>
      <c r="J24" s="99"/>
      <c r="K24" s="28" t="str">
        <f>IF(C24="",,VLOOKUP(C24,Patrones!$A$1:$E$293,5,FALSE))</f>
        <v>ACAG-070IUI</v>
      </c>
      <c r="L24" s="28"/>
      <c r="M24" s="28"/>
      <c r="N24" s="28"/>
    </row>
    <row r="25" spans="1:14" ht="29">
      <c r="A25" s="557"/>
      <c r="B25" s="559"/>
      <c r="C25" s="237" t="s">
        <v>1061</v>
      </c>
      <c r="D25" s="254">
        <f>IF(C25="",,VLOOKUP(C25,CIERRE!A$70:AJ$800,9,FALSE))</f>
        <v>522</v>
      </c>
      <c r="E25" s="238" t="s">
        <v>490</v>
      </c>
      <c r="F25" s="228"/>
      <c r="G25" s="228"/>
      <c r="H25" s="239" t="str">
        <f t="shared" si="0"/>
        <v xml:space="preserve"> </v>
      </c>
      <c r="I25" s="251" t="s">
        <v>2344</v>
      </c>
      <c r="J25" s="229" t="s">
        <v>2347</v>
      </c>
      <c r="K25" s="162" t="str">
        <f>IF(C25="",,VLOOKUP(C25,Patrones!$A$1:$E$293,5,FALSE))</f>
        <v>ACAJ-209R1IUI</v>
      </c>
      <c r="L25" s="162"/>
      <c r="M25" s="162"/>
      <c r="N25" s="162"/>
    </row>
    <row r="26" spans="1:14">
      <c r="A26" s="557"/>
      <c r="B26" s="559"/>
      <c r="C26" s="237" t="s">
        <v>862</v>
      </c>
      <c r="D26" s="254" t="e">
        <f>IF(C26="",,VLOOKUP(C26,CIERRE!A$70:AJ$800,9,FALSE))</f>
        <v>#N/A</v>
      </c>
      <c r="E26" s="238"/>
      <c r="F26" s="228"/>
      <c r="G26" s="228"/>
      <c r="H26" s="239" t="str">
        <f t="shared" si="0"/>
        <v xml:space="preserve"> </v>
      </c>
      <c r="I26" s="251" t="s">
        <v>2345</v>
      </c>
      <c r="J26" s="229"/>
      <c r="K26" s="162" t="str">
        <f>IF(C26="",,VLOOKUP(C26,Patrones!$A$1:$E$293,5,FALSE))</f>
        <v>ACAI-107IUI</v>
      </c>
      <c r="L26" s="162"/>
      <c r="M26" s="162"/>
      <c r="N26" s="162"/>
    </row>
    <row r="27" spans="1:14" ht="15" thickBot="1">
      <c r="A27" s="557"/>
      <c r="B27" s="560"/>
      <c r="C27" s="236"/>
      <c r="D27" s="253">
        <f>IF(C27="",,VLOOKUP(C27,CIERRE!A$70:AJ$800,9,FALSE))</f>
        <v>0</v>
      </c>
      <c r="E27" s="150"/>
      <c r="F27" s="93"/>
      <c r="G27" s="93"/>
      <c r="H27" s="94" t="str">
        <f t="shared" si="0"/>
        <v xml:space="preserve"> </v>
      </c>
      <c r="I27" s="152"/>
      <c r="J27" s="101"/>
      <c r="K27" s="29">
        <f>IF(C27="",,VLOOKUP(C27,Patrones!$A$1:$E$293,5,FALSE))</f>
        <v>0</v>
      </c>
      <c r="L27" s="29"/>
      <c r="M27" s="29"/>
      <c r="N27" s="29"/>
    </row>
    <row r="28" spans="1:14" ht="43.5">
      <c r="A28" s="557"/>
      <c r="B28" s="561" t="s">
        <v>66</v>
      </c>
      <c r="C28" s="22" t="s">
        <v>11</v>
      </c>
      <c r="D28" s="27">
        <f>IF(C28="",,VLOOKUP(C28,CIERRE!A$70:AJ$800,9,FALSE))</f>
        <v>285.76</v>
      </c>
      <c r="E28" s="22" t="s">
        <v>137</v>
      </c>
      <c r="F28" s="23">
        <v>0.16666666666666666</v>
      </c>
      <c r="G28" s="23">
        <v>0.3923611111111111</v>
      </c>
      <c r="H28" s="24">
        <f t="shared" si="0"/>
        <v>64.49444444444444</v>
      </c>
      <c r="I28" s="25" t="s">
        <v>1045</v>
      </c>
      <c r="J28" s="98" t="s">
        <v>2340</v>
      </c>
      <c r="K28" s="27" t="str">
        <f>IF(C28="",,VLOOKUP(C28,Patrones!$A$1:$E$293,5,FALSE))</f>
        <v>ACAH-161ITI</v>
      </c>
      <c r="L28" s="27"/>
      <c r="M28" s="27"/>
      <c r="N28" s="27"/>
    </row>
    <row r="29" spans="1:14" ht="43.5">
      <c r="A29" s="557"/>
      <c r="B29" s="562"/>
      <c r="C29" s="127" t="s">
        <v>69</v>
      </c>
      <c r="D29" s="145" t="e">
        <f>IF(C29="",,VLOOKUP(C29,CIERRE!A$70:AJ$800,9,FALSE))</f>
        <v>#N/A</v>
      </c>
      <c r="E29" s="127" t="s">
        <v>137</v>
      </c>
      <c r="F29" s="165">
        <v>0.60763888888888895</v>
      </c>
      <c r="G29" s="165"/>
      <c r="H29" s="79" t="e">
        <f t="shared" si="0"/>
        <v>#N/A</v>
      </c>
      <c r="I29" s="146" t="s">
        <v>1041</v>
      </c>
      <c r="J29" s="242" t="s">
        <v>2346</v>
      </c>
      <c r="K29" s="145" t="str">
        <f>IF(C29="",,VLOOKUP(C29,Patrones!$A$1:$E$293,5,FALSE))</f>
        <v>ACAC-027ITI</v>
      </c>
      <c r="L29" s="161"/>
      <c r="M29" s="161"/>
      <c r="N29" s="161"/>
    </row>
    <row r="30" spans="1:14">
      <c r="A30" s="557"/>
      <c r="B30" s="562"/>
      <c r="C30" s="405"/>
      <c r="D30" s="352"/>
      <c r="E30" s="405"/>
      <c r="F30" s="406"/>
      <c r="G30" s="406"/>
      <c r="H30" s="354"/>
      <c r="I30" s="407"/>
      <c r="J30" s="356"/>
      <c r="K30" s="352"/>
      <c r="L30" s="161"/>
      <c r="M30" s="161"/>
      <c r="N30" s="151"/>
    </row>
    <row r="31" spans="1:14" ht="15" thickBot="1">
      <c r="A31" s="557"/>
      <c r="B31" s="563"/>
      <c r="C31" s="78"/>
      <c r="D31" s="153">
        <f>IF(C31="",,VLOOKUP(C31,CIERRE!A$70:AJ$800,9,FALSE))</f>
        <v>0</v>
      </c>
      <c r="E31" s="78"/>
      <c r="F31" s="265"/>
      <c r="G31" s="265"/>
      <c r="H31" s="266" t="str">
        <f t="shared" si="0"/>
        <v xml:space="preserve"> </v>
      </c>
      <c r="I31" s="155"/>
      <c r="J31" s="268"/>
      <c r="K31" s="153">
        <f>IF(C31="",,VLOOKUP(C31,Patrones!$A$1:$E$293,5,FALSE))</f>
        <v>0</v>
      </c>
      <c r="L31" s="161"/>
      <c r="M31" s="161"/>
      <c r="N31" s="151"/>
    </row>
    <row r="32" spans="1:14">
      <c r="A32" s="567" t="s">
        <v>660</v>
      </c>
      <c r="B32" s="558" t="s">
        <v>20</v>
      </c>
      <c r="C32" s="232" t="s">
        <v>57</v>
      </c>
      <c r="D32" s="252">
        <f>IF(C32="",,VLOOKUP(C32,CIERRE!A$70:AJ$800,9,FALSE))</f>
        <v>445.28</v>
      </c>
      <c r="E32" s="20" t="s">
        <v>490</v>
      </c>
      <c r="F32" s="21"/>
      <c r="G32" s="21"/>
      <c r="H32" s="194" t="str">
        <f t="shared" si="0"/>
        <v xml:space="preserve"> </v>
      </c>
      <c r="I32" s="154" t="s">
        <v>2337</v>
      </c>
      <c r="J32" s="99"/>
      <c r="K32" s="28" t="str">
        <f>IF(C32="",,VLOOKUP(C32,Patrones!$A$1:$E$293,5,FALSE))</f>
        <v>ACSD-014IUI</v>
      </c>
      <c r="L32" s="28"/>
      <c r="M32" s="28"/>
      <c r="N32" s="28"/>
    </row>
    <row r="33" spans="1:14">
      <c r="A33" s="568"/>
      <c r="B33" s="559"/>
      <c r="C33" s="233"/>
      <c r="D33" s="253">
        <f>IF(C33="",,VLOOKUP(C33,CIERRE!A$70:AJ$800,9,FALSE))</f>
        <v>0</v>
      </c>
      <c r="E33" s="128"/>
      <c r="F33" s="95"/>
      <c r="G33" s="95"/>
      <c r="H33" s="96" t="str">
        <f t="shared" si="0"/>
        <v xml:space="preserve"> </v>
      </c>
      <c r="I33" s="256"/>
      <c r="J33" s="267"/>
      <c r="K33" s="26">
        <f>IF(C33="",,VLOOKUP(C33,Patrones!$A$1:$E$293,5,FALSE))</f>
        <v>0</v>
      </c>
      <c r="L33" s="26"/>
      <c r="M33" s="26"/>
      <c r="N33" s="26"/>
    </row>
    <row r="34" spans="1:14" ht="15" thickBot="1">
      <c r="A34" s="568"/>
      <c r="B34" s="560"/>
      <c r="C34" s="233"/>
      <c r="D34" s="253">
        <f>IF(C34="",,VLOOKUP(C34,CIERRE!A$70:AJ$800,9,FALSE))</f>
        <v>0</v>
      </c>
      <c r="E34" s="128"/>
      <c r="F34" s="204"/>
      <c r="G34" s="204"/>
      <c r="H34" s="168" t="str">
        <f t="shared" si="0"/>
        <v xml:space="preserve"> </v>
      </c>
      <c r="I34" s="144"/>
      <c r="J34" s="211"/>
      <c r="K34" s="166">
        <f>IF(C34="",,VLOOKUP(C34,Patrones!$A$1:$E$293,5,FALSE))</f>
        <v>0</v>
      </c>
      <c r="L34" s="166"/>
      <c r="M34" s="166"/>
      <c r="N34" s="166"/>
    </row>
    <row r="35" spans="1:14">
      <c r="A35" s="568"/>
      <c r="B35" s="561" t="s">
        <v>28</v>
      </c>
      <c r="C35" s="22"/>
      <c r="D35" s="27">
        <f>IF(C35="",,VLOOKUP(C35,CIERRE!A$70:AJ$800,9,FALSE))</f>
        <v>0</v>
      </c>
      <c r="E35" s="22"/>
      <c r="F35" s="23"/>
      <c r="G35" s="23"/>
      <c r="H35" s="24" t="str">
        <f t="shared" si="0"/>
        <v xml:space="preserve"> </v>
      </c>
      <c r="I35" s="25"/>
      <c r="J35" s="98"/>
      <c r="K35" s="27">
        <f>IF(C35="",,VLOOKUP(C35,Patrones!$A$1:$E$293,5,FALSE))</f>
        <v>0</v>
      </c>
      <c r="L35" s="27"/>
      <c r="M35" s="27"/>
      <c r="N35" s="27"/>
    </row>
    <row r="36" spans="1:14">
      <c r="A36" s="568"/>
      <c r="B36" s="562"/>
      <c r="C36" s="127"/>
      <c r="D36" s="145">
        <f>IF(C36="",,VLOOKUP(C36,CIERRE!A$70:AJ$800,9,FALSE))</f>
        <v>0</v>
      </c>
      <c r="E36" s="127"/>
      <c r="F36" s="165"/>
      <c r="G36" s="165"/>
      <c r="H36" s="79" t="str">
        <f t="shared" si="0"/>
        <v xml:space="preserve"> </v>
      </c>
      <c r="I36" s="146"/>
      <c r="J36" s="242"/>
      <c r="K36" s="145">
        <f>IF(C36="",,VLOOKUP(C36,Patrones!$A$1:$E$293,5,FALSE))</f>
        <v>0</v>
      </c>
      <c r="L36" s="145"/>
      <c r="M36" s="145"/>
      <c r="N36" s="145"/>
    </row>
    <row r="37" spans="1:14" ht="15" thickBot="1">
      <c r="A37" s="568"/>
      <c r="B37" s="563"/>
      <c r="C37" s="173"/>
      <c r="D37" s="169">
        <f>IF(C37="",,VLOOKUP(C37,CIERRE!A$70:AJ$800,9,FALSE))</f>
        <v>0</v>
      </c>
      <c r="E37" s="173"/>
      <c r="F37" s="170"/>
      <c r="G37" s="170"/>
      <c r="H37" s="171" t="str">
        <f t="shared" si="0"/>
        <v xml:space="preserve"> </v>
      </c>
      <c r="I37" s="172"/>
      <c r="J37" s="268"/>
      <c r="K37" s="169">
        <f>IF(C37="",,VLOOKUP(C37,Patrones!$A$1:$E$293,5,FALSE))</f>
        <v>0</v>
      </c>
      <c r="L37" s="169"/>
      <c r="M37" s="169"/>
      <c r="N37" s="169"/>
    </row>
    <row r="38" spans="1:14" ht="15" customHeight="1">
      <c r="A38" s="568"/>
      <c r="B38" s="570" t="s">
        <v>203</v>
      </c>
      <c r="C38" s="232"/>
      <c r="D38" s="252">
        <f>IF(C38="",,VLOOKUP(C38,CIERRE!A$70:AJ$800,9,FALSE))</f>
        <v>0</v>
      </c>
      <c r="E38" s="20"/>
      <c r="F38" s="91"/>
      <c r="G38" s="91"/>
      <c r="H38" s="92" t="str">
        <f t="shared" si="0"/>
        <v xml:space="preserve"> </v>
      </c>
      <c r="I38" s="154"/>
      <c r="J38" s="99"/>
      <c r="K38" s="28"/>
      <c r="L38" s="28"/>
      <c r="M38" s="28"/>
      <c r="N38" s="28"/>
    </row>
    <row r="39" spans="1:14" ht="15.75" customHeight="1" thickBot="1">
      <c r="A39" s="568"/>
      <c r="B39" s="571"/>
      <c r="C39" s="233"/>
      <c r="D39" s="253">
        <f>IF(C39="",,VLOOKUP(C39,CIERRE!A$70:AJ$800,9,FALSE))</f>
        <v>0</v>
      </c>
      <c r="E39" s="128"/>
      <c r="F39" s="204"/>
      <c r="G39" s="204"/>
      <c r="H39" s="168" t="str">
        <f t="shared" si="0"/>
        <v xml:space="preserve"> </v>
      </c>
      <c r="I39" s="144"/>
      <c r="J39" s="211"/>
      <c r="K39" s="166"/>
      <c r="L39" s="166"/>
      <c r="M39" s="166"/>
      <c r="N39" s="166"/>
    </row>
    <row r="40" spans="1:14">
      <c r="A40" s="568"/>
      <c r="B40" s="561" t="s">
        <v>21</v>
      </c>
      <c r="C40" s="22"/>
      <c r="D40" s="27">
        <f>IF(C40="",,VLOOKUP(C40,CIERRE!A$70:AJ$800,9,FALSE))</f>
        <v>0</v>
      </c>
      <c r="E40" s="22"/>
      <c r="F40" s="23"/>
      <c r="G40" s="23"/>
      <c r="H40" s="226" t="str">
        <f t="shared" si="0"/>
        <v xml:space="preserve"> </v>
      </c>
      <c r="I40" s="25"/>
      <c r="J40" s="97"/>
      <c r="K40" s="27"/>
      <c r="L40" s="27"/>
      <c r="M40" s="27"/>
      <c r="N40" s="27"/>
    </row>
    <row r="41" spans="1:14" ht="15" thickBot="1">
      <c r="A41" s="568"/>
      <c r="B41" s="563"/>
      <c r="C41" s="173"/>
      <c r="D41" s="169">
        <f>IF(C41="",,VLOOKUP(C41,CIERRE!A$70:AJ$800,9,FALSE))</f>
        <v>0</v>
      </c>
      <c r="E41" s="173"/>
      <c r="F41" s="170"/>
      <c r="G41" s="170"/>
      <c r="H41" s="171" t="str">
        <f t="shared" si="0"/>
        <v xml:space="preserve"> </v>
      </c>
      <c r="I41" s="172"/>
      <c r="J41" s="195"/>
      <c r="K41" s="169"/>
      <c r="L41" s="169"/>
      <c r="M41" s="169"/>
      <c r="N41" s="169"/>
    </row>
    <row r="42" spans="1:14">
      <c r="A42" s="568"/>
      <c r="B42" s="570" t="s">
        <v>22</v>
      </c>
      <c r="C42" s="232"/>
      <c r="D42" s="252">
        <f>IF(C42="",,VLOOKUP(C42,CIERRE!A$70:AJ$800,9,FALSE))</f>
        <v>0</v>
      </c>
      <c r="E42" s="20"/>
      <c r="F42" s="21"/>
      <c r="G42" s="21"/>
      <c r="H42" s="92" t="str">
        <f t="shared" si="0"/>
        <v xml:space="preserve"> </v>
      </c>
      <c r="I42" s="154"/>
      <c r="J42" s="100"/>
      <c r="K42" s="28">
        <f>IF(C42="",,VLOOKUP(C42,Patrones!$A$1:$E$293,5,FALSE))</f>
        <v>0</v>
      </c>
      <c r="L42" s="28"/>
      <c r="M42" s="28"/>
      <c r="N42" s="26"/>
    </row>
    <row r="43" spans="1:14">
      <c r="A43" s="568"/>
      <c r="B43" s="572"/>
      <c r="C43" s="234"/>
      <c r="D43" s="254">
        <f>IF(C43="",,VLOOKUP(C43,CIERRE!A$70:AJ$800,9,FALSE))</f>
        <v>0</v>
      </c>
      <c r="E43" s="32"/>
      <c r="F43" s="257"/>
      <c r="G43" s="257"/>
      <c r="H43" s="96" t="str">
        <f t="shared" si="0"/>
        <v xml:space="preserve"> </v>
      </c>
      <c r="I43" s="256"/>
      <c r="J43" s="263"/>
      <c r="K43" s="26">
        <f>IF(C43="",,VLOOKUP(C43,Patrones!$A$1:$E$293,5,FALSE))</f>
        <v>0</v>
      </c>
      <c r="L43" s="26"/>
      <c r="M43" s="26"/>
      <c r="N43" s="149"/>
    </row>
    <row r="44" spans="1:14" ht="15" thickBot="1">
      <c r="A44" s="569"/>
      <c r="B44" s="571"/>
      <c r="C44" s="235"/>
      <c r="D44" s="255">
        <f>IF(C44="",,VLOOKUP(C44,CIERRE!A$70:AJ$800,9,FALSE))</f>
        <v>0</v>
      </c>
      <c r="E44" s="167"/>
      <c r="F44" s="196"/>
      <c r="G44" s="196"/>
      <c r="H44" s="168" t="str">
        <f t="shared" si="0"/>
        <v xml:space="preserve"> </v>
      </c>
      <c r="I44" s="174"/>
      <c r="J44" s="230"/>
      <c r="K44" s="166">
        <f>IF(C44="",,VLOOKUP(C44,Patrones!$A$1:$E$293,5,FALSE))</f>
        <v>0</v>
      </c>
      <c r="L44" s="166"/>
      <c r="M44" s="166"/>
      <c r="N44" s="29"/>
    </row>
    <row r="45" spans="1:14" ht="15" thickBot="1">
      <c r="C45" s="102"/>
      <c r="E45" s="2"/>
      <c r="G45" s="198" t="s">
        <v>37</v>
      </c>
      <c r="H45" s="199" t="e">
        <f>SUM(H7:H44)</f>
        <v>#N/A</v>
      </c>
      <c r="I45" s="103"/>
    </row>
    <row r="46" spans="1:14">
      <c r="C46" s="102"/>
      <c r="E46" s="2"/>
      <c r="G46" s="104"/>
      <c r="H46" s="105"/>
    </row>
    <row r="47" spans="1:14">
      <c r="C47" s="102"/>
      <c r="E47" s="2"/>
      <c r="G47" s="104"/>
      <c r="H47" s="105"/>
    </row>
    <row r="48" spans="1:14">
      <c r="C48" s="102"/>
    </row>
    <row r="49" spans="3:3">
      <c r="C49" s="102"/>
    </row>
    <row r="50" spans="3:3">
      <c r="C50" s="102"/>
    </row>
    <row r="51" spans="3:3">
      <c r="C51" s="102"/>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4:A31"/>
    <mergeCell ref="B24:B27"/>
    <mergeCell ref="B28:B31"/>
    <mergeCell ref="A7:A23"/>
    <mergeCell ref="B7:B8"/>
    <mergeCell ref="B9:B10"/>
    <mergeCell ref="B11:B13"/>
    <mergeCell ref="B14:B16"/>
    <mergeCell ref="B17:B23"/>
    <mergeCell ref="A32:A44"/>
    <mergeCell ref="B32:B34"/>
    <mergeCell ref="B35:B37"/>
    <mergeCell ref="B38:B39"/>
    <mergeCell ref="B40:B41"/>
    <mergeCell ref="B42:B44"/>
  </mergeCells>
  <dataValidations count="1">
    <dataValidation type="list" allowBlank="1" showInputMessage="1" showErrorMessage="1" sqref="N7:N44" xr:uid="{93F96E7A-6B62-4CF0-B058-6994EB970159}">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9B6251AE-5DBD-48B8-904B-B46458FC3C30}">
          <x14:formula1>
            <xm:f>Guias!$R$3:$R$102</xm:f>
          </x14:formula1>
          <xm:sqref>M7:M44</xm:sqref>
        </x14:dataValidation>
        <x14:dataValidation type="list" allowBlank="1" showInputMessage="1" showErrorMessage="1" xr:uid="{B7FE408D-E76F-48C5-BD60-7B5FC2C2873E}">
          <x14:formula1>
            <xm:f>Guias!$P$3:$P$78</xm:f>
          </x14:formula1>
          <xm:sqref>L7:L44</xm:sqref>
        </x14:dataValidation>
        <x14:dataValidation type="list" allowBlank="1" showInputMessage="1" xr:uid="{26315260-37CF-495F-9C93-8C1623320329}">
          <x14:formula1>
            <xm:f>Guias!$J$3:$J$25</xm:f>
          </x14:formula1>
          <xm:sqref>I7:I44</xm:sqref>
        </x14:dataValidation>
        <x14:dataValidation type="list" allowBlank="1" showInputMessage="1" xr:uid="{3D66354D-2EC3-43B6-869F-B67B34BBCBD1}">
          <x14:formula1>
            <xm:f>Guias!$H$3:$H$22</xm:f>
          </x14:formula1>
          <xm:sqref>E7:E44</xm:sqref>
        </x14:dataValidation>
        <x14:dataValidation type="list" allowBlank="1" showInputMessage="1" xr:uid="{D356E229-D1EE-4CAF-AD82-44B659684CB8}">
          <x14:formula1>
            <xm:f>Guias!$A$2:$A$4</xm:f>
          </x14:formula1>
          <xm:sqref>C7:C8</xm:sqref>
        </x14:dataValidation>
        <x14:dataValidation type="list" allowBlank="1" showInputMessage="1" xr:uid="{C1710F17-3B89-440E-9BAC-A524F187F14B}">
          <x14:formula1>
            <xm:f>Guias!$A$143:$A$167</xm:f>
          </x14:formula1>
          <xm:sqref>C32:C34</xm:sqref>
        </x14:dataValidation>
        <x14:dataValidation type="list" allowBlank="1" showInputMessage="1" xr:uid="{5A55EFCC-95F1-4FB5-8182-10176FF6220D}">
          <x14:formula1>
            <xm:f>Guias!$A$172:$A$199</xm:f>
          </x14:formula1>
          <xm:sqref>C42:C44</xm:sqref>
        </x14:dataValidation>
        <x14:dataValidation type="list" allowBlank="1" showInputMessage="1" xr:uid="{1D3E2495-5C8D-4471-8E7E-D378E8296B5A}">
          <x14:formula1>
            <xm:f>Guias!$A$226:$A$229</xm:f>
          </x14:formula1>
          <xm:sqref>C9:C10</xm:sqref>
        </x14:dataValidation>
        <x14:dataValidation type="list" allowBlank="1" showInputMessage="1" xr:uid="{29B52158-C9D3-4699-B1DF-1D62AE60F954}">
          <x14:formula1>
            <xm:f>Guias!$A$230:$A$242</xm:f>
          </x14:formula1>
          <xm:sqref>C35:C37</xm:sqref>
        </x14:dataValidation>
        <x14:dataValidation type="list" allowBlank="1" showInputMessage="1" xr:uid="{BA02997E-C657-4E4D-B58C-B7545FD08AB0}">
          <x14:formula1>
            <xm:f>Guias!$A$243:$A$244</xm:f>
          </x14:formula1>
          <xm:sqref>C38:C39</xm:sqref>
        </x14:dataValidation>
        <x14:dataValidation type="list" allowBlank="1" showInputMessage="1" xr:uid="{23DADDA3-4BF2-4358-8E76-D38825A2E76F}">
          <x14:formula1>
            <xm:f>Guias!$A$168:$A$171</xm:f>
          </x14:formula1>
          <xm:sqref>C40:C41</xm:sqref>
        </x14:dataValidation>
        <x14:dataValidation type="list" allowBlank="1" showInputMessage="1" xr:uid="{A69389F9-8381-4DC5-8CD8-884B9A0370D3}">
          <x14:formula1>
            <xm:f>Guias!$A$260:$A$272</xm:f>
          </x14:formula1>
          <xm:sqref>C17:C23</xm:sqref>
        </x14:dataValidation>
        <x14:dataValidation type="list" allowBlank="1" showInputMessage="1" xr:uid="{F1277C65-84A4-4FEE-BE30-46E745B34809}">
          <x14:formula1>
            <xm:f>Guias!$A$200:$A$224</xm:f>
          </x14:formula1>
          <xm:sqref>C11:C13</xm:sqref>
        </x14:dataValidation>
        <x14:dataValidation type="list" allowBlank="1" showInputMessage="1" xr:uid="{3AF12D24-A6F2-4638-A9FC-0CDEDF2C876E}">
          <x14:formula1>
            <xm:f>Guias!$A$245:$A$259</xm:f>
          </x14:formula1>
          <xm:sqref>C14:C16</xm:sqref>
        </x14:dataValidation>
        <x14:dataValidation type="list" allowBlank="1" showInputMessage="1" xr:uid="{E62EEAF5-9803-48E9-9D11-3878D5ED5877}">
          <x14:formula1>
            <xm:f>Guias!$A$85:$A$142</xm:f>
          </x14:formula1>
          <xm:sqref>C28:C31</xm:sqref>
        </x14:dataValidation>
        <x14:dataValidation type="list" allowBlank="1" showInputMessage="1" xr:uid="{51AB9C6D-3098-452A-8EF5-C95C65A2E00B}">
          <x14:formula1>
            <xm:f>Guias!$A$5:$A$84</xm:f>
          </x14:formula1>
          <xm:sqref>C24:C27</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41E7F-4C1D-4D88-94D8-42F958912A1A}">
  <sheetPr codeName="Sheet23"/>
  <dimension ref="A1:P79"/>
  <sheetViews>
    <sheetView topLeftCell="A11" zoomScaleNormal="100" workbookViewId="0">
      <selection activeCell="I11" sqref="I11:I45"/>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f>IF(C7="",,VLOOKUP(C7,CIERRE!A$70:AJ$800,9,FALSE))</f>
        <v>0</v>
      </c>
      <c r="E7" s="22"/>
      <c r="F7" s="23"/>
      <c r="G7" s="23"/>
      <c r="H7" s="24" t="str">
        <f t="shared" ref="H7:H47" si="0">IF(MID(G7,1,3)="Con","",IF(E7="APAGADO",D7/24*(IF((G7-F7)*24&gt;0,(G7-F7)*24,24+(G7-F7)*24))," "))</f>
        <v xml:space="preserve"> </v>
      </c>
      <c r="I7" s="25"/>
      <c r="J7" s="97"/>
      <c r="K7" s="27"/>
      <c r="L7" s="27"/>
      <c r="M7" s="27"/>
      <c r="N7" s="27"/>
      <c r="P7" s="3" t="s">
        <v>1305</v>
      </c>
    </row>
    <row r="8" spans="1:16" ht="15" hidden="1"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hidden="1"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hidden="1"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ht="29">
      <c r="A11" s="565"/>
      <c r="B11" s="561" t="s">
        <v>23</v>
      </c>
      <c r="C11" s="22" t="s">
        <v>27</v>
      </c>
      <c r="D11" s="27">
        <v>236.73</v>
      </c>
      <c r="E11" s="22" t="s">
        <v>246</v>
      </c>
      <c r="F11" s="23"/>
      <c r="G11" s="23"/>
      <c r="H11" s="24" t="s">
        <v>1824</v>
      </c>
      <c r="I11" s="25" t="s">
        <v>2352</v>
      </c>
      <c r="J11" s="97"/>
      <c r="K11" s="27" t="str">
        <f>IF(C11="",,VLOOKUP(C11,Patrones!$A$1:$E$293,5,FALSE))</f>
        <v>CLBA-036IUI</v>
      </c>
      <c r="L11" s="27"/>
      <c r="M11" s="27"/>
      <c r="N11" s="27"/>
    </row>
    <row r="12" spans="1:16" ht="29">
      <c r="A12" s="565"/>
      <c r="B12" s="562"/>
      <c r="C12" s="19" t="s">
        <v>296</v>
      </c>
      <c r="D12" s="161">
        <v>237.4</v>
      </c>
      <c r="E12" s="19" t="s">
        <v>246</v>
      </c>
      <c r="F12" s="83"/>
      <c r="G12" s="83"/>
      <c r="H12" s="226" t="s">
        <v>1824</v>
      </c>
      <c r="I12" s="270" t="s">
        <v>2353</v>
      </c>
      <c r="J12" s="262"/>
      <c r="K12" s="161" t="str">
        <f>IF(C12="",,VLOOKUP(C12,Patrones!$A$1:$E$293,5,FALSE))</f>
        <v>CLBA-036IUI</v>
      </c>
      <c r="L12" s="161"/>
      <c r="M12" s="161"/>
      <c r="N12" s="161"/>
    </row>
    <row r="13" spans="1:16">
      <c r="A13" s="565"/>
      <c r="B13" s="562"/>
      <c r="C13" s="19" t="s">
        <v>1711</v>
      </c>
      <c r="D13" s="161">
        <v>1523.7</v>
      </c>
      <c r="E13" s="19" t="s">
        <v>768</v>
      </c>
      <c r="F13" s="83"/>
      <c r="G13" s="83"/>
      <c r="H13" s="226"/>
      <c r="I13" s="270" t="s">
        <v>2355</v>
      </c>
      <c r="J13" s="262"/>
      <c r="K13" s="161"/>
      <c r="L13" s="161"/>
      <c r="M13" s="161"/>
      <c r="N13" s="161"/>
    </row>
    <row r="14" spans="1:16" ht="29">
      <c r="A14" s="565"/>
      <c r="B14" s="562"/>
      <c r="C14" s="19" t="s">
        <v>1712</v>
      </c>
      <c r="D14" s="161">
        <v>574.20000000000005</v>
      </c>
      <c r="E14" s="19" t="s">
        <v>246</v>
      </c>
      <c r="F14" s="83"/>
      <c r="G14" s="83"/>
      <c r="H14" s="226"/>
      <c r="I14" s="270" t="s">
        <v>2361</v>
      </c>
      <c r="J14" s="262"/>
      <c r="K14" s="161"/>
      <c r="L14" s="161"/>
      <c r="M14" s="161"/>
      <c r="N14" s="161"/>
    </row>
    <row r="15" spans="1:16" ht="29.5" thickBot="1">
      <c r="A15" s="565"/>
      <c r="B15" s="563"/>
      <c r="C15" s="19" t="s">
        <v>796</v>
      </c>
      <c r="D15" s="161">
        <v>1519.62</v>
      </c>
      <c r="E15" s="173" t="s">
        <v>246</v>
      </c>
      <c r="F15" s="170"/>
      <c r="G15" s="170"/>
      <c r="H15" s="171" t="s">
        <v>1824</v>
      </c>
      <c r="I15" s="172" t="s">
        <v>2356</v>
      </c>
      <c r="J15" s="195"/>
      <c r="K15" s="169" t="str">
        <f>IF(C15="",,VLOOKUP(C15,Patrones!$A$1:$E$293,5,FALSE))</f>
        <v>CLBC-045IUI</v>
      </c>
      <c r="L15" s="169"/>
      <c r="M15" s="169"/>
      <c r="N15" s="169"/>
    </row>
    <row r="16" spans="1:16">
      <c r="A16" s="565"/>
      <c r="B16" s="558" t="s">
        <v>29</v>
      </c>
      <c r="C16" s="232" t="s">
        <v>2348</v>
      </c>
      <c r="D16" s="252">
        <v>48</v>
      </c>
      <c r="E16" s="20" t="s">
        <v>490</v>
      </c>
      <c r="F16" s="91"/>
      <c r="G16" s="91"/>
      <c r="H16" s="92" t="s">
        <v>1824</v>
      </c>
      <c r="I16" s="251" t="s">
        <v>2335</v>
      </c>
      <c r="J16" s="99"/>
      <c r="K16" s="28"/>
      <c r="L16" s="28"/>
      <c r="M16" s="28"/>
      <c r="N16" s="28"/>
    </row>
    <row r="17" spans="1:14" ht="29">
      <c r="A17" s="565"/>
      <c r="B17" s="559"/>
      <c r="C17" s="233" t="s">
        <v>2348</v>
      </c>
      <c r="D17" s="253">
        <v>48</v>
      </c>
      <c r="E17" s="128" t="s">
        <v>490</v>
      </c>
      <c r="F17" s="95"/>
      <c r="G17" s="95"/>
      <c r="H17" s="96" t="s">
        <v>1824</v>
      </c>
      <c r="I17" s="256" t="s">
        <v>2342</v>
      </c>
      <c r="J17" s="267"/>
      <c r="K17" s="26"/>
      <c r="L17" s="26"/>
      <c r="M17" s="26"/>
      <c r="N17" s="26"/>
    </row>
    <row r="18" spans="1:14" ht="15" thickBot="1">
      <c r="A18" s="565"/>
      <c r="B18" s="560"/>
      <c r="C18" s="233" t="s">
        <v>706</v>
      </c>
      <c r="D18" s="253">
        <v>92.5</v>
      </c>
      <c r="E18" s="128" t="s">
        <v>172</v>
      </c>
      <c r="F18" s="204"/>
      <c r="G18" s="204"/>
      <c r="H18" s="168" t="s">
        <v>1824</v>
      </c>
      <c r="I18" s="144" t="s">
        <v>2354</v>
      </c>
      <c r="J18" s="211"/>
      <c r="K18" s="166"/>
      <c r="L18" s="166"/>
      <c r="M18" s="166"/>
      <c r="N18" s="166"/>
    </row>
    <row r="19" spans="1:14" ht="29">
      <c r="A19" s="565"/>
      <c r="B19" s="561" t="s">
        <v>33</v>
      </c>
      <c r="C19" s="22" t="s">
        <v>475</v>
      </c>
      <c r="D19" s="27">
        <v>116.5</v>
      </c>
      <c r="E19" s="22" t="s">
        <v>768</v>
      </c>
      <c r="F19" s="23"/>
      <c r="G19" s="23"/>
      <c r="H19" s="24" t="s">
        <v>1824</v>
      </c>
      <c r="I19" s="25" t="s">
        <v>2341</v>
      </c>
      <c r="J19" s="97"/>
      <c r="K19" s="27" t="e">
        <f>IF(C19="",,VLOOKUP(C19,Patrones!$A$1:$E$293,5,FALSE))</f>
        <v>#N/A</v>
      </c>
      <c r="L19" s="27"/>
      <c r="M19" s="27"/>
      <c r="N19" s="27"/>
    </row>
    <row r="20" spans="1:14" ht="29">
      <c r="A20" s="565"/>
      <c r="B20" s="562"/>
      <c r="C20" s="19" t="s">
        <v>472</v>
      </c>
      <c r="D20" s="161">
        <v>150.08000000000001</v>
      </c>
      <c r="E20" s="127" t="s">
        <v>768</v>
      </c>
      <c r="F20" s="165"/>
      <c r="G20" s="165"/>
      <c r="H20" s="79" t="s">
        <v>1824</v>
      </c>
      <c r="I20" s="146" t="s">
        <v>2341</v>
      </c>
      <c r="J20" s="269"/>
      <c r="K20" s="145" t="str">
        <f>IF(C20="",,VLOOKUP(C20,Patrones!$A$1:$E$293,5,FALSE))</f>
        <v>YLBA-026WIW</v>
      </c>
      <c r="L20" s="145"/>
      <c r="M20" s="145"/>
      <c r="N20" s="145"/>
    </row>
    <row r="21" spans="1:14" ht="29">
      <c r="A21" s="565"/>
      <c r="B21" s="562"/>
      <c r="C21" s="19" t="s">
        <v>292</v>
      </c>
      <c r="D21" s="161">
        <v>563.04</v>
      </c>
      <c r="E21" s="127" t="s">
        <v>768</v>
      </c>
      <c r="F21" s="165"/>
      <c r="G21" s="165"/>
      <c r="H21" s="79" t="s">
        <v>1824</v>
      </c>
      <c r="I21" s="146" t="s">
        <v>2341</v>
      </c>
      <c r="J21" s="269"/>
      <c r="K21" s="145" t="str">
        <f>IF(C21="",,VLOOKUP(C21,Patrones!$A$1:$E$293,5,FALSE))</f>
        <v>YLBA-026WIW</v>
      </c>
      <c r="L21" s="145"/>
      <c r="M21" s="145"/>
      <c r="N21" s="145"/>
    </row>
    <row r="22" spans="1:14" ht="29.5" thickBot="1">
      <c r="A22" s="565"/>
      <c r="B22" s="562"/>
      <c r="C22" s="19" t="s">
        <v>309</v>
      </c>
      <c r="D22" s="161">
        <v>416.8</v>
      </c>
      <c r="E22" s="127" t="s">
        <v>768</v>
      </c>
      <c r="F22" s="165"/>
      <c r="G22" s="165"/>
      <c r="H22" s="79" t="s">
        <v>1824</v>
      </c>
      <c r="I22" s="146" t="s">
        <v>2341</v>
      </c>
      <c r="J22" s="269"/>
      <c r="K22" s="145" t="str">
        <f>IF(C22="",,VLOOKUP(C22,Patrones!$A$1:$E$293,5,FALSE))</f>
        <v>YLBA-026WIW</v>
      </c>
      <c r="L22" s="145"/>
      <c r="M22" s="145"/>
      <c r="N22" s="145"/>
    </row>
    <row r="23" spans="1:14" hidden="1">
      <c r="A23" s="565"/>
      <c r="B23" s="562"/>
      <c r="C23" s="19"/>
      <c r="D23" s="161">
        <v>0</v>
      </c>
      <c r="E23" s="127"/>
      <c r="F23" s="165"/>
      <c r="G23" s="165"/>
      <c r="H23" s="79" t="s">
        <v>1824</v>
      </c>
      <c r="I23" s="146"/>
      <c r="J23" s="269"/>
      <c r="K23" s="145">
        <f>IF(C23="",,VLOOKUP(C23,Patrones!$A$1:$E$293,5,FALSE))</f>
        <v>0</v>
      </c>
      <c r="L23" s="145"/>
      <c r="M23" s="145"/>
      <c r="N23" s="145"/>
    </row>
    <row r="24" spans="1:14" hidden="1">
      <c r="A24" s="565"/>
      <c r="B24" s="562"/>
      <c r="C24" s="19"/>
      <c r="D24" s="161">
        <v>0</v>
      </c>
      <c r="E24" s="127"/>
      <c r="F24" s="165"/>
      <c r="G24" s="165"/>
      <c r="H24" s="79" t="s">
        <v>1824</v>
      </c>
      <c r="I24" s="146"/>
      <c r="J24" s="269"/>
      <c r="K24" s="145">
        <f>IF(C24="",,VLOOKUP(C24,Patrones!$A$1:$E$293,5,FALSE))</f>
        <v>0</v>
      </c>
      <c r="L24" s="145"/>
      <c r="M24" s="145"/>
      <c r="N24" s="145"/>
    </row>
    <row r="25" spans="1:14" ht="15" hidden="1" thickBot="1">
      <c r="A25" s="566"/>
      <c r="B25" s="563"/>
      <c r="C25" s="19"/>
      <c r="D25" s="169">
        <v>0</v>
      </c>
      <c r="E25" s="173"/>
      <c r="F25" s="170"/>
      <c r="G25" s="170"/>
      <c r="H25" s="171" t="s">
        <v>1824</v>
      </c>
      <c r="I25" s="172"/>
      <c r="J25" s="195"/>
      <c r="K25" s="169">
        <f>IF(C25="",,VLOOKUP(C25,Patrones!$A$1:$E$293,5,FALSE))</f>
        <v>0</v>
      </c>
      <c r="L25" s="169"/>
      <c r="M25" s="169"/>
      <c r="N25" s="169"/>
    </row>
    <row r="26" spans="1:14">
      <c r="A26" s="556" t="s">
        <v>659</v>
      </c>
      <c r="B26" s="558" t="s">
        <v>8</v>
      </c>
      <c r="C26" s="232" t="s">
        <v>81</v>
      </c>
      <c r="D26" s="253">
        <v>159.19999999999999</v>
      </c>
      <c r="E26" s="20" t="s">
        <v>137</v>
      </c>
      <c r="F26" s="91">
        <v>0.3263888888888889</v>
      </c>
      <c r="G26" s="91">
        <v>0.46875</v>
      </c>
      <c r="H26" s="92">
        <v>22.663888888888888</v>
      </c>
      <c r="I26" s="154" t="s">
        <v>1050</v>
      </c>
      <c r="J26" s="99">
        <v>85019</v>
      </c>
      <c r="K26" s="28" t="str">
        <f>IF(C26="",,VLOOKUP(C26,Patrones!$A$1:$E$293,5,FALSE))</f>
        <v>ACAG-070IUI</v>
      </c>
      <c r="L26" s="28"/>
      <c r="M26" s="28"/>
      <c r="N26" s="28"/>
    </row>
    <row r="27" spans="1:14">
      <c r="A27" s="557"/>
      <c r="B27" s="559"/>
      <c r="C27" s="299" t="s">
        <v>158</v>
      </c>
      <c r="D27" s="254">
        <v>212.74</v>
      </c>
      <c r="E27" s="373" t="s">
        <v>137</v>
      </c>
      <c r="F27" s="374">
        <v>0.6875</v>
      </c>
      <c r="G27" s="374">
        <v>0.44097222222222227</v>
      </c>
      <c r="H27" s="239">
        <v>160.2936805555556</v>
      </c>
      <c r="I27" s="144" t="s">
        <v>1042</v>
      </c>
      <c r="J27" s="375"/>
      <c r="K27" s="149"/>
      <c r="L27" s="149"/>
      <c r="M27" s="149"/>
      <c r="N27" s="149"/>
    </row>
    <row r="28" spans="1:14" ht="130.5">
      <c r="A28" s="557"/>
      <c r="B28" s="559"/>
      <c r="C28" s="237" t="s">
        <v>1061</v>
      </c>
      <c r="D28" s="254">
        <v>522</v>
      </c>
      <c r="E28" s="238" t="s">
        <v>490</v>
      </c>
      <c r="F28" s="228"/>
      <c r="G28" s="228"/>
      <c r="H28" s="239" t="s">
        <v>1824</v>
      </c>
      <c r="I28" s="251" t="s">
        <v>2344</v>
      </c>
      <c r="J28" s="229" t="s">
        <v>2357</v>
      </c>
      <c r="K28" s="162" t="str">
        <f>IF(C28="",,VLOOKUP(C28,Patrones!$A$1:$E$293,5,FALSE))</f>
        <v>ACAJ-209R1IUI</v>
      </c>
      <c r="L28" s="162"/>
      <c r="M28" s="162"/>
      <c r="N28" s="162"/>
    </row>
    <row r="29" spans="1:14" ht="29.5" thickBot="1">
      <c r="A29" s="557"/>
      <c r="B29" s="559"/>
      <c r="C29" s="237" t="s">
        <v>862</v>
      </c>
      <c r="D29" s="254"/>
      <c r="E29" s="238" t="s">
        <v>760</v>
      </c>
      <c r="F29" s="228"/>
      <c r="G29" s="228"/>
      <c r="H29" s="239" t="s">
        <v>1824</v>
      </c>
      <c r="I29" s="251" t="s">
        <v>2345</v>
      </c>
      <c r="J29" s="229" t="s">
        <v>2351</v>
      </c>
      <c r="K29" s="162" t="str">
        <f>IF(C29="",,VLOOKUP(C29,Patrones!$A$1:$E$293,5,FALSE))</f>
        <v>ACAI-107IUI</v>
      </c>
      <c r="L29" s="162"/>
      <c r="M29" s="162"/>
      <c r="N29" s="162"/>
    </row>
    <row r="30" spans="1:14" ht="44" thickBot="1">
      <c r="A30" s="557"/>
      <c r="B30" s="561" t="s">
        <v>66</v>
      </c>
      <c r="C30" s="22" t="s">
        <v>11</v>
      </c>
      <c r="D30" s="27">
        <v>282.72000000000003</v>
      </c>
      <c r="E30" s="22" t="s">
        <v>137</v>
      </c>
      <c r="F30" s="23" t="s">
        <v>307</v>
      </c>
      <c r="G30" s="23">
        <v>0.3923611111111111</v>
      </c>
      <c r="H30" s="79">
        <v>64</v>
      </c>
      <c r="I30" s="25" t="s">
        <v>1045</v>
      </c>
      <c r="J30" s="98" t="s">
        <v>2340</v>
      </c>
      <c r="K30" s="27" t="str">
        <f>IF(C30="",,VLOOKUP(C30,Patrones!$A$1:$E$293,5,FALSE))</f>
        <v>ACAH-161ITI</v>
      </c>
      <c r="L30" s="27"/>
      <c r="M30" s="27"/>
      <c r="N30" s="27"/>
    </row>
    <row r="31" spans="1:14" ht="15" thickBot="1">
      <c r="A31" s="557"/>
      <c r="B31" s="562"/>
      <c r="C31" s="19" t="s">
        <v>11</v>
      </c>
      <c r="D31" s="27">
        <v>282.72000000000003</v>
      </c>
      <c r="E31" s="19" t="s">
        <v>137</v>
      </c>
      <c r="F31" s="83">
        <v>0.81597222222222221</v>
      </c>
      <c r="G31" s="83">
        <v>2.0833333333333332E-2</v>
      </c>
      <c r="H31" s="79">
        <v>57.918333333333351</v>
      </c>
      <c r="I31" s="270" t="s">
        <v>1053</v>
      </c>
      <c r="J31" s="242"/>
      <c r="K31" s="161"/>
      <c r="L31" s="161"/>
      <c r="M31" s="161"/>
      <c r="N31" s="161"/>
    </row>
    <row r="32" spans="1:14" ht="44" thickBot="1">
      <c r="A32" s="557"/>
      <c r="B32" s="562"/>
      <c r="C32" s="127" t="s">
        <v>1607</v>
      </c>
      <c r="D32" s="27">
        <v>139.19999999999999</v>
      </c>
      <c r="E32" s="127" t="s">
        <v>137</v>
      </c>
      <c r="F32" s="165">
        <v>0.60763888888888895</v>
      </c>
      <c r="G32" s="165">
        <v>0.67708333333333337</v>
      </c>
      <c r="H32" s="79">
        <v>9.6666666666666625</v>
      </c>
      <c r="I32" s="146" t="s">
        <v>1041</v>
      </c>
      <c r="J32" s="242" t="s">
        <v>2346</v>
      </c>
      <c r="K32" s="145" t="e">
        <f>IF(C32="",,VLOOKUP(C32,Patrones!$A$1:$E$293,5,FALSE))</f>
        <v>#N/A</v>
      </c>
      <c r="L32" s="161"/>
      <c r="M32" s="161"/>
      <c r="N32" s="161"/>
    </row>
    <row r="33" spans="1:14" ht="15" thickBot="1">
      <c r="A33" s="557"/>
      <c r="B33" s="562"/>
      <c r="C33" s="405" t="s">
        <v>1249</v>
      </c>
      <c r="D33" s="27">
        <v>165.33</v>
      </c>
      <c r="E33" s="405" t="s">
        <v>137</v>
      </c>
      <c r="F33" s="406">
        <v>0.88888888888888884</v>
      </c>
      <c r="G33" s="406">
        <v>8.6805555555555566E-2</v>
      </c>
      <c r="H33" s="79">
        <v>32.721562500000005</v>
      </c>
      <c r="I33" s="407" t="s">
        <v>1047</v>
      </c>
      <c r="J33" s="356" t="s">
        <v>2362</v>
      </c>
      <c r="K33" s="352"/>
      <c r="L33" s="161"/>
      <c r="M33" s="161"/>
      <c r="N33" s="151"/>
    </row>
    <row r="34" spans="1:14" ht="15" hidden="1" thickBot="1">
      <c r="A34" s="557"/>
      <c r="B34" s="563"/>
      <c r="C34" s="78"/>
      <c r="D34" s="153">
        <v>0</v>
      </c>
      <c r="E34" s="78"/>
      <c r="F34" s="265"/>
      <c r="G34" s="265"/>
      <c r="H34" s="266" t="s">
        <v>1824</v>
      </c>
      <c r="I34" s="155"/>
      <c r="J34" s="268"/>
      <c r="K34" s="153">
        <f>IF(C34="",,VLOOKUP(C34,Patrones!$A$1:$E$293,5,FALSE))</f>
        <v>0</v>
      </c>
      <c r="L34" s="161"/>
      <c r="M34" s="161"/>
      <c r="N34" s="151"/>
    </row>
    <row r="35" spans="1:14" ht="15" thickBot="1">
      <c r="A35" s="567" t="s">
        <v>660</v>
      </c>
      <c r="B35" s="558" t="s">
        <v>20</v>
      </c>
      <c r="C35" s="232" t="s">
        <v>57</v>
      </c>
      <c r="D35" s="252">
        <v>445.28</v>
      </c>
      <c r="E35" s="20" t="s">
        <v>490</v>
      </c>
      <c r="F35" s="21"/>
      <c r="G35" s="21"/>
      <c r="H35" s="194" t="s">
        <v>1824</v>
      </c>
      <c r="I35" s="154" t="s">
        <v>2337</v>
      </c>
      <c r="J35" s="99"/>
      <c r="K35" s="28" t="str">
        <f>IF(C35="",,VLOOKUP(C35,Patrones!$A$1:$E$293,5,FALSE))</f>
        <v>ACSD-014IUI</v>
      </c>
      <c r="L35" s="28"/>
      <c r="M35" s="28"/>
      <c r="N35" s="28"/>
    </row>
    <row r="36" spans="1:14" hidden="1">
      <c r="A36" s="568"/>
      <c r="B36" s="559"/>
      <c r="C36" s="233"/>
      <c r="D36" s="253">
        <v>0</v>
      </c>
      <c r="E36" s="128"/>
      <c r="F36" s="95"/>
      <c r="G36" s="95"/>
      <c r="H36" s="96" t="s">
        <v>1824</v>
      </c>
      <c r="I36" s="256"/>
      <c r="J36" s="267"/>
      <c r="K36" s="26">
        <f>IF(C36="",,VLOOKUP(C36,Patrones!$A$1:$E$293,5,FALSE))</f>
        <v>0</v>
      </c>
      <c r="L36" s="26"/>
      <c r="M36" s="26"/>
      <c r="N36" s="26"/>
    </row>
    <row r="37" spans="1:14" ht="15" hidden="1" thickBot="1">
      <c r="A37" s="568"/>
      <c r="B37" s="560"/>
      <c r="C37" s="233"/>
      <c r="D37" s="253">
        <v>0</v>
      </c>
      <c r="E37" s="128"/>
      <c r="F37" s="204"/>
      <c r="G37" s="204"/>
      <c r="H37" s="168" t="s">
        <v>1824</v>
      </c>
      <c r="I37" s="144"/>
      <c r="J37" s="211"/>
      <c r="K37" s="166">
        <f>IF(C37="",,VLOOKUP(C37,Patrones!$A$1:$E$293,5,FALSE))</f>
        <v>0</v>
      </c>
      <c r="L37" s="166"/>
      <c r="M37" s="166"/>
      <c r="N37" s="166"/>
    </row>
    <row r="38" spans="1:14" ht="29.5" thickBot="1">
      <c r="A38" s="568"/>
      <c r="B38" s="561" t="s">
        <v>28</v>
      </c>
      <c r="C38" s="22" t="s">
        <v>694</v>
      </c>
      <c r="D38" s="27">
        <v>91.8</v>
      </c>
      <c r="E38" s="22" t="s">
        <v>246</v>
      </c>
      <c r="F38" s="23"/>
      <c r="G38" s="23"/>
      <c r="H38" s="24" t="s">
        <v>1824</v>
      </c>
      <c r="I38" s="25" t="s">
        <v>2350</v>
      </c>
      <c r="J38" s="98"/>
      <c r="K38" s="27" t="str">
        <f>IF(C38="",,VLOOKUP(C38,Patrones!$A$1:$E$293,5,FALSE))</f>
        <v>CHSA-005IUI</v>
      </c>
      <c r="L38" s="27"/>
      <c r="M38" s="27"/>
      <c r="N38" s="27"/>
    </row>
    <row r="39" spans="1:14" hidden="1">
      <c r="A39" s="568"/>
      <c r="B39" s="562"/>
      <c r="C39" s="127"/>
      <c r="D39" s="145">
        <v>0</v>
      </c>
      <c r="E39" s="127"/>
      <c r="F39" s="165"/>
      <c r="G39" s="165"/>
      <c r="H39" s="79" t="s">
        <v>1824</v>
      </c>
      <c r="I39" s="146"/>
      <c r="J39" s="242"/>
      <c r="K39" s="145">
        <f>IF(C39="",,VLOOKUP(C39,Patrones!$A$1:$E$293,5,FALSE))</f>
        <v>0</v>
      </c>
      <c r="L39" s="145"/>
      <c r="M39" s="145"/>
      <c r="N39" s="145"/>
    </row>
    <row r="40" spans="1:14" ht="15" hidden="1" thickBot="1">
      <c r="A40" s="568"/>
      <c r="B40" s="563"/>
      <c r="C40" s="173"/>
      <c r="D40" s="169">
        <v>0</v>
      </c>
      <c r="E40" s="173"/>
      <c r="F40" s="170"/>
      <c r="G40" s="170"/>
      <c r="H40" s="171" t="s">
        <v>1824</v>
      </c>
      <c r="I40" s="172"/>
      <c r="J40" s="268"/>
      <c r="K40" s="169">
        <f>IF(C40="",,VLOOKUP(C40,Patrones!$A$1:$E$293,5,FALSE))</f>
        <v>0</v>
      </c>
      <c r="L40" s="169"/>
      <c r="M40" s="169"/>
      <c r="N40" s="169"/>
    </row>
    <row r="41" spans="1:14" ht="15" hidden="1" customHeight="1">
      <c r="A41" s="568"/>
      <c r="B41" s="570" t="s">
        <v>203</v>
      </c>
      <c r="C41" s="232"/>
      <c r="D41" s="252">
        <v>0</v>
      </c>
      <c r="E41" s="20"/>
      <c r="F41" s="91"/>
      <c r="G41" s="91"/>
      <c r="H41" s="92" t="s">
        <v>1824</v>
      </c>
      <c r="I41" s="154"/>
      <c r="J41" s="99"/>
      <c r="K41" s="28"/>
      <c r="L41" s="28"/>
      <c r="M41" s="28"/>
      <c r="N41" s="28"/>
    </row>
    <row r="42" spans="1:14" ht="15.75" hidden="1" customHeight="1" thickBot="1">
      <c r="A42" s="568"/>
      <c r="B42" s="571"/>
      <c r="C42" s="233"/>
      <c r="D42" s="253">
        <v>0</v>
      </c>
      <c r="E42" s="128"/>
      <c r="F42" s="204"/>
      <c r="G42" s="204"/>
      <c r="H42" s="168" t="s">
        <v>1824</v>
      </c>
      <c r="I42" s="144"/>
      <c r="J42" s="211"/>
      <c r="K42" s="166"/>
      <c r="L42" s="166"/>
      <c r="M42" s="166"/>
      <c r="N42" s="166"/>
    </row>
    <row r="43" spans="1:14" hidden="1">
      <c r="A43" s="568"/>
      <c r="B43" s="561" t="s">
        <v>21</v>
      </c>
      <c r="C43" s="22"/>
      <c r="D43" s="27">
        <v>0</v>
      </c>
      <c r="E43" s="22"/>
      <c r="F43" s="23"/>
      <c r="G43" s="23"/>
      <c r="H43" s="226" t="s">
        <v>1824</v>
      </c>
      <c r="I43" s="25"/>
      <c r="J43" s="97"/>
      <c r="K43" s="27"/>
      <c r="L43" s="27"/>
      <c r="M43" s="27"/>
      <c r="N43" s="27"/>
    </row>
    <row r="44" spans="1:14" ht="15" hidden="1" thickBot="1">
      <c r="A44" s="568"/>
      <c r="B44" s="563"/>
      <c r="C44" s="173"/>
      <c r="D44" s="169">
        <v>0</v>
      </c>
      <c r="E44" s="173"/>
      <c r="F44" s="170"/>
      <c r="G44" s="170"/>
      <c r="H44" s="171" t="s">
        <v>1824</v>
      </c>
      <c r="I44" s="172"/>
      <c r="J44" s="195"/>
      <c r="K44" s="169"/>
      <c r="L44" s="169"/>
      <c r="M44" s="169"/>
      <c r="N44" s="169"/>
    </row>
    <row r="45" spans="1:14">
      <c r="A45" s="568"/>
      <c r="B45" s="570" t="s">
        <v>22</v>
      </c>
      <c r="C45" s="232" t="s">
        <v>140</v>
      </c>
      <c r="D45" s="252">
        <v>166.8</v>
      </c>
      <c r="E45" s="20" t="s">
        <v>171</v>
      </c>
      <c r="F45" s="21"/>
      <c r="G45" s="21"/>
      <c r="H45" s="92" t="s">
        <v>1824</v>
      </c>
      <c r="I45" s="154" t="s">
        <v>2359</v>
      </c>
      <c r="J45" s="100"/>
      <c r="K45" s="28" t="e">
        <f>IF(C45="",,VLOOKUP(C45,Patrones!$A$1:$E$293,5,FALSE))</f>
        <v>#N/A</v>
      </c>
      <c r="L45" s="28"/>
      <c r="M45" s="28"/>
      <c r="N45" s="26"/>
    </row>
    <row r="46" spans="1:14" hidden="1">
      <c r="A46" s="568"/>
      <c r="B46" s="572"/>
      <c r="C46" s="234"/>
      <c r="D46" s="254">
        <f>IF(C46="",,VLOOKUP(C46,CIERRE!A$70:AJ$800,9,FALSE))</f>
        <v>0</v>
      </c>
      <c r="E46" s="32"/>
      <c r="F46" s="257"/>
      <c r="G46" s="257"/>
      <c r="H46" s="96" t="str">
        <f t="shared" si="0"/>
        <v xml:space="preserve"> </v>
      </c>
      <c r="I46" s="256"/>
      <c r="J46" s="263"/>
      <c r="K46" s="26">
        <f>IF(C46="",,VLOOKUP(C46,Patrones!$A$1:$E$293,5,FALSE))</f>
        <v>0</v>
      </c>
      <c r="L46" s="26"/>
      <c r="M46" s="26"/>
      <c r="N46" s="149"/>
    </row>
    <row r="47" spans="1:14" ht="15" hidden="1" thickBot="1">
      <c r="A47" s="569"/>
      <c r="B47" s="571"/>
      <c r="C47" s="235"/>
      <c r="D47" s="255">
        <f>IF(C47="",,VLOOKUP(C47,CIERRE!A$70:AJ$800,9,FALSE))</f>
        <v>0</v>
      </c>
      <c r="E47" s="167"/>
      <c r="F47" s="196"/>
      <c r="G47" s="196"/>
      <c r="H47" s="168" t="str">
        <f t="shared" si="0"/>
        <v xml:space="preserve"> </v>
      </c>
      <c r="I47" s="174"/>
      <c r="J47" s="230"/>
      <c r="K47" s="166">
        <f>IF(C47="",,VLOOKUP(C47,Patrones!$A$1:$E$293,5,FALSE))</f>
        <v>0</v>
      </c>
      <c r="L47" s="166"/>
      <c r="M47" s="166"/>
      <c r="N47" s="29"/>
    </row>
    <row r="48" spans="1:14" ht="15" thickBot="1">
      <c r="C48" s="102"/>
      <c r="E48" s="2"/>
      <c r="G48" s="198" t="s">
        <v>37</v>
      </c>
      <c r="H48" s="199">
        <f>SUM(H7:H47)</f>
        <v>347.2641319444445</v>
      </c>
      <c r="I48" s="103"/>
    </row>
    <row r="49" spans="3:8">
      <c r="C49" s="102"/>
      <c r="E49" s="2"/>
      <c r="G49" s="104"/>
      <c r="H49" s="105"/>
    </row>
    <row r="50" spans="3:8">
      <c r="C50" s="102"/>
      <c r="E50" s="2"/>
      <c r="G50" s="104"/>
      <c r="H50" s="105"/>
    </row>
    <row r="51" spans="3:8">
      <c r="C51" s="102"/>
    </row>
    <row r="52" spans="3:8">
      <c r="C52" s="102"/>
    </row>
    <row r="53" spans="3:8">
      <c r="C53" s="102"/>
    </row>
    <row r="54" spans="3:8">
      <c r="C54" s="102"/>
    </row>
    <row r="55" spans="3:8">
      <c r="C55" s="241"/>
    </row>
    <row r="56" spans="3:8">
      <c r="C56" s="241"/>
    </row>
    <row r="57" spans="3:8">
      <c r="C57" s="241"/>
    </row>
    <row r="58" spans="3:8">
      <c r="C58" s="241"/>
    </row>
    <row r="59" spans="3:8">
      <c r="C59" s="241"/>
    </row>
    <row r="60" spans="3:8">
      <c r="C60" s="241"/>
    </row>
    <row r="61" spans="3:8">
      <c r="C61" s="241"/>
    </row>
    <row r="62" spans="3:8">
      <c r="C62" s="241"/>
    </row>
    <row r="63" spans="3:8">
      <c r="C63" s="241"/>
    </row>
    <row r="64" spans="3:8">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sheetData>
  <mergeCells count="34">
    <mergeCell ref="A35:A47"/>
    <mergeCell ref="B35:B37"/>
    <mergeCell ref="B38:B40"/>
    <mergeCell ref="B41:B42"/>
    <mergeCell ref="B43:B44"/>
    <mergeCell ref="B45:B47"/>
    <mergeCell ref="A4:A6"/>
    <mergeCell ref="B4:B6"/>
    <mergeCell ref="C4:C6"/>
    <mergeCell ref="A26:A34"/>
    <mergeCell ref="B26:B29"/>
    <mergeCell ref="B30:B34"/>
    <mergeCell ref="A7:A25"/>
    <mergeCell ref="B7:B8"/>
    <mergeCell ref="B9:B10"/>
    <mergeCell ref="B11:B15"/>
    <mergeCell ref="B16:B18"/>
    <mergeCell ref="B19:B25"/>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7" xr:uid="{0E23CFFE-B864-47F4-ACDB-A85788BFA81D}">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2E5F9B71-AC75-44C7-B972-184A69F3884B}">
          <x14:formula1>
            <xm:f>Guias!$H$3:$H$22</xm:f>
          </x14:formula1>
          <xm:sqref>E7:E47</xm:sqref>
        </x14:dataValidation>
        <x14:dataValidation type="list" allowBlank="1" showInputMessage="1" xr:uid="{EFFB6671-832E-4D8A-AD6B-6839210A2D31}">
          <x14:formula1>
            <xm:f>Guias!$J$3:$J$25</xm:f>
          </x14:formula1>
          <xm:sqref>I7:I47</xm:sqref>
        </x14:dataValidation>
        <x14:dataValidation type="list" allowBlank="1" showInputMessage="1" showErrorMessage="1" xr:uid="{2956C02F-525C-46AD-BD7F-C723657C14E7}">
          <x14:formula1>
            <xm:f>Guias!$P$3:$P$78</xm:f>
          </x14:formula1>
          <xm:sqref>L7:L47</xm:sqref>
        </x14:dataValidation>
        <x14:dataValidation type="list" allowBlank="1" showInputMessage="1" showErrorMessage="1" xr:uid="{52B699D2-CD53-43AD-A87C-AC359CC7F21A}">
          <x14:formula1>
            <xm:f>Guias!$R$3:$R$102</xm:f>
          </x14:formula1>
          <xm:sqref>M7:M47</xm:sqref>
        </x14:dataValidation>
        <x14:dataValidation type="list" allowBlank="1" showInputMessage="1" xr:uid="{25D9CF3C-053E-41CD-A8D3-9AA92C5E02C3}">
          <x14:formula1>
            <xm:f>Guias!$A$2:$A$4</xm:f>
          </x14:formula1>
          <xm:sqref>C7:C8</xm:sqref>
        </x14:dataValidation>
        <x14:dataValidation type="list" allowBlank="1" showInputMessage="1" xr:uid="{8AD35979-4604-4048-861F-C24C49650552}">
          <x14:formula1>
            <xm:f>Guias!$A$85:$A$142</xm:f>
          </x14:formula1>
          <xm:sqref>C30:C34</xm:sqref>
        </x14:dataValidation>
        <x14:dataValidation type="list" allowBlank="1" showInputMessage="1" xr:uid="{5392B5AE-7B4D-4DAE-8CDB-40E6F92660B6}">
          <x14:formula1>
            <xm:f>Guias!$A$245:$A$259</xm:f>
          </x14:formula1>
          <xm:sqref>C16:C18</xm:sqref>
        </x14:dataValidation>
        <x14:dataValidation type="list" allowBlank="1" showInputMessage="1" xr:uid="{C81562CD-6471-48F2-91C7-27872691CF3C}">
          <x14:formula1>
            <xm:f>Guias!$A$200:$A$224</xm:f>
          </x14:formula1>
          <xm:sqref>C11:C15</xm:sqref>
        </x14:dataValidation>
        <x14:dataValidation type="list" allowBlank="1" showInputMessage="1" xr:uid="{BCE9E225-6CB4-47DD-857C-D8FA778784C8}">
          <x14:formula1>
            <xm:f>Guias!$A$260:$A$272</xm:f>
          </x14:formula1>
          <xm:sqref>C19:C25</xm:sqref>
        </x14:dataValidation>
        <x14:dataValidation type="list" allowBlank="1" showInputMessage="1" xr:uid="{B2BD6ADB-58BC-4ADA-83FE-1CC0E13C5DEE}">
          <x14:formula1>
            <xm:f>Guias!$A$168:$A$171</xm:f>
          </x14:formula1>
          <xm:sqref>C43:C44</xm:sqref>
        </x14:dataValidation>
        <x14:dataValidation type="list" allowBlank="1" showInputMessage="1" xr:uid="{3EB83429-045D-4E57-93F0-8511BDD18EE4}">
          <x14:formula1>
            <xm:f>Guias!$A$243:$A$244</xm:f>
          </x14:formula1>
          <xm:sqref>C41:C42</xm:sqref>
        </x14:dataValidation>
        <x14:dataValidation type="list" allowBlank="1" showInputMessage="1" xr:uid="{85890E24-78CB-4D3F-839B-D5B7E9D51D74}">
          <x14:formula1>
            <xm:f>Guias!$A$230:$A$242</xm:f>
          </x14:formula1>
          <xm:sqref>C38:C40</xm:sqref>
        </x14:dataValidation>
        <x14:dataValidation type="list" allowBlank="1" showInputMessage="1" xr:uid="{A60367CA-C7F1-4D0C-9EE3-16D30275957B}">
          <x14:formula1>
            <xm:f>Guias!$A$226:$A$229</xm:f>
          </x14:formula1>
          <xm:sqref>C9:C10</xm:sqref>
        </x14:dataValidation>
        <x14:dataValidation type="list" allowBlank="1" showInputMessage="1" xr:uid="{598BF6AE-36C8-4889-A63B-90ADF50C1FDE}">
          <x14:formula1>
            <xm:f>Guias!$A$172:$A$199</xm:f>
          </x14:formula1>
          <xm:sqref>C45:C47</xm:sqref>
        </x14:dataValidation>
        <x14:dataValidation type="list" allowBlank="1" showInputMessage="1" xr:uid="{28572220-C825-4D7E-87AC-24CD5C68E947}">
          <x14:formula1>
            <xm:f>Guias!$A$143:$A$167</xm:f>
          </x14:formula1>
          <xm:sqref>C35:C37</xm:sqref>
        </x14:dataValidation>
        <x14:dataValidation type="list" allowBlank="1" showInputMessage="1" xr:uid="{5A45308E-30A4-42DA-98DE-78FCDD32CB71}">
          <x14:formula1>
            <xm:f>Guias!$A$5:$A$84</xm:f>
          </x14:formula1>
          <xm:sqref>C26:C29</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462DE-3B7A-491B-A574-1ACD5427AF34}">
  <sheetPr codeName="Sheet24"/>
  <dimension ref="A1:P76"/>
  <sheetViews>
    <sheetView zoomScale="74" zoomScaleNormal="90" workbookViewId="0">
      <selection activeCell="A2" sqref="A2:I45"/>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hidden="1" customHeight="1">
      <c r="A9" s="565"/>
      <c r="B9" s="558" t="s">
        <v>127</v>
      </c>
      <c r="C9" s="232"/>
      <c r="D9" s="252">
        <v>0</v>
      </c>
      <c r="E9" s="20"/>
      <c r="F9" s="91"/>
      <c r="G9" s="91"/>
      <c r="H9" s="92" t="s">
        <v>1824</v>
      </c>
      <c r="I9" s="154"/>
      <c r="J9" s="99"/>
      <c r="K9" s="28"/>
      <c r="L9" s="28"/>
      <c r="M9" s="28"/>
      <c r="N9" s="28"/>
    </row>
    <row r="10" spans="1:16" ht="15" hidden="1" customHeight="1" thickBot="1">
      <c r="A10" s="565"/>
      <c r="B10" s="560"/>
      <c r="C10" s="233"/>
      <c r="D10" s="253">
        <v>0</v>
      </c>
      <c r="E10" s="128"/>
      <c r="F10" s="204"/>
      <c r="G10" s="204"/>
      <c r="H10" s="168" t="s">
        <v>1824</v>
      </c>
      <c r="I10" s="174"/>
      <c r="J10" s="101"/>
      <c r="K10" s="149"/>
      <c r="L10" s="149"/>
      <c r="M10" s="149"/>
      <c r="N10" s="149"/>
    </row>
    <row r="11" spans="1:16" ht="15" thickBot="1">
      <c r="A11" s="565"/>
      <c r="B11" s="561" t="s">
        <v>23</v>
      </c>
      <c r="C11" s="22" t="s">
        <v>144</v>
      </c>
      <c r="D11" s="27">
        <v>92.04</v>
      </c>
      <c r="E11" s="22" t="s">
        <v>246</v>
      </c>
      <c r="F11" s="23"/>
      <c r="G11" s="23"/>
      <c r="H11" s="24" t="s">
        <v>1824</v>
      </c>
      <c r="I11" s="25" t="s">
        <v>2370</v>
      </c>
      <c r="J11" s="97" t="s">
        <v>2369</v>
      </c>
      <c r="K11" s="27" t="str">
        <f>IF(C11="",,VLOOKUP(C11,Patrones!$A$1:$E$293,5,FALSE))</f>
        <v>CLBB-017IUI</v>
      </c>
      <c r="L11" s="27"/>
      <c r="M11" s="27"/>
      <c r="N11" s="27"/>
    </row>
    <row r="12" spans="1:16" hidden="1">
      <c r="A12" s="565"/>
      <c r="B12" s="562"/>
      <c r="C12" s="19"/>
      <c r="D12" s="161">
        <v>0</v>
      </c>
      <c r="E12" s="19"/>
      <c r="F12" s="83"/>
      <c r="G12" s="83"/>
      <c r="H12" s="226" t="s">
        <v>1824</v>
      </c>
      <c r="I12" s="270"/>
      <c r="J12" s="262"/>
      <c r="K12" s="161">
        <f>IF(C12="",,VLOOKUP(C12,Patrones!$A$1:$E$293,5,FALSE))</f>
        <v>0</v>
      </c>
      <c r="L12" s="161"/>
      <c r="M12" s="161"/>
      <c r="N12" s="161"/>
    </row>
    <row r="13" spans="1:16" ht="15" hidden="1" thickBot="1">
      <c r="A13" s="565"/>
      <c r="B13" s="563"/>
      <c r="C13" s="19"/>
      <c r="D13" s="161">
        <v>0</v>
      </c>
      <c r="E13" s="173"/>
      <c r="F13" s="170"/>
      <c r="G13" s="170"/>
      <c r="H13" s="171" t="s">
        <v>1824</v>
      </c>
      <c r="I13" s="172"/>
      <c r="J13" s="195"/>
      <c r="K13" s="169">
        <f>IF(C13="",,VLOOKUP(C13,Patrones!$A$1:$E$293,5,FALSE))</f>
        <v>0</v>
      </c>
      <c r="L13" s="169"/>
      <c r="M13" s="169"/>
      <c r="N13" s="169"/>
    </row>
    <row r="14" spans="1:16" ht="15" thickBot="1">
      <c r="A14" s="565"/>
      <c r="B14" s="558" t="s">
        <v>29</v>
      </c>
      <c r="C14" s="232" t="s">
        <v>2348</v>
      </c>
      <c r="D14" s="252">
        <v>78.599999999999994</v>
      </c>
      <c r="E14" s="20" t="s">
        <v>490</v>
      </c>
      <c r="F14" s="91"/>
      <c r="G14" s="91"/>
      <c r="H14" s="92" t="s">
        <v>1824</v>
      </c>
      <c r="I14" s="251" t="s">
        <v>2363</v>
      </c>
      <c r="J14" s="99"/>
      <c r="K14" s="28"/>
      <c r="L14" s="28"/>
      <c r="M14" s="28"/>
      <c r="N14" s="28"/>
    </row>
    <row r="15" spans="1:16" hidden="1">
      <c r="A15" s="565"/>
      <c r="B15" s="559"/>
      <c r="C15" s="233"/>
      <c r="D15" s="253">
        <v>0</v>
      </c>
      <c r="E15" s="128"/>
      <c r="F15" s="95"/>
      <c r="G15" s="95"/>
      <c r="H15" s="96" t="s">
        <v>1824</v>
      </c>
      <c r="I15" s="256"/>
      <c r="J15" s="267"/>
      <c r="K15" s="26"/>
      <c r="L15" s="26"/>
      <c r="M15" s="26"/>
      <c r="N15" s="26"/>
    </row>
    <row r="16" spans="1:16" ht="15" hidden="1" thickBot="1">
      <c r="A16" s="565"/>
      <c r="B16" s="560"/>
      <c r="C16" s="233"/>
      <c r="D16" s="253">
        <v>0</v>
      </c>
      <c r="E16" s="128"/>
      <c r="F16" s="204"/>
      <c r="G16" s="204"/>
      <c r="H16" s="168" t="s">
        <v>1824</v>
      </c>
      <c r="I16" s="144"/>
      <c r="J16" s="211"/>
      <c r="K16" s="166"/>
      <c r="L16" s="166"/>
      <c r="M16" s="166"/>
      <c r="N16" s="166"/>
    </row>
    <row r="17" spans="1:14">
      <c r="A17" s="565"/>
      <c r="B17" s="561" t="s">
        <v>33</v>
      </c>
      <c r="C17" s="22" t="s">
        <v>475</v>
      </c>
      <c r="D17" s="27">
        <v>116.5</v>
      </c>
      <c r="E17" s="22" t="s">
        <v>768</v>
      </c>
      <c r="F17" s="23"/>
      <c r="G17" s="23"/>
      <c r="H17" s="24" t="s">
        <v>1824</v>
      </c>
      <c r="I17" s="25" t="s">
        <v>2375</v>
      </c>
      <c r="J17" s="97"/>
      <c r="K17" s="27" t="e">
        <f>IF(C17="",,VLOOKUP(C17,Patrones!$A$1:$E$293,5,FALSE))</f>
        <v>#N/A</v>
      </c>
      <c r="L17" s="27"/>
      <c r="M17" s="27"/>
      <c r="N17" s="27"/>
    </row>
    <row r="18" spans="1:14">
      <c r="A18" s="565"/>
      <c r="B18" s="562"/>
      <c r="C18" s="19" t="s">
        <v>472</v>
      </c>
      <c r="D18" s="161">
        <v>150.08000000000001</v>
      </c>
      <c r="E18" s="19" t="s">
        <v>768</v>
      </c>
      <c r="F18" s="83"/>
      <c r="G18" s="83"/>
      <c r="H18" s="226"/>
      <c r="I18" s="270" t="s">
        <v>2375</v>
      </c>
      <c r="J18" s="262"/>
      <c r="K18" s="161"/>
      <c r="L18" s="161"/>
      <c r="M18" s="161"/>
      <c r="N18" s="161"/>
    </row>
    <row r="19" spans="1:14">
      <c r="A19" s="565"/>
      <c r="B19" s="562"/>
      <c r="C19" s="19" t="s">
        <v>292</v>
      </c>
      <c r="D19" s="161">
        <v>563.04</v>
      </c>
      <c r="E19" s="19" t="s">
        <v>768</v>
      </c>
      <c r="F19" s="83"/>
      <c r="G19" s="83"/>
      <c r="H19" s="226"/>
      <c r="I19" s="270" t="s">
        <v>2375</v>
      </c>
      <c r="J19" s="262"/>
      <c r="K19" s="161"/>
      <c r="L19" s="161"/>
      <c r="M19" s="161"/>
      <c r="N19" s="161"/>
    </row>
    <row r="20" spans="1:14" ht="15" thickBot="1">
      <c r="A20" s="565"/>
      <c r="B20" s="562"/>
      <c r="C20" s="19" t="s">
        <v>309</v>
      </c>
      <c r="D20" s="161">
        <v>416.8</v>
      </c>
      <c r="E20" s="127" t="s">
        <v>768</v>
      </c>
      <c r="F20" s="165"/>
      <c r="G20" s="165"/>
      <c r="H20" s="79" t="s">
        <v>1824</v>
      </c>
      <c r="I20" s="146" t="s">
        <v>2375</v>
      </c>
      <c r="J20" s="269"/>
      <c r="K20" s="145" t="str">
        <f>IF(C20="",,VLOOKUP(C20,Patrones!$A$1:$E$293,5,FALSE))</f>
        <v>YLBA-026WIW</v>
      </c>
      <c r="L20" s="145"/>
      <c r="M20" s="145"/>
      <c r="N20" s="145"/>
    </row>
    <row r="21" spans="1:14" ht="15" hidden="1" thickBot="1">
      <c r="A21" s="566"/>
      <c r="B21" s="563"/>
      <c r="C21" s="19"/>
      <c r="D21" s="169">
        <v>0</v>
      </c>
      <c r="E21" s="173"/>
      <c r="F21" s="170"/>
      <c r="G21" s="170"/>
      <c r="H21" s="171" t="s">
        <v>1824</v>
      </c>
      <c r="I21" s="172"/>
      <c r="J21" s="195"/>
      <c r="K21" s="169">
        <f>IF(C21="",,VLOOKUP(C21,Patrones!$A$1:$E$293,5,FALSE))</f>
        <v>0</v>
      </c>
      <c r="L21" s="169"/>
      <c r="M21" s="169"/>
      <c r="N21" s="169"/>
    </row>
    <row r="22" spans="1:14" ht="43.5">
      <c r="A22" s="556" t="s">
        <v>659</v>
      </c>
      <c r="B22" s="558" t="s">
        <v>8</v>
      </c>
      <c r="C22" s="232" t="s">
        <v>862</v>
      </c>
      <c r="D22" s="253"/>
      <c r="E22" s="20"/>
      <c r="F22" s="91"/>
      <c r="G22" s="91"/>
      <c r="H22" s="92" t="s">
        <v>1824</v>
      </c>
      <c r="I22" s="154" t="s">
        <v>2364</v>
      </c>
      <c r="J22" s="99"/>
      <c r="K22" s="28" t="str">
        <f>IF(C22="",,VLOOKUP(C22,Patrones!$A$1:$E$293,5,FALSE))</f>
        <v>ACAI-107IUI</v>
      </c>
      <c r="L22" s="28"/>
      <c r="M22" s="28"/>
      <c r="N22" s="28"/>
    </row>
    <row r="23" spans="1:14" ht="29">
      <c r="A23" s="557"/>
      <c r="B23" s="559"/>
      <c r="C23" s="237" t="s">
        <v>1250</v>
      </c>
      <c r="D23" s="254">
        <v>294.39999999999998</v>
      </c>
      <c r="E23" s="238" t="s">
        <v>246</v>
      </c>
      <c r="F23" s="228"/>
      <c r="G23" s="228"/>
      <c r="H23" s="239" t="s">
        <v>1824</v>
      </c>
      <c r="I23" s="251" t="s">
        <v>2367</v>
      </c>
      <c r="J23" s="229"/>
      <c r="K23" s="162" t="str">
        <f>IF(C23="",,VLOOKUP(C23,Patrones!$A$1:$E$293,5,FALSE))</f>
        <v>ACAK-182ITI</v>
      </c>
      <c r="L23" s="162"/>
      <c r="M23" s="162"/>
      <c r="N23" s="162"/>
    </row>
    <row r="24" spans="1:14" ht="29">
      <c r="A24" s="557"/>
      <c r="B24" s="559"/>
      <c r="C24" s="237" t="s">
        <v>1559</v>
      </c>
      <c r="D24" s="254">
        <v>568.4</v>
      </c>
      <c r="E24" s="238" t="s">
        <v>246</v>
      </c>
      <c r="F24" s="228"/>
      <c r="G24" s="228"/>
      <c r="H24" s="239" t="s">
        <v>1824</v>
      </c>
      <c r="I24" s="251" t="s">
        <v>2373</v>
      </c>
      <c r="J24" s="229"/>
      <c r="K24" s="162" t="e">
        <f>IF(C24="",,VLOOKUP(C24,Patrones!$A$1:$E$293,5,FALSE))</f>
        <v>#N/A</v>
      </c>
      <c r="L24" s="162"/>
      <c r="M24" s="162"/>
      <c r="N24" s="162"/>
    </row>
    <row r="25" spans="1:14" ht="29">
      <c r="A25" s="557"/>
      <c r="B25" s="559"/>
      <c r="C25" s="237" t="s">
        <v>304</v>
      </c>
      <c r="D25" s="254">
        <v>220.1</v>
      </c>
      <c r="E25" s="238" t="s">
        <v>246</v>
      </c>
      <c r="F25" s="228"/>
      <c r="G25" s="228"/>
      <c r="H25" s="239"/>
      <c r="I25" s="365" t="s">
        <v>2368</v>
      </c>
      <c r="J25" s="229"/>
      <c r="K25" s="162"/>
      <c r="L25" s="162"/>
      <c r="M25" s="162"/>
      <c r="N25" s="162"/>
    </row>
    <row r="26" spans="1:14" ht="29">
      <c r="A26" s="557"/>
      <c r="B26" s="559"/>
      <c r="C26" s="237" t="s">
        <v>1473</v>
      </c>
      <c r="D26" s="254">
        <v>140</v>
      </c>
      <c r="E26" s="238" t="s">
        <v>507</v>
      </c>
      <c r="F26" s="228"/>
      <c r="G26" s="228"/>
      <c r="H26" s="239"/>
      <c r="I26" s="365" t="s">
        <v>2377</v>
      </c>
      <c r="J26" s="229"/>
      <c r="K26" s="162"/>
      <c r="L26" s="162"/>
      <c r="M26" s="162"/>
      <c r="N26" s="162"/>
    </row>
    <row r="27" spans="1:14" ht="29.5" thickBot="1">
      <c r="A27" s="557"/>
      <c r="B27" s="560"/>
      <c r="C27" s="236" t="s">
        <v>72</v>
      </c>
      <c r="D27" s="253">
        <v>246.4</v>
      </c>
      <c r="E27" s="150" t="s">
        <v>738</v>
      </c>
      <c r="F27" s="93"/>
      <c r="G27" s="93"/>
      <c r="H27" s="94" t="s">
        <v>1824</v>
      </c>
      <c r="I27" s="152" t="s">
        <v>2376</v>
      </c>
      <c r="J27" s="101"/>
      <c r="K27" s="29" t="str">
        <f>IF(C27="",,VLOOKUP(C27,Patrones!$A$1:$E$293,5,FALSE))</f>
        <v>ACAI-107IUI</v>
      </c>
      <c r="L27" s="29"/>
      <c r="M27" s="29"/>
      <c r="N27" s="29"/>
    </row>
    <row r="28" spans="1:14">
      <c r="A28" s="557"/>
      <c r="B28" s="561" t="s">
        <v>66</v>
      </c>
      <c r="C28" s="22" t="s">
        <v>11</v>
      </c>
      <c r="D28" s="27">
        <v>282.72000000000003</v>
      </c>
      <c r="E28" s="22" t="s">
        <v>137</v>
      </c>
      <c r="F28" s="23">
        <v>5.2083333333333336E-2</v>
      </c>
      <c r="G28" s="23" t="s">
        <v>978</v>
      </c>
      <c r="H28" s="24">
        <v>267.995</v>
      </c>
      <c r="I28" s="25" t="s">
        <v>1045</v>
      </c>
      <c r="J28" s="98"/>
      <c r="K28" s="27" t="str">
        <f>IF(C28="",,VLOOKUP(C28,Patrones!$A$1:$E$293,5,FALSE))</f>
        <v>ACAH-161ITI</v>
      </c>
      <c r="L28" s="27"/>
      <c r="M28" s="27"/>
      <c r="N28" s="27"/>
    </row>
    <row r="29" spans="1:14" ht="29">
      <c r="A29" s="557"/>
      <c r="B29" s="562"/>
      <c r="C29" s="19" t="s">
        <v>1607</v>
      </c>
      <c r="D29" s="161">
        <v>139.19999999999999</v>
      </c>
      <c r="E29" s="19" t="s">
        <v>753</v>
      </c>
      <c r="F29" s="83"/>
      <c r="G29" s="83"/>
      <c r="H29" s="226" t="s">
        <v>1824</v>
      </c>
      <c r="I29" s="270" t="s">
        <v>2366</v>
      </c>
      <c r="J29" s="242"/>
      <c r="K29" s="161"/>
      <c r="L29" s="161"/>
      <c r="M29" s="161"/>
      <c r="N29" s="161"/>
    </row>
    <row r="30" spans="1:14" ht="15" thickBot="1">
      <c r="A30" s="557"/>
      <c r="B30" s="562"/>
      <c r="C30" s="127" t="s">
        <v>150</v>
      </c>
      <c r="D30" s="145">
        <v>183.96</v>
      </c>
      <c r="E30" s="127" t="s">
        <v>768</v>
      </c>
      <c r="F30" s="165"/>
      <c r="G30" s="165"/>
      <c r="H30" s="79" t="s">
        <v>1824</v>
      </c>
      <c r="I30" s="146" t="s">
        <v>2374</v>
      </c>
      <c r="J30" s="242"/>
      <c r="K30" s="145" t="str">
        <f>IF(C30="",,VLOOKUP(C30,Patrones!$A$1:$E$293,5,FALSE))</f>
        <v>ACAQ-114ITI</v>
      </c>
      <c r="L30" s="161"/>
      <c r="M30" s="161"/>
      <c r="N30" s="161"/>
    </row>
    <row r="31" spans="1:14" ht="15" hidden="1" thickBot="1">
      <c r="A31" s="557"/>
      <c r="B31" s="563"/>
      <c r="C31" s="78"/>
      <c r="D31" s="153">
        <v>0</v>
      </c>
      <c r="E31" s="78"/>
      <c r="F31" s="265"/>
      <c r="G31" s="265"/>
      <c r="H31" s="266" t="s">
        <v>1824</v>
      </c>
      <c r="I31" s="155"/>
      <c r="J31" s="268"/>
      <c r="K31" s="153">
        <f>IF(C31="",,VLOOKUP(C31,Patrones!$A$1:$E$293,5,FALSE))</f>
        <v>0</v>
      </c>
      <c r="L31" s="161"/>
      <c r="M31" s="161"/>
      <c r="N31" s="151"/>
    </row>
    <row r="32" spans="1:14" ht="15" thickBot="1">
      <c r="A32" s="567" t="s">
        <v>660</v>
      </c>
      <c r="B32" s="558" t="s">
        <v>20</v>
      </c>
      <c r="C32" s="232" t="s">
        <v>57</v>
      </c>
      <c r="D32" s="252">
        <v>445.28</v>
      </c>
      <c r="E32" s="20" t="s">
        <v>738</v>
      </c>
      <c r="F32" s="21"/>
      <c r="G32" s="21"/>
      <c r="H32" s="194" t="s">
        <v>1824</v>
      </c>
      <c r="I32" s="154" t="s">
        <v>2380</v>
      </c>
      <c r="J32" s="99"/>
      <c r="K32" s="28" t="str">
        <f>IF(C32="",,VLOOKUP(C32,Patrones!$A$1:$E$293,5,FALSE))</f>
        <v>ACSD-014IUI</v>
      </c>
      <c r="L32" s="28"/>
      <c r="M32" s="28"/>
      <c r="N32" s="28"/>
    </row>
    <row r="33" spans="1:14" hidden="1">
      <c r="A33" s="568"/>
      <c r="B33" s="559"/>
      <c r="C33" s="233"/>
      <c r="D33" s="253">
        <v>0</v>
      </c>
      <c r="E33" s="128"/>
      <c r="F33" s="95"/>
      <c r="G33" s="95"/>
      <c r="H33" s="96" t="s">
        <v>1824</v>
      </c>
      <c r="I33" s="256"/>
      <c r="J33" s="267"/>
      <c r="K33" s="26">
        <f>IF(C33="",,VLOOKUP(C33,Patrones!$A$1:$E$293,5,FALSE))</f>
        <v>0</v>
      </c>
      <c r="L33" s="26"/>
      <c r="M33" s="26"/>
      <c r="N33" s="26"/>
    </row>
    <row r="34" spans="1:14" ht="15" hidden="1" thickBot="1">
      <c r="A34" s="568"/>
      <c r="B34" s="560"/>
      <c r="C34" s="233"/>
      <c r="D34" s="253">
        <v>0</v>
      </c>
      <c r="E34" s="128"/>
      <c r="F34" s="204"/>
      <c r="G34" s="204"/>
      <c r="H34" s="168" t="s">
        <v>1824</v>
      </c>
      <c r="I34" s="144"/>
      <c r="J34" s="211"/>
      <c r="K34" s="166">
        <f>IF(C34="",,VLOOKUP(C34,Patrones!$A$1:$E$293,5,FALSE))</f>
        <v>0</v>
      </c>
      <c r="L34" s="166"/>
      <c r="M34" s="166"/>
      <c r="N34" s="166"/>
    </row>
    <row r="35" spans="1:14" hidden="1">
      <c r="A35" s="568"/>
      <c r="B35" s="561" t="s">
        <v>28</v>
      </c>
      <c r="C35" s="22"/>
      <c r="D35" s="27">
        <v>0</v>
      </c>
      <c r="E35" s="22"/>
      <c r="F35" s="23"/>
      <c r="G35" s="23"/>
      <c r="H35" s="24" t="s">
        <v>1824</v>
      </c>
      <c r="I35" s="25"/>
      <c r="J35" s="98"/>
      <c r="K35" s="27">
        <f>IF(C35="",,VLOOKUP(C35,Patrones!$A$1:$E$293,5,FALSE))</f>
        <v>0</v>
      </c>
      <c r="L35" s="27"/>
      <c r="M35" s="27"/>
      <c r="N35" s="27"/>
    </row>
    <row r="36" spans="1:14" hidden="1">
      <c r="A36" s="568"/>
      <c r="B36" s="562"/>
      <c r="C36" s="127"/>
      <c r="D36" s="145">
        <v>0</v>
      </c>
      <c r="E36" s="127"/>
      <c r="F36" s="165"/>
      <c r="G36" s="165"/>
      <c r="H36" s="79" t="s">
        <v>1824</v>
      </c>
      <c r="I36" s="146"/>
      <c r="J36" s="242"/>
      <c r="K36" s="145">
        <f>IF(C36="",,VLOOKUP(C36,Patrones!$A$1:$E$293,5,FALSE))</f>
        <v>0</v>
      </c>
      <c r="L36" s="145"/>
      <c r="M36" s="145"/>
      <c r="N36" s="145"/>
    </row>
    <row r="37" spans="1:14" ht="15" hidden="1" thickBot="1">
      <c r="A37" s="568"/>
      <c r="B37" s="563"/>
      <c r="C37" s="173"/>
      <c r="D37" s="169">
        <v>0</v>
      </c>
      <c r="E37" s="173"/>
      <c r="F37" s="170"/>
      <c r="G37" s="170"/>
      <c r="H37" s="171" t="s">
        <v>1824</v>
      </c>
      <c r="I37" s="172"/>
      <c r="J37" s="268"/>
      <c r="K37" s="169">
        <f>IF(C37="",,VLOOKUP(C37,Patrones!$A$1:$E$293,5,FALSE))</f>
        <v>0</v>
      </c>
      <c r="L37" s="169"/>
      <c r="M37" s="169"/>
      <c r="N37" s="169"/>
    </row>
    <row r="38" spans="1:14" ht="15" hidden="1" customHeight="1">
      <c r="A38" s="568"/>
      <c r="B38" s="570" t="s">
        <v>203</v>
      </c>
      <c r="C38" s="232"/>
      <c r="D38" s="252">
        <v>0</v>
      </c>
      <c r="E38" s="20"/>
      <c r="F38" s="91"/>
      <c r="G38" s="91"/>
      <c r="H38" s="92" t="s">
        <v>1824</v>
      </c>
      <c r="I38" s="154"/>
      <c r="J38" s="99"/>
      <c r="K38" s="28"/>
      <c r="L38" s="28"/>
      <c r="M38" s="28"/>
      <c r="N38" s="28"/>
    </row>
    <row r="39" spans="1:14" ht="15.75" hidden="1" customHeight="1" thickBot="1">
      <c r="A39" s="568"/>
      <c r="B39" s="571"/>
      <c r="C39" s="233"/>
      <c r="D39" s="253">
        <v>0</v>
      </c>
      <c r="E39" s="128"/>
      <c r="F39" s="204"/>
      <c r="G39" s="204"/>
      <c r="H39" s="168" t="s">
        <v>1824</v>
      </c>
      <c r="I39" s="144"/>
      <c r="J39" s="211"/>
      <c r="K39" s="166"/>
      <c r="L39" s="166"/>
      <c r="M39" s="166"/>
      <c r="N39" s="166"/>
    </row>
    <row r="40" spans="1:14" hidden="1">
      <c r="A40" s="568"/>
      <c r="B40" s="561" t="s">
        <v>21</v>
      </c>
      <c r="C40" s="22"/>
      <c r="D40" s="27">
        <v>0</v>
      </c>
      <c r="E40" s="22"/>
      <c r="F40" s="23"/>
      <c r="G40" s="23"/>
      <c r="H40" s="226" t="s">
        <v>1824</v>
      </c>
      <c r="I40" s="25"/>
      <c r="J40" s="97"/>
      <c r="K40" s="27"/>
      <c r="L40" s="27"/>
      <c r="M40" s="27"/>
      <c r="N40" s="27"/>
    </row>
    <row r="41" spans="1:14" ht="15" hidden="1" thickBot="1">
      <c r="A41" s="568"/>
      <c r="B41" s="563"/>
      <c r="C41" s="173"/>
      <c r="D41" s="169">
        <v>0</v>
      </c>
      <c r="E41" s="173"/>
      <c r="F41" s="170"/>
      <c r="G41" s="170"/>
      <c r="H41" s="171" t="s">
        <v>1824</v>
      </c>
      <c r="I41" s="172"/>
      <c r="J41" s="195"/>
      <c r="K41" s="169"/>
      <c r="L41" s="169"/>
      <c r="M41" s="169"/>
      <c r="N41" s="169"/>
    </row>
    <row r="42" spans="1:14" ht="29">
      <c r="A42" s="568"/>
      <c r="B42" s="570" t="s">
        <v>22</v>
      </c>
      <c r="C42" s="232" t="s">
        <v>2381</v>
      </c>
      <c r="D42" s="252">
        <v>357</v>
      </c>
      <c r="E42" s="20"/>
      <c r="F42" s="21"/>
      <c r="G42" s="21"/>
      <c r="H42" s="92" t="s">
        <v>1824</v>
      </c>
      <c r="I42" s="154" t="s">
        <v>2378</v>
      </c>
      <c r="J42" s="100" t="s">
        <v>2379</v>
      </c>
      <c r="K42" s="28" t="e">
        <f>IF(C42="",,VLOOKUP(C42,Patrones!$A$1:$E$293,5,FALSE))</f>
        <v>#N/A</v>
      </c>
      <c r="L42" s="28"/>
      <c r="M42" s="28"/>
      <c r="N42" s="26"/>
    </row>
    <row r="43" spans="1:14" hidden="1">
      <c r="A43" s="568"/>
      <c r="B43" s="572"/>
      <c r="C43" s="234"/>
      <c r="D43" s="254"/>
      <c r="E43" s="32"/>
      <c r="F43" s="257"/>
      <c r="G43" s="257"/>
      <c r="H43" s="96" t="s">
        <v>1824</v>
      </c>
      <c r="I43" s="256"/>
      <c r="J43" s="263"/>
      <c r="K43" s="26">
        <f>IF(C43="",,VLOOKUP(C43,Patrones!$A$1:$E$293,5,FALSE))</f>
        <v>0</v>
      </c>
      <c r="L43" s="26"/>
      <c r="M43" s="26"/>
      <c r="N43" s="149"/>
    </row>
    <row r="44" spans="1:14" ht="15" thickBot="1">
      <c r="A44" s="569"/>
      <c r="B44" s="571"/>
      <c r="C44" s="235"/>
      <c r="D44" s="255">
        <v>0</v>
      </c>
      <c r="E44" s="167"/>
      <c r="F44" s="196"/>
      <c r="G44" s="196"/>
      <c r="H44" s="168" t="s">
        <v>1824</v>
      </c>
      <c r="I44" s="174"/>
      <c r="J44" s="230"/>
      <c r="K44" s="166">
        <f>IF(C44="",,VLOOKUP(C44,Patrones!$A$1:$E$293,5,FALSE))</f>
        <v>0</v>
      </c>
      <c r="L44" s="166"/>
      <c r="M44" s="166"/>
      <c r="N44" s="29"/>
    </row>
    <row r="45" spans="1:14" ht="15" thickBot="1">
      <c r="C45" s="102"/>
      <c r="E45" s="2"/>
      <c r="G45" s="198" t="s">
        <v>37</v>
      </c>
      <c r="H45" s="199">
        <v>267.995</v>
      </c>
      <c r="I45" s="103"/>
    </row>
    <row r="46" spans="1:14">
      <c r="C46" s="102"/>
      <c r="E46" s="2"/>
      <c r="G46" s="104"/>
      <c r="H46" s="105"/>
    </row>
    <row r="47" spans="1:14">
      <c r="C47" s="102"/>
      <c r="E47" s="2"/>
      <c r="G47" s="104"/>
      <c r="H47" s="105"/>
    </row>
    <row r="48" spans="1:14">
      <c r="C48" s="102"/>
    </row>
    <row r="49" spans="3:3">
      <c r="C49" s="102"/>
    </row>
    <row r="50" spans="3:3">
      <c r="C50" s="102"/>
    </row>
    <row r="51" spans="3:3">
      <c r="C51" s="102"/>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sheetData>
  <mergeCells count="34">
    <mergeCell ref="A32:A44"/>
    <mergeCell ref="B32:B34"/>
    <mergeCell ref="B35:B37"/>
    <mergeCell ref="B38:B39"/>
    <mergeCell ref="B40:B41"/>
    <mergeCell ref="B42:B44"/>
    <mergeCell ref="A4:A6"/>
    <mergeCell ref="B4:B6"/>
    <mergeCell ref="C4:C6"/>
    <mergeCell ref="A22:A31"/>
    <mergeCell ref="B22:B27"/>
    <mergeCell ref="B28:B31"/>
    <mergeCell ref="A7:A21"/>
    <mergeCell ref="B7:B8"/>
    <mergeCell ref="B9:B10"/>
    <mergeCell ref="B11:B13"/>
    <mergeCell ref="B14:B16"/>
    <mergeCell ref="B17:B21"/>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4" xr:uid="{B86A9741-872C-4D03-95C6-E5ECE56EB92E}">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showErrorMessage="1" xr:uid="{6CA684D7-762A-4E5F-BB7C-6183D6B9B892}">
          <x14:formula1>
            <xm:f>Guias!$R$3:$R$102</xm:f>
          </x14:formula1>
          <xm:sqref>M7:M44</xm:sqref>
        </x14:dataValidation>
        <x14:dataValidation type="list" allowBlank="1" showInputMessage="1" showErrorMessage="1" xr:uid="{0457A6C7-AFDB-4381-A200-0844E2FB5D74}">
          <x14:formula1>
            <xm:f>Guias!$P$3:$P$78</xm:f>
          </x14:formula1>
          <xm:sqref>L7:L44</xm:sqref>
        </x14:dataValidation>
        <x14:dataValidation type="list" allowBlank="1" showInputMessage="1" xr:uid="{6D8866FE-2658-4520-9643-426A1B428655}">
          <x14:formula1>
            <xm:f>Guias!$J$3:$J$25</xm:f>
          </x14:formula1>
          <xm:sqref>I7:I44</xm:sqref>
        </x14:dataValidation>
        <x14:dataValidation type="list" allowBlank="1" showInputMessage="1" xr:uid="{9350D9A8-C179-48D9-BF56-70EA68C25FDB}">
          <x14:formula1>
            <xm:f>Guias!$H$3:$H$22</xm:f>
          </x14:formula1>
          <xm:sqref>E7:E44</xm:sqref>
        </x14:dataValidation>
        <x14:dataValidation type="list" allowBlank="1" showInputMessage="1" xr:uid="{6AA13E9C-E09F-451A-91F3-5C4C172C7FE6}">
          <x14:formula1>
            <xm:f>Guias!$A$2:$A$4</xm:f>
          </x14:formula1>
          <xm:sqref>C7:C8</xm:sqref>
        </x14:dataValidation>
        <x14:dataValidation type="list" allowBlank="1" showInputMessage="1" xr:uid="{411647F5-6ECD-423F-B6DE-3A24605C27F6}">
          <x14:formula1>
            <xm:f>Guias!$A$143:$A$167</xm:f>
          </x14:formula1>
          <xm:sqref>C32:C34</xm:sqref>
        </x14:dataValidation>
        <x14:dataValidation type="list" allowBlank="1" showInputMessage="1" xr:uid="{D773931D-2C36-4EF9-ACE2-9F67FB1898F3}">
          <x14:formula1>
            <xm:f>Guias!$A$172:$A$199</xm:f>
          </x14:formula1>
          <xm:sqref>C42:C44</xm:sqref>
        </x14:dataValidation>
        <x14:dataValidation type="list" allowBlank="1" showInputMessage="1" xr:uid="{F8C059F6-3583-43A6-B8EB-25A768AC32FF}">
          <x14:formula1>
            <xm:f>Guias!$A$226:$A$229</xm:f>
          </x14:formula1>
          <xm:sqref>C9:C10</xm:sqref>
        </x14:dataValidation>
        <x14:dataValidation type="list" allowBlank="1" showInputMessage="1" xr:uid="{3092E90D-D386-4B37-8B37-DFDFC7C640E4}">
          <x14:formula1>
            <xm:f>Guias!$A$230:$A$242</xm:f>
          </x14:formula1>
          <xm:sqref>C35:C37</xm:sqref>
        </x14:dataValidation>
        <x14:dataValidation type="list" allowBlank="1" showInputMessage="1" xr:uid="{74B4D5BC-083E-4A36-AFA3-D701C6BC0055}">
          <x14:formula1>
            <xm:f>Guias!$A$243:$A$244</xm:f>
          </x14:formula1>
          <xm:sqref>C38:C39</xm:sqref>
        </x14:dataValidation>
        <x14:dataValidation type="list" allowBlank="1" showInputMessage="1" xr:uid="{60E65F83-7F49-4B2F-983C-1AC678ECC8EE}">
          <x14:formula1>
            <xm:f>Guias!$A$168:$A$171</xm:f>
          </x14:formula1>
          <xm:sqref>C40:C41</xm:sqref>
        </x14:dataValidation>
        <x14:dataValidation type="list" allowBlank="1" showInputMessage="1" xr:uid="{3A86B9BB-9C5C-4CE7-AD29-1FB6DBF458BB}">
          <x14:formula1>
            <xm:f>Guias!$A$260:$A$272</xm:f>
          </x14:formula1>
          <xm:sqref>C17:C21</xm:sqref>
        </x14:dataValidation>
        <x14:dataValidation type="list" allowBlank="1" showInputMessage="1" xr:uid="{4A4E8721-1F7C-491B-B62B-660CC334BB9D}">
          <x14:formula1>
            <xm:f>Guias!$A$200:$A$224</xm:f>
          </x14:formula1>
          <xm:sqref>C11:C13</xm:sqref>
        </x14:dataValidation>
        <x14:dataValidation type="list" allowBlank="1" showInputMessage="1" xr:uid="{56D57D35-80E0-4D22-BFA9-CBDB7E402CBC}">
          <x14:formula1>
            <xm:f>Guias!$A$245:$A$259</xm:f>
          </x14:formula1>
          <xm:sqref>C14:C16</xm:sqref>
        </x14:dataValidation>
        <x14:dataValidation type="list" allowBlank="1" showInputMessage="1" xr:uid="{27707B52-B067-4D1D-B982-6E0EB384CE51}">
          <x14:formula1>
            <xm:f>Guias!$A$85:$A$142</xm:f>
          </x14:formula1>
          <xm:sqref>C28:C31</xm:sqref>
        </x14:dataValidation>
        <x14:dataValidation type="list" allowBlank="1" showInputMessage="1" xr:uid="{A3CBAB5E-6AF8-465F-AE03-03F1C655809E}">
          <x14:formula1>
            <xm:f>Guias!$A$5:$A$84</xm:f>
          </x14:formula1>
          <xm:sqref>C22:C27</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463D4-044F-4A7C-9BC9-34C4E0FCCD88}">
  <sheetPr codeName="Sheet26"/>
  <dimension ref="A1:P81"/>
  <sheetViews>
    <sheetView topLeftCell="A18" zoomScaleNormal="100" workbookViewId="0">
      <selection activeCell="I33" sqref="C33:I35"/>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hidden="1" customHeight="1">
      <c r="A9" s="565"/>
      <c r="B9" s="558" t="s">
        <v>127</v>
      </c>
      <c r="C9" s="232"/>
      <c r="D9" s="252">
        <v>0</v>
      </c>
      <c r="E9" s="20"/>
      <c r="F9" s="91"/>
      <c r="G9" s="91"/>
      <c r="H9" s="92" t="s">
        <v>1824</v>
      </c>
      <c r="I9" s="154"/>
      <c r="J9" s="99"/>
      <c r="K9" s="28"/>
      <c r="L9" s="28"/>
      <c r="M9" s="28"/>
      <c r="N9" s="28"/>
    </row>
    <row r="10" spans="1:16" ht="15" hidden="1" customHeight="1" thickBot="1">
      <c r="A10" s="565"/>
      <c r="B10" s="560"/>
      <c r="C10" s="233"/>
      <c r="D10" s="253">
        <v>0</v>
      </c>
      <c r="E10" s="128"/>
      <c r="F10" s="204"/>
      <c r="G10" s="204"/>
      <c r="H10" s="168" t="s">
        <v>1824</v>
      </c>
      <c r="I10" s="174"/>
      <c r="J10" s="101"/>
      <c r="K10" s="149"/>
      <c r="L10" s="149"/>
      <c r="M10" s="149"/>
      <c r="N10" s="149"/>
    </row>
    <row r="11" spans="1:16" ht="15" thickBot="1">
      <c r="A11" s="565"/>
      <c r="B11" s="561" t="s">
        <v>23</v>
      </c>
      <c r="C11" s="22" t="s">
        <v>144</v>
      </c>
      <c r="D11" s="27">
        <v>92.04</v>
      </c>
      <c r="E11" s="22" t="s">
        <v>246</v>
      </c>
      <c r="F11" s="23"/>
      <c r="G11" s="23"/>
      <c r="H11" s="24" t="s">
        <v>1824</v>
      </c>
      <c r="I11" s="25" t="s">
        <v>2370</v>
      </c>
      <c r="J11" s="97" t="s">
        <v>2369</v>
      </c>
      <c r="K11" s="27" t="str">
        <f>IF(C11="",,VLOOKUP(C11,Patrones!$A$1:$E$293,5,FALSE))</f>
        <v>CLBB-017IUI</v>
      </c>
      <c r="L11" s="27"/>
      <c r="M11" s="27"/>
      <c r="N11" s="27"/>
    </row>
    <row r="12" spans="1:16" hidden="1">
      <c r="A12" s="565"/>
      <c r="B12" s="562"/>
      <c r="C12" s="19"/>
      <c r="D12" s="161">
        <v>0</v>
      </c>
      <c r="E12" s="19"/>
      <c r="F12" s="83"/>
      <c r="G12" s="83"/>
      <c r="H12" s="226" t="s">
        <v>1824</v>
      </c>
      <c r="I12" s="270"/>
      <c r="J12" s="262"/>
      <c r="K12" s="161">
        <f>IF(C12="",,VLOOKUP(C12,Patrones!$A$1:$E$293,5,FALSE))</f>
        <v>0</v>
      </c>
      <c r="L12" s="161"/>
      <c r="M12" s="161"/>
      <c r="N12" s="161"/>
    </row>
    <row r="13" spans="1:16" ht="15" hidden="1" thickBot="1">
      <c r="A13" s="565"/>
      <c r="B13" s="563"/>
      <c r="C13" s="19"/>
      <c r="D13" s="161">
        <v>0</v>
      </c>
      <c r="E13" s="173"/>
      <c r="F13" s="170"/>
      <c r="G13" s="170"/>
      <c r="H13" s="171" t="s">
        <v>1824</v>
      </c>
      <c r="I13" s="172"/>
      <c r="J13" s="195"/>
      <c r="K13" s="169">
        <f>IF(C13="",,VLOOKUP(C13,Patrones!$A$1:$E$293,5,FALSE))</f>
        <v>0</v>
      </c>
      <c r="L13" s="169"/>
      <c r="M13" s="169"/>
      <c r="N13" s="169"/>
    </row>
    <row r="14" spans="1:16">
      <c r="A14" s="565"/>
      <c r="B14" s="558" t="s">
        <v>29</v>
      </c>
      <c r="C14" s="397" t="s">
        <v>2348</v>
      </c>
      <c r="D14" s="398">
        <v>78.599999999999994</v>
      </c>
      <c r="E14" s="399" t="s">
        <v>171</v>
      </c>
      <c r="F14" s="418"/>
      <c r="G14" s="418"/>
      <c r="H14" s="401" t="s">
        <v>1824</v>
      </c>
      <c r="I14" s="365" t="s">
        <v>2363</v>
      </c>
      <c r="J14" s="99"/>
      <c r="K14" s="28"/>
      <c r="L14" s="28"/>
      <c r="M14" s="28"/>
      <c r="N14" s="28"/>
    </row>
    <row r="15" spans="1:16" ht="15" thickBot="1">
      <c r="A15" s="565"/>
      <c r="B15" s="559"/>
      <c r="C15" s="234" t="s">
        <v>2348</v>
      </c>
      <c r="D15" s="254">
        <v>78.599999999999994</v>
      </c>
      <c r="E15" s="32" t="s">
        <v>171</v>
      </c>
      <c r="F15" s="95"/>
      <c r="G15" s="95"/>
      <c r="H15" s="96" t="s">
        <v>1824</v>
      </c>
      <c r="I15" s="251" t="s">
        <v>2081</v>
      </c>
      <c r="J15" s="267"/>
      <c r="K15" s="26"/>
      <c r="L15" s="26"/>
      <c r="M15" s="26"/>
      <c r="N15" s="26"/>
    </row>
    <row r="16" spans="1:16" ht="15" hidden="1" thickBot="1">
      <c r="A16" s="565"/>
      <c r="B16" s="560"/>
      <c r="C16" s="233"/>
      <c r="D16" s="253">
        <v>0</v>
      </c>
      <c r="E16" s="128"/>
      <c r="F16" s="204"/>
      <c r="G16" s="204"/>
      <c r="H16" s="168" t="s">
        <v>1824</v>
      </c>
      <c r="I16" s="144"/>
      <c r="J16" s="211"/>
      <c r="K16" s="166"/>
      <c r="L16" s="166"/>
      <c r="M16" s="166"/>
      <c r="N16" s="166"/>
    </row>
    <row r="17" spans="1:14">
      <c r="A17" s="565"/>
      <c r="B17" s="561" t="s">
        <v>33</v>
      </c>
      <c r="C17" s="22" t="s">
        <v>264</v>
      </c>
      <c r="D17" s="27">
        <v>788.4</v>
      </c>
      <c r="E17" s="22" t="s">
        <v>137</v>
      </c>
      <c r="F17" s="23">
        <v>0.625</v>
      </c>
      <c r="G17" s="23">
        <v>0.77777777777777779</v>
      </c>
      <c r="H17" s="24">
        <v>120.45000000000002</v>
      </c>
      <c r="I17" s="25" t="s">
        <v>1045</v>
      </c>
      <c r="J17" s="97" t="s">
        <v>2383</v>
      </c>
      <c r="K17" s="27" t="str">
        <f>IF(C17="",,VLOOKUP(C17,Patrones!$A$1:$E$293,5,FALSE))</f>
        <v>YLBD-003WDW</v>
      </c>
      <c r="L17" s="27"/>
      <c r="M17" s="27"/>
      <c r="N17" s="27"/>
    </row>
    <row r="18" spans="1:14">
      <c r="A18" s="565"/>
      <c r="B18" s="562"/>
      <c r="C18" s="19" t="s">
        <v>475</v>
      </c>
      <c r="D18" s="161">
        <v>116.5</v>
      </c>
      <c r="E18" s="19" t="s">
        <v>768</v>
      </c>
      <c r="F18" s="83"/>
      <c r="G18" s="83"/>
      <c r="H18" s="226" t="s">
        <v>1824</v>
      </c>
      <c r="I18" s="270" t="s">
        <v>2375</v>
      </c>
      <c r="J18" s="262"/>
      <c r="K18" s="161"/>
      <c r="L18" s="161"/>
      <c r="M18" s="161"/>
      <c r="N18" s="161"/>
    </row>
    <row r="19" spans="1:14">
      <c r="A19" s="565"/>
      <c r="B19" s="562"/>
      <c r="C19" s="19" t="s">
        <v>472</v>
      </c>
      <c r="D19" s="161">
        <v>150.08000000000001</v>
      </c>
      <c r="E19" s="19" t="s">
        <v>768</v>
      </c>
      <c r="F19" s="83"/>
      <c r="G19" s="83"/>
      <c r="H19" s="226"/>
      <c r="I19" s="270" t="s">
        <v>2375</v>
      </c>
      <c r="J19" s="262"/>
      <c r="K19" s="161"/>
      <c r="L19" s="161"/>
      <c r="M19" s="161"/>
      <c r="N19" s="161"/>
    </row>
    <row r="20" spans="1:14">
      <c r="A20" s="565"/>
      <c r="B20" s="562"/>
      <c r="C20" s="19" t="s">
        <v>292</v>
      </c>
      <c r="D20" s="161">
        <v>563.04</v>
      </c>
      <c r="E20" s="19" t="s">
        <v>768</v>
      </c>
      <c r="F20" s="83"/>
      <c r="G20" s="83"/>
      <c r="H20" s="226"/>
      <c r="I20" s="270" t="s">
        <v>2375</v>
      </c>
      <c r="J20" s="262"/>
      <c r="K20" s="161"/>
      <c r="L20" s="161"/>
      <c r="M20" s="161"/>
      <c r="N20" s="161"/>
    </row>
    <row r="21" spans="1:14">
      <c r="A21" s="565"/>
      <c r="B21" s="562"/>
      <c r="C21" s="127" t="s">
        <v>309</v>
      </c>
      <c r="D21" s="161">
        <v>416.8</v>
      </c>
      <c r="E21" s="127" t="s">
        <v>768</v>
      </c>
      <c r="F21" s="165"/>
      <c r="G21" s="165"/>
      <c r="H21" s="79" t="s">
        <v>1824</v>
      </c>
      <c r="I21" s="146" t="s">
        <v>2375</v>
      </c>
      <c r="J21" s="269"/>
      <c r="K21" s="145" t="str">
        <f>IF(C21="",,VLOOKUP(C21,Patrones!$A$1:$E$293,5,FALSE))</f>
        <v>YLBA-026WIW</v>
      </c>
      <c r="L21" s="145"/>
      <c r="M21" s="145"/>
      <c r="N21" s="145"/>
    </row>
    <row r="22" spans="1:14" ht="15" thickBot="1">
      <c r="A22" s="566"/>
      <c r="B22" s="563"/>
      <c r="C22" s="19" t="s">
        <v>264</v>
      </c>
      <c r="D22" s="169">
        <v>788.4</v>
      </c>
      <c r="E22" s="127" t="s">
        <v>768</v>
      </c>
      <c r="F22" s="170"/>
      <c r="G22" s="170"/>
      <c r="H22" s="171" t="s">
        <v>1824</v>
      </c>
      <c r="I22" s="146" t="s">
        <v>2384</v>
      </c>
      <c r="J22" s="195"/>
      <c r="K22" s="169" t="str">
        <f>IF(C22="",,VLOOKUP(C22,Patrones!$A$1:$E$293,5,FALSE))</f>
        <v>YLBD-003WDW</v>
      </c>
      <c r="L22" s="169"/>
      <c r="M22" s="169"/>
      <c r="N22" s="169"/>
    </row>
    <row r="23" spans="1:14">
      <c r="A23" s="556" t="s">
        <v>659</v>
      </c>
      <c r="B23" s="558" t="s">
        <v>8</v>
      </c>
      <c r="C23" s="397" t="s">
        <v>72</v>
      </c>
      <c r="D23" s="350">
        <v>246.4</v>
      </c>
      <c r="E23" s="399" t="s">
        <v>137</v>
      </c>
      <c r="F23" s="418">
        <v>0.74305555555555547</v>
      </c>
      <c r="G23" s="418">
        <v>0.86458333333333337</v>
      </c>
      <c r="H23" s="401">
        <v>29.944444444444478</v>
      </c>
      <c r="I23" s="430" t="s">
        <v>1053</v>
      </c>
      <c r="J23" s="99"/>
      <c r="K23" s="28" t="str">
        <f>IF(C23="",,VLOOKUP(C23,Patrones!$A$1:$E$293,5,FALSE))</f>
        <v>ACAI-107IUI</v>
      </c>
      <c r="L23" s="28"/>
      <c r="M23" s="28"/>
      <c r="N23" s="28"/>
    </row>
    <row r="24" spans="1:14" ht="43.5">
      <c r="A24" s="557"/>
      <c r="B24" s="559"/>
      <c r="C24" s="234" t="s">
        <v>862</v>
      </c>
      <c r="D24" s="254"/>
      <c r="E24" s="32" t="s">
        <v>490</v>
      </c>
      <c r="F24" s="95"/>
      <c r="G24" s="95"/>
      <c r="H24" s="96" t="s">
        <v>1824</v>
      </c>
      <c r="I24" s="256" t="s">
        <v>2364</v>
      </c>
      <c r="J24" s="375"/>
      <c r="K24" s="149"/>
      <c r="L24" s="149"/>
      <c r="M24" s="149"/>
      <c r="N24" s="149"/>
    </row>
    <row r="25" spans="1:14" ht="29">
      <c r="A25" s="557"/>
      <c r="B25" s="559"/>
      <c r="C25" s="237" t="s">
        <v>1250</v>
      </c>
      <c r="D25" s="254">
        <v>294.39999999999998</v>
      </c>
      <c r="E25" s="238" t="s">
        <v>246</v>
      </c>
      <c r="F25" s="228"/>
      <c r="G25" s="228"/>
      <c r="H25" s="239" t="s">
        <v>1824</v>
      </c>
      <c r="I25" s="251" t="s">
        <v>2367</v>
      </c>
      <c r="J25" s="229"/>
      <c r="K25" s="162" t="str">
        <f>IF(C25="",,VLOOKUP(C25,Patrones!$A$1:$E$293,5,FALSE))</f>
        <v>ACAK-182ITI</v>
      </c>
      <c r="L25" s="162"/>
      <c r="M25" s="162"/>
      <c r="N25" s="162"/>
    </row>
    <row r="26" spans="1:14" ht="29">
      <c r="A26" s="557"/>
      <c r="B26" s="559"/>
      <c r="C26" s="237" t="s">
        <v>1559</v>
      </c>
      <c r="D26" s="254">
        <v>568.4</v>
      </c>
      <c r="E26" s="238" t="s">
        <v>246</v>
      </c>
      <c r="F26" s="228"/>
      <c r="G26" s="228"/>
      <c r="H26" s="239" t="s">
        <v>1824</v>
      </c>
      <c r="I26" s="251" t="s">
        <v>2373</v>
      </c>
      <c r="J26" s="229"/>
      <c r="K26" s="162" t="e">
        <f>IF(C26="",,VLOOKUP(C26,Patrones!$A$1:$E$293,5,FALSE))</f>
        <v>#N/A</v>
      </c>
      <c r="L26" s="162"/>
      <c r="M26" s="162"/>
      <c r="N26" s="162"/>
    </row>
    <row r="27" spans="1:14" ht="29">
      <c r="A27" s="557"/>
      <c r="B27" s="559"/>
      <c r="C27" s="237" t="s">
        <v>304</v>
      </c>
      <c r="D27" s="254">
        <v>220.1</v>
      </c>
      <c r="E27" s="238" t="s">
        <v>246</v>
      </c>
      <c r="F27" s="228"/>
      <c r="G27" s="228"/>
      <c r="H27" s="239"/>
      <c r="I27" s="365" t="s">
        <v>2368</v>
      </c>
      <c r="J27" s="229"/>
      <c r="K27" s="162"/>
      <c r="L27" s="162"/>
      <c r="M27" s="162"/>
      <c r="N27" s="162"/>
    </row>
    <row r="28" spans="1:14" ht="29">
      <c r="A28" s="557"/>
      <c r="B28" s="559"/>
      <c r="C28" s="237" t="s">
        <v>248</v>
      </c>
      <c r="D28" s="254">
        <v>240</v>
      </c>
      <c r="E28" s="238" t="s">
        <v>162</v>
      </c>
      <c r="F28" s="228"/>
      <c r="G28" s="228"/>
      <c r="H28" s="239"/>
      <c r="I28" s="365" t="s">
        <v>2386</v>
      </c>
      <c r="J28" s="229"/>
      <c r="K28" s="162"/>
      <c r="L28" s="162"/>
      <c r="M28" s="162"/>
      <c r="N28" s="162"/>
    </row>
    <row r="29" spans="1:14" ht="29">
      <c r="A29" s="557"/>
      <c r="B29" s="559"/>
      <c r="C29" s="237" t="s">
        <v>1473</v>
      </c>
      <c r="D29" s="254">
        <v>140</v>
      </c>
      <c r="E29" s="238" t="s">
        <v>507</v>
      </c>
      <c r="F29" s="228"/>
      <c r="G29" s="228"/>
      <c r="H29" s="239"/>
      <c r="I29" s="365" t="s">
        <v>2377</v>
      </c>
      <c r="J29" s="229"/>
      <c r="K29" s="162"/>
      <c r="L29" s="162"/>
      <c r="M29" s="162"/>
      <c r="N29" s="162"/>
    </row>
    <row r="30" spans="1:14" ht="29.5" thickBot="1">
      <c r="A30" s="557"/>
      <c r="B30" s="560"/>
      <c r="C30" s="236" t="s">
        <v>72</v>
      </c>
      <c r="D30" s="253">
        <v>246.4</v>
      </c>
      <c r="E30" s="150" t="s">
        <v>738</v>
      </c>
      <c r="F30" s="93"/>
      <c r="G30" s="93"/>
      <c r="H30" s="94" t="s">
        <v>1824</v>
      </c>
      <c r="I30" s="152" t="s">
        <v>2376</v>
      </c>
      <c r="J30" s="101"/>
      <c r="K30" s="29" t="str">
        <f>IF(C30="",,VLOOKUP(C30,Patrones!$A$1:$E$293,5,FALSE))</f>
        <v>ACAI-107IUI</v>
      </c>
      <c r="L30" s="29"/>
      <c r="M30" s="29"/>
      <c r="N30" s="29"/>
    </row>
    <row r="31" spans="1:14" ht="43.5">
      <c r="A31" s="557"/>
      <c r="B31" s="561" t="s">
        <v>66</v>
      </c>
      <c r="C31" s="22" t="s">
        <v>11</v>
      </c>
      <c r="D31" s="27">
        <v>282.72000000000003</v>
      </c>
      <c r="E31" s="22" t="s">
        <v>137</v>
      </c>
      <c r="F31" s="23">
        <v>0.53125</v>
      </c>
      <c r="G31" s="23" t="s">
        <v>978</v>
      </c>
      <c r="H31" s="24">
        <v>180</v>
      </c>
      <c r="I31" s="25" t="s">
        <v>1045</v>
      </c>
      <c r="J31" s="98" t="s">
        <v>2402</v>
      </c>
      <c r="K31" s="27" t="str">
        <f>IF(C31="",,VLOOKUP(C31,Patrones!$A$1:$E$293,5,FALSE))</f>
        <v>ACAH-161ITI</v>
      </c>
      <c r="L31" s="27"/>
      <c r="M31" s="27"/>
      <c r="N31" s="27"/>
    </row>
    <row r="32" spans="1:14" ht="72.5">
      <c r="A32" s="557"/>
      <c r="B32" s="562"/>
      <c r="C32" s="19" t="s">
        <v>1607</v>
      </c>
      <c r="D32" s="161">
        <v>139.19999999999999</v>
      </c>
      <c r="E32" s="19" t="s">
        <v>753</v>
      </c>
      <c r="F32" s="83"/>
      <c r="G32" s="83"/>
      <c r="H32" s="79" t="s">
        <v>1824</v>
      </c>
      <c r="I32" s="270" t="s">
        <v>2366</v>
      </c>
      <c r="J32" s="242" t="s">
        <v>2382</v>
      </c>
      <c r="K32" s="161"/>
      <c r="L32" s="161"/>
      <c r="M32" s="161"/>
      <c r="N32" s="161"/>
    </row>
    <row r="33" spans="1:14">
      <c r="A33" s="557"/>
      <c r="B33" s="562"/>
      <c r="C33" s="19" t="s">
        <v>18</v>
      </c>
      <c r="D33" s="145">
        <v>318.77999999999997</v>
      </c>
      <c r="E33" s="127" t="s">
        <v>768</v>
      </c>
      <c r="F33" s="83"/>
      <c r="G33" s="83"/>
      <c r="H33" s="79" t="s">
        <v>1824</v>
      </c>
      <c r="I33" s="270" t="s">
        <v>2390</v>
      </c>
      <c r="J33" s="242"/>
      <c r="K33" s="161"/>
      <c r="L33" s="161"/>
      <c r="M33" s="161"/>
      <c r="N33" s="161"/>
    </row>
    <row r="34" spans="1:14">
      <c r="A34" s="557"/>
      <c r="B34" s="562"/>
      <c r="C34" s="19" t="s">
        <v>274</v>
      </c>
      <c r="D34" s="145">
        <v>57.24</v>
      </c>
      <c r="E34" s="127" t="s">
        <v>768</v>
      </c>
      <c r="F34" s="83"/>
      <c r="G34" s="83"/>
      <c r="H34" s="79" t="s">
        <v>1824</v>
      </c>
      <c r="I34" s="270" t="s">
        <v>2390</v>
      </c>
      <c r="J34" s="242"/>
      <c r="K34" s="161"/>
      <c r="L34" s="161"/>
      <c r="M34" s="161"/>
      <c r="N34" s="161"/>
    </row>
    <row r="35" spans="1:14">
      <c r="A35" s="557"/>
      <c r="B35" s="562"/>
      <c r="C35" s="19" t="s">
        <v>1254</v>
      </c>
      <c r="D35" s="145">
        <v>410.08</v>
      </c>
      <c r="E35" s="127" t="s">
        <v>768</v>
      </c>
      <c r="F35" s="83"/>
      <c r="G35" s="83"/>
      <c r="H35" s="79" t="s">
        <v>1824</v>
      </c>
      <c r="I35" s="270" t="s">
        <v>2390</v>
      </c>
      <c r="J35" s="242"/>
      <c r="K35" s="161"/>
      <c r="L35" s="161"/>
      <c r="M35" s="161"/>
      <c r="N35" s="161"/>
    </row>
    <row r="36" spans="1:14" ht="15" thickBot="1">
      <c r="A36" s="557"/>
      <c r="B36" s="562"/>
      <c r="C36" s="127" t="s">
        <v>150</v>
      </c>
      <c r="D36" s="145">
        <v>183.96</v>
      </c>
      <c r="E36" s="127" t="s">
        <v>768</v>
      </c>
      <c r="F36" s="165"/>
      <c r="G36" s="165"/>
      <c r="H36" s="79" t="s">
        <v>1824</v>
      </c>
      <c r="I36" s="146" t="s">
        <v>2374</v>
      </c>
      <c r="J36" s="242"/>
      <c r="K36" s="145" t="str">
        <f>IF(C36="",,VLOOKUP(C36,Patrones!$A$1:$E$293,5,FALSE))</f>
        <v>ACAQ-114ITI</v>
      </c>
      <c r="L36" s="161"/>
      <c r="M36" s="161"/>
      <c r="N36" s="161"/>
    </row>
    <row r="37" spans="1:14" ht="15" hidden="1" thickBot="1">
      <c r="A37" s="557"/>
      <c r="B37" s="563"/>
      <c r="C37" s="78"/>
      <c r="D37" s="153">
        <v>0</v>
      </c>
      <c r="E37" s="78"/>
      <c r="F37" s="265"/>
      <c r="G37" s="265"/>
      <c r="H37" s="266" t="s">
        <v>1824</v>
      </c>
      <c r="I37" s="155"/>
      <c r="J37" s="268"/>
      <c r="K37" s="153">
        <f>IF(C37="",,VLOOKUP(C37,Patrones!$A$1:$E$293,5,FALSE))</f>
        <v>0</v>
      </c>
      <c r="L37" s="161"/>
      <c r="M37" s="161"/>
      <c r="N37" s="151"/>
    </row>
    <row r="38" spans="1:14" ht="15" thickBot="1">
      <c r="A38" s="567" t="s">
        <v>660</v>
      </c>
      <c r="B38" s="558" t="s">
        <v>20</v>
      </c>
      <c r="C38" s="232" t="s">
        <v>57</v>
      </c>
      <c r="D38" s="252">
        <v>445.28</v>
      </c>
      <c r="E38" s="20" t="s">
        <v>738</v>
      </c>
      <c r="F38" s="21"/>
      <c r="G38" s="21"/>
      <c r="H38" s="194" t="s">
        <v>1824</v>
      </c>
      <c r="I38" s="154" t="s">
        <v>2385</v>
      </c>
      <c r="J38" s="99"/>
      <c r="K38" s="28" t="str">
        <f>IF(C38="",,VLOOKUP(C38,Patrones!$A$1:$E$293,5,FALSE))</f>
        <v>ACSD-014IUI</v>
      </c>
      <c r="L38" s="28"/>
      <c r="M38" s="28"/>
      <c r="N38" s="28"/>
    </row>
    <row r="39" spans="1:14" hidden="1">
      <c r="A39" s="568"/>
      <c r="B39" s="559"/>
      <c r="C39" s="233"/>
      <c r="D39" s="253">
        <v>0</v>
      </c>
      <c r="E39" s="128"/>
      <c r="F39" s="95"/>
      <c r="G39" s="95"/>
      <c r="H39" s="96" t="s">
        <v>1824</v>
      </c>
      <c r="I39" s="256"/>
      <c r="J39" s="267"/>
      <c r="K39" s="26">
        <f>IF(C39="",,VLOOKUP(C39,Patrones!$A$1:$E$293,5,FALSE))</f>
        <v>0</v>
      </c>
      <c r="L39" s="26"/>
      <c r="M39" s="26"/>
      <c r="N39" s="26"/>
    </row>
    <row r="40" spans="1:14" ht="15" hidden="1" thickBot="1">
      <c r="A40" s="568"/>
      <c r="B40" s="560"/>
      <c r="C40" s="233"/>
      <c r="D40" s="253">
        <v>0</v>
      </c>
      <c r="E40" s="128"/>
      <c r="F40" s="204"/>
      <c r="G40" s="204"/>
      <c r="H40" s="168" t="s">
        <v>1824</v>
      </c>
      <c r="I40" s="144"/>
      <c r="J40" s="211"/>
      <c r="K40" s="166">
        <f>IF(C40="",,VLOOKUP(C40,Patrones!$A$1:$E$293,5,FALSE))</f>
        <v>0</v>
      </c>
      <c r="L40" s="166"/>
      <c r="M40" s="166"/>
      <c r="N40" s="166"/>
    </row>
    <row r="41" spans="1:14" hidden="1">
      <c r="A41" s="568"/>
      <c r="B41" s="561" t="s">
        <v>28</v>
      </c>
      <c r="C41" s="22"/>
      <c r="D41" s="27">
        <v>0</v>
      </c>
      <c r="E41" s="22"/>
      <c r="F41" s="23"/>
      <c r="G41" s="23"/>
      <c r="H41" s="24" t="s">
        <v>1824</v>
      </c>
      <c r="I41" s="25"/>
      <c r="J41" s="98"/>
      <c r="K41" s="27">
        <f>IF(C41="",,VLOOKUP(C41,Patrones!$A$1:$E$293,5,FALSE))</f>
        <v>0</v>
      </c>
      <c r="L41" s="27"/>
      <c r="M41" s="27"/>
      <c r="N41" s="27"/>
    </row>
    <row r="42" spans="1:14" hidden="1">
      <c r="A42" s="568"/>
      <c r="B42" s="562"/>
      <c r="C42" s="127"/>
      <c r="D42" s="145">
        <v>0</v>
      </c>
      <c r="E42" s="127"/>
      <c r="F42" s="165"/>
      <c r="G42" s="165"/>
      <c r="H42" s="79" t="s">
        <v>1824</v>
      </c>
      <c r="I42" s="146"/>
      <c r="J42" s="242"/>
      <c r="K42" s="145">
        <f>IF(C42="",,VLOOKUP(C42,Patrones!$A$1:$E$293,5,FALSE))</f>
        <v>0</v>
      </c>
      <c r="L42" s="145"/>
      <c r="M42" s="145"/>
      <c r="N42" s="145"/>
    </row>
    <row r="43" spans="1:14" ht="15" hidden="1" thickBot="1">
      <c r="A43" s="568"/>
      <c r="B43" s="563"/>
      <c r="C43" s="173"/>
      <c r="D43" s="169">
        <v>0</v>
      </c>
      <c r="E43" s="173"/>
      <c r="F43" s="170"/>
      <c r="G43" s="170"/>
      <c r="H43" s="171" t="s">
        <v>1824</v>
      </c>
      <c r="I43" s="172"/>
      <c r="J43" s="268"/>
      <c r="K43" s="169">
        <f>IF(C43="",,VLOOKUP(C43,Patrones!$A$1:$E$293,5,FALSE))</f>
        <v>0</v>
      </c>
      <c r="L43" s="169"/>
      <c r="M43" s="169"/>
      <c r="N43" s="169"/>
    </row>
    <row r="44" spans="1:14" ht="15" customHeight="1">
      <c r="A44" s="568"/>
      <c r="B44" s="570" t="s">
        <v>203</v>
      </c>
      <c r="C44" s="232" t="s">
        <v>1172</v>
      </c>
      <c r="D44" s="252">
        <v>166.32</v>
      </c>
      <c r="E44" s="20" t="s">
        <v>137</v>
      </c>
      <c r="F44" s="91">
        <v>0.84027777777777779</v>
      </c>
      <c r="G44" s="91">
        <v>0.90972222222222221</v>
      </c>
      <c r="H44" s="92">
        <v>11.549999999999995</v>
      </c>
      <c r="I44" s="154" t="s">
        <v>1050</v>
      </c>
      <c r="J44" s="99"/>
      <c r="K44" s="28"/>
      <c r="L44" s="28"/>
      <c r="M44" s="28"/>
      <c r="N44" s="28"/>
    </row>
    <row r="45" spans="1:14" ht="15.75" customHeight="1" thickBot="1">
      <c r="A45" s="568"/>
      <c r="B45" s="571"/>
      <c r="C45" s="233" t="s">
        <v>1174</v>
      </c>
      <c r="D45" s="253">
        <v>110.88</v>
      </c>
      <c r="E45" s="128" t="s">
        <v>137</v>
      </c>
      <c r="F45" s="204">
        <v>0.84027777777777779</v>
      </c>
      <c r="G45" s="204">
        <v>0.90972222222222221</v>
      </c>
      <c r="H45" s="168">
        <v>7.6999999999999975</v>
      </c>
      <c r="I45" s="144" t="s">
        <v>1050</v>
      </c>
      <c r="J45" s="211"/>
      <c r="K45" s="166"/>
      <c r="L45" s="166"/>
      <c r="M45" s="166"/>
      <c r="N45" s="166"/>
    </row>
    <row r="46" spans="1:14" hidden="1">
      <c r="A46" s="568"/>
      <c r="B46" s="561" t="s">
        <v>21</v>
      </c>
      <c r="C46" s="22"/>
      <c r="D46" s="27">
        <v>0</v>
      </c>
      <c r="E46" s="22"/>
      <c r="F46" s="23"/>
      <c r="G46" s="23"/>
      <c r="H46" s="226" t="s">
        <v>1824</v>
      </c>
      <c r="I46" s="25"/>
      <c r="J46" s="97"/>
      <c r="K46" s="27"/>
      <c r="L46" s="27"/>
      <c r="M46" s="27"/>
      <c r="N46" s="27"/>
    </row>
    <row r="47" spans="1:14" ht="15" hidden="1" thickBot="1">
      <c r="A47" s="568"/>
      <c r="B47" s="563"/>
      <c r="C47" s="173"/>
      <c r="D47" s="169">
        <v>0</v>
      </c>
      <c r="E47" s="173"/>
      <c r="F47" s="170"/>
      <c r="G47" s="170"/>
      <c r="H47" s="171" t="s">
        <v>1824</v>
      </c>
      <c r="I47" s="172"/>
      <c r="J47" s="195"/>
      <c r="K47" s="169"/>
      <c r="L47" s="169"/>
      <c r="M47" s="169"/>
      <c r="N47" s="169"/>
    </row>
    <row r="48" spans="1:14" ht="29">
      <c r="A48" s="568"/>
      <c r="B48" s="572" t="s">
        <v>22</v>
      </c>
      <c r="C48" s="232" t="s">
        <v>2381</v>
      </c>
      <c r="D48" s="252">
        <v>357</v>
      </c>
      <c r="E48" s="20" t="s">
        <v>246</v>
      </c>
      <c r="F48" s="21"/>
      <c r="G48" s="21"/>
      <c r="H48" s="92" t="s">
        <v>1824</v>
      </c>
      <c r="I48" s="154" t="s">
        <v>2378</v>
      </c>
      <c r="J48" s="100" t="s">
        <v>2379</v>
      </c>
      <c r="K48" s="26" t="e">
        <f>IF(C48="",,VLOOKUP(C48,Patrones!$A$1:$E$293,5,FALSE))</f>
        <v>#N/A</v>
      </c>
      <c r="L48" s="26"/>
      <c r="M48" s="26"/>
      <c r="N48" s="149"/>
    </row>
    <row r="49" spans="1:14" ht="15" thickBot="1">
      <c r="A49" s="569"/>
      <c r="B49" s="571"/>
      <c r="C49" s="235"/>
      <c r="D49" s="255">
        <v>0</v>
      </c>
      <c r="E49" s="167"/>
      <c r="F49" s="196"/>
      <c r="G49" s="196"/>
      <c r="H49" s="168" t="s">
        <v>1824</v>
      </c>
      <c r="I49" s="174"/>
      <c r="J49" s="230"/>
      <c r="K49" s="166">
        <f>IF(C49="",,VLOOKUP(C49,Patrones!$A$1:$E$293,5,FALSE))</f>
        <v>0</v>
      </c>
      <c r="L49" s="166"/>
      <c r="M49" s="166"/>
      <c r="N49" s="29"/>
    </row>
    <row r="50" spans="1:14" ht="15" thickBot="1">
      <c r="C50" s="102"/>
      <c r="E50" s="2"/>
      <c r="G50" s="198" t="s">
        <v>37</v>
      </c>
      <c r="H50" s="199">
        <v>349.6444444444445</v>
      </c>
      <c r="I50" s="103"/>
    </row>
    <row r="51" spans="1:14">
      <c r="C51" s="102"/>
      <c r="E51" s="2"/>
      <c r="G51" s="104"/>
      <c r="H51" s="105"/>
    </row>
    <row r="52" spans="1:14">
      <c r="C52" s="102"/>
      <c r="E52" s="2"/>
      <c r="G52" s="104"/>
      <c r="H52" s="105"/>
    </row>
    <row r="53" spans="1:14">
      <c r="C53" s="102"/>
    </row>
    <row r="54" spans="1:14">
      <c r="C54" s="102"/>
    </row>
    <row r="55" spans="1:14">
      <c r="C55" s="102"/>
    </row>
    <row r="56" spans="1:14">
      <c r="C56" s="102"/>
    </row>
    <row r="57" spans="1:14">
      <c r="C57" s="241"/>
    </row>
    <row r="58" spans="1:14">
      <c r="C58" s="241"/>
    </row>
    <row r="59" spans="1:14">
      <c r="C59" s="241"/>
    </row>
    <row r="60" spans="1:14">
      <c r="C60" s="241"/>
    </row>
    <row r="61" spans="1:14">
      <c r="C61" s="241"/>
    </row>
    <row r="62" spans="1:14">
      <c r="C62" s="241"/>
    </row>
    <row r="63" spans="1:14">
      <c r="C63" s="241"/>
    </row>
    <row r="64" spans="1:14">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sheetData>
  <mergeCells count="34">
    <mergeCell ref="A38:A49"/>
    <mergeCell ref="B38:B40"/>
    <mergeCell ref="B41:B43"/>
    <mergeCell ref="B44:B45"/>
    <mergeCell ref="B46:B47"/>
    <mergeCell ref="B48:B49"/>
    <mergeCell ref="A4:A6"/>
    <mergeCell ref="B4:B6"/>
    <mergeCell ref="C4:C6"/>
    <mergeCell ref="A23:A37"/>
    <mergeCell ref="B23:B30"/>
    <mergeCell ref="B31:B37"/>
    <mergeCell ref="A7:A22"/>
    <mergeCell ref="B7:B8"/>
    <mergeCell ref="B9:B10"/>
    <mergeCell ref="B11:B13"/>
    <mergeCell ref="B14:B16"/>
    <mergeCell ref="B17:B22"/>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9" xr:uid="{87F4B933-B4E1-4BD6-899D-BABCCD475BB5}">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E52C40D6-F97B-47C5-A603-619B41D7D2ED}">
          <x14:formula1>
            <xm:f>Guias!$A$5:$A$84</xm:f>
          </x14:formula1>
          <xm:sqref>C23:C30</xm:sqref>
        </x14:dataValidation>
        <x14:dataValidation type="list" allowBlank="1" showInputMessage="1" xr:uid="{465F302C-BBC9-47EB-8F13-F15FC9079F8A}">
          <x14:formula1>
            <xm:f>Guias!$A$245:$A$259</xm:f>
          </x14:formula1>
          <xm:sqref>C14:C16</xm:sqref>
        </x14:dataValidation>
        <x14:dataValidation type="list" allowBlank="1" showInputMessage="1" xr:uid="{7BBA331B-2AF8-4CB0-B8DA-318695EA7400}">
          <x14:formula1>
            <xm:f>Guias!$A$200:$A$224</xm:f>
          </x14:formula1>
          <xm:sqref>C11:C13</xm:sqref>
        </x14:dataValidation>
        <x14:dataValidation type="list" allowBlank="1" showInputMessage="1" xr:uid="{CC14BDE2-CBA2-4D74-8915-B404E731E469}">
          <x14:formula1>
            <xm:f>Guias!$A$260:$A$272</xm:f>
          </x14:formula1>
          <xm:sqref>C17:C22</xm:sqref>
        </x14:dataValidation>
        <x14:dataValidation type="list" allowBlank="1" showInputMessage="1" xr:uid="{09CA4FBC-9C83-4396-8B58-CA2BB5ED478C}">
          <x14:formula1>
            <xm:f>Guias!$A$168:$A$171</xm:f>
          </x14:formula1>
          <xm:sqref>C46:C47</xm:sqref>
        </x14:dataValidation>
        <x14:dataValidation type="list" allowBlank="1" showInputMessage="1" xr:uid="{9383E73C-48EB-47A4-A584-61E985EF1A28}">
          <x14:formula1>
            <xm:f>Guias!$A$243:$A$244</xm:f>
          </x14:formula1>
          <xm:sqref>C44:C45</xm:sqref>
        </x14:dataValidation>
        <x14:dataValidation type="list" allowBlank="1" showInputMessage="1" xr:uid="{524C05B8-7963-4403-8DDD-31716686091A}">
          <x14:formula1>
            <xm:f>Guias!$A$230:$A$242</xm:f>
          </x14:formula1>
          <xm:sqref>C41:C43</xm:sqref>
        </x14:dataValidation>
        <x14:dataValidation type="list" allowBlank="1" showInputMessage="1" xr:uid="{03EEEB85-6A39-4A3C-9C7B-335A9A2C5864}">
          <x14:formula1>
            <xm:f>Guias!$A$226:$A$229</xm:f>
          </x14:formula1>
          <xm:sqref>C9:C10</xm:sqref>
        </x14:dataValidation>
        <x14:dataValidation type="list" allowBlank="1" showInputMessage="1" xr:uid="{62169FE9-3137-4A2D-8D47-991B13CEC528}">
          <x14:formula1>
            <xm:f>Guias!$A$143:$A$167</xm:f>
          </x14:formula1>
          <xm:sqref>C38:C40</xm:sqref>
        </x14:dataValidation>
        <x14:dataValidation type="list" allowBlank="1" showInputMessage="1" xr:uid="{F032E384-CE30-473C-976B-A4A70E80E707}">
          <x14:formula1>
            <xm:f>Guias!$A$2:$A$4</xm:f>
          </x14:formula1>
          <xm:sqref>C7:C8</xm:sqref>
        </x14:dataValidation>
        <x14:dataValidation type="list" allowBlank="1" showInputMessage="1" xr:uid="{3A8605FA-1DDF-4900-8E3F-22A0446C9916}">
          <x14:formula1>
            <xm:f>Guias!$A$172:$A$199</xm:f>
          </x14:formula1>
          <xm:sqref>C48:C49</xm:sqref>
        </x14:dataValidation>
        <x14:dataValidation type="list" allowBlank="1" showInputMessage="1" xr:uid="{303E89A7-D0D8-4ABB-9015-9AFBD5CB5B3A}">
          <x14:formula1>
            <xm:f>Guias!$A$85:$A$142</xm:f>
          </x14:formula1>
          <xm:sqref>C31:C37</xm:sqref>
        </x14:dataValidation>
        <x14:dataValidation type="list" allowBlank="1" showInputMessage="1" xr:uid="{310A258C-9F48-4185-89A9-89DBB92E8B33}">
          <x14:formula1>
            <xm:f>Guias!$H$3:$H$22</xm:f>
          </x14:formula1>
          <xm:sqref>E7:E49</xm:sqref>
        </x14:dataValidation>
        <x14:dataValidation type="list" allowBlank="1" showInputMessage="1" xr:uid="{864FD0A5-411F-483E-B703-020EA2B12451}">
          <x14:formula1>
            <xm:f>Guias!$J$3:$J$25</xm:f>
          </x14:formula1>
          <xm:sqref>I7:I49</xm:sqref>
        </x14:dataValidation>
        <x14:dataValidation type="list" allowBlank="1" showInputMessage="1" showErrorMessage="1" xr:uid="{9F124C3F-A40B-4D6F-9F8F-0B692DC7436D}">
          <x14:formula1>
            <xm:f>Guias!$P$3:$P$78</xm:f>
          </x14:formula1>
          <xm:sqref>L7:L49</xm:sqref>
        </x14:dataValidation>
        <x14:dataValidation type="list" allowBlank="1" showInputMessage="1" showErrorMessage="1" xr:uid="{5120E16B-7F56-4C5C-A14C-95D6D2F69122}">
          <x14:formula1>
            <xm:f>Guias!$R$3:$R$102</xm:f>
          </x14:formula1>
          <xm:sqref>M7:M49</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05A35-02C6-4E03-AFEC-A7687B0BF17C}">
  <sheetPr codeName="Sheet27"/>
  <dimension ref="A1:P85"/>
  <sheetViews>
    <sheetView topLeftCell="A3" zoomScale="74" zoomScaleNormal="90" workbookViewId="0">
      <selection activeCell="C35" sqref="A35:XFD35"/>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customHeight="1">
      <c r="A9" s="565"/>
      <c r="B9" s="558" t="s">
        <v>127</v>
      </c>
      <c r="C9" s="232" t="s">
        <v>1311</v>
      </c>
      <c r="D9" s="252">
        <v>449.82</v>
      </c>
      <c r="E9" s="20" t="s">
        <v>137</v>
      </c>
      <c r="F9" s="91">
        <v>0.38194444444444442</v>
      </c>
      <c r="G9" s="91">
        <v>0.38541666666666669</v>
      </c>
      <c r="H9" s="92">
        <v>1.5618750000000194</v>
      </c>
      <c r="I9" s="154" t="s">
        <v>1139</v>
      </c>
      <c r="J9" s="99" t="s">
        <v>2406</v>
      </c>
      <c r="K9" s="28"/>
      <c r="L9" s="28"/>
      <c r="M9" s="28"/>
      <c r="N9" s="28"/>
    </row>
    <row r="10" spans="1:16" ht="15" customHeight="1">
      <c r="A10" s="565"/>
      <c r="B10" s="559"/>
      <c r="C10" s="237" t="s">
        <v>206</v>
      </c>
      <c r="D10" s="254">
        <v>79.38</v>
      </c>
      <c r="E10" s="238" t="s">
        <v>137</v>
      </c>
      <c r="F10" s="228">
        <v>0.38194444444444442</v>
      </c>
      <c r="G10" s="228">
        <v>0.38541666666666669</v>
      </c>
      <c r="H10" s="239">
        <v>0.2756250000000034</v>
      </c>
      <c r="I10" s="251" t="s">
        <v>1139</v>
      </c>
      <c r="J10" s="229" t="s">
        <v>2406</v>
      </c>
      <c r="K10" s="162"/>
      <c r="L10" s="162"/>
      <c r="M10" s="162"/>
      <c r="N10" s="162"/>
    </row>
    <row r="11" spans="1:16" ht="15" customHeight="1">
      <c r="A11" s="565"/>
      <c r="B11" s="559"/>
      <c r="C11" s="237" t="s">
        <v>305</v>
      </c>
      <c r="D11" s="254">
        <v>77.921999999999997</v>
      </c>
      <c r="E11" s="238" t="s">
        <v>137</v>
      </c>
      <c r="F11" s="228">
        <v>0.38194444444444442</v>
      </c>
      <c r="G11" s="228">
        <v>0.55208333333333337</v>
      </c>
      <c r="H11" s="239">
        <v>13.257562500000004</v>
      </c>
      <c r="I11" s="251" t="s">
        <v>1139</v>
      </c>
      <c r="J11" s="229" t="s">
        <v>2407</v>
      </c>
      <c r="K11" s="162"/>
      <c r="L11" s="162"/>
      <c r="M11" s="162"/>
      <c r="N11" s="162"/>
    </row>
    <row r="12" spans="1:16" ht="15" customHeight="1" thickBot="1">
      <c r="A12" s="565"/>
      <c r="B12" s="560"/>
      <c r="C12" s="233" t="s">
        <v>1480</v>
      </c>
      <c r="D12" s="253">
        <v>121.878</v>
      </c>
      <c r="E12" s="128" t="s">
        <v>137</v>
      </c>
      <c r="F12" s="204">
        <v>0.38194444444444442</v>
      </c>
      <c r="G12" s="204">
        <v>0.55208333333333337</v>
      </c>
      <c r="H12" s="168">
        <v>20.736187500000007</v>
      </c>
      <c r="I12" s="174" t="s">
        <v>1139</v>
      </c>
      <c r="J12" s="101" t="s">
        <v>2407</v>
      </c>
      <c r="K12" s="149"/>
      <c r="L12" s="149"/>
      <c r="M12" s="149"/>
      <c r="N12" s="149"/>
    </row>
    <row r="13" spans="1:16" ht="43.5">
      <c r="A13" s="565"/>
      <c r="B13" s="561" t="s">
        <v>23</v>
      </c>
      <c r="C13" s="332" t="s">
        <v>2391</v>
      </c>
      <c r="D13" s="27"/>
      <c r="E13" s="22" t="s">
        <v>731</v>
      </c>
      <c r="F13" s="23"/>
      <c r="G13" s="23"/>
      <c r="H13" s="24" t="s">
        <v>1824</v>
      </c>
      <c r="I13" s="25" t="s">
        <v>2392</v>
      </c>
      <c r="J13" s="97"/>
      <c r="K13" s="27" t="e">
        <f>IF(C13="",,VLOOKUP(C13,Patrones!$A$1:$E$293,5,FALSE))</f>
        <v>#N/A</v>
      </c>
      <c r="L13" s="27"/>
      <c r="M13" s="27"/>
      <c r="N13" s="27"/>
    </row>
    <row r="14" spans="1:16">
      <c r="A14" s="565"/>
      <c r="B14" s="562"/>
      <c r="C14" s="127" t="s">
        <v>2391</v>
      </c>
      <c r="D14" s="161"/>
      <c r="E14" s="19" t="s">
        <v>171</v>
      </c>
      <c r="F14" s="83"/>
      <c r="G14" s="83"/>
      <c r="H14" s="226" t="s">
        <v>1824</v>
      </c>
      <c r="I14" s="270" t="s">
        <v>2408</v>
      </c>
      <c r="J14" s="262"/>
      <c r="K14" s="161" t="e">
        <f>IF(C14="",,VLOOKUP(C14,Patrones!$A$1:$E$293,5,FALSE))</f>
        <v>#N/A</v>
      </c>
      <c r="L14" s="161"/>
      <c r="M14" s="161"/>
      <c r="N14" s="161"/>
    </row>
    <row r="15" spans="1:16">
      <c r="A15" s="565"/>
      <c r="B15" s="562"/>
      <c r="C15" s="127" t="s">
        <v>1134</v>
      </c>
      <c r="D15" s="161">
        <v>1283.75</v>
      </c>
      <c r="E15" s="19"/>
      <c r="F15" s="83"/>
      <c r="G15" s="83"/>
      <c r="H15" s="226"/>
      <c r="I15" s="270" t="s">
        <v>2414</v>
      </c>
      <c r="J15" s="262"/>
      <c r="K15" s="161"/>
      <c r="L15" s="161"/>
      <c r="M15" s="161"/>
      <c r="N15" s="161"/>
    </row>
    <row r="16" spans="1:16" ht="29">
      <c r="A16" s="565"/>
      <c r="B16" s="562"/>
      <c r="C16" s="127" t="s">
        <v>26</v>
      </c>
      <c r="D16" s="161">
        <v>196</v>
      </c>
      <c r="E16" s="19" t="s">
        <v>490</v>
      </c>
      <c r="F16" s="83"/>
      <c r="G16" s="83"/>
      <c r="H16" s="226"/>
      <c r="I16" s="270" t="s">
        <v>2398</v>
      </c>
      <c r="J16" s="262"/>
      <c r="K16" s="161"/>
      <c r="L16" s="161"/>
      <c r="M16" s="161"/>
      <c r="N16" s="161"/>
    </row>
    <row r="17" spans="1:14" ht="15" thickBot="1">
      <c r="A17" s="565"/>
      <c r="B17" s="562"/>
      <c r="C17" s="127" t="s">
        <v>26</v>
      </c>
      <c r="D17" s="161">
        <v>196</v>
      </c>
      <c r="E17" s="19" t="s">
        <v>490</v>
      </c>
      <c r="F17" s="83"/>
      <c r="G17" s="83"/>
      <c r="H17" s="226"/>
      <c r="I17" s="270" t="s">
        <v>2397</v>
      </c>
      <c r="J17" s="262"/>
      <c r="K17" s="161"/>
      <c r="L17" s="161"/>
      <c r="M17" s="161"/>
      <c r="N17" s="161"/>
    </row>
    <row r="18" spans="1:14" ht="15" hidden="1" thickBot="1">
      <c r="A18" s="565"/>
      <c r="B18" s="563"/>
      <c r="C18" s="19"/>
      <c r="D18" s="161">
        <v>0</v>
      </c>
      <c r="E18" s="173"/>
      <c r="F18" s="170"/>
      <c r="G18" s="170"/>
      <c r="H18" s="171" t="s">
        <v>1824</v>
      </c>
      <c r="I18" s="172"/>
      <c r="J18" s="195"/>
      <c r="K18" s="169">
        <f>IF(C18="",,VLOOKUP(C18,Patrones!$A$1:$E$293,5,FALSE))</f>
        <v>0</v>
      </c>
      <c r="L18" s="169"/>
      <c r="M18" s="169"/>
      <c r="N18" s="169"/>
    </row>
    <row r="19" spans="1:14" hidden="1">
      <c r="A19" s="565"/>
      <c r="B19" s="558" t="s">
        <v>29</v>
      </c>
      <c r="C19" s="232"/>
      <c r="D19" s="252">
        <v>0</v>
      </c>
      <c r="E19" s="20"/>
      <c r="F19" s="91"/>
      <c r="G19" s="91"/>
      <c r="H19" s="92" t="s">
        <v>1824</v>
      </c>
      <c r="I19" s="251"/>
      <c r="J19" s="99"/>
      <c r="K19" s="28"/>
      <c r="L19" s="28"/>
      <c r="M19" s="28"/>
      <c r="N19" s="28"/>
    </row>
    <row r="20" spans="1:14" hidden="1">
      <c r="A20" s="565"/>
      <c r="B20" s="559"/>
      <c r="C20" s="233"/>
      <c r="D20" s="253">
        <v>0</v>
      </c>
      <c r="E20" s="128"/>
      <c r="F20" s="95"/>
      <c r="G20" s="95"/>
      <c r="H20" s="96" t="s">
        <v>1824</v>
      </c>
      <c r="I20" s="256"/>
      <c r="J20" s="267"/>
      <c r="K20" s="26"/>
      <c r="L20" s="26"/>
      <c r="M20" s="26"/>
      <c r="N20" s="26"/>
    </row>
    <row r="21" spans="1:14" ht="15" hidden="1" thickBot="1">
      <c r="A21" s="565"/>
      <c r="B21" s="560"/>
      <c r="C21" s="233"/>
      <c r="D21" s="253">
        <v>0</v>
      </c>
      <c r="E21" s="128"/>
      <c r="F21" s="204"/>
      <c r="G21" s="204"/>
      <c r="H21" s="168" t="s">
        <v>1824</v>
      </c>
      <c r="I21" s="144"/>
      <c r="J21" s="211"/>
      <c r="K21" s="166"/>
      <c r="L21" s="166"/>
      <c r="M21" s="166"/>
      <c r="N21" s="166"/>
    </row>
    <row r="22" spans="1:14" hidden="1">
      <c r="A22" s="565"/>
      <c r="B22" s="561" t="s">
        <v>33</v>
      </c>
      <c r="C22" s="22"/>
      <c r="D22" s="27">
        <v>0</v>
      </c>
      <c r="E22" s="22"/>
      <c r="F22" s="23"/>
      <c r="G22" s="23"/>
      <c r="H22" s="24" t="s">
        <v>1824</v>
      </c>
      <c r="I22" s="25"/>
      <c r="J22" s="97"/>
      <c r="K22" s="27">
        <f>IF(C22="",,VLOOKUP(C22,Patrones!$A$1:$E$293,5,FALSE))</f>
        <v>0</v>
      </c>
      <c r="L22" s="27"/>
      <c r="M22" s="27"/>
      <c r="N22" s="27"/>
    </row>
    <row r="23" spans="1:14" hidden="1">
      <c r="A23" s="565"/>
      <c r="B23" s="562"/>
      <c r="C23" s="19"/>
      <c r="D23" s="161">
        <v>0</v>
      </c>
      <c r="E23" s="127"/>
      <c r="F23" s="165"/>
      <c r="G23" s="165"/>
      <c r="H23" s="79" t="s">
        <v>1824</v>
      </c>
      <c r="I23" s="146"/>
      <c r="J23" s="269"/>
      <c r="K23" s="145">
        <f>IF(C23="",,VLOOKUP(C23,Patrones!$A$1:$E$293,5,FALSE))</f>
        <v>0</v>
      </c>
      <c r="L23" s="145"/>
      <c r="M23" s="145"/>
      <c r="N23" s="145"/>
    </row>
    <row r="24" spans="1:14" ht="15" hidden="1" thickBot="1">
      <c r="A24" s="566"/>
      <c r="B24" s="563"/>
      <c r="C24" s="19"/>
      <c r="D24" s="169">
        <v>0</v>
      </c>
      <c r="E24" s="173"/>
      <c r="F24" s="170"/>
      <c r="G24" s="170"/>
      <c r="H24" s="171" t="s">
        <v>1824</v>
      </c>
      <c r="I24" s="172"/>
      <c r="J24" s="195"/>
      <c r="K24" s="169">
        <f>IF(C24="",,VLOOKUP(C24,Patrones!$A$1:$E$293,5,FALSE))</f>
        <v>0</v>
      </c>
      <c r="L24" s="169"/>
      <c r="M24" s="169"/>
      <c r="N24" s="169"/>
    </row>
    <row r="25" spans="1:14">
      <c r="A25" s="556" t="s">
        <v>659</v>
      </c>
      <c r="B25" s="558" t="s">
        <v>8</v>
      </c>
      <c r="C25" s="232" t="s">
        <v>1146</v>
      </c>
      <c r="D25" s="253">
        <v>376.2</v>
      </c>
      <c r="E25" s="20" t="s">
        <v>137</v>
      </c>
      <c r="F25" s="91">
        <v>0.42708333333333331</v>
      </c>
      <c r="G25" s="91" t="s">
        <v>978</v>
      </c>
      <c r="H25" s="92" t="s">
        <v>2424</v>
      </c>
      <c r="I25" s="154" t="s">
        <v>2320</v>
      </c>
      <c r="J25" s="99"/>
      <c r="K25" s="28" t="str">
        <f>IF(C25="",,VLOOKUP(C25,Patrones!$A$1:$E$293,5,FALSE))</f>
        <v>ACAI-107IUI</v>
      </c>
      <c r="L25" s="28"/>
      <c r="M25" s="28"/>
      <c r="N25" s="28"/>
    </row>
    <row r="26" spans="1:14" ht="43.5">
      <c r="A26" s="557"/>
      <c r="B26" s="559"/>
      <c r="C26" s="237" t="s">
        <v>1061</v>
      </c>
      <c r="D26" s="254">
        <v>522</v>
      </c>
      <c r="E26" s="238" t="s">
        <v>246</v>
      </c>
      <c r="F26" s="228"/>
      <c r="G26" s="228"/>
      <c r="H26" s="239" t="s">
        <v>1824</v>
      </c>
      <c r="I26" s="251" t="s">
        <v>2399</v>
      </c>
      <c r="J26" s="229"/>
      <c r="K26" s="162"/>
      <c r="L26" s="162"/>
      <c r="M26" s="162"/>
      <c r="N26" s="162"/>
    </row>
    <row r="27" spans="1:14">
      <c r="A27" s="557"/>
      <c r="B27" s="559"/>
      <c r="C27" s="237" t="s">
        <v>1061</v>
      </c>
      <c r="D27" s="254">
        <v>522</v>
      </c>
      <c r="E27" s="238" t="s">
        <v>246</v>
      </c>
      <c r="F27" s="228"/>
      <c r="G27" s="228"/>
      <c r="H27" s="239"/>
      <c r="I27" s="251" t="s">
        <v>2416</v>
      </c>
      <c r="J27" s="229"/>
      <c r="K27" s="162"/>
      <c r="L27" s="162"/>
      <c r="M27" s="162"/>
      <c r="N27" s="162"/>
    </row>
    <row r="28" spans="1:14" ht="58">
      <c r="A28" s="557"/>
      <c r="B28" s="559"/>
      <c r="C28" s="237" t="s">
        <v>2393</v>
      </c>
      <c r="D28" s="254"/>
      <c r="E28" s="238" t="s">
        <v>731</v>
      </c>
      <c r="F28" s="228"/>
      <c r="G28" s="228"/>
      <c r="H28" s="239" t="s">
        <v>1824</v>
      </c>
      <c r="I28" s="251" t="s">
        <v>2394</v>
      </c>
      <c r="J28" s="229" t="s">
        <v>2422</v>
      </c>
      <c r="K28" s="162" t="e">
        <f>IF(C28="",,VLOOKUP(C28,Patrones!$A$1:$E$293,5,FALSE))</f>
        <v>#N/A</v>
      </c>
      <c r="L28" s="162"/>
      <c r="M28" s="162"/>
      <c r="N28" s="162"/>
    </row>
    <row r="29" spans="1:14" ht="29">
      <c r="A29" s="557"/>
      <c r="B29" s="559"/>
      <c r="C29" s="237" t="s">
        <v>304</v>
      </c>
      <c r="D29" s="254">
        <v>220.1</v>
      </c>
      <c r="E29" s="238" t="s">
        <v>246</v>
      </c>
      <c r="F29" s="228"/>
      <c r="G29" s="228"/>
      <c r="H29" s="239"/>
      <c r="I29" s="251" t="s">
        <v>2417</v>
      </c>
      <c r="J29" s="229"/>
      <c r="K29" s="162"/>
      <c r="L29" s="162"/>
      <c r="M29" s="162"/>
      <c r="N29" s="162"/>
    </row>
    <row r="30" spans="1:14" ht="29">
      <c r="A30" s="557"/>
      <c r="B30" s="559"/>
      <c r="C30" s="237" t="s">
        <v>1250</v>
      </c>
      <c r="D30" s="254">
        <v>294.39999999999998</v>
      </c>
      <c r="E30" s="238" t="s">
        <v>246</v>
      </c>
      <c r="F30" s="228"/>
      <c r="G30" s="228"/>
      <c r="H30" s="239" t="s">
        <v>1824</v>
      </c>
      <c r="I30" s="251" t="s">
        <v>2400</v>
      </c>
      <c r="J30" s="229"/>
      <c r="K30" s="162" t="str">
        <f>IF(C30="",,VLOOKUP(C30,Patrones!$A$1:$E$293,5,FALSE))</f>
        <v>ACAK-182ITI</v>
      </c>
      <c r="L30" s="162"/>
      <c r="M30" s="162"/>
      <c r="N30" s="162"/>
    </row>
    <row r="31" spans="1:14" ht="43.5">
      <c r="A31" s="557"/>
      <c r="B31" s="559"/>
      <c r="C31" s="237" t="s">
        <v>100</v>
      </c>
      <c r="D31" s="254">
        <v>410</v>
      </c>
      <c r="E31" s="238" t="s">
        <v>246</v>
      </c>
      <c r="F31" s="228"/>
      <c r="G31" s="228"/>
      <c r="H31" s="239"/>
      <c r="I31" s="251" t="s">
        <v>2401</v>
      </c>
      <c r="J31" s="229"/>
      <c r="K31" s="162"/>
      <c r="L31" s="162"/>
      <c r="M31" s="162"/>
      <c r="N31" s="162"/>
    </row>
    <row r="32" spans="1:14" ht="15" thickBot="1">
      <c r="A32" s="557"/>
      <c r="B32" s="560"/>
      <c r="C32" s="236" t="s">
        <v>2423</v>
      </c>
      <c r="D32" s="253">
        <v>249</v>
      </c>
      <c r="E32" s="150"/>
      <c r="F32" s="93"/>
      <c r="G32" s="93"/>
      <c r="H32" s="94" t="s">
        <v>1824</v>
      </c>
      <c r="I32" s="365" t="s">
        <v>2403</v>
      </c>
      <c r="J32" s="101"/>
      <c r="K32" s="29" t="e">
        <f>IF(C32="",,VLOOKUP(C32,Patrones!$A$1:$E$293,5,FALSE))</f>
        <v>#N/A</v>
      </c>
      <c r="L32" s="29"/>
      <c r="M32" s="29"/>
      <c r="N32" s="29"/>
    </row>
    <row r="33" spans="1:14" ht="72.5">
      <c r="A33" s="557"/>
      <c r="B33" s="561" t="s">
        <v>66</v>
      </c>
      <c r="C33" s="22" t="s">
        <v>11</v>
      </c>
      <c r="D33" s="27">
        <v>285.76</v>
      </c>
      <c r="E33" s="22" t="s">
        <v>137</v>
      </c>
      <c r="F33" s="23">
        <v>0.16666666666666666</v>
      </c>
      <c r="G33" s="23">
        <v>0.38194444444444442</v>
      </c>
      <c r="H33" s="24">
        <v>61.517777777777766</v>
      </c>
      <c r="I33" s="25" t="s">
        <v>1045</v>
      </c>
      <c r="J33" s="98" t="s">
        <v>2404</v>
      </c>
      <c r="K33" s="27" t="str">
        <f>IF(C33="",,VLOOKUP(C33,Patrones!$A$1:$E$293,5,FALSE))</f>
        <v>ACAH-161ITI</v>
      </c>
      <c r="L33" s="27"/>
      <c r="M33" s="27"/>
      <c r="N33" s="27"/>
    </row>
    <row r="34" spans="1:14">
      <c r="A34" s="557"/>
      <c r="B34" s="562"/>
      <c r="C34" s="19" t="s">
        <v>1147</v>
      </c>
      <c r="D34" s="145">
        <v>33.119999999999997</v>
      </c>
      <c r="E34" s="19" t="s">
        <v>137</v>
      </c>
      <c r="F34" s="83">
        <v>0.375</v>
      </c>
      <c r="G34" s="83">
        <v>0.45833333333333331</v>
      </c>
      <c r="H34" s="79">
        <v>2.7599999999999993</v>
      </c>
      <c r="I34" s="270" t="s">
        <v>1051</v>
      </c>
      <c r="J34" s="242"/>
      <c r="K34" s="161"/>
      <c r="L34" s="161"/>
      <c r="M34" s="161"/>
      <c r="N34" s="161"/>
    </row>
    <row r="35" spans="1:14">
      <c r="A35" s="557"/>
      <c r="B35" s="562"/>
      <c r="C35" s="19" t="s">
        <v>191</v>
      </c>
      <c r="D35" s="145">
        <v>301.392</v>
      </c>
      <c r="E35" s="19" t="s">
        <v>768</v>
      </c>
      <c r="F35" s="83"/>
      <c r="G35" s="83"/>
      <c r="H35" s="79" t="s">
        <v>1824</v>
      </c>
      <c r="I35" s="270" t="s">
        <v>2396</v>
      </c>
      <c r="J35" s="242"/>
      <c r="K35" s="161"/>
      <c r="L35" s="161"/>
      <c r="M35" s="161"/>
      <c r="N35" s="161"/>
    </row>
    <row r="36" spans="1:14">
      <c r="A36" s="557"/>
      <c r="B36" s="562"/>
      <c r="C36" s="19" t="s">
        <v>1145</v>
      </c>
      <c r="D36" s="145">
        <v>200.928</v>
      </c>
      <c r="E36" s="19" t="s">
        <v>768</v>
      </c>
      <c r="F36" s="83"/>
      <c r="G36" s="83"/>
      <c r="H36" s="79" t="s">
        <v>1824</v>
      </c>
      <c r="I36" s="270" t="s">
        <v>2396</v>
      </c>
      <c r="J36" s="242"/>
      <c r="K36" s="161"/>
      <c r="L36" s="161"/>
      <c r="M36" s="161"/>
      <c r="N36" s="161"/>
    </row>
    <row r="37" spans="1:14">
      <c r="A37" s="557"/>
      <c r="B37" s="562"/>
      <c r="C37" s="19" t="s">
        <v>795</v>
      </c>
      <c r="D37" s="145">
        <v>190.08</v>
      </c>
      <c r="E37" s="19" t="s">
        <v>768</v>
      </c>
      <c r="F37" s="83"/>
      <c r="G37" s="83"/>
      <c r="H37" s="79" t="s">
        <v>1824</v>
      </c>
      <c r="I37" s="270" t="s">
        <v>2396</v>
      </c>
      <c r="J37" s="242"/>
      <c r="K37" s="161"/>
      <c r="L37" s="161"/>
      <c r="M37" s="161"/>
      <c r="N37" s="161"/>
    </row>
    <row r="38" spans="1:14">
      <c r="A38" s="557"/>
      <c r="B38" s="562"/>
      <c r="C38" s="19" t="s">
        <v>1310</v>
      </c>
      <c r="D38" s="145">
        <v>135.61199999999999</v>
      </c>
      <c r="E38" s="19" t="s">
        <v>768</v>
      </c>
      <c r="F38" s="83"/>
      <c r="G38" s="83"/>
      <c r="H38" s="79" t="s">
        <v>1824</v>
      </c>
      <c r="I38" s="270" t="s">
        <v>2396</v>
      </c>
      <c r="J38" s="242"/>
      <c r="K38" s="161"/>
      <c r="L38" s="161"/>
      <c r="M38" s="161"/>
      <c r="N38" s="161"/>
    </row>
    <row r="39" spans="1:14">
      <c r="A39" s="557"/>
      <c r="B39" s="562"/>
      <c r="C39" s="127" t="s">
        <v>1279</v>
      </c>
      <c r="D39" s="145">
        <v>1076.4000000000001</v>
      </c>
      <c r="E39" s="19" t="s">
        <v>768</v>
      </c>
      <c r="F39" s="165"/>
      <c r="G39" s="165"/>
      <c r="H39" s="79" t="s">
        <v>1824</v>
      </c>
      <c r="I39" s="270" t="s">
        <v>2396</v>
      </c>
      <c r="J39" s="242"/>
      <c r="K39" s="145" t="e">
        <f>IF(C39="",,VLOOKUP(C39,Patrones!$A$1:$E$293,5,FALSE))</f>
        <v>#N/A</v>
      </c>
      <c r="L39" s="161"/>
      <c r="M39" s="161"/>
      <c r="N39" s="161"/>
    </row>
    <row r="40" spans="1:14" ht="29.5" thickBot="1">
      <c r="A40" s="557"/>
      <c r="B40" s="563"/>
      <c r="C40" s="78" t="s">
        <v>1140</v>
      </c>
      <c r="D40" s="153">
        <v>52.92</v>
      </c>
      <c r="E40" s="78"/>
      <c r="F40" s="265"/>
      <c r="G40" s="265"/>
      <c r="H40" s="266" t="s">
        <v>1824</v>
      </c>
      <c r="I40" s="155" t="s">
        <v>2418</v>
      </c>
      <c r="J40" s="268"/>
      <c r="K40" s="153" t="e">
        <f>IF(C40="",,VLOOKUP(C40,Patrones!$A$1:$E$293,5,FALSE))</f>
        <v>#N/A</v>
      </c>
      <c r="L40" s="161"/>
      <c r="M40" s="161"/>
      <c r="N40" s="151"/>
    </row>
    <row r="41" spans="1:14" ht="29.5" thickBot="1">
      <c r="A41" s="567" t="s">
        <v>660</v>
      </c>
      <c r="B41" s="558" t="s">
        <v>20</v>
      </c>
      <c r="C41" s="232" t="s">
        <v>164</v>
      </c>
      <c r="D41" s="252">
        <v>129.6</v>
      </c>
      <c r="E41" s="20"/>
      <c r="F41" s="21"/>
      <c r="G41" s="21"/>
      <c r="H41" s="194" t="s">
        <v>1824</v>
      </c>
      <c r="I41" s="154" t="s">
        <v>2421</v>
      </c>
      <c r="J41" s="99"/>
      <c r="K41" s="28" t="str">
        <f>IF(C41="",,VLOOKUP(C41,Patrones!$A$1:$E$293,5,FALSE))</f>
        <v>ACSC-002IUI</v>
      </c>
      <c r="L41" s="28"/>
      <c r="M41" s="28"/>
      <c r="N41" s="28"/>
    </row>
    <row r="42" spans="1:14" hidden="1">
      <c r="A42" s="568"/>
      <c r="B42" s="559"/>
      <c r="C42" s="233"/>
      <c r="D42" s="253">
        <v>0</v>
      </c>
      <c r="E42" s="128"/>
      <c r="F42" s="95"/>
      <c r="G42" s="95"/>
      <c r="H42" s="96" t="s">
        <v>1824</v>
      </c>
      <c r="I42" s="256"/>
      <c r="J42" s="267"/>
      <c r="K42" s="26">
        <f>IF(C42="",,VLOOKUP(C42,Patrones!$A$1:$E$293,5,FALSE))</f>
        <v>0</v>
      </c>
      <c r="L42" s="26"/>
      <c r="M42" s="26"/>
      <c r="N42" s="26"/>
    </row>
    <row r="43" spans="1:14" ht="15" hidden="1" thickBot="1">
      <c r="A43" s="568"/>
      <c r="B43" s="560"/>
      <c r="C43" s="233"/>
      <c r="D43" s="253">
        <v>0</v>
      </c>
      <c r="E43" s="128"/>
      <c r="F43" s="204"/>
      <c r="G43" s="204"/>
      <c r="H43" s="168" t="s">
        <v>1824</v>
      </c>
      <c r="I43" s="144"/>
      <c r="J43" s="211"/>
      <c r="K43" s="166">
        <f>IF(C43="",,VLOOKUP(C43,Patrones!$A$1:$E$293,5,FALSE))</f>
        <v>0</v>
      </c>
      <c r="L43" s="166"/>
      <c r="M43" s="166"/>
      <c r="N43" s="166"/>
    </row>
    <row r="44" spans="1:14" hidden="1">
      <c r="A44" s="568"/>
      <c r="B44" s="561" t="s">
        <v>28</v>
      </c>
      <c r="C44" s="22"/>
      <c r="D44" s="27">
        <v>0</v>
      </c>
      <c r="E44" s="22"/>
      <c r="F44" s="23"/>
      <c r="G44" s="23"/>
      <c r="H44" s="24" t="s">
        <v>1824</v>
      </c>
      <c r="I44" s="25"/>
      <c r="J44" s="98"/>
      <c r="K44" s="27">
        <f>IF(C44="",,VLOOKUP(C44,Patrones!$A$1:$E$293,5,FALSE))</f>
        <v>0</v>
      </c>
      <c r="L44" s="27"/>
      <c r="M44" s="27"/>
      <c r="N44" s="27"/>
    </row>
    <row r="45" spans="1:14" hidden="1">
      <c r="A45" s="568"/>
      <c r="B45" s="562"/>
      <c r="C45" s="127"/>
      <c r="D45" s="145">
        <v>0</v>
      </c>
      <c r="E45" s="127"/>
      <c r="F45" s="165"/>
      <c r="G45" s="165"/>
      <c r="H45" s="79" t="s">
        <v>1824</v>
      </c>
      <c r="I45" s="146"/>
      <c r="J45" s="242"/>
      <c r="K45" s="145">
        <f>IF(C45="",,VLOOKUP(C45,Patrones!$A$1:$E$293,5,FALSE))</f>
        <v>0</v>
      </c>
      <c r="L45" s="145"/>
      <c r="M45" s="145"/>
      <c r="N45" s="145"/>
    </row>
    <row r="46" spans="1:14" ht="15" hidden="1" thickBot="1">
      <c r="A46" s="568"/>
      <c r="B46" s="563"/>
      <c r="C46" s="173"/>
      <c r="D46" s="169">
        <v>0</v>
      </c>
      <c r="E46" s="173"/>
      <c r="F46" s="170"/>
      <c r="G46" s="170"/>
      <c r="H46" s="171" t="s">
        <v>1824</v>
      </c>
      <c r="I46" s="172"/>
      <c r="J46" s="268"/>
      <c r="K46" s="169">
        <f>IF(C46="",,VLOOKUP(C46,Patrones!$A$1:$E$293,5,FALSE))</f>
        <v>0</v>
      </c>
      <c r="L46" s="169"/>
      <c r="M46" s="169"/>
      <c r="N46" s="169"/>
    </row>
    <row r="47" spans="1:14" ht="15" hidden="1" customHeight="1">
      <c r="A47" s="568"/>
      <c r="B47" s="570" t="s">
        <v>203</v>
      </c>
      <c r="C47" s="232"/>
      <c r="D47" s="252">
        <v>0</v>
      </c>
      <c r="E47" s="20"/>
      <c r="F47" s="91"/>
      <c r="G47" s="91"/>
      <c r="H47" s="92" t="s">
        <v>1824</v>
      </c>
      <c r="I47" s="154"/>
      <c r="J47" s="99"/>
      <c r="K47" s="28"/>
      <c r="L47" s="28"/>
      <c r="M47" s="28"/>
      <c r="N47" s="28"/>
    </row>
    <row r="48" spans="1:14" ht="15.75" hidden="1" customHeight="1" thickBot="1">
      <c r="A48" s="568"/>
      <c r="B48" s="571"/>
      <c r="C48" s="233"/>
      <c r="D48" s="253">
        <v>0</v>
      </c>
      <c r="E48" s="128"/>
      <c r="F48" s="204"/>
      <c r="G48" s="204"/>
      <c r="H48" s="168" t="s">
        <v>1824</v>
      </c>
      <c r="I48" s="144"/>
      <c r="J48" s="211"/>
      <c r="K48" s="166"/>
      <c r="L48" s="166"/>
      <c r="M48" s="166"/>
      <c r="N48" s="166"/>
    </row>
    <row r="49" spans="1:14" hidden="1">
      <c r="A49" s="568"/>
      <c r="B49" s="561" t="s">
        <v>21</v>
      </c>
      <c r="C49" s="22"/>
      <c r="D49" s="27">
        <v>0</v>
      </c>
      <c r="E49" s="22"/>
      <c r="F49" s="23"/>
      <c r="G49" s="23"/>
      <c r="H49" s="226" t="s">
        <v>1824</v>
      </c>
      <c r="I49" s="25"/>
      <c r="J49" s="97"/>
      <c r="K49" s="27"/>
      <c r="L49" s="27"/>
      <c r="M49" s="27"/>
      <c r="N49" s="27"/>
    </row>
    <row r="50" spans="1:14" ht="15" hidden="1" thickBot="1">
      <c r="A50" s="568"/>
      <c r="B50" s="563"/>
      <c r="C50" s="173"/>
      <c r="D50" s="169">
        <v>0</v>
      </c>
      <c r="E50" s="173"/>
      <c r="F50" s="170"/>
      <c r="G50" s="170"/>
      <c r="H50" s="171" t="s">
        <v>1824</v>
      </c>
      <c r="I50" s="172"/>
      <c r="J50" s="195"/>
      <c r="K50" s="169"/>
      <c r="L50" s="169"/>
      <c r="M50" s="169"/>
      <c r="N50" s="169"/>
    </row>
    <row r="51" spans="1:14" ht="29">
      <c r="A51" s="568"/>
      <c r="B51" s="570" t="s">
        <v>22</v>
      </c>
      <c r="C51" s="232" t="s">
        <v>1276</v>
      </c>
      <c r="D51" s="252">
        <v>12.16</v>
      </c>
      <c r="E51" s="20"/>
      <c r="F51" s="21"/>
      <c r="G51" s="21"/>
      <c r="H51" s="92" t="s">
        <v>1824</v>
      </c>
      <c r="I51" s="154" t="s">
        <v>2419</v>
      </c>
      <c r="J51" s="100" t="s">
        <v>2420</v>
      </c>
      <c r="K51" s="28" t="e">
        <f>IF(C51="",,VLOOKUP(C51,Patrones!$A$1:$E$293,5,FALSE))</f>
        <v>#N/A</v>
      </c>
      <c r="L51" s="28"/>
      <c r="M51" s="28"/>
      <c r="N51" s="26"/>
    </row>
    <row r="52" spans="1:14" hidden="1">
      <c r="A52" s="568"/>
      <c r="B52" s="572"/>
      <c r="C52" s="234"/>
      <c r="D52" s="254"/>
      <c r="E52" s="32"/>
      <c r="F52" s="257"/>
      <c r="G52" s="257"/>
      <c r="H52" s="96" t="s">
        <v>1824</v>
      </c>
      <c r="I52" s="256"/>
      <c r="J52" s="263"/>
      <c r="K52" s="26">
        <f>IF(C52="",,VLOOKUP(C52,Patrones!$A$1:$E$293,5,FALSE))</f>
        <v>0</v>
      </c>
      <c r="L52" s="26"/>
      <c r="M52" s="26"/>
      <c r="N52" s="149"/>
    </row>
    <row r="53" spans="1:14" ht="15" thickBot="1">
      <c r="A53" s="569"/>
      <c r="B53" s="571"/>
      <c r="C53" s="235"/>
      <c r="D53" s="255">
        <v>0</v>
      </c>
      <c r="E53" s="167"/>
      <c r="F53" s="196"/>
      <c r="G53" s="196"/>
      <c r="H53" s="168" t="s">
        <v>1824</v>
      </c>
      <c r="I53" s="174"/>
      <c r="J53" s="230"/>
      <c r="K53" s="166">
        <f>IF(C53="",,VLOOKUP(C53,Patrones!$A$1:$E$293,5,FALSE))</f>
        <v>0</v>
      </c>
      <c r="L53" s="166"/>
      <c r="M53" s="166"/>
      <c r="N53" s="29"/>
    </row>
    <row r="54" spans="1:14" ht="15" thickBot="1">
      <c r="C54" s="102"/>
      <c r="E54" s="2"/>
      <c r="G54" s="198" t="s">
        <v>37</v>
      </c>
      <c r="H54" s="199">
        <v>100.1090277777778</v>
      </c>
      <c r="I54" s="103"/>
    </row>
    <row r="55" spans="1:14">
      <c r="C55" s="102"/>
      <c r="E55" s="2"/>
      <c r="G55" s="104"/>
      <c r="H55" s="105"/>
    </row>
    <row r="56" spans="1:14">
      <c r="C56" s="102"/>
      <c r="E56" s="2"/>
      <c r="G56" s="104"/>
      <c r="H56" s="105"/>
    </row>
    <row r="57" spans="1:14">
      <c r="C57" s="102"/>
    </row>
    <row r="58" spans="1:14">
      <c r="C58" s="102"/>
    </row>
    <row r="59" spans="1:14">
      <c r="C59" s="102"/>
    </row>
    <row r="60" spans="1:14">
      <c r="C60" s="102"/>
    </row>
    <row r="61" spans="1:14">
      <c r="C61" s="241"/>
    </row>
    <row r="62" spans="1:14">
      <c r="C62" s="241"/>
    </row>
    <row r="63" spans="1:14">
      <c r="C63" s="241"/>
    </row>
    <row r="64" spans="1:14">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5:A40"/>
    <mergeCell ref="B25:B32"/>
    <mergeCell ref="B33:B40"/>
    <mergeCell ref="A7:A24"/>
    <mergeCell ref="B7:B8"/>
    <mergeCell ref="B9:B12"/>
    <mergeCell ref="B13:B18"/>
    <mergeCell ref="B19:B21"/>
    <mergeCell ref="B22:B24"/>
    <mergeCell ref="A41:A53"/>
    <mergeCell ref="B41:B43"/>
    <mergeCell ref="B44:B46"/>
    <mergeCell ref="B47:B48"/>
    <mergeCell ref="B49:B50"/>
    <mergeCell ref="B51:B53"/>
  </mergeCells>
  <dataValidations count="1">
    <dataValidation type="list" allowBlank="1" showInputMessage="1" showErrorMessage="1" sqref="N7:N53" xr:uid="{3ED4ABB3-478A-4467-8D6E-89AB91E8EDB7}">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CE692399-6648-4121-9B11-BFF3CE8ADEC1}">
          <x14:formula1>
            <xm:f>Guias!$A$143:$A$167</xm:f>
          </x14:formula1>
          <xm:sqref>C41:C43</xm:sqref>
        </x14:dataValidation>
        <x14:dataValidation type="list" allowBlank="1" showInputMessage="1" xr:uid="{AF107ED4-0E54-4869-9201-CAF91BB52494}">
          <x14:formula1>
            <xm:f>Guias!$A$172:$A$199</xm:f>
          </x14:formula1>
          <xm:sqref>C51:C53</xm:sqref>
        </x14:dataValidation>
        <x14:dataValidation type="list" allowBlank="1" showInputMessage="1" xr:uid="{4F419BDE-C9F6-4DDF-9C79-904BA97D3ADB}">
          <x14:formula1>
            <xm:f>Guias!$A$226:$A$229</xm:f>
          </x14:formula1>
          <xm:sqref>C9:C12</xm:sqref>
        </x14:dataValidation>
        <x14:dataValidation type="list" allowBlank="1" showInputMessage="1" xr:uid="{D3AAA362-96C7-4DC5-AA91-5511D7181BDF}">
          <x14:formula1>
            <xm:f>Guias!$A$230:$A$242</xm:f>
          </x14:formula1>
          <xm:sqref>C44:C46</xm:sqref>
        </x14:dataValidation>
        <x14:dataValidation type="list" allowBlank="1" showInputMessage="1" xr:uid="{6581C164-2479-4EF1-A50C-2C77EB3BDF60}">
          <x14:formula1>
            <xm:f>Guias!$A$243:$A$244</xm:f>
          </x14:formula1>
          <xm:sqref>C47:C48</xm:sqref>
        </x14:dataValidation>
        <x14:dataValidation type="list" allowBlank="1" showInputMessage="1" xr:uid="{AC222E77-9B90-4633-94A2-5476E619C550}">
          <x14:formula1>
            <xm:f>Guias!$A$168:$A$171</xm:f>
          </x14:formula1>
          <xm:sqref>C49:C50</xm:sqref>
        </x14:dataValidation>
        <x14:dataValidation type="list" allowBlank="1" showInputMessage="1" xr:uid="{D5D68AF4-745E-48D9-B1E4-1038EEF2F9A9}">
          <x14:formula1>
            <xm:f>Guias!$A$260:$A$272</xm:f>
          </x14:formula1>
          <xm:sqref>C22:C24</xm:sqref>
        </x14:dataValidation>
        <x14:dataValidation type="list" allowBlank="1" showInputMessage="1" xr:uid="{8683829A-9509-40A4-A5F9-357547245B63}">
          <x14:formula1>
            <xm:f>Guias!$A$200:$A$224</xm:f>
          </x14:formula1>
          <xm:sqref>C13:C18</xm:sqref>
        </x14:dataValidation>
        <x14:dataValidation type="list" allowBlank="1" showInputMessage="1" xr:uid="{4B5DB193-EB17-451F-86DE-2DEF02B1814F}">
          <x14:formula1>
            <xm:f>Guias!$A$245:$A$259</xm:f>
          </x14:formula1>
          <xm:sqref>C19:C21</xm:sqref>
        </x14:dataValidation>
        <x14:dataValidation type="list" allowBlank="1" showInputMessage="1" xr:uid="{B6751AA0-47CC-40A3-9D80-B208CB11CA7D}">
          <x14:formula1>
            <xm:f>Guias!$A$2:$A$4</xm:f>
          </x14:formula1>
          <xm:sqref>C7:C8</xm:sqref>
        </x14:dataValidation>
        <x14:dataValidation type="list" allowBlank="1" showInputMessage="1" xr:uid="{DE5DFDD8-38CA-4DD3-9494-24D1E1279FE4}">
          <x14:formula1>
            <xm:f>Guias!$A$85:$A$142</xm:f>
          </x14:formula1>
          <xm:sqref>C33:C40</xm:sqref>
        </x14:dataValidation>
        <x14:dataValidation type="list" allowBlank="1" showInputMessage="1" xr:uid="{59F76DB3-48CE-4DDB-A456-0AFFBA459152}">
          <x14:formula1>
            <xm:f>Guias!$A$5:$A$84</xm:f>
          </x14:formula1>
          <xm:sqref>C25:C32</xm:sqref>
        </x14:dataValidation>
        <x14:dataValidation type="list" allowBlank="1" showInputMessage="1" showErrorMessage="1" xr:uid="{E550326D-82C5-4070-B46A-3A51A00399ED}">
          <x14:formula1>
            <xm:f>Guias!$R$3:$R$102</xm:f>
          </x14:formula1>
          <xm:sqref>M7:M53</xm:sqref>
        </x14:dataValidation>
        <x14:dataValidation type="list" allowBlank="1" showInputMessage="1" showErrorMessage="1" xr:uid="{07A9DAB5-43B0-46C3-82A3-09EA91FA84E0}">
          <x14:formula1>
            <xm:f>Guias!$P$3:$P$78</xm:f>
          </x14:formula1>
          <xm:sqref>L7:L53</xm:sqref>
        </x14:dataValidation>
        <x14:dataValidation type="list" allowBlank="1" showInputMessage="1" xr:uid="{6630A398-B362-4DCB-BD69-6364C489AC07}">
          <x14:formula1>
            <xm:f>Guias!$J$3:$J$25</xm:f>
          </x14:formula1>
          <xm:sqref>I7:I53</xm:sqref>
        </x14:dataValidation>
        <x14:dataValidation type="list" allowBlank="1" showInputMessage="1" xr:uid="{FE9B54CF-6DF3-473D-AC13-DAA6BE5E69B8}">
          <x14:formula1>
            <xm:f>Guias!$H$3:$H$22</xm:f>
          </x14:formula1>
          <xm:sqref>E7:E53</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E9EF7-1C5F-44A6-9B30-19A954E27647}">
  <sheetPr codeName="Sheet28"/>
  <dimension ref="A1:P92"/>
  <sheetViews>
    <sheetView topLeftCell="C30" zoomScale="85" zoomScaleNormal="85" workbookViewId="0">
      <selection activeCell="I37" sqref="I37"/>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customHeight="1">
      <c r="A9" s="565"/>
      <c r="B9" s="558" t="s">
        <v>127</v>
      </c>
      <c r="C9" s="232" t="s">
        <v>1311</v>
      </c>
      <c r="D9" s="252">
        <v>449.82</v>
      </c>
      <c r="E9" s="20" t="s">
        <v>137</v>
      </c>
      <c r="F9" s="91">
        <v>0.38194444444444442</v>
      </c>
      <c r="G9" s="91">
        <v>0.38541666666666669</v>
      </c>
      <c r="H9" s="92">
        <v>1.5618750000000194</v>
      </c>
      <c r="I9" s="154" t="s">
        <v>1139</v>
      </c>
      <c r="J9" s="99" t="s">
        <v>2406</v>
      </c>
      <c r="K9" s="28"/>
      <c r="L9" s="28"/>
      <c r="M9" s="28"/>
      <c r="N9" s="28"/>
    </row>
    <row r="10" spans="1:16" ht="15" customHeight="1">
      <c r="A10" s="565"/>
      <c r="B10" s="559"/>
      <c r="C10" s="237" t="s">
        <v>206</v>
      </c>
      <c r="D10" s="254">
        <v>79.38</v>
      </c>
      <c r="E10" s="238" t="s">
        <v>137</v>
      </c>
      <c r="F10" s="228">
        <v>0.38194444444444442</v>
      </c>
      <c r="G10" s="228">
        <v>0.38541666666666669</v>
      </c>
      <c r="H10" s="239">
        <v>0.2756250000000034</v>
      </c>
      <c r="I10" s="251" t="s">
        <v>1139</v>
      </c>
      <c r="J10" s="229" t="s">
        <v>2406</v>
      </c>
      <c r="K10" s="162"/>
      <c r="L10" s="162"/>
      <c r="M10" s="162"/>
      <c r="N10" s="162"/>
    </row>
    <row r="11" spans="1:16" ht="15" customHeight="1">
      <c r="A11" s="565"/>
      <c r="B11" s="559"/>
      <c r="C11" s="237" t="s">
        <v>305</v>
      </c>
      <c r="D11" s="254">
        <v>77.921999999999997</v>
      </c>
      <c r="E11" s="238" t="s">
        <v>137</v>
      </c>
      <c r="F11" s="228">
        <v>0.38194444444444442</v>
      </c>
      <c r="G11" s="228">
        <v>0.55208333333333337</v>
      </c>
      <c r="H11" s="239">
        <v>13.257562500000004</v>
      </c>
      <c r="I11" s="251" t="s">
        <v>1139</v>
      </c>
      <c r="J11" s="229" t="s">
        <v>2407</v>
      </c>
      <c r="K11" s="162"/>
      <c r="L11" s="162"/>
      <c r="M11" s="162"/>
      <c r="N11" s="162"/>
    </row>
    <row r="12" spans="1:16" ht="15" customHeight="1" thickBot="1">
      <c r="A12" s="565"/>
      <c r="B12" s="560"/>
      <c r="C12" s="233" t="s">
        <v>1480</v>
      </c>
      <c r="D12" s="253">
        <v>121.878</v>
      </c>
      <c r="E12" s="128" t="s">
        <v>137</v>
      </c>
      <c r="F12" s="204">
        <v>0.38194444444444442</v>
      </c>
      <c r="G12" s="204">
        <v>0.55208333333333337</v>
      </c>
      <c r="H12" s="168">
        <v>20.736187500000007</v>
      </c>
      <c r="I12" s="174" t="s">
        <v>1139</v>
      </c>
      <c r="J12" s="101" t="s">
        <v>2407</v>
      </c>
      <c r="K12" s="149"/>
      <c r="L12" s="149"/>
      <c r="M12" s="149"/>
      <c r="N12" s="149"/>
    </row>
    <row r="13" spans="1:16" ht="43.5">
      <c r="A13" s="565"/>
      <c r="B13" s="561" t="s">
        <v>23</v>
      </c>
      <c r="C13" s="332" t="s">
        <v>2391</v>
      </c>
      <c r="D13" s="27"/>
      <c r="E13" s="22" t="s">
        <v>731</v>
      </c>
      <c r="F13" s="23"/>
      <c r="G13" s="23"/>
      <c r="H13" s="24" t="s">
        <v>1824</v>
      </c>
      <c r="I13" s="25" t="s">
        <v>2392</v>
      </c>
      <c r="J13" s="97"/>
      <c r="K13" s="27" t="e">
        <v>#N/A</v>
      </c>
      <c r="L13" s="27"/>
      <c r="M13" s="27"/>
      <c r="N13" s="27"/>
    </row>
    <row r="14" spans="1:16">
      <c r="A14" s="565"/>
      <c r="B14" s="562"/>
      <c r="C14" s="127" t="s">
        <v>2391</v>
      </c>
      <c r="D14" s="161"/>
      <c r="E14" s="19" t="s">
        <v>171</v>
      </c>
      <c r="F14" s="83"/>
      <c r="G14" s="83"/>
      <c r="H14" s="226" t="s">
        <v>1824</v>
      </c>
      <c r="I14" s="270" t="s">
        <v>2408</v>
      </c>
      <c r="J14" s="262"/>
      <c r="K14" s="161" t="e">
        <v>#N/A</v>
      </c>
      <c r="L14" s="161"/>
      <c r="M14" s="161"/>
      <c r="N14" s="161"/>
    </row>
    <row r="15" spans="1:16">
      <c r="A15" s="565"/>
      <c r="B15" s="562"/>
      <c r="C15" s="127" t="s">
        <v>1134</v>
      </c>
      <c r="D15" s="161">
        <v>1283.75</v>
      </c>
      <c r="E15" s="19"/>
      <c r="F15" s="83"/>
      <c r="G15" s="83"/>
      <c r="H15" s="226"/>
      <c r="I15" s="270" t="s">
        <v>2414</v>
      </c>
      <c r="J15" s="262"/>
      <c r="K15" s="161"/>
      <c r="L15" s="161"/>
      <c r="M15" s="161"/>
      <c r="N15" s="161"/>
    </row>
    <row r="16" spans="1:16" ht="29">
      <c r="A16" s="565"/>
      <c r="B16" s="562"/>
      <c r="C16" s="127" t="s">
        <v>26</v>
      </c>
      <c r="D16" s="161">
        <v>196</v>
      </c>
      <c r="E16" s="19" t="s">
        <v>490</v>
      </c>
      <c r="F16" s="83"/>
      <c r="G16" s="83"/>
      <c r="H16" s="226"/>
      <c r="I16" s="270" t="s">
        <v>2398</v>
      </c>
      <c r="J16" s="262"/>
      <c r="K16" s="161"/>
      <c r="L16" s="161"/>
      <c r="M16" s="161"/>
      <c r="N16" s="161"/>
    </row>
    <row r="17" spans="1:14">
      <c r="A17" s="565"/>
      <c r="B17" s="562"/>
      <c r="C17" s="127" t="s">
        <v>26</v>
      </c>
      <c r="D17" s="161">
        <v>196</v>
      </c>
      <c r="E17" s="19" t="s">
        <v>490</v>
      </c>
      <c r="F17" s="83"/>
      <c r="G17" s="83"/>
      <c r="H17" s="226"/>
      <c r="I17" s="270" t="s">
        <v>2397</v>
      </c>
      <c r="J17" s="262"/>
      <c r="K17" s="161"/>
      <c r="L17" s="161"/>
      <c r="M17" s="161"/>
      <c r="N17" s="161"/>
    </row>
    <row r="18" spans="1:14" ht="15" thickBot="1">
      <c r="A18" s="565"/>
      <c r="B18" s="563"/>
      <c r="C18" s="19" t="s">
        <v>25</v>
      </c>
      <c r="D18" s="161">
        <v>548.28</v>
      </c>
      <c r="E18" s="173" t="s">
        <v>490</v>
      </c>
      <c r="F18" s="170"/>
      <c r="G18" s="170"/>
      <c r="H18" s="171" t="s">
        <v>1824</v>
      </c>
      <c r="I18" s="270" t="s">
        <v>2429</v>
      </c>
      <c r="J18" s="195"/>
      <c r="K18" s="169" t="s">
        <v>393</v>
      </c>
      <c r="L18" s="169"/>
      <c r="M18" s="169"/>
      <c r="N18" s="169"/>
    </row>
    <row r="19" spans="1:14" ht="29">
      <c r="A19" s="565"/>
      <c r="B19" s="558" t="s">
        <v>29</v>
      </c>
      <c r="C19" s="232" t="s">
        <v>31</v>
      </c>
      <c r="D19" s="253">
        <v>210</v>
      </c>
      <c r="E19" s="20" t="s">
        <v>768</v>
      </c>
      <c r="F19" s="91"/>
      <c r="G19" s="91"/>
      <c r="H19" s="92" t="s">
        <v>1824</v>
      </c>
      <c r="I19" s="251" t="s">
        <v>2431</v>
      </c>
      <c r="J19" s="99" t="s">
        <v>2434</v>
      </c>
      <c r="K19" s="28"/>
      <c r="L19" s="28"/>
      <c r="M19" s="28"/>
      <c r="N19" s="28"/>
    </row>
    <row r="20" spans="1:14" ht="29">
      <c r="A20" s="565"/>
      <c r="B20" s="559"/>
      <c r="C20" s="233" t="s">
        <v>466</v>
      </c>
      <c r="D20" s="253">
        <v>265</v>
      </c>
      <c r="E20" s="128" t="s">
        <v>768</v>
      </c>
      <c r="F20" s="95"/>
      <c r="G20" s="95"/>
      <c r="H20" s="96" t="s">
        <v>1824</v>
      </c>
      <c r="I20" s="251" t="s">
        <v>2431</v>
      </c>
      <c r="J20" s="313" t="s">
        <v>2434</v>
      </c>
      <c r="K20" s="314"/>
      <c r="L20" s="314"/>
      <c r="M20" s="314"/>
      <c r="N20" s="314"/>
    </row>
    <row r="21" spans="1:14" ht="29">
      <c r="A21" s="565"/>
      <c r="B21" s="559"/>
      <c r="C21" s="233" t="s">
        <v>1157</v>
      </c>
      <c r="D21" s="253">
        <v>5.31</v>
      </c>
      <c r="E21" s="128" t="s">
        <v>768</v>
      </c>
      <c r="F21" s="95"/>
      <c r="G21" s="95"/>
      <c r="H21" s="96" t="s">
        <v>1824</v>
      </c>
      <c r="I21" s="251" t="s">
        <v>2431</v>
      </c>
      <c r="J21" s="313" t="s">
        <v>2434</v>
      </c>
      <c r="K21" s="314"/>
      <c r="L21" s="314"/>
      <c r="M21" s="314"/>
      <c r="N21" s="314"/>
    </row>
    <row r="22" spans="1:14" ht="29">
      <c r="A22" s="565"/>
      <c r="B22" s="559"/>
      <c r="C22" s="233" t="s">
        <v>32</v>
      </c>
      <c r="D22" s="253">
        <v>171.69</v>
      </c>
      <c r="E22" s="128" t="s">
        <v>768</v>
      </c>
      <c r="F22" s="95"/>
      <c r="G22" s="95"/>
      <c r="H22" s="96" t="s">
        <v>1824</v>
      </c>
      <c r="I22" s="251" t="s">
        <v>2431</v>
      </c>
      <c r="J22" s="313" t="s">
        <v>2434</v>
      </c>
      <c r="K22" s="314"/>
      <c r="L22" s="314"/>
      <c r="M22" s="314"/>
      <c r="N22" s="314"/>
    </row>
    <row r="23" spans="1:14" ht="29">
      <c r="A23" s="565"/>
      <c r="B23" s="559"/>
      <c r="C23" s="233" t="s">
        <v>132</v>
      </c>
      <c r="D23" s="253">
        <v>84.36</v>
      </c>
      <c r="E23" s="128" t="s">
        <v>768</v>
      </c>
      <c r="F23" s="95"/>
      <c r="G23" s="95"/>
      <c r="H23" s="96" t="s">
        <v>1824</v>
      </c>
      <c r="I23" s="251" t="s">
        <v>2431</v>
      </c>
      <c r="J23" s="313" t="s">
        <v>2434</v>
      </c>
      <c r="K23" s="314"/>
      <c r="L23" s="314"/>
      <c r="M23" s="314"/>
      <c r="N23" s="314"/>
    </row>
    <row r="24" spans="1:14" ht="29.5" thickBot="1">
      <c r="A24" s="565"/>
      <c r="B24" s="559"/>
      <c r="C24" s="233" t="s">
        <v>256</v>
      </c>
      <c r="D24" s="253">
        <v>230.4</v>
      </c>
      <c r="E24" s="128" t="s">
        <v>768</v>
      </c>
      <c r="F24" s="95"/>
      <c r="G24" s="95"/>
      <c r="H24" s="96" t="s">
        <v>1824</v>
      </c>
      <c r="I24" s="251" t="s">
        <v>2431</v>
      </c>
      <c r="J24" s="313" t="s">
        <v>2434</v>
      </c>
      <c r="K24" s="314"/>
      <c r="L24" s="314"/>
      <c r="M24" s="314"/>
      <c r="N24" s="314"/>
    </row>
    <row r="25" spans="1:14" hidden="1">
      <c r="A25" s="565"/>
      <c r="B25" s="559"/>
      <c r="C25" s="233"/>
      <c r="D25" s="253">
        <v>0</v>
      </c>
      <c r="E25" s="128"/>
      <c r="F25" s="95"/>
      <c r="G25" s="95"/>
      <c r="H25" s="96" t="s">
        <v>1824</v>
      </c>
      <c r="I25" s="256"/>
      <c r="J25" s="267"/>
      <c r="K25" s="26"/>
      <c r="L25" s="26"/>
      <c r="M25" s="26"/>
      <c r="N25" s="26"/>
    </row>
    <row r="26" spans="1:14" ht="15" hidden="1" thickBot="1">
      <c r="A26" s="565"/>
      <c r="B26" s="560"/>
      <c r="C26" s="233"/>
      <c r="D26" s="253">
        <v>0</v>
      </c>
      <c r="E26" s="128"/>
      <c r="F26" s="204"/>
      <c r="G26" s="204"/>
      <c r="H26" s="168" t="s">
        <v>1824</v>
      </c>
      <c r="I26" s="144"/>
      <c r="J26" s="211"/>
      <c r="K26" s="166"/>
      <c r="L26" s="166"/>
      <c r="M26" s="166"/>
      <c r="N26" s="166"/>
    </row>
    <row r="27" spans="1:14" ht="29.5" thickBot="1">
      <c r="A27" s="565"/>
      <c r="B27" s="561" t="s">
        <v>33</v>
      </c>
      <c r="C27" s="22" t="s">
        <v>134</v>
      </c>
      <c r="D27" s="27">
        <v>41.82</v>
      </c>
      <c r="E27" s="22" t="s">
        <v>246</v>
      </c>
      <c r="F27" s="23"/>
      <c r="G27" s="23"/>
      <c r="H27" s="24" t="s">
        <v>1824</v>
      </c>
      <c r="I27" s="25" t="s">
        <v>2432</v>
      </c>
      <c r="J27" s="97" t="s">
        <v>2433</v>
      </c>
      <c r="K27" s="27" t="s">
        <v>910</v>
      </c>
      <c r="L27" s="27"/>
      <c r="M27" s="27"/>
      <c r="N27" s="27"/>
    </row>
    <row r="28" spans="1:14" hidden="1">
      <c r="A28" s="565"/>
      <c r="B28" s="562"/>
      <c r="C28" s="19"/>
      <c r="D28" s="161">
        <v>0</v>
      </c>
      <c r="E28" s="127"/>
      <c r="F28" s="165"/>
      <c r="G28" s="165"/>
      <c r="H28" s="79" t="s">
        <v>1824</v>
      </c>
      <c r="I28" s="146"/>
      <c r="J28" s="269"/>
      <c r="K28" s="145">
        <v>0</v>
      </c>
      <c r="L28" s="145"/>
      <c r="M28" s="145"/>
      <c r="N28" s="145"/>
    </row>
    <row r="29" spans="1:14" ht="15" hidden="1" thickBot="1">
      <c r="A29" s="566"/>
      <c r="B29" s="563"/>
      <c r="C29" s="19"/>
      <c r="D29" s="169">
        <v>0</v>
      </c>
      <c r="E29" s="173"/>
      <c r="F29" s="170"/>
      <c r="G29" s="170"/>
      <c r="H29" s="171" t="s">
        <v>1824</v>
      </c>
      <c r="I29" s="172"/>
      <c r="J29" s="195"/>
      <c r="K29" s="169">
        <v>0</v>
      </c>
      <c r="L29" s="169"/>
      <c r="M29" s="169"/>
      <c r="N29" s="169"/>
    </row>
    <row r="30" spans="1:14">
      <c r="A30" s="556" t="s">
        <v>659</v>
      </c>
      <c r="B30" s="558" t="s">
        <v>8</v>
      </c>
      <c r="C30" s="232" t="s">
        <v>1146</v>
      </c>
      <c r="D30" s="253">
        <v>376.2</v>
      </c>
      <c r="E30" s="20" t="s">
        <v>137</v>
      </c>
      <c r="F30" s="91">
        <v>0.42708333333333331</v>
      </c>
      <c r="G30" s="91" t="s">
        <v>978</v>
      </c>
      <c r="H30" s="92">
        <v>278</v>
      </c>
      <c r="I30" s="154" t="s">
        <v>2320</v>
      </c>
      <c r="J30" s="99"/>
      <c r="K30" s="28" t="s">
        <v>797</v>
      </c>
      <c r="L30" s="28"/>
      <c r="M30" s="28"/>
      <c r="N30" s="28"/>
    </row>
    <row r="31" spans="1:14" ht="43.5">
      <c r="A31" s="557"/>
      <c r="B31" s="559"/>
      <c r="C31" s="237" t="s">
        <v>1061</v>
      </c>
      <c r="D31" s="254">
        <v>522</v>
      </c>
      <c r="E31" s="238" t="s">
        <v>246</v>
      </c>
      <c r="F31" s="228"/>
      <c r="G31" s="228"/>
      <c r="H31" s="239" t="s">
        <v>1824</v>
      </c>
      <c r="I31" s="251" t="s">
        <v>2399</v>
      </c>
      <c r="J31" s="229"/>
      <c r="K31" s="162"/>
      <c r="L31" s="162"/>
      <c r="M31" s="162"/>
      <c r="N31" s="162"/>
    </row>
    <row r="32" spans="1:14">
      <c r="A32" s="557"/>
      <c r="B32" s="559"/>
      <c r="C32" s="237" t="s">
        <v>1061</v>
      </c>
      <c r="D32" s="254">
        <v>522</v>
      </c>
      <c r="E32" s="238" t="s">
        <v>246</v>
      </c>
      <c r="F32" s="228"/>
      <c r="G32" s="228"/>
      <c r="H32" s="239"/>
      <c r="I32" s="251" t="s">
        <v>2416</v>
      </c>
      <c r="J32" s="229"/>
      <c r="K32" s="162"/>
      <c r="L32" s="162"/>
      <c r="M32" s="162"/>
      <c r="N32" s="162"/>
    </row>
    <row r="33" spans="1:14" ht="58">
      <c r="A33" s="557"/>
      <c r="B33" s="559"/>
      <c r="C33" s="237" t="s">
        <v>2393</v>
      </c>
      <c r="D33" s="254"/>
      <c r="E33" s="238" t="s">
        <v>731</v>
      </c>
      <c r="F33" s="228"/>
      <c r="G33" s="228"/>
      <c r="H33" s="239" t="s">
        <v>1824</v>
      </c>
      <c r="I33" s="251" t="s">
        <v>2394</v>
      </c>
      <c r="J33" s="229" t="s">
        <v>2422</v>
      </c>
      <c r="K33" s="162" t="e">
        <v>#N/A</v>
      </c>
      <c r="L33" s="162"/>
      <c r="M33" s="162"/>
      <c r="N33" s="162"/>
    </row>
    <row r="34" spans="1:14" ht="29">
      <c r="A34" s="557"/>
      <c r="B34" s="559"/>
      <c r="C34" s="237" t="s">
        <v>304</v>
      </c>
      <c r="D34" s="254">
        <v>220.1</v>
      </c>
      <c r="E34" s="238" t="s">
        <v>246</v>
      </c>
      <c r="F34" s="228"/>
      <c r="G34" s="228"/>
      <c r="H34" s="239"/>
      <c r="I34" s="251" t="s">
        <v>2417</v>
      </c>
      <c r="J34" s="229"/>
      <c r="K34" s="162"/>
      <c r="L34" s="162"/>
      <c r="M34" s="162"/>
      <c r="N34" s="162"/>
    </row>
    <row r="35" spans="1:14" ht="43.5">
      <c r="A35" s="557"/>
      <c r="B35" s="559"/>
      <c r="C35" s="237" t="s">
        <v>1250</v>
      </c>
      <c r="D35" s="254">
        <v>294.39999999999998</v>
      </c>
      <c r="E35" s="238" t="s">
        <v>246</v>
      </c>
      <c r="F35" s="228"/>
      <c r="G35" s="228"/>
      <c r="H35" s="239" t="s">
        <v>1824</v>
      </c>
      <c r="I35" s="251" t="s">
        <v>2437</v>
      </c>
      <c r="J35" s="229"/>
      <c r="K35" s="162" t="s">
        <v>1162</v>
      </c>
      <c r="L35" s="162"/>
      <c r="M35" s="162"/>
      <c r="N35" s="162"/>
    </row>
    <row r="36" spans="1:14" ht="43.5">
      <c r="A36" s="557"/>
      <c r="B36" s="559"/>
      <c r="C36" s="237" t="s">
        <v>100</v>
      </c>
      <c r="D36" s="254">
        <v>410</v>
      </c>
      <c r="E36" s="238" t="s">
        <v>246</v>
      </c>
      <c r="F36" s="228"/>
      <c r="G36" s="228"/>
      <c r="H36" s="239"/>
      <c r="I36" s="251" t="s">
        <v>2401</v>
      </c>
      <c r="J36" s="229"/>
      <c r="K36" s="162"/>
      <c r="L36" s="162"/>
      <c r="M36" s="162"/>
      <c r="N36" s="162"/>
    </row>
    <row r="37" spans="1:14" ht="15" thickBot="1">
      <c r="A37" s="557"/>
      <c r="B37" s="560"/>
      <c r="C37" s="236" t="s">
        <v>2423</v>
      </c>
      <c r="D37" s="253">
        <v>249</v>
      </c>
      <c r="E37" s="150" t="s">
        <v>246</v>
      </c>
      <c r="F37" s="93"/>
      <c r="G37" s="93"/>
      <c r="H37" s="94" t="s">
        <v>1824</v>
      </c>
      <c r="I37" s="365" t="s">
        <v>2403</v>
      </c>
      <c r="J37" s="101"/>
      <c r="K37" s="29" t="e">
        <v>#N/A</v>
      </c>
      <c r="L37" s="29"/>
      <c r="M37" s="29"/>
      <c r="N37" s="29"/>
    </row>
    <row r="38" spans="1:14" ht="72.5">
      <c r="A38" s="557"/>
      <c r="B38" s="561" t="s">
        <v>66</v>
      </c>
      <c r="C38" s="22" t="s">
        <v>11</v>
      </c>
      <c r="D38" s="27">
        <v>285.76</v>
      </c>
      <c r="E38" s="22" t="s">
        <v>137</v>
      </c>
      <c r="F38" s="23">
        <v>0.16666666666666666</v>
      </c>
      <c r="G38" s="23">
        <v>0.38194444444444442</v>
      </c>
      <c r="H38" s="24">
        <v>61.517777777777766</v>
      </c>
      <c r="I38" s="25" t="s">
        <v>1045</v>
      </c>
      <c r="J38" s="98" t="s">
        <v>2404</v>
      </c>
      <c r="K38" s="27" t="s">
        <v>667</v>
      </c>
      <c r="L38" s="27"/>
      <c r="M38" s="27"/>
      <c r="N38" s="27"/>
    </row>
    <row r="39" spans="1:14" ht="72.5">
      <c r="A39" s="557"/>
      <c r="B39" s="562"/>
      <c r="C39" s="19" t="s">
        <v>1147</v>
      </c>
      <c r="D39" s="145">
        <v>33.119999999999997</v>
      </c>
      <c r="E39" s="19" t="s">
        <v>137</v>
      </c>
      <c r="F39" s="83">
        <v>0.375</v>
      </c>
      <c r="G39" s="83">
        <v>0.45833333333333331</v>
      </c>
      <c r="H39" s="79">
        <v>2.7599999999999993</v>
      </c>
      <c r="I39" s="270" t="s">
        <v>1045</v>
      </c>
      <c r="J39" s="242" t="s">
        <v>2426</v>
      </c>
      <c r="K39" s="161"/>
      <c r="L39" s="161"/>
      <c r="M39" s="161"/>
      <c r="N39" s="161"/>
    </row>
    <row r="40" spans="1:14">
      <c r="A40" s="557"/>
      <c r="B40" s="562"/>
      <c r="C40" s="19" t="s">
        <v>1147</v>
      </c>
      <c r="D40" s="145">
        <v>33.119999999999997</v>
      </c>
      <c r="E40" s="19" t="s">
        <v>137</v>
      </c>
      <c r="F40" s="83">
        <v>0.6875</v>
      </c>
      <c r="G40" s="83" t="s">
        <v>978</v>
      </c>
      <c r="H40" s="79">
        <v>16</v>
      </c>
      <c r="I40" s="270" t="s">
        <v>1045</v>
      </c>
      <c r="J40" s="242"/>
      <c r="K40" s="161"/>
      <c r="L40" s="161"/>
      <c r="M40" s="161"/>
      <c r="N40" s="161"/>
    </row>
    <row r="41" spans="1:14" ht="43.5">
      <c r="A41" s="557"/>
      <c r="B41" s="562"/>
      <c r="C41" s="19" t="s">
        <v>645</v>
      </c>
      <c r="D41" s="145">
        <v>50.4</v>
      </c>
      <c r="E41" s="19" t="s">
        <v>137</v>
      </c>
      <c r="F41" s="83">
        <v>0.70138888888888884</v>
      </c>
      <c r="G41" s="83" t="s">
        <v>978</v>
      </c>
      <c r="H41" s="79">
        <v>23</v>
      </c>
      <c r="I41" s="270" t="s">
        <v>2320</v>
      </c>
      <c r="J41" s="242" t="s">
        <v>2427</v>
      </c>
      <c r="K41" s="161"/>
      <c r="L41" s="161"/>
      <c r="M41" s="161"/>
      <c r="N41" s="161"/>
    </row>
    <row r="42" spans="1:14">
      <c r="A42" s="557"/>
      <c r="B42" s="562"/>
      <c r="C42" s="19" t="s">
        <v>191</v>
      </c>
      <c r="D42" s="145">
        <v>301.392</v>
      </c>
      <c r="E42" s="19" t="s">
        <v>768</v>
      </c>
      <c r="F42" s="83"/>
      <c r="G42" s="83"/>
      <c r="H42" s="79" t="s">
        <v>1824</v>
      </c>
      <c r="I42" s="270" t="s">
        <v>2396</v>
      </c>
      <c r="J42" s="242"/>
      <c r="K42" s="161"/>
      <c r="L42" s="161"/>
      <c r="M42" s="161"/>
      <c r="N42" s="161"/>
    </row>
    <row r="43" spans="1:14">
      <c r="A43" s="557"/>
      <c r="B43" s="562"/>
      <c r="C43" s="19" t="s">
        <v>1145</v>
      </c>
      <c r="D43" s="145">
        <v>200.928</v>
      </c>
      <c r="E43" s="19" t="s">
        <v>768</v>
      </c>
      <c r="F43" s="83"/>
      <c r="G43" s="83"/>
      <c r="H43" s="79" t="s">
        <v>1824</v>
      </c>
      <c r="I43" s="270" t="s">
        <v>2396</v>
      </c>
      <c r="J43" s="242"/>
      <c r="K43" s="161"/>
      <c r="L43" s="161"/>
      <c r="M43" s="161"/>
      <c r="N43" s="161"/>
    </row>
    <row r="44" spans="1:14">
      <c r="A44" s="557"/>
      <c r="B44" s="562"/>
      <c r="C44" s="19" t="s">
        <v>795</v>
      </c>
      <c r="D44" s="145">
        <v>190.08</v>
      </c>
      <c r="E44" s="19" t="s">
        <v>768</v>
      </c>
      <c r="F44" s="83"/>
      <c r="G44" s="83"/>
      <c r="H44" s="79" t="s">
        <v>1824</v>
      </c>
      <c r="I44" s="270" t="s">
        <v>2396</v>
      </c>
      <c r="J44" s="242"/>
      <c r="K44" s="161"/>
      <c r="L44" s="161"/>
      <c r="M44" s="161"/>
      <c r="N44" s="161"/>
    </row>
    <row r="45" spans="1:14">
      <c r="A45" s="557"/>
      <c r="B45" s="562"/>
      <c r="C45" s="19" t="s">
        <v>1310</v>
      </c>
      <c r="D45" s="145">
        <v>135.61199999999999</v>
      </c>
      <c r="E45" s="19" t="s">
        <v>768</v>
      </c>
      <c r="F45" s="83"/>
      <c r="G45" s="83"/>
      <c r="H45" s="79" t="s">
        <v>1824</v>
      </c>
      <c r="I45" s="270" t="s">
        <v>2396</v>
      </c>
      <c r="J45" s="242"/>
      <c r="K45" s="161"/>
      <c r="L45" s="161"/>
      <c r="M45" s="161"/>
      <c r="N45" s="161"/>
    </row>
    <row r="46" spans="1:14">
      <c r="A46" s="557"/>
      <c r="B46" s="562"/>
      <c r="C46" s="127" t="s">
        <v>1279</v>
      </c>
      <c r="D46" s="145">
        <v>1076.4000000000001</v>
      </c>
      <c r="E46" s="19" t="s">
        <v>768</v>
      </c>
      <c r="F46" s="165"/>
      <c r="G46" s="165"/>
      <c r="H46" s="79" t="s">
        <v>1824</v>
      </c>
      <c r="I46" s="270" t="s">
        <v>2396</v>
      </c>
      <c r="J46" s="242"/>
      <c r="K46" s="145" t="e">
        <v>#N/A</v>
      </c>
      <c r="L46" s="161"/>
      <c r="M46" s="161"/>
      <c r="N46" s="161"/>
    </row>
    <row r="47" spans="1:14" ht="29.5" thickBot="1">
      <c r="A47" s="557"/>
      <c r="B47" s="563"/>
      <c r="C47" s="78" t="s">
        <v>1140</v>
      </c>
      <c r="D47" s="153">
        <v>52.92</v>
      </c>
      <c r="E47" s="78" t="s">
        <v>246</v>
      </c>
      <c r="F47" s="265"/>
      <c r="G47" s="265"/>
      <c r="H47" s="266" t="s">
        <v>1824</v>
      </c>
      <c r="I47" s="155" t="s">
        <v>2418</v>
      </c>
      <c r="J47" s="268"/>
      <c r="K47" s="153" t="e">
        <v>#N/A</v>
      </c>
      <c r="L47" s="161"/>
      <c r="M47" s="161"/>
      <c r="N47" s="151"/>
    </row>
    <row r="48" spans="1:14" ht="29">
      <c r="A48" s="567" t="s">
        <v>660</v>
      </c>
      <c r="B48" s="558" t="s">
        <v>20</v>
      </c>
      <c r="C48" s="232" t="s">
        <v>164</v>
      </c>
      <c r="D48" s="252">
        <v>129.6</v>
      </c>
      <c r="E48" s="20" t="s">
        <v>318</v>
      </c>
      <c r="F48" s="21"/>
      <c r="G48" s="21"/>
      <c r="H48" s="194" t="s">
        <v>1824</v>
      </c>
      <c r="I48" s="154" t="s">
        <v>2421</v>
      </c>
      <c r="J48" s="99" t="s">
        <v>2425</v>
      </c>
      <c r="K48" s="28" t="s">
        <v>391</v>
      </c>
      <c r="L48" s="28"/>
      <c r="M48" s="28"/>
      <c r="N48" s="28"/>
    </row>
    <row r="49" spans="1:14">
      <c r="A49" s="568"/>
      <c r="B49" s="559"/>
      <c r="C49" s="233" t="s">
        <v>151</v>
      </c>
      <c r="D49" s="253">
        <v>52.8</v>
      </c>
      <c r="E49" s="128" t="s">
        <v>768</v>
      </c>
      <c r="F49" s="95"/>
      <c r="G49" s="95"/>
      <c r="H49" s="96" t="s">
        <v>1824</v>
      </c>
      <c r="I49" s="256" t="s">
        <v>2428</v>
      </c>
      <c r="J49" s="267"/>
      <c r="K49" s="26" t="s">
        <v>391</v>
      </c>
      <c r="L49" s="26"/>
      <c r="M49" s="26"/>
      <c r="N49" s="26"/>
    </row>
    <row r="50" spans="1:14" ht="15" thickBot="1">
      <c r="A50" s="568"/>
      <c r="B50" s="560"/>
      <c r="C50" s="233"/>
      <c r="D50" s="253">
        <v>0</v>
      </c>
      <c r="E50" s="128"/>
      <c r="F50" s="204"/>
      <c r="G50" s="204"/>
      <c r="H50" s="168" t="s">
        <v>1824</v>
      </c>
      <c r="I50" s="144"/>
      <c r="J50" s="211"/>
      <c r="K50" s="166">
        <v>0</v>
      </c>
      <c r="L50" s="166"/>
      <c r="M50" s="166"/>
      <c r="N50" s="166"/>
    </row>
    <row r="51" spans="1:14" ht="29.5" thickBot="1">
      <c r="A51" s="568"/>
      <c r="B51" s="561" t="s">
        <v>28</v>
      </c>
      <c r="C51" s="22" t="s">
        <v>1264</v>
      </c>
      <c r="D51" s="27">
        <v>444</v>
      </c>
      <c r="E51" s="22" t="s">
        <v>318</v>
      </c>
      <c r="F51" s="23"/>
      <c r="G51" s="23"/>
      <c r="H51" s="24" t="s">
        <v>1824</v>
      </c>
      <c r="I51" s="25" t="s">
        <v>2430</v>
      </c>
      <c r="J51" s="98"/>
      <c r="K51" s="27" t="e">
        <v>#N/A</v>
      </c>
      <c r="L51" s="27"/>
      <c r="M51" s="27"/>
      <c r="N51" s="27"/>
    </row>
    <row r="52" spans="1:14" hidden="1">
      <c r="A52" s="568"/>
      <c r="B52" s="562"/>
      <c r="C52" s="127"/>
      <c r="D52" s="145">
        <v>0</v>
      </c>
      <c r="E52" s="127"/>
      <c r="F52" s="165"/>
      <c r="G52" s="165"/>
      <c r="H52" s="79" t="s">
        <v>1824</v>
      </c>
      <c r="I52" s="146"/>
      <c r="J52" s="242"/>
      <c r="K52" s="145">
        <v>0</v>
      </c>
      <c r="L52" s="145"/>
      <c r="M52" s="145"/>
      <c r="N52" s="145"/>
    </row>
    <row r="53" spans="1:14" ht="15" hidden="1" thickBot="1">
      <c r="A53" s="568"/>
      <c r="B53" s="563"/>
      <c r="C53" s="173"/>
      <c r="D53" s="169">
        <v>0</v>
      </c>
      <c r="E53" s="173"/>
      <c r="F53" s="170"/>
      <c r="G53" s="170"/>
      <c r="H53" s="171" t="s">
        <v>1824</v>
      </c>
      <c r="I53" s="172"/>
      <c r="J53" s="268"/>
      <c r="K53" s="169">
        <v>0</v>
      </c>
      <c r="L53" s="169"/>
      <c r="M53" s="169"/>
      <c r="N53" s="169"/>
    </row>
    <row r="54" spans="1:14" ht="15" hidden="1" customHeight="1">
      <c r="A54" s="568"/>
      <c r="B54" s="570" t="s">
        <v>203</v>
      </c>
      <c r="C54" s="232"/>
      <c r="D54" s="252">
        <v>0</v>
      </c>
      <c r="E54" s="20"/>
      <c r="F54" s="91"/>
      <c r="G54" s="91"/>
      <c r="H54" s="92" t="s">
        <v>1824</v>
      </c>
      <c r="I54" s="154"/>
      <c r="J54" s="99"/>
      <c r="K54" s="28"/>
      <c r="L54" s="28"/>
      <c r="M54" s="28"/>
      <c r="N54" s="28"/>
    </row>
    <row r="55" spans="1:14" ht="15.75" hidden="1" customHeight="1" thickBot="1">
      <c r="A55" s="568"/>
      <c r="B55" s="571"/>
      <c r="C55" s="233"/>
      <c r="D55" s="253">
        <v>0</v>
      </c>
      <c r="E55" s="128"/>
      <c r="F55" s="204"/>
      <c r="G55" s="204"/>
      <c r="H55" s="168" t="s">
        <v>1824</v>
      </c>
      <c r="I55" s="144"/>
      <c r="J55" s="211"/>
      <c r="K55" s="166"/>
      <c r="L55" s="166"/>
      <c r="M55" s="166"/>
      <c r="N55" s="166"/>
    </row>
    <row r="56" spans="1:14" hidden="1">
      <c r="A56" s="568"/>
      <c r="B56" s="561" t="s">
        <v>21</v>
      </c>
      <c r="C56" s="22"/>
      <c r="D56" s="27">
        <v>0</v>
      </c>
      <c r="E56" s="22"/>
      <c r="F56" s="23"/>
      <c r="G56" s="23"/>
      <c r="H56" s="226" t="s">
        <v>1824</v>
      </c>
      <c r="I56" s="25"/>
      <c r="J56" s="97"/>
      <c r="K56" s="27"/>
      <c r="L56" s="27"/>
      <c r="M56" s="27"/>
      <c r="N56" s="27"/>
    </row>
    <row r="57" spans="1:14" ht="15" hidden="1" thickBot="1">
      <c r="A57" s="568"/>
      <c r="B57" s="563"/>
      <c r="C57" s="173"/>
      <c r="D57" s="169">
        <v>0</v>
      </c>
      <c r="E57" s="173"/>
      <c r="F57" s="170"/>
      <c r="G57" s="170"/>
      <c r="H57" s="171" t="s">
        <v>1824</v>
      </c>
      <c r="I57" s="172"/>
      <c r="J57" s="195"/>
      <c r="K57" s="169"/>
      <c r="L57" s="169"/>
      <c r="M57" s="169"/>
      <c r="N57" s="169"/>
    </row>
    <row r="58" spans="1:14" ht="29">
      <c r="A58" s="568"/>
      <c r="B58" s="570" t="s">
        <v>22</v>
      </c>
      <c r="C58" s="232" t="s">
        <v>2285</v>
      </c>
      <c r="D58" s="252">
        <v>60</v>
      </c>
      <c r="E58" s="20" t="s">
        <v>318</v>
      </c>
      <c r="F58" s="21"/>
      <c r="G58" s="21"/>
      <c r="H58" s="92" t="s">
        <v>1824</v>
      </c>
      <c r="I58" s="154" t="s">
        <v>2419</v>
      </c>
      <c r="J58" s="100" t="s">
        <v>2420</v>
      </c>
      <c r="K58" s="28" t="e">
        <v>#N/A</v>
      </c>
      <c r="L58" s="28"/>
      <c r="M58" s="28"/>
      <c r="N58" s="26"/>
    </row>
    <row r="59" spans="1:14">
      <c r="A59" s="568"/>
      <c r="B59" s="572"/>
      <c r="C59" s="234"/>
      <c r="D59" s="254"/>
      <c r="E59" s="32"/>
      <c r="F59" s="257"/>
      <c r="G59" s="257"/>
      <c r="H59" s="96" t="s">
        <v>1824</v>
      </c>
      <c r="I59" s="256"/>
      <c r="J59" s="263"/>
      <c r="K59" s="26">
        <v>0</v>
      </c>
      <c r="L59" s="26"/>
      <c r="M59" s="26"/>
      <c r="N59" s="149"/>
    </row>
    <row r="60" spans="1:14" ht="15" thickBot="1">
      <c r="A60" s="569"/>
      <c r="B60" s="571"/>
      <c r="C60" s="235"/>
      <c r="D60" s="255">
        <v>0</v>
      </c>
      <c r="E60" s="167"/>
      <c r="F60" s="196"/>
      <c r="G60" s="196"/>
      <c r="H60" s="168" t="s">
        <v>1824</v>
      </c>
      <c r="I60" s="174"/>
      <c r="J60" s="230"/>
      <c r="K60" s="166">
        <v>0</v>
      </c>
      <c r="L60" s="166"/>
      <c r="M60" s="166"/>
      <c r="N60" s="29"/>
    </row>
    <row r="61" spans="1:14" ht="15" thickBot="1">
      <c r="C61" s="102"/>
      <c r="E61" s="2"/>
      <c r="G61" s="198" t="s">
        <v>37</v>
      </c>
      <c r="H61" s="199">
        <v>417.10902777777778</v>
      </c>
      <c r="I61" s="103"/>
    </row>
    <row r="62" spans="1:14">
      <c r="C62" s="102"/>
      <c r="E62" s="2"/>
      <c r="G62" s="104"/>
      <c r="H62" s="105"/>
    </row>
    <row r="63" spans="1:14">
      <c r="C63" s="102"/>
      <c r="E63" s="2"/>
      <c r="G63" s="104"/>
      <c r="H63" s="105"/>
    </row>
    <row r="64" spans="1:14">
      <c r="C64" s="102"/>
    </row>
    <row r="65" spans="3:3">
      <c r="C65" s="102"/>
    </row>
    <row r="66" spans="3:3">
      <c r="C66" s="102"/>
    </row>
    <row r="67" spans="3:3">
      <c r="C67" s="102"/>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sheetData>
  <mergeCells count="34">
    <mergeCell ref="A48:A60"/>
    <mergeCell ref="B48:B50"/>
    <mergeCell ref="B51:B53"/>
    <mergeCell ref="B54:B55"/>
    <mergeCell ref="B56:B57"/>
    <mergeCell ref="B58:B60"/>
    <mergeCell ref="A4:A6"/>
    <mergeCell ref="B4:B6"/>
    <mergeCell ref="C4:C6"/>
    <mergeCell ref="A30:A47"/>
    <mergeCell ref="B30:B37"/>
    <mergeCell ref="B38:B47"/>
    <mergeCell ref="A7:A29"/>
    <mergeCell ref="B7:B8"/>
    <mergeCell ref="B9:B12"/>
    <mergeCell ref="B13:B18"/>
    <mergeCell ref="B19:B26"/>
    <mergeCell ref="B27:B2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60" xr:uid="{C2E1F1DA-14CE-4D9D-ACAF-A211D17C29BB}">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97295F08-C64F-459F-BC7C-1E6307AEEC43}">
          <x14:formula1>
            <xm:f>Guias!$A$85:$A$142</xm:f>
          </x14:formula1>
          <xm:sqref>C38:C47</xm:sqref>
        </x14:dataValidation>
        <x14:dataValidation type="list" allowBlank="1" showInputMessage="1" xr:uid="{B760CB7C-ADC4-486D-B177-E20A9AEB6331}">
          <x14:formula1>
            <xm:f>Guias!$A$2:$A$4</xm:f>
          </x14:formula1>
          <xm:sqref>C7:C8</xm:sqref>
        </x14:dataValidation>
        <x14:dataValidation type="list" allowBlank="1" showInputMessage="1" xr:uid="{B2E227EF-58FF-4131-B083-714D9C758935}">
          <x14:formula1>
            <xm:f>Guias!$A$245:$A$259</xm:f>
          </x14:formula1>
          <xm:sqref>C19:C26</xm:sqref>
        </x14:dataValidation>
        <x14:dataValidation type="list" allowBlank="1" showInputMessage="1" xr:uid="{0D52FD6C-0872-440F-B32A-A0029B9388D2}">
          <x14:formula1>
            <xm:f>Guias!$A$200:$A$224</xm:f>
          </x14:formula1>
          <xm:sqref>C13:C18</xm:sqref>
        </x14:dataValidation>
        <x14:dataValidation type="list" allowBlank="1" showInputMessage="1" xr:uid="{3E4254B2-2E28-4DB0-A150-642B7E02E317}">
          <x14:formula1>
            <xm:f>Guias!$A$260:$A$272</xm:f>
          </x14:formula1>
          <xm:sqref>C27:C29</xm:sqref>
        </x14:dataValidation>
        <x14:dataValidation type="list" allowBlank="1" showInputMessage="1" xr:uid="{CA005EF9-92AB-4687-B709-ACB87C76159B}">
          <x14:formula1>
            <xm:f>Guias!$A$168:$A$171</xm:f>
          </x14:formula1>
          <xm:sqref>C56:C57</xm:sqref>
        </x14:dataValidation>
        <x14:dataValidation type="list" allowBlank="1" showInputMessage="1" xr:uid="{82841786-B77E-457E-BC36-6EE3EB874F4F}">
          <x14:formula1>
            <xm:f>Guias!$A$243:$A$244</xm:f>
          </x14:formula1>
          <xm:sqref>C54:C55</xm:sqref>
        </x14:dataValidation>
        <x14:dataValidation type="list" allowBlank="1" showInputMessage="1" xr:uid="{B8E43767-D77D-4D3A-9E3D-11C87ECCC6DC}">
          <x14:formula1>
            <xm:f>Guias!$A$230:$A$242</xm:f>
          </x14:formula1>
          <xm:sqref>C51:C53</xm:sqref>
        </x14:dataValidation>
        <x14:dataValidation type="list" allowBlank="1" showInputMessage="1" xr:uid="{397EE984-6965-4C6F-9CCE-EA19FEBFF96A}">
          <x14:formula1>
            <xm:f>Guias!$A$226:$A$229</xm:f>
          </x14:formula1>
          <xm:sqref>C9:C12</xm:sqref>
        </x14:dataValidation>
        <x14:dataValidation type="list" allowBlank="1" showInputMessage="1" xr:uid="{6C973EE1-E7A2-436B-A815-26FBC56FC754}">
          <x14:formula1>
            <xm:f>Guias!$A$172:$A$199</xm:f>
          </x14:formula1>
          <xm:sqref>C58:C60</xm:sqref>
        </x14:dataValidation>
        <x14:dataValidation type="list" allowBlank="1" showInputMessage="1" xr:uid="{EC88BE1E-6FB6-49B0-939D-CD88F8FF4E9B}">
          <x14:formula1>
            <xm:f>Guias!$A$143:$A$167</xm:f>
          </x14:formula1>
          <xm:sqref>C48:C50</xm:sqref>
        </x14:dataValidation>
        <x14:dataValidation type="list" allowBlank="1" showInputMessage="1" xr:uid="{78F7A042-25EB-4B14-A65A-F074ED4E65AE}">
          <x14:formula1>
            <xm:f>Guias!$H$3:$H$22</xm:f>
          </x14:formula1>
          <xm:sqref>E7:E60</xm:sqref>
        </x14:dataValidation>
        <x14:dataValidation type="list" allowBlank="1" showInputMessage="1" xr:uid="{2388A865-2322-4C8E-BCAD-C888212B2D3D}">
          <x14:formula1>
            <xm:f>Guias!$J$3:$J$25</xm:f>
          </x14:formula1>
          <xm:sqref>I7:I60</xm:sqref>
        </x14:dataValidation>
        <x14:dataValidation type="list" allowBlank="1" showInputMessage="1" showErrorMessage="1" xr:uid="{E41B4428-D4F4-4D8B-8626-2A447A47CF19}">
          <x14:formula1>
            <xm:f>Guias!$P$3:$P$78</xm:f>
          </x14:formula1>
          <xm:sqref>L7:L60</xm:sqref>
        </x14:dataValidation>
        <x14:dataValidation type="list" allowBlank="1" showInputMessage="1" showErrorMessage="1" xr:uid="{CE1FCFF2-B014-464C-8051-CD4BC5FAD607}">
          <x14:formula1>
            <xm:f>Guias!$R$3:$R$102</xm:f>
          </x14:formula1>
          <xm:sqref>M7:M60</xm:sqref>
        </x14:dataValidation>
        <x14:dataValidation type="list" allowBlank="1" showInputMessage="1" xr:uid="{A4FE3C65-095E-4AE1-A858-DE5292BDCE5C}">
          <x14:formula1>
            <xm:f>Guias!$A$5:$A$84</xm:f>
          </x14:formula1>
          <xm:sqref>C30:C37</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03EF3-79C7-4DB8-BFE9-47601D358953}">
  <sheetPr codeName="Sheet30"/>
  <dimension ref="A1:P93"/>
  <sheetViews>
    <sheetView topLeftCell="B1" zoomScale="74" zoomScaleNormal="90" workbookViewId="0">
      <selection activeCell="F11" sqref="F11"/>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hidden="1" customHeight="1">
      <c r="A9" s="565"/>
      <c r="B9" s="558" t="s">
        <v>127</v>
      </c>
      <c r="C9" s="232"/>
      <c r="D9" s="252">
        <v>0</v>
      </c>
      <c r="E9" s="20"/>
      <c r="F9" s="91"/>
      <c r="G9" s="91"/>
      <c r="H9" s="92" t="s">
        <v>1824</v>
      </c>
      <c r="I9" s="154"/>
      <c r="J9" s="99"/>
      <c r="K9" s="28"/>
      <c r="L9" s="28"/>
      <c r="M9" s="28"/>
      <c r="N9" s="28"/>
    </row>
    <row r="10" spans="1:16" ht="15" hidden="1" customHeight="1" thickBot="1">
      <c r="A10" s="565"/>
      <c r="B10" s="560"/>
      <c r="C10" s="233"/>
      <c r="D10" s="253">
        <v>0</v>
      </c>
      <c r="E10" s="128"/>
      <c r="F10" s="204"/>
      <c r="G10" s="204"/>
      <c r="H10" s="168" t="s">
        <v>1824</v>
      </c>
      <c r="I10" s="174"/>
      <c r="J10" s="101"/>
      <c r="K10" s="149"/>
      <c r="L10" s="149"/>
      <c r="M10" s="149"/>
      <c r="N10" s="149"/>
    </row>
    <row r="11" spans="1:16" ht="101.5">
      <c r="A11" s="565"/>
      <c r="B11" s="561" t="s">
        <v>23</v>
      </c>
      <c r="C11" s="22" t="s">
        <v>1134</v>
      </c>
      <c r="D11" s="27">
        <v>1283.75</v>
      </c>
      <c r="E11" s="22" t="s">
        <v>137</v>
      </c>
      <c r="F11" s="23">
        <v>0.19444444444444445</v>
      </c>
      <c r="G11" s="23" t="s">
        <v>978</v>
      </c>
      <c r="H11" s="24">
        <v>1034.1319444444443</v>
      </c>
      <c r="I11" s="25" t="s">
        <v>2320</v>
      </c>
      <c r="J11" s="97" t="s">
        <v>2449</v>
      </c>
      <c r="K11" s="27" t="s">
        <v>394</v>
      </c>
      <c r="L11" s="27"/>
      <c r="M11" s="27"/>
      <c r="N11" s="27"/>
    </row>
    <row r="12" spans="1:16" ht="29">
      <c r="A12" s="565"/>
      <c r="B12" s="562"/>
      <c r="C12" s="19" t="s">
        <v>796</v>
      </c>
      <c r="D12" s="161">
        <v>1512.74</v>
      </c>
      <c r="E12" s="19" t="s">
        <v>246</v>
      </c>
      <c r="F12" s="83"/>
      <c r="G12" s="83"/>
      <c r="H12" s="226" t="s">
        <v>1824</v>
      </c>
      <c r="I12" s="270" t="s">
        <v>2448</v>
      </c>
      <c r="J12" s="262"/>
      <c r="K12" s="161" t="s">
        <v>668</v>
      </c>
      <c r="L12" s="161"/>
      <c r="M12" s="161"/>
      <c r="N12" s="161"/>
    </row>
    <row r="13" spans="1:16" ht="188.5">
      <c r="A13" s="565"/>
      <c r="B13" s="562"/>
      <c r="C13" s="19" t="s">
        <v>796</v>
      </c>
      <c r="D13" s="161">
        <v>1512.74</v>
      </c>
      <c r="E13" s="19" t="s">
        <v>768</v>
      </c>
      <c r="F13" s="83"/>
      <c r="G13" s="83"/>
      <c r="H13" s="226"/>
      <c r="I13" s="270" t="s">
        <v>2460</v>
      </c>
      <c r="J13" s="262" t="s">
        <v>2462</v>
      </c>
      <c r="K13" s="161"/>
      <c r="L13" s="161"/>
      <c r="M13" s="161"/>
      <c r="N13" s="161"/>
    </row>
    <row r="14" spans="1:16" ht="101.5">
      <c r="A14" s="565"/>
      <c r="B14" s="562"/>
      <c r="C14" s="19" t="s">
        <v>26</v>
      </c>
      <c r="D14" s="161">
        <v>196</v>
      </c>
      <c r="E14" s="127" t="s">
        <v>490</v>
      </c>
      <c r="F14" s="165"/>
      <c r="G14" s="165"/>
      <c r="H14" s="79"/>
      <c r="I14" s="146" t="s">
        <v>2458</v>
      </c>
      <c r="J14" s="269" t="s">
        <v>2461</v>
      </c>
      <c r="K14" s="145"/>
      <c r="L14" s="145"/>
      <c r="M14" s="145"/>
      <c r="N14" s="145"/>
    </row>
    <row r="15" spans="1:16" ht="15" thickBot="1">
      <c r="A15" s="565"/>
      <c r="B15" s="563"/>
      <c r="C15" s="19" t="s">
        <v>2391</v>
      </c>
      <c r="D15" s="161"/>
      <c r="E15" s="173" t="s">
        <v>490</v>
      </c>
      <c r="F15" s="170"/>
      <c r="G15" s="170"/>
      <c r="H15" s="171" t="s">
        <v>1824</v>
      </c>
      <c r="I15" s="172" t="s">
        <v>2450</v>
      </c>
      <c r="J15" s="195"/>
      <c r="K15" s="169" t="e">
        <v>#N/A</v>
      </c>
      <c r="L15" s="169"/>
      <c r="M15" s="169"/>
      <c r="N15" s="169"/>
    </row>
    <row r="16" spans="1:16" ht="29.5" thickBot="1">
      <c r="A16" s="565"/>
      <c r="B16" s="558" t="s">
        <v>29</v>
      </c>
      <c r="C16" s="232" t="s">
        <v>706</v>
      </c>
      <c r="D16" s="253">
        <v>98.5</v>
      </c>
      <c r="E16" s="20" t="s">
        <v>738</v>
      </c>
      <c r="F16" s="91"/>
      <c r="G16" s="91"/>
      <c r="H16" s="92" t="s">
        <v>1824</v>
      </c>
      <c r="I16" s="251" t="s">
        <v>2456</v>
      </c>
      <c r="J16" s="99" t="s">
        <v>2457</v>
      </c>
      <c r="K16" s="28"/>
      <c r="L16" s="28"/>
      <c r="M16" s="28"/>
      <c r="N16" s="28"/>
    </row>
    <row r="17" spans="1:14" hidden="1">
      <c r="A17" s="565"/>
      <c r="B17" s="559"/>
      <c r="C17" s="233"/>
      <c r="D17" s="253">
        <v>0</v>
      </c>
      <c r="E17" s="128"/>
      <c r="F17" s="95"/>
      <c r="G17" s="95"/>
      <c r="H17" s="96" t="s">
        <v>1824</v>
      </c>
      <c r="I17" s="256"/>
      <c r="J17" s="267"/>
      <c r="K17" s="26"/>
      <c r="L17" s="26"/>
      <c r="M17" s="26"/>
      <c r="N17" s="26"/>
    </row>
    <row r="18" spans="1:14" ht="15" hidden="1" thickBot="1">
      <c r="A18" s="565"/>
      <c r="B18" s="560"/>
      <c r="C18" s="233"/>
      <c r="D18" s="253">
        <v>0</v>
      </c>
      <c r="E18" s="128"/>
      <c r="F18" s="204"/>
      <c r="G18" s="204"/>
      <c r="H18" s="168" t="s">
        <v>1824</v>
      </c>
      <c r="I18" s="144"/>
      <c r="J18" s="211"/>
      <c r="K18" s="166"/>
      <c r="L18" s="166"/>
      <c r="M18" s="166"/>
      <c r="N18" s="166"/>
    </row>
    <row r="19" spans="1:14" ht="15" thickBot="1">
      <c r="A19" s="565"/>
      <c r="B19" s="561" t="s">
        <v>33</v>
      </c>
      <c r="C19" s="22" t="s">
        <v>134</v>
      </c>
      <c r="D19" s="27">
        <v>41.82</v>
      </c>
      <c r="E19" s="22" t="s">
        <v>768</v>
      </c>
      <c r="F19" s="23"/>
      <c r="G19" s="23"/>
      <c r="H19" s="24" t="s">
        <v>1824</v>
      </c>
      <c r="I19" s="25" t="s">
        <v>2454</v>
      </c>
      <c r="J19" s="97"/>
      <c r="K19" s="27" t="s">
        <v>910</v>
      </c>
      <c r="L19" s="27"/>
      <c r="M19" s="27"/>
      <c r="N19" s="27"/>
    </row>
    <row r="20" spans="1:14" hidden="1">
      <c r="A20" s="565"/>
      <c r="B20" s="562"/>
      <c r="C20" s="19"/>
      <c r="D20" s="161">
        <v>0</v>
      </c>
      <c r="E20" s="127"/>
      <c r="F20" s="165"/>
      <c r="G20" s="165"/>
      <c r="H20" s="79" t="s">
        <v>1824</v>
      </c>
      <c r="I20" s="146"/>
      <c r="J20" s="269"/>
      <c r="K20" s="145">
        <v>0</v>
      </c>
      <c r="L20" s="145"/>
      <c r="M20" s="145"/>
      <c r="N20" s="145"/>
    </row>
    <row r="21" spans="1:14" ht="15" hidden="1" thickBot="1">
      <c r="A21" s="566"/>
      <c r="B21" s="563"/>
      <c r="C21" s="19"/>
      <c r="D21" s="169">
        <v>0</v>
      </c>
      <c r="E21" s="173"/>
      <c r="F21" s="170"/>
      <c r="G21" s="170"/>
      <c r="H21" s="171" t="s">
        <v>1824</v>
      </c>
      <c r="I21" s="172"/>
      <c r="J21" s="195"/>
      <c r="K21" s="169">
        <v>0</v>
      </c>
      <c r="L21" s="169"/>
      <c r="M21" s="169"/>
      <c r="N21" s="169"/>
    </row>
    <row r="22" spans="1:14" ht="29">
      <c r="A22" s="556" t="s">
        <v>659</v>
      </c>
      <c r="B22" s="558" t="s">
        <v>8</v>
      </c>
      <c r="C22" s="232" t="s">
        <v>304</v>
      </c>
      <c r="D22" s="253">
        <v>220.1</v>
      </c>
      <c r="E22" s="20" t="s">
        <v>246</v>
      </c>
      <c r="F22" s="91"/>
      <c r="G22" s="91"/>
      <c r="H22" s="92" t="s">
        <v>1824</v>
      </c>
      <c r="I22" s="154" t="s">
        <v>2438</v>
      </c>
      <c r="J22" s="99"/>
      <c r="K22" s="28" t="s">
        <v>1162</v>
      </c>
      <c r="L22" s="28"/>
      <c r="M22" s="28"/>
      <c r="N22" s="28"/>
    </row>
    <row r="23" spans="1:14">
      <c r="A23" s="557"/>
      <c r="B23" s="559"/>
      <c r="C23" s="237" t="s">
        <v>645</v>
      </c>
      <c r="D23" s="254">
        <v>50.4</v>
      </c>
      <c r="E23" s="238" t="s">
        <v>768</v>
      </c>
      <c r="F23" s="228"/>
      <c r="G23" s="228"/>
      <c r="H23" s="239" t="s">
        <v>1824</v>
      </c>
      <c r="I23" s="251" t="s">
        <v>2396</v>
      </c>
      <c r="J23" s="229" t="s">
        <v>2445</v>
      </c>
      <c r="K23" s="162" t="s">
        <v>892</v>
      </c>
      <c r="L23" s="162"/>
      <c r="M23" s="162"/>
      <c r="N23" s="162"/>
    </row>
    <row r="24" spans="1:14">
      <c r="A24" s="557"/>
      <c r="B24" s="559"/>
      <c r="C24" s="237" t="s">
        <v>191</v>
      </c>
      <c r="D24" s="254">
        <v>301.392</v>
      </c>
      <c r="E24" s="238" t="s">
        <v>768</v>
      </c>
      <c r="F24" s="228"/>
      <c r="G24" s="228"/>
      <c r="H24" s="239" t="s">
        <v>1824</v>
      </c>
      <c r="I24" s="251" t="s">
        <v>2396</v>
      </c>
      <c r="J24" s="229" t="s">
        <v>2445</v>
      </c>
      <c r="K24" s="162" t="e">
        <v>#N/A</v>
      </c>
      <c r="L24" s="162"/>
      <c r="M24" s="162"/>
      <c r="N24" s="162"/>
    </row>
    <row r="25" spans="1:14">
      <c r="A25" s="557"/>
      <c r="B25" s="559"/>
      <c r="C25" s="237" t="s">
        <v>1145</v>
      </c>
      <c r="D25" s="254">
        <v>200.928</v>
      </c>
      <c r="E25" s="238" t="s">
        <v>768</v>
      </c>
      <c r="F25" s="228"/>
      <c r="G25" s="228"/>
      <c r="H25" s="239" t="s">
        <v>1824</v>
      </c>
      <c r="I25" s="251" t="s">
        <v>2396</v>
      </c>
      <c r="J25" s="229" t="s">
        <v>2445</v>
      </c>
      <c r="K25" s="162" t="e">
        <v>#N/A</v>
      </c>
      <c r="L25" s="162"/>
      <c r="M25" s="162"/>
      <c r="N25" s="162"/>
    </row>
    <row r="26" spans="1:14">
      <c r="A26" s="557"/>
      <c r="B26" s="559"/>
      <c r="C26" s="237" t="s">
        <v>795</v>
      </c>
      <c r="D26" s="254">
        <v>190.08</v>
      </c>
      <c r="E26" s="238" t="s">
        <v>768</v>
      </c>
      <c r="F26" s="228"/>
      <c r="G26" s="228"/>
      <c r="H26" s="239" t="s">
        <v>1824</v>
      </c>
      <c r="I26" s="251" t="s">
        <v>2396</v>
      </c>
      <c r="J26" s="229" t="s">
        <v>2445</v>
      </c>
      <c r="K26" s="162" t="s">
        <v>667</v>
      </c>
      <c r="L26" s="162"/>
      <c r="M26" s="162"/>
      <c r="N26" s="162"/>
    </row>
    <row r="27" spans="1:14">
      <c r="A27" s="557"/>
      <c r="B27" s="559"/>
      <c r="C27" s="237" t="s">
        <v>1310</v>
      </c>
      <c r="D27" s="254">
        <v>135.61199999999999</v>
      </c>
      <c r="E27" s="238" t="s">
        <v>768</v>
      </c>
      <c r="F27" s="228"/>
      <c r="G27" s="228"/>
      <c r="H27" s="239" t="s">
        <v>1824</v>
      </c>
      <c r="I27" s="251" t="s">
        <v>2396</v>
      </c>
      <c r="J27" s="229" t="s">
        <v>2445</v>
      </c>
      <c r="K27" s="162" t="e">
        <v>#N/A</v>
      </c>
      <c r="L27" s="162"/>
      <c r="M27" s="162"/>
      <c r="N27" s="162"/>
    </row>
    <row r="28" spans="1:14">
      <c r="A28" s="557"/>
      <c r="B28" s="559"/>
      <c r="C28" s="237" t="s">
        <v>1279</v>
      </c>
      <c r="D28" s="254">
        <v>1076.4000000000001</v>
      </c>
      <c r="E28" s="238" t="s">
        <v>768</v>
      </c>
      <c r="F28" s="228"/>
      <c r="G28" s="228"/>
      <c r="H28" s="239" t="s">
        <v>1824</v>
      </c>
      <c r="I28" s="251" t="s">
        <v>2396</v>
      </c>
      <c r="J28" s="229" t="s">
        <v>2445</v>
      </c>
      <c r="K28" s="162" t="e">
        <v>#N/A</v>
      </c>
      <c r="L28" s="162"/>
      <c r="M28" s="162"/>
      <c r="N28" s="162"/>
    </row>
    <row r="29" spans="1:14">
      <c r="A29" s="557"/>
      <c r="B29" s="559"/>
      <c r="C29" s="237" t="s">
        <v>1140</v>
      </c>
      <c r="D29" s="254">
        <v>52.92</v>
      </c>
      <c r="E29" s="238" t="s">
        <v>768</v>
      </c>
      <c r="F29" s="228"/>
      <c r="G29" s="228"/>
      <c r="H29" s="239" t="s">
        <v>1824</v>
      </c>
      <c r="I29" s="251" t="s">
        <v>2396</v>
      </c>
      <c r="J29" s="229" t="s">
        <v>2445</v>
      </c>
      <c r="K29" s="162" t="e">
        <v>#N/A</v>
      </c>
      <c r="L29" s="162"/>
      <c r="M29" s="162"/>
      <c r="N29" s="162"/>
    </row>
    <row r="30" spans="1:14" ht="29.5" thickBot="1">
      <c r="A30" s="557"/>
      <c r="B30" s="559"/>
      <c r="C30" s="237" t="s">
        <v>255</v>
      </c>
      <c r="D30" s="254">
        <v>171</v>
      </c>
      <c r="E30" s="238" t="s">
        <v>738</v>
      </c>
      <c r="F30" s="228"/>
      <c r="G30" s="228"/>
      <c r="H30" s="239"/>
      <c r="I30" s="251" t="s">
        <v>2447</v>
      </c>
      <c r="J30" s="229"/>
      <c r="K30" s="162" t="s">
        <v>384</v>
      </c>
      <c r="L30" s="162"/>
      <c r="M30" s="162"/>
      <c r="N30" s="162"/>
    </row>
    <row r="31" spans="1:14" hidden="1">
      <c r="A31" s="557"/>
      <c r="B31" s="559"/>
      <c r="C31" s="237"/>
      <c r="D31" s="254">
        <v>0</v>
      </c>
      <c r="E31" s="238"/>
      <c r="F31" s="228"/>
      <c r="G31" s="228"/>
      <c r="H31" s="239" t="s">
        <v>1824</v>
      </c>
      <c r="I31" s="251"/>
      <c r="J31" s="229"/>
      <c r="K31" s="162">
        <v>0</v>
      </c>
      <c r="L31" s="162"/>
      <c r="M31" s="162"/>
      <c r="N31" s="162"/>
    </row>
    <row r="32" spans="1:14" hidden="1">
      <c r="A32" s="557"/>
      <c r="B32" s="559"/>
      <c r="C32" s="237"/>
      <c r="D32" s="254">
        <v>0</v>
      </c>
      <c r="E32" s="238"/>
      <c r="F32" s="228"/>
      <c r="G32" s="228"/>
      <c r="H32" s="239" t="s">
        <v>1824</v>
      </c>
      <c r="I32" s="251"/>
      <c r="J32" s="229"/>
      <c r="K32" s="162">
        <v>0</v>
      </c>
      <c r="L32" s="162"/>
      <c r="M32" s="162"/>
      <c r="N32" s="162"/>
    </row>
    <row r="33" spans="1:14" ht="15" hidden="1" thickBot="1">
      <c r="A33" s="557"/>
      <c r="B33" s="560"/>
      <c r="C33" s="237"/>
      <c r="D33" s="350">
        <v>0</v>
      </c>
      <c r="E33" s="238"/>
      <c r="F33" s="228"/>
      <c r="G33" s="228"/>
      <c r="H33" s="239" t="s">
        <v>1824</v>
      </c>
      <c r="I33" s="431"/>
      <c r="J33" s="101"/>
      <c r="K33" s="29">
        <v>0</v>
      </c>
      <c r="L33" s="29"/>
      <c r="M33" s="29"/>
      <c r="N33" s="29"/>
    </row>
    <row r="34" spans="1:14">
      <c r="A34" s="557"/>
      <c r="B34" s="561" t="s">
        <v>66</v>
      </c>
      <c r="C34" s="22" t="s">
        <v>1147</v>
      </c>
      <c r="D34" s="27">
        <v>33.119999999999997</v>
      </c>
      <c r="E34" s="22" t="s">
        <v>137</v>
      </c>
      <c r="F34" s="23">
        <v>0.6875</v>
      </c>
      <c r="G34" s="23" t="s">
        <v>978</v>
      </c>
      <c r="H34" s="24">
        <v>16</v>
      </c>
      <c r="I34" s="25" t="s">
        <v>1045</v>
      </c>
      <c r="J34" s="98"/>
      <c r="K34" s="27" t="e">
        <v>#N/A</v>
      </c>
      <c r="L34" s="27"/>
      <c r="M34" s="27"/>
      <c r="N34" s="27"/>
    </row>
    <row r="35" spans="1:14">
      <c r="A35" s="557"/>
      <c r="B35" s="562"/>
      <c r="C35" s="19" t="s">
        <v>11</v>
      </c>
      <c r="D35" s="145">
        <v>285.76</v>
      </c>
      <c r="E35" s="127" t="s">
        <v>490</v>
      </c>
      <c r="F35" s="165"/>
      <c r="G35" s="165"/>
      <c r="H35" s="79"/>
      <c r="I35" s="146" t="s">
        <v>2443</v>
      </c>
      <c r="J35" s="242"/>
      <c r="K35" s="161"/>
      <c r="L35" s="161"/>
      <c r="M35" s="161"/>
      <c r="N35" s="161"/>
    </row>
    <row r="36" spans="1:14" ht="43.5">
      <c r="A36" s="557"/>
      <c r="B36" s="562"/>
      <c r="C36" s="127" t="s">
        <v>1607</v>
      </c>
      <c r="D36" s="145">
        <v>137.28</v>
      </c>
      <c r="E36" s="127" t="s">
        <v>162</v>
      </c>
      <c r="F36" s="165"/>
      <c r="G36" s="165"/>
      <c r="H36" s="79" t="s">
        <v>1824</v>
      </c>
      <c r="I36" s="146" t="s">
        <v>2440</v>
      </c>
      <c r="J36" s="242" t="s">
        <v>2441</v>
      </c>
      <c r="K36" s="145" t="e">
        <v>#N/A</v>
      </c>
      <c r="L36" s="161"/>
      <c r="M36" s="161"/>
      <c r="N36" s="161"/>
    </row>
    <row r="37" spans="1:14" ht="29">
      <c r="A37" s="557"/>
      <c r="B37" s="562"/>
      <c r="C37" s="127" t="s">
        <v>1129</v>
      </c>
      <c r="D37" s="145">
        <v>47.024999999999999</v>
      </c>
      <c r="E37" s="127" t="s">
        <v>768</v>
      </c>
      <c r="F37" s="165"/>
      <c r="G37" s="165"/>
      <c r="H37" s="79"/>
      <c r="I37" s="146" t="s">
        <v>2459</v>
      </c>
      <c r="J37" s="242"/>
      <c r="K37" s="145"/>
      <c r="L37" s="161"/>
      <c r="M37" s="161"/>
      <c r="N37" s="161"/>
    </row>
    <row r="38" spans="1:14" ht="29">
      <c r="A38" s="557"/>
      <c r="B38" s="562"/>
      <c r="C38" s="127" t="s">
        <v>1064</v>
      </c>
      <c r="D38" s="145">
        <v>166.815</v>
      </c>
      <c r="E38" s="127" t="s">
        <v>768</v>
      </c>
      <c r="F38" s="165"/>
      <c r="G38" s="165"/>
      <c r="H38" s="79"/>
      <c r="I38" s="146" t="s">
        <v>2459</v>
      </c>
      <c r="J38" s="242"/>
      <c r="K38" s="145"/>
      <c r="L38" s="161"/>
      <c r="M38" s="161"/>
      <c r="N38" s="161"/>
    </row>
    <row r="39" spans="1:14" ht="29">
      <c r="A39" s="557"/>
      <c r="B39" s="562"/>
      <c r="C39" s="127" t="s">
        <v>108</v>
      </c>
      <c r="D39" s="145">
        <v>224.64</v>
      </c>
      <c r="E39" s="127" t="s">
        <v>768</v>
      </c>
      <c r="F39" s="165"/>
      <c r="G39" s="165"/>
      <c r="H39" s="79"/>
      <c r="I39" s="146" t="s">
        <v>2459</v>
      </c>
      <c r="J39" s="242"/>
      <c r="K39" s="145"/>
      <c r="L39" s="161"/>
      <c r="M39" s="161"/>
      <c r="N39" s="161"/>
    </row>
    <row r="40" spans="1:14" ht="29">
      <c r="A40" s="557"/>
      <c r="B40" s="562"/>
      <c r="C40" s="127" t="s">
        <v>1282</v>
      </c>
      <c r="D40" s="145">
        <v>34.917999999999999</v>
      </c>
      <c r="E40" s="127" t="s">
        <v>768</v>
      </c>
      <c r="F40" s="165"/>
      <c r="G40" s="165"/>
      <c r="H40" s="79"/>
      <c r="I40" s="146" t="s">
        <v>2459</v>
      </c>
      <c r="J40" s="242"/>
      <c r="K40" s="145"/>
      <c r="L40" s="161"/>
      <c r="M40" s="161"/>
      <c r="N40" s="161"/>
    </row>
    <row r="41" spans="1:14" ht="29">
      <c r="A41" s="557"/>
      <c r="B41" s="562"/>
      <c r="C41" s="127" t="s">
        <v>1283</v>
      </c>
      <c r="D41" s="145">
        <v>3.0419999999999998</v>
      </c>
      <c r="E41" s="127" t="s">
        <v>768</v>
      </c>
      <c r="F41" s="165"/>
      <c r="G41" s="165"/>
      <c r="H41" s="79"/>
      <c r="I41" s="146" t="s">
        <v>2459</v>
      </c>
      <c r="J41" s="242"/>
      <c r="K41" s="145"/>
      <c r="L41" s="161"/>
      <c r="M41" s="161"/>
      <c r="N41" s="161"/>
    </row>
    <row r="42" spans="1:14" ht="29">
      <c r="A42" s="557"/>
      <c r="B42" s="562"/>
      <c r="C42" s="127" t="s">
        <v>1130</v>
      </c>
      <c r="D42" s="145">
        <v>127.616</v>
      </c>
      <c r="E42" s="127" t="s">
        <v>768</v>
      </c>
      <c r="F42" s="165"/>
      <c r="G42" s="165"/>
      <c r="H42" s="79"/>
      <c r="I42" s="146" t="s">
        <v>2459</v>
      </c>
      <c r="J42" s="242"/>
      <c r="K42" s="145"/>
      <c r="L42" s="161"/>
      <c r="M42" s="161"/>
      <c r="N42" s="161"/>
    </row>
    <row r="43" spans="1:14" ht="29">
      <c r="A43" s="557"/>
      <c r="B43" s="562"/>
      <c r="C43" s="127" t="s">
        <v>1640</v>
      </c>
      <c r="D43" s="145">
        <v>127.616</v>
      </c>
      <c r="E43" s="127" t="s">
        <v>768</v>
      </c>
      <c r="F43" s="165"/>
      <c r="G43" s="165"/>
      <c r="H43" s="79"/>
      <c r="I43" s="146" t="s">
        <v>2459</v>
      </c>
      <c r="J43" s="242"/>
      <c r="K43" s="145"/>
      <c r="L43" s="161"/>
      <c r="M43" s="161"/>
      <c r="N43" s="161"/>
    </row>
    <row r="44" spans="1:14" ht="29">
      <c r="A44" s="557"/>
      <c r="B44" s="562"/>
      <c r="C44" s="127" t="s">
        <v>1140</v>
      </c>
      <c r="D44" s="145">
        <v>52.92</v>
      </c>
      <c r="E44" s="127" t="s">
        <v>768</v>
      </c>
      <c r="F44" s="165"/>
      <c r="G44" s="165"/>
      <c r="H44" s="79"/>
      <c r="I44" s="146" t="s">
        <v>2459</v>
      </c>
      <c r="J44" s="242"/>
      <c r="K44" s="145"/>
      <c r="L44" s="161"/>
      <c r="M44" s="161"/>
      <c r="N44" s="161"/>
    </row>
    <row r="45" spans="1:14" ht="29">
      <c r="A45" s="557"/>
      <c r="B45" s="562"/>
      <c r="C45" s="127" t="s">
        <v>311</v>
      </c>
      <c r="D45" s="145">
        <v>190.8</v>
      </c>
      <c r="E45" s="127" t="s">
        <v>768</v>
      </c>
      <c r="F45" s="165"/>
      <c r="G45" s="165"/>
      <c r="H45" s="79"/>
      <c r="I45" s="146" t="s">
        <v>2459</v>
      </c>
      <c r="J45" s="242"/>
      <c r="K45" s="145"/>
      <c r="L45" s="161"/>
      <c r="M45" s="161"/>
      <c r="N45" s="161"/>
    </row>
    <row r="46" spans="1:14" hidden="1">
      <c r="A46" s="557"/>
      <c r="B46" s="562"/>
      <c r="C46" s="127"/>
      <c r="D46" s="145">
        <v>0</v>
      </c>
      <c r="E46" s="127"/>
      <c r="F46" s="165"/>
      <c r="G46" s="165"/>
      <c r="H46" s="79"/>
      <c r="I46" s="146"/>
      <c r="J46" s="242"/>
      <c r="K46" s="145"/>
      <c r="L46" s="161"/>
      <c r="M46" s="161"/>
      <c r="N46" s="161"/>
    </row>
    <row r="47" spans="1:14" hidden="1">
      <c r="A47" s="557"/>
      <c r="B47" s="562"/>
      <c r="C47" s="127"/>
      <c r="D47" s="145">
        <v>0</v>
      </c>
      <c r="E47" s="127"/>
      <c r="F47" s="165"/>
      <c r="G47" s="165"/>
      <c r="H47" s="79"/>
      <c r="I47" s="146"/>
      <c r="J47" s="242"/>
      <c r="K47" s="145"/>
      <c r="L47" s="161"/>
      <c r="M47" s="161"/>
      <c r="N47" s="161"/>
    </row>
    <row r="48" spans="1:14" ht="29.5" thickBot="1">
      <c r="A48" s="557"/>
      <c r="B48" s="563"/>
      <c r="C48" s="78" t="s">
        <v>1072</v>
      </c>
      <c r="D48" s="153">
        <v>1910.52</v>
      </c>
      <c r="E48" s="78" t="s">
        <v>738</v>
      </c>
      <c r="F48" s="265"/>
      <c r="G48" s="265"/>
      <c r="H48" s="266" t="s">
        <v>1824</v>
      </c>
      <c r="I48" s="155" t="s">
        <v>2442</v>
      </c>
      <c r="J48" s="268"/>
      <c r="K48" s="153" t="s">
        <v>1131</v>
      </c>
      <c r="L48" s="161"/>
      <c r="M48" s="161"/>
      <c r="N48" s="151"/>
    </row>
    <row r="49" spans="1:14" ht="29">
      <c r="A49" s="567" t="s">
        <v>660</v>
      </c>
      <c r="B49" s="558" t="s">
        <v>20</v>
      </c>
      <c r="C49" s="232" t="s">
        <v>116</v>
      </c>
      <c r="D49" s="252">
        <v>318.56</v>
      </c>
      <c r="E49" s="20" t="s">
        <v>507</v>
      </c>
      <c r="F49" s="21"/>
      <c r="G49" s="21"/>
      <c r="H49" s="194" t="s">
        <v>1824</v>
      </c>
      <c r="I49" s="154" t="s">
        <v>2444</v>
      </c>
      <c r="J49" s="99"/>
      <c r="K49" s="28" t="s">
        <v>391</v>
      </c>
      <c r="L49" s="28"/>
      <c r="M49" s="28"/>
      <c r="N49" s="28"/>
    </row>
    <row r="50" spans="1:14" ht="15" thickBot="1">
      <c r="A50" s="568"/>
      <c r="B50" s="559"/>
      <c r="C50" s="233" t="s">
        <v>57</v>
      </c>
      <c r="D50" s="253">
        <v>445.28</v>
      </c>
      <c r="E50" s="128" t="s">
        <v>162</v>
      </c>
      <c r="F50" s="95"/>
      <c r="G50" s="95"/>
      <c r="H50" s="96" t="s">
        <v>1824</v>
      </c>
      <c r="I50" s="256" t="s">
        <v>2446</v>
      </c>
      <c r="J50" s="267"/>
      <c r="K50" s="26" t="s">
        <v>392</v>
      </c>
      <c r="L50" s="26"/>
      <c r="M50" s="26"/>
      <c r="N50" s="26"/>
    </row>
    <row r="51" spans="1:14" ht="15" hidden="1" thickBot="1">
      <c r="A51" s="568"/>
      <c r="B51" s="560"/>
      <c r="C51" s="233"/>
      <c r="D51" s="253">
        <v>0</v>
      </c>
      <c r="E51" s="128"/>
      <c r="F51" s="204"/>
      <c r="G51" s="204"/>
      <c r="H51" s="168" t="s">
        <v>1824</v>
      </c>
      <c r="I51" s="144"/>
      <c r="J51" s="211"/>
      <c r="K51" s="166">
        <v>0</v>
      </c>
      <c r="L51" s="166"/>
      <c r="M51" s="166"/>
      <c r="N51" s="166"/>
    </row>
    <row r="52" spans="1:14" hidden="1">
      <c r="A52" s="568"/>
      <c r="B52" s="561" t="s">
        <v>28</v>
      </c>
      <c r="C52" s="22"/>
      <c r="D52" s="27">
        <v>0</v>
      </c>
      <c r="E52" s="22"/>
      <c r="F52" s="23"/>
      <c r="G52" s="23"/>
      <c r="H52" s="24" t="s">
        <v>1824</v>
      </c>
      <c r="I52" s="25"/>
      <c r="J52" s="98"/>
      <c r="K52" s="27">
        <v>0</v>
      </c>
      <c r="L52" s="27"/>
      <c r="M52" s="27"/>
      <c r="N52" s="27"/>
    </row>
    <row r="53" spans="1:14" hidden="1">
      <c r="A53" s="568"/>
      <c r="B53" s="562"/>
      <c r="C53" s="127"/>
      <c r="D53" s="145">
        <v>0</v>
      </c>
      <c r="E53" s="127"/>
      <c r="F53" s="165"/>
      <c r="G53" s="165"/>
      <c r="H53" s="79" t="s">
        <v>1824</v>
      </c>
      <c r="I53" s="146"/>
      <c r="J53" s="242"/>
      <c r="K53" s="145">
        <v>0</v>
      </c>
      <c r="L53" s="145"/>
      <c r="M53" s="145"/>
      <c r="N53" s="145"/>
    </row>
    <row r="54" spans="1:14" ht="15" hidden="1" thickBot="1">
      <c r="A54" s="568"/>
      <c r="B54" s="563"/>
      <c r="C54" s="173"/>
      <c r="D54" s="169">
        <v>0</v>
      </c>
      <c r="E54" s="173"/>
      <c r="F54" s="170"/>
      <c r="G54" s="170"/>
      <c r="H54" s="171" t="s">
        <v>1824</v>
      </c>
      <c r="I54" s="172"/>
      <c r="J54" s="268"/>
      <c r="K54" s="169">
        <v>0</v>
      </c>
      <c r="L54" s="169"/>
      <c r="M54" s="169"/>
      <c r="N54" s="169"/>
    </row>
    <row r="55" spans="1:14" ht="15" hidden="1" customHeight="1">
      <c r="A55" s="568"/>
      <c r="B55" s="570" t="s">
        <v>203</v>
      </c>
      <c r="C55" s="232"/>
      <c r="D55" s="252">
        <v>0</v>
      </c>
      <c r="E55" s="20"/>
      <c r="F55" s="91"/>
      <c r="G55" s="91"/>
      <c r="H55" s="92" t="s">
        <v>1824</v>
      </c>
      <c r="I55" s="154"/>
      <c r="J55" s="99"/>
      <c r="K55" s="28"/>
      <c r="L55" s="28"/>
      <c r="M55" s="28"/>
      <c r="N55" s="28"/>
    </row>
    <row r="56" spans="1:14" ht="15.75" hidden="1" customHeight="1" thickBot="1">
      <c r="A56" s="568"/>
      <c r="B56" s="571"/>
      <c r="C56" s="233"/>
      <c r="D56" s="253">
        <v>0</v>
      </c>
      <c r="E56" s="128"/>
      <c r="F56" s="204"/>
      <c r="G56" s="204"/>
      <c r="H56" s="168" t="s">
        <v>1824</v>
      </c>
      <c r="I56" s="144"/>
      <c r="J56" s="211"/>
      <c r="K56" s="166"/>
      <c r="L56" s="166"/>
      <c r="M56" s="166"/>
      <c r="N56" s="166"/>
    </row>
    <row r="57" spans="1:14" hidden="1">
      <c r="A57" s="568"/>
      <c r="B57" s="561" t="s">
        <v>21</v>
      </c>
      <c r="C57" s="22"/>
      <c r="D57" s="27">
        <v>0</v>
      </c>
      <c r="E57" s="22"/>
      <c r="F57" s="23"/>
      <c r="G57" s="23"/>
      <c r="H57" s="226" t="s">
        <v>1824</v>
      </c>
      <c r="I57" s="25"/>
      <c r="J57" s="97"/>
      <c r="K57" s="27"/>
      <c r="L57" s="27"/>
      <c r="M57" s="27"/>
      <c r="N57" s="27"/>
    </row>
    <row r="58" spans="1:14" ht="15" hidden="1" thickBot="1">
      <c r="A58" s="568"/>
      <c r="B58" s="563"/>
      <c r="C58" s="173"/>
      <c r="D58" s="169">
        <v>0</v>
      </c>
      <c r="E58" s="173"/>
      <c r="F58" s="170"/>
      <c r="G58" s="170"/>
      <c r="H58" s="171" t="s">
        <v>1824</v>
      </c>
      <c r="I58" s="172"/>
      <c r="J58" s="195"/>
      <c r="K58" s="169"/>
      <c r="L58" s="169"/>
      <c r="M58" s="169"/>
      <c r="N58" s="169"/>
    </row>
    <row r="59" spans="1:14" ht="101.5">
      <c r="A59" s="568"/>
      <c r="B59" s="570" t="s">
        <v>22</v>
      </c>
      <c r="C59" s="232" t="s">
        <v>2452</v>
      </c>
      <c r="D59" s="252">
        <v>228</v>
      </c>
      <c r="E59" s="20" t="s">
        <v>162</v>
      </c>
      <c r="F59" s="21"/>
      <c r="G59" s="21"/>
      <c r="H59" s="92" t="s">
        <v>1824</v>
      </c>
      <c r="I59" s="154" t="s">
        <v>2453</v>
      </c>
      <c r="J59" s="100" t="s">
        <v>2455</v>
      </c>
      <c r="K59" s="28" t="e">
        <v>#N/A</v>
      </c>
      <c r="L59" s="28"/>
      <c r="M59" s="28"/>
      <c r="N59" s="26"/>
    </row>
    <row r="60" spans="1:14" hidden="1">
      <c r="A60" s="568"/>
      <c r="B60" s="572"/>
      <c r="C60" s="234"/>
      <c r="D60" s="254">
        <v>0</v>
      </c>
      <c r="E60" s="32"/>
      <c r="F60" s="257"/>
      <c r="G60" s="257"/>
      <c r="H60" s="96" t="s">
        <v>1824</v>
      </c>
      <c r="I60" s="256"/>
      <c r="J60" s="263"/>
      <c r="K60" s="26">
        <v>0</v>
      </c>
      <c r="L60" s="26"/>
      <c r="M60" s="26"/>
      <c r="N60" s="149"/>
    </row>
    <row r="61" spans="1:14" ht="15" thickBot="1">
      <c r="A61" s="569"/>
      <c r="B61" s="571"/>
      <c r="C61" s="235"/>
      <c r="D61" s="255">
        <v>0</v>
      </c>
      <c r="E61" s="167"/>
      <c r="F61" s="196"/>
      <c r="G61" s="196"/>
      <c r="H61" s="168" t="s">
        <v>1824</v>
      </c>
      <c r="I61" s="174"/>
      <c r="J61" s="230"/>
      <c r="K61" s="166">
        <v>0</v>
      </c>
      <c r="L61" s="166"/>
      <c r="M61" s="166"/>
      <c r="N61" s="29"/>
    </row>
    <row r="62" spans="1:14" ht="15" thickBot="1">
      <c r="C62" s="102"/>
      <c r="E62" s="2"/>
      <c r="G62" s="198" t="s">
        <v>37</v>
      </c>
      <c r="H62" s="199">
        <v>1050.1319444444443</v>
      </c>
      <c r="I62" s="103"/>
    </row>
    <row r="63" spans="1:14">
      <c r="C63" s="102"/>
      <c r="E63" s="2"/>
      <c r="G63" s="104"/>
      <c r="H63" s="105"/>
    </row>
    <row r="64" spans="1:14">
      <c r="C64" s="102"/>
      <c r="E64" s="2"/>
      <c r="G64" s="104"/>
      <c r="H64" s="105"/>
    </row>
    <row r="65" spans="3:3">
      <c r="C65" s="102"/>
    </row>
    <row r="66" spans="3:3">
      <c r="C66" s="102"/>
    </row>
    <row r="67" spans="3:3">
      <c r="C67" s="102"/>
    </row>
    <row r="68" spans="3:3">
      <c r="C68" s="102"/>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sheetData>
  <mergeCells count="34">
    <mergeCell ref="A49:A61"/>
    <mergeCell ref="B49:B51"/>
    <mergeCell ref="B52:B54"/>
    <mergeCell ref="B55:B56"/>
    <mergeCell ref="B57:B58"/>
    <mergeCell ref="B59:B61"/>
    <mergeCell ref="A4:A6"/>
    <mergeCell ref="B4:B6"/>
    <mergeCell ref="C4:C6"/>
    <mergeCell ref="A22:A48"/>
    <mergeCell ref="B22:B33"/>
    <mergeCell ref="B34:B48"/>
    <mergeCell ref="A7:A21"/>
    <mergeCell ref="B7:B8"/>
    <mergeCell ref="B9:B10"/>
    <mergeCell ref="B11:B15"/>
    <mergeCell ref="B16:B18"/>
    <mergeCell ref="B19:B21"/>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61" xr:uid="{2E6C0E1A-2753-453C-9260-32A1B2F83395}">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6C63BA9F-DE8E-4651-B671-EE8C0A99AB6C}">
          <x14:formula1>
            <xm:f>Guias!$A$5:$A$84</xm:f>
          </x14:formula1>
          <xm:sqref>C22:C33</xm:sqref>
        </x14:dataValidation>
        <x14:dataValidation type="list" allowBlank="1" showInputMessage="1" xr:uid="{53E8CCDE-2730-4373-99DB-68C39C1131D6}">
          <x14:formula1>
            <xm:f>Guias!$A$143:$A$167</xm:f>
          </x14:formula1>
          <xm:sqref>C49:C51</xm:sqref>
        </x14:dataValidation>
        <x14:dataValidation type="list" allowBlank="1" showInputMessage="1" xr:uid="{6160BBA8-5C22-425C-BA7B-732BF09F362A}">
          <x14:formula1>
            <xm:f>Guias!$A$172:$A$199</xm:f>
          </x14:formula1>
          <xm:sqref>C59:C61</xm:sqref>
        </x14:dataValidation>
        <x14:dataValidation type="list" allowBlank="1" showInputMessage="1" xr:uid="{0D1D5F4D-67DA-4553-9DB9-31073389155C}">
          <x14:formula1>
            <xm:f>Guias!$A$226:$A$229</xm:f>
          </x14:formula1>
          <xm:sqref>C9:C10</xm:sqref>
        </x14:dataValidation>
        <x14:dataValidation type="list" allowBlank="1" showInputMessage="1" xr:uid="{66AFFD4B-ADDC-48FF-B728-29A803548183}">
          <x14:formula1>
            <xm:f>Guias!$A$230:$A$242</xm:f>
          </x14:formula1>
          <xm:sqref>C52:C54</xm:sqref>
        </x14:dataValidation>
        <x14:dataValidation type="list" allowBlank="1" showInputMessage="1" xr:uid="{291E4459-2941-4AF4-8359-EE62F35ED256}">
          <x14:formula1>
            <xm:f>Guias!$A$243:$A$244</xm:f>
          </x14:formula1>
          <xm:sqref>C55:C56</xm:sqref>
        </x14:dataValidation>
        <x14:dataValidation type="list" allowBlank="1" showInputMessage="1" xr:uid="{F3E4570E-555C-4B21-A0D5-6DF4D6BE4B19}">
          <x14:formula1>
            <xm:f>Guias!$A$168:$A$171</xm:f>
          </x14:formula1>
          <xm:sqref>C57:C58</xm:sqref>
        </x14:dataValidation>
        <x14:dataValidation type="list" allowBlank="1" showInputMessage="1" xr:uid="{4BC469E9-6557-4896-BA41-32B83C45C266}">
          <x14:formula1>
            <xm:f>Guias!$A$260:$A$272</xm:f>
          </x14:formula1>
          <xm:sqref>C19:C21</xm:sqref>
        </x14:dataValidation>
        <x14:dataValidation type="list" allowBlank="1" showInputMessage="1" xr:uid="{95C0F41B-EB6A-42B5-93BC-71A84D642AB0}">
          <x14:formula1>
            <xm:f>Guias!$A$200:$A$224</xm:f>
          </x14:formula1>
          <xm:sqref>C11:C15</xm:sqref>
        </x14:dataValidation>
        <x14:dataValidation type="list" allowBlank="1" showInputMessage="1" xr:uid="{D8A7ACD2-7FEF-48EC-8969-FE3BB242B3D9}">
          <x14:formula1>
            <xm:f>Guias!$A$245:$A$259</xm:f>
          </x14:formula1>
          <xm:sqref>C16:C18</xm:sqref>
        </x14:dataValidation>
        <x14:dataValidation type="list" allowBlank="1" showInputMessage="1" xr:uid="{70191AA9-991B-4743-810C-90EB0BED47C9}">
          <x14:formula1>
            <xm:f>Guias!$A$85:$A$142</xm:f>
          </x14:formula1>
          <xm:sqref>C34:C48</xm:sqref>
        </x14:dataValidation>
        <x14:dataValidation type="list" allowBlank="1" showInputMessage="1" xr:uid="{3675CFFE-C372-464F-A773-24AFB12E5449}">
          <x14:formula1>
            <xm:f>Guias!$A$2:$A$4</xm:f>
          </x14:formula1>
          <xm:sqref>C7:C8</xm:sqref>
        </x14:dataValidation>
        <x14:dataValidation type="list" allowBlank="1" showInputMessage="1" showErrorMessage="1" xr:uid="{92E3CDA2-25D0-4542-B150-64570619694E}">
          <x14:formula1>
            <xm:f>Guias!$R$3:$R$102</xm:f>
          </x14:formula1>
          <xm:sqref>M7:M61</xm:sqref>
        </x14:dataValidation>
        <x14:dataValidation type="list" allowBlank="1" showInputMessage="1" showErrorMessage="1" xr:uid="{BCF428DE-934A-40A9-8262-30AA5A91D029}">
          <x14:formula1>
            <xm:f>Guias!$P$3:$P$78</xm:f>
          </x14:formula1>
          <xm:sqref>L7:L61</xm:sqref>
        </x14:dataValidation>
        <x14:dataValidation type="list" allowBlank="1" showInputMessage="1" xr:uid="{9DD6A2F2-7997-45C7-BD06-7C3260BB8779}">
          <x14:formula1>
            <xm:f>Guias!$J$3:$J$25</xm:f>
          </x14:formula1>
          <xm:sqref>I7:I61</xm:sqref>
        </x14:dataValidation>
        <x14:dataValidation type="list" allowBlank="1" showInputMessage="1" xr:uid="{ABE045D2-EE04-4263-A3A1-54F5835CDDC1}">
          <x14:formula1>
            <xm:f>Guias!$H$3:$H$22</xm:f>
          </x14:formula1>
          <xm:sqref>E7:E61</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2B929-74B8-41FC-8945-485DDE34D844}">
  <sheetPr codeName="Sheet31"/>
  <dimension ref="A1:P94"/>
  <sheetViews>
    <sheetView topLeftCell="E1" zoomScaleNormal="100" workbookViewId="0">
      <selection activeCell="L14" sqref="L1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hidden="1" customHeight="1">
      <c r="A9" s="565"/>
      <c r="B9" s="558" t="s">
        <v>127</v>
      </c>
      <c r="C9" s="232"/>
      <c r="D9" s="252">
        <v>0</v>
      </c>
      <c r="E9" s="20"/>
      <c r="F9" s="91"/>
      <c r="G9" s="91"/>
      <c r="H9" s="92" t="s">
        <v>1824</v>
      </c>
      <c r="I9" s="154"/>
      <c r="J9" s="99"/>
      <c r="K9" s="28"/>
      <c r="L9" s="28"/>
      <c r="M9" s="28"/>
      <c r="N9" s="28"/>
    </row>
    <row r="10" spans="1:16" ht="15" hidden="1" customHeight="1" thickBot="1">
      <c r="A10" s="565"/>
      <c r="B10" s="560"/>
      <c r="C10" s="233"/>
      <c r="D10" s="253">
        <v>0</v>
      </c>
      <c r="E10" s="128"/>
      <c r="F10" s="204"/>
      <c r="G10" s="204"/>
      <c r="H10" s="168" t="s">
        <v>1824</v>
      </c>
      <c r="I10" s="174"/>
      <c r="J10" s="101"/>
      <c r="K10" s="149"/>
      <c r="L10" s="149"/>
      <c r="M10" s="149"/>
      <c r="N10" s="149"/>
    </row>
    <row r="11" spans="1:16" ht="101.5">
      <c r="A11" s="565"/>
      <c r="B11" s="561" t="s">
        <v>23</v>
      </c>
      <c r="C11" s="22" t="s">
        <v>1134</v>
      </c>
      <c r="D11" s="27">
        <v>1283.75</v>
      </c>
      <c r="E11" s="22" t="s">
        <v>137</v>
      </c>
      <c r="F11" s="23">
        <v>0.19444444444444445</v>
      </c>
      <c r="G11" s="23">
        <v>0.16666666666666666</v>
      </c>
      <c r="H11" s="24">
        <v>1248.0902777777778</v>
      </c>
      <c r="I11" s="25" t="s">
        <v>2320</v>
      </c>
      <c r="J11" s="97" t="s">
        <v>2449</v>
      </c>
      <c r="K11" s="27" t="s">
        <v>394</v>
      </c>
      <c r="L11" s="27"/>
      <c r="M11" s="27"/>
      <c r="N11" s="27"/>
    </row>
    <row r="12" spans="1:16" ht="29">
      <c r="A12" s="565"/>
      <c r="B12" s="562"/>
      <c r="C12" s="19" t="s">
        <v>796</v>
      </c>
      <c r="D12" s="161">
        <v>1512.74</v>
      </c>
      <c r="E12" s="19" t="s">
        <v>246</v>
      </c>
      <c r="F12" s="83"/>
      <c r="G12" s="83"/>
      <c r="H12" s="226" t="s">
        <v>1824</v>
      </c>
      <c r="I12" s="270" t="s">
        <v>2448</v>
      </c>
      <c r="J12" s="262" t="s">
        <v>2451</v>
      </c>
      <c r="K12" s="161" t="s">
        <v>668</v>
      </c>
      <c r="L12" s="161"/>
      <c r="M12" s="161"/>
      <c r="N12" s="161"/>
    </row>
    <row r="13" spans="1:16" ht="29">
      <c r="A13" s="565"/>
      <c r="B13" s="562"/>
      <c r="C13" s="19" t="s">
        <v>796</v>
      </c>
      <c r="D13" s="161">
        <v>1512.74</v>
      </c>
      <c r="E13" s="19" t="s">
        <v>768</v>
      </c>
      <c r="F13" s="83"/>
      <c r="G13" s="83"/>
      <c r="H13" s="226"/>
      <c r="I13" s="270" t="s">
        <v>2460</v>
      </c>
      <c r="J13" s="262"/>
      <c r="K13" s="161"/>
      <c r="L13" s="161"/>
      <c r="M13" s="161"/>
      <c r="N13" s="161"/>
    </row>
    <row r="14" spans="1:16" ht="101.5">
      <c r="A14" s="565"/>
      <c r="B14" s="562"/>
      <c r="C14" s="19" t="s">
        <v>26</v>
      </c>
      <c r="D14" s="161">
        <v>196</v>
      </c>
      <c r="E14" s="127" t="s">
        <v>490</v>
      </c>
      <c r="F14" s="165"/>
      <c r="G14" s="165"/>
      <c r="H14" s="79"/>
      <c r="I14" s="146" t="s">
        <v>2458</v>
      </c>
      <c r="J14" s="269" t="s">
        <v>2461</v>
      </c>
      <c r="K14" s="145"/>
      <c r="L14" s="145"/>
      <c r="M14" s="145"/>
      <c r="N14" s="145"/>
    </row>
    <row r="15" spans="1:16" ht="15" thickBot="1">
      <c r="A15" s="565"/>
      <c r="B15" s="563"/>
      <c r="C15" s="19" t="s">
        <v>2391</v>
      </c>
      <c r="D15" s="161"/>
      <c r="E15" s="173" t="s">
        <v>171</v>
      </c>
      <c r="F15" s="170"/>
      <c r="G15" s="170"/>
      <c r="H15" s="171" t="s">
        <v>1824</v>
      </c>
      <c r="I15" s="432" t="s">
        <v>2468</v>
      </c>
      <c r="J15" s="195"/>
      <c r="K15" s="169" t="e">
        <v>#N/A</v>
      </c>
      <c r="L15" s="169"/>
      <c r="M15" s="169"/>
      <c r="N15" s="169"/>
    </row>
    <row r="16" spans="1:16" ht="29">
      <c r="A16" s="565"/>
      <c r="B16" s="558" t="s">
        <v>29</v>
      </c>
      <c r="C16" s="232" t="s">
        <v>706</v>
      </c>
      <c r="D16" s="253">
        <v>98.5</v>
      </c>
      <c r="E16" s="20" t="s">
        <v>738</v>
      </c>
      <c r="F16" s="91"/>
      <c r="G16" s="91"/>
      <c r="H16" s="92" t="s">
        <v>1824</v>
      </c>
      <c r="I16" s="251" t="s">
        <v>2456</v>
      </c>
      <c r="J16" s="99" t="s">
        <v>2457</v>
      </c>
      <c r="K16" s="28"/>
      <c r="L16" s="28"/>
      <c r="M16" s="28"/>
      <c r="N16" s="28"/>
    </row>
    <row r="17" spans="1:14" ht="15" thickBot="1">
      <c r="A17" s="565"/>
      <c r="B17" s="559"/>
      <c r="C17" s="233" t="s">
        <v>2348</v>
      </c>
      <c r="D17" s="253">
        <v>78.599999999999994</v>
      </c>
      <c r="E17" s="128" t="s">
        <v>171</v>
      </c>
      <c r="F17" s="95"/>
      <c r="G17" s="95"/>
      <c r="H17" s="96" t="s">
        <v>1824</v>
      </c>
      <c r="I17" s="395" t="s">
        <v>2470</v>
      </c>
      <c r="J17" s="267"/>
      <c r="K17" s="26"/>
      <c r="L17" s="26"/>
      <c r="M17" s="26"/>
      <c r="N17" s="26"/>
    </row>
    <row r="18" spans="1:14" ht="15" hidden="1" thickBot="1">
      <c r="A18" s="565"/>
      <c r="B18" s="560"/>
      <c r="C18" s="233"/>
      <c r="D18" s="253">
        <v>0</v>
      </c>
      <c r="E18" s="128"/>
      <c r="F18" s="204"/>
      <c r="G18" s="204"/>
      <c r="H18" s="168" t="s">
        <v>1824</v>
      </c>
      <c r="I18" s="144"/>
      <c r="J18" s="211"/>
      <c r="K18" s="166"/>
      <c r="L18" s="166"/>
      <c r="M18" s="166"/>
      <c r="N18" s="166"/>
    </row>
    <row r="19" spans="1:14" ht="15" thickBot="1">
      <c r="A19" s="565"/>
      <c r="B19" s="561" t="s">
        <v>33</v>
      </c>
      <c r="C19" s="22" t="s">
        <v>134</v>
      </c>
      <c r="D19" s="27">
        <v>41.82</v>
      </c>
      <c r="E19" s="22" t="s">
        <v>768</v>
      </c>
      <c r="F19" s="23"/>
      <c r="G19" s="23"/>
      <c r="H19" s="24" t="s">
        <v>1824</v>
      </c>
      <c r="I19" s="25" t="s">
        <v>2454</v>
      </c>
      <c r="J19" s="97"/>
      <c r="K19" s="27" t="s">
        <v>910</v>
      </c>
      <c r="L19" s="27"/>
      <c r="M19" s="27"/>
      <c r="N19" s="27"/>
    </row>
    <row r="20" spans="1:14" hidden="1">
      <c r="A20" s="565"/>
      <c r="B20" s="562"/>
      <c r="C20" s="19"/>
      <c r="D20" s="161">
        <v>0</v>
      </c>
      <c r="E20" s="127"/>
      <c r="F20" s="165"/>
      <c r="G20" s="165"/>
      <c r="H20" s="79" t="s">
        <v>1824</v>
      </c>
      <c r="I20" s="146"/>
      <c r="J20" s="269"/>
      <c r="K20" s="145">
        <v>0</v>
      </c>
      <c r="L20" s="145"/>
      <c r="M20" s="145"/>
      <c r="N20" s="145"/>
    </row>
    <row r="21" spans="1:14" ht="15" hidden="1" thickBot="1">
      <c r="A21" s="566"/>
      <c r="B21" s="563"/>
      <c r="C21" s="19"/>
      <c r="D21" s="169">
        <v>0</v>
      </c>
      <c r="E21" s="173"/>
      <c r="F21" s="170"/>
      <c r="G21" s="170"/>
      <c r="H21" s="171" t="s">
        <v>1824</v>
      </c>
      <c r="I21" s="172"/>
      <c r="J21" s="195"/>
      <c r="K21" s="169">
        <v>0</v>
      </c>
      <c r="L21" s="169"/>
      <c r="M21" s="169"/>
      <c r="N21" s="169"/>
    </row>
    <row r="22" spans="1:14" ht="29">
      <c r="A22" s="556" t="s">
        <v>659</v>
      </c>
      <c r="B22" s="558" t="s">
        <v>8</v>
      </c>
      <c r="C22" s="232" t="s">
        <v>304</v>
      </c>
      <c r="D22" s="253">
        <v>220.1</v>
      </c>
      <c r="E22" s="20" t="s">
        <v>246</v>
      </c>
      <c r="F22" s="91"/>
      <c r="G22" s="91"/>
      <c r="H22" s="92" t="s">
        <v>1824</v>
      </c>
      <c r="I22" s="154" t="s">
        <v>2438</v>
      </c>
      <c r="J22" s="99"/>
      <c r="K22" s="28" t="s">
        <v>1162</v>
      </c>
      <c r="L22" s="28"/>
      <c r="M22" s="28"/>
      <c r="N22" s="28"/>
    </row>
    <row r="23" spans="1:14">
      <c r="A23" s="557"/>
      <c r="B23" s="559"/>
      <c r="C23" s="237" t="s">
        <v>645</v>
      </c>
      <c r="D23" s="254">
        <v>50.4</v>
      </c>
      <c r="E23" s="238" t="s">
        <v>768</v>
      </c>
      <c r="F23" s="228"/>
      <c r="G23" s="228"/>
      <c r="H23" s="239" t="s">
        <v>1824</v>
      </c>
      <c r="I23" s="251" t="s">
        <v>2396</v>
      </c>
      <c r="J23" s="229" t="s">
        <v>2445</v>
      </c>
      <c r="K23" s="162" t="s">
        <v>892</v>
      </c>
      <c r="L23" s="162"/>
      <c r="M23" s="162"/>
      <c r="N23" s="162"/>
    </row>
    <row r="24" spans="1:14">
      <c r="A24" s="557"/>
      <c r="B24" s="559"/>
      <c r="C24" s="237" t="s">
        <v>191</v>
      </c>
      <c r="D24" s="254">
        <v>301.392</v>
      </c>
      <c r="E24" s="238" t="s">
        <v>768</v>
      </c>
      <c r="F24" s="228"/>
      <c r="G24" s="228"/>
      <c r="H24" s="239" t="s">
        <v>1824</v>
      </c>
      <c r="I24" s="251" t="s">
        <v>2396</v>
      </c>
      <c r="J24" s="229" t="s">
        <v>2445</v>
      </c>
      <c r="K24" s="162" t="e">
        <v>#N/A</v>
      </c>
      <c r="L24" s="162"/>
      <c r="M24" s="162"/>
      <c r="N24" s="162"/>
    </row>
    <row r="25" spans="1:14">
      <c r="A25" s="557"/>
      <c r="B25" s="559"/>
      <c r="C25" s="237" t="s">
        <v>1145</v>
      </c>
      <c r="D25" s="254">
        <v>200.928</v>
      </c>
      <c r="E25" s="238" t="s">
        <v>768</v>
      </c>
      <c r="F25" s="228"/>
      <c r="G25" s="228"/>
      <c r="H25" s="239" t="s">
        <v>1824</v>
      </c>
      <c r="I25" s="251" t="s">
        <v>2396</v>
      </c>
      <c r="J25" s="229" t="s">
        <v>2445</v>
      </c>
      <c r="K25" s="162" t="e">
        <v>#N/A</v>
      </c>
      <c r="L25" s="162"/>
      <c r="M25" s="162"/>
      <c r="N25" s="162"/>
    </row>
    <row r="26" spans="1:14">
      <c r="A26" s="557"/>
      <c r="B26" s="559"/>
      <c r="C26" s="237" t="s">
        <v>795</v>
      </c>
      <c r="D26" s="254">
        <v>190.08</v>
      </c>
      <c r="E26" s="238" t="s">
        <v>768</v>
      </c>
      <c r="F26" s="228"/>
      <c r="G26" s="228"/>
      <c r="H26" s="239" t="s">
        <v>1824</v>
      </c>
      <c r="I26" s="251" t="s">
        <v>2396</v>
      </c>
      <c r="J26" s="229" t="s">
        <v>2445</v>
      </c>
      <c r="K26" s="162" t="s">
        <v>667</v>
      </c>
      <c r="L26" s="162"/>
      <c r="M26" s="162"/>
      <c r="N26" s="162"/>
    </row>
    <row r="27" spans="1:14">
      <c r="A27" s="557"/>
      <c r="B27" s="559"/>
      <c r="C27" s="237" t="s">
        <v>1310</v>
      </c>
      <c r="D27" s="254">
        <v>135.61199999999999</v>
      </c>
      <c r="E27" s="238" t="s">
        <v>768</v>
      </c>
      <c r="F27" s="228"/>
      <c r="G27" s="228"/>
      <c r="H27" s="239" t="s">
        <v>1824</v>
      </c>
      <c r="I27" s="251" t="s">
        <v>2396</v>
      </c>
      <c r="J27" s="229" t="s">
        <v>2445</v>
      </c>
      <c r="K27" s="162" t="e">
        <v>#N/A</v>
      </c>
      <c r="L27" s="162"/>
      <c r="M27" s="162"/>
      <c r="N27" s="162"/>
    </row>
    <row r="28" spans="1:14">
      <c r="A28" s="557"/>
      <c r="B28" s="559"/>
      <c r="C28" s="237" t="s">
        <v>1279</v>
      </c>
      <c r="D28" s="254">
        <v>1076.4000000000001</v>
      </c>
      <c r="E28" s="238" t="s">
        <v>768</v>
      </c>
      <c r="F28" s="228"/>
      <c r="G28" s="228"/>
      <c r="H28" s="239" t="s">
        <v>1824</v>
      </c>
      <c r="I28" s="251" t="s">
        <v>2396</v>
      </c>
      <c r="J28" s="229" t="s">
        <v>2445</v>
      </c>
      <c r="K28" s="162" t="e">
        <v>#N/A</v>
      </c>
      <c r="L28" s="162"/>
      <c r="M28" s="162"/>
      <c r="N28" s="162"/>
    </row>
    <row r="29" spans="1:14">
      <c r="A29" s="557"/>
      <c r="B29" s="559"/>
      <c r="C29" s="237" t="s">
        <v>1140</v>
      </c>
      <c r="D29" s="254">
        <v>52.92</v>
      </c>
      <c r="E29" s="238" t="s">
        <v>768</v>
      </c>
      <c r="F29" s="228"/>
      <c r="G29" s="228"/>
      <c r="H29" s="239" t="s">
        <v>1824</v>
      </c>
      <c r="I29" s="251" t="s">
        <v>2396</v>
      </c>
      <c r="J29" s="229" t="s">
        <v>2445</v>
      </c>
      <c r="K29" s="162" t="e">
        <v>#N/A</v>
      </c>
      <c r="L29" s="162"/>
      <c r="M29" s="162"/>
      <c r="N29" s="162"/>
    </row>
    <row r="30" spans="1:14" ht="29.5" thickBot="1">
      <c r="A30" s="557"/>
      <c r="B30" s="559"/>
      <c r="C30" s="237" t="s">
        <v>255</v>
      </c>
      <c r="D30" s="254">
        <v>171</v>
      </c>
      <c r="E30" s="238" t="s">
        <v>738</v>
      </c>
      <c r="F30" s="228"/>
      <c r="G30" s="228"/>
      <c r="H30" s="239"/>
      <c r="I30" s="251" t="s">
        <v>2447</v>
      </c>
      <c r="J30" s="229"/>
      <c r="K30" s="162" t="s">
        <v>384</v>
      </c>
      <c r="L30" s="162"/>
      <c r="M30" s="162"/>
      <c r="N30" s="162"/>
    </row>
    <row r="31" spans="1:14" hidden="1">
      <c r="A31" s="557"/>
      <c r="B31" s="559"/>
      <c r="C31" s="237"/>
      <c r="D31" s="254">
        <v>0</v>
      </c>
      <c r="E31" s="238"/>
      <c r="F31" s="228"/>
      <c r="G31" s="228"/>
      <c r="H31" s="239" t="s">
        <v>1824</v>
      </c>
      <c r="I31" s="251"/>
      <c r="J31" s="229"/>
      <c r="K31" s="162">
        <v>0</v>
      </c>
      <c r="L31" s="162"/>
      <c r="M31" s="162"/>
      <c r="N31" s="162"/>
    </row>
    <row r="32" spans="1:14" hidden="1">
      <c r="A32" s="557"/>
      <c r="B32" s="559"/>
      <c r="C32" s="237"/>
      <c r="D32" s="254">
        <v>0</v>
      </c>
      <c r="E32" s="238"/>
      <c r="F32" s="228"/>
      <c r="G32" s="228"/>
      <c r="H32" s="239" t="s">
        <v>1824</v>
      </c>
      <c r="I32" s="251"/>
      <c r="J32" s="229"/>
      <c r="K32" s="162">
        <v>0</v>
      </c>
      <c r="L32" s="162"/>
      <c r="M32" s="162"/>
      <c r="N32" s="162"/>
    </row>
    <row r="33" spans="1:14" ht="15" hidden="1" thickBot="1">
      <c r="A33" s="557"/>
      <c r="B33" s="560"/>
      <c r="C33" s="237"/>
      <c r="D33" s="350">
        <v>0</v>
      </c>
      <c r="E33" s="238"/>
      <c r="F33" s="228"/>
      <c r="G33" s="228"/>
      <c r="H33" s="239" t="s">
        <v>1824</v>
      </c>
      <c r="I33" s="431"/>
      <c r="J33" s="101"/>
      <c r="K33" s="29">
        <v>0</v>
      </c>
      <c r="L33" s="29"/>
      <c r="M33" s="29"/>
      <c r="N33" s="29"/>
    </row>
    <row r="34" spans="1:14">
      <c r="A34" s="557"/>
      <c r="B34" s="561" t="s">
        <v>66</v>
      </c>
      <c r="C34" s="22" t="s">
        <v>1147</v>
      </c>
      <c r="D34" s="27">
        <v>33.119999999999997</v>
      </c>
      <c r="E34" s="22" t="s">
        <v>137</v>
      </c>
      <c r="F34" s="23">
        <v>0.6875</v>
      </c>
      <c r="G34" s="23" t="s">
        <v>978</v>
      </c>
      <c r="H34" s="79">
        <v>16</v>
      </c>
      <c r="I34" s="25" t="s">
        <v>1045</v>
      </c>
      <c r="J34" s="98"/>
      <c r="K34" s="27" t="e">
        <v>#N/A</v>
      </c>
      <c r="L34" s="27"/>
      <c r="M34" s="27"/>
      <c r="N34" s="27"/>
    </row>
    <row r="35" spans="1:14">
      <c r="A35" s="557"/>
      <c r="B35" s="562"/>
      <c r="C35" s="19" t="s">
        <v>17</v>
      </c>
      <c r="D35" s="145">
        <v>258.48</v>
      </c>
      <c r="E35" s="19" t="s">
        <v>137</v>
      </c>
      <c r="F35" s="83">
        <v>0.68402777777777779</v>
      </c>
      <c r="G35" s="83">
        <v>0.9375</v>
      </c>
      <c r="H35" s="79">
        <v>65.517499999999998</v>
      </c>
      <c r="I35" s="270" t="s">
        <v>1045</v>
      </c>
      <c r="J35" s="242"/>
      <c r="K35" s="161"/>
      <c r="L35" s="161"/>
      <c r="M35" s="161"/>
      <c r="N35" s="161"/>
    </row>
    <row r="36" spans="1:14">
      <c r="A36" s="557"/>
      <c r="B36" s="562"/>
      <c r="C36" s="19" t="s">
        <v>11</v>
      </c>
      <c r="D36" s="145">
        <v>285.76</v>
      </c>
      <c r="E36" s="127" t="s">
        <v>490</v>
      </c>
      <c r="F36" s="165"/>
      <c r="G36" s="165"/>
      <c r="H36" s="79" t="s">
        <v>1824</v>
      </c>
      <c r="I36" s="146" t="s">
        <v>2443</v>
      </c>
      <c r="J36" s="242"/>
      <c r="K36" s="161"/>
      <c r="L36" s="161"/>
      <c r="M36" s="161"/>
      <c r="N36" s="161"/>
    </row>
    <row r="37" spans="1:14" ht="43.5">
      <c r="A37" s="557"/>
      <c r="B37" s="562"/>
      <c r="C37" s="127" t="s">
        <v>1607</v>
      </c>
      <c r="D37" s="145">
        <v>137.28</v>
      </c>
      <c r="E37" s="127" t="s">
        <v>162</v>
      </c>
      <c r="F37" s="165"/>
      <c r="G37" s="165"/>
      <c r="H37" s="79" t="s">
        <v>1824</v>
      </c>
      <c r="I37" s="146" t="s">
        <v>2440</v>
      </c>
      <c r="J37" s="242" t="s">
        <v>2441</v>
      </c>
      <c r="K37" s="145" t="e">
        <v>#N/A</v>
      </c>
      <c r="L37" s="161"/>
      <c r="M37" s="161"/>
      <c r="N37" s="161"/>
    </row>
    <row r="38" spans="1:14" ht="29">
      <c r="A38" s="557"/>
      <c r="B38" s="562"/>
      <c r="C38" s="127" t="s">
        <v>1129</v>
      </c>
      <c r="D38" s="145">
        <v>47.024999999999999</v>
      </c>
      <c r="E38" s="127" t="s">
        <v>768</v>
      </c>
      <c r="F38" s="165"/>
      <c r="G38" s="165"/>
      <c r="H38" s="79"/>
      <c r="I38" s="146" t="s">
        <v>2459</v>
      </c>
      <c r="J38" s="242" t="s">
        <v>2463</v>
      </c>
      <c r="K38" s="145"/>
      <c r="L38" s="161"/>
      <c r="M38" s="161"/>
      <c r="N38" s="161"/>
    </row>
    <row r="39" spans="1:14" ht="29">
      <c r="A39" s="557"/>
      <c r="B39" s="562"/>
      <c r="C39" s="127" t="s">
        <v>1064</v>
      </c>
      <c r="D39" s="145">
        <v>166.815</v>
      </c>
      <c r="E39" s="127" t="s">
        <v>768</v>
      </c>
      <c r="F39" s="165"/>
      <c r="G39" s="165"/>
      <c r="H39" s="79"/>
      <c r="I39" s="146" t="s">
        <v>2459</v>
      </c>
      <c r="J39" s="242" t="s">
        <v>2463</v>
      </c>
      <c r="K39" s="145"/>
      <c r="L39" s="161"/>
      <c r="M39" s="161"/>
      <c r="N39" s="161"/>
    </row>
    <row r="40" spans="1:14" ht="29">
      <c r="A40" s="557"/>
      <c r="B40" s="562"/>
      <c r="C40" s="127" t="s">
        <v>108</v>
      </c>
      <c r="D40" s="145">
        <v>224.64</v>
      </c>
      <c r="E40" s="127" t="s">
        <v>768</v>
      </c>
      <c r="F40" s="165"/>
      <c r="G40" s="165"/>
      <c r="H40" s="79"/>
      <c r="I40" s="146" t="s">
        <v>2459</v>
      </c>
      <c r="J40" s="242" t="s">
        <v>2463</v>
      </c>
      <c r="K40" s="145"/>
      <c r="L40" s="161"/>
      <c r="M40" s="161"/>
      <c r="N40" s="161"/>
    </row>
    <row r="41" spans="1:14" ht="29">
      <c r="A41" s="557"/>
      <c r="B41" s="562"/>
      <c r="C41" s="127" t="s">
        <v>1282</v>
      </c>
      <c r="D41" s="145">
        <v>34.917999999999999</v>
      </c>
      <c r="E41" s="127" t="s">
        <v>768</v>
      </c>
      <c r="F41" s="165"/>
      <c r="G41" s="165"/>
      <c r="H41" s="79"/>
      <c r="I41" s="146" t="s">
        <v>2459</v>
      </c>
      <c r="J41" s="242" t="s">
        <v>2463</v>
      </c>
      <c r="K41" s="145"/>
      <c r="L41" s="161"/>
      <c r="M41" s="161"/>
      <c r="N41" s="161"/>
    </row>
    <row r="42" spans="1:14" ht="29">
      <c r="A42" s="557"/>
      <c r="B42" s="562"/>
      <c r="C42" s="127" t="s">
        <v>1283</v>
      </c>
      <c r="D42" s="145">
        <v>3.0419999999999998</v>
      </c>
      <c r="E42" s="127" t="s">
        <v>768</v>
      </c>
      <c r="F42" s="165"/>
      <c r="G42" s="165"/>
      <c r="H42" s="79"/>
      <c r="I42" s="146" t="s">
        <v>2459</v>
      </c>
      <c r="J42" s="242" t="s">
        <v>2463</v>
      </c>
      <c r="K42" s="145"/>
      <c r="L42" s="161"/>
      <c r="M42" s="161"/>
      <c r="N42" s="161"/>
    </row>
    <row r="43" spans="1:14" ht="29">
      <c r="A43" s="557"/>
      <c r="B43" s="562"/>
      <c r="C43" s="127" t="s">
        <v>1130</v>
      </c>
      <c r="D43" s="145">
        <v>127.616</v>
      </c>
      <c r="E43" s="127" t="s">
        <v>768</v>
      </c>
      <c r="F43" s="165"/>
      <c r="G43" s="165"/>
      <c r="H43" s="79"/>
      <c r="I43" s="146" t="s">
        <v>2459</v>
      </c>
      <c r="J43" s="242" t="s">
        <v>2463</v>
      </c>
      <c r="K43" s="145"/>
      <c r="L43" s="161"/>
      <c r="M43" s="161"/>
      <c r="N43" s="161"/>
    </row>
    <row r="44" spans="1:14" ht="29">
      <c r="A44" s="557"/>
      <c r="B44" s="562"/>
      <c r="C44" s="127" t="s">
        <v>1640</v>
      </c>
      <c r="D44" s="145">
        <v>127.616</v>
      </c>
      <c r="E44" s="127" t="s">
        <v>768</v>
      </c>
      <c r="F44" s="165"/>
      <c r="G44" s="165"/>
      <c r="H44" s="79"/>
      <c r="I44" s="146" t="s">
        <v>2459</v>
      </c>
      <c r="J44" s="242" t="s">
        <v>2463</v>
      </c>
      <c r="K44" s="145"/>
      <c r="L44" s="161"/>
      <c r="M44" s="161"/>
      <c r="N44" s="161"/>
    </row>
    <row r="45" spans="1:14" ht="29">
      <c r="A45" s="557"/>
      <c r="B45" s="562"/>
      <c r="C45" s="127" t="s">
        <v>1140</v>
      </c>
      <c r="D45" s="145">
        <v>52.92</v>
      </c>
      <c r="E45" s="127" t="s">
        <v>768</v>
      </c>
      <c r="F45" s="165"/>
      <c r="G45" s="165"/>
      <c r="H45" s="79"/>
      <c r="I45" s="146" t="s">
        <v>2459</v>
      </c>
      <c r="J45" s="242" t="s">
        <v>2463</v>
      </c>
      <c r="K45" s="145"/>
      <c r="L45" s="161"/>
      <c r="M45" s="161"/>
      <c r="N45" s="161"/>
    </row>
    <row r="46" spans="1:14" ht="29">
      <c r="A46" s="557"/>
      <c r="B46" s="562"/>
      <c r="C46" s="127" t="s">
        <v>311</v>
      </c>
      <c r="D46" s="145">
        <v>190.8</v>
      </c>
      <c r="E46" s="127" t="s">
        <v>768</v>
      </c>
      <c r="F46" s="165"/>
      <c r="G46" s="165"/>
      <c r="H46" s="79"/>
      <c r="I46" s="146" t="s">
        <v>2459</v>
      </c>
      <c r="J46" s="242" t="s">
        <v>2463</v>
      </c>
      <c r="K46" s="145"/>
      <c r="L46" s="161"/>
      <c r="M46" s="161"/>
      <c r="N46" s="161"/>
    </row>
    <row r="47" spans="1:14" hidden="1">
      <c r="A47" s="557"/>
      <c r="B47" s="562"/>
      <c r="C47" s="127"/>
      <c r="D47" s="145">
        <v>0</v>
      </c>
      <c r="E47" s="127"/>
      <c r="F47" s="165"/>
      <c r="G47" s="165"/>
      <c r="H47" s="79"/>
      <c r="I47" s="146"/>
      <c r="J47" s="242"/>
      <c r="K47" s="145"/>
      <c r="L47" s="161"/>
      <c r="M47" s="161"/>
      <c r="N47" s="161"/>
    </row>
    <row r="48" spans="1:14" hidden="1">
      <c r="A48" s="557"/>
      <c r="B48" s="562"/>
      <c r="C48" s="127"/>
      <c r="D48" s="145">
        <v>0</v>
      </c>
      <c r="E48" s="127"/>
      <c r="F48" s="165"/>
      <c r="G48" s="165"/>
      <c r="H48" s="79"/>
      <c r="I48" s="146"/>
      <c r="J48" s="242"/>
      <c r="K48" s="145"/>
      <c r="L48" s="161"/>
      <c r="M48" s="161"/>
      <c r="N48" s="161"/>
    </row>
    <row r="49" spans="1:14" ht="29.5" thickBot="1">
      <c r="A49" s="557"/>
      <c r="B49" s="563"/>
      <c r="C49" s="78" t="s">
        <v>1072</v>
      </c>
      <c r="D49" s="153">
        <v>1910.52</v>
      </c>
      <c r="E49" s="78" t="s">
        <v>738</v>
      </c>
      <c r="F49" s="265"/>
      <c r="G49" s="265"/>
      <c r="H49" s="266" t="s">
        <v>1824</v>
      </c>
      <c r="I49" s="155" t="s">
        <v>2442</v>
      </c>
      <c r="J49" s="268"/>
      <c r="K49" s="153" t="s">
        <v>1131</v>
      </c>
      <c r="L49" s="161"/>
      <c r="M49" s="161"/>
      <c r="N49" s="151"/>
    </row>
    <row r="50" spans="1:14" ht="29">
      <c r="A50" s="567" t="s">
        <v>660</v>
      </c>
      <c r="B50" s="558" t="s">
        <v>20</v>
      </c>
      <c r="C50" s="232" t="s">
        <v>116</v>
      </c>
      <c r="D50" s="252">
        <v>318.56</v>
      </c>
      <c r="E50" s="20" t="s">
        <v>507</v>
      </c>
      <c r="F50" s="21"/>
      <c r="G50" s="21"/>
      <c r="H50" s="194" t="s">
        <v>1824</v>
      </c>
      <c r="I50" s="154" t="s">
        <v>2444</v>
      </c>
      <c r="J50" s="99"/>
      <c r="K50" s="28" t="s">
        <v>391</v>
      </c>
      <c r="L50" s="28"/>
      <c r="M50" s="28"/>
      <c r="N50" s="28"/>
    </row>
    <row r="51" spans="1:14" ht="15" thickBot="1">
      <c r="A51" s="568"/>
      <c r="B51" s="559"/>
      <c r="C51" s="233" t="s">
        <v>57</v>
      </c>
      <c r="D51" s="253">
        <v>445.28</v>
      </c>
      <c r="E51" s="128" t="s">
        <v>162</v>
      </c>
      <c r="F51" s="95"/>
      <c r="G51" s="95"/>
      <c r="H51" s="96" t="s">
        <v>1824</v>
      </c>
      <c r="I51" s="256" t="s">
        <v>2446</v>
      </c>
      <c r="J51" s="267"/>
      <c r="K51" s="26" t="s">
        <v>392</v>
      </c>
      <c r="L51" s="26"/>
      <c r="M51" s="26"/>
      <c r="N51" s="26"/>
    </row>
    <row r="52" spans="1:14" ht="15" hidden="1" thickBot="1">
      <c r="A52" s="568"/>
      <c r="B52" s="560"/>
      <c r="C52" s="233"/>
      <c r="D52" s="253">
        <v>0</v>
      </c>
      <c r="E52" s="128"/>
      <c r="F52" s="204"/>
      <c r="G52" s="204"/>
      <c r="H52" s="168" t="s">
        <v>1824</v>
      </c>
      <c r="I52" s="144"/>
      <c r="J52" s="211"/>
      <c r="K52" s="166">
        <v>0</v>
      </c>
      <c r="L52" s="166"/>
      <c r="M52" s="166"/>
      <c r="N52" s="166"/>
    </row>
    <row r="53" spans="1:14" hidden="1">
      <c r="A53" s="568"/>
      <c r="B53" s="561" t="s">
        <v>28</v>
      </c>
      <c r="C53" s="22"/>
      <c r="D53" s="27">
        <v>0</v>
      </c>
      <c r="E53" s="22"/>
      <c r="F53" s="23"/>
      <c r="G53" s="23"/>
      <c r="H53" s="24" t="s">
        <v>1824</v>
      </c>
      <c r="I53" s="25"/>
      <c r="J53" s="98"/>
      <c r="K53" s="27">
        <v>0</v>
      </c>
      <c r="L53" s="27"/>
      <c r="M53" s="27"/>
      <c r="N53" s="27"/>
    </row>
    <row r="54" spans="1:14" hidden="1">
      <c r="A54" s="568"/>
      <c r="B54" s="562"/>
      <c r="C54" s="127"/>
      <c r="D54" s="145">
        <v>0</v>
      </c>
      <c r="E54" s="127"/>
      <c r="F54" s="165"/>
      <c r="G54" s="165"/>
      <c r="H54" s="79" t="s">
        <v>1824</v>
      </c>
      <c r="I54" s="146"/>
      <c r="J54" s="242"/>
      <c r="K54" s="145">
        <v>0</v>
      </c>
      <c r="L54" s="145"/>
      <c r="M54" s="145"/>
      <c r="N54" s="145"/>
    </row>
    <row r="55" spans="1:14" ht="15" hidden="1" thickBot="1">
      <c r="A55" s="568"/>
      <c r="B55" s="563"/>
      <c r="C55" s="173"/>
      <c r="D55" s="169">
        <v>0</v>
      </c>
      <c r="E55" s="173"/>
      <c r="F55" s="170"/>
      <c r="G55" s="170"/>
      <c r="H55" s="171" t="s">
        <v>1824</v>
      </c>
      <c r="I55" s="172"/>
      <c r="J55" s="268"/>
      <c r="K55" s="169">
        <v>0</v>
      </c>
      <c r="L55" s="169"/>
      <c r="M55" s="169"/>
      <c r="N55" s="169"/>
    </row>
    <row r="56" spans="1:14" ht="15" hidden="1" customHeight="1">
      <c r="A56" s="568"/>
      <c r="B56" s="570" t="s">
        <v>203</v>
      </c>
      <c r="C56" s="232"/>
      <c r="D56" s="252">
        <v>0</v>
      </c>
      <c r="E56" s="20"/>
      <c r="F56" s="91"/>
      <c r="G56" s="91"/>
      <c r="H56" s="92" t="s">
        <v>1824</v>
      </c>
      <c r="I56" s="154"/>
      <c r="J56" s="99"/>
      <c r="K56" s="28"/>
      <c r="L56" s="28"/>
      <c r="M56" s="28"/>
      <c r="N56" s="28"/>
    </row>
    <row r="57" spans="1:14" ht="15.75" hidden="1" customHeight="1" thickBot="1">
      <c r="A57" s="568"/>
      <c r="B57" s="571"/>
      <c r="C57" s="233"/>
      <c r="D57" s="253">
        <v>0</v>
      </c>
      <c r="E57" s="128"/>
      <c r="F57" s="204"/>
      <c r="G57" s="204"/>
      <c r="H57" s="168" t="s">
        <v>1824</v>
      </c>
      <c r="I57" s="144"/>
      <c r="J57" s="211"/>
      <c r="K57" s="166"/>
      <c r="L57" s="166"/>
      <c r="M57" s="166"/>
      <c r="N57" s="166"/>
    </row>
    <row r="58" spans="1:14" hidden="1">
      <c r="A58" s="568"/>
      <c r="B58" s="561" t="s">
        <v>21</v>
      </c>
      <c r="C58" s="22"/>
      <c r="D58" s="27">
        <v>0</v>
      </c>
      <c r="E58" s="22"/>
      <c r="F58" s="23"/>
      <c r="G58" s="23"/>
      <c r="H58" s="226" t="s">
        <v>1824</v>
      </c>
      <c r="I58" s="25"/>
      <c r="J58" s="97"/>
      <c r="K58" s="27"/>
      <c r="L58" s="27"/>
      <c r="M58" s="27"/>
      <c r="N58" s="27"/>
    </row>
    <row r="59" spans="1:14" ht="15" hidden="1" thickBot="1">
      <c r="A59" s="568"/>
      <c r="B59" s="563"/>
      <c r="C59" s="173"/>
      <c r="D59" s="169">
        <v>0</v>
      </c>
      <c r="E59" s="173"/>
      <c r="F59" s="170"/>
      <c r="G59" s="170"/>
      <c r="H59" s="171" t="s">
        <v>1824</v>
      </c>
      <c r="I59" s="172"/>
      <c r="J59" s="195"/>
      <c r="K59" s="169"/>
      <c r="L59" s="169"/>
      <c r="M59" s="169"/>
      <c r="N59" s="169"/>
    </row>
    <row r="60" spans="1:14" ht="101.5">
      <c r="A60" s="568"/>
      <c r="B60" s="570" t="s">
        <v>22</v>
      </c>
      <c r="C60" s="232" t="s">
        <v>2452</v>
      </c>
      <c r="D60" s="252">
        <v>228</v>
      </c>
      <c r="E60" s="20" t="s">
        <v>162</v>
      </c>
      <c r="F60" s="21"/>
      <c r="G60" s="21"/>
      <c r="H60" s="92" t="s">
        <v>1824</v>
      </c>
      <c r="I60" s="154" t="s">
        <v>2453</v>
      </c>
      <c r="J60" s="100" t="s">
        <v>2455</v>
      </c>
      <c r="K60" s="28" t="e">
        <v>#N/A</v>
      </c>
      <c r="L60" s="28"/>
      <c r="M60" s="28"/>
      <c r="N60" s="26"/>
    </row>
    <row r="61" spans="1:14" hidden="1">
      <c r="A61" s="568"/>
      <c r="B61" s="572"/>
      <c r="C61" s="234"/>
      <c r="D61" s="254">
        <v>0</v>
      </c>
      <c r="E61" s="32"/>
      <c r="F61" s="257"/>
      <c r="G61" s="257"/>
      <c r="H61" s="96" t="s">
        <v>1824</v>
      </c>
      <c r="I61" s="256"/>
      <c r="J61" s="263"/>
      <c r="K61" s="26">
        <v>0</v>
      </c>
      <c r="L61" s="26"/>
      <c r="M61" s="26"/>
      <c r="N61" s="149"/>
    </row>
    <row r="62" spans="1:14" ht="15" thickBot="1">
      <c r="A62" s="569"/>
      <c r="B62" s="571"/>
      <c r="C62" s="235"/>
      <c r="D62" s="255">
        <v>0</v>
      </c>
      <c r="E62" s="167"/>
      <c r="F62" s="196"/>
      <c r="G62" s="196"/>
      <c r="H62" s="168" t="s">
        <v>1824</v>
      </c>
      <c r="I62" s="174"/>
      <c r="J62" s="230"/>
      <c r="K62" s="166">
        <v>0</v>
      </c>
      <c r="L62" s="166"/>
      <c r="M62" s="166"/>
      <c r="N62" s="29"/>
    </row>
    <row r="63" spans="1:14" ht="15" thickBot="1">
      <c r="C63" s="102"/>
      <c r="E63" s="2"/>
      <c r="G63" s="198" t="s">
        <v>37</v>
      </c>
      <c r="H63" s="199">
        <v>1329.6077777777778</v>
      </c>
      <c r="I63" s="103"/>
    </row>
    <row r="64" spans="1:14">
      <c r="C64" s="102"/>
      <c r="E64" s="2"/>
      <c r="G64" s="104"/>
      <c r="H64" s="105"/>
    </row>
    <row r="65" spans="3:8">
      <c r="C65" s="102"/>
      <c r="E65" s="2"/>
      <c r="G65" s="104"/>
      <c r="H65" s="105"/>
    </row>
    <row r="66" spans="3:8">
      <c r="C66" s="102"/>
    </row>
    <row r="67" spans="3:8">
      <c r="C67" s="102"/>
    </row>
    <row r="68" spans="3:8">
      <c r="C68" s="102"/>
    </row>
    <row r="69" spans="3:8">
      <c r="C69" s="102"/>
    </row>
    <row r="70" spans="3:8">
      <c r="C70" s="241"/>
    </row>
    <row r="71" spans="3:8">
      <c r="C71" s="241"/>
    </row>
    <row r="72" spans="3:8">
      <c r="C72" s="241"/>
    </row>
    <row r="73" spans="3:8">
      <c r="C73" s="241"/>
    </row>
    <row r="74" spans="3:8">
      <c r="C74" s="241"/>
    </row>
    <row r="75" spans="3:8">
      <c r="C75" s="241"/>
    </row>
    <row r="76" spans="3:8">
      <c r="C76" s="241"/>
    </row>
    <row r="77" spans="3:8">
      <c r="C77" s="241"/>
    </row>
    <row r="78" spans="3:8">
      <c r="C78" s="241"/>
    </row>
    <row r="79" spans="3:8">
      <c r="C79" s="241"/>
    </row>
    <row r="80" spans="3:8">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row r="94" spans="3:3">
      <c r="C94" s="241"/>
    </row>
  </sheetData>
  <mergeCells count="34">
    <mergeCell ref="A50:A62"/>
    <mergeCell ref="B50:B52"/>
    <mergeCell ref="B53:B55"/>
    <mergeCell ref="B56:B57"/>
    <mergeCell ref="B58:B59"/>
    <mergeCell ref="B60:B62"/>
    <mergeCell ref="A4:A6"/>
    <mergeCell ref="B4:B6"/>
    <mergeCell ref="C4:C6"/>
    <mergeCell ref="A22:A49"/>
    <mergeCell ref="B22:B33"/>
    <mergeCell ref="B34:B49"/>
    <mergeCell ref="A7:A21"/>
    <mergeCell ref="B7:B8"/>
    <mergeCell ref="B9:B10"/>
    <mergeCell ref="B11:B15"/>
    <mergeCell ref="B16:B18"/>
    <mergeCell ref="B19:B21"/>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62" xr:uid="{7E127AB4-2D11-40CD-8766-CBB9810290FA}">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4C84EB6F-1B3C-4420-9B4B-DD99489274C7}">
          <x14:formula1>
            <xm:f>Guias!$H$3:$H$22</xm:f>
          </x14:formula1>
          <xm:sqref>E7:E62</xm:sqref>
        </x14:dataValidation>
        <x14:dataValidation type="list" allowBlank="1" showInputMessage="1" xr:uid="{2F37A752-46B0-44D0-BCC6-F5E677567FA6}">
          <x14:formula1>
            <xm:f>Guias!$J$3:$J$25</xm:f>
          </x14:formula1>
          <xm:sqref>I7:I62</xm:sqref>
        </x14:dataValidation>
        <x14:dataValidation type="list" allowBlank="1" showInputMessage="1" showErrorMessage="1" xr:uid="{031E67FB-09F5-49F6-9C06-E14D52D19937}">
          <x14:formula1>
            <xm:f>Guias!$P$3:$P$78</xm:f>
          </x14:formula1>
          <xm:sqref>L7:L62</xm:sqref>
        </x14:dataValidation>
        <x14:dataValidation type="list" allowBlank="1" showInputMessage="1" showErrorMessage="1" xr:uid="{38CAB947-74E1-4F3C-B5FF-7BFD558267AF}">
          <x14:formula1>
            <xm:f>Guias!$R$3:$R$102</xm:f>
          </x14:formula1>
          <xm:sqref>M7:M62</xm:sqref>
        </x14:dataValidation>
        <x14:dataValidation type="list" allowBlank="1" showInputMessage="1" xr:uid="{6143DEAB-15FE-4095-85EB-6B4574B763AF}">
          <x14:formula1>
            <xm:f>Guias!$A$2:$A$4</xm:f>
          </x14:formula1>
          <xm:sqref>C7:C8</xm:sqref>
        </x14:dataValidation>
        <x14:dataValidation type="list" allowBlank="1" showInputMessage="1" xr:uid="{C1B2B295-1816-458E-8713-6E0E21C68F06}">
          <x14:formula1>
            <xm:f>Guias!$A$85:$A$142</xm:f>
          </x14:formula1>
          <xm:sqref>C34:C49</xm:sqref>
        </x14:dataValidation>
        <x14:dataValidation type="list" allowBlank="1" showInputMessage="1" xr:uid="{7F82EA16-4152-4338-BA70-E4BFEE31AA5E}">
          <x14:formula1>
            <xm:f>Guias!$A$245:$A$259</xm:f>
          </x14:formula1>
          <xm:sqref>C16:C18</xm:sqref>
        </x14:dataValidation>
        <x14:dataValidation type="list" allowBlank="1" showInputMessage="1" xr:uid="{3AD679F6-5BE0-4D06-AA70-F46AF175833D}">
          <x14:formula1>
            <xm:f>Guias!$A$200:$A$224</xm:f>
          </x14:formula1>
          <xm:sqref>C11:C15</xm:sqref>
        </x14:dataValidation>
        <x14:dataValidation type="list" allowBlank="1" showInputMessage="1" xr:uid="{6FD123EE-6F11-4AFE-9ADB-C49E3CEB00CF}">
          <x14:formula1>
            <xm:f>Guias!$A$260:$A$272</xm:f>
          </x14:formula1>
          <xm:sqref>C19:C21</xm:sqref>
        </x14:dataValidation>
        <x14:dataValidation type="list" allowBlank="1" showInputMessage="1" xr:uid="{4BC39FB6-A552-4B46-A92E-03CDE30B810C}">
          <x14:formula1>
            <xm:f>Guias!$A$168:$A$171</xm:f>
          </x14:formula1>
          <xm:sqref>C58:C59</xm:sqref>
        </x14:dataValidation>
        <x14:dataValidation type="list" allowBlank="1" showInputMessage="1" xr:uid="{7073748F-B084-4298-9A92-8C66C30F1DC7}">
          <x14:formula1>
            <xm:f>Guias!$A$243:$A$244</xm:f>
          </x14:formula1>
          <xm:sqref>C56:C57</xm:sqref>
        </x14:dataValidation>
        <x14:dataValidation type="list" allowBlank="1" showInputMessage="1" xr:uid="{A486757D-8FC0-45B0-9770-0BE47D6C95B6}">
          <x14:formula1>
            <xm:f>Guias!$A$230:$A$242</xm:f>
          </x14:formula1>
          <xm:sqref>C53:C55</xm:sqref>
        </x14:dataValidation>
        <x14:dataValidation type="list" allowBlank="1" showInputMessage="1" xr:uid="{884AADC5-A9AD-4D00-A2BB-490166CEB7D5}">
          <x14:formula1>
            <xm:f>Guias!$A$226:$A$229</xm:f>
          </x14:formula1>
          <xm:sqref>C9:C10</xm:sqref>
        </x14:dataValidation>
        <x14:dataValidation type="list" allowBlank="1" showInputMessage="1" xr:uid="{B0319309-5F90-4325-B617-BEC6EDD26A08}">
          <x14:formula1>
            <xm:f>Guias!$A$172:$A$199</xm:f>
          </x14:formula1>
          <xm:sqref>C60:C62</xm:sqref>
        </x14:dataValidation>
        <x14:dataValidation type="list" allowBlank="1" showInputMessage="1" xr:uid="{1AF01B8F-DB62-4D1C-B508-DF5A061C7D9B}">
          <x14:formula1>
            <xm:f>Guias!$A$143:$A$167</xm:f>
          </x14:formula1>
          <xm:sqref>C50:C52</xm:sqref>
        </x14:dataValidation>
        <x14:dataValidation type="list" allowBlank="1" showInputMessage="1" xr:uid="{B9A9BE69-9953-44A2-9372-A9D75CD7F733}">
          <x14:formula1>
            <xm:f>Guias!$A$5:$A$84</xm:f>
          </x14:formula1>
          <xm:sqref>C22:C33</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90AC1-C9EB-47A0-B85C-A8E449AB234D}">
  <sheetPr codeName="Sheet32"/>
  <dimension ref="A1:P74"/>
  <sheetViews>
    <sheetView topLeftCell="A3" zoomScale="74" zoomScaleNormal="90" workbookViewId="0">
      <selection activeCell="I14" sqref="I1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2496</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hidden="1" customHeight="1">
      <c r="A9" s="565"/>
      <c r="B9" s="558" t="s">
        <v>127</v>
      </c>
      <c r="C9" s="232"/>
      <c r="D9" s="252">
        <v>0</v>
      </c>
      <c r="E9" s="20"/>
      <c r="F9" s="91"/>
      <c r="G9" s="91"/>
      <c r="H9" s="92" t="s">
        <v>1824</v>
      </c>
      <c r="I9" s="154"/>
      <c r="J9" s="99"/>
      <c r="K9" s="28"/>
      <c r="L9" s="28"/>
      <c r="M9" s="28"/>
      <c r="N9" s="28"/>
    </row>
    <row r="10" spans="1:16" ht="15" hidden="1" customHeight="1" thickBot="1">
      <c r="A10" s="565"/>
      <c r="B10" s="560"/>
      <c r="C10" s="233"/>
      <c r="D10" s="253">
        <v>0</v>
      </c>
      <c r="E10" s="128"/>
      <c r="F10" s="204"/>
      <c r="G10" s="204"/>
      <c r="H10" s="168" t="s">
        <v>1824</v>
      </c>
      <c r="I10" s="174"/>
      <c r="J10" s="101"/>
      <c r="K10" s="149"/>
      <c r="L10" s="149"/>
      <c r="M10" s="149"/>
      <c r="N10" s="149"/>
    </row>
    <row r="11" spans="1:16">
      <c r="A11" s="565"/>
      <c r="B11" s="561" t="s">
        <v>23</v>
      </c>
      <c r="C11" s="22" t="s">
        <v>26</v>
      </c>
      <c r="D11" s="161">
        <v>196</v>
      </c>
      <c r="E11" s="22" t="s">
        <v>137</v>
      </c>
      <c r="F11" s="23">
        <v>0.71875</v>
      </c>
      <c r="G11" s="23"/>
      <c r="H11" s="24">
        <v>55.124999999999993</v>
      </c>
      <c r="I11" s="25" t="s">
        <v>1047</v>
      </c>
      <c r="J11" s="97"/>
      <c r="K11" s="27" t="str">
        <f>IF(C11="",,VLOOKUP(C11,Patrones!$A$1:$E$293,5,FALSE))</f>
        <v>YLBA-026WIW</v>
      </c>
      <c r="L11" s="27"/>
      <c r="M11" s="27"/>
      <c r="N11" s="27"/>
    </row>
    <row r="12" spans="1:16">
      <c r="A12" s="565"/>
      <c r="B12" s="562"/>
      <c r="C12" s="19" t="s">
        <v>2391</v>
      </c>
      <c r="D12" s="161"/>
      <c r="E12" s="19" t="s">
        <v>171</v>
      </c>
      <c r="F12" s="83"/>
      <c r="G12" s="83"/>
      <c r="H12" s="226" t="s">
        <v>1824</v>
      </c>
      <c r="I12" s="270" t="s">
        <v>2479</v>
      </c>
      <c r="J12" s="262"/>
      <c r="K12" s="161" t="e">
        <v>#N/A</v>
      </c>
      <c r="L12" s="161"/>
      <c r="M12" s="161"/>
      <c r="N12" s="161"/>
    </row>
    <row r="13" spans="1:16" ht="29">
      <c r="A13" s="565"/>
      <c r="B13" s="562"/>
      <c r="C13" s="19" t="s">
        <v>26</v>
      </c>
      <c r="D13" s="161">
        <v>196</v>
      </c>
      <c r="E13" s="19" t="s">
        <v>246</v>
      </c>
      <c r="F13" s="83"/>
      <c r="G13" s="83"/>
      <c r="H13" s="226" t="s">
        <v>1824</v>
      </c>
      <c r="I13" s="270" t="s">
        <v>2483</v>
      </c>
      <c r="J13" s="262" t="s">
        <v>2480</v>
      </c>
      <c r="K13" s="161" t="str">
        <f>IF(C13="",,VLOOKUP(C13,Patrones!$A$1:$E$293,5,FALSE))</f>
        <v>YLBA-026WIW</v>
      </c>
      <c r="L13" s="161"/>
      <c r="M13" s="161"/>
      <c r="N13" s="161"/>
    </row>
    <row r="14" spans="1:16" ht="29.5" thickBot="1">
      <c r="A14" s="565"/>
      <c r="B14" s="563"/>
      <c r="C14" s="19" t="s">
        <v>296</v>
      </c>
      <c r="D14" s="161">
        <v>235.8</v>
      </c>
      <c r="E14" s="173" t="s">
        <v>246</v>
      </c>
      <c r="F14" s="170"/>
      <c r="G14" s="170"/>
      <c r="H14" s="171" t="s">
        <v>1824</v>
      </c>
      <c r="I14" s="172" t="s">
        <v>2485</v>
      </c>
      <c r="J14" s="195"/>
      <c r="K14" s="169" t="str">
        <f>IF(C14="",,VLOOKUP(C14,Patrones!$A$1:$E$293,5,FALSE))</f>
        <v>CLBA-036IUI</v>
      </c>
      <c r="L14" s="169"/>
      <c r="M14" s="169"/>
      <c r="N14" s="169"/>
    </row>
    <row r="15" spans="1:16" ht="29">
      <c r="A15" s="565"/>
      <c r="B15" s="558" t="s">
        <v>29</v>
      </c>
      <c r="C15" s="232" t="s">
        <v>272</v>
      </c>
      <c r="D15" s="252">
        <v>17.16</v>
      </c>
      <c r="E15" s="20" t="s">
        <v>246</v>
      </c>
      <c r="F15" s="91"/>
      <c r="G15" s="91"/>
      <c r="H15" s="92" t="s">
        <v>1824</v>
      </c>
      <c r="I15" s="251" t="s">
        <v>2478</v>
      </c>
      <c r="J15" s="99"/>
      <c r="K15" s="28"/>
      <c r="L15" s="28"/>
      <c r="M15" s="28"/>
      <c r="N15" s="28"/>
    </row>
    <row r="16" spans="1:16" ht="29.5" thickBot="1">
      <c r="A16" s="565"/>
      <c r="B16" s="559"/>
      <c r="C16" s="233" t="s">
        <v>1256</v>
      </c>
      <c r="D16" s="253">
        <v>112.56</v>
      </c>
      <c r="E16" s="128" t="s">
        <v>246</v>
      </c>
      <c r="F16" s="95"/>
      <c r="G16" s="95"/>
      <c r="H16" s="96" t="s">
        <v>1824</v>
      </c>
      <c r="I16" s="256" t="s">
        <v>2486</v>
      </c>
      <c r="J16" s="267" t="s">
        <v>2487</v>
      </c>
      <c r="K16" s="26"/>
      <c r="L16" s="26"/>
      <c r="M16" s="26"/>
      <c r="N16" s="26"/>
    </row>
    <row r="17" spans="1:14" ht="15" hidden="1" thickBot="1">
      <c r="A17" s="565"/>
      <c r="B17" s="560"/>
      <c r="C17" s="233"/>
      <c r="D17" s="253">
        <v>0</v>
      </c>
      <c r="E17" s="128"/>
      <c r="F17" s="204"/>
      <c r="G17" s="204"/>
      <c r="H17" s="168" t="s">
        <v>1824</v>
      </c>
      <c r="I17" s="144"/>
      <c r="J17" s="211"/>
      <c r="K17" s="166"/>
      <c r="L17" s="166"/>
      <c r="M17" s="166"/>
      <c r="N17" s="166"/>
    </row>
    <row r="18" spans="1:14" ht="29.5" thickBot="1">
      <c r="A18" s="565"/>
      <c r="B18" s="561" t="s">
        <v>33</v>
      </c>
      <c r="C18" s="22" t="s">
        <v>134</v>
      </c>
      <c r="D18" s="27">
        <v>41.82</v>
      </c>
      <c r="E18" s="22" t="s">
        <v>768</v>
      </c>
      <c r="F18" s="23"/>
      <c r="G18" s="23"/>
      <c r="H18" s="24" t="s">
        <v>1824</v>
      </c>
      <c r="I18" s="25" t="s">
        <v>2473</v>
      </c>
      <c r="J18" s="97"/>
      <c r="K18" s="27" t="str">
        <f>IF(C18="",,VLOOKUP(C18,Patrones!$A$1:$E$293,5,FALSE))</f>
        <v>YLBA-030WIW</v>
      </c>
      <c r="L18" s="27"/>
      <c r="M18" s="27"/>
      <c r="N18" s="27"/>
    </row>
    <row r="19" spans="1:14" hidden="1">
      <c r="A19" s="565"/>
      <c r="B19" s="562"/>
      <c r="C19" s="19"/>
      <c r="D19" s="161">
        <v>0</v>
      </c>
      <c r="E19" s="127"/>
      <c r="F19" s="165"/>
      <c r="G19" s="165"/>
      <c r="H19" s="79" t="s">
        <v>1824</v>
      </c>
      <c r="I19" s="146"/>
      <c r="J19" s="269"/>
      <c r="K19" s="145">
        <f>IF(C19="",,VLOOKUP(C19,Patrones!$A$1:$E$293,5,FALSE))</f>
        <v>0</v>
      </c>
      <c r="L19" s="145"/>
      <c r="M19" s="145"/>
      <c r="N19" s="145"/>
    </row>
    <row r="20" spans="1:14" ht="15" hidden="1" thickBot="1">
      <c r="A20" s="566"/>
      <c r="B20" s="563"/>
      <c r="C20" s="19"/>
      <c r="D20" s="169">
        <v>0</v>
      </c>
      <c r="E20" s="173"/>
      <c r="F20" s="170"/>
      <c r="G20" s="170"/>
      <c r="H20" s="171" t="s">
        <v>1824</v>
      </c>
      <c r="I20" s="172"/>
      <c r="J20" s="195"/>
      <c r="K20" s="169">
        <f>IF(C20="",,VLOOKUP(C20,Patrones!$A$1:$E$293,5,FALSE))</f>
        <v>0</v>
      </c>
      <c r="L20" s="169"/>
      <c r="M20" s="169"/>
      <c r="N20" s="169"/>
    </row>
    <row r="21" spans="1:14" ht="174">
      <c r="A21" s="556" t="s">
        <v>659</v>
      </c>
      <c r="B21" s="558" t="s">
        <v>8</v>
      </c>
      <c r="C21" s="232" t="s">
        <v>100</v>
      </c>
      <c r="D21" s="253">
        <v>410</v>
      </c>
      <c r="E21" s="20" t="s">
        <v>137</v>
      </c>
      <c r="F21" s="91">
        <v>0.33333333333333331</v>
      </c>
      <c r="G21" s="91">
        <v>0.60416666666666663</v>
      </c>
      <c r="H21" s="92">
        <v>111.04166666666666</v>
      </c>
      <c r="I21" s="154" t="s">
        <v>1050</v>
      </c>
      <c r="J21" s="99" t="s">
        <v>2488</v>
      </c>
      <c r="K21" s="28" t="str">
        <f>IF(C21="",,VLOOKUP(C21,Patrones!$A$1:$E$293,5,FALSE))</f>
        <v>ACAP-178IUI</v>
      </c>
      <c r="L21" s="28"/>
      <c r="M21" s="28"/>
      <c r="N21" s="28"/>
    </row>
    <row r="22" spans="1:14" ht="29">
      <c r="A22" s="557"/>
      <c r="B22" s="559"/>
      <c r="C22" s="237" t="s">
        <v>255</v>
      </c>
      <c r="D22" s="254">
        <v>171</v>
      </c>
      <c r="E22" s="238" t="s">
        <v>738</v>
      </c>
      <c r="F22" s="228"/>
      <c r="G22" s="228"/>
      <c r="H22" s="239" t="s">
        <v>1824</v>
      </c>
      <c r="I22" s="251" t="s">
        <v>2476</v>
      </c>
      <c r="J22" s="229"/>
      <c r="K22" s="162" t="str">
        <f>IF(C22="",,VLOOKUP(C22,Patrones!$A$1:$E$293,5,FALSE))</f>
        <v>ACAG-002IUI</v>
      </c>
      <c r="L22" s="162"/>
      <c r="M22" s="162"/>
      <c r="N22" s="162"/>
    </row>
    <row r="23" spans="1:14">
      <c r="A23" s="557"/>
      <c r="B23" s="559"/>
      <c r="C23" s="237" t="s">
        <v>297</v>
      </c>
      <c r="D23" s="254">
        <v>115.8</v>
      </c>
      <c r="E23" s="238" t="s">
        <v>246</v>
      </c>
      <c r="F23" s="228"/>
      <c r="G23" s="228"/>
      <c r="H23" s="239" t="s">
        <v>1824</v>
      </c>
      <c r="I23" s="251" t="s">
        <v>2490</v>
      </c>
      <c r="J23" s="229"/>
      <c r="K23" s="162" t="str">
        <f>IF(C23="",,VLOOKUP(C23,Patrones!$A$1:$E$293,5,FALSE))</f>
        <v>ACAG-070IUI</v>
      </c>
      <c r="L23" s="162"/>
      <c r="M23" s="162"/>
      <c r="N23" s="162"/>
    </row>
    <row r="24" spans="1:14" ht="29.5" thickBot="1">
      <c r="A24" s="557"/>
      <c r="B24" s="560"/>
      <c r="C24" s="236" t="s">
        <v>95</v>
      </c>
      <c r="D24" s="253">
        <v>135</v>
      </c>
      <c r="E24" s="150" t="s">
        <v>246</v>
      </c>
      <c r="F24" s="93"/>
      <c r="G24" s="93"/>
      <c r="H24" s="94" t="s">
        <v>1824</v>
      </c>
      <c r="I24" s="152" t="s">
        <v>2491</v>
      </c>
      <c r="J24" s="101"/>
      <c r="K24" s="29" t="e">
        <f>IF(C24="",,VLOOKUP(C24,Patrones!$A$1:$E$293,5,FALSE))</f>
        <v>#N/A</v>
      </c>
      <c r="L24" s="29"/>
      <c r="M24" s="29"/>
      <c r="N24" s="29"/>
    </row>
    <row r="25" spans="1:14" ht="15" thickBot="1">
      <c r="A25" s="557"/>
      <c r="B25" s="561" t="s">
        <v>66</v>
      </c>
      <c r="C25" s="22" t="s">
        <v>1147</v>
      </c>
      <c r="D25" s="27">
        <v>33.119999999999997</v>
      </c>
      <c r="E25" s="22" t="s">
        <v>137</v>
      </c>
      <c r="F25" s="297" t="s">
        <v>307</v>
      </c>
      <c r="G25" s="23" t="s">
        <v>978</v>
      </c>
      <c r="H25" s="24">
        <v>16</v>
      </c>
      <c r="I25" s="25" t="s">
        <v>1045</v>
      </c>
      <c r="J25" s="98"/>
      <c r="K25" s="27" t="e">
        <f>IF(C25="",,VLOOKUP(C25,Patrones!$A$1:$E$293,5,FALSE))</f>
        <v>#N/A</v>
      </c>
      <c r="L25" s="27"/>
      <c r="M25" s="27"/>
      <c r="N25" s="27"/>
    </row>
    <row r="26" spans="1:14" ht="29">
      <c r="A26" s="557"/>
      <c r="B26" s="562"/>
      <c r="C26" s="127" t="s">
        <v>17</v>
      </c>
      <c r="D26" s="145">
        <v>258.48</v>
      </c>
      <c r="E26" s="127" t="s">
        <v>768</v>
      </c>
      <c r="F26" s="165"/>
      <c r="G26" s="165"/>
      <c r="H26" s="79" t="s">
        <v>1824</v>
      </c>
      <c r="I26" s="146" t="s">
        <v>2472</v>
      </c>
      <c r="J26" s="98" t="s">
        <v>2477</v>
      </c>
      <c r="K26" s="145" t="str">
        <f>IF(C26="",,VLOOKUP(C26,Patrones!$A$1:$E$293,5,FALSE))</f>
        <v>ACA-012WIW</v>
      </c>
      <c r="L26" s="161"/>
      <c r="M26" s="161"/>
      <c r="N26" s="161"/>
    </row>
    <row r="27" spans="1:14" ht="29">
      <c r="A27" s="557"/>
      <c r="B27" s="562"/>
      <c r="C27" s="405" t="s">
        <v>308</v>
      </c>
      <c r="D27" s="145">
        <v>225.7</v>
      </c>
      <c r="E27" s="405" t="s">
        <v>246</v>
      </c>
      <c r="F27" s="406"/>
      <c r="G27" s="406"/>
      <c r="H27" s="354"/>
      <c r="I27" s="407" t="s">
        <v>2489</v>
      </c>
      <c r="J27" s="356"/>
      <c r="K27" s="352"/>
      <c r="L27" s="161"/>
      <c r="M27" s="161"/>
      <c r="N27" s="151"/>
    </row>
    <row r="28" spans="1:14" ht="73" thickBot="1">
      <c r="A28" s="557"/>
      <c r="B28" s="563"/>
      <c r="C28" s="78" t="s">
        <v>11</v>
      </c>
      <c r="D28" s="145">
        <v>285.76</v>
      </c>
      <c r="E28" s="78" t="s">
        <v>490</v>
      </c>
      <c r="F28" s="265"/>
      <c r="G28" s="265"/>
      <c r="H28" s="266" t="s">
        <v>1824</v>
      </c>
      <c r="I28" s="155" t="s">
        <v>2481</v>
      </c>
      <c r="J28" s="268" t="s">
        <v>2484</v>
      </c>
      <c r="K28" s="153" t="str">
        <f>IF(C28="",,VLOOKUP(C28,Patrones!$A$1:$E$293,5,FALSE))</f>
        <v>ACAH-161ITI</v>
      </c>
      <c r="L28" s="161"/>
      <c r="M28" s="161"/>
      <c r="N28" s="151"/>
    </row>
    <row r="29" spans="1:14" ht="15" thickBot="1">
      <c r="A29" s="567" t="s">
        <v>660</v>
      </c>
      <c r="B29" s="558" t="s">
        <v>20</v>
      </c>
      <c r="C29" s="232" t="s">
        <v>151</v>
      </c>
      <c r="D29" s="252">
        <v>52.8</v>
      </c>
      <c r="E29" s="20" t="s">
        <v>768</v>
      </c>
      <c r="F29" s="21"/>
      <c r="G29" s="21"/>
      <c r="H29" s="194" t="s">
        <v>1824</v>
      </c>
      <c r="I29" s="154" t="s">
        <v>2482</v>
      </c>
      <c r="J29" s="99"/>
      <c r="K29" s="28" t="str">
        <f>IF(C29="",,VLOOKUP(C29,Patrones!$A$1:$E$293,5,FALSE))</f>
        <v>ACSC-002IUI</v>
      </c>
      <c r="L29" s="28"/>
      <c r="M29" s="28"/>
      <c r="N29" s="28"/>
    </row>
    <row r="30" spans="1:14" hidden="1">
      <c r="A30" s="568"/>
      <c r="B30" s="559"/>
      <c r="C30" s="233"/>
      <c r="D30" s="253">
        <v>0</v>
      </c>
      <c r="E30" s="128"/>
      <c r="F30" s="95"/>
      <c r="G30" s="95"/>
      <c r="H30" s="96" t="s">
        <v>1824</v>
      </c>
      <c r="I30" s="256"/>
      <c r="J30" s="267"/>
      <c r="K30" s="26">
        <f>IF(C30="",,VLOOKUP(C30,Patrones!$A$1:$E$293,5,FALSE))</f>
        <v>0</v>
      </c>
      <c r="L30" s="26"/>
      <c r="M30" s="26"/>
      <c r="N30" s="26"/>
    </row>
    <row r="31" spans="1:14" ht="15" hidden="1" thickBot="1">
      <c r="A31" s="568"/>
      <c r="B31" s="560"/>
      <c r="C31" s="233"/>
      <c r="D31" s="253">
        <v>0</v>
      </c>
      <c r="E31" s="128"/>
      <c r="F31" s="204"/>
      <c r="G31" s="204"/>
      <c r="H31" s="168" t="s">
        <v>1824</v>
      </c>
      <c r="I31" s="144"/>
      <c r="J31" s="211"/>
      <c r="K31" s="166">
        <f>IF(C31="",,VLOOKUP(C31,Patrones!$A$1:$E$293,5,FALSE))</f>
        <v>0</v>
      </c>
      <c r="L31" s="166"/>
      <c r="M31" s="166"/>
      <c r="N31" s="166"/>
    </row>
    <row r="32" spans="1:14" ht="29">
      <c r="A32" s="568"/>
      <c r="B32" s="561" t="s">
        <v>28</v>
      </c>
      <c r="C32" s="22" t="s">
        <v>74</v>
      </c>
      <c r="D32" s="27">
        <v>36.880000000000003</v>
      </c>
      <c r="E32" s="22" t="s">
        <v>137</v>
      </c>
      <c r="F32" s="23">
        <v>0.39583333333333331</v>
      </c>
      <c r="G32" s="23">
        <v>0.44444444444444442</v>
      </c>
      <c r="H32" s="24">
        <v>1.7927777777777778</v>
      </c>
      <c r="I32" s="25" t="s">
        <v>2474</v>
      </c>
      <c r="J32" s="98" t="s">
        <v>2475</v>
      </c>
      <c r="K32" s="27" t="e">
        <f>IF(C32="",,VLOOKUP(C32,Patrones!$A$1:$E$293,5,FALSE))</f>
        <v>#N/A</v>
      </c>
      <c r="L32" s="27"/>
      <c r="M32" s="27"/>
      <c r="N32" s="27"/>
    </row>
    <row r="33" spans="1:14">
      <c r="A33" s="568"/>
      <c r="B33" s="562"/>
      <c r="C33" s="127" t="s">
        <v>1190</v>
      </c>
      <c r="D33" s="145">
        <v>24.6</v>
      </c>
      <c r="E33" s="127" t="s">
        <v>137</v>
      </c>
      <c r="F33" s="165">
        <v>0.39583333333333331</v>
      </c>
      <c r="G33" s="165">
        <v>0.44444444444444442</v>
      </c>
      <c r="H33" s="79">
        <v>1.1958333333333333</v>
      </c>
      <c r="I33" s="146"/>
      <c r="J33" s="242"/>
      <c r="K33" s="145" t="e">
        <f>IF(C33="",,VLOOKUP(C33,Patrones!$A$1:$E$293,5,FALSE))</f>
        <v>#N/A</v>
      </c>
      <c r="L33" s="145"/>
      <c r="M33" s="145"/>
      <c r="N33" s="145"/>
    </row>
    <row r="34" spans="1:14" ht="29">
      <c r="A34" s="568"/>
      <c r="B34" s="562"/>
      <c r="C34" s="127" t="s">
        <v>271</v>
      </c>
      <c r="D34" s="145">
        <v>164.34</v>
      </c>
      <c r="E34" s="127" t="s">
        <v>768</v>
      </c>
      <c r="F34" s="165"/>
      <c r="G34" s="165"/>
      <c r="H34" s="79" t="s">
        <v>1824</v>
      </c>
      <c r="I34" s="146" t="s">
        <v>2474</v>
      </c>
      <c r="J34" s="242" t="s">
        <v>2475</v>
      </c>
      <c r="K34" s="145" t="e">
        <f>IF(C34="",,VLOOKUP(C34,Patrones!$A$1:$E$293,5,FALSE))</f>
        <v>#N/A</v>
      </c>
      <c r="L34" s="145"/>
      <c r="M34" s="145"/>
      <c r="N34" s="145"/>
    </row>
    <row r="35" spans="1:14" ht="29.5" thickBot="1">
      <c r="A35" s="568"/>
      <c r="B35" s="563"/>
      <c r="C35" s="173" t="s">
        <v>694</v>
      </c>
      <c r="D35" s="169">
        <v>91.8</v>
      </c>
      <c r="E35" s="173" t="s">
        <v>768</v>
      </c>
      <c r="F35" s="170"/>
      <c r="G35" s="170"/>
      <c r="H35" s="171" t="s">
        <v>1824</v>
      </c>
      <c r="I35" s="172" t="s">
        <v>2474</v>
      </c>
      <c r="J35" s="268" t="s">
        <v>2475</v>
      </c>
      <c r="K35" s="169" t="s">
        <v>675</v>
      </c>
      <c r="L35" s="169"/>
      <c r="M35" s="169"/>
      <c r="N35" s="169"/>
    </row>
    <row r="36" spans="1:14" ht="15" hidden="1" customHeight="1">
      <c r="A36" s="568"/>
      <c r="B36" s="570" t="s">
        <v>203</v>
      </c>
      <c r="C36" s="232"/>
      <c r="D36" s="252">
        <v>0</v>
      </c>
      <c r="E36" s="20"/>
      <c r="F36" s="91"/>
      <c r="G36" s="91"/>
      <c r="H36" s="92" t="s">
        <v>1824</v>
      </c>
      <c r="I36" s="154"/>
      <c r="J36" s="99"/>
      <c r="K36" s="28"/>
      <c r="L36" s="28"/>
      <c r="M36" s="28"/>
      <c r="N36" s="28"/>
    </row>
    <row r="37" spans="1:14" ht="15.75" hidden="1" customHeight="1" thickBot="1">
      <c r="A37" s="568"/>
      <c r="B37" s="571"/>
      <c r="C37" s="233"/>
      <c r="D37" s="253">
        <v>0</v>
      </c>
      <c r="E37" s="128"/>
      <c r="F37" s="204"/>
      <c r="G37" s="204"/>
      <c r="H37" s="168" t="s">
        <v>1824</v>
      </c>
      <c r="I37" s="144"/>
      <c r="J37" s="211"/>
      <c r="K37" s="166"/>
      <c r="L37" s="166"/>
      <c r="M37" s="166"/>
      <c r="N37" s="166"/>
    </row>
    <row r="38" spans="1:14" hidden="1">
      <c r="A38" s="568"/>
      <c r="B38" s="561" t="s">
        <v>21</v>
      </c>
      <c r="C38" s="22"/>
      <c r="D38" s="27">
        <v>0</v>
      </c>
      <c r="E38" s="22"/>
      <c r="F38" s="23"/>
      <c r="G38" s="23"/>
      <c r="H38" s="226" t="s">
        <v>1824</v>
      </c>
      <c r="I38" s="25"/>
      <c r="J38" s="97"/>
      <c r="K38" s="27"/>
      <c r="L38" s="27"/>
      <c r="M38" s="27"/>
      <c r="N38" s="27"/>
    </row>
    <row r="39" spans="1:14" ht="15" hidden="1" thickBot="1">
      <c r="A39" s="568"/>
      <c r="B39" s="563"/>
      <c r="C39" s="173"/>
      <c r="D39" s="169">
        <v>0</v>
      </c>
      <c r="E39" s="173"/>
      <c r="F39" s="170"/>
      <c r="G39" s="170"/>
      <c r="H39" s="171" t="s">
        <v>1824</v>
      </c>
      <c r="I39" s="172"/>
      <c r="J39" s="195"/>
      <c r="K39" s="169"/>
      <c r="L39" s="169"/>
      <c r="M39" s="169"/>
      <c r="N39" s="169"/>
    </row>
    <row r="40" spans="1:14">
      <c r="A40" s="568"/>
      <c r="B40" s="570" t="s">
        <v>22</v>
      </c>
      <c r="C40" s="232" t="s">
        <v>124</v>
      </c>
      <c r="D40" s="252"/>
      <c r="E40" s="20" t="s">
        <v>731</v>
      </c>
      <c r="F40" s="21"/>
      <c r="G40" s="21">
        <v>0.61111111111111105</v>
      </c>
      <c r="H40" s="92" t="s">
        <v>1824</v>
      </c>
      <c r="I40" s="154"/>
      <c r="J40" s="100"/>
      <c r="K40" s="28" t="e">
        <f>IF(C40="",,VLOOKUP(C40,Patrones!$A$1:$E$293,5,FALSE))</f>
        <v>#N/A</v>
      </c>
      <c r="L40" s="28"/>
      <c r="M40" s="28"/>
      <c r="N40" s="26"/>
    </row>
    <row r="41" spans="1:14" hidden="1">
      <c r="A41" s="568"/>
      <c r="B41" s="572"/>
      <c r="C41" s="234"/>
      <c r="D41" s="254">
        <v>0</v>
      </c>
      <c r="E41" s="32"/>
      <c r="F41" s="257"/>
      <c r="G41" s="257"/>
      <c r="H41" s="96" t="s">
        <v>1824</v>
      </c>
      <c r="I41" s="256"/>
      <c r="J41" s="263"/>
      <c r="K41" s="26">
        <f>IF(C41="",,VLOOKUP(C41,Patrones!$A$1:$E$293,5,FALSE))</f>
        <v>0</v>
      </c>
      <c r="L41" s="26"/>
      <c r="M41" s="26"/>
      <c r="N41" s="149"/>
    </row>
    <row r="42" spans="1:14" ht="15" thickBot="1">
      <c r="A42" s="569"/>
      <c r="B42" s="571"/>
      <c r="C42" s="235"/>
      <c r="D42" s="255">
        <v>0</v>
      </c>
      <c r="E42" s="167"/>
      <c r="F42" s="196"/>
      <c r="G42" s="196"/>
      <c r="H42" s="168" t="s">
        <v>1824</v>
      </c>
      <c r="I42" s="174"/>
      <c r="J42" s="230"/>
      <c r="K42" s="166">
        <f>IF(C42="",,VLOOKUP(C42,Patrones!$A$1:$E$293,5,FALSE))</f>
        <v>0</v>
      </c>
      <c r="L42" s="166"/>
      <c r="M42" s="166"/>
      <c r="N42" s="29"/>
    </row>
    <row r="43" spans="1:14" ht="15" thickBot="1">
      <c r="C43" s="102"/>
      <c r="E43" s="2"/>
      <c r="G43" s="198" t="s">
        <v>37</v>
      </c>
      <c r="H43" s="199">
        <v>185.15527777777777</v>
      </c>
      <c r="I43" s="103"/>
    </row>
    <row r="44" spans="1:14">
      <c r="C44" s="102"/>
      <c r="E44" s="2"/>
      <c r="G44" s="104"/>
      <c r="H44" s="105"/>
    </row>
    <row r="45" spans="1:14">
      <c r="C45" s="102"/>
      <c r="E45" s="2"/>
      <c r="G45" s="104"/>
      <c r="H45" s="105"/>
    </row>
    <row r="46" spans="1:14">
      <c r="C46" s="102"/>
    </row>
    <row r="47" spans="1:14">
      <c r="C47" s="102"/>
    </row>
    <row r="48" spans="1:14">
      <c r="C48" s="102"/>
    </row>
    <row r="49" spans="3:3">
      <c r="C49" s="102"/>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1:A28"/>
    <mergeCell ref="B21:B24"/>
    <mergeCell ref="B25:B28"/>
    <mergeCell ref="A7:A20"/>
    <mergeCell ref="B7:B8"/>
    <mergeCell ref="B9:B10"/>
    <mergeCell ref="B11:B14"/>
    <mergeCell ref="B15:B17"/>
    <mergeCell ref="B18:B20"/>
    <mergeCell ref="A29:A42"/>
    <mergeCell ref="B29:B31"/>
    <mergeCell ref="B32:B35"/>
    <mergeCell ref="B36:B37"/>
    <mergeCell ref="B38:B39"/>
    <mergeCell ref="B40:B42"/>
  </mergeCells>
  <dataValidations count="1">
    <dataValidation type="list" allowBlank="1" showInputMessage="1" showErrorMessage="1" sqref="N7:N42" xr:uid="{97E119CB-CF78-4802-A088-A81BAA0FFA44}">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AB10D0C5-550D-4932-A7DE-3F138464E0AE}">
          <x14:formula1>
            <xm:f>Guias!$A$5:$A$84</xm:f>
          </x14:formula1>
          <xm:sqref>C21:C24</xm:sqref>
        </x14:dataValidation>
        <x14:dataValidation type="list" allowBlank="1" showInputMessage="1" xr:uid="{94ED3DB3-65F2-4724-A128-19E648A2402F}">
          <x14:formula1>
            <xm:f>Guias!$A$143:$A$167</xm:f>
          </x14:formula1>
          <xm:sqref>C29:C31</xm:sqref>
        </x14:dataValidation>
        <x14:dataValidation type="list" allowBlank="1" showInputMessage="1" xr:uid="{B36919CC-D5A9-4824-8DE9-D1D768EFDC48}">
          <x14:formula1>
            <xm:f>Guias!$A$172:$A$199</xm:f>
          </x14:formula1>
          <xm:sqref>C40:C42</xm:sqref>
        </x14:dataValidation>
        <x14:dataValidation type="list" allowBlank="1" showInputMessage="1" xr:uid="{107C8630-31EA-4BA6-AEC7-41F68D3EBCCF}">
          <x14:formula1>
            <xm:f>Guias!$A$226:$A$229</xm:f>
          </x14:formula1>
          <xm:sqref>C9:C10</xm:sqref>
        </x14:dataValidation>
        <x14:dataValidation type="list" allowBlank="1" showInputMessage="1" xr:uid="{FDD787C2-AD5D-4ED6-BED8-C02A9D5FA489}">
          <x14:formula1>
            <xm:f>Guias!$A$230:$A$242</xm:f>
          </x14:formula1>
          <xm:sqref>C32:C35</xm:sqref>
        </x14:dataValidation>
        <x14:dataValidation type="list" allowBlank="1" showInputMessage="1" xr:uid="{A7FE54AB-EC9F-4C3C-A940-8AB416C6A4D5}">
          <x14:formula1>
            <xm:f>Guias!$A$243:$A$244</xm:f>
          </x14:formula1>
          <xm:sqref>C36:C37</xm:sqref>
        </x14:dataValidation>
        <x14:dataValidation type="list" allowBlank="1" showInputMessage="1" xr:uid="{F9F24C16-AADF-4287-88D3-C55A0236D2A3}">
          <x14:formula1>
            <xm:f>Guias!$A$168:$A$171</xm:f>
          </x14:formula1>
          <xm:sqref>C38:C39</xm:sqref>
        </x14:dataValidation>
        <x14:dataValidation type="list" allowBlank="1" showInputMessage="1" xr:uid="{AB11E65A-A97D-4711-A8AF-0E578EDDC8B4}">
          <x14:formula1>
            <xm:f>Guias!$A$260:$A$272</xm:f>
          </x14:formula1>
          <xm:sqref>C18:C20</xm:sqref>
        </x14:dataValidation>
        <x14:dataValidation type="list" allowBlank="1" showInputMessage="1" xr:uid="{10F2EFE8-07D3-4191-831E-AF0634241F01}">
          <x14:formula1>
            <xm:f>Guias!$A$200:$A$224</xm:f>
          </x14:formula1>
          <xm:sqref>C11:C14</xm:sqref>
        </x14:dataValidation>
        <x14:dataValidation type="list" allowBlank="1" showInputMessage="1" xr:uid="{7DC8B8A6-911E-4948-87AE-B00657E1F782}">
          <x14:formula1>
            <xm:f>Guias!$A$245:$A$259</xm:f>
          </x14:formula1>
          <xm:sqref>C15:C17</xm:sqref>
        </x14:dataValidation>
        <x14:dataValidation type="list" allowBlank="1" showInputMessage="1" xr:uid="{C9A9ED27-8DAF-4E52-89FD-86E82DEAFF65}">
          <x14:formula1>
            <xm:f>Guias!$A$85:$A$142</xm:f>
          </x14:formula1>
          <xm:sqref>C25:C28</xm:sqref>
        </x14:dataValidation>
        <x14:dataValidation type="list" allowBlank="1" showInputMessage="1" xr:uid="{5212DDCD-9CEC-42E4-993A-10EDCCCEFC0B}">
          <x14:formula1>
            <xm:f>Guias!$A$2:$A$4</xm:f>
          </x14:formula1>
          <xm:sqref>C7:C8</xm:sqref>
        </x14:dataValidation>
        <x14:dataValidation type="list" allowBlank="1" showInputMessage="1" showErrorMessage="1" xr:uid="{1B4E96E4-46C8-49B2-8D93-C5F12902649D}">
          <x14:formula1>
            <xm:f>Guias!$R$3:$R$102</xm:f>
          </x14:formula1>
          <xm:sqref>M7:M42</xm:sqref>
        </x14:dataValidation>
        <x14:dataValidation type="list" allowBlank="1" showInputMessage="1" showErrorMessage="1" xr:uid="{276A4FD3-D2FF-4A92-ACDC-498F047BD4E5}">
          <x14:formula1>
            <xm:f>Guias!$P$3:$P$78</xm:f>
          </x14:formula1>
          <xm:sqref>L7:L42</xm:sqref>
        </x14:dataValidation>
        <x14:dataValidation type="list" allowBlank="1" showInputMessage="1" xr:uid="{3FA9F761-2E60-4E95-AECA-23EF011FB241}">
          <x14:formula1>
            <xm:f>Guias!$J$3:$J$25</xm:f>
          </x14:formula1>
          <xm:sqref>I7:I42</xm:sqref>
        </x14:dataValidation>
        <x14:dataValidation type="list" allowBlank="1" showInputMessage="1" xr:uid="{3B7A59B3-819F-4F54-A05A-8258778BEAA1}">
          <x14:formula1>
            <xm:f>Guias!$H$3:$H$22</xm:f>
          </x14:formula1>
          <xm:sqref>E7:E42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16856-0ED1-4724-BE39-B45948F3D14D}">
  <sheetPr codeName="Sheet33"/>
  <dimension ref="A1:P74"/>
  <sheetViews>
    <sheetView topLeftCell="E23" zoomScale="84" zoomScaleNormal="115" workbookViewId="0">
      <selection activeCell="I28" sqref="I28"/>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hidden="1" customHeight="1">
      <c r="A9" s="565"/>
      <c r="B9" s="558" t="s">
        <v>127</v>
      </c>
      <c r="C9" s="232"/>
      <c r="D9" s="252">
        <v>0</v>
      </c>
      <c r="E9" s="20"/>
      <c r="F9" s="91"/>
      <c r="G9" s="91"/>
      <c r="H9" s="92" t="s">
        <v>1824</v>
      </c>
      <c r="I9" s="154"/>
      <c r="J9" s="99"/>
      <c r="K9" s="28"/>
      <c r="L9" s="28"/>
      <c r="M9" s="28"/>
      <c r="N9" s="28"/>
    </row>
    <row r="10" spans="1:16" ht="15" hidden="1" customHeight="1" thickBot="1">
      <c r="A10" s="565"/>
      <c r="B10" s="560"/>
      <c r="C10" s="233"/>
      <c r="D10" s="253">
        <v>0</v>
      </c>
      <c r="E10" s="128"/>
      <c r="F10" s="204"/>
      <c r="G10" s="204"/>
      <c r="H10" s="168" t="s">
        <v>1824</v>
      </c>
      <c r="I10" s="174"/>
      <c r="J10" s="101"/>
      <c r="K10" s="149"/>
      <c r="L10" s="149"/>
      <c r="M10" s="149"/>
      <c r="N10" s="149"/>
    </row>
    <row r="11" spans="1:16" ht="58">
      <c r="A11" s="565"/>
      <c r="B11" s="561" t="s">
        <v>23</v>
      </c>
      <c r="C11" s="22" t="s">
        <v>26</v>
      </c>
      <c r="D11" s="161">
        <v>196</v>
      </c>
      <c r="E11" s="22" t="s">
        <v>137</v>
      </c>
      <c r="F11" s="23">
        <v>0.71875</v>
      </c>
      <c r="G11" s="23">
        <v>0.89583333333333337</v>
      </c>
      <c r="H11" s="24">
        <v>34.708333333333336</v>
      </c>
      <c r="I11" s="25" t="s">
        <v>1047</v>
      </c>
      <c r="J11" s="97" t="s">
        <v>2498</v>
      </c>
      <c r="K11" s="27" t="str">
        <f>IF(C11="",,VLOOKUP(C11,Patrones!$A$1:$E$293,5,FALSE))</f>
        <v>YLBA-026WIW</v>
      </c>
      <c r="L11" s="27"/>
      <c r="M11" s="27"/>
      <c r="N11" s="27"/>
    </row>
    <row r="12" spans="1:16">
      <c r="A12" s="565"/>
      <c r="B12" s="562"/>
      <c r="C12" s="19" t="s">
        <v>2391</v>
      </c>
      <c r="D12" s="161"/>
      <c r="E12" s="19" t="s">
        <v>171</v>
      </c>
      <c r="F12" s="83"/>
      <c r="G12" s="83"/>
      <c r="H12" s="226" t="s">
        <v>1824</v>
      </c>
      <c r="I12" s="270" t="s">
        <v>2479</v>
      </c>
      <c r="J12" s="262"/>
      <c r="K12" s="161" t="e">
        <v>#N/A</v>
      </c>
      <c r="L12" s="161"/>
      <c r="M12" s="161"/>
      <c r="N12" s="161"/>
    </row>
    <row r="13" spans="1:16" ht="29">
      <c r="A13" s="565"/>
      <c r="B13" s="562"/>
      <c r="C13" s="19" t="s">
        <v>26</v>
      </c>
      <c r="D13" s="161">
        <v>196</v>
      </c>
      <c r="E13" s="19" t="s">
        <v>246</v>
      </c>
      <c r="F13" s="83"/>
      <c r="G13" s="83"/>
      <c r="H13" s="226" t="s">
        <v>1824</v>
      </c>
      <c r="I13" s="270" t="s">
        <v>2483</v>
      </c>
      <c r="J13" s="262" t="s">
        <v>2480</v>
      </c>
      <c r="K13" s="161" t="str">
        <f>IF(C13="",,VLOOKUP(C13,Patrones!$A$1:$E$293,5,FALSE))</f>
        <v>YLBA-026WIW</v>
      </c>
      <c r="L13" s="161"/>
      <c r="M13" s="161"/>
      <c r="N13" s="161"/>
    </row>
    <row r="14" spans="1:16" ht="29.5" thickBot="1">
      <c r="A14" s="565"/>
      <c r="B14" s="563"/>
      <c r="C14" s="19" t="s">
        <v>296</v>
      </c>
      <c r="D14" s="161">
        <v>235.8</v>
      </c>
      <c r="E14" s="173" t="s">
        <v>246</v>
      </c>
      <c r="F14" s="170"/>
      <c r="G14" s="170"/>
      <c r="H14" s="171" t="s">
        <v>1824</v>
      </c>
      <c r="I14" s="172" t="s">
        <v>2485</v>
      </c>
      <c r="J14" s="195"/>
      <c r="K14" s="169" t="str">
        <f>IF(C14="",,VLOOKUP(C14,Patrones!$A$1:$E$293,5,FALSE))</f>
        <v>CLBA-036IUI</v>
      </c>
      <c r="L14" s="169"/>
      <c r="M14" s="169"/>
      <c r="N14" s="169"/>
    </row>
    <row r="15" spans="1:16" ht="29">
      <c r="A15" s="565"/>
      <c r="B15" s="558" t="s">
        <v>29</v>
      </c>
      <c r="C15" s="232" t="s">
        <v>272</v>
      </c>
      <c r="D15" s="252">
        <v>17.16</v>
      </c>
      <c r="E15" s="20" t="s">
        <v>246</v>
      </c>
      <c r="F15" s="91"/>
      <c r="G15" s="91"/>
      <c r="H15" s="92" t="s">
        <v>1824</v>
      </c>
      <c r="I15" s="251" t="s">
        <v>2478</v>
      </c>
      <c r="J15" s="99"/>
      <c r="K15" s="28"/>
      <c r="L15" s="28"/>
      <c r="M15" s="28"/>
      <c r="N15" s="28"/>
    </row>
    <row r="16" spans="1:16" ht="29.5" thickBot="1">
      <c r="A16" s="565"/>
      <c r="B16" s="559"/>
      <c r="C16" s="233" t="s">
        <v>1256</v>
      </c>
      <c r="D16" s="253">
        <v>112.56</v>
      </c>
      <c r="E16" s="128" t="s">
        <v>246</v>
      </c>
      <c r="F16" s="95"/>
      <c r="G16" s="95"/>
      <c r="H16" s="96" t="s">
        <v>1824</v>
      </c>
      <c r="I16" s="256" t="s">
        <v>2486</v>
      </c>
      <c r="J16" s="267" t="s">
        <v>2487</v>
      </c>
      <c r="K16" s="26"/>
      <c r="L16" s="26"/>
      <c r="M16" s="26"/>
      <c r="N16" s="26"/>
    </row>
    <row r="17" spans="1:14" ht="15" hidden="1" thickBot="1">
      <c r="A17" s="565"/>
      <c r="B17" s="560"/>
      <c r="C17" s="233"/>
      <c r="D17" s="253">
        <v>0</v>
      </c>
      <c r="E17" s="128"/>
      <c r="F17" s="204"/>
      <c r="G17" s="204"/>
      <c r="H17" s="168" t="s">
        <v>1824</v>
      </c>
      <c r="I17" s="144"/>
      <c r="J17" s="211"/>
      <c r="K17" s="166"/>
      <c r="L17" s="166"/>
      <c r="M17" s="166"/>
      <c r="N17" s="166"/>
    </row>
    <row r="18" spans="1:14" ht="29.5" thickBot="1">
      <c r="A18" s="565"/>
      <c r="B18" s="561" t="s">
        <v>33</v>
      </c>
      <c r="C18" s="22" t="s">
        <v>134</v>
      </c>
      <c r="D18" s="27">
        <v>41.82</v>
      </c>
      <c r="E18" s="22" t="s">
        <v>768</v>
      </c>
      <c r="F18" s="23"/>
      <c r="G18" s="23"/>
      <c r="H18" s="24" t="s">
        <v>1824</v>
      </c>
      <c r="I18" s="25" t="s">
        <v>2473</v>
      </c>
      <c r="J18" s="97"/>
      <c r="K18" s="27" t="str">
        <f>IF(C18="",,VLOOKUP(C18,Patrones!$A$1:$E$293,5,FALSE))</f>
        <v>YLBA-030WIW</v>
      </c>
      <c r="L18" s="27"/>
      <c r="M18" s="27"/>
      <c r="N18" s="27"/>
    </row>
    <row r="19" spans="1:14" hidden="1">
      <c r="A19" s="565"/>
      <c r="B19" s="562"/>
      <c r="C19" s="19"/>
      <c r="D19" s="161">
        <v>0</v>
      </c>
      <c r="E19" s="127"/>
      <c r="F19" s="165"/>
      <c r="G19" s="165"/>
      <c r="H19" s="79" t="s">
        <v>1824</v>
      </c>
      <c r="I19" s="146"/>
      <c r="J19" s="269"/>
      <c r="K19" s="145">
        <f>IF(C19="",,VLOOKUP(C19,Patrones!$A$1:$E$293,5,FALSE))</f>
        <v>0</v>
      </c>
      <c r="L19" s="145"/>
      <c r="M19" s="145"/>
      <c r="N19" s="145"/>
    </row>
    <row r="20" spans="1:14" ht="15" hidden="1" thickBot="1">
      <c r="A20" s="566"/>
      <c r="B20" s="563"/>
      <c r="C20" s="19"/>
      <c r="D20" s="169">
        <v>0</v>
      </c>
      <c r="E20" s="173"/>
      <c r="F20" s="170"/>
      <c r="G20" s="170"/>
      <c r="H20" s="171" t="s">
        <v>1824</v>
      </c>
      <c r="I20" s="172"/>
      <c r="J20" s="195"/>
      <c r="K20" s="169">
        <f>IF(C20="",,VLOOKUP(C20,Patrones!$A$1:$E$293,5,FALSE))</f>
        <v>0</v>
      </c>
      <c r="L20" s="169"/>
      <c r="M20" s="169"/>
      <c r="N20" s="169"/>
    </row>
    <row r="21" spans="1:14" ht="174">
      <c r="A21" s="556" t="s">
        <v>659</v>
      </c>
      <c r="B21" s="558" t="s">
        <v>8</v>
      </c>
      <c r="C21" s="232" t="s">
        <v>100</v>
      </c>
      <c r="D21" s="253">
        <v>410</v>
      </c>
      <c r="E21" s="20" t="s">
        <v>137</v>
      </c>
      <c r="F21" s="91">
        <v>0.33333333333333331</v>
      </c>
      <c r="G21" s="91">
        <v>0.60416666666666663</v>
      </c>
      <c r="H21" s="92">
        <v>111.04166666666666</v>
      </c>
      <c r="I21" s="154" t="s">
        <v>1050</v>
      </c>
      <c r="J21" s="99" t="s">
        <v>2488</v>
      </c>
      <c r="K21" s="28" t="str">
        <f>IF(C21="",,VLOOKUP(C21,Patrones!$A$1:$E$293,5,FALSE))</f>
        <v>ACAP-178IUI</v>
      </c>
      <c r="L21" s="28"/>
      <c r="M21" s="28"/>
      <c r="N21" s="28"/>
    </row>
    <row r="22" spans="1:14" ht="29">
      <c r="A22" s="557"/>
      <c r="B22" s="559"/>
      <c r="C22" s="237" t="s">
        <v>255</v>
      </c>
      <c r="D22" s="254">
        <v>171</v>
      </c>
      <c r="E22" s="238" t="s">
        <v>738</v>
      </c>
      <c r="F22" s="228"/>
      <c r="G22" s="228"/>
      <c r="H22" s="239" t="s">
        <v>1824</v>
      </c>
      <c r="I22" s="251" t="s">
        <v>2476</v>
      </c>
      <c r="J22" s="229"/>
      <c r="K22" s="162" t="str">
        <f>IF(C22="",,VLOOKUP(C22,Patrones!$A$1:$E$293,5,FALSE))</f>
        <v>ACAG-002IUI</v>
      </c>
      <c r="L22" s="162"/>
      <c r="M22" s="162"/>
      <c r="N22" s="162"/>
    </row>
    <row r="23" spans="1:14">
      <c r="A23" s="557"/>
      <c r="B23" s="559"/>
      <c r="C23" s="237" t="s">
        <v>297</v>
      </c>
      <c r="D23" s="254">
        <v>115.8</v>
      </c>
      <c r="E23" s="238" t="s">
        <v>246</v>
      </c>
      <c r="F23" s="228"/>
      <c r="G23" s="228"/>
      <c r="H23" s="239" t="s">
        <v>1824</v>
      </c>
      <c r="I23" s="251" t="s">
        <v>2490</v>
      </c>
      <c r="J23" s="229"/>
      <c r="K23" s="162" t="str">
        <f>IF(C23="",,VLOOKUP(C23,Patrones!$A$1:$E$293,5,FALSE))</f>
        <v>ACAG-070IUI</v>
      </c>
      <c r="L23" s="162"/>
      <c r="M23" s="162"/>
      <c r="N23" s="162"/>
    </row>
    <row r="24" spans="1:14" ht="29.5" thickBot="1">
      <c r="A24" s="557"/>
      <c r="B24" s="560"/>
      <c r="C24" s="236" t="s">
        <v>95</v>
      </c>
      <c r="D24" s="253">
        <v>135</v>
      </c>
      <c r="E24" s="150" t="s">
        <v>246</v>
      </c>
      <c r="F24" s="93"/>
      <c r="G24" s="93"/>
      <c r="H24" s="94" t="s">
        <v>1824</v>
      </c>
      <c r="I24" s="152" t="s">
        <v>2491</v>
      </c>
      <c r="J24" s="101"/>
      <c r="K24" s="29" t="e">
        <f>IF(C24="",,VLOOKUP(C24,Patrones!$A$1:$E$293,5,FALSE))</f>
        <v>#N/A</v>
      </c>
      <c r="L24" s="29"/>
      <c r="M24" s="29"/>
      <c r="N24" s="29"/>
    </row>
    <row r="25" spans="1:14" ht="15" thickBot="1">
      <c r="A25" s="557"/>
      <c r="B25" s="561" t="s">
        <v>66</v>
      </c>
      <c r="C25" s="22" t="s">
        <v>1147</v>
      </c>
      <c r="D25" s="27">
        <v>33.119999999999997</v>
      </c>
      <c r="E25" s="22" t="s">
        <v>137</v>
      </c>
      <c r="F25" s="297" t="s">
        <v>307</v>
      </c>
      <c r="G25" s="23" t="s">
        <v>978</v>
      </c>
      <c r="H25" s="24">
        <v>32</v>
      </c>
      <c r="I25" s="25" t="s">
        <v>1045</v>
      </c>
      <c r="J25" s="98"/>
      <c r="K25" s="27" t="e">
        <f>IF(C25="",,VLOOKUP(C25,Patrones!$A$1:$E$293,5,FALSE))</f>
        <v>#N/A</v>
      </c>
      <c r="L25" s="27"/>
      <c r="M25" s="27"/>
      <c r="N25" s="27"/>
    </row>
    <row r="26" spans="1:14" ht="29">
      <c r="A26" s="557"/>
      <c r="B26" s="562"/>
      <c r="C26" s="127" t="s">
        <v>17</v>
      </c>
      <c r="D26" s="145">
        <v>258.48</v>
      </c>
      <c r="E26" s="127" t="s">
        <v>768</v>
      </c>
      <c r="F26" s="165"/>
      <c r="G26" s="165"/>
      <c r="H26" s="79" t="s">
        <v>1824</v>
      </c>
      <c r="I26" s="146" t="s">
        <v>2472</v>
      </c>
      <c r="J26" s="98" t="s">
        <v>2477</v>
      </c>
      <c r="K26" s="145" t="str">
        <f>IF(C26="",,VLOOKUP(C26,Patrones!$A$1:$E$293,5,FALSE))</f>
        <v>ACA-012WIW</v>
      </c>
      <c r="L26" s="161"/>
      <c r="M26" s="161"/>
      <c r="N26" s="161"/>
    </row>
    <row r="27" spans="1:14" ht="29">
      <c r="A27" s="557"/>
      <c r="B27" s="562"/>
      <c r="C27" s="405" t="s">
        <v>308</v>
      </c>
      <c r="D27" s="145">
        <v>225.7</v>
      </c>
      <c r="E27" s="405" t="s">
        <v>246</v>
      </c>
      <c r="F27" s="406"/>
      <c r="G27" s="406"/>
      <c r="H27" s="354"/>
      <c r="I27" s="407" t="s">
        <v>2489</v>
      </c>
      <c r="J27" s="356"/>
      <c r="K27" s="352"/>
      <c r="L27" s="161"/>
      <c r="M27" s="161"/>
      <c r="N27" s="151"/>
    </row>
    <row r="28" spans="1:14" ht="73" thickBot="1">
      <c r="A28" s="557"/>
      <c r="B28" s="563"/>
      <c r="C28" s="78" t="s">
        <v>11</v>
      </c>
      <c r="D28" s="145">
        <v>285.76</v>
      </c>
      <c r="E28" s="78" t="s">
        <v>490</v>
      </c>
      <c r="F28" s="265"/>
      <c r="G28" s="265"/>
      <c r="H28" s="266" t="s">
        <v>1824</v>
      </c>
      <c r="I28" s="155" t="s">
        <v>2481</v>
      </c>
      <c r="J28" s="268" t="s">
        <v>2484</v>
      </c>
      <c r="K28" s="153" t="str">
        <f>IF(C28="",,VLOOKUP(C28,Patrones!$A$1:$E$293,5,FALSE))</f>
        <v>ACAH-161ITI</v>
      </c>
      <c r="L28" s="161"/>
      <c r="M28" s="161"/>
      <c r="N28" s="151"/>
    </row>
    <row r="29" spans="1:14" ht="15" thickBot="1">
      <c r="A29" s="567" t="s">
        <v>660</v>
      </c>
      <c r="B29" s="558" t="s">
        <v>20</v>
      </c>
      <c r="C29" s="232" t="s">
        <v>151</v>
      </c>
      <c r="D29" s="252">
        <v>52.8</v>
      </c>
      <c r="E29" s="20" t="s">
        <v>768</v>
      </c>
      <c r="F29" s="21"/>
      <c r="G29" s="21"/>
      <c r="H29" s="194" t="s">
        <v>1824</v>
      </c>
      <c r="I29" s="154" t="s">
        <v>2482</v>
      </c>
      <c r="J29" s="99"/>
      <c r="K29" s="28" t="str">
        <f>IF(C29="",,VLOOKUP(C29,Patrones!$A$1:$E$293,5,FALSE))</f>
        <v>ACSC-002IUI</v>
      </c>
      <c r="L29" s="28"/>
      <c r="M29" s="28"/>
      <c r="N29" s="28"/>
    </row>
    <row r="30" spans="1:14" hidden="1">
      <c r="A30" s="568"/>
      <c r="B30" s="559"/>
      <c r="C30" s="233"/>
      <c r="D30" s="253">
        <v>0</v>
      </c>
      <c r="E30" s="128"/>
      <c r="F30" s="95"/>
      <c r="G30" s="95"/>
      <c r="H30" s="96" t="s">
        <v>1824</v>
      </c>
      <c r="I30" s="256"/>
      <c r="J30" s="267"/>
      <c r="K30" s="26">
        <f>IF(C30="",,VLOOKUP(C30,Patrones!$A$1:$E$293,5,FALSE))</f>
        <v>0</v>
      </c>
      <c r="L30" s="26"/>
      <c r="M30" s="26"/>
      <c r="N30" s="26"/>
    </row>
    <row r="31" spans="1:14" ht="15" hidden="1" thickBot="1">
      <c r="A31" s="568"/>
      <c r="B31" s="560"/>
      <c r="C31" s="233"/>
      <c r="D31" s="253">
        <v>0</v>
      </c>
      <c r="E31" s="128"/>
      <c r="F31" s="204"/>
      <c r="G31" s="204"/>
      <c r="H31" s="168" t="s">
        <v>1824</v>
      </c>
      <c r="I31" s="144"/>
      <c r="J31" s="211"/>
      <c r="K31" s="166">
        <f>IF(C31="",,VLOOKUP(C31,Patrones!$A$1:$E$293,5,FALSE))</f>
        <v>0</v>
      </c>
      <c r="L31" s="166"/>
      <c r="M31" s="166"/>
      <c r="N31" s="166"/>
    </row>
    <row r="32" spans="1:14">
      <c r="A32" s="568"/>
      <c r="B32" s="561" t="s">
        <v>28</v>
      </c>
      <c r="C32" s="22" t="s">
        <v>74</v>
      </c>
      <c r="D32" s="27">
        <v>36.880000000000003</v>
      </c>
      <c r="E32" s="22" t="s">
        <v>137</v>
      </c>
      <c r="F32" s="23">
        <v>0.39583333333333331</v>
      </c>
      <c r="G32" s="23">
        <v>0.44444444444444442</v>
      </c>
      <c r="H32" s="24">
        <v>1.7927777777777778</v>
      </c>
      <c r="I32" s="25" t="s">
        <v>1053</v>
      </c>
      <c r="J32" s="98"/>
      <c r="K32" s="27" t="e">
        <f>IF(C32="",,VLOOKUP(C32,Patrones!$A$1:$E$293,5,FALSE))</f>
        <v>#N/A</v>
      </c>
      <c r="L32" s="27"/>
      <c r="M32" s="27"/>
      <c r="N32" s="27"/>
    </row>
    <row r="33" spans="1:14">
      <c r="A33" s="568"/>
      <c r="B33" s="562"/>
      <c r="C33" s="127" t="s">
        <v>1190</v>
      </c>
      <c r="D33" s="145">
        <v>24.6</v>
      </c>
      <c r="E33" s="127" t="s">
        <v>137</v>
      </c>
      <c r="F33" s="165">
        <v>0.39583333333333331</v>
      </c>
      <c r="G33" s="165">
        <v>0.44444444444444442</v>
      </c>
      <c r="H33" s="79">
        <v>1.1958333333333333</v>
      </c>
      <c r="I33" s="146" t="s">
        <v>1053</v>
      </c>
      <c r="J33" s="242"/>
      <c r="K33" s="145" t="e">
        <f>IF(C33="",,VLOOKUP(C33,Patrones!$A$1:$E$293,5,FALSE))</f>
        <v>#N/A</v>
      </c>
      <c r="L33" s="145"/>
      <c r="M33" s="145"/>
      <c r="N33" s="145"/>
    </row>
    <row r="34" spans="1:14" ht="29">
      <c r="A34" s="568"/>
      <c r="B34" s="562"/>
      <c r="C34" s="127" t="s">
        <v>271</v>
      </c>
      <c r="D34" s="145">
        <v>164.34</v>
      </c>
      <c r="E34" s="127" t="s">
        <v>768</v>
      </c>
      <c r="F34" s="165"/>
      <c r="G34" s="165"/>
      <c r="H34" s="79" t="s">
        <v>1824</v>
      </c>
      <c r="I34" s="146" t="s">
        <v>2474</v>
      </c>
      <c r="J34" s="242" t="s">
        <v>2475</v>
      </c>
      <c r="K34" s="145" t="e">
        <f>IF(C34="",,VLOOKUP(C34,Patrones!$A$1:$E$293,5,FALSE))</f>
        <v>#N/A</v>
      </c>
      <c r="L34" s="145"/>
      <c r="M34" s="145"/>
      <c r="N34" s="145"/>
    </row>
    <row r="35" spans="1:14" ht="29.5" thickBot="1">
      <c r="A35" s="568"/>
      <c r="B35" s="563"/>
      <c r="C35" s="173" t="s">
        <v>694</v>
      </c>
      <c r="D35" s="169">
        <v>91.8</v>
      </c>
      <c r="E35" s="173" t="s">
        <v>768</v>
      </c>
      <c r="F35" s="170"/>
      <c r="G35" s="170"/>
      <c r="H35" s="171" t="s">
        <v>1824</v>
      </c>
      <c r="I35" s="172" t="s">
        <v>2474</v>
      </c>
      <c r="J35" s="268" t="s">
        <v>2475</v>
      </c>
      <c r="K35" s="169" t="s">
        <v>675</v>
      </c>
      <c r="L35" s="169"/>
      <c r="M35" s="169"/>
      <c r="N35" s="169"/>
    </row>
    <row r="36" spans="1:14" ht="15" hidden="1" customHeight="1">
      <c r="A36" s="568"/>
      <c r="B36" s="570" t="s">
        <v>203</v>
      </c>
      <c r="C36" s="232"/>
      <c r="D36" s="252">
        <v>0</v>
      </c>
      <c r="E36" s="20"/>
      <c r="F36" s="91"/>
      <c r="G36" s="91"/>
      <c r="H36" s="92" t="s">
        <v>1824</v>
      </c>
      <c r="I36" s="154"/>
      <c r="J36" s="99"/>
      <c r="K36" s="28"/>
      <c r="L36" s="28"/>
      <c r="M36" s="28"/>
      <c r="N36" s="28"/>
    </row>
    <row r="37" spans="1:14" ht="15.75" hidden="1" customHeight="1" thickBot="1">
      <c r="A37" s="568"/>
      <c r="B37" s="571"/>
      <c r="C37" s="233"/>
      <c r="D37" s="253">
        <v>0</v>
      </c>
      <c r="E37" s="128"/>
      <c r="F37" s="204"/>
      <c r="G37" s="204"/>
      <c r="H37" s="168" t="s">
        <v>1824</v>
      </c>
      <c r="I37" s="144"/>
      <c r="J37" s="211"/>
      <c r="K37" s="166"/>
      <c r="L37" s="166"/>
      <c r="M37" s="166"/>
      <c r="N37" s="166"/>
    </row>
    <row r="38" spans="1:14" hidden="1">
      <c r="A38" s="568"/>
      <c r="B38" s="561" t="s">
        <v>21</v>
      </c>
      <c r="C38" s="22"/>
      <c r="D38" s="27">
        <v>0</v>
      </c>
      <c r="E38" s="22"/>
      <c r="F38" s="23"/>
      <c r="G38" s="23"/>
      <c r="H38" s="226" t="s">
        <v>1824</v>
      </c>
      <c r="I38" s="25"/>
      <c r="J38" s="97"/>
      <c r="K38" s="27"/>
      <c r="L38" s="27"/>
      <c r="M38" s="27"/>
      <c r="N38" s="27"/>
    </row>
    <row r="39" spans="1:14" ht="15" hidden="1" thickBot="1">
      <c r="A39" s="568"/>
      <c r="B39" s="563"/>
      <c r="C39" s="173"/>
      <c r="D39" s="169">
        <v>0</v>
      </c>
      <c r="E39" s="173"/>
      <c r="F39" s="170"/>
      <c r="G39" s="170"/>
      <c r="H39" s="171" t="s">
        <v>1824</v>
      </c>
      <c r="I39" s="172"/>
      <c r="J39" s="195"/>
      <c r="K39" s="169"/>
      <c r="L39" s="169"/>
      <c r="M39" s="169"/>
      <c r="N39" s="169"/>
    </row>
    <row r="40" spans="1:14" ht="44" thickBot="1">
      <c r="A40" s="568"/>
      <c r="B40" s="570" t="s">
        <v>22</v>
      </c>
      <c r="C40" s="232" t="s">
        <v>224</v>
      </c>
      <c r="D40" s="252" t="e">
        <v>#N/A</v>
      </c>
      <c r="E40" s="20" t="s">
        <v>731</v>
      </c>
      <c r="F40" s="21"/>
      <c r="G40" s="21">
        <v>0.61111111111111105</v>
      </c>
      <c r="H40" s="92" t="s">
        <v>1824</v>
      </c>
      <c r="I40" s="154" t="s">
        <v>2392</v>
      </c>
      <c r="J40" s="100"/>
      <c r="K40" s="28" t="e">
        <f>IF(C40="",,VLOOKUP(C40,Patrones!$A$1:$E$293,5,FALSE))</f>
        <v>#N/A</v>
      </c>
      <c r="L40" s="28"/>
      <c r="M40" s="28"/>
      <c r="N40" s="26"/>
    </row>
    <row r="41" spans="1:14" ht="29">
      <c r="A41" s="568"/>
      <c r="B41" s="572"/>
      <c r="C41" s="232" t="s">
        <v>224</v>
      </c>
      <c r="D41" s="254" t="e">
        <v>#N/A</v>
      </c>
      <c r="E41" s="32" t="s">
        <v>768</v>
      </c>
      <c r="F41" s="257"/>
      <c r="G41" s="257"/>
      <c r="H41" s="96" t="s">
        <v>1824</v>
      </c>
      <c r="I41" s="256" t="s">
        <v>2497</v>
      </c>
      <c r="J41" s="263"/>
      <c r="K41" s="26" t="e">
        <f>IF(C41="",,VLOOKUP(C41,Patrones!$A$1:$E$293,5,FALSE))</f>
        <v>#N/A</v>
      </c>
      <c r="L41" s="26"/>
      <c r="M41" s="26"/>
      <c r="N41" s="149"/>
    </row>
    <row r="42" spans="1:14" ht="15" thickBot="1">
      <c r="A42" s="569"/>
      <c r="B42" s="571"/>
      <c r="C42" s="235"/>
      <c r="D42" s="255">
        <v>0</v>
      </c>
      <c r="E42" s="167"/>
      <c r="F42" s="196"/>
      <c r="G42" s="196"/>
      <c r="H42" s="168" t="s">
        <v>1824</v>
      </c>
      <c r="I42" s="174"/>
      <c r="J42" s="230"/>
      <c r="K42" s="166">
        <f>IF(C42="",,VLOOKUP(C42,Patrones!$A$1:$E$293,5,FALSE))</f>
        <v>0</v>
      </c>
      <c r="L42" s="166"/>
      <c r="M42" s="166"/>
      <c r="N42" s="29"/>
    </row>
    <row r="43" spans="1:14" ht="15" thickBot="1">
      <c r="C43" s="102"/>
      <c r="E43" s="2"/>
      <c r="G43" s="198" t="s">
        <v>37</v>
      </c>
      <c r="H43" s="199">
        <v>180.73861111111111</v>
      </c>
      <c r="I43" s="103"/>
    </row>
    <row r="44" spans="1:14">
      <c r="C44" s="102"/>
      <c r="E44" s="2"/>
      <c r="G44" s="104"/>
      <c r="H44" s="105"/>
    </row>
    <row r="45" spans="1:14">
      <c r="C45" s="102"/>
      <c r="E45" s="2"/>
      <c r="G45" s="104"/>
      <c r="H45" s="105"/>
    </row>
    <row r="46" spans="1:14">
      <c r="C46" s="102"/>
    </row>
    <row r="47" spans="1:14">
      <c r="C47" s="102"/>
    </row>
    <row r="48" spans="1:14">
      <c r="C48" s="102"/>
    </row>
    <row r="49" spans="3:3">
      <c r="C49" s="102"/>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sheetData>
  <mergeCells count="34">
    <mergeCell ref="A29:A42"/>
    <mergeCell ref="B29:B31"/>
    <mergeCell ref="B32:B35"/>
    <mergeCell ref="B36:B37"/>
    <mergeCell ref="B38:B39"/>
    <mergeCell ref="B40:B42"/>
    <mergeCell ref="A4:A6"/>
    <mergeCell ref="B4:B6"/>
    <mergeCell ref="C4:C6"/>
    <mergeCell ref="A21:A28"/>
    <mergeCell ref="B21:B24"/>
    <mergeCell ref="B25:B28"/>
    <mergeCell ref="A7:A20"/>
    <mergeCell ref="B7:B8"/>
    <mergeCell ref="B9:B10"/>
    <mergeCell ref="B11:B14"/>
    <mergeCell ref="B15:B17"/>
    <mergeCell ref="B18:B20"/>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2" xr:uid="{93FF5033-0F6E-45E6-8D4B-097BD97A8400}">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8CBD7DB1-3BC1-4CB7-9DEE-741BFB5E00C6}">
          <x14:formula1>
            <xm:f>Guias!$H$3:$H$22</xm:f>
          </x14:formula1>
          <xm:sqref>E7:E42</xm:sqref>
        </x14:dataValidation>
        <x14:dataValidation type="list" allowBlank="1" showInputMessage="1" xr:uid="{435B6417-76D7-483A-BD8E-20F79B7CD604}">
          <x14:formula1>
            <xm:f>Guias!$J$3:$J$25</xm:f>
          </x14:formula1>
          <xm:sqref>I7:I42</xm:sqref>
        </x14:dataValidation>
        <x14:dataValidation type="list" allowBlank="1" showInputMessage="1" showErrorMessage="1" xr:uid="{8476D7B4-42F4-4968-A033-D0080E9C5E84}">
          <x14:formula1>
            <xm:f>Guias!$P$3:$P$78</xm:f>
          </x14:formula1>
          <xm:sqref>L7:L42</xm:sqref>
        </x14:dataValidation>
        <x14:dataValidation type="list" allowBlank="1" showInputMessage="1" showErrorMessage="1" xr:uid="{9DB45582-498E-4386-8CA7-FF9D963782BA}">
          <x14:formula1>
            <xm:f>Guias!$R$3:$R$102</xm:f>
          </x14:formula1>
          <xm:sqref>M7:M42</xm:sqref>
        </x14:dataValidation>
        <x14:dataValidation type="list" allowBlank="1" showInputMessage="1" xr:uid="{7F86E4AB-7994-495B-8518-9242B2449E2C}">
          <x14:formula1>
            <xm:f>Guias!$A$2:$A$4</xm:f>
          </x14:formula1>
          <xm:sqref>C7:C8</xm:sqref>
        </x14:dataValidation>
        <x14:dataValidation type="list" allowBlank="1" showInputMessage="1" xr:uid="{7F8E3B7E-1A08-43B0-9BB9-007BCEE946EB}">
          <x14:formula1>
            <xm:f>Guias!$A$85:$A$142</xm:f>
          </x14:formula1>
          <xm:sqref>C25:C28</xm:sqref>
        </x14:dataValidation>
        <x14:dataValidation type="list" allowBlank="1" showInputMessage="1" xr:uid="{486E0D62-2F2E-4C3E-B79A-C9A98264E556}">
          <x14:formula1>
            <xm:f>Guias!$A$245:$A$259</xm:f>
          </x14:formula1>
          <xm:sqref>C15:C17</xm:sqref>
        </x14:dataValidation>
        <x14:dataValidation type="list" allowBlank="1" showInputMessage="1" xr:uid="{F802BE64-20D2-419B-9262-F1EDD5918C21}">
          <x14:formula1>
            <xm:f>Guias!$A$200:$A$224</xm:f>
          </x14:formula1>
          <xm:sqref>C11:C14</xm:sqref>
        </x14:dataValidation>
        <x14:dataValidation type="list" allowBlank="1" showInputMessage="1" xr:uid="{0272CB17-687F-4D32-B3E6-D66D90B541C5}">
          <x14:formula1>
            <xm:f>Guias!$A$260:$A$272</xm:f>
          </x14:formula1>
          <xm:sqref>C18:C20</xm:sqref>
        </x14:dataValidation>
        <x14:dataValidation type="list" allowBlank="1" showInputMessage="1" xr:uid="{B578893E-6E4D-458F-A319-386A6437BF98}">
          <x14:formula1>
            <xm:f>Guias!$A$168:$A$171</xm:f>
          </x14:formula1>
          <xm:sqref>C38:C39</xm:sqref>
        </x14:dataValidation>
        <x14:dataValidation type="list" allowBlank="1" showInputMessage="1" xr:uid="{626E0584-88E5-4B93-89EB-AA9B2BA86912}">
          <x14:formula1>
            <xm:f>Guias!$A$243:$A$244</xm:f>
          </x14:formula1>
          <xm:sqref>C36:C37</xm:sqref>
        </x14:dataValidation>
        <x14:dataValidation type="list" allowBlank="1" showInputMessage="1" xr:uid="{D40794BE-A1CB-4B4F-AA02-366B7025F414}">
          <x14:formula1>
            <xm:f>Guias!$A$230:$A$242</xm:f>
          </x14:formula1>
          <xm:sqref>C32:C35</xm:sqref>
        </x14:dataValidation>
        <x14:dataValidation type="list" allowBlank="1" showInputMessage="1" xr:uid="{F1C6D648-D84E-4DAD-90E0-E8EA524D8515}">
          <x14:formula1>
            <xm:f>Guias!$A$226:$A$229</xm:f>
          </x14:formula1>
          <xm:sqref>C9:C10</xm:sqref>
        </x14:dataValidation>
        <x14:dataValidation type="list" allowBlank="1" showInputMessage="1" xr:uid="{992FC330-B040-4A17-B353-817E4E315D9D}">
          <x14:formula1>
            <xm:f>Guias!$A$172:$A$199</xm:f>
          </x14:formula1>
          <xm:sqref>C40:C42</xm:sqref>
        </x14:dataValidation>
        <x14:dataValidation type="list" allowBlank="1" showInputMessage="1" xr:uid="{30E2924C-99C3-4645-A221-C34E38CE2BDF}">
          <x14:formula1>
            <xm:f>Guias!$A$143:$A$167</xm:f>
          </x14:formula1>
          <xm:sqref>C29:C31</xm:sqref>
        </x14:dataValidation>
        <x14:dataValidation type="list" allowBlank="1" showInputMessage="1" xr:uid="{1A48814C-FC4F-4C02-B8C1-D28B784557EF}">
          <x14:formula1>
            <xm:f>Guias!$A$5:$A$84</xm:f>
          </x14:formula1>
          <xm:sqref>C21:C24</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74739-9F35-4877-B1FC-68C26166D20A}">
  <sheetPr codeName="Sheet34"/>
  <dimension ref="A1:P72"/>
  <sheetViews>
    <sheetView zoomScale="74" zoomScaleNormal="90" workbookViewId="0">
      <selection activeCell="C13" sqref="C13"/>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idden="1">
      <c r="A7" s="564" t="s">
        <v>658</v>
      </c>
      <c r="B7" s="561" t="s">
        <v>67</v>
      </c>
      <c r="C7" s="22"/>
      <c r="D7" s="27">
        <v>0</v>
      </c>
      <c r="E7" s="22"/>
      <c r="F7" s="23"/>
      <c r="G7" s="23"/>
      <c r="H7" s="24" t="s">
        <v>1824</v>
      </c>
      <c r="I7" s="25"/>
      <c r="J7" s="97"/>
      <c r="K7" s="27"/>
      <c r="L7" s="27"/>
      <c r="M7" s="27"/>
      <c r="N7" s="27"/>
      <c r="P7" s="3" t="s">
        <v>1305</v>
      </c>
    </row>
    <row r="8" spans="1:16" ht="15" hidden="1" customHeight="1" thickBot="1">
      <c r="A8" s="565"/>
      <c r="B8" s="563"/>
      <c r="C8" s="19"/>
      <c r="D8" s="161">
        <v>0</v>
      </c>
      <c r="E8" s="78"/>
      <c r="F8" s="170"/>
      <c r="G8" s="170"/>
      <c r="H8" s="171" t="s">
        <v>1824</v>
      </c>
      <c r="I8" s="155"/>
      <c r="J8" s="231"/>
      <c r="K8" s="151"/>
      <c r="L8" s="151"/>
      <c r="M8" s="151"/>
      <c r="N8" s="151"/>
      <c r="P8" s="3" t="s">
        <v>1306</v>
      </c>
    </row>
    <row r="9" spans="1:16" ht="15" hidden="1" customHeight="1">
      <c r="A9" s="565"/>
      <c r="B9" s="558" t="s">
        <v>127</v>
      </c>
      <c r="C9" s="232"/>
      <c r="D9" s="252">
        <v>0</v>
      </c>
      <c r="E9" s="20"/>
      <c r="F9" s="91"/>
      <c r="G9" s="91"/>
      <c r="H9" s="92" t="s">
        <v>1824</v>
      </c>
      <c r="I9" s="154"/>
      <c r="J9" s="99"/>
      <c r="K9" s="28"/>
      <c r="L9" s="28"/>
      <c r="M9" s="28"/>
      <c r="N9" s="28"/>
    </row>
    <row r="10" spans="1:16" ht="15" hidden="1" customHeight="1" thickBot="1">
      <c r="A10" s="565"/>
      <c r="B10" s="560"/>
      <c r="C10" s="233"/>
      <c r="D10" s="253">
        <v>0</v>
      </c>
      <c r="E10" s="128"/>
      <c r="F10" s="204"/>
      <c r="G10" s="204"/>
      <c r="H10" s="168" t="s">
        <v>1824</v>
      </c>
      <c r="I10" s="174"/>
      <c r="J10" s="101"/>
      <c r="K10" s="149"/>
      <c r="L10" s="149"/>
      <c r="M10" s="149"/>
      <c r="N10" s="149"/>
    </row>
    <row r="11" spans="1:16" ht="58">
      <c r="A11" s="565"/>
      <c r="B11" s="561" t="s">
        <v>23</v>
      </c>
      <c r="C11" s="22" t="s">
        <v>26</v>
      </c>
      <c r="D11" s="27">
        <v>196</v>
      </c>
      <c r="E11" s="22"/>
      <c r="F11" s="23"/>
      <c r="G11" s="23"/>
      <c r="H11" s="24" t="s">
        <v>1824</v>
      </c>
      <c r="I11" s="25" t="s">
        <v>2499</v>
      </c>
      <c r="J11" s="97" t="s">
        <v>2502</v>
      </c>
      <c r="K11" s="27" t="str">
        <f>IF(C11="",,VLOOKUP(C11,Patrones!$A$1:$E$293,5,FALSE))</f>
        <v>YLBA-026WIW</v>
      </c>
      <c r="L11" s="27"/>
      <c r="M11" s="27"/>
      <c r="N11" s="27"/>
    </row>
    <row r="12" spans="1:16">
      <c r="A12" s="565"/>
      <c r="B12" s="562"/>
      <c r="C12" s="19" t="s">
        <v>26</v>
      </c>
      <c r="D12" s="161">
        <v>196</v>
      </c>
      <c r="E12" s="19"/>
      <c r="F12" s="83"/>
      <c r="G12" s="83"/>
      <c r="H12" s="226"/>
      <c r="I12" s="270" t="s">
        <v>2503</v>
      </c>
      <c r="J12" s="262"/>
      <c r="K12" s="161"/>
      <c r="L12" s="161"/>
      <c r="M12" s="161"/>
      <c r="N12" s="161"/>
    </row>
    <row r="13" spans="1:16" ht="15" thickBot="1">
      <c r="A13" s="565"/>
      <c r="B13" s="562"/>
      <c r="C13" s="19" t="s">
        <v>126</v>
      </c>
      <c r="D13" s="161">
        <v>407.16</v>
      </c>
      <c r="E13" s="19"/>
      <c r="F13" s="83"/>
      <c r="G13" s="83"/>
      <c r="H13" s="226" t="s">
        <v>1824</v>
      </c>
      <c r="I13" s="270" t="s">
        <v>2501</v>
      </c>
      <c r="J13" s="262"/>
      <c r="K13" s="161" t="str">
        <f>IF(C13="",,VLOOKUP(C13,Patrones!$A$1:$E$293,5,FALSE))</f>
        <v>CLB-003IUI</v>
      </c>
      <c r="L13" s="161"/>
      <c r="M13" s="161"/>
      <c r="N13" s="161"/>
    </row>
    <row r="14" spans="1:16" ht="15" hidden="1" thickBot="1">
      <c r="A14" s="565"/>
      <c r="B14" s="563"/>
      <c r="C14" s="19"/>
      <c r="D14" s="161">
        <v>0</v>
      </c>
      <c r="E14" s="173"/>
      <c r="F14" s="170"/>
      <c r="G14" s="170"/>
      <c r="H14" s="171" t="s">
        <v>1824</v>
      </c>
      <c r="I14" s="172"/>
      <c r="J14" s="195"/>
      <c r="K14" s="169">
        <f>IF(C14="",,VLOOKUP(C14,Patrones!$A$1:$E$293,5,FALSE))</f>
        <v>0</v>
      </c>
      <c r="L14" s="169"/>
      <c r="M14" s="169"/>
      <c r="N14" s="169"/>
    </row>
    <row r="15" spans="1:16" ht="15" thickBot="1">
      <c r="A15" s="565"/>
      <c r="B15" s="558" t="s">
        <v>29</v>
      </c>
      <c r="C15" s="232" t="s">
        <v>2348</v>
      </c>
      <c r="D15" s="252">
        <v>104.8</v>
      </c>
      <c r="E15" s="20"/>
      <c r="F15" s="91"/>
      <c r="G15" s="91"/>
      <c r="H15" s="92" t="s">
        <v>1824</v>
      </c>
      <c r="I15" s="251" t="s">
        <v>2504</v>
      </c>
      <c r="J15" s="99"/>
      <c r="K15" s="28"/>
      <c r="L15" s="28"/>
      <c r="M15" s="28"/>
      <c r="N15" s="28"/>
    </row>
    <row r="16" spans="1:16" hidden="1">
      <c r="A16" s="565"/>
      <c r="B16" s="559"/>
      <c r="C16" s="233"/>
      <c r="D16" s="253">
        <v>0</v>
      </c>
      <c r="E16" s="128"/>
      <c r="F16" s="95"/>
      <c r="G16" s="95"/>
      <c r="H16" s="96" t="s">
        <v>1824</v>
      </c>
      <c r="I16" s="256"/>
      <c r="J16" s="267"/>
      <c r="K16" s="26"/>
      <c r="L16" s="26"/>
      <c r="M16" s="26"/>
      <c r="N16" s="26"/>
    </row>
    <row r="17" spans="1:14" ht="15" hidden="1" thickBot="1">
      <c r="A17" s="565"/>
      <c r="B17" s="560"/>
      <c r="C17" s="233"/>
      <c r="D17" s="253">
        <v>0</v>
      </c>
      <c r="E17" s="128"/>
      <c r="F17" s="204"/>
      <c r="G17" s="204"/>
      <c r="H17" s="168" t="s">
        <v>1824</v>
      </c>
      <c r="I17" s="144"/>
      <c r="J17" s="211"/>
      <c r="K17" s="166"/>
      <c r="L17" s="166"/>
      <c r="M17" s="166"/>
      <c r="N17" s="166"/>
    </row>
    <row r="18" spans="1:14" hidden="1">
      <c r="A18" s="565"/>
      <c r="B18" s="561" t="s">
        <v>33</v>
      </c>
      <c r="C18" s="22"/>
      <c r="D18" s="27">
        <v>0</v>
      </c>
      <c r="E18" s="22"/>
      <c r="F18" s="23"/>
      <c r="G18" s="23"/>
      <c r="H18" s="24" t="s">
        <v>1824</v>
      </c>
      <c r="I18" s="25"/>
      <c r="J18" s="97"/>
      <c r="K18" s="27">
        <f>IF(C18="",,VLOOKUP(C18,Patrones!$A$1:$E$293,5,FALSE))</f>
        <v>0</v>
      </c>
      <c r="L18" s="27"/>
      <c r="M18" s="27"/>
      <c r="N18" s="27"/>
    </row>
    <row r="19" spans="1:14" hidden="1">
      <c r="A19" s="565"/>
      <c r="B19" s="562"/>
      <c r="C19" s="19"/>
      <c r="D19" s="161">
        <v>0</v>
      </c>
      <c r="E19" s="127"/>
      <c r="F19" s="165"/>
      <c r="G19" s="165"/>
      <c r="H19" s="79" t="s">
        <v>1824</v>
      </c>
      <c r="I19" s="146"/>
      <c r="J19" s="269"/>
      <c r="K19" s="145">
        <f>IF(C19="",,VLOOKUP(C19,Patrones!$A$1:$E$293,5,FALSE))</f>
        <v>0</v>
      </c>
      <c r="L19" s="145"/>
      <c r="M19" s="145"/>
      <c r="N19" s="145"/>
    </row>
    <row r="20" spans="1:14" ht="15" hidden="1" thickBot="1">
      <c r="A20" s="566"/>
      <c r="B20" s="563"/>
      <c r="C20" s="19"/>
      <c r="D20" s="169">
        <v>0</v>
      </c>
      <c r="E20" s="173"/>
      <c r="F20" s="170"/>
      <c r="G20" s="170"/>
      <c r="H20" s="171" t="s">
        <v>1824</v>
      </c>
      <c r="I20" s="172"/>
      <c r="J20" s="195"/>
      <c r="K20" s="169">
        <f>IF(C20="",,VLOOKUP(C20,Patrones!$A$1:$E$293,5,FALSE))</f>
        <v>0</v>
      </c>
      <c r="L20" s="169"/>
      <c r="M20" s="169"/>
      <c r="N20" s="169"/>
    </row>
    <row r="21" spans="1:14" hidden="1">
      <c r="A21" s="556" t="s">
        <v>659</v>
      </c>
      <c r="B21" s="558" t="s">
        <v>8</v>
      </c>
      <c r="C21" s="232"/>
      <c r="D21" s="253">
        <v>0</v>
      </c>
      <c r="E21" s="20"/>
      <c r="F21" s="91"/>
      <c r="G21" s="91"/>
      <c r="H21" s="92" t="s">
        <v>1824</v>
      </c>
      <c r="I21" s="154"/>
      <c r="J21" s="99"/>
      <c r="K21" s="28">
        <f>IF(C21="",,VLOOKUP(C21,Patrones!$A$1:$E$293,5,FALSE))</f>
        <v>0</v>
      </c>
      <c r="L21" s="28"/>
      <c r="M21" s="28"/>
      <c r="N21" s="28"/>
    </row>
    <row r="22" spans="1:14" hidden="1">
      <c r="A22" s="557"/>
      <c r="B22" s="559"/>
      <c r="C22" s="237"/>
      <c r="D22" s="254">
        <v>0</v>
      </c>
      <c r="E22" s="238"/>
      <c r="F22" s="228"/>
      <c r="G22" s="228"/>
      <c r="H22" s="239" t="s">
        <v>1824</v>
      </c>
      <c r="I22" s="251"/>
      <c r="J22" s="229"/>
      <c r="K22" s="162">
        <f>IF(C22="",,VLOOKUP(C22,Patrones!$A$1:$E$293,5,FALSE))</f>
        <v>0</v>
      </c>
      <c r="L22" s="162"/>
      <c r="M22" s="162"/>
      <c r="N22" s="162"/>
    </row>
    <row r="23" spans="1:14" hidden="1">
      <c r="A23" s="557"/>
      <c r="B23" s="559"/>
      <c r="C23" s="237"/>
      <c r="D23" s="254">
        <v>0</v>
      </c>
      <c r="E23" s="238"/>
      <c r="F23" s="228"/>
      <c r="G23" s="228"/>
      <c r="H23" s="239" t="s">
        <v>1824</v>
      </c>
      <c r="I23" s="251"/>
      <c r="J23" s="229"/>
      <c r="K23" s="162">
        <f>IF(C23="",,VLOOKUP(C23,Patrones!$A$1:$E$293,5,FALSE))</f>
        <v>0</v>
      </c>
      <c r="L23" s="162"/>
      <c r="M23" s="162"/>
      <c r="N23" s="162"/>
    </row>
    <row r="24" spans="1:14" ht="15" hidden="1" thickBot="1">
      <c r="A24" s="557"/>
      <c r="B24" s="560"/>
      <c r="C24" s="236"/>
      <c r="D24" s="253">
        <v>0</v>
      </c>
      <c r="E24" s="150"/>
      <c r="F24" s="93"/>
      <c r="G24" s="93"/>
      <c r="H24" s="94" t="s">
        <v>1824</v>
      </c>
      <c r="I24" s="152"/>
      <c r="J24" s="101"/>
      <c r="K24" s="29">
        <f>IF(C24="",,VLOOKUP(C24,Patrones!$A$1:$E$293,5,FALSE))</f>
        <v>0</v>
      </c>
      <c r="L24" s="29"/>
      <c r="M24" s="29"/>
      <c r="N24" s="29"/>
    </row>
    <row r="25" spans="1:14">
      <c r="A25" s="557"/>
      <c r="B25" s="561" t="s">
        <v>66</v>
      </c>
      <c r="C25" s="22" t="s">
        <v>1147</v>
      </c>
      <c r="D25" s="145">
        <v>19.440000000000001</v>
      </c>
      <c r="E25" s="22" t="s">
        <v>137</v>
      </c>
      <c r="F25" s="297" t="s">
        <v>307</v>
      </c>
      <c r="G25" s="23" t="s">
        <v>978</v>
      </c>
      <c r="H25" s="24">
        <v>32</v>
      </c>
      <c r="I25" s="25" t="s">
        <v>1045</v>
      </c>
      <c r="J25" s="98"/>
      <c r="K25" s="27" t="e">
        <f>IF(C25="",,VLOOKUP(C25,Patrones!$A$1:$E$293,5,FALSE))</f>
        <v>#N/A</v>
      </c>
      <c r="L25" s="27"/>
      <c r="M25" s="27"/>
      <c r="N25" s="27"/>
    </row>
    <row r="26" spans="1:14">
      <c r="A26" s="557"/>
      <c r="B26" s="562"/>
      <c r="C26" s="127" t="s">
        <v>150</v>
      </c>
      <c r="D26" s="145">
        <v>183.96</v>
      </c>
      <c r="E26" s="127" t="s">
        <v>768</v>
      </c>
      <c r="F26" s="165">
        <v>0.40625</v>
      </c>
      <c r="G26" s="165" t="s">
        <v>978</v>
      </c>
      <c r="H26" s="79" t="s">
        <v>2424</v>
      </c>
      <c r="I26" s="146" t="s">
        <v>1047</v>
      </c>
      <c r="J26" s="242" t="s">
        <v>2505</v>
      </c>
      <c r="K26" s="145" t="str">
        <f>IF(C26="",,VLOOKUP(C26,Patrones!$A$1:$E$293,5,FALSE))</f>
        <v>ACAQ-114ITI</v>
      </c>
      <c r="L26" s="161"/>
      <c r="M26" s="161"/>
      <c r="N26" s="161"/>
    </row>
    <row r="27" spans="1:14" ht="44" thickBot="1">
      <c r="A27" s="557"/>
      <c r="B27" s="563"/>
      <c r="C27" s="78" t="s">
        <v>1607</v>
      </c>
      <c r="D27" s="153">
        <v>137.28</v>
      </c>
      <c r="E27" s="78" t="s">
        <v>734</v>
      </c>
      <c r="F27" s="265"/>
      <c r="G27" s="265"/>
      <c r="H27" s="266" t="s">
        <v>1824</v>
      </c>
      <c r="I27" s="155" t="s">
        <v>2508</v>
      </c>
      <c r="J27" s="268"/>
      <c r="K27" s="153" t="e">
        <f>IF(C27="",,VLOOKUP(C27,Patrones!$A$1:$E$293,5,FALSE))</f>
        <v>#N/A</v>
      </c>
      <c r="L27" s="161"/>
      <c r="M27" s="161"/>
      <c r="N27" s="151"/>
    </row>
    <row r="28" spans="1:14" ht="29.5" thickBot="1">
      <c r="A28" s="567" t="s">
        <v>660</v>
      </c>
      <c r="B28" s="558" t="s">
        <v>20</v>
      </c>
      <c r="C28" s="232" t="s">
        <v>57</v>
      </c>
      <c r="D28" s="252">
        <v>445.28</v>
      </c>
      <c r="E28" s="20"/>
      <c r="F28" s="21"/>
      <c r="G28" s="21"/>
      <c r="H28" s="194" t="s">
        <v>1824</v>
      </c>
      <c r="I28" s="154" t="s">
        <v>2506</v>
      </c>
      <c r="J28" s="99" t="s">
        <v>2507</v>
      </c>
      <c r="K28" s="28" t="str">
        <f>IF(C28="",,VLOOKUP(C28,Patrones!$A$1:$E$293,5,FALSE))</f>
        <v>ACSD-014IUI</v>
      </c>
      <c r="L28" s="28"/>
      <c r="M28" s="28"/>
      <c r="N28" s="28"/>
    </row>
    <row r="29" spans="1:14" hidden="1">
      <c r="A29" s="568"/>
      <c r="B29" s="559"/>
      <c r="C29" s="233"/>
      <c r="D29" s="253">
        <v>0</v>
      </c>
      <c r="E29" s="128"/>
      <c r="F29" s="95"/>
      <c r="G29" s="95"/>
      <c r="H29" s="96" t="s">
        <v>1824</v>
      </c>
      <c r="I29" s="256"/>
      <c r="J29" s="267"/>
      <c r="K29" s="26">
        <f>IF(C29="",,VLOOKUP(C29,Patrones!$A$1:$E$293,5,FALSE))</f>
        <v>0</v>
      </c>
      <c r="L29" s="26"/>
      <c r="M29" s="26"/>
      <c r="N29" s="26"/>
    </row>
    <row r="30" spans="1:14" ht="15" hidden="1" thickBot="1">
      <c r="A30" s="568"/>
      <c r="B30" s="560"/>
      <c r="C30" s="233"/>
      <c r="D30" s="253">
        <v>0</v>
      </c>
      <c r="E30" s="128"/>
      <c r="F30" s="204"/>
      <c r="G30" s="204"/>
      <c r="H30" s="168" t="s">
        <v>1824</v>
      </c>
      <c r="I30" s="144"/>
      <c r="J30" s="211"/>
      <c r="K30" s="166">
        <f>IF(C30="",,VLOOKUP(C30,Patrones!$A$1:$E$293,5,FALSE))</f>
        <v>0</v>
      </c>
      <c r="L30" s="166"/>
      <c r="M30" s="166"/>
      <c r="N30" s="166"/>
    </row>
    <row r="31" spans="1:14" hidden="1">
      <c r="A31" s="568"/>
      <c r="B31" s="561" t="s">
        <v>28</v>
      </c>
      <c r="C31" s="22"/>
      <c r="D31" s="27">
        <v>0</v>
      </c>
      <c r="E31" s="22"/>
      <c r="F31" s="23"/>
      <c r="G31" s="23"/>
      <c r="H31" s="24" t="s">
        <v>1824</v>
      </c>
      <c r="I31" s="25"/>
      <c r="J31" s="98"/>
      <c r="K31" s="27">
        <f>IF(C31="",,VLOOKUP(C31,Patrones!$A$1:$E$293,5,FALSE))</f>
        <v>0</v>
      </c>
      <c r="L31" s="27"/>
      <c r="M31" s="27"/>
      <c r="N31" s="27"/>
    </row>
    <row r="32" spans="1:14" hidden="1">
      <c r="A32" s="568"/>
      <c r="B32" s="562"/>
      <c r="C32" s="127"/>
      <c r="D32" s="145">
        <v>0</v>
      </c>
      <c r="E32" s="127"/>
      <c r="F32" s="165"/>
      <c r="G32" s="165"/>
      <c r="H32" s="79" t="s">
        <v>1824</v>
      </c>
      <c r="I32" s="146"/>
      <c r="J32" s="242"/>
      <c r="K32" s="145">
        <f>IF(C32="",,VLOOKUP(C32,Patrones!$A$1:$E$293,5,FALSE))</f>
        <v>0</v>
      </c>
      <c r="L32" s="145"/>
      <c r="M32" s="145"/>
      <c r="N32" s="145"/>
    </row>
    <row r="33" spans="1:14" ht="15" hidden="1" thickBot="1">
      <c r="A33" s="568"/>
      <c r="B33" s="563"/>
      <c r="C33" s="173"/>
      <c r="D33" s="169">
        <v>0</v>
      </c>
      <c r="E33" s="173"/>
      <c r="F33" s="170"/>
      <c r="G33" s="170"/>
      <c r="H33" s="171" t="s">
        <v>1824</v>
      </c>
      <c r="I33" s="172"/>
      <c r="J33" s="268"/>
      <c r="K33" s="169">
        <f>IF(C33="",,VLOOKUP(C33,Patrones!$A$1:$E$293,5,FALSE))</f>
        <v>0</v>
      </c>
      <c r="L33" s="169"/>
      <c r="M33" s="169"/>
      <c r="N33" s="169"/>
    </row>
    <row r="34" spans="1:14" ht="15" hidden="1" customHeight="1">
      <c r="A34" s="568"/>
      <c r="B34" s="570" t="s">
        <v>203</v>
      </c>
      <c r="C34" s="232"/>
      <c r="D34" s="252">
        <v>0</v>
      </c>
      <c r="E34" s="20"/>
      <c r="F34" s="91"/>
      <c r="G34" s="91"/>
      <c r="H34" s="92" t="s">
        <v>1824</v>
      </c>
      <c r="I34" s="154"/>
      <c r="J34" s="99"/>
      <c r="K34" s="28"/>
      <c r="L34" s="28"/>
      <c r="M34" s="28"/>
      <c r="N34" s="28"/>
    </row>
    <row r="35" spans="1:14" ht="15.75" hidden="1" customHeight="1" thickBot="1">
      <c r="A35" s="568"/>
      <c r="B35" s="571"/>
      <c r="C35" s="233"/>
      <c r="D35" s="253">
        <v>0</v>
      </c>
      <c r="E35" s="128"/>
      <c r="F35" s="204"/>
      <c r="G35" s="204"/>
      <c r="H35" s="168" t="s">
        <v>1824</v>
      </c>
      <c r="I35" s="144"/>
      <c r="J35" s="211"/>
      <c r="K35" s="166"/>
      <c r="L35" s="166"/>
      <c r="M35" s="166"/>
      <c r="N35" s="166"/>
    </row>
    <row r="36" spans="1:14" hidden="1">
      <c r="A36" s="568"/>
      <c r="B36" s="561" t="s">
        <v>21</v>
      </c>
      <c r="C36" s="22"/>
      <c r="D36" s="27">
        <v>0</v>
      </c>
      <c r="E36" s="22"/>
      <c r="F36" s="23"/>
      <c r="G36" s="23"/>
      <c r="H36" s="226" t="s">
        <v>1824</v>
      </c>
      <c r="I36" s="25"/>
      <c r="J36" s="97"/>
      <c r="K36" s="27"/>
      <c r="L36" s="27"/>
      <c r="M36" s="27"/>
      <c r="N36" s="27"/>
    </row>
    <row r="37" spans="1:14" ht="15" hidden="1" thickBot="1">
      <c r="A37" s="568"/>
      <c r="B37" s="563"/>
      <c r="C37" s="173"/>
      <c r="D37" s="169">
        <v>0</v>
      </c>
      <c r="E37" s="173"/>
      <c r="F37" s="170"/>
      <c r="G37" s="170"/>
      <c r="H37" s="171" t="s">
        <v>1824</v>
      </c>
      <c r="I37" s="172"/>
      <c r="J37" s="195"/>
      <c r="K37" s="169"/>
      <c r="L37" s="169"/>
      <c r="M37" s="169"/>
      <c r="N37" s="169"/>
    </row>
    <row r="38" spans="1:14">
      <c r="A38" s="568"/>
      <c r="B38" s="570" t="s">
        <v>22</v>
      </c>
      <c r="C38" s="232" t="s">
        <v>124</v>
      </c>
      <c r="D38" s="252"/>
      <c r="E38" s="20"/>
      <c r="F38" s="21"/>
      <c r="G38" s="21"/>
      <c r="H38" s="92" t="s">
        <v>1824</v>
      </c>
      <c r="I38" s="154" t="s">
        <v>2500</v>
      </c>
      <c r="J38" s="100"/>
      <c r="K38" s="28" t="e">
        <f>IF(C38="",,VLOOKUP(C38,Patrones!$A$1:$E$293,5,FALSE))</f>
        <v>#N/A</v>
      </c>
      <c r="L38" s="28"/>
      <c r="M38" s="28"/>
      <c r="N38" s="26"/>
    </row>
    <row r="39" spans="1:14" hidden="1">
      <c r="A39" s="568"/>
      <c r="B39" s="572"/>
      <c r="C39" s="234"/>
      <c r="D39" s="254">
        <v>0</v>
      </c>
      <c r="E39" s="32"/>
      <c r="F39" s="257"/>
      <c r="G39" s="257"/>
      <c r="H39" s="96" t="s">
        <v>1824</v>
      </c>
      <c r="I39" s="256"/>
      <c r="J39" s="263"/>
      <c r="K39" s="26">
        <f>IF(C39="",,VLOOKUP(C39,Patrones!$A$1:$E$293,5,FALSE))</f>
        <v>0</v>
      </c>
      <c r="L39" s="26"/>
      <c r="M39" s="26"/>
      <c r="N39" s="149"/>
    </row>
    <row r="40" spans="1:14" ht="15" hidden="1" thickBot="1">
      <c r="A40" s="569"/>
      <c r="B40" s="571"/>
      <c r="C40" s="235"/>
      <c r="D40" s="255">
        <v>0</v>
      </c>
      <c r="E40" s="167"/>
      <c r="F40" s="196"/>
      <c r="G40" s="196"/>
      <c r="H40" s="168" t="s">
        <v>1824</v>
      </c>
      <c r="I40" s="174"/>
      <c r="J40" s="230"/>
      <c r="K40" s="166">
        <f>IF(C40="",,VLOOKUP(C40,Patrones!$A$1:$E$293,5,FALSE))</f>
        <v>0</v>
      </c>
      <c r="L40" s="166"/>
      <c r="M40" s="166"/>
      <c r="N40" s="29"/>
    </row>
    <row r="41" spans="1:14" ht="15" thickBot="1">
      <c r="C41" s="102"/>
      <c r="E41" s="2"/>
      <c r="G41" s="198" t="s">
        <v>37</v>
      </c>
      <c r="H41" s="199">
        <v>32</v>
      </c>
      <c r="I41" s="103"/>
    </row>
    <row r="42" spans="1:14">
      <c r="C42" s="102"/>
      <c r="E42" s="2"/>
      <c r="G42" s="104"/>
      <c r="H42" s="105"/>
    </row>
    <row r="43" spans="1:14">
      <c r="C43" s="102"/>
      <c r="E43" s="2"/>
      <c r="G43" s="104"/>
      <c r="H43" s="105"/>
    </row>
    <row r="44" spans="1:14">
      <c r="C44" s="102"/>
    </row>
    <row r="45" spans="1:14">
      <c r="C45" s="102"/>
    </row>
    <row r="46" spans="1:14">
      <c r="C46" s="102"/>
    </row>
    <row r="47" spans="1:14">
      <c r="C47" s="102"/>
    </row>
    <row r="48" spans="1:14">
      <c r="C48" s="241"/>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sheetData>
  <mergeCells count="34">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 ref="A4:A6"/>
    <mergeCell ref="B4:B6"/>
    <mergeCell ref="C4:C6"/>
    <mergeCell ref="A21:A27"/>
    <mergeCell ref="B21:B24"/>
    <mergeCell ref="B25:B27"/>
    <mergeCell ref="A7:A20"/>
    <mergeCell ref="B7:B8"/>
    <mergeCell ref="B9:B10"/>
    <mergeCell ref="B11:B14"/>
    <mergeCell ref="B15:B17"/>
    <mergeCell ref="B18:B20"/>
    <mergeCell ref="A28:A40"/>
    <mergeCell ref="B28:B30"/>
    <mergeCell ref="B31:B33"/>
    <mergeCell ref="B34:B35"/>
    <mergeCell ref="B36:B37"/>
    <mergeCell ref="B38:B40"/>
  </mergeCells>
  <dataValidations count="1">
    <dataValidation type="list" allowBlank="1" showInputMessage="1" showErrorMessage="1" sqref="N7:N40" xr:uid="{490A5919-98CF-4754-8136-AAC195A2BDE1}">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DA32CC17-7082-4E47-88C0-0B6AE084B093}">
          <x14:formula1>
            <xm:f>Guias!$A$5:$A$84</xm:f>
          </x14:formula1>
          <xm:sqref>C21:C24</xm:sqref>
        </x14:dataValidation>
        <x14:dataValidation type="list" allowBlank="1" showInputMessage="1" xr:uid="{E74D8597-295A-45F5-BDA6-F3EC9A412789}">
          <x14:formula1>
            <xm:f>Guias!$A$143:$A$167</xm:f>
          </x14:formula1>
          <xm:sqref>C28:C30</xm:sqref>
        </x14:dataValidation>
        <x14:dataValidation type="list" allowBlank="1" showInputMessage="1" xr:uid="{4D3F7961-0162-466C-8A9E-55F332EFCC27}">
          <x14:formula1>
            <xm:f>Guias!$A$172:$A$199</xm:f>
          </x14:formula1>
          <xm:sqref>C38:C40</xm:sqref>
        </x14:dataValidation>
        <x14:dataValidation type="list" allowBlank="1" showInputMessage="1" xr:uid="{561DDDF4-BCD6-4907-AF8D-7B37BCCB9BCF}">
          <x14:formula1>
            <xm:f>Guias!$A$226:$A$229</xm:f>
          </x14:formula1>
          <xm:sqref>C9:C10</xm:sqref>
        </x14:dataValidation>
        <x14:dataValidation type="list" allowBlank="1" showInputMessage="1" xr:uid="{CB8BBF9C-4ADD-43A8-B6C5-52F144A0273A}">
          <x14:formula1>
            <xm:f>Guias!$A$230:$A$242</xm:f>
          </x14:formula1>
          <xm:sqref>C31:C33</xm:sqref>
        </x14:dataValidation>
        <x14:dataValidation type="list" allowBlank="1" showInputMessage="1" xr:uid="{AA18DE1B-2449-42E3-84C2-9B2F6FD1ADDF}">
          <x14:formula1>
            <xm:f>Guias!$A$243:$A$244</xm:f>
          </x14:formula1>
          <xm:sqref>C34:C35</xm:sqref>
        </x14:dataValidation>
        <x14:dataValidation type="list" allowBlank="1" showInputMessage="1" xr:uid="{E8C7F76C-D6F1-42D2-A7F6-D028161D66A3}">
          <x14:formula1>
            <xm:f>Guias!$A$168:$A$171</xm:f>
          </x14:formula1>
          <xm:sqref>C36:C37</xm:sqref>
        </x14:dataValidation>
        <x14:dataValidation type="list" allowBlank="1" showInputMessage="1" xr:uid="{10FC98B0-335A-424D-9241-F89F43CC55EA}">
          <x14:formula1>
            <xm:f>Guias!$A$260:$A$272</xm:f>
          </x14:formula1>
          <xm:sqref>C18:C20</xm:sqref>
        </x14:dataValidation>
        <x14:dataValidation type="list" allowBlank="1" showInputMessage="1" xr:uid="{7D1C6F80-0D32-41CC-BF54-C35F780E810E}">
          <x14:formula1>
            <xm:f>Guias!$A$200:$A$224</xm:f>
          </x14:formula1>
          <xm:sqref>C11:C14</xm:sqref>
        </x14:dataValidation>
        <x14:dataValidation type="list" allowBlank="1" showInputMessage="1" xr:uid="{3CB00CB9-3A2B-460C-810C-231959DF1E8E}">
          <x14:formula1>
            <xm:f>Guias!$A$245:$A$259</xm:f>
          </x14:formula1>
          <xm:sqref>C15:C17</xm:sqref>
        </x14:dataValidation>
        <x14:dataValidation type="list" allowBlank="1" showInputMessage="1" xr:uid="{5397963B-27B5-4FFE-B58D-70F2763D376A}">
          <x14:formula1>
            <xm:f>Guias!$A$85:$A$142</xm:f>
          </x14:formula1>
          <xm:sqref>C25:C27</xm:sqref>
        </x14:dataValidation>
        <x14:dataValidation type="list" allowBlank="1" showInputMessage="1" xr:uid="{A9ACFB4F-6665-447E-BB1F-3CDA8BAB42FE}">
          <x14:formula1>
            <xm:f>Guias!$A$2:$A$4</xm:f>
          </x14:formula1>
          <xm:sqref>C7:C8</xm:sqref>
        </x14:dataValidation>
        <x14:dataValidation type="list" allowBlank="1" showInputMessage="1" showErrorMessage="1" xr:uid="{BFD1D6EF-343F-49C8-B70F-C19C42BEB0A1}">
          <x14:formula1>
            <xm:f>Guias!$R$3:$R$102</xm:f>
          </x14:formula1>
          <xm:sqref>M7:M40</xm:sqref>
        </x14:dataValidation>
        <x14:dataValidation type="list" allowBlank="1" showInputMessage="1" showErrorMessage="1" xr:uid="{3B44E350-5275-4A5E-8B80-E212D0F9C1A5}">
          <x14:formula1>
            <xm:f>Guias!$P$3:$P$78</xm:f>
          </x14:formula1>
          <xm:sqref>L7:L40</xm:sqref>
        </x14:dataValidation>
        <x14:dataValidation type="list" allowBlank="1" showInputMessage="1" xr:uid="{36CD9C2F-3AD7-4FF7-A07D-2EC2FFE10DA3}">
          <x14:formula1>
            <xm:f>Guias!$J$3:$J$25</xm:f>
          </x14:formula1>
          <xm:sqref>I7:I40</xm:sqref>
        </x14:dataValidation>
        <x14:dataValidation type="list" allowBlank="1" showInputMessage="1" xr:uid="{92D84DA1-1D1B-43FD-BA92-92BA6AF67E4B}">
          <x14:formula1>
            <xm:f>Guias!$H$3:$H$22</xm:f>
          </x14:formula1>
          <xm:sqref>E7:E40</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FCBC-4EC4-4865-887F-1D2AC2BFCADC}">
  <sheetPr codeName="Sheet35"/>
  <dimension ref="A1:N79"/>
  <sheetViews>
    <sheetView zoomScaleNormal="100" workbookViewId="0">
      <selection activeCell="L54" sqref="L54"/>
    </sheetView>
  </sheetViews>
  <sheetFormatPr defaultColWidth="9.453125" defaultRowHeight="14.5"/>
  <cols>
    <col min="1" max="1" width="3.453125" style="3" customWidth="1"/>
    <col min="2" max="2" width="15.54296875" style="3" customWidth="1"/>
    <col min="3" max="3" width="17.54296875" style="3" customWidth="1"/>
    <col min="4" max="4" width="9.453125" style="3" hidden="1" customWidth="1"/>
    <col min="5" max="5" width="16.54296875" style="3" hidden="1" customWidth="1"/>
    <col min="6" max="8" width="10.453125" style="3" hidden="1" customWidth="1"/>
    <col min="9" max="9" width="78.453125" style="3" hidden="1"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4" ht="15" thickBot="1"/>
    <row r="2" spans="1:14" ht="21.65" customHeight="1">
      <c r="A2" s="544" t="s">
        <v>0</v>
      </c>
      <c r="B2" s="545"/>
      <c r="C2" s="545"/>
      <c r="D2" s="545"/>
      <c r="E2" s="545"/>
      <c r="F2" s="545"/>
      <c r="G2" s="545"/>
      <c r="H2" s="545"/>
      <c r="I2" s="546"/>
      <c r="J2" s="532" t="s">
        <v>1033</v>
      </c>
      <c r="K2" s="532"/>
      <c r="L2" s="532"/>
      <c r="M2" s="532"/>
      <c r="N2" s="532"/>
    </row>
    <row r="3" spans="1:14" ht="24.75" customHeight="1" thickBot="1">
      <c r="A3" s="547"/>
      <c r="B3" s="548"/>
      <c r="C3" s="548"/>
      <c r="D3" s="548"/>
      <c r="E3" s="548"/>
      <c r="F3" s="548"/>
      <c r="G3" s="548"/>
      <c r="H3" s="548"/>
      <c r="I3" s="549"/>
      <c r="J3" s="533"/>
      <c r="K3" s="533"/>
      <c r="L3" s="533"/>
      <c r="M3" s="533"/>
      <c r="N3" s="533"/>
    </row>
    <row r="4" spans="1:14"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4" ht="14.25" customHeight="1">
      <c r="A5" s="554"/>
      <c r="B5" s="538"/>
      <c r="C5" s="538"/>
      <c r="D5" s="535"/>
      <c r="E5" s="538"/>
      <c r="F5" s="542"/>
      <c r="G5" s="543"/>
      <c r="H5" s="535"/>
      <c r="I5" s="538"/>
      <c r="J5" s="538"/>
      <c r="K5" s="551"/>
      <c r="L5" s="551"/>
      <c r="M5" s="551"/>
      <c r="N5" s="551"/>
    </row>
    <row r="6" spans="1:14" ht="24.75" customHeight="1" thickBot="1">
      <c r="A6" s="555"/>
      <c r="B6" s="539"/>
      <c r="C6" s="539"/>
      <c r="D6" s="536"/>
      <c r="E6" s="539"/>
      <c r="F6" s="209" t="s">
        <v>6</v>
      </c>
      <c r="G6" s="210" t="s">
        <v>7</v>
      </c>
      <c r="H6" s="210" t="s">
        <v>1029</v>
      </c>
      <c r="I6" s="539"/>
      <c r="J6" s="539"/>
      <c r="K6" s="552"/>
      <c r="L6" s="552"/>
      <c r="M6" s="552"/>
      <c r="N6" s="552"/>
    </row>
    <row r="7" spans="1:14">
      <c r="A7" s="564" t="s">
        <v>658</v>
      </c>
      <c r="B7" s="561" t="s">
        <v>67</v>
      </c>
      <c r="C7" s="22"/>
      <c r="D7" s="27">
        <f>IF(C7="",,VLOOKUP(C7,CIERRE!A$70:AJ$800,9,FALSE))</f>
        <v>0</v>
      </c>
      <c r="E7" s="22"/>
      <c r="F7" s="23"/>
      <c r="G7" s="23"/>
      <c r="H7" s="24" t="str">
        <f t="shared" ref="H7:H47" si="0">IF(MID(G7,1,3)="Con","",IF(E7="APAGADO",D7/24*(IF((G7-F7)*24&gt;0,(G7-F7)*24,24+(G7-F7)*24))," "))</f>
        <v xml:space="preserve"> </v>
      </c>
      <c r="I7" s="25"/>
      <c r="J7" s="97"/>
      <c r="K7" s="27"/>
      <c r="L7" s="27"/>
      <c r="M7" s="27"/>
      <c r="N7" s="27"/>
    </row>
    <row r="8" spans="1:14" ht="15" customHeight="1" thickBot="1">
      <c r="A8" s="565"/>
      <c r="B8" s="563"/>
      <c r="C8" s="19"/>
      <c r="D8" s="161">
        <f>IF(C8="",,VLOOKUP(C8,CIERRE!A$70:AJ$800,9,FALSE))</f>
        <v>0</v>
      </c>
      <c r="E8" s="78"/>
      <c r="F8" s="170"/>
      <c r="G8" s="170"/>
      <c r="H8" s="171" t="str">
        <f t="shared" si="0"/>
        <v xml:space="preserve"> </v>
      </c>
      <c r="I8" s="155"/>
      <c r="J8" s="231"/>
      <c r="K8" s="151"/>
      <c r="L8" s="151"/>
      <c r="M8" s="151"/>
      <c r="N8" s="151"/>
    </row>
    <row r="9" spans="1:14" ht="15" customHeight="1">
      <c r="A9" s="565"/>
      <c r="B9" s="558" t="s">
        <v>127</v>
      </c>
      <c r="C9" s="232"/>
      <c r="D9" s="252">
        <f>IF(C9="",,VLOOKUP(C9,CIERRE!A$70:AJ$800,9,FALSE))</f>
        <v>0</v>
      </c>
      <c r="E9" s="20"/>
      <c r="F9" s="91"/>
      <c r="G9" s="91"/>
      <c r="H9" s="92" t="str">
        <f t="shared" si="0"/>
        <v xml:space="preserve"> </v>
      </c>
      <c r="I9" s="154"/>
      <c r="J9" s="99"/>
      <c r="K9" s="28"/>
      <c r="L9" s="28"/>
      <c r="M9" s="28"/>
      <c r="N9" s="28"/>
    </row>
    <row r="10" spans="1:14" ht="15"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4" ht="58">
      <c r="A11" s="565"/>
      <c r="B11" s="561" t="s">
        <v>23</v>
      </c>
      <c r="C11" s="22" t="s">
        <v>26</v>
      </c>
      <c r="D11" s="27">
        <f>IF(C11="",,VLOOKUP(C11,CIERRE!A$70:AJ$800,9,FALSE))</f>
        <v>165.88</v>
      </c>
      <c r="E11" s="22" t="s">
        <v>490</v>
      </c>
      <c r="F11" s="23"/>
      <c r="G11" s="23"/>
      <c r="H11" s="24" t="str">
        <f t="shared" si="0"/>
        <v xml:space="preserve"> </v>
      </c>
      <c r="I11" s="25" t="s">
        <v>2499</v>
      </c>
      <c r="J11" s="97" t="s">
        <v>2502</v>
      </c>
      <c r="K11" s="27" t="str">
        <f>IF(C11="",,VLOOKUP(C11,Patrones!$A$1:$E$293,5,FALSE))</f>
        <v>YLBA-026WIW</v>
      </c>
      <c r="L11" s="27"/>
      <c r="M11" s="27"/>
      <c r="N11" s="27"/>
    </row>
    <row r="12" spans="1:14" ht="29.5" thickBot="1">
      <c r="A12" s="565"/>
      <c r="B12" s="562"/>
      <c r="C12" s="19" t="s">
        <v>26</v>
      </c>
      <c r="D12" s="161">
        <f>IF(C12="",,VLOOKUP(C12,CIERRE!A$70:AJ$800,9,FALSE))</f>
        <v>165.88</v>
      </c>
      <c r="E12" s="127" t="s">
        <v>490</v>
      </c>
      <c r="F12" s="83"/>
      <c r="G12" s="83"/>
      <c r="H12" s="226"/>
      <c r="I12" s="270" t="s">
        <v>2503</v>
      </c>
      <c r="J12" s="262" t="s">
        <v>2515</v>
      </c>
      <c r="K12" s="161"/>
      <c r="L12" s="161"/>
      <c r="M12" s="161"/>
      <c r="N12" s="161"/>
    </row>
    <row r="13" spans="1:14">
      <c r="A13" s="565"/>
      <c r="B13" s="562"/>
      <c r="C13" s="19" t="s">
        <v>126</v>
      </c>
      <c r="D13" s="161">
        <f>IF(C13="",,VLOOKUP(C13,CIERRE!A$70:AJ$800,9,FALSE))</f>
        <v>625.6</v>
      </c>
      <c r="E13" s="22" t="s">
        <v>171</v>
      </c>
      <c r="F13" s="83"/>
      <c r="G13" s="83"/>
      <c r="H13" s="226" t="str">
        <f t="shared" si="0"/>
        <v xml:space="preserve"> </v>
      </c>
      <c r="I13" s="270" t="s">
        <v>2501</v>
      </c>
      <c r="J13" s="262"/>
      <c r="K13" s="161" t="str">
        <f>IF(C13="",,VLOOKUP(C13,Patrones!$A$1:$E$293,5,FALSE))</f>
        <v>CLB-003IUI</v>
      </c>
      <c r="L13" s="161"/>
      <c r="M13" s="161"/>
      <c r="N13" s="161"/>
    </row>
    <row r="14" spans="1:14" ht="15" thickBot="1">
      <c r="A14" s="565"/>
      <c r="B14" s="563"/>
      <c r="C14" s="19" t="s">
        <v>642</v>
      </c>
      <c r="D14" s="161">
        <f>IF(C14="",,VLOOKUP(C14,CIERRE!A$70:AJ$800,9,FALSE))</f>
        <v>1236.92</v>
      </c>
      <c r="E14" s="173"/>
      <c r="F14" s="170"/>
      <c r="G14" s="170"/>
      <c r="H14" s="171" t="str">
        <f t="shared" si="0"/>
        <v xml:space="preserve"> </v>
      </c>
      <c r="I14" s="434" t="s">
        <v>2517</v>
      </c>
      <c r="J14" s="195" t="s">
        <v>2516</v>
      </c>
      <c r="K14" s="169" t="str">
        <f>IF(C14="",,VLOOKUP(C14,Patrones!$A$1:$E$293,5,FALSE))</f>
        <v>CLBC-040WIW</v>
      </c>
      <c r="L14" s="169"/>
      <c r="M14" s="169"/>
      <c r="N14" s="169"/>
    </row>
    <row r="15" spans="1:14">
      <c r="A15" s="565"/>
      <c r="B15" s="558" t="s">
        <v>29</v>
      </c>
      <c r="C15" s="232" t="s">
        <v>272</v>
      </c>
      <c r="D15" s="252">
        <f>IF(C15="",,VLOOKUP(C15,CIERRE!A$70:AJ$800,9,FALSE))</f>
        <v>17.16</v>
      </c>
      <c r="E15" s="20" t="s">
        <v>137</v>
      </c>
      <c r="F15" s="91">
        <v>0.1111111111111111</v>
      </c>
      <c r="G15" s="91" t="s">
        <v>978</v>
      </c>
      <c r="H15" s="92">
        <v>1</v>
      </c>
      <c r="I15" s="251" t="s">
        <v>1042</v>
      </c>
      <c r="J15" s="99" t="s">
        <v>2514</v>
      </c>
      <c r="K15" s="28"/>
      <c r="L15" s="28"/>
      <c r="M15" s="28"/>
      <c r="N15" s="28"/>
    </row>
    <row r="16" spans="1:14">
      <c r="A16" s="565"/>
      <c r="B16" s="559"/>
      <c r="C16" s="234" t="s">
        <v>2348</v>
      </c>
      <c r="D16" s="254">
        <f>IF(C16="",,VLOOKUP(C16,CIERRE!A$70:AJ$800,9,FALSE))</f>
        <v>104.8</v>
      </c>
      <c r="E16" s="32" t="s">
        <v>171</v>
      </c>
      <c r="F16" s="257"/>
      <c r="G16" s="257"/>
      <c r="H16" s="317" t="str">
        <f t="shared" ref="H16" si="1">IF(MID(G16,1,3)="Con","",IF(E16="APAGADO",D16/24*(IF((G16-F16)*24&gt;0,(G16-F16)*24,24+(G16-F16)*24))," "))</f>
        <v xml:space="preserve"> </v>
      </c>
      <c r="I16" s="256" t="s">
        <v>2504</v>
      </c>
      <c r="J16" s="267" t="s">
        <v>2514</v>
      </c>
      <c r="K16" s="26"/>
      <c r="L16" s="26"/>
      <c r="M16" s="26"/>
      <c r="N16" s="26"/>
    </row>
    <row r="17" spans="1:14" ht="15" thickBot="1">
      <c r="A17" s="565"/>
      <c r="B17" s="560"/>
      <c r="C17" s="233"/>
      <c r="D17" s="253">
        <f>IF(C17="",,VLOOKUP(C17,CIERRE!A$70:AJ$800,9,FALSE))</f>
        <v>0</v>
      </c>
      <c r="E17" s="128"/>
      <c r="F17" s="204"/>
      <c r="G17" s="204"/>
      <c r="H17" s="168" t="str">
        <f t="shared" si="0"/>
        <v xml:space="preserve"> </v>
      </c>
      <c r="I17" s="144"/>
      <c r="J17" s="211"/>
      <c r="K17" s="166"/>
      <c r="L17" s="166"/>
      <c r="M17" s="166"/>
      <c r="N17" s="166"/>
    </row>
    <row r="18" spans="1:14">
      <c r="A18" s="565"/>
      <c r="B18" s="561" t="s">
        <v>33</v>
      </c>
      <c r="C18" s="22"/>
      <c r="D18" s="27">
        <f>IF(C18="",,VLOOKUP(C18,CIERRE!A$70:AJ$800,9,FALSE))</f>
        <v>0</v>
      </c>
      <c r="E18" s="22"/>
      <c r="F18" s="23"/>
      <c r="G18" s="23"/>
      <c r="H18" s="24" t="str">
        <f t="shared" si="0"/>
        <v xml:space="preserve"> </v>
      </c>
      <c r="I18" s="25"/>
      <c r="J18" s="97"/>
      <c r="K18" s="27">
        <f>IF(C18="",,VLOOKUP(C18,Patrones!$A$1:$E$293,5,FALSE))</f>
        <v>0</v>
      </c>
      <c r="L18" s="27"/>
      <c r="M18" s="27"/>
      <c r="N18" s="27"/>
    </row>
    <row r="19" spans="1:14">
      <c r="A19" s="565"/>
      <c r="B19" s="562"/>
      <c r="C19" s="19"/>
      <c r="D19" s="161">
        <f>IF(C19="",,VLOOKUP(C19,CIERRE!A$70:AJ$800,9,FALSE))</f>
        <v>0</v>
      </c>
      <c r="E19" s="127"/>
      <c r="F19" s="165"/>
      <c r="G19" s="165">
        <v>25</v>
      </c>
      <c r="H19" s="79" t="str">
        <f t="shared" si="0"/>
        <v xml:space="preserve"> </v>
      </c>
      <c r="I19" s="146"/>
      <c r="J19" s="269"/>
      <c r="K19" s="145">
        <f>IF(C19="",,VLOOKUP(C19,Patrones!$A$1:$E$293,5,FALSE))</f>
        <v>0</v>
      </c>
      <c r="L19" s="145"/>
      <c r="M19" s="145"/>
      <c r="N19" s="145"/>
    </row>
    <row r="20" spans="1:14" ht="15" thickBot="1">
      <c r="A20" s="566"/>
      <c r="B20" s="563"/>
      <c r="C20" s="19"/>
      <c r="D20" s="169">
        <f>IF(C20="",,VLOOKUP(C20,CIERRE!A$70:AJ$800,9,FALSE))</f>
        <v>0</v>
      </c>
      <c r="E20" s="173"/>
      <c r="F20" s="170"/>
      <c r="G20" s="170"/>
      <c r="H20" s="171" t="str">
        <f t="shared" si="0"/>
        <v xml:space="preserve"> </v>
      </c>
      <c r="I20" s="172"/>
      <c r="J20" s="195"/>
      <c r="K20" s="169">
        <f>IF(C20="",,VLOOKUP(C20,Patrones!$A$1:$E$293,5,FALSE))</f>
        <v>0</v>
      </c>
      <c r="L20" s="169"/>
      <c r="M20" s="169"/>
      <c r="N20" s="169"/>
    </row>
    <row r="21" spans="1:14">
      <c r="A21" s="556" t="s">
        <v>659</v>
      </c>
      <c r="B21" s="558" t="s">
        <v>8</v>
      </c>
      <c r="C21" s="232" t="s">
        <v>1180</v>
      </c>
      <c r="D21" s="253">
        <f>IF(C21="",,VLOOKUP(C21,CIERRE!A$70:AJ$800,9,FALSE))</f>
        <v>286</v>
      </c>
      <c r="E21" s="20" t="s">
        <v>137</v>
      </c>
      <c r="F21" s="91">
        <v>0.84027777777777779</v>
      </c>
      <c r="G21" s="91">
        <v>0.14583333333333334</v>
      </c>
      <c r="H21" s="92">
        <f>IF(MID(G21,1,3)="Con","",IF(E21="APAGADO",D21/24*(IF((G21-F21)*24&gt;0,(G21-F21)*24,24+(G21-F21)*24))," "))</f>
        <v>87.388888888888914</v>
      </c>
      <c r="I21" s="154" t="s">
        <v>1053</v>
      </c>
      <c r="J21" s="99"/>
      <c r="K21" s="28" t="str">
        <f>IF(C21="",,VLOOKUP(C21,Patrones!$A$1:$E$293,5,FALSE))</f>
        <v>ACAJ-209R1IUI</v>
      </c>
      <c r="L21" s="28"/>
      <c r="M21" s="28"/>
      <c r="N21" s="28"/>
    </row>
    <row r="22" spans="1:14">
      <c r="A22" s="557"/>
      <c r="B22" s="559"/>
      <c r="C22" s="237" t="s">
        <v>1312</v>
      </c>
      <c r="D22" s="254" t="e">
        <f>IF(C22="",,VLOOKUP(C22,CIERRE!A$70:AJ$800,9,FALSE))</f>
        <v>#N/A</v>
      </c>
      <c r="E22" s="238" t="s">
        <v>137</v>
      </c>
      <c r="F22" s="228">
        <v>0.91666666666666663</v>
      </c>
      <c r="G22" s="228" t="s">
        <v>978</v>
      </c>
      <c r="H22" s="239">
        <v>29</v>
      </c>
      <c r="I22" s="251" t="s">
        <v>1045</v>
      </c>
      <c r="J22" s="229"/>
      <c r="K22" s="162" t="e">
        <f>IF(C22="",,VLOOKUP(C22,Patrones!$A$1:$E$293,5,FALSE))</f>
        <v>#N/A</v>
      </c>
      <c r="L22" s="162"/>
      <c r="M22" s="162"/>
      <c r="N22" s="162"/>
    </row>
    <row r="23" spans="1:14">
      <c r="A23" s="557"/>
      <c r="B23" s="559"/>
      <c r="C23" s="237" t="s">
        <v>81</v>
      </c>
      <c r="D23" s="254"/>
      <c r="E23" s="238"/>
      <c r="F23" s="228"/>
      <c r="G23" s="228"/>
      <c r="H23" s="239"/>
      <c r="I23" s="251"/>
      <c r="J23" s="229" t="s">
        <v>2521</v>
      </c>
      <c r="K23" s="162"/>
      <c r="L23" s="162"/>
      <c r="M23" s="162"/>
      <c r="N23" s="162"/>
    </row>
    <row r="24" spans="1:14">
      <c r="A24" s="557"/>
      <c r="B24" s="559"/>
      <c r="C24" s="237" t="s">
        <v>1061</v>
      </c>
      <c r="D24" s="254"/>
      <c r="E24" s="238"/>
      <c r="F24" s="228"/>
      <c r="G24" s="228"/>
      <c r="H24" s="239"/>
      <c r="I24" s="251"/>
      <c r="J24" s="229" t="s">
        <v>2522</v>
      </c>
      <c r="K24" s="162"/>
      <c r="L24" s="162"/>
      <c r="M24" s="162"/>
      <c r="N24" s="162"/>
    </row>
    <row r="25" spans="1:14">
      <c r="A25" s="557"/>
      <c r="B25" s="559"/>
      <c r="C25" s="237">
        <v>132</v>
      </c>
      <c r="D25" s="254"/>
      <c r="E25" s="238"/>
      <c r="F25" s="228"/>
      <c r="G25" s="228"/>
      <c r="H25" s="239"/>
      <c r="I25" s="251"/>
      <c r="J25" s="229" t="s">
        <v>2523</v>
      </c>
      <c r="K25" s="162"/>
      <c r="L25" s="162"/>
      <c r="M25" s="162"/>
      <c r="N25" s="162"/>
    </row>
    <row r="26" spans="1:14">
      <c r="A26" s="557"/>
      <c r="B26" s="559"/>
      <c r="C26" s="237">
        <v>63</v>
      </c>
      <c r="D26" s="254"/>
      <c r="E26" s="238"/>
      <c r="F26" s="228"/>
      <c r="G26" s="228"/>
      <c r="H26" s="239"/>
      <c r="I26" s="251"/>
      <c r="J26" s="229"/>
      <c r="K26" s="162"/>
      <c r="L26" s="162"/>
      <c r="M26" s="162"/>
      <c r="N26" s="162"/>
    </row>
    <row r="27" spans="1:14">
      <c r="A27" s="557"/>
      <c r="B27" s="559"/>
      <c r="C27" s="237" t="s">
        <v>255</v>
      </c>
      <c r="D27" s="254">
        <f>IF(C27="",,VLOOKUP(C27,CIERRE!A$70:AJ$800,9,FALSE))</f>
        <v>171</v>
      </c>
      <c r="E27" s="238"/>
      <c r="F27" s="228"/>
      <c r="G27" s="228"/>
      <c r="H27" s="239" t="str">
        <f t="shared" si="0"/>
        <v xml:space="preserve"> </v>
      </c>
      <c r="I27" s="251"/>
      <c r="J27" s="229" t="s">
        <v>2518</v>
      </c>
      <c r="K27" s="162" t="str">
        <f>IF(C27="",,VLOOKUP(C27,Patrones!$A$1:$E$293,5,FALSE))</f>
        <v>ACAG-002IUI</v>
      </c>
      <c r="L27" s="162"/>
      <c r="M27" s="162"/>
      <c r="N27" s="162"/>
    </row>
    <row r="28" spans="1:14">
      <c r="A28" s="557"/>
      <c r="B28" s="559"/>
      <c r="C28" s="237">
        <v>129</v>
      </c>
      <c r="D28" s="350"/>
      <c r="E28" s="238"/>
      <c r="F28" s="228"/>
      <c r="G28" s="228"/>
      <c r="H28" s="239"/>
      <c r="I28" s="365"/>
      <c r="J28" s="229" t="s">
        <v>2524</v>
      </c>
      <c r="K28" s="162"/>
      <c r="L28" s="162"/>
      <c r="M28" s="162"/>
      <c r="N28" s="162"/>
    </row>
    <row r="29" spans="1:14" ht="15" thickBot="1">
      <c r="A29" s="557"/>
      <c r="B29" s="559"/>
      <c r="C29" s="237" t="s">
        <v>95</v>
      </c>
      <c r="D29" s="350">
        <f>IF(C29="",,VLOOKUP(C29,CIERRE!A$70:AJ$800,9,FALSE))</f>
        <v>135</v>
      </c>
      <c r="E29" s="238"/>
      <c r="F29" s="228"/>
      <c r="G29" s="228"/>
      <c r="H29" s="239" t="str">
        <f t="shared" si="0"/>
        <v xml:space="preserve"> </v>
      </c>
      <c r="I29" s="431" t="s">
        <v>2519</v>
      </c>
      <c r="J29" s="101" t="s">
        <v>2520</v>
      </c>
      <c r="K29" s="29" t="e">
        <f>IF(C29="",,VLOOKUP(C29,Patrones!$A$1:$E$293,5,FALSE))</f>
        <v>#N/A</v>
      </c>
      <c r="L29" s="29"/>
      <c r="M29" s="29"/>
      <c r="N29" s="29"/>
    </row>
    <row r="30" spans="1:14">
      <c r="A30" s="557"/>
      <c r="B30" s="561" t="s">
        <v>66</v>
      </c>
      <c r="C30" s="22" t="s">
        <v>1147</v>
      </c>
      <c r="D30" s="27">
        <f>IF(C30="",,VLOOKUP(C30,CIERRE!A$70:AJ$800,9,FALSE))</f>
        <v>19.440000000000001</v>
      </c>
      <c r="E30" s="22" t="s">
        <v>137</v>
      </c>
      <c r="F30" s="297" t="s">
        <v>307</v>
      </c>
      <c r="G30" s="23" t="s">
        <v>978</v>
      </c>
      <c r="H30" s="24">
        <v>19</v>
      </c>
      <c r="I30" s="25" t="s">
        <v>1045</v>
      </c>
      <c r="J30" s="98"/>
      <c r="K30" s="27" t="e">
        <f>IF(C30="",,VLOOKUP(C30,Patrones!$A$1:$E$293,5,FALSE))</f>
        <v>#N/A</v>
      </c>
      <c r="L30" s="27"/>
      <c r="M30" s="27"/>
      <c r="N30" s="27"/>
    </row>
    <row r="31" spans="1:14">
      <c r="A31" s="557"/>
      <c r="B31" s="562"/>
      <c r="C31" s="127" t="s">
        <v>150</v>
      </c>
      <c r="D31" s="145">
        <f>IF(C31="",,VLOOKUP(C31,CIERRE!A$70:AJ$800,9,FALSE))</f>
        <v>183.96</v>
      </c>
      <c r="E31" s="127" t="s">
        <v>137</v>
      </c>
      <c r="F31" s="165">
        <v>0.40625</v>
      </c>
      <c r="G31" s="165">
        <v>0.76388888888888884</v>
      </c>
      <c r="H31" s="79">
        <f t="shared" si="0"/>
        <v>65.791249999999991</v>
      </c>
      <c r="I31" s="146" t="s">
        <v>1047</v>
      </c>
      <c r="J31" s="242" t="s">
        <v>2505</v>
      </c>
      <c r="K31" s="145" t="str">
        <f>IF(C31="",,VLOOKUP(C31,Patrones!$A$1:$E$293,5,FALSE))</f>
        <v>ACAQ-114ITI</v>
      </c>
      <c r="L31" s="161"/>
      <c r="M31" s="161"/>
      <c r="N31" s="161"/>
    </row>
    <row r="32" spans="1:14" ht="44" thickBot="1">
      <c r="A32" s="557"/>
      <c r="B32" s="563"/>
      <c r="C32" s="78" t="s">
        <v>1607</v>
      </c>
      <c r="D32" s="153">
        <f>IF(C32="",,VLOOKUP(C32,CIERRE!A$70:AJ$800,9,FALSE))</f>
        <v>137.28</v>
      </c>
      <c r="E32" s="78" t="s">
        <v>734</v>
      </c>
      <c r="F32" s="265"/>
      <c r="G32" s="265"/>
      <c r="H32" s="266" t="str">
        <f t="shared" si="0"/>
        <v xml:space="preserve"> </v>
      </c>
      <c r="I32" s="155" t="s">
        <v>2508</v>
      </c>
      <c r="J32" s="268"/>
      <c r="K32" s="153" t="e">
        <f>IF(C32="",,VLOOKUP(C32,Patrones!$A$1:$E$293,5,FALSE))</f>
        <v>#N/A</v>
      </c>
      <c r="L32" s="161"/>
      <c r="M32" s="161"/>
      <c r="N32" s="151"/>
    </row>
    <row r="33" spans="1:14">
      <c r="A33" s="567" t="s">
        <v>660</v>
      </c>
      <c r="B33" s="558" t="s">
        <v>20</v>
      </c>
      <c r="C33" s="397" t="s">
        <v>57</v>
      </c>
      <c r="D33" s="398">
        <f>IF(C33="",,VLOOKUP(C33,CIERRE!A$70:AJ$800,9,FALSE))</f>
        <v>445.28</v>
      </c>
      <c r="E33" s="399" t="s">
        <v>137</v>
      </c>
      <c r="F33" s="400">
        <v>0.6875</v>
      </c>
      <c r="G33" s="400">
        <v>4.8611111111111112E-2</v>
      </c>
      <c r="H33" s="433">
        <f t="shared" si="0"/>
        <v>160.79555555555555</v>
      </c>
      <c r="I33" s="430" t="s">
        <v>1047</v>
      </c>
      <c r="J33" s="419"/>
      <c r="K33" s="28" t="str">
        <f>IF(C33="",,VLOOKUP(C33,Patrones!$A$1:$E$293,5,FALSE))</f>
        <v>ACSD-014IUI</v>
      </c>
      <c r="L33" s="28"/>
      <c r="M33" s="28"/>
      <c r="N33" s="28"/>
    </row>
    <row r="34" spans="1:14" ht="29">
      <c r="A34" s="568"/>
      <c r="B34" s="559"/>
      <c r="C34" s="234" t="s">
        <v>57</v>
      </c>
      <c r="D34" s="254">
        <f>IF(C34="",,VLOOKUP(C34,CIERRE!A$70:AJ$800,9,FALSE))</f>
        <v>445.28</v>
      </c>
      <c r="E34" s="32" t="s">
        <v>246</v>
      </c>
      <c r="F34" s="257"/>
      <c r="G34" s="257"/>
      <c r="H34" s="317" t="str">
        <f t="shared" ref="H34" si="2">IF(MID(G34,1,3)="Con","",IF(E34="APAGADO",D34/24*(IF((G34-F34)*24&gt;0,(G34-F34)*24,24+(G34-F34)*24))," "))</f>
        <v xml:space="preserve"> </v>
      </c>
      <c r="I34" s="256" t="s">
        <v>2506</v>
      </c>
      <c r="J34" s="267" t="s">
        <v>2507</v>
      </c>
      <c r="K34" s="26" t="str">
        <f>IF(C34="",,VLOOKUP(C34,Patrones!$A$1:$E$293,5,FALSE))</f>
        <v>ACSD-014IUI</v>
      </c>
      <c r="L34" s="26"/>
      <c r="M34" s="26"/>
      <c r="N34" s="26"/>
    </row>
    <row r="35" spans="1:14" ht="29.5" thickBot="1">
      <c r="A35" s="568"/>
      <c r="B35" s="560"/>
      <c r="C35" s="233" t="s">
        <v>116</v>
      </c>
      <c r="D35" s="253">
        <f>IF(C35="",,VLOOKUP(C35,CIERRE!A$70:AJ$800,9,FALSE))</f>
        <v>321.64</v>
      </c>
      <c r="E35" s="128" t="s">
        <v>246</v>
      </c>
      <c r="F35" s="204"/>
      <c r="G35" s="204"/>
      <c r="H35" s="168" t="str">
        <f t="shared" si="0"/>
        <v xml:space="preserve"> </v>
      </c>
      <c r="I35" s="144" t="s">
        <v>2444</v>
      </c>
      <c r="J35" s="267" t="s">
        <v>2512</v>
      </c>
      <c r="K35" s="166" t="str">
        <f>IF(C35="",,VLOOKUP(C35,Patrones!$A$1:$E$293,5,FALSE))</f>
        <v>ACSC-002IUI</v>
      </c>
      <c r="L35" s="166"/>
      <c r="M35" s="166"/>
      <c r="N35" s="166"/>
    </row>
    <row r="36" spans="1:14">
      <c r="A36" s="568"/>
      <c r="B36" s="561" t="s">
        <v>28</v>
      </c>
      <c r="C36" s="22"/>
      <c r="D36" s="27">
        <f>IF(C36="",,VLOOKUP(C36,CIERRE!A$70:AJ$800,9,FALSE))</f>
        <v>0</v>
      </c>
      <c r="E36" s="22"/>
      <c r="F36" s="23"/>
      <c r="G36" s="23"/>
      <c r="H36" s="24" t="str">
        <f t="shared" si="0"/>
        <v xml:space="preserve"> </v>
      </c>
      <c r="I36" s="25"/>
      <c r="J36" s="98"/>
      <c r="K36" s="27">
        <f>IF(C36="",,VLOOKUP(C36,Patrones!$A$1:$E$293,5,FALSE))</f>
        <v>0</v>
      </c>
      <c r="L36" s="27"/>
      <c r="M36" s="27"/>
      <c r="N36" s="27"/>
    </row>
    <row r="37" spans="1:14">
      <c r="A37" s="568"/>
      <c r="B37" s="562"/>
      <c r="C37" s="127"/>
      <c r="D37" s="145">
        <f>IF(C37="",,VLOOKUP(C37,CIERRE!A$70:AJ$800,9,FALSE))</f>
        <v>0</v>
      </c>
      <c r="E37" s="127"/>
      <c r="F37" s="165"/>
      <c r="G37" s="165"/>
      <c r="H37" s="79" t="str">
        <f t="shared" si="0"/>
        <v xml:space="preserve"> </v>
      </c>
      <c r="I37" s="146"/>
      <c r="J37" s="242"/>
      <c r="K37" s="145">
        <f>IF(C37="",,VLOOKUP(C37,Patrones!$A$1:$E$293,5,FALSE))</f>
        <v>0</v>
      </c>
      <c r="L37" s="145"/>
      <c r="M37" s="145"/>
      <c r="N37" s="145"/>
    </row>
    <row r="38" spans="1:14" ht="15" thickBot="1">
      <c r="A38" s="568"/>
      <c r="B38" s="563"/>
      <c r="C38" s="173"/>
      <c r="D38" s="169">
        <f>IF(C38="",,VLOOKUP(C38,CIERRE!A$70:AJ$800,9,FALSE))</f>
        <v>0</v>
      </c>
      <c r="E38" s="173"/>
      <c r="F38" s="170"/>
      <c r="G38" s="170"/>
      <c r="H38" s="171" t="str">
        <f t="shared" si="0"/>
        <v xml:space="preserve"> </v>
      </c>
      <c r="I38" s="172"/>
      <c r="J38" s="268"/>
      <c r="K38" s="169">
        <f>IF(C38="",,VLOOKUP(C38,Patrones!$A$1:$E$293,5,FALSE))</f>
        <v>0</v>
      </c>
      <c r="L38" s="169"/>
      <c r="M38" s="169"/>
      <c r="N38" s="169"/>
    </row>
    <row r="39" spans="1:14" ht="15" customHeight="1">
      <c r="A39" s="568"/>
      <c r="B39" s="570" t="s">
        <v>203</v>
      </c>
      <c r="C39" s="232"/>
      <c r="D39" s="252">
        <f>IF(C39="",,VLOOKUP(C39,CIERRE!A$70:AJ$800,9,FALSE))</f>
        <v>0</v>
      </c>
      <c r="E39" s="20"/>
      <c r="F39" s="91"/>
      <c r="G39" s="91"/>
      <c r="H39" s="92" t="str">
        <f t="shared" si="0"/>
        <v xml:space="preserve"> </v>
      </c>
      <c r="I39" s="154"/>
      <c r="J39" s="99"/>
      <c r="K39" s="28"/>
      <c r="L39" s="28"/>
      <c r="M39" s="28"/>
      <c r="N39" s="28"/>
    </row>
    <row r="40" spans="1:14" ht="15.75" customHeight="1" thickBot="1">
      <c r="A40" s="568"/>
      <c r="B40" s="571"/>
      <c r="C40" s="233"/>
      <c r="D40" s="253">
        <f>IF(C40="",,VLOOKUP(C40,CIERRE!A$70:AJ$800,9,FALSE))</f>
        <v>0</v>
      </c>
      <c r="E40" s="128"/>
      <c r="F40" s="204"/>
      <c r="G40" s="204"/>
      <c r="H40" s="168" t="str">
        <f t="shared" si="0"/>
        <v xml:space="preserve"> </v>
      </c>
      <c r="I40" s="144"/>
      <c r="J40" s="211"/>
      <c r="K40" s="166"/>
      <c r="L40" s="166"/>
      <c r="M40" s="166"/>
      <c r="N40" s="166"/>
    </row>
    <row r="41" spans="1:14">
      <c r="A41" s="568"/>
      <c r="B41" s="561" t="s">
        <v>21</v>
      </c>
      <c r="C41" s="22"/>
      <c r="D41" s="27">
        <f>IF(C41="",,VLOOKUP(C41,CIERRE!A$70:AJ$800,9,FALSE))</f>
        <v>0</v>
      </c>
      <c r="E41" s="22"/>
      <c r="F41" s="23"/>
      <c r="G41" s="23"/>
      <c r="H41" s="226" t="str">
        <f t="shared" si="0"/>
        <v xml:space="preserve"> </v>
      </c>
      <c r="I41" s="25"/>
      <c r="J41" s="97"/>
      <c r="K41" s="27"/>
      <c r="L41" s="27"/>
      <c r="M41" s="27"/>
      <c r="N41" s="27"/>
    </row>
    <row r="42" spans="1:14" ht="15" thickBot="1">
      <c r="A42" s="568"/>
      <c r="B42" s="563"/>
      <c r="C42" s="173"/>
      <c r="D42" s="169">
        <f>IF(C42="",,VLOOKUP(C42,CIERRE!A$70:AJ$800,9,FALSE))</f>
        <v>0</v>
      </c>
      <c r="E42" s="173"/>
      <c r="F42" s="170"/>
      <c r="G42" s="170"/>
      <c r="H42" s="171" t="str">
        <f t="shared" si="0"/>
        <v xml:space="preserve"> </v>
      </c>
      <c r="I42" s="172"/>
      <c r="J42" s="195"/>
      <c r="K42" s="169"/>
      <c r="L42" s="169"/>
      <c r="M42" s="169"/>
      <c r="N42" s="169"/>
    </row>
    <row r="43" spans="1:14">
      <c r="A43" s="568"/>
      <c r="B43" s="570" t="s">
        <v>22</v>
      </c>
      <c r="C43" s="232" t="s">
        <v>124</v>
      </c>
      <c r="D43" s="252"/>
      <c r="E43" s="20" t="s">
        <v>490</v>
      </c>
      <c r="F43" s="21"/>
      <c r="G43" s="21"/>
      <c r="H43" s="92" t="str">
        <f t="shared" si="0"/>
        <v xml:space="preserve"> </v>
      </c>
      <c r="I43" s="154" t="s">
        <v>2500</v>
      </c>
      <c r="J43" s="100" t="s">
        <v>2513</v>
      </c>
      <c r="K43" s="28" t="e">
        <f>IF(C43="",,VLOOKUP(C43,Patrones!$A$1:$E$293,5,FALSE))</f>
        <v>#N/A</v>
      </c>
      <c r="L43" s="28"/>
      <c r="M43" s="28"/>
      <c r="N43" s="26"/>
    </row>
    <row r="44" spans="1:14">
      <c r="A44" s="568"/>
      <c r="B44" s="572"/>
      <c r="C44" s="234" t="s">
        <v>2452</v>
      </c>
      <c r="D44" s="254">
        <v>228</v>
      </c>
      <c r="E44" s="32" t="s">
        <v>246</v>
      </c>
      <c r="F44" s="257"/>
      <c r="G44" s="257"/>
      <c r="H44" s="96" t="str">
        <f t="shared" ref="H44:H45" si="3">IF(MID(G44,1,3)="Con","",IF(E44="APAGADO",D44/24*(IF((G44-F44)*24&gt;0,(G44-F44)*24,24+(G44-F44)*24))," "))</f>
        <v xml:space="preserve"> </v>
      </c>
      <c r="I44" s="256"/>
      <c r="J44" s="263" t="s">
        <v>2513</v>
      </c>
      <c r="K44" s="26" t="e">
        <f>IF(C44="",,VLOOKUP(C44,Patrones!$A$1:$E$293,5,FALSE))</f>
        <v>#N/A</v>
      </c>
      <c r="L44" s="26"/>
      <c r="M44" s="26"/>
      <c r="N44" s="162"/>
    </row>
    <row r="45" spans="1:14">
      <c r="A45" s="568"/>
      <c r="B45" s="572"/>
      <c r="C45" s="234" t="s">
        <v>2381</v>
      </c>
      <c r="D45" s="254">
        <v>357</v>
      </c>
      <c r="E45" s="32" t="s">
        <v>246</v>
      </c>
      <c r="F45" s="257"/>
      <c r="G45" s="257"/>
      <c r="H45" s="96" t="str">
        <f t="shared" si="3"/>
        <v xml:space="preserve"> </v>
      </c>
      <c r="I45" s="256"/>
      <c r="J45" s="263" t="s">
        <v>2513</v>
      </c>
      <c r="K45" s="26" t="e">
        <f>IF(C45="",,VLOOKUP(C45,Patrones!$A$1:$E$293,5,FALSE))</f>
        <v>#N/A</v>
      </c>
      <c r="L45" s="26"/>
      <c r="M45" s="26"/>
      <c r="N45" s="162"/>
    </row>
    <row r="46" spans="1:14">
      <c r="A46" s="568"/>
      <c r="B46" s="572"/>
      <c r="C46" s="234"/>
      <c r="D46" s="254"/>
      <c r="E46" s="32" t="s">
        <v>246</v>
      </c>
      <c r="F46" s="257"/>
      <c r="G46" s="257"/>
      <c r="H46" s="96" t="str">
        <f t="shared" si="0"/>
        <v xml:space="preserve"> </v>
      </c>
      <c r="I46" s="256"/>
      <c r="J46" s="263"/>
      <c r="K46" s="26">
        <f>IF(C46="",,VLOOKUP(C46,Patrones!$A$1:$E$293,5,FALSE))</f>
        <v>0</v>
      </c>
      <c r="L46" s="26"/>
      <c r="M46" s="26"/>
      <c r="N46" s="162"/>
    </row>
    <row r="47" spans="1:14" ht="15" thickBot="1">
      <c r="A47" s="569"/>
      <c r="B47" s="571"/>
      <c r="C47" s="235"/>
      <c r="D47" s="255">
        <f>IF(C47="",,VLOOKUP(C47,CIERRE!A$70:AJ$800,9,FALSE))</f>
        <v>0</v>
      </c>
      <c r="E47" s="167"/>
      <c r="F47" s="196"/>
      <c r="G47" s="196"/>
      <c r="H47" s="168" t="str">
        <f t="shared" si="0"/>
        <v xml:space="preserve"> </v>
      </c>
      <c r="I47" s="174"/>
      <c r="J47" s="230"/>
      <c r="K47" s="166">
        <f>IF(C47="",,VLOOKUP(C47,Patrones!$A$1:$E$293,5,FALSE))</f>
        <v>0</v>
      </c>
      <c r="L47" s="166"/>
      <c r="M47" s="166"/>
      <c r="N47" s="162"/>
    </row>
    <row r="48" spans="1:14" ht="15" thickBot="1">
      <c r="C48" s="102"/>
      <c r="E48" s="2"/>
      <c r="G48" s="198" t="s">
        <v>37</v>
      </c>
      <c r="H48" s="199">
        <f>SUM(H7:H47)</f>
        <v>362.97569444444446</v>
      </c>
      <c r="I48" s="103"/>
    </row>
    <row r="49" spans="3:8">
      <c r="C49" s="102"/>
      <c r="E49" s="2"/>
      <c r="G49" s="104"/>
      <c r="H49" s="105"/>
    </row>
    <row r="50" spans="3:8">
      <c r="C50" s="102"/>
      <c r="E50" s="2"/>
      <c r="G50" s="104"/>
      <c r="H50" s="105"/>
    </row>
    <row r="51" spans="3:8">
      <c r="C51" s="102"/>
    </row>
    <row r="52" spans="3:8">
      <c r="C52" s="102"/>
    </row>
    <row r="53" spans="3:8">
      <c r="C53" s="102"/>
    </row>
    <row r="54" spans="3:8">
      <c r="C54" s="102"/>
    </row>
    <row r="55" spans="3:8">
      <c r="C55" s="241"/>
    </row>
    <row r="56" spans="3:8">
      <c r="C56" s="241"/>
    </row>
    <row r="57" spans="3:8">
      <c r="C57" s="241"/>
    </row>
    <row r="58" spans="3:8">
      <c r="C58" s="241"/>
    </row>
    <row r="59" spans="3:8">
      <c r="C59" s="241"/>
    </row>
    <row r="60" spans="3:8">
      <c r="C60" s="241"/>
    </row>
    <row r="61" spans="3:8">
      <c r="C61" s="241"/>
    </row>
    <row r="62" spans="3:8">
      <c r="C62" s="241"/>
    </row>
    <row r="63" spans="3:8">
      <c r="C63" s="241"/>
    </row>
    <row r="64" spans="3:8">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sheetData>
  <mergeCells count="34">
    <mergeCell ref="A33:A47"/>
    <mergeCell ref="B33:B35"/>
    <mergeCell ref="B36:B38"/>
    <mergeCell ref="B39:B40"/>
    <mergeCell ref="B41:B42"/>
    <mergeCell ref="B43:B47"/>
    <mergeCell ref="A4:A6"/>
    <mergeCell ref="B4:B6"/>
    <mergeCell ref="C4:C6"/>
    <mergeCell ref="A21:A32"/>
    <mergeCell ref="B21:B29"/>
    <mergeCell ref="B30:B32"/>
    <mergeCell ref="A7:A20"/>
    <mergeCell ref="B7:B8"/>
    <mergeCell ref="B9:B10"/>
    <mergeCell ref="B11:B14"/>
    <mergeCell ref="B15:B17"/>
    <mergeCell ref="B18:B20"/>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7" xr:uid="{1AB7AD8F-10FF-4CAC-84D3-5ECC6ABFE152}">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73F6EE3A-5B42-4707-B906-89CB874D2C35}">
          <x14:formula1>
            <xm:f>Guias!$A$2:$A$4</xm:f>
          </x14:formula1>
          <xm:sqref>C7:C8</xm:sqref>
        </x14:dataValidation>
        <x14:dataValidation type="list" allowBlank="1" showInputMessage="1" xr:uid="{C2AF421A-EAE4-4239-9D2F-2048207AD184}">
          <x14:formula1>
            <xm:f>Guias!$A$85:$A$142</xm:f>
          </x14:formula1>
          <xm:sqref>C30:C32</xm:sqref>
        </x14:dataValidation>
        <x14:dataValidation type="list" allowBlank="1" showInputMessage="1" xr:uid="{212C7E46-DDBE-4CF6-8C39-1C745DA62570}">
          <x14:formula1>
            <xm:f>Guias!$A$245:$A$259</xm:f>
          </x14:formula1>
          <xm:sqref>C15:C17</xm:sqref>
        </x14:dataValidation>
        <x14:dataValidation type="list" allowBlank="1" showInputMessage="1" xr:uid="{18AD37FD-DF25-4274-AAB8-611D9F443EA8}">
          <x14:formula1>
            <xm:f>Guias!$A$200:$A$224</xm:f>
          </x14:formula1>
          <xm:sqref>C11:C14</xm:sqref>
        </x14:dataValidation>
        <x14:dataValidation type="list" allowBlank="1" showInputMessage="1" xr:uid="{F7A80B38-27C4-40D1-9C8B-0773B47B3F83}">
          <x14:formula1>
            <xm:f>Guias!$A$260:$A$272</xm:f>
          </x14:formula1>
          <xm:sqref>C18:C20</xm:sqref>
        </x14:dataValidation>
        <x14:dataValidation type="list" allowBlank="1" showInputMessage="1" xr:uid="{49E9D960-CA0C-4320-9266-C92EA71C39DF}">
          <x14:formula1>
            <xm:f>Guias!$A$168:$A$171</xm:f>
          </x14:formula1>
          <xm:sqref>C41:C42</xm:sqref>
        </x14:dataValidation>
        <x14:dataValidation type="list" allowBlank="1" showInputMessage="1" xr:uid="{8F56CEC4-FE09-4F52-B47E-9AD51C4DA572}">
          <x14:formula1>
            <xm:f>Guias!$A$243:$A$244</xm:f>
          </x14:formula1>
          <xm:sqref>C39:C40</xm:sqref>
        </x14:dataValidation>
        <x14:dataValidation type="list" allowBlank="1" showInputMessage="1" xr:uid="{EF9035CA-35BC-4D7D-A315-ADDF67E58B27}">
          <x14:formula1>
            <xm:f>Guias!$A$230:$A$242</xm:f>
          </x14:formula1>
          <xm:sqref>C36:C38</xm:sqref>
        </x14:dataValidation>
        <x14:dataValidation type="list" allowBlank="1" showInputMessage="1" xr:uid="{9CAEED80-58C9-4EDB-8A26-84C87BC26625}">
          <x14:formula1>
            <xm:f>Guias!$A$226:$A$229</xm:f>
          </x14:formula1>
          <xm:sqref>C9:C10</xm:sqref>
        </x14:dataValidation>
        <x14:dataValidation type="list" allowBlank="1" showInputMessage="1" xr:uid="{6351ACC0-4107-4F0D-82F1-9800A96BCA68}">
          <x14:formula1>
            <xm:f>Guias!$A$143:$A$167</xm:f>
          </x14:formula1>
          <xm:sqref>C33:C35</xm:sqref>
        </x14:dataValidation>
        <x14:dataValidation type="list" allowBlank="1" showInputMessage="1" xr:uid="{4F79726C-9B8F-4DB7-85C5-A1397BFCADC9}">
          <x14:formula1>
            <xm:f>Guias!$A$5:$A$84</xm:f>
          </x14:formula1>
          <xm:sqref>C21:C29</xm:sqref>
        </x14:dataValidation>
        <x14:dataValidation type="list" allowBlank="1" showInputMessage="1" xr:uid="{72CA599C-D3D9-48AB-A5A2-4250AEADCF29}">
          <x14:formula1>
            <xm:f>Guias!$H$3:$H$22</xm:f>
          </x14:formula1>
          <xm:sqref>E7:E47</xm:sqref>
        </x14:dataValidation>
        <x14:dataValidation type="list" allowBlank="1" showInputMessage="1" xr:uid="{0E8F583B-8116-42FD-BD05-A6B2FF21B7E0}">
          <x14:formula1>
            <xm:f>Guias!$J$3:$J$25</xm:f>
          </x14:formula1>
          <xm:sqref>I7:I47</xm:sqref>
        </x14:dataValidation>
        <x14:dataValidation type="list" allowBlank="1" showInputMessage="1" showErrorMessage="1" xr:uid="{4428F1B0-5188-482A-B8B4-9602D5315FCB}">
          <x14:formula1>
            <xm:f>Guias!$P$3:$P$78</xm:f>
          </x14:formula1>
          <xm:sqref>L7:L47</xm:sqref>
        </x14:dataValidation>
        <x14:dataValidation type="list" allowBlank="1" showInputMessage="1" showErrorMessage="1" xr:uid="{9F34F214-4628-4E7A-B3DE-474C5003ED2E}">
          <x14:formula1>
            <xm:f>Guias!$R$3:$R$102</xm:f>
          </x14:formula1>
          <xm:sqref>M7:M47</xm:sqref>
        </x14:dataValidation>
        <x14:dataValidation type="list" allowBlank="1" showInputMessage="1" xr:uid="{186E6F24-249A-4937-8944-A0135694FEF6}">
          <x14:formula1>
            <xm:f>Guias!$A$172:$A$199</xm:f>
          </x14:formula1>
          <xm:sqref>C43:C47</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A6639-2479-42CA-9F2C-D1120F2D5885}">
  <sheetPr codeName="Sheet36"/>
  <dimension ref="A1:M93"/>
  <sheetViews>
    <sheetView topLeftCell="A33" zoomScale="69" zoomScaleNormal="90" workbookViewId="0">
      <selection activeCell="J48" sqref="J48"/>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3" ht="15" thickBot="1"/>
    <row r="2" spans="1:13" ht="21.65" customHeight="1">
      <c r="A2" s="544" t="s">
        <v>0</v>
      </c>
      <c r="B2" s="545"/>
      <c r="C2" s="545"/>
      <c r="D2" s="545"/>
      <c r="E2" s="545"/>
      <c r="F2" s="545"/>
      <c r="G2" s="545"/>
      <c r="H2" s="545"/>
      <c r="I2" s="546"/>
      <c r="J2" s="532" t="s">
        <v>1033</v>
      </c>
      <c r="K2" s="532"/>
    </row>
    <row r="3" spans="1:13" ht="24.75" customHeight="1" thickBot="1">
      <c r="A3" s="547"/>
      <c r="B3" s="548"/>
      <c r="C3" s="548"/>
      <c r="D3" s="548"/>
      <c r="E3" s="548"/>
      <c r="F3" s="548"/>
      <c r="G3" s="548"/>
      <c r="H3" s="548"/>
      <c r="I3" s="549"/>
      <c r="J3" s="533"/>
      <c r="K3" s="533"/>
    </row>
    <row r="4" spans="1:13" ht="20.25" customHeight="1">
      <c r="A4" s="553" t="s">
        <v>661</v>
      </c>
      <c r="B4" s="537" t="s">
        <v>76</v>
      </c>
      <c r="C4" s="537" t="s">
        <v>2</v>
      </c>
      <c r="D4" s="534" t="s">
        <v>314</v>
      </c>
      <c r="E4" s="537" t="s">
        <v>39</v>
      </c>
      <c r="F4" s="540" t="s">
        <v>3</v>
      </c>
      <c r="G4" s="541"/>
      <c r="H4" s="534" t="s">
        <v>4</v>
      </c>
      <c r="I4" s="537" t="s">
        <v>5</v>
      </c>
      <c r="J4" s="537" t="s">
        <v>183</v>
      </c>
      <c r="K4" s="550" t="s">
        <v>924</v>
      </c>
    </row>
    <row r="5" spans="1:13" ht="14.25" customHeight="1">
      <c r="A5" s="554"/>
      <c r="B5" s="538"/>
      <c r="C5" s="538"/>
      <c r="D5" s="535"/>
      <c r="E5" s="538"/>
      <c r="F5" s="542"/>
      <c r="G5" s="543"/>
      <c r="H5" s="535"/>
      <c r="I5" s="538"/>
      <c r="J5" s="538"/>
      <c r="K5" s="551"/>
    </row>
    <row r="6" spans="1:13" ht="24.75" customHeight="1" thickBot="1">
      <c r="A6" s="555"/>
      <c r="B6" s="539"/>
      <c r="C6" s="539"/>
      <c r="D6" s="536"/>
      <c r="E6" s="539"/>
      <c r="F6" s="209" t="s">
        <v>6</v>
      </c>
      <c r="G6" s="210" t="s">
        <v>7</v>
      </c>
      <c r="H6" s="210" t="s">
        <v>1029</v>
      </c>
      <c r="I6" s="539"/>
      <c r="J6" s="539"/>
      <c r="K6" s="552"/>
    </row>
    <row r="7" spans="1:13" ht="15" hidden="1" thickBot="1">
      <c r="A7" s="564" t="s">
        <v>658</v>
      </c>
      <c r="B7" s="561" t="s">
        <v>67</v>
      </c>
      <c r="C7" s="22"/>
      <c r="D7" s="27">
        <v>0</v>
      </c>
      <c r="E7" s="22"/>
      <c r="F7" s="23"/>
      <c r="G7" s="23"/>
      <c r="H7" s="24" t="s">
        <v>1824</v>
      </c>
      <c r="I7" s="25"/>
      <c r="J7" s="97"/>
      <c r="K7" s="27"/>
      <c r="M7" s="3" t="s">
        <v>1305</v>
      </c>
    </row>
    <row r="8" spans="1:13" ht="15" hidden="1" customHeight="1">
      <c r="A8" s="565"/>
      <c r="B8" s="563"/>
      <c r="C8" s="19"/>
      <c r="D8" s="161">
        <v>0</v>
      </c>
      <c r="E8" s="78"/>
      <c r="F8" s="170"/>
      <c r="G8" s="170"/>
      <c r="H8" s="171" t="s">
        <v>1824</v>
      </c>
      <c r="I8" s="155"/>
      <c r="J8" s="231"/>
      <c r="K8" s="151"/>
      <c r="M8" s="3" t="s">
        <v>1306</v>
      </c>
    </row>
    <row r="9" spans="1:13" ht="15" hidden="1" customHeight="1">
      <c r="A9" s="565"/>
      <c r="B9" s="558" t="s">
        <v>127</v>
      </c>
      <c r="C9" s="232"/>
      <c r="D9" s="252">
        <v>0</v>
      </c>
      <c r="E9" s="20"/>
      <c r="F9" s="91"/>
      <c r="G9" s="91"/>
      <c r="H9" s="92" t="s">
        <v>1824</v>
      </c>
      <c r="I9" s="154"/>
      <c r="J9" s="99"/>
      <c r="K9" s="28"/>
    </row>
    <row r="10" spans="1:13" ht="15" hidden="1" customHeight="1">
      <c r="A10" s="565"/>
      <c r="B10" s="560"/>
      <c r="C10" s="233"/>
      <c r="D10" s="253">
        <v>0</v>
      </c>
      <c r="E10" s="128"/>
      <c r="F10" s="204"/>
      <c r="G10" s="204"/>
      <c r="H10" s="168" t="s">
        <v>1824</v>
      </c>
      <c r="I10" s="174"/>
      <c r="J10" s="101"/>
      <c r="K10" s="149"/>
    </row>
    <row r="11" spans="1:13">
      <c r="A11" s="565"/>
      <c r="B11" s="561" t="s">
        <v>23</v>
      </c>
      <c r="C11" s="22" t="s">
        <v>27</v>
      </c>
      <c r="D11" s="27">
        <v>236.73</v>
      </c>
      <c r="E11" s="22" t="s">
        <v>490</v>
      </c>
      <c r="F11" s="23"/>
      <c r="G11" s="23"/>
      <c r="H11" s="24" t="s">
        <v>1824</v>
      </c>
      <c r="I11" s="25" t="s">
        <v>2527</v>
      </c>
      <c r="J11" s="97"/>
      <c r="K11" s="27" t="str">
        <f>IF(C11="",,VLOOKUP(C11,Patrones!$A$1:$E$293,5,FALSE))</f>
        <v>CLBA-036IUI</v>
      </c>
    </row>
    <row r="12" spans="1:13" ht="15" thickBot="1">
      <c r="A12" s="565"/>
      <c r="B12" s="562"/>
      <c r="C12" s="19" t="s">
        <v>126</v>
      </c>
      <c r="D12" s="161">
        <v>407.16</v>
      </c>
      <c r="E12" s="19" t="s">
        <v>171</v>
      </c>
      <c r="F12" s="83"/>
      <c r="G12" s="83"/>
      <c r="H12" s="226" t="s">
        <v>1824</v>
      </c>
      <c r="I12" s="270" t="s">
        <v>2530</v>
      </c>
      <c r="J12" s="262"/>
      <c r="K12" s="161" t="str">
        <f>IF(C12="",,VLOOKUP(C12,Patrones!$A$1:$E$293,5,FALSE))</f>
        <v>CLB-003IUI</v>
      </c>
    </row>
    <row r="13" spans="1:13" ht="15" hidden="1" thickBot="1">
      <c r="A13" s="565"/>
      <c r="B13" s="563"/>
      <c r="C13" s="19"/>
      <c r="D13" s="161">
        <v>0</v>
      </c>
      <c r="E13" s="173"/>
      <c r="F13" s="170"/>
      <c r="G13" s="170"/>
      <c r="H13" s="171" t="s">
        <v>1824</v>
      </c>
      <c r="I13" s="172"/>
      <c r="J13" s="195"/>
      <c r="K13" s="169">
        <f>IF(C13="",,VLOOKUP(C13,Patrones!$A$1:$E$293,5,FALSE))</f>
        <v>0</v>
      </c>
    </row>
    <row r="14" spans="1:13">
      <c r="A14" s="565"/>
      <c r="B14" s="558" t="s">
        <v>29</v>
      </c>
      <c r="C14" s="232" t="s">
        <v>272</v>
      </c>
      <c r="D14" s="252">
        <v>17.16</v>
      </c>
      <c r="E14" s="20" t="s">
        <v>137</v>
      </c>
      <c r="F14" s="91">
        <v>0.1111111111111111</v>
      </c>
      <c r="G14" s="91">
        <v>0.68055555555555547</v>
      </c>
      <c r="H14" s="92">
        <v>9.7716666666666665</v>
      </c>
      <c r="I14" s="251" t="s">
        <v>1042</v>
      </c>
      <c r="J14" s="99"/>
      <c r="K14" s="28"/>
    </row>
    <row r="15" spans="1:13">
      <c r="A15" s="565"/>
      <c r="B15" s="559"/>
      <c r="C15" s="233" t="s">
        <v>1157</v>
      </c>
      <c r="D15" s="253">
        <v>5.31</v>
      </c>
      <c r="E15" s="128" t="s">
        <v>137</v>
      </c>
      <c r="F15" s="95">
        <v>0.56944444444444442</v>
      </c>
      <c r="G15" s="95">
        <v>0.66666666666666663</v>
      </c>
      <c r="H15" s="96">
        <v>0.51624999999999988</v>
      </c>
      <c r="I15" s="256" t="s">
        <v>1048</v>
      </c>
      <c r="J15" s="267"/>
      <c r="K15" s="26"/>
    </row>
    <row r="16" spans="1:13" ht="15" thickBot="1">
      <c r="A16" s="565"/>
      <c r="B16" s="560"/>
      <c r="C16" s="233" t="s">
        <v>32</v>
      </c>
      <c r="D16" s="253">
        <v>171.69</v>
      </c>
      <c r="E16" s="128" t="s">
        <v>137</v>
      </c>
      <c r="F16" s="204">
        <v>0.56944444444444442</v>
      </c>
      <c r="G16" s="204">
        <v>0.66666666666666663</v>
      </c>
      <c r="H16" s="168">
        <v>16.692083333333329</v>
      </c>
      <c r="I16" s="144" t="s">
        <v>1048</v>
      </c>
      <c r="J16" s="211"/>
      <c r="K16" s="166"/>
    </row>
    <row r="17" spans="1:11" ht="15" hidden="1" thickBot="1">
      <c r="A17" s="565"/>
      <c r="B17" s="561" t="s">
        <v>33</v>
      </c>
      <c r="C17" s="22"/>
      <c r="D17" s="27">
        <v>0</v>
      </c>
      <c r="E17" s="22"/>
      <c r="F17" s="23"/>
      <c r="G17" s="23"/>
      <c r="H17" s="24" t="s">
        <v>1824</v>
      </c>
      <c r="I17" s="25"/>
      <c r="J17" s="97"/>
      <c r="K17" s="27">
        <f>IF(C17="",,VLOOKUP(C17,Patrones!$A$1:$E$293,5,FALSE))</f>
        <v>0</v>
      </c>
    </row>
    <row r="18" spans="1:11" ht="15" hidden="1" thickBot="1">
      <c r="A18" s="565"/>
      <c r="B18" s="562"/>
      <c r="C18" s="19"/>
      <c r="D18" s="161">
        <v>0</v>
      </c>
      <c r="E18" s="127"/>
      <c r="F18" s="165"/>
      <c r="G18" s="165"/>
      <c r="H18" s="79" t="s">
        <v>1824</v>
      </c>
      <c r="I18" s="146"/>
      <c r="J18" s="269"/>
      <c r="K18" s="145">
        <f>IF(C18="",,VLOOKUP(C18,Patrones!$A$1:$E$293,5,FALSE))</f>
        <v>0</v>
      </c>
    </row>
    <row r="19" spans="1:11" ht="15" hidden="1" thickBot="1">
      <c r="A19" s="566"/>
      <c r="B19" s="563"/>
      <c r="C19" s="19"/>
      <c r="D19" s="169">
        <v>0</v>
      </c>
      <c r="E19" s="173"/>
      <c r="F19" s="170"/>
      <c r="G19" s="170"/>
      <c r="H19" s="171" t="s">
        <v>1824</v>
      </c>
      <c r="I19" s="172"/>
      <c r="J19" s="195"/>
      <c r="K19" s="169">
        <f>IF(C19="",,VLOOKUP(C19,Patrones!$A$1:$E$293,5,FALSE))</f>
        <v>0</v>
      </c>
    </row>
    <row r="20" spans="1:11">
      <c r="A20" s="556" t="s">
        <v>659</v>
      </c>
      <c r="B20" s="558" t="s">
        <v>8</v>
      </c>
      <c r="C20" s="237" t="s">
        <v>1312</v>
      </c>
      <c r="D20" s="254">
        <v>116</v>
      </c>
      <c r="E20" s="238" t="s">
        <v>137</v>
      </c>
      <c r="F20" s="228">
        <v>0.91666666666666663</v>
      </c>
      <c r="G20" s="228" t="s">
        <v>978</v>
      </c>
      <c r="H20" s="92" t="s">
        <v>2424</v>
      </c>
      <c r="I20" s="154" t="s">
        <v>1042</v>
      </c>
      <c r="J20" s="99"/>
      <c r="K20" s="28" t="e">
        <f>IF(C20="",,VLOOKUP(C20,Patrones!$A$1:$E$293,5,FALSE))</f>
        <v>#N/A</v>
      </c>
    </row>
    <row r="21" spans="1:11">
      <c r="A21" s="557"/>
      <c r="B21" s="559"/>
      <c r="C21" s="237" t="s">
        <v>81</v>
      </c>
      <c r="D21" s="254">
        <v>159.19999999999999</v>
      </c>
      <c r="E21" s="238" t="s">
        <v>137</v>
      </c>
      <c r="F21" s="228">
        <v>0.39583333333333331</v>
      </c>
      <c r="G21" s="228">
        <v>0.66666666666666663</v>
      </c>
      <c r="H21" s="239">
        <v>43.11666666666666</v>
      </c>
      <c r="I21" s="144" t="s">
        <v>1041</v>
      </c>
      <c r="J21" s="267"/>
      <c r="K21" s="149"/>
    </row>
    <row r="22" spans="1:11">
      <c r="A22" s="557"/>
      <c r="B22" s="559"/>
      <c r="C22" s="237" t="s">
        <v>1567</v>
      </c>
      <c r="D22" s="254">
        <v>181.8</v>
      </c>
      <c r="E22" s="238" t="s">
        <v>137</v>
      </c>
      <c r="F22" s="228">
        <v>0.66666666666666663</v>
      </c>
      <c r="G22" s="228">
        <v>0.69444444444444453</v>
      </c>
      <c r="H22" s="239">
        <v>5.0500000000000229</v>
      </c>
      <c r="I22" s="144" t="s">
        <v>1051</v>
      </c>
      <c r="J22" s="267"/>
      <c r="K22" s="149"/>
    </row>
    <row r="23" spans="1:11">
      <c r="A23" s="557"/>
      <c r="B23" s="559"/>
      <c r="C23" s="237" t="s">
        <v>1569</v>
      </c>
      <c r="D23" s="254">
        <v>214.2</v>
      </c>
      <c r="E23" s="238" t="s">
        <v>137</v>
      </c>
      <c r="F23" s="228">
        <v>0.66666666666666663</v>
      </c>
      <c r="G23" s="228">
        <v>0.69444444444444453</v>
      </c>
      <c r="H23" s="239">
        <v>5.9500000000000259</v>
      </c>
      <c r="I23" s="144" t="s">
        <v>1051</v>
      </c>
      <c r="J23" s="267"/>
      <c r="K23" s="149"/>
    </row>
    <row r="24" spans="1:11">
      <c r="A24" s="557"/>
      <c r="B24" s="559"/>
      <c r="C24" s="237" t="s">
        <v>1565</v>
      </c>
      <c r="D24" s="254">
        <v>1623.6</v>
      </c>
      <c r="E24" s="238" t="s">
        <v>137</v>
      </c>
      <c r="F24" s="228">
        <v>0.66666666666666696</v>
      </c>
      <c r="G24" s="228">
        <v>0.69444444444444453</v>
      </c>
      <c r="H24" s="239">
        <v>45.099999999999653</v>
      </c>
      <c r="I24" s="144" t="s">
        <v>1051</v>
      </c>
      <c r="J24" s="267"/>
      <c r="K24" s="149"/>
    </row>
    <row r="25" spans="1:11">
      <c r="A25" s="557"/>
      <c r="B25" s="559"/>
      <c r="C25" s="237" t="s">
        <v>1561</v>
      </c>
      <c r="D25" s="254">
        <v>122.76</v>
      </c>
      <c r="E25" s="238" t="s">
        <v>137</v>
      </c>
      <c r="F25" s="228">
        <v>0.66666666666666696</v>
      </c>
      <c r="G25" s="228" t="s">
        <v>978</v>
      </c>
      <c r="H25" s="239" t="s">
        <v>2424</v>
      </c>
      <c r="I25" s="144" t="s">
        <v>1051</v>
      </c>
      <c r="J25" s="267"/>
      <c r="K25" s="149"/>
    </row>
    <row r="26" spans="1:11">
      <c r="A26" s="557"/>
      <c r="B26" s="559"/>
      <c r="C26" s="237" t="s">
        <v>1563</v>
      </c>
      <c r="D26" s="254">
        <v>295.04000000000002</v>
      </c>
      <c r="E26" s="238" t="s">
        <v>137</v>
      </c>
      <c r="F26" s="228">
        <v>0.66666666666666696</v>
      </c>
      <c r="G26" s="228" t="s">
        <v>978</v>
      </c>
      <c r="H26" s="239" t="s">
        <v>2424</v>
      </c>
      <c r="I26" s="144" t="s">
        <v>1051</v>
      </c>
      <c r="J26" s="267"/>
      <c r="K26" s="149"/>
    </row>
    <row r="27" spans="1:11">
      <c r="A27" s="557"/>
      <c r="B27" s="559"/>
      <c r="C27" s="237" t="s">
        <v>1250</v>
      </c>
      <c r="D27" s="254">
        <v>294.39999999999998</v>
      </c>
      <c r="E27" s="238" t="s">
        <v>137</v>
      </c>
      <c r="F27" s="228">
        <v>0.66666666666666696</v>
      </c>
      <c r="G27" s="228">
        <v>0.69444444444444453</v>
      </c>
      <c r="H27" s="239">
        <v>8.177777777777715</v>
      </c>
      <c r="I27" s="144" t="s">
        <v>1051</v>
      </c>
      <c r="J27" s="267"/>
      <c r="K27" s="149"/>
    </row>
    <row r="28" spans="1:11">
      <c r="A28" s="557"/>
      <c r="B28" s="559"/>
      <c r="C28" s="237" t="s">
        <v>1559</v>
      </c>
      <c r="D28" s="254">
        <v>543.20000000000005</v>
      </c>
      <c r="E28" s="238" t="s">
        <v>137</v>
      </c>
      <c r="F28" s="228">
        <v>0.66666666666666696</v>
      </c>
      <c r="G28" s="228">
        <v>0.69444444444444453</v>
      </c>
      <c r="H28" s="239">
        <v>15.088888888888777</v>
      </c>
      <c r="I28" s="144" t="s">
        <v>1051</v>
      </c>
      <c r="J28" s="267"/>
      <c r="K28" s="149"/>
    </row>
    <row r="29" spans="1:11">
      <c r="A29" s="557"/>
      <c r="B29" s="559"/>
      <c r="C29" s="237" t="s">
        <v>1581</v>
      </c>
      <c r="D29" s="254">
        <v>118.8</v>
      </c>
      <c r="E29" s="238" t="s">
        <v>137</v>
      </c>
      <c r="F29" s="228">
        <v>0.72222222222222221</v>
      </c>
      <c r="G29" s="228" t="s">
        <v>978</v>
      </c>
      <c r="H29" s="239" t="s">
        <v>2424</v>
      </c>
      <c r="I29" s="144" t="s">
        <v>1051</v>
      </c>
      <c r="J29" s="375"/>
      <c r="K29" s="149"/>
    </row>
    <row r="30" spans="1:11" ht="188.5">
      <c r="A30" s="557"/>
      <c r="B30" s="559"/>
      <c r="C30" s="237" t="s">
        <v>81</v>
      </c>
      <c r="D30" s="254">
        <v>159.19999999999999</v>
      </c>
      <c r="E30" s="238" t="s">
        <v>246</v>
      </c>
      <c r="F30" s="228"/>
      <c r="G30" s="228"/>
      <c r="H30" s="239" t="s">
        <v>1824</v>
      </c>
      <c r="I30" s="251" t="s">
        <v>2525</v>
      </c>
      <c r="J30" s="229" t="s">
        <v>2528</v>
      </c>
      <c r="K30" s="162" t="str">
        <f>IF(C30="",,VLOOKUP(C30,Patrones!$A$1:$E$293,5,FALSE))</f>
        <v>ACAG-070IUI</v>
      </c>
    </row>
    <row r="31" spans="1:11">
      <c r="A31" s="557"/>
      <c r="B31" s="559"/>
      <c r="C31" s="237" t="s">
        <v>1572</v>
      </c>
      <c r="D31" s="254">
        <v>2781.9</v>
      </c>
      <c r="E31" s="238" t="s">
        <v>171</v>
      </c>
      <c r="F31" s="228"/>
      <c r="G31" s="228"/>
      <c r="H31" s="239"/>
      <c r="I31" s="412" t="s">
        <v>2529</v>
      </c>
      <c r="J31" s="229"/>
      <c r="K31" s="162"/>
    </row>
    <row r="32" spans="1:11" ht="58">
      <c r="A32" s="557"/>
      <c r="B32" s="559"/>
      <c r="C32" s="237" t="s">
        <v>255</v>
      </c>
      <c r="D32" s="254">
        <v>171</v>
      </c>
      <c r="E32" s="238" t="s">
        <v>490</v>
      </c>
      <c r="F32" s="228"/>
      <c r="G32" s="228"/>
      <c r="H32" s="239"/>
      <c r="I32" s="251" t="s">
        <v>2476</v>
      </c>
      <c r="J32" s="229" t="s">
        <v>2532</v>
      </c>
      <c r="K32" s="162"/>
    </row>
    <row r="33" spans="1:11" ht="101.5">
      <c r="A33" s="557"/>
      <c r="B33" s="559"/>
      <c r="C33" s="237" t="s">
        <v>72</v>
      </c>
      <c r="D33" s="254">
        <v>246.4</v>
      </c>
      <c r="E33" s="238" t="s">
        <v>246</v>
      </c>
      <c r="F33" s="228"/>
      <c r="G33" s="228"/>
      <c r="H33" s="239"/>
      <c r="I33" s="251" t="s">
        <v>2533</v>
      </c>
      <c r="J33" s="229" t="s">
        <v>2537</v>
      </c>
      <c r="K33" s="162"/>
    </row>
    <row r="34" spans="1:11" ht="29">
      <c r="A34" s="557"/>
      <c r="B34" s="559"/>
      <c r="C34" s="237" t="s">
        <v>2535</v>
      </c>
      <c r="D34" s="254">
        <v>418</v>
      </c>
      <c r="E34" s="238" t="s">
        <v>246</v>
      </c>
      <c r="F34" s="228"/>
      <c r="G34" s="228"/>
      <c r="H34" s="239"/>
      <c r="I34" s="251" t="s">
        <v>2536</v>
      </c>
      <c r="J34" s="229"/>
      <c r="K34" s="162"/>
    </row>
    <row r="35" spans="1:11" ht="116">
      <c r="A35" s="557"/>
      <c r="B35" s="559"/>
      <c r="C35" s="237" t="s">
        <v>1142</v>
      </c>
      <c r="D35" s="254">
        <v>105.6</v>
      </c>
      <c r="E35" s="238" t="s">
        <v>162</v>
      </c>
      <c r="F35" s="228"/>
      <c r="G35" s="228"/>
      <c r="H35" s="239"/>
      <c r="I35" s="251" t="s">
        <v>2538</v>
      </c>
      <c r="J35" s="229" t="s">
        <v>2539</v>
      </c>
      <c r="K35" s="162"/>
    </row>
    <row r="36" spans="1:11" hidden="1">
      <c r="A36" s="557"/>
      <c r="B36" s="559"/>
      <c r="C36" s="237"/>
      <c r="D36" s="254"/>
      <c r="E36" s="238"/>
      <c r="F36" s="228"/>
      <c r="G36" s="228"/>
      <c r="H36" s="239"/>
      <c r="I36" s="251"/>
      <c r="J36" s="229"/>
      <c r="K36" s="162"/>
    </row>
    <row r="37" spans="1:11" hidden="1">
      <c r="A37" s="557"/>
      <c r="B37" s="559"/>
      <c r="C37" s="237"/>
      <c r="D37" s="254"/>
      <c r="E37" s="238"/>
      <c r="F37" s="228"/>
      <c r="G37" s="228"/>
      <c r="H37" s="239"/>
      <c r="I37" s="251"/>
      <c r="J37" s="229"/>
      <c r="K37" s="162"/>
    </row>
    <row r="38" spans="1:11" hidden="1">
      <c r="A38" s="557"/>
      <c r="B38" s="559"/>
      <c r="C38" s="237"/>
      <c r="D38" s="254"/>
      <c r="E38" s="238"/>
      <c r="F38" s="228"/>
      <c r="G38" s="228"/>
      <c r="H38" s="239"/>
      <c r="I38" s="251"/>
      <c r="J38" s="229"/>
      <c r="K38" s="162"/>
    </row>
    <row r="39" spans="1:11" hidden="1">
      <c r="A39" s="557"/>
      <c r="B39" s="559"/>
      <c r="C39" s="237"/>
      <c r="D39" s="254">
        <v>0</v>
      </c>
      <c r="E39" s="238"/>
      <c r="F39" s="228"/>
      <c r="G39" s="228"/>
      <c r="H39" s="239"/>
      <c r="I39" s="251"/>
      <c r="J39" s="229"/>
      <c r="K39" s="162"/>
    </row>
    <row r="40" spans="1:11" hidden="1">
      <c r="A40" s="557"/>
      <c r="B40" s="559"/>
      <c r="C40" s="237"/>
      <c r="D40" s="254">
        <v>0</v>
      </c>
      <c r="E40" s="238"/>
      <c r="F40" s="228"/>
      <c r="G40" s="228"/>
      <c r="H40" s="239"/>
      <c r="I40" s="251"/>
      <c r="J40" s="229"/>
      <c r="K40" s="162"/>
    </row>
    <row r="41" spans="1:11" hidden="1">
      <c r="A41" s="557"/>
      <c r="B41" s="559"/>
      <c r="C41" s="237"/>
      <c r="D41" s="254">
        <v>0</v>
      </c>
      <c r="E41" s="238"/>
      <c r="F41" s="228"/>
      <c r="G41" s="228"/>
      <c r="H41" s="239"/>
      <c r="I41" s="251"/>
      <c r="J41" s="229"/>
      <c r="K41" s="162"/>
    </row>
    <row r="42" spans="1:11" ht="29.5" thickBot="1">
      <c r="A42" s="557"/>
      <c r="B42" s="559"/>
      <c r="C42" s="237" t="s">
        <v>1061</v>
      </c>
      <c r="D42" s="254">
        <v>522</v>
      </c>
      <c r="E42" s="238" t="s">
        <v>507</v>
      </c>
      <c r="F42" s="228"/>
      <c r="G42" s="228"/>
      <c r="H42" s="239" t="s">
        <v>1824</v>
      </c>
      <c r="I42" s="251" t="s">
        <v>2526</v>
      </c>
      <c r="J42" s="229"/>
      <c r="K42" s="162" t="str">
        <f>IF(C42="",,VLOOKUP(C42,Patrones!$A$1:$E$293,5,FALSE))</f>
        <v>ACAJ-209R1IUI</v>
      </c>
    </row>
    <row r="43" spans="1:11" ht="15" hidden="1" thickBot="1">
      <c r="A43" s="557"/>
      <c r="B43" s="560"/>
      <c r="C43" s="236"/>
      <c r="D43" s="253">
        <v>0</v>
      </c>
      <c r="E43" s="150"/>
      <c r="F43" s="93"/>
      <c r="G43" s="93"/>
      <c r="H43" s="94" t="s">
        <v>1824</v>
      </c>
      <c r="I43" s="152"/>
      <c r="J43" s="101"/>
      <c r="K43" s="29">
        <f>IF(C43="",,VLOOKUP(C43,Patrones!$A$1:$E$293,5,FALSE))</f>
        <v>0</v>
      </c>
    </row>
    <row r="44" spans="1:11" ht="15" thickBot="1">
      <c r="A44" s="557"/>
      <c r="B44" s="561" t="s">
        <v>66</v>
      </c>
      <c r="C44" s="22" t="s">
        <v>1147</v>
      </c>
      <c r="D44" s="27">
        <v>19.440000000000001</v>
      </c>
      <c r="E44" s="22" t="s">
        <v>137</v>
      </c>
      <c r="F44" s="297" t="s">
        <v>307</v>
      </c>
      <c r="G44" s="23" t="s">
        <v>978</v>
      </c>
      <c r="H44" s="24" t="s">
        <v>2424</v>
      </c>
      <c r="I44" s="25" t="s">
        <v>1042</v>
      </c>
      <c r="J44" s="98"/>
      <c r="K44" s="27" t="e">
        <f>IF(C44="",,VLOOKUP(C44,Patrones!$A$1:$E$293,5,FALSE))</f>
        <v>#N/A</v>
      </c>
    </row>
    <row r="45" spans="1:11" ht="15" hidden="1" thickBot="1">
      <c r="A45" s="557"/>
      <c r="B45" s="562"/>
      <c r="C45" s="127"/>
      <c r="D45" s="145">
        <v>0</v>
      </c>
      <c r="E45" s="127"/>
      <c r="F45" s="165"/>
      <c r="G45" s="165"/>
      <c r="H45" s="79" t="s">
        <v>1824</v>
      </c>
      <c r="I45" s="146"/>
      <c r="J45" s="242"/>
      <c r="K45" s="145">
        <f>IF(C45="",,VLOOKUP(C45,Patrones!$A$1:$E$293,5,FALSE))</f>
        <v>0</v>
      </c>
    </row>
    <row r="46" spans="1:11" ht="15" hidden="1" thickBot="1">
      <c r="A46" s="557"/>
      <c r="B46" s="563"/>
      <c r="C46" s="78"/>
      <c r="D46" s="153">
        <v>0</v>
      </c>
      <c r="E46" s="78"/>
      <c r="F46" s="265"/>
      <c r="G46" s="265"/>
      <c r="H46" s="266" t="s">
        <v>1824</v>
      </c>
      <c r="I46" s="155"/>
      <c r="J46" s="268"/>
      <c r="K46" s="153">
        <f>IF(C46="",,VLOOKUP(C46,Patrones!$A$1:$E$293,5,FALSE))</f>
        <v>0</v>
      </c>
    </row>
    <row r="47" spans="1:11" ht="15" hidden="1" thickBot="1">
      <c r="A47" s="567" t="s">
        <v>660</v>
      </c>
      <c r="B47" s="558" t="s">
        <v>20</v>
      </c>
      <c r="C47" s="232"/>
      <c r="D47" s="252">
        <v>0</v>
      </c>
      <c r="E47" s="20"/>
      <c r="F47" s="21"/>
      <c r="G47" s="21"/>
      <c r="H47" s="194" t="s">
        <v>1824</v>
      </c>
      <c r="I47" s="154"/>
      <c r="J47" s="99"/>
      <c r="K47" s="28">
        <f>IF(C47="",,VLOOKUP(C47,Patrones!$A$1:$E$293,5,FALSE))</f>
        <v>0</v>
      </c>
    </row>
    <row r="48" spans="1:11" ht="145.5" thickBot="1">
      <c r="A48" s="568"/>
      <c r="B48" s="559"/>
      <c r="C48" s="233" t="s">
        <v>116</v>
      </c>
      <c r="D48" s="253">
        <v>318.56</v>
      </c>
      <c r="E48" s="128" t="s">
        <v>246</v>
      </c>
      <c r="F48" s="95"/>
      <c r="G48" s="95"/>
      <c r="H48" s="96" t="s">
        <v>1824</v>
      </c>
      <c r="I48" s="154" t="s">
        <v>2444</v>
      </c>
      <c r="J48" s="267" t="s">
        <v>2531</v>
      </c>
      <c r="K48" s="26" t="str">
        <f>IF(C48="",,VLOOKUP(C48,Patrones!$A$1:$E$293,5,FALSE))</f>
        <v>ACSC-002IUI</v>
      </c>
    </row>
    <row r="49" spans="1:11" ht="15" hidden="1" thickBot="1">
      <c r="A49" s="568"/>
      <c r="B49" s="560"/>
      <c r="C49" s="233"/>
      <c r="D49" s="253">
        <v>0</v>
      </c>
      <c r="E49" s="128"/>
      <c r="F49" s="204"/>
      <c r="G49" s="204"/>
      <c r="H49" s="168" t="s">
        <v>1824</v>
      </c>
      <c r="I49" s="144"/>
      <c r="J49" s="211"/>
      <c r="K49" s="166">
        <f>IF(C49="",,VLOOKUP(C49,Patrones!$A$1:$E$293,5,FALSE))</f>
        <v>0</v>
      </c>
    </row>
    <row r="50" spans="1:11" ht="29.5" thickBot="1">
      <c r="A50" s="568"/>
      <c r="B50" s="561" t="s">
        <v>28</v>
      </c>
      <c r="C50" s="22" t="s">
        <v>128</v>
      </c>
      <c r="D50" s="27">
        <v>236.5</v>
      </c>
      <c r="E50" s="22" t="s">
        <v>246</v>
      </c>
      <c r="F50" s="23"/>
      <c r="G50" s="23"/>
      <c r="H50" s="24" t="s">
        <v>1824</v>
      </c>
      <c r="I50" s="25" t="s">
        <v>2534</v>
      </c>
      <c r="J50" s="98"/>
      <c r="K50" s="27" t="e">
        <f>IF(C50="",,VLOOKUP(C50,Patrones!$A$1:$E$293,5,FALSE))</f>
        <v>#N/A</v>
      </c>
    </row>
    <row r="51" spans="1:11" ht="15" hidden="1" thickBot="1">
      <c r="A51" s="568"/>
      <c r="B51" s="562"/>
      <c r="C51" s="127"/>
      <c r="D51" s="145">
        <v>0</v>
      </c>
      <c r="E51" s="127"/>
      <c r="F51" s="165"/>
      <c r="G51" s="165"/>
      <c r="H51" s="79" t="s">
        <v>1824</v>
      </c>
      <c r="I51" s="146"/>
      <c r="J51" s="242"/>
      <c r="K51" s="145">
        <f>IF(C51="",,VLOOKUP(C51,Patrones!$A$1:$E$293,5,FALSE))</f>
        <v>0</v>
      </c>
    </row>
    <row r="52" spans="1:11" ht="15" hidden="1" thickBot="1">
      <c r="A52" s="568"/>
      <c r="B52" s="563"/>
      <c r="C52" s="173"/>
      <c r="D52" s="169">
        <v>0</v>
      </c>
      <c r="E52" s="173"/>
      <c r="F52" s="170"/>
      <c r="G52" s="170"/>
      <c r="H52" s="171" t="s">
        <v>1824</v>
      </c>
      <c r="I52" s="172"/>
      <c r="J52" s="268"/>
      <c r="K52" s="169">
        <f>IF(C52="",,VLOOKUP(C52,Patrones!$A$1:$E$293,5,FALSE))</f>
        <v>0</v>
      </c>
    </row>
    <row r="53" spans="1:11" ht="15" hidden="1" customHeight="1">
      <c r="A53" s="568"/>
      <c r="B53" s="570" t="s">
        <v>203</v>
      </c>
      <c r="C53" s="232"/>
      <c r="D53" s="252">
        <v>0</v>
      </c>
      <c r="E53" s="20"/>
      <c r="F53" s="91"/>
      <c r="G53" s="91"/>
      <c r="H53" s="92" t="s">
        <v>1824</v>
      </c>
      <c r="I53" s="154"/>
      <c r="J53" s="99"/>
      <c r="K53" s="28"/>
    </row>
    <row r="54" spans="1:11" ht="15.75" hidden="1" customHeight="1">
      <c r="A54" s="568"/>
      <c r="B54" s="571"/>
      <c r="C54" s="233"/>
      <c r="D54" s="253">
        <v>0</v>
      </c>
      <c r="E54" s="128"/>
      <c r="F54" s="204"/>
      <c r="G54" s="204"/>
      <c r="H54" s="168" t="s">
        <v>1824</v>
      </c>
      <c r="I54" s="144"/>
      <c r="J54" s="211"/>
      <c r="K54" s="166"/>
    </row>
    <row r="55" spans="1:11" ht="15" hidden="1" thickBot="1">
      <c r="A55" s="568"/>
      <c r="B55" s="561" t="s">
        <v>21</v>
      </c>
      <c r="C55" s="22"/>
      <c r="D55" s="27">
        <v>0</v>
      </c>
      <c r="E55" s="22"/>
      <c r="F55" s="23"/>
      <c r="G55" s="23"/>
      <c r="H55" s="226" t="s">
        <v>1824</v>
      </c>
      <c r="I55" s="25"/>
      <c r="J55" s="97"/>
      <c r="K55" s="27"/>
    </row>
    <row r="56" spans="1:11" ht="15" hidden="1" thickBot="1">
      <c r="A56" s="568"/>
      <c r="B56" s="563"/>
      <c r="C56" s="173"/>
      <c r="D56" s="169">
        <v>0</v>
      </c>
      <c r="E56" s="173"/>
      <c r="F56" s="170"/>
      <c r="G56" s="170"/>
      <c r="H56" s="171" t="s">
        <v>1824</v>
      </c>
      <c r="I56" s="172"/>
      <c r="J56" s="195"/>
      <c r="K56" s="169"/>
    </row>
    <row r="57" spans="1:11" ht="29">
      <c r="A57" s="568"/>
      <c r="B57" s="570" t="s">
        <v>22</v>
      </c>
      <c r="C57" s="232" t="s">
        <v>124</v>
      </c>
      <c r="D57" s="252"/>
      <c r="E57" s="20" t="s">
        <v>490</v>
      </c>
      <c r="F57" s="21"/>
      <c r="G57" s="21"/>
      <c r="H57" s="92" t="s">
        <v>1824</v>
      </c>
      <c r="I57" s="154" t="s">
        <v>2540</v>
      </c>
      <c r="J57" s="100" t="s">
        <v>2511</v>
      </c>
      <c r="K57" s="28" t="e">
        <f>IF(C57="",,VLOOKUP(C57,Patrones!$A$1:$E$293,5,FALSE))</f>
        <v>#N/A</v>
      </c>
    </row>
    <row r="58" spans="1:11" hidden="1">
      <c r="A58" s="568"/>
      <c r="B58" s="572"/>
      <c r="C58" s="233"/>
      <c r="D58" s="253">
        <v>0</v>
      </c>
      <c r="E58" s="128"/>
      <c r="F58" s="95"/>
      <c r="G58" s="95"/>
      <c r="H58" s="96" t="s">
        <v>1824</v>
      </c>
      <c r="I58" s="256"/>
      <c r="J58" s="267"/>
      <c r="K58" s="26">
        <f>IF(C58="",,VLOOKUP(C58,Patrones!$A$1:$E$293,5,FALSE))</f>
        <v>0</v>
      </c>
    </row>
    <row r="59" spans="1:11" hidden="1">
      <c r="A59" s="568"/>
      <c r="B59" s="572"/>
      <c r="C59" s="233"/>
      <c r="D59" s="253"/>
      <c r="E59" s="128"/>
      <c r="F59" s="95"/>
      <c r="G59" s="95"/>
      <c r="H59" s="96"/>
      <c r="I59" s="256"/>
      <c r="J59" s="267"/>
      <c r="K59" s="26"/>
    </row>
    <row r="60" spans="1:11" hidden="1">
      <c r="A60" s="568"/>
      <c r="B60" s="572"/>
      <c r="C60" s="233"/>
      <c r="D60" s="253"/>
      <c r="E60" s="128"/>
      <c r="F60" s="95"/>
      <c r="G60" s="95"/>
      <c r="H60" s="96"/>
      <c r="I60" s="256"/>
      <c r="J60" s="267"/>
      <c r="K60" s="26"/>
    </row>
    <row r="61" spans="1:11" ht="15" thickBot="1">
      <c r="A61" s="569"/>
      <c r="B61" s="571"/>
      <c r="C61" s="235"/>
      <c r="D61" s="255">
        <v>0</v>
      </c>
      <c r="E61" s="167"/>
      <c r="F61" s="196"/>
      <c r="G61" s="196"/>
      <c r="H61" s="168" t="s">
        <v>1824</v>
      </c>
      <c r="I61" s="174"/>
      <c r="J61" s="230"/>
      <c r="K61" s="166">
        <f>IF(C61="",,VLOOKUP(C61,Patrones!$A$1:$E$293,5,FALSE))</f>
        <v>0</v>
      </c>
    </row>
    <row r="62" spans="1:11" ht="15" thickBot="1">
      <c r="C62" s="102"/>
      <c r="E62" s="2"/>
      <c r="G62" s="198" t="s">
        <v>37</v>
      </c>
      <c r="H62" s="199">
        <v>149.46333333333288</v>
      </c>
      <c r="I62" s="103"/>
    </row>
    <row r="63" spans="1:11">
      <c r="C63" s="102"/>
      <c r="E63" s="2"/>
      <c r="G63" s="104"/>
      <c r="H63" s="105"/>
    </row>
    <row r="64" spans="1:11">
      <c r="C64" s="102"/>
      <c r="E64" s="2"/>
      <c r="G64" s="104"/>
      <c r="H64" s="105"/>
    </row>
    <row r="65" spans="3:3">
      <c r="C65" s="102"/>
    </row>
    <row r="66" spans="3:3">
      <c r="C66" s="102"/>
    </row>
    <row r="67" spans="3:3">
      <c r="C67" s="102"/>
    </row>
    <row r="68" spans="3:3">
      <c r="C68" s="102"/>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sheetData>
  <mergeCells count="28">
    <mergeCell ref="K2:K3"/>
    <mergeCell ref="D4:D6"/>
    <mergeCell ref="E4:E6"/>
    <mergeCell ref="F4:G5"/>
    <mergeCell ref="A2:I3"/>
    <mergeCell ref="J2:J3"/>
    <mergeCell ref="H4:H5"/>
    <mergeCell ref="I4:I6"/>
    <mergeCell ref="J4:J6"/>
    <mergeCell ref="K4:K6"/>
    <mergeCell ref="A4:A6"/>
    <mergeCell ref="B4:B6"/>
    <mergeCell ref="C4:C6"/>
    <mergeCell ref="A20:A46"/>
    <mergeCell ref="B20:B43"/>
    <mergeCell ref="B44:B46"/>
    <mergeCell ref="A7:A19"/>
    <mergeCell ref="B7:B8"/>
    <mergeCell ref="B9:B10"/>
    <mergeCell ref="B11:B13"/>
    <mergeCell ref="B14:B16"/>
    <mergeCell ref="B17:B19"/>
    <mergeCell ref="A47:A61"/>
    <mergeCell ref="B47:B49"/>
    <mergeCell ref="B50:B52"/>
    <mergeCell ref="B53:B54"/>
    <mergeCell ref="B55:B56"/>
    <mergeCell ref="B57:B61"/>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xr:uid="{994C46CA-0BA7-4667-8C56-2B19EE7B66A2}">
          <x14:formula1>
            <xm:f>Guias!$A$143:$A$167</xm:f>
          </x14:formula1>
          <xm:sqref>C47:C49</xm:sqref>
        </x14:dataValidation>
        <x14:dataValidation type="list" allowBlank="1" showInputMessage="1" xr:uid="{BC99B27F-F658-4BB4-9AE6-6184284B4614}">
          <x14:formula1>
            <xm:f>Guias!$A$172:$A$199</xm:f>
          </x14:formula1>
          <xm:sqref>C57:C61</xm:sqref>
        </x14:dataValidation>
        <x14:dataValidation type="list" allowBlank="1" showInputMessage="1" xr:uid="{9BF471BE-069B-47C1-A52C-ABFE24F85CB2}">
          <x14:formula1>
            <xm:f>Guias!$A$226:$A$229</xm:f>
          </x14:formula1>
          <xm:sqref>C9:C10</xm:sqref>
        </x14:dataValidation>
        <x14:dataValidation type="list" allowBlank="1" showInputMessage="1" xr:uid="{ED4948FC-A77E-4EC6-A091-BBDAEB2B345D}">
          <x14:formula1>
            <xm:f>Guias!$A$230:$A$242</xm:f>
          </x14:formula1>
          <xm:sqref>C50:C52</xm:sqref>
        </x14:dataValidation>
        <x14:dataValidation type="list" allowBlank="1" showInputMessage="1" xr:uid="{0261171C-E7FB-451B-8D6F-604347EEC15B}">
          <x14:formula1>
            <xm:f>Guias!$A$243:$A$244</xm:f>
          </x14:formula1>
          <xm:sqref>C53:C54</xm:sqref>
        </x14:dataValidation>
        <x14:dataValidation type="list" allowBlank="1" showInputMessage="1" xr:uid="{E94FA9CF-F956-491F-BF09-8B728D02DF8F}">
          <x14:formula1>
            <xm:f>Guias!$A$168:$A$171</xm:f>
          </x14:formula1>
          <xm:sqref>C55:C56</xm:sqref>
        </x14:dataValidation>
        <x14:dataValidation type="list" allowBlank="1" showInputMessage="1" xr:uid="{D16D75EE-01C3-40C8-A474-930A2EB2E0A2}">
          <x14:formula1>
            <xm:f>Guias!$A$260:$A$272</xm:f>
          </x14:formula1>
          <xm:sqref>C17:C19</xm:sqref>
        </x14:dataValidation>
        <x14:dataValidation type="list" allowBlank="1" showInputMessage="1" xr:uid="{7B524930-D4B0-450E-B706-D0D939CD602A}">
          <x14:formula1>
            <xm:f>Guias!$A$200:$A$224</xm:f>
          </x14:formula1>
          <xm:sqref>C11:C13</xm:sqref>
        </x14:dataValidation>
        <x14:dataValidation type="list" allowBlank="1" showInputMessage="1" xr:uid="{5DE177B8-8F45-4115-9202-C834CD1AFE42}">
          <x14:formula1>
            <xm:f>Guias!$A$245:$A$259</xm:f>
          </x14:formula1>
          <xm:sqref>C14:C16</xm:sqref>
        </x14:dataValidation>
        <x14:dataValidation type="list" allowBlank="1" showInputMessage="1" xr:uid="{2AE9DD8B-73E8-4287-9846-DEE7EEE2BEF6}">
          <x14:formula1>
            <xm:f>Guias!$A$85:$A$142</xm:f>
          </x14:formula1>
          <xm:sqref>C44:C46</xm:sqref>
        </x14:dataValidation>
        <x14:dataValidation type="list" allowBlank="1" showInputMessage="1" xr:uid="{9752E0BA-14D1-4137-A1C1-C12ECB65054C}">
          <x14:formula1>
            <xm:f>Guias!$A$2:$A$4</xm:f>
          </x14:formula1>
          <xm:sqref>C7:C8</xm:sqref>
        </x14:dataValidation>
        <x14:dataValidation type="list" allowBlank="1" showInputMessage="1" xr:uid="{3FA5D85A-7B8D-4E2A-B058-C009B750B351}">
          <x14:formula1>
            <xm:f>Guias!$A$5:$A$84</xm:f>
          </x14:formula1>
          <xm:sqref>C20:C43</xm:sqref>
        </x14:dataValidation>
        <x14:dataValidation type="list" allowBlank="1" showInputMessage="1" xr:uid="{5CC2EF79-293B-42BD-843A-FFA45B3187F5}">
          <x14:formula1>
            <xm:f>Guias!$J$3:$J$25</xm:f>
          </x14:formula1>
          <xm:sqref>I7:I61</xm:sqref>
        </x14:dataValidation>
        <x14:dataValidation type="list" allowBlank="1" showInputMessage="1" xr:uid="{ACB82BD2-96CC-41A3-B94D-118D90472231}">
          <x14:formula1>
            <xm:f>Guias!$H$3:$H$22</xm:f>
          </x14:formula1>
          <xm:sqref>E7:E61</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B9E61-F405-4B59-A1EB-F4DE80BEDA56}">
  <sheetPr codeName="Sheet37"/>
  <dimension ref="A1:M94"/>
  <sheetViews>
    <sheetView zoomScale="51" zoomScaleNormal="90" workbookViewId="0">
      <selection activeCell="I13" sqref="I13"/>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3" ht="15" thickBot="1"/>
    <row r="2" spans="1:13" ht="21.65" customHeight="1">
      <c r="A2" s="544" t="s">
        <v>0</v>
      </c>
      <c r="B2" s="545"/>
      <c r="C2" s="545"/>
      <c r="D2" s="545"/>
      <c r="E2" s="545"/>
      <c r="F2" s="545"/>
      <c r="G2" s="545"/>
      <c r="H2" s="545"/>
      <c r="I2" s="546"/>
      <c r="J2" s="532" t="s">
        <v>1033</v>
      </c>
      <c r="K2" s="532"/>
    </row>
    <row r="3" spans="1:13" ht="24.75" customHeight="1" thickBot="1">
      <c r="A3" s="547"/>
      <c r="B3" s="548"/>
      <c r="C3" s="548"/>
      <c r="D3" s="548"/>
      <c r="E3" s="548"/>
      <c r="F3" s="548"/>
      <c r="G3" s="548"/>
      <c r="H3" s="548"/>
      <c r="I3" s="549"/>
      <c r="J3" s="533"/>
      <c r="K3" s="533"/>
    </row>
    <row r="4" spans="1:13" ht="20.25" customHeight="1">
      <c r="A4" s="553" t="s">
        <v>661</v>
      </c>
      <c r="B4" s="537" t="s">
        <v>76</v>
      </c>
      <c r="C4" s="537" t="s">
        <v>2</v>
      </c>
      <c r="D4" s="534" t="s">
        <v>314</v>
      </c>
      <c r="E4" s="537" t="s">
        <v>39</v>
      </c>
      <c r="F4" s="540" t="s">
        <v>3</v>
      </c>
      <c r="G4" s="541"/>
      <c r="H4" s="534" t="s">
        <v>4</v>
      </c>
      <c r="I4" s="537" t="s">
        <v>5</v>
      </c>
      <c r="J4" s="537" t="s">
        <v>183</v>
      </c>
      <c r="K4" s="550" t="s">
        <v>924</v>
      </c>
    </row>
    <row r="5" spans="1:13" ht="14.25" customHeight="1">
      <c r="A5" s="554"/>
      <c r="B5" s="538"/>
      <c r="C5" s="538"/>
      <c r="D5" s="535"/>
      <c r="E5" s="538"/>
      <c r="F5" s="542"/>
      <c r="G5" s="543"/>
      <c r="H5" s="535"/>
      <c r="I5" s="538"/>
      <c r="J5" s="538"/>
      <c r="K5" s="551"/>
    </row>
    <row r="6" spans="1:13" ht="24.75" customHeight="1" thickBot="1">
      <c r="A6" s="555"/>
      <c r="B6" s="539"/>
      <c r="C6" s="539"/>
      <c r="D6" s="536"/>
      <c r="E6" s="539"/>
      <c r="F6" s="209" t="s">
        <v>6</v>
      </c>
      <c r="G6" s="210" t="s">
        <v>7</v>
      </c>
      <c r="H6" s="210" t="s">
        <v>1029</v>
      </c>
      <c r="I6" s="539"/>
      <c r="J6" s="539"/>
      <c r="K6" s="552"/>
    </row>
    <row r="7" spans="1:13" hidden="1">
      <c r="A7" s="564" t="s">
        <v>658</v>
      </c>
      <c r="B7" s="561" t="s">
        <v>67</v>
      </c>
      <c r="C7" s="22"/>
      <c r="D7" s="27">
        <v>0</v>
      </c>
      <c r="E7" s="22"/>
      <c r="F7" s="23"/>
      <c r="G7" s="23"/>
      <c r="H7" s="24" t="s">
        <v>1824</v>
      </c>
      <c r="I7" s="25"/>
      <c r="J7" s="97"/>
      <c r="K7" s="27"/>
      <c r="M7" s="3" t="s">
        <v>1305</v>
      </c>
    </row>
    <row r="8" spans="1:13" ht="15" hidden="1" customHeight="1" thickBot="1">
      <c r="A8" s="565"/>
      <c r="B8" s="563"/>
      <c r="C8" s="19"/>
      <c r="D8" s="161">
        <v>0</v>
      </c>
      <c r="E8" s="78"/>
      <c r="F8" s="170"/>
      <c r="G8" s="170"/>
      <c r="H8" s="171" t="s">
        <v>1824</v>
      </c>
      <c r="I8" s="155"/>
      <c r="J8" s="231"/>
      <c r="K8" s="151"/>
      <c r="M8" s="3" t="s">
        <v>1306</v>
      </c>
    </row>
    <row r="9" spans="1:13" ht="15" hidden="1" customHeight="1">
      <c r="A9" s="565"/>
      <c r="B9" s="558" t="s">
        <v>127</v>
      </c>
      <c r="C9" s="232"/>
      <c r="D9" s="252">
        <v>0</v>
      </c>
      <c r="E9" s="20"/>
      <c r="F9" s="91"/>
      <c r="G9" s="91"/>
      <c r="H9" s="92" t="s">
        <v>1824</v>
      </c>
      <c r="I9" s="154"/>
      <c r="J9" s="99"/>
      <c r="K9" s="28"/>
    </row>
    <row r="10" spans="1:13" ht="15" hidden="1" customHeight="1" thickBot="1">
      <c r="A10" s="565"/>
      <c r="B10" s="560"/>
      <c r="C10" s="233"/>
      <c r="D10" s="253">
        <v>0</v>
      </c>
      <c r="E10" s="128"/>
      <c r="F10" s="204"/>
      <c r="G10" s="204"/>
      <c r="H10" s="168" t="s">
        <v>1824</v>
      </c>
      <c r="I10" s="174"/>
      <c r="J10" s="101"/>
      <c r="K10" s="149"/>
    </row>
    <row r="11" spans="1:13">
      <c r="A11" s="565"/>
      <c r="B11" s="561" t="s">
        <v>23</v>
      </c>
      <c r="C11" s="22" t="s">
        <v>27</v>
      </c>
      <c r="D11" s="27">
        <v>236.73</v>
      </c>
      <c r="E11" s="22" t="s">
        <v>490</v>
      </c>
      <c r="F11" s="23"/>
      <c r="G11" s="23"/>
      <c r="H11" s="24" t="s">
        <v>1824</v>
      </c>
      <c r="I11" s="25" t="s">
        <v>2527</v>
      </c>
      <c r="J11" s="97"/>
      <c r="K11" s="27" t="str">
        <f>IF(C11="",,VLOOKUP(C11,Patrones!$A$1:$E$293,5,FALSE))</f>
        <v>CLBA-036IUI</v>
      </c>
    </row>
    <row r="12" spans="1:13">
      <c r="A12" s="565"/>
      <c r="B12" s="562"/>
      <c r="C12" s="19" t="s">
        <v>126</v>
      </c>
      <c r="D12" s="161">
        <v>407.16</v>
      </c>
      <c r="E12" s="19" t="s">
        <v>171</v>
      </c>
      <c r="F12" s="83"/>
      <c r="G12" s="83"/>
      <c r="H12" s="226" t="s">
        <v>1824</v>
      </c>
      <c r="I12" s="270" t="s">
        <v>2530</v>
      </c>
      <c r="J12" s="262"/>
      <c r="K12" s="161" t="str">
        <f>IF(C12="",,VLOOKUP(C12,Patrones!$A$1:$E$293,5,FALSE))</f>
        <v>CLB-003IUI</v>
      </c>
    </row>
    <row r="13" spans="1:13" ht="15" thickBot="1">
      <c r="A13" s="565"/>
      <c r="B13" s="563"/>
      <c r="C13" s="19" t="s">
        <v>296</v>
      </c>
      <c r="D13" s="161">
        <v>235.8</v>
      </c>
      <c r="E13" s="173" t="s">
        <v>490</v>
      </c>
      <c r="F13" s="170"/>
      <c r="G13" s="170"/>
      <c r="H13" s="171" t="s">
        <v>1824</v>
      </c>
      <c r="I13" s="172" t="s">
        <v>2541</v>
      </c>
      <c r="J13" s="195"/>
      <c r="K13" s="169" t="str">
        <f>IF(C13="",,VLOOKUP(C13,Patrones!$A$1:$E$293,5,FALSE))</f>
        <v>CLBA-036IUI</v>
      </c>
    </row>
    <row r="14" spans="1:13">
      <c r="A14" s="565"/>
      <c r="B14" s="558" t="s">
        <v>29</v>
      </c>
      <c r="C14" s="232" t="s">
        <v>272</v>
      </c>
      <c r="D14" s="252">
        <v>17.16</v>
      </c>
      <c r="E14" s="20" t="s">
        <v>137</v>
      </c>
      <c r="F14" s="91">
        <v>0.1111111111111111</v>
      </c>
      <c r="G14" s="91">
        <v>0.68055555555555547</v>
      </c>
      <c r="H14" s="92">
        <v>9.7716666666666665</v>
      </c>
      <c r="I14" s="251" t="s">
        <v>1042</v>
      </c>
      <c r="J14" s="99"/>
      <c r="K14" s="28"/>
    </row>
    <row r="15" spans="1:13">
      <c r="A15" s="565"/>
      <c r="B15" s="559"/>
      <c r="C15" s="233" t="s">
        <v>1157</v>
      </c>
      <c r="D15" s="253">
        <v>5.31</v>
      </c>
      <c r="E15" s="128" t="s">
        <v>137</v>
      </c>
      <c r="F15" s="95">
        <v>0.56944444444444442</v>
      </c>
      <c r="G15" s="95">
        <v>0.66666666666666663</v>
      </c>
      <c r="H15" s="96">
        <v>0.51624999999999988</v>
      </c>
      <c r="I15" s="256" t="s">
        <v>1048</v>
      </c>
      <c r="J15" s="267"/>
      <c r="K15" s="26"/>
    </row>
    <row r="16" spans="1:13" ht="15" thickBot="1">
      <c r="A16" s="565"/>
      <c r="B16" s="560"/>
      <c r="C16" s="233" t="s">
        <v>32</v>
      </c>
      <c r="D16" s="253">
        <v>171.69</v>
      </c>
      <c r="E16" s="128" t="s">
        <v>137</v>
      </c>
      <c r="F16" s="204">
        <v>0.56944444444444442</v>
      </c>
      <c r="G16" s="204">
        <v>0.66666666666666663</v>
      </c>
      <c r="H16" s="168">
        <v>16.692083333333329</v>
      </c>
      <c r="I16" s="144" t="s">
        <v>1048</v>
      </c>
      <c r="J16" s="211"/>
      <c r="K16" s="166"/>
    </row>
    <row r="17" spans="1:11" hidden="1">
      <c r="A17" s="565"/>
      <c r="B17" s="561" t="s">
        <v>33</v>
      </c>
      <c r="C17" s="22"/>
      <c r="D17" s="27">
        <v>0</v>
      </c>
      <c r="E17" s="22"/>
      <c r="F17" s="23"/>
      <c r="G17" s="23"/>
      <c r="H17" s="24" t="s">
        <v>1824</v>
      </c>
      <c r="I17" s="25"/>
      <c r="J17" s="97"/>
      <c r="K17" s="27">
        <f>IF(C17="",,VLOOKUP(C17,Patrones!$A$1:$E$293,5,FALSE))</f>
        <v>0</v>
      </c>
    </row>
    <row r="18" spans="1:11" hidden="1">
      <c r="A18" s="565"/>
      <c r="B18" s="562"/>
      <c r="C18" s="19"/>
      <c r="D18" s="161">
        <v>0</v>
      </c>
      <c r="E18" s="127"/>
      <c r="F18" s="165"/>
      <c r="G18" s="165"/>
      <c r="H18" s="79" t="s">
        <v>1824</v>
      </c>
      <c r="I18" s="146"/>
      <c r="J18" s="269"/>
      <c r="K18" s="145">
        <f>IF(C18="",,VLOOKUP(C18,Patrones!$A$1:$E$293,5,FALSE))</f>
        <v>0</v>
      </c>
    </row>
    <row r="19" spans="1:11" ht="15" hidden="1" thickBot="1">
      <c r="A19" s="566"/>
      <c r="B19" s="563"/>
      <c r="C19" s="19"/>
      <c r="D19" s="169">
        <v>0</v>
      </c>
      <c r="E19" s="173"/>
      <c r="F19" s="170"/>
      <c r="G19" s="170"/>
      <c r="H19" s="171" t="s">
        <v>1824</v>
      </c>
      <c r="I19" s="172"/>
      <c r="J19" s="195"/>
      <c r="K19" s="169">
        <f>IF(C19="",,VLOOKUP(C19,Patrones!$A$1:$E$293,5,FALSE))</f>
        <v>0</v>
      </c>
    </row>
    <row r="20" spans="1:11" ht="43.5">
      <c r="A20" s="556" t="s">
        <v>659</v>
      </c>
      <c r="B20" s="558" t="s">
        <v>8</v>
      </c>
      <c r="C20" s="237" t="s">
        <v>1312</v>
      </c>
      <c r="D20" s="254">
        <v>116</v>
      </c>
      <c r="E20" s="238" t="s">
        <v>137</v>
      </c>
      <c r="F20" s="228" t="s">
        <v>307</v>
      </c>
      <c r="G20" s="228" t="s">
        <v>978</v>
      </c>
      <c r="H20" s="92">
        <v>116</v>
      </c>
      <c r="I20" s="154" t="s">
        <v>1042</v>
      </c>
      <c r="J20" s="99" t="s">
        <v>2542</v>
      </c>
      <c r="K20" s="28" t="e">
        <f>IF(C20="",,VLOOKUP(C20,Patrones!$A$1:$E$293,5,FALSE))</f>
        <v>#N/A</v>
      </c>
    </row>
    <row r="21" spans="1:11">
      <c r="A21" s="557"/>
      <c r="B21" s="559"/>
      <c r="C21" s="237" t="s">
        <v>81</v>
      </c>
      <c r="D21" s="254">
        <v>159.19999999999999</v>
      </c>
      <c r="E21" s="238" t="s">
        <v>137</v>
      </c>
      <c r="F21" s="228">
        <v>0.39583333333333331</v>
      </c>
      <c r="G21" s="228">
        <v>0.66666666666666663</v>
      </c>
      <c r="H21" s="239">
        <v>43.11666666666666</v>
      </c>
      <c r="I21" s="144" t="s">
        <v>1041</v>
      </c>
      <c r="J21" s="267"/>
      <c r="K21" s="149"/>
    </row>
    <row r="22" spans="1:11">
      <c r="A22" s="557"/>
      <c r="B22" s="559"/>
      <c r="C22" s="237" t="s">
        <v>1567</v>
      </c>
      <c r="D22" s="254">
        <v>181.8</v>
      </c>
      <c r="E22" s="238" t="s">
        <v>137</v>
      </c>
      <c r="F22" s="228">
        <v>0.66666666666666663</v>
      </c>
      <c r="G22" s="228">
        <v>0.69444444444444453</v>
      </c>
      <c r="H22" s="239">
        <v>5.0500000000000229</v>
      </c>
      <c r="I22" s="144" t="s">
        <v>1139</v>
      </c>
      <c r="J22" s="267" t="s">
        <v>2543</v>
      </c>
      <c r="K22" s="149"/>
    </row>
    <row r="23" spans="1:11">
      <c r="A23" s="557"/>
      <c r="B23" s="559"/>
      <c r="C23" s="237" t="s">
        <v>1569</v>
      </c>
      <c r="D23" s="254">
        <v>214.2</v>
      </c>
      <c r="E23" s="238" t="s">
        <v>137</v>
      </c>
      <c r="F23" s="228">
        <v>0.66666666666666663</v>
      </c>
      <c r="G23" s="228">
        <v>0.69444444444444453</v>
      </c>
      <c r="H23" s="239">
        <v>5.9500000000000259</v>
      </c>
      <c r="I23" s="144" t="s">
        <v>1139</v>
      </c>
      <c r="J23" s="267" t="s">
        <v>2543</v>
      </c>
      <c r="K23" s="149"/>
    </row>
    <row r="24" spans="1:11">
      <c r="A24" s="557"/>
      <c r="B24" s="559"/>
      <c r="C24" s="237" t="s">
        <v>1565</v>
      </c>
      <c r="D24" s="254">
        <v>1623.6</v>
      </c>
      <c r="E24" s="238" t="s">
        <v>137</v>
      </c>
      <c r="F24" s="228">
        <v>0.66666666666666696</v>
      </c>
      <c r="G24" s="228">
        <v>0.69444444444444453</v>
      </c>
      <c r="H24" s="239">
        <v>45.099999999999653</v>
      </c>
      <c r="I24" s="144" t="s">
        <v>1139</v>
      </c>
      <c r="J24" s="267" t="s">
        <v>2543</v>
      </c>
      <c r="K24" s="149"/>
    </row>
    <row r="25" spans="1:11">
      <c r="A25" s="557"/>
      <c r="B25" s="559"/>
      <c r="C25" s="237" t="s">
        <v>1561</v>
      </c>
      <c r="D25" s="254">
        <v>122.76</v>
      </c>
      <c r="E25" s="238" t="s">
        <v>137</v>
      </c>
      <c r="F25" s="228">
        <v>0.66666666666666696</v>
      </c>
      <c r="G25" s="228">
        <v>0.8125</v>
      </c>
      <c r="H25" s="239">
        <v>17.902499999999964</v>
      </c>
      <c r="I25" s="144" t="s">
        <v>1139</v>
      </c>
      <c r="J25" s="267" t="s">
        <v>2543</v>
      </c>
      <c r="K25" s="149"/>
    </row>
    <row r="26" spans="1:11">
      <c r="A26" s="557"/>
      <c r="B26" s="559"/>
      <c r="C26" s="237" t="s">
        <v>1563</v>
      </c>
      <c r="D26" s="254">
        <v>295.04000000000002</v>
      </c>
      <c r="E26" s="238" t="s">
        <v>137</v>
      </c>
      <c r="F26" s="228">
        <v>0.66666666666666696</v>
      </c>
      <c r="G26" s="228">
        <v>0.8125</v>
      </c>
      <c r="H26" s="239">
        <v>43.026666666666586</v>
      </c>
      <c r="I26" s="144" t="s">
        <v>1139</v>
      </c>
      <c r="J26" s="267" t="s">
        <v>2543</v>
      </c>
      <c r="K26" s="149"/>
    </row>
    <row r="27" spans="1:11">
      <c r="A27" s="557"/>
      <c r="B27" s="559"/>
      <c r="C27" s="237" t="s">
        <v>1250</v>
      </c>
      <c r="D27" s="254">
        <v>294.39999999999998</v>
      </c>
      <c r="E27" s="238" t="s">
        <v>137</v>
      </c>
      <c r="F27" s="228">
        <v>0.66666666666666696</v>
      </c>
      <c r="G27" s="228">
        <v>0.69444444444444453</v>
      </c>
      <c r="H27" s="239">
        <v>8.177777777777715</v>
      </c>
      <c r="I27" s="144" t="s">
        <v>1139</v>
      </c>
      <c r="J27" s="267" t="s">
        <v>2543</v>
      </c>
      <c r="K27" s="149"/>
    </row>
    <row r="28" spans="1:11">
      <c r="A28" s="557"/>
      <c r="B28" s="559"/>
      <c r="C28" s="237" t="s">
        <v>1559</v>
      </c>
      <c r="D28" s="254">
        <v>543.20000000000005</v>
      </c>
      <c r="E28" s="238" t="s">
        <v>137</v>
      </c>
      <c r="F28" s="228">
        <v>0.66666666666666696</v>
      </c>
      <c r="G28" s="228">
        <v>0.69444444444444453</v>
      </c>
      <c r="H28" s="239">
        <v>15.088888888888777</v>
      </c>
      <c r="I28" s="144" t="s">
        <v>1139</v>
      </c>
      <c r="J28" s="267" t="s">
        <v>2543</v>
      </c>
      <c r="K28" s="149"/>
    </row>
    <row r="29" spans="1:11">
      <c r="A29" s="557"/>
      <c r="B29" s="559"/>
      <c r="C29" s="237" t="s">
        <v>1581</v>
      </c>
      <c r="D29" s="254">
        <v>118.8</v>
      </c>
      <c r="E29" s="238" t="s">
        <v>137</v>
      </c>
      <c r="F29" s="228">
        <v>0.72222222222222221</v>
      </c>
      <c r="G29" s="228">
        <v>0.84375</v>
      </c>
      <c r="H29" s="239">
        <v>14.437500000000002</v>
      </c>
      <c r="I29" s="144" t="s">
        <v>1139</v>
      </c>
      <c r="J29" s="267" t="s">
        <v>2543</v>
      </c>
      <c r="K29" s="149"/>
    </row>
    <row r="30" spans="1:11">
      <c r="A30" s="557"/>
      <c r="B30" s="559"/>
      <c r="C30" s="237" t="s">
        <v>81</v>
      </c>
      <c r="D30" s="254">
        <v>159.19999999999999</v>
      </c>
      <c r="E30" s="238" t="s">
        <v>137</v>
      </c>
      <c r="F30" s="228">
        <v>0.14583333333333334</v>
      </c>
      <c r="G30" s="228" t="s">
        <v>978</v>
      </c>
      <c r="H30" s="239">
        <v>3</v>
      </c>
      <c r="I30" s="144" t="s">
        <v>1042</v>
      </c>
      <c r="J30" s="267"/>
      <c r="K30" s="149"/>
    </row>
    <row r="31" spans="1:11" ht="188.5">
      <c r="A31" s="557"/>
      <c r="B31" s="559"/>
      <c r="C31" s="237" t="s">
        <v>81</v>
      </c>
      <c r="D31" s="254">
        <v>159.19999999999999</v>
      </c>
      <c r="E31" s="238" t="s">
        <v>246</v>
      </c>
      <c r="F31" s="228"/>
      <c r="G31" s="228"/>
      <c r="H31" s="239" t="s">
        <v>1824</v>
      </c>
      <c r="I31" s="251" t="s">
        <v>2525</v>
      </c>
      <c r="J31" s="229" t="s">
        <v>2528</v>
      </c>
      <c r="K31" s="162" t="str">
        <f>IF(C31="",,VLOOKUP(C31,Patrones!$A$1:$E$293,5,FALSE))</f>
        <v>ACAG-070IUI</v>
      </c>
    </row>
    <row r="32" spans="1:11">
      <c r="A32" s="557"/>
      <c r="B32" s="559"/>
      <c r="C32" s="237" t="s">
        <v>1572</v>
      </c>
      <c r="D32" s="254">
        <v>2781.9</v>
      </c>
      <c r="E32" s="238" t="s">
        <v>171</v>
      </c>
      <c r="F32" s="228"/>
      <c r="G32" s="228"/>
      <c r="H32" s="239"/>
      <c r="I32" s="412" t="s">
        <v>2529</v>
      </c>
      <c r="J32" s="229"/>
      <c r="K32" s="162"/>
    </row>
    <row r="33" spans="1:11" ht="58">
      <c r="A33" s="557"/>
      <c r="B33" s="559"/>
      <c r="C33" s="237" t="s">
        <v>255</v>
      </c>
      <c r="D33" s="254">
        <v>171</v>
      </c>
      <c r="E33" s="238" t="s">
        <v>490</v>
      </c>
      <c r="F33" s="228"/>
      <c r="G33" s="228"/>
      <c r="H33" s="239"/>
      <c r="I33" s="251" t="s">
        <v>2476</v>
      </c>
      <c r="J33" s="229" t="s">
        <v>2532</v>
      </c>
      <c r="K33" s="162"/>
    </row>
    <row r="34" spans="1:11" ht="101.5">
      <c r="A34" s="557"/>
      <c r="B34" s="559"/>
      <c r="C34" s="237" t="s">
        <v>72</v>
      </c>
      <c r="D34" s="254">
        <v>246.4</v>
      </c>
      <c r="E34" s="238" t="s">
        <v>246</v>
      </c>
      <c r="F34" s="228"/>
      <c r="G34" s="228"/>
      <c r="H34" s="239"/>
      <c r="I34" s="251" t="s">
        <v>2533</v>
      </c>
      <c r="J34" s="229" t="s">
        <v>2537</v>
      </c>
      <c r="K34" s="162"/>
    </row>
    <row r="35" spans="1:11" ht="29">
      <c r="A35" s="557"/>
      <c r="B35" s="559"/>
      <c r="C35" s="237" t="s">
        <v>2535</v>
      </c>
      <c r="D35" s="254">
        <v>418</v>
      </c>
      <c r="E35" s="238" t="s">
        <v>246</v>
      </c>
      <c r="F35" s="228"/>
      <c r="G35" s="228"/>
      <c r="H35" s="239"/>
      <c r="I35" s="251" t="s">
        <v>2536</v>
      </c>
      <c r="J35" s="229"/>
      <c r="K35" s="162"/>
    </row>
    <row r="36" spans="1:11" ht="116">
      <c r="A36" s="557"/>
      <c r="B36" s="559"/>
      <c r="C36" s="237" t="s">
        <v>1142</v>
      </c>
      <c r="D36" s="254">
        <v>105.6</v>
      </c>
      <c r="E36" s="238" t="s">
        <v>162</v>
      </c>
      <c r="F36" s="228"/>
      <c r="G36" s="228"/>
      <c r="H36" s="239"/>
      <c r="I36" s="251" t="s">
        <v>2538</v>
      </c>
      <c r="J36" s="229" t="s">
        <v>2539</v>
      </c>
      <c r="K36" s="162"/>
    </row>
    <row r="37" spans="1:11" hidden="1">
      <c r="A37" s="557"/>
      <c r="B37" s="559"/>
      <c r="C37" s="237"/>
      <c r="D37" s="254"/>
      <c r="E37" s="238"/>
      <c r="F37" s="228"/>
      <c r="G37" s="228"/>
      <c r="H37" s="239"/>
      <c r="I37" s="251"/>
      <c r="J37" s="229"/>
      <c r="K37" s="162"/>
    </row>
    <row r="38" spans="1:11" hidden="1">
      <c r="A38" s="557"/>
      <c r="B38" s="559"/>
      <c r="C38" s="237"/>
      <c r="D38" s="254"/>
      <c r="E38" s="238"/>
      <c r="F38" s="228"/>
      <c r="G38" s="228"/>
      <c r="H38" s="239"/>
      <c r="I38" s="251"/>
      <c r="J38" s="229"/>
      <c r="K38" s="162"/>
    </row>
    <row r="39" spans="1:11" hidden="1">
      <c r="A39" s="557"/>
      <c r="B39" s="559"/>
      <c r="C39" s="237"/>
      <c r="D39" s="254"/>
      <c r="E39" s="238"/>
      <c r="F39" s="228"/>
      <c r="G39" s="228"/>
      <c r="H39" s="239"/>
      <c r="I39" s="251"/>
      <c r="J39" s="229"/>
      <c r="K39" s="162"/>
    </row>
    <row r="40" spans="1:11" hidden="1">
      <c r="A40" s="557"/>
      <c r="B40" s="559"/>
      <c r="C40" s="237"/>
      <c r="D40" s="254">
        <v>0</v>
      </c>
      <c r="E40" s="238"/>
      <c r="F40" s="228"/>
      <c r="G40" s="228"/>
      <c r="H40" s="239"/>
      <c r="I40" s="251"/>
      <c r="J40" s="229"/>
      <c r="K40" s="162"/>
    </row>
    <row r="41" spans="1:11" hidden="1">
      <c r="A41" s="557"/>
      <c r="B41" s="559"/>
      <c r="C41" s="237"/>
      <c r="D41" s="254">
        <v>0</v>
      </c>
      <c r="E41" s="238"/>
      <c r="F41" s="228"/>
      <c r="G41" s="228"/>
      <c r="H41" s="239"/>
      <c r="I41" s="251"/>
      <c r="J41" s="229"/>
      <c r="K41" s="162"/>
    </row>
    <row r="42" spans="1:11" hidden="1">
      <c r="A42" s="557"/>
      <c r="B42" s="559"/>
      <c r="C42" s="237"/>
      <c r="D42" s="254">
        <v>0</v>
      </c>
      <c r="E42" s="238"/>
      <c r="F42" s="228"/>
      <c r="G42" s="228"/>
      <c r="H42" s="239"/>
      <c r="I42" s="251"/>
      <c r="J42" s="229"/>
      <c r="K42" s="162"/>
    </row>
    <row r="43" spans="1:11" ht="29.5" thickBot="1">
      <c r="A43" s="557"/>
      <c r="B43" s="559"/>
      <c r="C43" s="237" t="s">
        <v>1061</v>
      </c>
      <c r="D43" s="254">
        <v>522</v>
      </c>
      <c r="E43" s="238" t="s">
        <v>507</v>
      </c>
      <c r="F43" s="228"/>
      <c r="G43" s="228"/>
      <c r="H43" s="239" t="s">
        <v>1824</v>
      </c>
      <c r="I43" s="251" t="s">
        <v>2526</v>
      </c>
      <c r="J43" s="229"/>
      <c r="K43" s="162" t="str">
        <f>IF(C43="",,VLOOKUP(C43,Patrones!$A$1:$E$293,5,FALSE))</f>
        <v>ACAJ-209R1IUI</v>
      </c>
    </row>
    <row r="44" spans="1:11" ht="15" hidden="1" thickBot="1">
      <c r="A44" s="557"/>
      <c r="B44" s="560"/>
      <c r="C44" s="236"/>
      <c r="D44" s="253">
        <v>0</v>
      </c>
      <c r="E44" s="150"/>
      <c r="F44" s="93"/>
      <c r="G44" s="93"/>
      <c r="H44" s="94" t="s">
        <v>1824</v>
      </c>
      <c r="I44" s="152"/>
      <c r="J44" s="101"/>
      <c r="K44" s="29">
        <f>IF(C44="",,VLOOKUP(C44,Patrones!$A$1:$E$293,5,FALSE))</f>
        <v>0</v>
      </c>
    </row>
    <row r="45" spans="1:11" ht="15" thickBot="1">
      <c r="A45" s="557"/>
      <c r="B45" s="561" t="s">
        <v>66</v>
      </c>
      <c r="C45" s="22" t="s">
        <v>1147</v>
      </c>
      <c r="D45" s="27">
        <v>19.440000000000001</v>
      </c>
      <c r="E45" s="22" t="s">
        <v>137</v>
      </c>
      <c r="F45" s="297" t="s">
        <v>307</v>
      </c>
      <c r="G45" s="23" t="s">
        <v>978</v>
      </c>
      <c r="H45" s="24">
        <v>19</v>
      </c>
      <c r="I45" s="25" t="s">
        <v>1042</v>
      </c>
      <c r="J45" s="98"/>
      <c r="K45" s="27" t="e">
        <f>IF(C45="",,VLOOKUP(C45,Patrones!$A$1:$E$293,5,FALSE))</f>
        <v>#N/A</v>
      </c>
    </row>
    <row r="46" spans="1:11" hidden="1">
      <c r="A46" s="557"/>
      <c r="B46" s="562"/>
      <c r="C46" s="127"/>
      <c r="D46" s="145">
        <v>0</v>
      </c>
      <c r="E46" s="127"/>
      <c r="F46" s="165"/>
      <c r="G46" s="165"/>
      <c r="H46" s="79" t="s">
        <v>1824</v>
      </c>
      <c r="I46" s="146"/>
      <c r="J46" s="242"/>
      <c r="K46" s="145">
        <f>IF(C46="",,VLOOKUP(C46,Patrones!$A$1:$E$293,5,FALSE))</f>
        <v>0</v>
      </c>
    </row>
    <row r="47" spans="1:11" ht="15" hidden="1" thickBot="1">
      <c r="A47" s="557"/>
      <c r="B47" s="563"/>
      <c r="C47" s="78"/>
      <c r="D47" s="153">
        <v>0</v>
      </c>
      <c r="E47" s="78"/>
      <c r="F47" s="265"/>
      <c r="G47" s="265"/>
      <c r="H47" s="266" t="s">
        <v>1824</v>
      </c>
      <c r="I47" s="155"/>
      <c r="J47" s="268"/>
      <c r="K47" s="153">
        <f>IF(C47="",,VLOOKUP(C47,Patrones!$A$1:$E$293,5,FALSE))</f>
        <v>0</v>
      </c>
    </row>
    <row r="48" spans="1:11" ht="15" hidden="1" thickBot="1">
      <c r="A48" s="567" t="s">
        <v>660</v>
      </c>
      <c r="B48" s="558" t="s">
        <v>20</v>
      </c>
      <c r="C48" s="232"/>
      <c r="D48" s="252">
        <v>0</v>
      </c>
      <c r="E48" s="20"/>
      <c r="F48" s="21"/>
      <c r="G48" s="21"/>
      <c r="H48" s="194" t="s">
        <v>1824</v>
      </c>
      <c r="I48" s="154"/>
      <c r="J48" s="99"/>
      <c r="K48" s="28">
        <f>IF(C48="",,VLOOKUP(C48,Patrones!$A$1:$E$293,5,FALSE))</f>
        <v>0</v>
      </c>
    </row>
    <row r="49" spans="1:11" ht="145.5" thickBot="1">
      <c r="A49" s="568"/>
      <c r="B49" s="559"/>
      <c r="C49" s="233" t="s">
        <v>116</v>
      </c>
      <c r="D49" s="253">
        <v>318.56</v>
      </c>
      <c r="E49" s="128" t="s">
        <v>246</v>
      </c>
      <c r="F49" s="95"/>
      <c r="G49" s="95"/>
      <c r="H49" s="96" t="s">
        <v>1824</v>
      </c>
      <c r="I49" s="154" t="s">
        <v>2444</v>
      </c>
      <c r="J49" s="267" t="s">
        <v>2531</v>
      </c>
      <c r="K49" s="26" t="str">
        <f>IF(C49="",,VLOOKUP(C49,Patrones!$A$1:$E$293,5,FALSE))</f>
        <v>ACSC-002IUI</v>
      </c>
    </row>
    <row r="50" spans="1:11" ht="15" hidden="1" thickBot="1">
      <c r="A50" s="568"/>
      <c r="B50" s="560"/>
      <c r="C50" s="233"/>
      <c r="D50" s="253">
        <v>0</v>
      </c>
      <c r="E50" s="128"/>
      <c r="F50" s="204"/>
      <c r="G50" s="204"/>
      <c r="H50" s="168" t="s">
        <v>1824</v>
      </c>
      <c r="I50" s="144"/>
      <c r="J50" s="211"/>
      <c r="K50" s="166">
        <f>IF(C50="",,VLOOKUP(C50,Patrones!$A$1:$E$293,5,FALSE))</f>
        <v>0</v>
      </c>
    </row>
    <row r="51" spans="1:11" ht="29.5" thickBot="1">
      <c r="A51" s="568"/>
      <c r="B51" s="561" t="s">
        <v>28</v>
      </c>
      <c r="C51" s="22" t="s">
        <v>128</v>
      </c>
      <c r="D51" s="27">
        <v>236.5</v>
      </c>
      <c r="E51" s="22" t="s">
        <v>246</v>
      </c>
      <c r="F51" s="23"/>
      <c r="G51" s="23"/>
      <c r="H51" s="24" t="s">
        <v>1824</v>
      </c>
      <c r="I51" s="25" t="s">
        <v>2534</v>
      </c>
      <c r="J51" s="98"/>
      <c r="K51" s="27" t="e">
        <f>IF(C51="",,VLOOKUP(C51,Patrones!$A$1:$E$293,5,FALSE))</f>
        <v>#N/A</v>
      </c>
    </row>
    <row r="52" spans="1:11" hidden="1">
      <c r="A52" s="568"/>
      <c r="B52" s="562"/>
      <c r="C52" s="127"/>
      <c r="D52" s="145">
        <v>0</v>
      </c>
      <c r="E52" s="127"/>
      <c r="F52" s="165"/>
      <c r="G52" s="165"/>
      <c r="H52" s="79" t="s">
        <v>1824</v>
      </c>
      <c r="I52" s="146"/>
      <c r="J52" s="242"/>
      <c r="K52" s="145">
        <f>IF(C52="",,VLOOKUP(C52,Patrones!$A$1:$E$293,5,FALSE))</f>
        <v>0</v>
      </c>
    </row>
    <row r="53" spans="1:11" ht="15" hidden="1" thickBot="1">
      <c r="A53" s="568"/>
      <c r="B53" s="563"/>
      <c r="C53" s="173"/>
      <c r="D53" s="169">
        <v>0</v>
      </c>
      <c r="E53" s="173"/>
      <c r="F53" s="170"/>
      <c r="G53" s="170"/>
      <c r="H53" s="171" t="s">
        <v>1824</v>
      </c>
      <c r="I53" s="172"/>
      <c r="J53" s="268"/>
      <c r="K53" s="169">
        <f>IF(C53="",,VLOOKUP(C53,Patrones!$A$1:$E$293,5,FALSE))</f>
        <v>0</v>
      </c>
    </row>
    <row r="54" spans="1:11" ht="15" hidden="1" customHeight="1">
      <c r="A54" s="568"/>
      <c r="B54" s="570" t="s">
        <v>203</v>
      </c>
      <c r="C54" s="232"/>
      <c r="D54" s="252">
        <v>0</v>
      </c>
      <c r="E54" s="20"/>
      <c r="F54" s="91"/>
      <c r="G54" s="91"/>
      <c r="H54" s="92" t="s">
        <v>1824</v>
      </c>
      <c r="I54" s="154"/>
      <c r="J54" s="99"/>
      <c r="K54" s="28"/>
    </row>
    <row r="55" spans="1:11" ht="15.75" hidden="1" customHeight="1" thickBot="1">
      <c r="A55" s="568"/>
      <c r="B55" s="571"/>
      <c r="C55" s="233"/>
      <c r="D55" s="253">
        <v>0</v>
      </c>
      <c r="E55" s="128"/>
      <c r="F55" s="204"/>
      <c r="G55" s="204"/>
      <c r="H55" s="168" t="s">
        <v>1824</v>
      </c>
      <c r="I55" s="144"/>
      <c r="J55" s="211"/>
      <c r="K55" s="166"/>
    </row>
    <row r="56" spans="1:11" hidden="1">
      <c r="A56" s="568"/>
      <c r="B56" s="561" t="s">
        <v>21</v>
      </c>
      <c r="C56" s="22"/>
      <c r="D56" s="27">
        <v>0</v>
      </c>
      <c r="E56" s="22"/>
      <c r="F56" s="23"/>
      <c r="G56" s="23"/>
      <c r="H56" s="226" t="s">
        <v>1824</v>
      </c>
      <c r="I56" s="25"/>
      <c r="J56" s="97"/>
      <c r="K56" s="27"/>
    </row>
    <row r="57" spans="1:11" ht="15" hidden="1" thickBot="1">
      <c r="A57" s="568"/>
      <c r="B57" s="563"/>
      <c r="C57" s="173"/>
      <c r="D57" s="169">
        <v>0</v>
      </c>
      <c r="E57" s="173"/>
      <c r="F57" s="170"/>
      <c r="G57" s="170"/>
      <c r="H57" s="171" t="s">
        <v>1824</v>
      </c>
      <c r="I57" s="172"/>
      <c r="J57" s="195"/>
      <c r="K57" s="169"/>
    </row>
    <row r="58" spans="1:11" ht="29">
      <c r="A58" s="568"/>
      <c r="B58" s="570" t="s">
        <v>22</v>
      </c>
      <c r="C58" s="232" t="s">
        <v>124</v>
      </c>
      <c r="D58" s="252"/>
      <c r="E58" s="20" t="s">
        <v>490</v>
      </c>
      <c r="F58" s="21"/>
      <c r="G58" s="21"/>
      <c r="H58" s="92" t="s">
        <v>1824</v>
      </c>
      <c r="I58" s="154" t="s">
        <v>2540</v>
      </c>
      <c r="J58" s="100" t="s">
        <v>2511</v>
      </c>
      <c r="K58" s="28" t="e">
        <f>IF(C58="",,VLOOKUP(C58,Patrones!$A$1:$E$293,5,FALSE))</f>
        <v>#N/A</v>
      </c>
    </row>
    <row r="59" spans="1:11" hidden="1">
      <c r="A59" s="568"/>
      <c r="B59" s="572"/>
      <c r="C59" s="233"/>
      <c r="D59" s="253">
        <v>0</v>
      </c>
      <c r="E59" s="128"/>
      <c r="F59" s="95"/>
      <c r="G59" s="95"/>
      <c r="H59" s="96" t="s">
        <v>1824</v>
      </c>
      <c r="I59" s="256"/>
      <c r="J59" s="267"/>
      <c r="K59" s="26">
        <f>IF(C59="",,VLOOKUP(C59,Patrones!$A$1:$E$293,5,FALSE))</f>
        <v>0</v>
      </c>
    </row>
    <row r="60" spans="1:11" hidden="1">
      <c r="A60" s="568"/>
      <c r="B60" s="572"/>
      <c r="C60" s="233"/>
      <c r="D60" s="253"/>
      <c r="E60" s="128"/>
      <c r="F60" s="95"/>
      <c r="G60" s="95"/>
      <c r="H60" s="96"/>
      <c r="I60" s="256"/>
      <c r="J60" s="267"/>
      <c r="K60" s="26"/>
    </row>
    <row r="61" spans="1:11" hidden="1">
      <c r="A61" s="568"/>
      <c r="B61" s="572"/>
      <c r="C61" s="233"/>
      <c r="D61" s="253"/>
      <c r="E61" s="128"/>
      <c r="F61" s="95"/>
      <c r="G61" s="95"/>
      <c r="H61" s="96"/>
      <c r="I61" s="256"/>
      <c r="J61" s="267"/>
      <c r="K61" s="26"/>
    </row>
    <row r="62" spans="1:11" ht="15" hidden="1" thickBot="1">
      <c r="A62" s="569"/>
      <c r="B62" s="571"/>
      <c r="C62" s="235"/>
      <c r="D62" s="255">
        <v>0</v>
      </c>
      <c r="E62" s="167"/>
      <c r="F62" s="196"/>
      <c r="G62" s="196"/>
      <c r="H62" s="168" t="s">
        <v>1824</v>
      </c>
      <c r="I62" s="174"/>
      <c r="J62" s="230"/>
      <c r="K62" s="166">
        <f>IF(C62="",,VLOOKUP(C62,Patrones!$A$1:$E$293,5,FALSE))</f>
        <v>0</v>
      </c>
    </row>
    <row r="63" spans="1:11" ht="15" thickBot="1">
      <c r="C63" s="102"/>
      <c r="E63" s="2"/>
      <c r="G63" s="198" t="s">
        <v>37</v>
      </c>
      <c r="H63" s="199">
        <f>SUM(H7:H62)</f>
        <v>362.82999999999936</v>
      </c>
      <c r="I63" s="103"/>
    </row>
    <row r="64" spans="1:11">
      <c r="C64" s="102"/>
      <c r="E64" s="2"/>
      <c r="G64" s="104"/>
      <c r="H64" s="105"/>
    </row>
    <row r="65" spans="3:8">
      <c r="C65" s="102"/>
      <c r="E65" s="2"/>
      <c r="G65" s="104"/>
      <c r="H65" s="105"/>
    </row>
    <row r="66" spans="3:8">
      <c r="C66" s="102"/>
    </row>
    <row r="67" spans="3:8">
      <c r="C67" s="102"/>
    </row>
    <row r="68" spans="3:8">
      <c r="C68" s="102"/>
    </row>
    <row r="69" spans="3:8">
      <c r="C69" s="102"/>
    </row>
    <row r="70" spans="3:8">
      <c r="C70" s="241"/>
    </row>
    <row r="71" spans="3:8">
      <c r="C71" s="241"/>
    </row>
    <row r="72" spans="3:8">
      <c r="C72" s="241"/>
    </row>
    <row r="73" spans="3:8">
      <c r="C73" s="241"/>
    </row>
    <row r="74" spans="3:8">
      <c r="C74" s="241"/>
    </row>
    <row r="75" spans="3:8">
      <c r="C75" s="241"/>
    </row>
    <row r="76" spans="3:8">
      <c r="C76" s="241"/>
    </row>
    <row r="77" spans="3:8">
      <c r="C77" s="241"/>
    </row>
    <row r="78" spans="3:8">
      <c r="C78" s="241"/>
    </row>
    <row r="79" spans="3:8">
      <c r="C79" s="241"/>
    </row>
    <row r="80" spans="3:8">
      <c r="C80" s="241"/>
    </row>
    <row r="81" spans="3:3">
      <c r="C81" s="241"/>
    </row>
    <row r="82" spans="3:3">
      <c r="C82" s="241"/>
    </row>
    <row r="83" spans="3:3">
      <c r="C83" s="241"/>
    </row>
    <row r="84" spans="3:3">
      <c r="C84" s="241"/>
    </row>
    <row r="85" spans="3:3">
      <c r="C85" s="241"/>
    </row>
    <row r="86" spans="3:3">
      <c r="C86" s="241"/>
    </row>
    <row r="87" spans="3:3">
      <c r="C87" s="241"/>
    </row>
    <row r="88" spans="3:3">
      <c r="C88" s="241"/>
    </row>
    <row r="89" spans="3:3">
      <c r="C89" s="241"/>
    </row>
    <row r="90" spans="3:3">
      <c r="C90" s="241"/>
    </row>
    <row r="91" spans="3:3">
      <c r="C91" s="241"/>
    </row>
    <row r="92" spans="3:3">
      <c r="C92" s="241"/>
    </row>
    <row r="93" spans="3:3">
      <c r="C93" s="241"/>
    </row>
    <row r="94" spans="3:3">
      <c r="C94" s="241"/>
    </row>
  </sheetData>
  <mergeCells count="28">
    <mergeCell ref="A2:I3"/>
    <mergeCell ref="J2:J3"/>
    <mergeCell ref="K2:K3"/>
    <mergeCell ref="A4:A6"/>
    <mergeCell ref="B4:B6"/>
    <mergeCell ref="C4:C6"/>
    <mergeCell ref="D4:D6"/>
    <mergeCell ref="E4:E6"/>
    <mergeCell ref="F4:G5"/>
    <mergeCell ref="H4:H5"/>
    <mergeCell ref="I4:I6"/>
    <mergeCell ref="J4:J6"/>
    <mergeCell ref="K4:K6"/>
    <mergeCell ref="A7:A19"/>
    <mergeCell ref="B7:B8"/>
    <mergeCell ref="B9:B10"/>
    <mergeCell ref="B11:B13"/>
    <mergeCell ref="B14:B16"/>
    <mergeCell ref="B17:B19"/>
    <mergeCell ref="A20:A47"/>
    <mergeCell ref="B20:B44"/>
    <mergeCell ref="B45:B47"/>
    <mergeCell ref="A48:A62"/>
    <mergeCell ref="B48:B50"/>
    <mergeCell ref="B51:B53"/>
    <mergeCell ref="B54:B55"/>
    <mergeCell ref="B56:B57"/>
    <mergeCell ref="B58:B62"/>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xr:uid="{D6110B3B-7CD3-4B6D-8190-297F3CC20F26}">
          <x14:formula1>
            <xm:f>Guias!$H$3:$H$22</xm:f>
          </x14:formula1>
          <xm:sqref>E7:E62</xm:sqref>
        </x14:dataValidation>
        <x14:dataValidation type="list" allowBlank="1" showInputMessage="1" xr:uid="{39A74B04-9ADC-455A-A5FC-FF78CE821B5D}">
          <x14:formula1>
            <xm:f>Guias!$J$3:$J$25</xm:f>
          </x14:formula1>
          <xm:sqref>I7:I62</xm:sqref>
        </x14:dataValidation>
        <x14:dataValidation type="list" allowBlank="1" showInputMessage="1" xr:uid="{4F8585F2-BB13-4B63-9163-26465112CBF2}">
          <x14:formula1>
            <xm:f>Guias!$A$5:$A$84</xm:f>
          </x14:formula1>
          <xm:sqref>C20:C44</xm:sqref>
        </x14:dataValidation>
        <x14:dataValidation type="list" allowBlank="1" showInputMessage="1" xr:uid="{19DBE6AE-29F0-4A0F-8526-CA973474A70F}">
          <x14:formula1>
            <xm:f>Guias!$A$2:$A$4</xm:f>
          </x14:formula1>
          <xm:sqref>C7:C8</xm:sqref>
        </x14:dataValidation>
        <x14:dataValidation type="list" allowBlank="1" showInputMessage="1" xr:uid="{CC867F62-DE2D-4254-8EF6-1E0E1C657484}">
          <x14:formula1>
            <xm:f>Guias!$A$85:$A$142</xm:f>
          </x14:formula1>
          <xm:sqref>C45:C47</xm:sqref>
        </x14:dataValidation>
        <x14:dataValidation type="list" allowBlank="1" showInputMessage="1" xr:uid="{96FBF7B1-1A11-4BE1-90CE-8367036AAB82}">
          <x14:formula1>
            <xm:f>Guias!$A$245:$A$259</xm:f>
          </x14:formula1>
          <xm:sqref>C14:C16</xm:sqref>
        </x14:dataValidation>
        <x14:dataValidation type="list" allowBlank="1" showInputMessage="1" xr:uid="{DA83C151-0911-4DEF-8B85-896EAE027D80}">
          <x14:formula1>
            <xm:f>Guias!$A$200:$A$224</xm:f>
          </x14:formula1>
          <xm:sqref>C11:C13</xm:sqref>
        </x14:dataValidation>
        <x14:dataValidation type="list" allowBlank="1" showInputMessage="1" xr:uid="{5FA3DC44-8013-404C-BA26-4CCC3F5D03F1}">
          <x14:formula1>
            <xm:f>Guias!$A$260:$A$272</xm:f>
          </x14:formula1>
          <xm:sqref>C17:C19</xm:sqref>
        </x14:dataValidation>
        <x14:dataValidation type="list" allowBlank="1" showInputMessage="1" xr:uid="{493CFFD8-13BA-4E01-9DAE-BE5FD4EC30BA}">
          <x14:formula1>
            <xm:f>Guias!$A$168:$A$171</xm:f>
          </x14:formula1>
          <xm:sqref>C56:C57</xm:sqref>
        </x14:dataValidation>
        <x14:dataValidation type="list" allowBlank="1" showInputMessage="1" xr:uid="{49D55528-C4D1-44E1-B134-16CEC8397442}">
          <x14:formula1>
            <xm:f>Guias!$A$243:$A$244</xm:f>
          </x14:formula1>
          <xm:sqref>C54:C55</xm:sqref>
        </x14:dataValidation>
        <x14:dataValidation type="list" allowBlank="1" showInputMessage="1" xr:uid="{B9F25B98-4060-4F0D-9912-2784000CF1FA}">
          <x14:formula1>
            <xm:f>Guias!$A$230:$A$242</xm:f>
          </x14:formula1>
          <xm:sqref>C51:C53</xm:sqref>
        </x14:dataValidation>
        <x14:dataValidation type="list" allowBlank="1" showInputMessage="1" xr:uid="{72B16211-6A3D-4B66-9DA4-930D9ADCC145}">
          <x14:formula1>
            <xm:f>Guias!$A$226:$A$229</xm:f>
          </x14:formula1>
          <xm:sqref>C9:C10</xm:sqref>
        </x14:dataValidation>
        <x14:dataValidation type="list" allowBlank="1" showInputMessage="1" xr:uid="{6546F9F0-AC45-4EEF-BD96-209DAED264D4}">
          <x14:formula1>
            <xm:f>Guias!$A$172:$A$199</xm:f>
          </x14:formula1>
          <xm:sqref>C58:C62</xm:sqref>
        </x14:dataValidation>
        <x14:dataValidation type="list" allowBlank="1" showInputMessage="1" xr:uid="{5B46AF1A-6FE3-40CB-848C-A1403B4C0D47}">
          <x14:formula1>
            <xm:f>Guias!$A$143:$A$167</xm:f>
          </x14:formula1>
          <xm:sqref>C48:C50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646B4-9695-4B05-8815-53202A73D896}">
  <sheetPr codeName="Sheet38"/>
  <dimension ref="A1:P81"/>
  <sheetViews>
    <sheetView zoomScale="74" zoomScaleNormal="90" workbookViewId="0">
      <selection activeCell="J62" sqref="J62"/>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2" width="15.1796875" style="3" bestFit="1" customWidth="1"/>
    <col min="13" max="13" width="16.1796875" style="3" bestFit="1" customWidth="1"/>
    <col min="14" max="14" width="10.7265625" style="3" bestFit="1" customWidth="1"/>
    <col min="15" max="16384" width="9.453125" style="3"/>
  </cols>
  <sheetData>
    <row r="1" spans="1:16" ht="15" thickBot="1"/>
    <row r="2" spans="1:16" ht="21.65" customHeight="1">
      <c r="A2" s="544" t="s">
        <v>0</v>
      </c>
      <c r="B2" s="545"/>
      <c r="C2" s="545"/>
      <c r="D2" s="545"/>
      <c r="E2" s="545"/>
      <c r="F2" s="545"/>
      <c r="G2" s="545"/>
      <c r="H2" s="545"/>
      <c r="I2" s="546"/>
      <c r="J2" s="532" t="s">
        <v>1033</v>
      </c>
      <c r="K2" s="532"/>
      <c r="L2" s="532"/>
      <c r="M2" s="532"/>
      <c r="N2" s="532"/>
    </row>
    <row r="3" spans="1:16" ht="24.75" customHeight="1" thickBot="1">
      <c r="A3" s="547"/>
      <c r="B3" s="548"/>
      <c r="C3" s="548"/>
      <c r="D3" s="548"/>
      <c r="E3" s="548"/>
      <c r="F3" s="548"/>
      <c r="G3" s="548"/>
      <c r="H3" s="548"/>
      <c r="I3" s="549"/>
      <c r="J3" s="533"/>
      <c r="K3" s="533"/>
      <c r="L3" s="533"/>
      <c r="M3" s="533"/>
      <c r="N3" s="533"/>
    </row>
    <row r="4" spans="1:16" ht="20.25" customHeight="1">
      <c r="A4" s="553" t="s">
        <v>661</v>
      </c>
      <c r="B4" s="537" t="s">
        <v>76</v>
      </c>
      <c r="C4" s="537" t="s">
        <v>2</v>
      </c>
      <c r="D4" s="534" t="s">
        <v>314</v>
      </c>
      <c r="E4" s="537" t="s">
        <v>39</v>
      </c>
      <c r="F4" s="540" t="s">
        <v>3</v>
      </c>
      <c r="G4" s="541"/>
      <c r="H4" s="534" t="s">
        <v>4</v>
      </c>
      <c r="I4" s="537" t="s">
        <v>5</v>
      </c>
      <c r="J4" s="537" t="s">
        <v>183</v>
      </c>
      <c r="K4" s="550" t="s">
        <v>924</v>
      </c>
      <c r="L4" s="550" t="s">
        <v>1284</v>
      </c>
      <c r="M4" s="550" t="s">
        <v>1304</v>
      </c>
      <c r="N4" s="550" t="s">
        <v>1307</v>
      </c>
    </row>
    <row r="5" spans="1:16" ht="14.25" customHeight="1">
      <c r="A5" s="554"/>
      <c r="B5" s="538"/>
      <c r="C5" s="538"/>
      <c r="D5" s="535"/>
      <c r="E5" s="538"/>
      <c r="F5" s="542"/>
      <c r="G5" s="543"/>
      <c r="H5" s="535"/>
      <c r="I5" s="538"/>
      <c r="J5" s="538"/>
      <c r="K5" s="551"/>
      <c r="L5" s="551"/>
      <c r="M5" s="551"/>
      <c r="N5" s="551"/>
    </row>
    <row r="6" spans="1:16" ht="24.75" customHeight="1" thickBot="1">
      <c r="A6" s="555"/>
      <c r="B6" s="539"/>
      <c r="C6" s="539"/>
      <c r="D6" s="536"/>
      <c r="E6" s="539"/>
      <c r="F6" s="209" t="s">
        <v>6</v>
      </c>
      <c r="G6" s="210" t="s">
        <v>7</v>
      </c>
      <c r="H6" s="210" t="s">
        <v>1029</v>
      </c>
      <c r="I6" s="539"/>
      <c r="J6" s="539"/>
      <c r="K6" s="552"/>
      <c r="L6" s="552"/>
      <c r="M6" s="552"/>
      <c r="N6" s="552"/>
    </row>
    <row r="7" spans="1:16" ht="15" thickBot="1">
      <c r="A7" s="564" t="s">
        <v>658</v>
      </c>
      <c r="B7" s="561" t="s">
        <v>67</v>
      </c>
      <c r="C7" s="22" t="s">
        <v>40</v>
      </c>
      <c r="D7" s="27">
        <f>IF(C7="",,VLOOKUP(C7,CIERRE!A$70:AJ$800,9,FALSE))</f>
        <v>251.02</v>
      </c>
      <c r="E7" s="22" t="s">
        <v>137</v>
      </c>
      <c r="F7" s="23">
        <v>0.54166666666666663</v>
      </c>
      <c r="G7" s="23">
        <v>0.72916666666666663</v>
      </c>
      <c r="H7" s="24">
        <f t="shared" ref="H7:H49" si="0">IF(MID(G7,1,3)="Con","",IF(E7="APAGADO",D7/24*(IF((G7-F7)*24&gt;0,(G7-F7)*24,24+(G7-F7)*24))," "))</f>
        <v>47.066249999999997</v>
      </c>
      <c r="I7" s="25" t="s">
        <v>1045</v>
      </c>
      <c r="J7" s="97"/>
      <c r="K7" s="27"/>
      <c r="L7" s="27"/>
      <c r="M7" s="27"/>
      <c r="N7" s="27"/>
      <c r="P7" s="3" t="s">
        <v>1305</v>
      </c>
    </row>
    <row r="8" spans="1:16" ht="15" hidden="1" customHeight="1" thickBot="1">
      <c r="A8" s="565"/>
      <c r="B8" s="563"/>
      <c r="C8" s="19"/>
      <c r="D8" s="161">
        <f>IF(C8="",,VLOOKUP(C8,CIERRE!A$70:AJ$800,9,FALSE))</f>
        <v>0</v>
      </c>
      <c r="E8" s="78"/>
      <c r="F8" s="170"/>
      <c r="G8" s="170"/>
      <c r="H8" s="171" t="str">
        <f t="shared" si="0"/>
        <v xml:space="preserve"> </v>
      </c>
      <c r="I8" s="155"/>
      <c r="J8" s="231"/>
      <c r="K8" s="151"/>
      <c r="L8" s="151"/>
      <c r="M8" s="151"/>
      <c r="N8" s="151"/>
      <c r="P8" s="3" t="s">
        <v>1306</v>
      </c>
    </row>
    <row r="9" spans="1:16" ht="15" hidden="1" customHeight="1">
      <c r="A9" s="565"/>
      <c r="B9" s="558" t="s">
        <v>127</v>
      </c>
      <c r="C9" s="232"/>
      <c r="D9" s="252">
        <f>IF(C9="",,VLOOKUP(C9,CIERRE!A$70:AJ$800,9,FALSE))</f>
        <v>0</v>
      </c>
      <c r="E9" s="20"/>
      <c r="F9" s="91"/>
      <c r="G9" s="91"/>
      <c r="H9" s="92" t="str">
        <f t="shared" si="0"/>
        <v xml:space="preserve"> </v>
      </c>
      <c r="I9" s="154"/>
      <c r="J9" s="99"/>
      <c r="K9" s="28"/>
      <c r="L9" s="28"/>
      <c r="M9" s="28"/>
      <c r="N9" s="28"/>
    </row>
    <row r="10" spans="1:16" ht="15" hidden="1" customHeight="1" thickBot="1">
      <c r="A10" s="565"/>
      <c r="B10" s="560"/>
      <c r="C10" s="233"/>
      <c r="D10" s="253">
        <f>IF(C10="",,VLOOKUP(C10,CIERRE!A$70:AJ$800,9,FALSE))</f>
        <v>0</v>
      </c>
      <c r="E10" s="128"/>
      <c r="F10" s="204"/>
      <c r="G10" s="204"/>
      <c r="H10" s="168" t="str">
        <f t="shared" si="0"/>
        <v xml:space="preserve"> </v>
      </c>
      <c r="I10" s="174"/>
      <c r="J10" s="101"/>
      <c r="K10" s="149"/>
      <c r="L10" s="149"/>
      <c r="M10" s="149"/>
      <c r="N10" s="149"/>
    </row>
    <row r="11" spans="1:16">
      <c r="A11" s="565"/>
      <c r="B11" s="561" t="s">
        <v>23</v>
      </c>
      <c r="C11" s="22" t="s">
        <v>126</v>
      </c>
      <c r="D11" s="27">
        <f>IF(C11="",,VLOOKUP(C11,CIERRE!A$70:AJ$800,9,FALSE))</f>
        <v>625.6</v>
      </c>
      <c r="E11" s="22" t="s">
        <v>490</v>
      </c>
      <c r="F11" s="23"/>
      <c r="G11" s="23"/>
      <c r="H11" s="24" t="str">
        <f t="shared" si="0"/>
        <v xml:space="preserve"> </v>
      </c>
      <c r="I11" s="25" t="s">
        <v>2548</v>
      </c>
      <c r="J11" s="97"/>
      <c r="K11" s="27" t="str">
        <f>IF(C11="",,VLOOKUP(C11,Patrones!$A$1:$E$293,5,FALSE))</f>
        <v>CLB-003IUI</v>
      </c>
      <c r="L11" s="27"/>
      <c r="M11" s="27"/>
      <c r="N11" s="27"/>
    </row>
    <row r="12" spans="1:16" ht="102" thickBot="1">
      <c r="A12" s="565"/>
      <c r="B12" s="562"/>
      <c r="C12" s="19" t="s">
        <v>296</v>
      </c>
      <c r="D12" s="161">
        <f>IF(C12="",,VLOOKUP(C12,CIERRE!A$70:AJ$800,9,FALSE))</f>
        <v>238.6</v>
      </c>
      <c r="E12" s="19" t="s">
        <v>490</v>
      </c>
      <c r="F12" s="83"/>
      <c r="G12" s="83"/>
      <c r="H12" s="226" t="str">
        <f t="shared" si="0"/>
        <v xml:space="preserve"> </v>
      </c>
      <c r="I12" s="270" t="s">
        <v>2485</v>
      </c>
      <c r="J12" s="262" t="s">
        <v>2549</v>
      </c>
      <c r="K12" s="161" t="str">
        <f>IF(C12="",,VLOOKUP(C12,Patrones!$A$1:$E$293,5,FALSE))</f>
        <v>CLBA-036IUI</v>
      </c>
      <c r="L12" s="161"/>
      <c r="M12" s="161"/>
      <c r="N12" s="161"/>
    </row>
    <row r="13" spans="1:16" ht="15" hidden="1" thickBot="1">
      <c r="A13" s="565"/>
      <c r="B13" s="563"/>
      <c r="C13" s="19"/>
      <c r="D13" s="161">
        <f>IF(C13="",,VLOOKUP(C13,CIERRE!A$70:AJ$800,9,FALSE))</f>
        <v>0</v>
      </c>
      <c r="E13" s="173"/>
      <c r="F13" s="170"/>
      <c r="G13" s="170"/>
      <c r="H13" s="171" t="str">
        <f t="shared" si="0"/>
        <v xml:space="preserve"> </v>
      </c>
      <c r="I13" s="172"/>
      <c r="J13" s="195"/>
      <c r="K13" s="169">
        <f>IF(C13="",,VLOOKUP(C13,Patrones!$A$1:$E$293,5,FALSE))</f>
        <v>0</v>
      </c>
      <c r="L13" s="169"/>
      <c r="M13" s="169"/>
      <c r="N13" s="169"/>
    </row>
    <row r="14" spans="1:16" hidden="1">
      <c r="A14" s="565"/>
      <c r="B14" s="558" t="s">
        <v>29</v>
      </c>
      <c r="C14" s="232"/>
      <c r="D14" s="252">
        <f>IF(C14="",,VLOOKUP(C14,CIERRE!A$70:AJ$800,9,FALSE))</f>
        <v>0</v>
      </c>
      <c r="E14" s="20"/>
      <c r="F14" s="91"/>
      <c r="G14" s="91"/>
      <c r="H14" s="92" t="str">
        <f t="shared" si="0"/>
        <v xml:space="preserve"> </v>
      </c>
      <c r="I14" s="251"/>
      <c r="J14" s="99"/>
      <c r="K14" s="28"/>
      <c r="L14" s="28"/>
      <c r="M14" s="28"/>
      <c r="N14" s="28"/>
    </row>
    <row r="15" spans="1:16" hidden="1">
      <c r="A15" s="565"/>
      <c r="B15" s="559"/>
      <c r="C15" s="233"/>
      <c r="D15" s="253">
        <f>IF(C15="",,VLOOKUP(C15,CIERRE!A$70:AJ$800,9,FALSE))</f>
        <v>0</v>
      </c>
      <c r="E15" s="128"/>
      <c r="F15" s="95"/>
      <c r="G15" s="95"/>
      <c r="H15" s="96" t="str">
        <f t="shared" si="0"/>
        <v xml:space="preserve"> </v>
      </c>
      <c r="I15" s="256"/>
      <c r="J15" s="267"/>
      <c r="K15" s="26"/>
      <c r="L15" s="26"/>
      <c r="M15" s="26"/>
      <c r="N15" s="26"/>
    </row>
    <row r="16" spans="1:16" ht="15" hidden="1" thickBot="1">
      <c r="A16" s="565"/>
      <c r="B16" s="560"/>
      <c r="C16" s="233"/>
      <c r="D16" s="253">
        <f>IF(C16="",,VLOOKUP(C16,CIERRE!A$70:AJ$800,9,FALSE))</f>
        <v>0</v>
      </c>
      <c r="E16" s="128"/>
      <c r="F16" s="204"/>
      <c r="G16" s="204"/>
      <c r="H16" s="168" t="str">
        <f t="shared" si="0"/>
        <v xml:space="preserve"> </v>
      </c>
      <c r="I16" s="144"/>
      <c r="J16" s="211"/>
      <c r="K16" s="166"/>
      <c r="L16" s="166"/>
      <c r="M16" s="166"/>
      <c r="N16" s="166"/>
    </row>
    <row r="17" spans="1:14" hidden="1">
      <c r="A17" s="565"/>
      <c r="B17" s="561" t="s">
        <v>33</v>
      </c>
      <c r="C17" s="22"/>
      <c r="D17" s="27">
        <f>IF(C17="",,VLOOKUP(C17,CIERRE!A$70:AJ$800,9,FALSE))</f>
        <v>0</v>
      </c>
      <c r="E17" s="22"/>
      <c r="F17" s="23"/>
      <c r="G17" s="23"/>
      <c r="H17" s="24" t="str">
        <f t="shared" si="0"/>
        <v xml:space="preserve"> </v>
      </c>
      <c r="I17" s="25"/>
      <c r="J17" s="97"/>
      <c r="K17" s="27">
        <f>IF(C17="",,VLOOKUP(C17,Patrones!$A$1:$E$293,5,FALSE))</f>
        <v>0</v>
      </c>
      <c r="L17" s="27"/>
      <c r="M17" s="27"/>
      <c r="N17" s="27"/>
    </row>
    <row r="18" spans="1:14" hidden="1">
      <c r="A18" s="565"/>
      <c r="B18" s="562"/>
      <c r="C18" s="19"/>
      <c r="D18" s="161">
        <f>IF(C18="",,VLOOKUP(C18,CIERRE!A$70:AJ$800,9,FALSE))</f>
        <v>0</v>
      </c>
      <c r="E18" s="127"/>
      <c r="F18" s="165"/>
      <c r="G18" s="165"/>
      <c r="H18" s="79" t="str">
        <f t="shared" si="0"/>
        <v xml:space="preserve"> </v>
      </c>
      <c r="I18" s="146"/>
      <c r="J18" s="269"/>
      <c r="K18" s="145">
        <f>IF(C18="",,VLOOKUP(C18,Patrones!$A$1:$E$293,5,FALSE))</f>
        <v>0</v>
      </c>
      <c r="L18" s="145"/>
      <c r="M18" s="145"/>
      <c r="N18" s="145"/>
    </row>
    <row r="19" spans="1:14" ht="15" hidden="1" thickBot="1">
      <c r="A19" s="566"/>
      <c r="B19" s="563"/>
      <c r="C19" s="19"/>
      <c r="D19" s="169">
        <f>IF(C19="",,VLOOKUP(C19,CIERRE!A$70:AJ$800,9,FALSE))</f>
        <v>0</v>
      </c>
      <c r="E19" s="173"/>
      <c r="F19" s="170"/>
      <c r="G19" s="170"/>
      <c r="H19" s="171" t="str">
        <f t="shared" si="0"/>
        <v xml:space="preserve"> </v>
      </c>
      <c r="I19" s="172"/>
      <c r="J19" s="195"/>
      <c r="K19" s="169">
        <f>IF(C19="",,VLOOKUP(C19,Patrones!$A$1:$E$293,5,FALSE))</f>
        <v>0</v>
      </c>
      <c r="L19" s="169"/>
      <c r="M19" s="169"/>
      <c r="N19" s="169"/>
    </row>
    <row r="20" spans="1:14">
      <c r="A20" s="556" t="s">
        <v>659</v>
      </c>
      <c r="B20" s="558" t="s">
        <v>8</v>
      </c>
      <c r="C20" s="232" t="s">
        <v>81</v>
      </c>
      <c r="D20" s="253">
        <f>IF(C20="",,VLOOKUP(C20,CIERRE!A$70:AJ$800,9,FALSE))</f>
        <v>159.19999999999999</v>
      </c>
      <c r="E20" s="20" t="s">
        <v>137</v>
      </c>
      <c r="F20" s="91" t="s">
        <v>307</v>
      </c>
      <c r="G20" s="91" t="s">
        <v>978</v>
      </c>
      <c r="H20" s="92" t="str">
        <f t="shared" si="0"/>
        <v/>
      </c>
      <c r="I20" s="154" t="s">
        <v>1042</v>
      </c>
      <c r="J20" s="99"/>
      <c r="K20" s="28" t="str">
        <f>IF(C20="",,VLOOKUP(C20,Patrones!$A$1:$E$293,5,FALSE))</f>
        <v>ACAG-070IUI</v>
      </c>
      <c r="L20" s="28"/>
      <c r="M20" s="28"/>
      <c r="N20" s="28"/>
    </row>
    <row r="21" spans="1:14">
      <c r="A21" s="557"/>
      <c r="B21" s="559"/>
      <c r="C21" s="237" t="s">
        <v>273</v>
      </c>
      <c r="D21" s="254">
        <f>IF(C21="",,VLOOKUP(C21,CIERRE!A$70:AJ$800,9,FALSE))</f>
        <v>456</v>
      </c>
      <c r="E21" s="238" t="s">
        <v>490</v>
      </c>
      <c r="F21" s="228"/>
      <c r="G21" s="228"/>
      <c r="H21" s="239" t="str">
        <f t="shared" si="0"/>
        <v xml:space="preserve"> </v>
      </c>
      <c r="I21" s="251" t="s">
        <v>2544</v>
      </c>
      <c r="J21" s="229"/>
      <c r="K21" s="162" t="e">
        <f>IF(C21="",,VLOOKUP(C21,Patrones!$A$1:$E$293,5,FALSE))</f>
        <v>#N/A</v>
      </c>
      <c r="L21" s="162"/>
      <c r="M21" s="162"/>
      <c r="N21" s="162"/>
    </row>
    <row r="22" spans="1:14" ht="29">
      <c r="A22" s="557"/>
      <c r="B22" s="559"/>
      <c r="C22" s="237" t="s">
        <v>72</v>
      </c>
      <c r="D22" s="254">
        <f>IF(C22="",,VLOOKUP(C22,CIERRE!A$70:AJ$800,9,FALSE))</f>
        <v>246.4</v>
      </c>
      <c r="E22" s="238" t="s">
        <v>162</v>
      </c>
      <c r="F22" s="228"/>
      <c r="G22" s="228"/>
      <c r="H22" s="239" t="str">
        <f t="shared" ref="H22:H32" si="1">IF(MID(G22,1,3)="Con","",IF(E22="APAGADO",D22/24*(IF((G22-F22)*24&gt;0,(G22-F22)*24,24+(G22-F22)*24))," "))</f>
        <v xml:space="preserve"> </v>
      </c>
      <c r="I22" s="251" t="s">
        <v>2545</v>
      </c>
      <c r="J22" s="229"/>
      <c r="K22" s="162"/>
      <c r="L22" s="162"/>
      <c r="M22" s="162"/>
      <c r="N22" s="162"/>
    </row>
    <row r="23" spans="1:14" ht="29">
      <c r="A23" s="557"/>
      <c r="B23" s="559"/>
      <c r="C23" s="237" t="s">
        <v>1061</v>
      </c>
      <c r="D23" s="254">
        <f>IF(C23="",,VLOOKUP(C23,CIERRE!A$70:AJ$800,9,FALSE))</f>
        <v>522</v>
      </c>
      <c r="E23" s="238" t="s">
        <v>162</v>
      </c>
      <c r="F23" s="228"/>
      <c r="G23" s="228"/>
      <c r="H23" s="239" t="str">
        <f t="shared" si="1"/>
        <v xml:space="preserve"> </v>
      </c>
      <c r="I23" s="251" t="s">
        <v>2555</v>
      </c>
      <c r="J23" s="229"/>
      <c r="K23" s="162"/>
      <c r="L23" s="162"/>
      <c r="M23" s="162"/>
      <c r="N23" s="162"/>
    </row>
    <row r="24" spans="1:14" ht="29.5" thickBot="1">
      <c r="A24" s="557"/>
      <c r="B24" s="559"/>
      <c r="C24" s="237" t="s">
        <v>1250</v>
      </c>
      <c r="D24" s="254">
        <f>IF(C24="",,VLOOKUP(C24,CIERRE!A$70:AJ$800,9,FALSE))</f>
        <v>294.39999999999998</v>
      </c>
      <c r="E24" s="238" t="s">
        <v>162</v>
      </c>
      <c r="F24" s="228"/>
      <c r="G24" s="228"/>
      <c r="H24" s="239" t="str">
        <f t="shared" si="1"/>
        <v xml:space="preserve"> </v>
      </c>
      <c r="I24" s="251" t="s">
        <v>2556</v>
      </c>
      <c r="J24" s="229"/>
      <c r="K24" s="162"/>
      <c r="L24" s="162"/>
      <c r="M24" s="162"/>
      <c r="N24" s="162"/>
    </row>
    <row r="25" spans="1:14" hidden="1">
      <c r="A25" s="557"/>
      <c r="B25" s="559"/>
      <c r="C25" s="237"/>
      <c r="D25" s="254">
        <f>IF(C25="",,VLOOKUP(C25,CIERRE!A$70:AJ$800,9,FALSE))</f>
        <v>0</v>
      </c>
      <c r="E25" s="238"/>
      <c r="F25" s="228"/>
      <c r="G25" s="228"/>
      <c r="H25" s="239" t="str">
        <f t="shared" si="1"/>
        <v xml:space="preserve"> </v>
      </c>
      <c r="I25" s="251"/>
      <c r="J25" s="229"/>
      <c r="K25" s="162"/>
      <c r="L25" s="162"/>
      <c r="M25" s="162"/>
      <c r="N25" s="162"/>
    </row>
    <row r="26" spans="1:14" hidden="1">
      <c r="A26" s="557"/>
      <c r="B26" s="559"/>
      <c r="C26" s="237"/>
      <c r="D26" s="254">
        <f>IF(C26="",,VLOOKUP(C26,CIERRE!A$70:AJ$800,9,FALSE))</f>
        <v>0</v>
      </c>
      <c r="E26" s="238"/>
      <c r="F26" s="228"/>
      <c r="G26" s="228"/>
      <c r="H26" s="239" t="str">
        <f t="shared" si="1"/>
        <v xml:space="preserve"> </v>
      </c>
      <c r="I26" s="251"/>
      <c r="J26" s="229"/>
      <c r="K26" s="162"/>
      <c r="L26" s="162"/>
      <c r="M26" s="162"/>
      <c r="N26" s="162"/>
    </row>
    <row r="27" spans="1:14" hidden="1">
      <c r="A27" s="557"/>
      <c r="B27" s="559"/>
      <c r="C27" s="237"/>
      <c r="D27" s="254">
        <f>IF(C27="",,VLOOKUP(C27,CIERRE!A$70:AJ$800,9,FALSE))</f>
        <v>0</v>
      </c>
      <c r="E27" s="238"/>
      <c r="F27" s="228"/>
      <c r="G27" s="228"/>
      <c r="H27" s="239" t="str">
        <f t="shared" si="1"/>
        <v xml:space="preserve"> </v>
      </c>
      <c r="I27" s="251"/>
      <c r="J27" s="229"/>
      <c r="K27" s="162"/>
      <c r="L27" s="162"/>
      <c r="M27" s="162"/>
      <c r="N27" s="162"/>
    </row>
    <row r="28" spans="1:14" hidden="1">
      <c r="A28" s="557"/>
      <c r="B28" s="559"/>
      <c r="C28" s="237"/>
      <c r="D28" s="254">
        <f>IF(C28="",,VLOOKUP(C28,CIERRE!A$70:AJ$800,9,FALSE))</f>
        <v>0</v>
      </c>
      <c r="E28" s="238"/>
      <c r="F28" s="228"/>
      <c r="G28" s="228"/>
      <c r="H28" s="239" t="str">
        <f t="shared" si="1"/>
        <v xml:space="preserve"> </v>
      </c>
      <c r="I28" s="251"/>
      <c r="J28" s="229"/>
      <c r="K28" s="162"/>
      <c r="L28" s="162"/>
      <c r="M28" s="162"/>
      <c r="N28" s="162"/>
    </row>
    <row r="29" spans="1:14" hidden="1">
      <c r="A29" s="557"/>
      <c r="B29" s="559"/>
      <c r="C29" s="237"/>
      <c r="D29" s="254">
        <f>IF(C29="",,VLOOKUP(C29,CIERRE!A$70:AJ$800,9,FALSE))</f>
        <v>0</v>
      </c>
      <c r="E29" s="238"/>
      <c r="F29" s="228"/>
      <c r="G29" s="228"/>
      <c r="H29" s="239" t="str">
        <f t="shared" si="1"/>
        <v xml:space="preserve"> </v>
      </c>
      <c r="I29" s="251"/>
      <c r="J29" s="229"/>
      <c r="K29" s="162"/>
      <c r="L29" s="162"/>
      <c r="M29" s="162"/>
      <c r="N29" s="162"/>
    </row>
    <row r="30" spans="1:14" hidden="1">
      <c r="A30" s="557"/>
      <c r="B30" s="559"/>
      <c r="C30" s="237"/>
      <c r="D30" s="254">
        <f>IF(C30="",,VLOOKUP(C30,CIERRE!A$70:AJ$800,9,FALSE))</f>
        <v>0</v>
      </c>
      <c r="E30" s="238"/>
      <c r="F30" s="228"/>
      <c r="G30" s="228"/>
      <c r="H30" s="239" t="str">
        <f t="shared" si="1"/>
        <v xml:space="preserve"> </v>
      </c>
      <c r="I30" s="251"/>
      <c r="J30" s="229"/>
      <c r="K30" s="162"/>
      <c r="L30" s="162"/>
      <c r="M30" s="162"/>
      <c r="N30" s="162"/>
    </row>
    <row r="31" spans="1:14" hidden="1">
      <c r="A31" s="557"/>
      <c r="B31" s="559"/>
      <c r="C31" s="237"/>
      <c r="D31" s="254">
        <f>IF(C31="",,VLOOKUP(C31,CIERRE!A$70:AJ$800,9,FALSE))</f>
        <v>0</v>
      </c>
      <c r="E31" s="238"/>
      <c r="F31" s="228"/>
      <c r="G31" s="228"/>
      <c r="H31" s="239" t="str">
        <f t="shared" si="1"/>
        <v xml:space="preserve"> </v>
      </c>
      <c r="I31" s="251"/>
      <c r="J31" s="229"/>
      <c r="K31" s="162"/>
      <c r="L31" s="162"/>
      <c r="M31" s="162"/>
      <c r="N31" s="162"/>
    </row>
    <row r="32" spans="1:14" hidden="1">
      <c r="A32" s="557"/>
      <c r="B32" s="559"/>
      <c r="C32" s="237"/>
      <c r="D32" s="254">
        <f>IF(C32="",,VLOOKUP(C32,CIERRE!A$70:AJ$800,9,FALSE))</f>
        <v>0</v>
      </c>
      <c r="E32" s="238"/>
      <c r="F32" s="228"/>
      <c r="G32" s="228"/>
      <c r="H32" s="239" t="str">
        <f t="shared" si="1"/>
        <v xml:space="preserve"> </v>
      </c>
      <c r="I32" s="251"/>
      <c r="J32" s="229"/>
      <c r="K32" s="162">
        <f>IF(C32="",,VLOOKUP(C32,Patrones!$A$1:$E$293,5,FALSE))</f>
        <v>0</v>
      </c>
      <c r="L32" s="162"/>
      <c r="M32" s="162"/>
      <c r="N32" s="162"/>
    </row>
    <row r="33" spans="1:14" ht="15" hidden="1" thickBot="1">
      <c r="A33" s="557"/>
      <c r="B33" s="560"/>
      <c r="C33" s="236"/>
      <c r="D33" s="253">
        <f>IF(C33="",,VLOOKUP(C33,CIERRE!A$70:AJ$800,9,FALSE))</f>
        <v>0</v>
      </c>
      <c r="E33" s="150"/>
      <c r="F33" s="93"/>
      <c r="G33" s="93"/>
      <c r="H33" s="94" t="str">
        <f t="shared" si="0"/>
        <v xml:space="preserve"> </v>
      </c>
      <c r="I33" s="152"/>
      <c r="J33" s="101"/>
      <c r="K33" s="29">
        <f>IF(C33="",,VLOOKUP(C33,Patrones!$A$1:$E$293,5,FALSE))</f>
        <v>0</v>
      </c>
      <c r="L33" s="29"/>
      <c r="M33" s="29"/>
      <c r="N33" s="29"/>
    </row>
    <row r="34" spans="1:14">
      <c r="A34" s="557"/>
      <c r="B34" s="561" t="s">
        <v>66</v>
      </c>
      <c r="C34" s="22" t="s">
        <v>1147</v>
      </c>
      <c r="D34" s="27">
        <v>19.440000000000001</v>
      </c>
      <c r="E34" s="22" t="s">
        <v>137</v>
      </c>
      <c r="F34" s="297" t="s">
        <v>307</v>
      </c>
      <c r="G34" s="23" t="s">
        <v>978</v>
      </c>
      <c r="H34" s="24"/>
      <c r="I34" s="25" t="s">
        <v>1042</v>
      </c>
      <c r="J34" s="98"/>
      <c r="K34" s="27" t="e">
        <f>IF(C34="",,VLOOKUP(C34,Patrones!$A$1:$E$293,5,FALSE))</f>
        <v>#N/A</v>
      </c>
      <c r="L34" s="27"/>
      <c r="M34" s="27"/>
      <c r="N34" s="27"/>
    </row>
    <row r="35" spans="1:14" ht="101.5">
      <c r="A35" s="557"/>
      <c r="B35" s="562"/>
      <c r="C35" s="127" t="s">
        <v>1254</v>
      </c>
      <c r="D35" s="145">
        <f>IF(C35="",,VLOOKUP(C35,CIERRE!A$70:AJ$800,9,FALSE))</f>
        <v>410.08</v>
      </c>
      <c r="E35" s="127" t="s">
        <v>137</v>
      </c>
      <c r="F35" s="165">
        <v>0.33680555555555558</v>
      </c>
      <c r="G35" s="165">
        <v>0.44097222222222227</v>
      </c>
      <c r="H35" s="79">
        <f t="shared" si="0"/>
        <v>42.716666666666676</v>
      </c>
      <c r="I35" s="146" t="s">
        <v>1045</v>
      </c>
      <c r="J35" s="242" t="s">
        <v>2550</v>
      </c>
      <c r="K35" s="145" t="e">
        <f>IF(C35="",,VLOOKUP(C35,Patrones!$A$1:$E$293,5,FALSE))</f>
        <v>#N/A</v>
      </c>
      <c r="L35" s="161"/>
      <c r="M35" s="161"/>
      <c r="N35" s="161"/>
    </row>
    <row r="36" spans="1:14" ht="15" thickBot="1">
      <c r="A36" s="557"/>
      <c r="B36" s="563"/>
      <c r="C36" s="78" t="s">
        <v>1607</v>
      </c>
      <c r="D36" s="153">
        <f>IF(C36="",,VLOOKUP(C36,CIERRE!A$70:AJ$800,9,FALSE))</f>
        <v>137.28</v>
      </c>
      <c r="E36" s="78" t="s">
        <v>137</v>
      </c>
      <c r="F36" s="265">
        <v>0.42708333333333331</v>
      </c>
      <c r="G36" s="265" t="s">
        <v>978</v>
      </c>
      <c r="H36" s="266" t="str">
        <f t="shared" si="0"/>
        <v/>
      </c>
      <c r="I36" s="155"/>
      <c r="J36" s="268" t="s">
        <v>2505</v>
      </c>
      <c r="K36" s="153" t="e">
        <f>IF(C36="",,VLOOKUP(C36,Patrones!$A$1:$E$293,5,FALSE))</f>
        <v>#N/A</v>
      </c>
      <c r="L36" s="161"/>
      <c r="M36" s="161"/>
      <c r="N36" s="151"/>
    </row>
    <row r="37" spans="1:14" hidden="1">
      <c r="A37" s="567" t="s">
        <v>660</v>
      </c>
      <c r="B37" s="558" t="s">
        <v>20</v>
      </c>
      <c r="C37" s="232"/>
      <c r="D37" s="252">
        <f>IF(C37="",,VLOOKUP(C37,CIERRE!A$70:AJ$800,9,FALSE))</f>
        <v>0</v>
      </c>
      <c r="E37" s="20"/>
      <c r="F37" s="21"/>
      <c r="G37" s="21"/>
      <c r="H37" s="194" t="str">
        <f t="shared" si="0"/>
        <v xml:space="preserve"> </v>
      </c>
      <c r="I37" s="154"/>
      <c r="J37" s="99"/>
      <c r="K37" s="28">
        <f>IF(C37="",,VLOOKUP(C37,Patrones!$A$1:$E$293,5,FALSE))</f>
        <v>0</v>
      </c>
      <c r="L37" s="28"/>
      <c r="M37" s="28"/>
      <c r="N37" s="28"/>
    </row>
    <row r="38" spans="1:14" hidden="1">
      <c r="A38" s="568"/>
      <c r="B38" s="559"/>
      <c r="C38" s="233"/>
      <c r="D38" s="253">
        <f>IF(C38="",,VLOOKUP(C38,CIERRE!A$70:AJ$800,9,FALSE))</f>
        <v>0</v>
      </c>
      <c r="E38" s="128"/>
      <c r="F38" s="95"/>
      <c r="G38" s="95"/>
      <c r="H38" s="96" t="str">
        <f t="shared" si="0"/>
        <v xml:space="preserve"> </v>
      </c>
      <c r="I38" s="256"/>
      <c r="J38" s="267"/>
      <c r="K38" s="26">
        <f>IF(C38="",,VLOOKUP(C38,Patrones!$A$1:$E$293,5,FALSE))</f>
        <v>0</v>
      </c>
      <c r="L38" s="26"/>
      <c r="M38" s="26"/>
      <c r="N38" s="26"/>
    </row>
    <row r="39" spans="1:14" ht="15" hidden="1" thickBot="1">
      <c r="A39" s="568"/>
      <c r="B39" s="560"/>
      <c r="C39" s="233"/>
      <c r="D39" s="253">
        <f>IF(C39="",,VLOOKUP(C39,CIERRE!A$70:AJ$800,9,FALSE))</f>
        <v>0</v>
      </c>
      <c r="E39" s="128"/>
      <c r="F39" s="204"/>
      <c r="G39" s="204"/>
      <c r="H39" s="168" t="str">
        <f t="shared" si="0"/>
        <v xml:space="preserve"> </v>
      </c>
      <c r="I39" s="144"/>
      <c r="J39" s="211"/>
      <c r="K39" s="166">
        <f>IF(C39="",,VLOOKUP(C39,Patrones!$A$1:$E$293,5,FALSE))</f>
        <v>0</v>
      </c>
      <c r="L39" s="166"/>
      <c r="M39" s="166"/>
      <c r="N39" s="166"/>
    </row>
    <row r="40" spans="1:14" hidden="1">
      <c r="A40" s="568"/>
      <c r="B40" s="561" t="s">
        <v>28</v>
      </c>
      <c r="C40" s="22"/>
      <c r="D40" s="27">
        <f>IF(C40="",,VLOOKUP(C40,CIERRE!A$70:AJ$800,9,FALSE))</f>
        <v>0</v>
      </c>
      <c r="E40" s="22"/>
      <c r="F40" s="23"/>
      <c r="G40" s="23"/>
      <c r="H40" s="24" t="str">
        <f t="shared" si="0"/>
        <v xml:space="preserve"> </v>
      </c>
      <c r="I40" s="25"/>
      <c r="J40" s="98"/>
      <c r="K40" s="27">
        <f>IF(C40="",,VLOOKUP(C40,Patrones!$A$1:$E$293,5,FALSE))</f>
        <v>0</v>
      </c>
      <c r="L40" s="27"/>
      <c r="M40" s="27"/>
      <c r="N40" s="27"/>
    </row>
    <row r="41" spans="1:14" hidden="1">
      <c r="A41" s="568"/>
      <c r="B41" s="562"/>
      <c r="C41" s="127"/>
      <c r="D41" s="145">
        <f>IF(C41="",,VLOOKUP(C41,CIERRE!A$70:AJ$800,9,FALSE))</f>
        <v>0</v>
      </c>
      <c r="E41" s="127"/>
      <c r="F41" s="165"/>
      <c r="G41" s="165"/>
      <c r="H41" s="79" t="str">
        <f t="shared" si="0"/>
        <v xml:space="preserve"> </v>
      </c>
      <c r="I41" s="146"/>
      <c r="J41" s="242"/>
      <c r="K41" s="145">
        <f>IF(C41="",,VLOOKUP(C41,Patrones!$A$1:$E$293,5,FALSE))</f>
        <v>0</v>
      </c>
      <c r="L41" s="145"/>
      <c r="M41" s="145"/>
      <c r="N41" s="145"/>
    </row>
    <row r="42" spans="1:14" ht="15" hidden="1" thickBot="1">
      <c r="A42" s="568"/>
      <c r="B42" s="563"/>
      <c r="C42" s="173"/>
      <c r="D42" s="169">
        <f>IF(C42="",,VLOOKUP(C42,CIERRE!A$70:AJ$800,9,FALSE))</f>
        <v>0</v>
      </c>
      <c r="E42" s="173"/>
      <c r="F42" s="170"/>
      <c r="G42" s="170"/>
      <c r="H42" s="171" t="str">
        <f t="shared" si="0"/>
        <v xml:space="preserve"> </v>
      </c>
      <c r="I42" s="172"/>
      <c r="J42" s="268"/>
      <c r="K42" s="169">
        <f>IF(C42="",,VLOOKUP(C42,Patrones!$A$1:$E$293,5,FALSE))</f>
        <v>0</v>
      </c>
      <c r="L42" s="169"/>
      <c r="M42" s="169"/>
      <c r="N42" s="169"/>
    </row>
    <row r="43" spans="1:14" ht="15" hidden="1" customHeight="1">
      <c r="A43" s="568"/>
      <c r="B43" s="570" t="s">
        <v>203</v>
      </c>
      <c r="C43" s="232"/>
      <c r="D43" s="252">
        <f>IF(C43="",,VLOOKUP(C43,CIERRE!A$70:AJ$800,9,FALSE))</f>
        <v>0</v>
      </c>
      <c r="E43" s="20"/>
      <c r="F43" s="91"/>
      <c r="G43" s="91"/>
      <c r="H43" s="92" t="str">
        <f t="shared" si="0"/>
        <v xml:space="preserve"> </v>
      </c>
      <c r="I43" s="154"/>
      <c r="J43" s="99"/>
      <c r="K43" s="28"/>
      <c r="L43" s="28"/>
      <c r="M43" s="28"/>
      <c r="N43" s="28"/>
    </row>
    <row r="44" spans="1:14" ht="15.75" hidden="1" customHeight="1" thickBot="1">
      <c r="A44" s="568"/>
      <c r="B44" s="571"/>
      <c r="C44" s="233"/>
      <c r="D44" s="253">
        <f>IF(C44="",,VLOOKUP(C44,CIERRE!A$70:AJ$800,9,FALSE))</f>
        <v>0</v>
      </c>
      <c r="E44" s="128"/>
      <c r="F44" s="204"/>
      <c r="G44" s="204"/>
      <c r="H44" s="168" t="str">
        <f t="shared" si="0"/>
        <v xml:space="preserve"> </v>
      </c>
      <c r="I44" s="144"/>
      <c r="J44" s="211"/>
      <c r="K44" s="166"/>
      <c r="L44" s="166"/>
      <c r="M44" s="166"/>
      <c r="N44" s="166"/>
    </row>
    <row r="45" spans="1:14" hidden="1">
      <c r="A45" s="568"/>
      <c r="B45" s="561" t="s">
        <v>21</v>
      </c>
      <c r="C45" s="22"/>
      <c r="D45" s="27">
        <f>IF(C45="",,VLOOKUP(C45,CIERRE!A$70:AJ$800,9,FALSE))</f>
        <v>0</v>
      </c>
      <c r="E45" s="22"/>
      <c r="F45" s="23"/>
      <c r="G45" s="23"/>
      <c r="H45" s="226" t="str">
        <f t="shared" si="0"/>
        <v xml:space="preserve"> </v>
      </c>
      <c r="I45" s="25"/>
      <c r="J45" s="97"/>
      <c r="K45" s="27"/>
      <c r="L45" s="27"/>
      <c r="M45" s="27"/>
      <c r="N45" s="27"/>
    </row>
    <row r="46" spans="1:14" ht="15" hidden="1" thickBot="1">
      <c r="A46" s="568"/>
      <c r="B46" s="563"/>
      <c r="C46" s="173"/>
      <c r="D46" s="169">
        <f>IF(C46="",,VLOOKUP(C46,CIERRE!A$70:AJ$800,9,FALSE))</f>
        <v>0</v>
      </c>
      <c r="E46" s="173"/>
      <c r="F46" s="170"/>
      <c r="G46" s="170"/>
      <c r="H46" s="171" t="str">
        <f t="shared" si="0"/>
        <v xml:space="preserve"> </v>
      </c>
      <c r="I46" s="172"/>
      <c r="J46" s="195"/>
      <c r="K46" s="169"/>
      <c r="L46" s="169"/>
      <c r="M46" s="169"/>
      <c r="N46" s="169"/>
    </row>
    <row r="47" spans="1:14" ht="29">
      <c r="A47" s="568"/>
      <c r="B47" s="570" t="s">
        <v>22</v>
      </c>
      <c r="C47" s="232" t="s">
        <v>1187</v>
      </c>
      <c r="D47" s="252">
        <f>IF(C47="",,VLOOKUP(C47,CIERRE!A$70:AJ$800,9,FALSE))</f>
        <v>118.95</v>
      </c>
      <c r="E47" s="20" t="s">
        <v>490</v>
      </c>
      <c r="F47" s="21"/>
      <c r="G47" s="21"/>
      <c r="H47" s="92" t="str">
        <f t="shared" si="0"/>
        <v xml:space="preserve"> </v>
      </c>
      <c r="I47" s="154" t="s">
        <v>2546</v>
      </c>
      <c r="J47" s="100" t="s">
        <v>2547</v>
      </c>
      <c r="K47" s="28" t="e">
        <f>IF(C47="",,VLOOKUP(C47,Patrones!$A$1:$E$293,5,FALSE))</f>
        <v>#N/A</v>
      </c>
      <c r="L47" s="28"/>
      <c r="M47" s="28"/>
      <c r="N47" s="26"/>
    </row>
    <row r="48" spans="1:14" hidden="1">
      <c r="A48" s="568"/>
      <c r="B48" s="572"/>
      <c r="C48" s="234"/>
      <c r="D48" s="254">
        <f>IF(C48="",,VLOOKUP(C48,CIERRE!A$70:AJ$800,9,FALSE))</f>
        <v>0</v>
      </c>
      <c r="E48" s="32"/>
      <c r="F48" s="257"/>
      <c r="G48" s="257"/>
      <c r="H48" s="96" t="str">
        <f t="shared" si="0"/>
        <v xml:space="preserve"> </v>
      </c>
      <c r="I48" s="256"/>
      <c r="J48" s="263"/>
      <c r="K48" s="26">
        <f>IF(C48="",,VLOOKUP(C48,Patrones!$A$1:$E$293,5,FALSE))</f>
        <v>0</v>
      </c>
      <c r="L48" s="26"/>
      <c r="M48" s="26"/>
      <c r="N48" s="149"/>
    </row>
    <row r="49" spans="1:14" ht="15" hidden="1" thickBot="1">
      <c r="A49" s="569"/>
      <c r="B49" s="571"/>
      <c r="C49" s="235"/>
      <c r="D49" s="255">
        <f>IF(C49="",,VLOOKUP(C49,CIERRE!A$70:AJ$800,9,FALSE))</f>
        <v>0</v>
      </c>
      <c r="E49" s="167"/>
      <c r="F49" s="196"/>
      <c r="G49" s="196"/>
      <c r="H49" s="168" t="str">
        <f t="shared" si="0"/>
        <v xml:space="preserve"> </v>
      </c>
      <c r="I49" s="174"/>
      <c r="J49" s="230"/>
      <c r="K49" s="166">
        <f>IF(C49="",,VLOOKUP(C49,Patrones!$A$1:$E$293,5,FALSE))</f>
        <v>0</v>
      </c>
      <c r="L49" s="166"/>
      <c r="M49" s="166"/>
      <c r="N49" s="29"/>
    </row>
    <row r="50" spans="1:14" ht="15" thickBot="1">
      <c r="C50" s="102"/>
      <c r="E50" s="2"/>
      <c r="G50" s="198" t="s">
        <v>37</v>
      </c>
      <c r="H50" s="199">
        <f>SUM(H7:H49)</f>
        <v>89.782916666666665</v>
      </c>
      <c r="I50" s="103"/>
    </row>
    <row r="51" spans="1:14">
      <c r="C51" s="102"/>
      <c r="E51" s="2"/>
      <c r="G51" s="104"/>
      <c r="H51" s="105"/>
    </row>
    <row r="52" spans="1:14">
      <c r="C52" s="102"/>
      <c r="E52" s="2"/>
      <c r="G52" s="104"/>
      <c r="H52" s="105"/>
    </row>
    <row r="53" spans="1:14">
      <c r="C53" s="102"/>
    </row>
    <row r="54" spans="1:14">
      <c r="C54" s="102"/>
    </row>
    <row r="55" spans="1:14">
      <c r="C55" s="102"/>
    </row>
    <row r="56" spans="1:14">
      <c r="C56" s="102"/>
    </row>
    <row r="57" spans="1:14">
      <c r="C57" s="241"/>
    </row>
    <row r="58" spans="1:14">
      <c r="C58" s="241"/>
    </row>
    <row r="59" spans="1:14">
      <c r="C59" s="241"/>
    </row>
    <row r="60" spans="1:14">
      <c r="C60" s="241"/>
    </row>
    <row r="61" spans="1:14">
      <c r="C61" s="241"/>
    </row>
    <row r="62" spans="1:14">
      <c r="C62" s="241"/>
    </row>
    <row r="63" spans="1:14">
      <c r="C63" s="241"/>
    </row>
    <row r="64" spans="1:14">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sheetData>
  <mergeCells count="34">
    <mergeCell ref="A37:A49"/>
    <mergeCell ref="B37:B39"/>
    <mergeCell ref="B40:B42"/>
    <mergeCell ref="B43:B44"/>
    <mergeCell ref="B45:B46"/>
    <mergeCell ref="B47:B49"/>
    <mergeCell ref="A4:A6"/>
    <mergeCell ref="B4:B6"/>
    <mergeCell ref="C4:C6"/>
    <mergeCell ref="A20:A36"/>
    <mergeCell ref="B20:B33"/>
    <mergeCell ref="B34:B36"/>
    <mergeCell ref="A7:A19"/>
    <mergeCell ref="B7:B8"/>
    <mergeCell ref="B9:B10"/>
    <mergeCell ref="B11:B13"/>
    <mergeCell ref="B14:B16"/>
    <mergeCell ref="B17:B19"/>
    <mergeCell ref="K2:K3"/>
    <mergeCell ref="L2:L3"/>
    <mergeCell ref="M2:M3"/>
    <mergeCell ref="N2:N3"/>
    <mergeCell ref="D4:D6"/>
    <mergeCell ref="E4:E6"/>
    <mergeCell ref="F4:G5"/>
    <mergeCell ref="A2:I3"/>
    <mergeCell ref="J2:J3"/>
    <mergeCell ref="N4:N6"/>
    <mergeCell ref="H4:H5"/>
    <mergeCell ref="I4:I6"/>
    <mergeCell ref="J4:J6"/>
    <mergeCell ref="K4:K6"/>
    <mergeCell ref="L4:L6"/>
    <mergeCell ref="M4:M6"/>
  </mergeCells>
  <dataValidations count="1">
    <dataValidation type="list" allowBlank="1" showInputMessage="1" showErrorMessage="1" sqref="N7:N49" xr:uid="{C47AAF47-964E-4039-B025-2CC5512462AB}">
      <formula1>$P$7:$P$8</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6">
        <x14:dataValidation type="list" allowBlank="1" showInputMessage="1" xr:uid="{9882A67E-C981-43D7-AC16-89948099D288}">
          <x14:formula1>
            <xm:f>Guias!$A$5:$A$84</xm:f>
          </x14:formula1>
          <xm:sqref>C20:C33</xm:sqref>
        </x14:dataValidation>
        <x14:dataValidation type="list" allowBlank="1" showInputMessage="1" xr:uid="{ED668407-1D30-474C-8D09-3F3ABB365193}">
          <x14:formula1>
            <xm:f>Guias!$A$143:$A$167</xm:f>
          </x14:formula1>
          <xm:sqref>C37:C39</xm:sqref>
        </x14:dataValidation>
        <x14:dataValidation type="list" allowBlank="1" showInputMessage="1" xr:uid="{7105090F-506D-4058-9E6B-1BA20A589582}">
          <x14:formula1>
            <xm:f>Guias!$A$172:$A$199</xm:f>
          </x14:formula1>
          <xm:sqref>C47:C49</xm:sqref>
        </x14:dataValidation>
        <x14:dataValidation type="list" allowBlank="1" showInputMessage="1" xr:uid="{0C962B45-1EDC-4CEA-AEE5-5F5C26DFE09F}">
          <x14:formula1>
            <xm:f>Guias!$A$226:$A$229</xm:f>
          </x14:formula1>
          <xm:sqref>C9:C10</xm:sqref>
        </x14:dataValidation>
        <x14:dataValidation type="list" allowBlank="1" showInputMessage="1" xr:uid="{D187E4B6-FFFC-4FC2-89F3-05AB123C04AF}">
          <x14:formula1>
            <xm:f>Guias!$A$230:$A$242</xm:f>
          </x14:formula1>
          <xm:sqref>C40:C42</xm:sqref>
        </x14:dataValidation>
        <x14:dataValidation type="list" allowBlank="1" showInputMessage="1" xr:uid="{6D51333F-86FA-4804-BCD6-40B71A435970}">
          <x14:formula1>
            <xm:f>Guias!$A$243:$A$244</xm:f>
          </x14:formula1>
          <xm:sqref>C43:C44</xm:sqref>
        </x14:dataValidation>
        <x14:dataValidation type="list" allowBlank="1" showInputMessage="1" xr:uid="{25FA2EF3-9F56-4C0B-8EBC-DA7C83AFEF68}">
          <x14:formula1>
            <xm:f>Guias!$A$168:$A$171</xm:f>
          </x14:formula1>
          <xm:sqref>C45:C46</xm:sqref>
        </x14:dataValidation>
        <x14:dataValidation type="list" allowBlank="1" showInputMessage="1" xr:uid="{1FCA9833-2B1F-4BFD-8511-2762721450DE}">
          <x14:formula1>
            <xm:f>Guias!$A$260:$A$272</xm:f>
          </x14:formula1>
          <xm:sqref>C17:C19</xm:sqref>
        </x14:dataValidation>
        <x14:dataValidation type="list" allowBlank="1" showInputMessage="1" xr:uid="{83F9F906-1180-4048-87A7-59A056B3A35C}">
          <x14:formula1>
            <xm:f>Guias!$A$200:$A$224</xm:f>
          </x14:formula1>
          <xm:sqref>C11:C13</xm:sqref>
        </x14:dataValidation>
        <x14:dataValidation type="list" allowBlank="1" showInputMessage="1" xr:uid="{45D47D9D-70B3-4200-AB3D-F9F9771385EC}">
          <x14:formula1>
            <xm:f>Guias!$A$245:$A$259</xm:f>
          </x14:formula1>
          <xm:sqref>C14:C16</xm:sqref>
        </x14:dataValidation>
        <x14:dataValidation type="list" allowBlank="1" showInputMessage="1" xr:uid="{1CA6A962-98C0-4F35-9FD4-F89E7A850C35}">
          <x14:formula1>
            <xm:f>Guias!$A$85:$A$142</xm:f>
          </x14:formula1>
          <xm:sqref>C34:C36</xm:sqref>
        </x14:dataValidation>
        <x14:dataValidation type="list" allowBlank="1" showInputMessage="1" xr:uid="{B8F9A813-E4B4-421D-A178-5B5FF49DF820}">
          <x14:formula1>
            <xm:f>Guias!$A$2:$A$4</xm:f>
          </x14:formula1>
          <xm:sqref>C7:C8</xm:sqref>
        </x14:dataValidation>
        <x14:dataValidation type="list" allowBlank="1" showInputMessage="1" showErrorMessage="1" xr:uid="{FD0E275A-4744-4D56-87D3-51E92DFF44DD}">
          <x14:formula1>
            <xm:f>Guias!$R$3:$R$102</xm:f>
          </x14:formula1>
          <xm:sqref>M7:M49</xm:sqref>
        </x14:dataValidation>
        <x14:dataValidation type="list" allowBlank="1" showInputMessage="1" showErrorMessage="1" xr:uid="{0E43343D-97D7-4304-8C97-65963517B35E}">
          <x14:formula1>
            <xm:f>Guias!$P$3:$P$78</xm:f>
          </x14:formula1>
          <xm:sqref>L7:L49</xm:sqref>
        </x14:dataValidation>
        <x14:dataValidation type="list" allowBlank="1" showInputMessage="1" xr:uid="{66AD2C20-291C-48C7-BA89-F8BC6D5E959B}">
          <x14:formula1>
            <xm:f>Guias!$J$3:$J$25</xm:f>
          </x14:formula1>
          <xm:sqref>I7:I49</xm:sqref>
        </x14:dataValidation>
        <x14:dataValidation type="list" allowBlank="1" showInputMessage="1" xr:uid="{419504E7-05EE-415C-916B-9E4DADFFACDE}">
          <x14:formula1>
            <xm:f>Guias!$H$3:$H$22</xm:f>
          </x14:formula1>
          <xm:sqref>E7:E49</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74B2A-74B1-42B0-952B-BEBCE80F6C7D}">
  <sheetPr codeName="Sheet39"/>
  <dimension ref="A1:K74"/>
  <sheetViews>
    <sheetView topLeftCell="A36" zoomScale="80" zoomScaleNormal="80" workbookViewId="0">
      <selection activeCell="H37" sqref="H37"/>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1" ht="15" thickBot="1"/>
    <row r="2" spans="1:11" ht="21.65" customHeight="1">
      <c r="A2" s="544" t="s">
        <v>0</v>
      </c>
      <c r="B2" s="545"/>
      <c r="C2" s="545"/>
      <c r="D2" s="545"/>
      <c r="E2" s="545"/>
      <c r="F2" s="545"/>
      <c r="G2" s="545"/>
      <c r="H2" s="545"/>
      <c r="I2" s="546"/>
      <c r="J2" s="532" t="s">
        <v>1033</v>
      </c>
      <c r="K2" s="532"/>
    </row>
    <row r="3" spans="1:11" ht="24.75" customHeight="1" thickBot="1">
      <c r="A3" s="547"/>
      <c r="B3" s="548"/>
      <c r="C3" s="548"/>
      <c r="D3" s="548"/>
      <c r="E3" s="548"/>
      <c r="F3" s="548"/>
      <c r="G3" s="548"/>
      <c r="H3" s="548"/>
      <c r="I3" s="549"/>
      <c r="J3" s="533"/>
      <c r="K3" s="533"/>
    </row>
    <row r="4" spans="1:11" ht="20.25" customHeight="1">
      <c r="A4" s="553" t="s">
        <v>661</v>
      </c>
      <c r="B4" s="537" t="s">
        <v>76</v>
      </c>
      <c r="C4" s="537" t="s">
        <v>2</v>
      </c>
      <c r="D4" s="534" t="s">
        <v>314</v>
      </c>
      <c r="E4" s="537" t="s">
        <v>39</v>
      </c>
      <c r="F4" s="540" t="s">
        <v>3</v>
      </c>
      <c r="G4" s="541"/>
      <c r="H4" s="534" t="s">
        <v>4</v>
      </c>
      <c r="I4" s="537" t="s">
        <v>5</v>
      </c>
      <c r="J4" s="537" t="s">
        <v>183</v>
      </c>
      <c r="K4" s="550" t="s">
        <v>924</v>
      </c>
    </row>
    <row r="5" spans="1:11" ht="14.25" customHeight="1">
      <c r="A5" s="554"/>
      <c r="B5" s="538"/>
      <c r="C5" s="538"/>
      <c r="D5" s="535"/>
      <c r="E5" s="538"/>
      <c r="F5" s="542"/>
      <c r="G5" s="543"/>
      <c r="H5" s="535"/>
      <c r="I5" s="538"/>
      <c r="J5" s="538"/>
      <c r="K5" s="551"/>
    </row>
    <row r="6" spans="1:11" ht="24.75" customHeight="1" thickBot="1">
      <c r="A6" s="555"/>
      <c r="B6" s="539"/>
      <c r="C6" s="539"/>
      <c r="D6" s="536"/>
      <c r="E6" s="539"/>
      <c r="F6" s="209" t="s">
        <v>6</v>
      </c>
      <c r="G6" s="210" t="s">
        <v>7</v>
      </c>
      <c r="H6" s="210" t="s">
        <v>1029</v>
      </c>
      <c r="I6" s="539"/>
      <c r="J6" s="539"/>
      <c r="K6" s="552"/>
    </row>
    <row r="7" spans="1:11" hidden="1">
      <c r="A7" s="564" t="s">
        <v>658</v>
      </c>
      <c r="B7" s="561" t="s">
        <v>67</v>
      </c>
      <c r="C7" s="22" t="s">
        <v>40</v>
      </c>
      <c r="D7" s="27">
        <f>IF(C7="",,VLOOKUP(C7,CIERRE!A$70:AJ$800,9,FALSE))</f>
        <v>251.02</v>
      </c>
      <c r="E7" s="22" t="s">
        <v>137</v>
      </c>
      <c r="F7" s="23">
        <v>0.54166666666666663</v>
      </c>
      <c r="G7" s="23">
        <v>0.71527777777777779</v>
      </c>
      <c r="H7" s="24">
        <v>43.579861111111121</v>
      </c>
      <c r="I7" s="25" t="s">
        <v>1045</v>
      </c>
      <c r="J7" s="97"/>
      <c r="K7" s="27"/>
    </row>
    <row r="8" spans="1:11" ht="15" hidden="1" customHeight="1" thickBot="1">
      <c r="A8" s="565"/>
      <c r="B8" s="563"/>
      <c r="C8" s="19"/>
      <c r="D8" s="161">
        <f>IF(C8="",,VLOOKUP(C8,CIERRE!A$70:AJ$800,9,FALSE))</f>
        <v>0</v>
      </c>
      <c r="E8" s="78"/>
      <c r="F8" s="170"/>
      <c r="G8" s="170"/>
      <c r="H8" s="171" t="str">
        <f t="shared" ref="H8:H10" si="0">IF(MID(G8,1,3)="Con","",IF(E8="APAGADO",D8/24*(IF((G8-F8)*24&gt;0,(G8-F8)*24,24+(G8-F8)*24))," "))</f>
        <v xml:space="preserve"> </v>
      </c>
      <c r="I8" s="155"/>
      <c r="J8" s="231"/>
      <c r="K8" s="151"/>
    </row>
    <row r="9" spans="1:11" ht="15" hidden="1" customHeight="1">
      <c r="A9" s="565"/>
      <c r="B9" s="558" t="s">
        <v>127</v>
      </c>
      <c r="C9" s="232"/>
      <c r="D9" s="252">
        <f>IF(C9="",,VLOOKUP(C9,CIERRE!A$70:AJ$800,9,FALSE))</f>
        <v>0</v>
      </c>
      <c r="E9" s="20"/>
      <c r="F9" s="91"/>
      <c r="G9" s="91"/>
      <c r="H9" s="92" t="str">
        <f t="shared" si="0"/>
        <v xml:space="preserve"> </v>
      </c>
      <c r="I9" s="154"/>
      <c r="J9" s="99"/>
      <c r="K9" s="28"/>
    </row>
    <row r="10" spans="1:11" ht="15" hidden="1" customHeight="1" thickBot="1">
      <c r="A10" s="565"/>
      <c r="B10" s="560"/>
      <c r="C10" s="233"/>
      <c r="D10" s="253">
        <f>IF(C10="",,VLOOKUP(C10,CIERRE!A$70:AJ$800,9,FALSE))</f>
        <v>0</v>
      </c>
      <c r="E10" s="128"/>
      <c r="F10" s="204"/>
      <c r="G10" s="204"/>
      <c r="H10" s="168" t="str">
        <f t="shared" si="0"/>
        <v xml:space="preserve"> </v>
      </c>
      <c r="I10" s="174"/>
      <c r="J10" s="101"/>
      <c r="K10" s="149"/>
    </row>
    <row r="11" spans="1:11">
      <c r="A11" s="565"/>
      <c r="B11" s="561" t="s">
        <v>23</v>
      </c>
      <c r="C11" s="22" t="s">
        <v>126</v>
      </c>
      <c r="D11" s="27">
        <v>595.20000000000005</v>
      </c>
      <c r="E11" s="22" t="s">
        <v>171</v>
      </c>
      <c r="F11" s="23"/>
      <c r="G11" s="23"/>
      <c r="H11" s="24" t="s">
        <v>1824</v>
      </c>
      <c r="I11" s="25" t="s">
        <v>2548</v>
      </c>
      <c r="J11" s="97" t="s">
        <v>2578</v>
      </c>
      <c r="K11" s="27" t="s">
        <v>393</v>
      </c>
    </row>
    <row r="12" spans="1:11">
      <c r="A12" s="565"/>
      <c r="B12" s="562"/>
      <c r="C12" s="19" t="s">
        <v>690</v>
      </c>
      <c r="D12" s="161">
        <v>2475</v>
      </c>
      <c r="E12" s="19" t="s">
        <v>765</v>
      </c>
      <c r="F12" s="83"/>
      <c r="G12" s="83"/>
      <c r="H12" s="226"/>
      <c r="I12" s="270" t="s">
        <v>2585</v>
      </c>
      <c r="J12" s="262" t="s">
        <v>2586</v>
      </c>
      <c r="K12" s="161" t="s">
        <v>668</v>
      </c>
    </row>
    <row r="13" spans="1:11">
      <c r="A13" s="565"/>
      <c r="B13" s="562"/>
      <c r="C13" s="19" t="s">
        <v>642</v>
      </c>
      <c r="D13" s="161">
        <v>1177.08</v>
      </c>
      <c r="E13" s="19" t="s">
        <v>490</v>
      </c>
      <c r="F13" s="83"/>
      <c r="G13" s="83"/>
      <c r="H13" s="226"/>
      <c r="I13" s="270" t="s">
        <v>2587</v>
      </c>
      <c r="J13" s="262" t="s">
        <v>2588</v>
      </c>
      <c r="K13" s="161" t="s">
        <v>907</v>
      </c>
    </row>
    <row r="14" spans="1:11" ht="29">
      <c r="A14" s="565"/>
      <c r="B14" s="562"/>
      <c r="C14" s="19" t="s">
        <v>296</v>
      </c>
      <c r="D14" s="161">
        <v>238.6</v>
      </c>
      <c r="E14" s="19" t="s">
        <v>490</v>
      </c>
      <c r="F14" s="83"/>
      <c r="G14" s="83"/>
      <c r="H14" s="226" t="s">
        <v>1824</v>
      </c>
      <c r="I14" s="270" t="s">
        <v>2581</v>
      </c>
      <c r="J14" s="262" t="s">
        <v>2582</v>
      </c>
      <c r="K14" s="161" t="s">
        <v>394</v>
      </c>
    </row>
    <row r="15" spans="1:11" ht="29.5" thickBot="1">
      <c r="A15" s="565"/>
      <c r="B15" s="563"/>
      <c r="C15" s="19" t="s">
        <v>485</v>
      </c>
      <c r="D15" s="161">
        <v>524.16</v>
      </c>
      <c r="E15" s="173" t="s">
        <v>490</v>
      </c>
      <c r="F15" s="170"/>
      <c r="G15" s="170"/>
      <c r="H15" s="171" t="s">
        <v>1824</v>
      </c>
      <c r="I15" s="172" t="s">
        <v>2579</v>
      </c>
      <c r="J15" s="195" t="s">
        <v>2580</v>
      </c>
      <c r="K15" s="169" t="s">
        <v>394</v>
      </c>
    </row>
    <row r="16" spans="1:11" ht="29.5" thickBot="1">
      <c r="A16" s="565"/>
      <c r="B16" s="558" t="s">
        <v>29</v>
      </c>
      <c r="C16" s="232" t="s">
        <v>2348</v>
      </c>
      <c r="D16" s="252">
        <v>104.8</v>
      </c>
      <c r="E16" s="20" t="s">
        <v>246</v>
      </c>
      <c r="F16" s="91"/>
      <c r="G16" s="91"/>
      <c r="H16" s="92" t="s">
        <v>1824</v>
      </c>
      <c r="I16" s="251" t="s">
        <v>2583</v>
      </c>
      <c r="J16" s="99" t="s">
        <v>2584</v>
      </c>
      <c r="K16" s="28"/>
    </row>
    <row r="17" spans="1:11" ht="29">
      <c r="A17" s="565"/>
      <c r="B17" s="559"/>
      <c r="C17" s="233" t="s">
        <v>272</v>
      </c>
      <c r="D17" s="253">
        <v>17.16</v>
      </c>
      <c r="E17" s="128" t="s">
        <v>246</v>
      </c>
      <c r="F17" s="95"/>
      <c r="G17" s="95"/>
      <c r="H17" s="96" t="s">
        <v>1824</v>
      </c>
      <c r="I17" s="256" t="s">
        <v>2583</v>
      </c>
      <c r="J17" s="99" t="s">
        <v>2584</v>
      </c>
      <c r="K17" s="26"/>
    </row>
    <row r="18" spans="1:11" ht="15" hidden="1" thickBot="1">
      <c r="A18" s="565"/>
      <c r="B18" s="560"/>
      <c r="C18" s="233"/>
      <c r="D18" s="253">
        <v>0</v>
      </c>
      <c r="E18" s="128"/>
      <c r="F18" s="204"/>
      <c r="G18" s="204"/>
      <c r="H18" s="168" t="s">
        <v>1824</v>
      </c>
      <c r="I18" s="144"/>
      <c r="J18" s="211"/>
      <c r="K18" s="166"/>
    </row>
    <row r="19" spans="1:11" hidden="1">
      <c r="A19" s="565"/>
      <c r="B19" s="561" t="s">
        <v>33</v>
      </c>
      <c r="C19" s="22"/>
      <c r="D19" s="27">
        <v>0</v>
      </c>
      <c r="E19" s="22"/>
      <c r="F19" s="23"/>
      <c r="G19" s="23"/>
      <c r="H19" s="24" t="s">
        <v>1824</v>
      </c>
      <c r="I19" s="25"/>
      <c r="J19" s="97"/>
      <c r="K19" s="27">
        <v>0</v>
      </c>
    </row>
    <row r="20" spans="1:11" hidden="1">
      <c r="A20" s="565"/>
      <c r="B20" s="562"/>
      <c r="C20" s="19"/>
      <c r="D20" s="161">
        <v>0</v>
      </c>
      <c r="E20" s="127"/>
      <c r="F20" s="165"/>
      <c r="G20" s="165"/>
      <c r="H20" s="79" t="s">
        <v>1824</v>
      </c>
      <c r="I20" s="146"/>
      <c r="J20" s="269"/>
      <c r="K20" s="145">
        <v>0</v>
      </c>
    </row>
    <row r="21" spans="1:11" ht="15" hidden="1" thickBot="1">
      <c r="A21" s="566"/>
      <c r="B21" s="563"/>
      <c r="C21" s="19"/>
      <c r="D21" s="169">
        <v>0</v>
      </c>
      <c r="E21" s="173"/>
      <c r="F21" s="170"/>
      <c r="G21" s="170"/>
      <c r="H21" s="171" t="s">
        <v>1824</v>
      </c>
      <c r="I21" s="172"/>
      <c r="J21" s="195"/>
      <c r="K21" s="169">
        <v>0</v>
      </c>
    </row>
    <row r="22" spans="1:11" hidden="1">
      <c r="A22" s="556" t="s">
        <v>659</v>
      </c>
      <c r="B22" s="558" t="s">
        <v>8</v>
      </c>
      <c r="C22" s="232" t="s">
        <v>81</v>
      </c>
      <c r="D22" s="252">
        <v>159.19999999999999</v>
      </c>
      <c r="E22" s="20" t="s">
        <v>137</v>
      </c>
      <c r="F22" s="91" t="s">
        <v>307</v>
      </c>
      <c r="G22" s="91">
        <v>0.4548611111111111</v>
      </c>
      <c r="H22" s="92">
        <v>46</v>
      </c>
      <c r="I22" s="154" t="s">
        <v>1042</v>
      </c>
      <c r="J22" s="99" t="s">
        <v>2559</v>
      </c>
      <c r="K22" s="28" t="s">
        <v>385</v>
      </c>
    </row>
    <row r="23" spans="1:11">
      <c r="A23" s="557"/>
      <c r="B23" s="559"/>
      <c r="C23" s="234" t="s">
        <v>81</v>
      </c>
      <c r="D23" s="254">
        <v>159.19999999999999</v>
      </c>
      <c r="E23" s="32" t="s">
        <v>137</v>
      </c>
      <c r="F23" s="95">
        <v>0.55902777777777779</v>
      </c>
      <c r="G23" s="95">
        <v>0.85416666666666663</v>
      </c>
      <c r="H23" s="96">
        <v>47</v>
      </c>
      <c r="I23" s="256" t="s">
        <v>1042</v>
      </c>
      <c r="J23" s="267" t="s">
        <v>2589</v>
      </c>
      <c r="K23" s="162" t="s">
        <v>385</v>
      </c>
    </row>
    <row r="24" spans="1:11" hidden="1">
      <c r="A24" s="557"/>
      <c r="B24" s="559"/>
      <c r="C24" s="234" t="s">
        <v>81</v>
      </c>
      <c r="D24" s="254">
        <v>159.19999999999999</v>
      </c>
      <c r="E24" s="32" t="s">
        <v>137</v>
      </c>
      <c r="F24" s="95">
        <v>0.90625</v>
      </c>
      <c r="G24" s="374" t="s">
        <v>978</v>
      </c>
      <c r="H24" s="96">
        <v>41</v>
      </c>
      <c r="I24" s="256" t="s">
        <v>1042</v>
      </c>
      <c r="J24" s="267"/>
      <c r="K24" s="162" t="s">
        <v>385</v>
      </c>
    </row>
    <row r="25" spans="1:11" ht="58">
      <c r="A25" s="557"/>
      <c r="B25" s="559"/>
      <c r="C25" s="299" t="s">
        <v>1061</v>
      </c>
      <c r="D25" s="253">
        <v>522</v>
      </c>
      <c r="E25" s="373" t="s">
        <v>137</v>
      </c>
      <c r="F25" s="374">
        <v>0.99652777777777779</v>
      </c>
      <c r="G25" s="374" t="s">
        <v>978</v>
      </c>
      <c r="H25" s="404">
        <v>89</v>
      </c>
      <c r="I25" s="144" t="s">
        <v>1047</v>
      </c>
      <c r="J25" s="375" t="s">
        <v>2590</v>
      </c>
      <c r="K25" s="162" t="s">
        <v>1200</v>
      </c>
    </row>
    <row r="26" spans="1:11">
      <c r="A26" s="557"/>
      <c r="B26" s="559"/>
      <c r="C26" s="237" t="s">
        <v>273</v>
      </c>
      <c r="D26" s="254">
        <v>456</v>
      </c>
      <c r="E26" s="238" t="s">
        <v>490</v>
      </c>
      <c r="F26" s="228"/>
      <c r="G26" s="228"/>
      <c r="H26" s="239" t="s">
        <v>1824</v>
      </c>
      <c r="I26" s="251" t="s">
        <v>2544</v>
      </c>
      <c r="J26" s="229" t="s">
        <v>2591</v>
      </c>
      <c r="K26" s="162"/>
    </row>
    <row r="27" spans="1:11" ht="43.5">
      <c r="A27" s="557"/>
      <c r="B27" s="559"/>
      <c r="C27" s="237" t="s">
        <v>72</v>
      </c>
      <c r="D27" s="254">
        <v>246.4</v>
      </c>
      <c r="E27" s="238" t="s">
        <v>162</v>
      </c>
      <c r="F27" s="228"/>
      <c r="G27" s="228"/>
      <c r="H27" s="239" t="s">
        <v>1824</v>
      </c>
      <c r="I27" s="251" t="s">
        <v>2593</v>
      </c>
      <c r="J27" s="229" t="s">
        <v>2594</v>
      </c>
      <c r="K27" s="162"/>
    </row>
    <row r="28" spans="1:11" ht="217.5">
      <c r="A28" s="557"/>
      <c r="B28" s="559"/>
      <c r="C28" s="237" t="s">
        <v>1061</v>
      </c>
      <c r="D28" s="254">
        <v>522</v>
      </c>
      <c r="E28" s="238" t="s">
        <v>162</v>
      </c>
      <c r="F28" s="228"/>
      <c r="G28" s="228"/>
      <c r="H28" s="239" t="s">
        <v>1824</v>
      </c>
      <c r="I28" s="251" t="s">
        <v>2555</v>
      </c>
      <c r="J28" s="229" t="s">
        <v>2558</v>
      </c>
      <c r="K28" s="162"/>
    </row>
    <row r="29" spans="1:11" ht="29">
      <c r="A29" s="557"/>
      <c r="B29" s="559"/>
      <c r="C29" s="237" t="s">
        <v>1250</v>
      </c>
      <c r="D29" s="254">
        <v>294.39999999999998</v>
      </c>
      <c r="E29" s="238" t="s">
        <v>162</v>
      </c>
      <c r="F29" s="228"/>
      <c r="G29" s="228"/>
      <c r="H29" s="239" t="s">
        <v>1824</v>
      </c>
      <c r="I29" s="251" t="s">
        <v>2556</v>
      </c>
      <c r="J29" s="229" t="s">
        <v>2592</v>
      </c>
      <c r="K29" s="162"/>
    </row>
    <row r="30" spans="1:11">
      <c r="A30" s="557"/>
      <c r="B30" s="559"/>
      <c r="C30" s="237" t="s">
        <v>1142</v>
      </c>
      <c r="D30" s="254">
        <v>105.6</v>
      </c>
      <c r="E30" s="238" t="s">
        <v>738</v>
      </c>
      <c r="F30" s="228"/>
      <c r="G30" s="228"/>
      <c r="H30" s="239"/>
      <c r="I30" s="251" t="s">
        <v>2595</v>
      </c>
      <c r="J30" s="229" t="s">
        <v>2596</v>
      </c>
      <c r="K30" s="162"/>
    </row>
    <row r="31" spans="1:11">
      <c r="A31" s="557"/>
      <c r="B31" s="559"/>
      <c r="C31" s="237" t="s">
        <v>304</v>
      </c>
      <c r="D31" s="254">
        <v>220.1</v>
      </c>
      <c r="E31" s="238" t="s">
        <v>738</v>
      </c>
      <c r="F31" s="228"/>
      <c r="G31" s="228"/>
      <c r="H31" s="239" t="s">
        <v>1824</v>
      </c>
      <c r="I31" s="251" t="s">
        <v>2597</v>
      </c>
      <c r="J31" s="229" t="s">
        <v>2598</v>
      </c>
      <c r="K31" s="162"/>
    </row>
    <row r="32" spans="1:11">
      <c r="A32" s="557"/>
      <c r="B32" s="559"/>
      <c r="C32" s="237" t="s">
        <v>1572</v>
      </c>
      <c r="D32" s="254">
        <v>2781.9</v>
      </c>
      <c r="E32" s="238" t="s">
        <v>490</v>
      </c>
      <c r="F32" s="228"/>
      <c r="G32" s="228"/>
      <c r="H32" s="239" t="s">
        <v>1824</v>
      </c>
      <c r="I32" s="251" t="s">
        <v>2600</v>
      </c>
      <c r="J32" s="229" t="s">
        <v>2599</v>
      </c>
      <c r="K32" s="162"/>
    </row>
    <row r="33" spans="1:11" ht="15" thickBot="1">
      <c r="A33" s="557"/>
      <c r="B33" s="559"/>
      <c r="C33" s="237" t="s">
        <v>2494</v>
      </c>
      <c r="D33" s="254">
        <v>2428.8000000000002</v>
      </c>
      <c r="E33" s="238" t="s">
        <v>490</v>
      </c>
      <c r="F33" s="228"/>
      <c r="G33" s="228"/>
      <c r="H33" s="239" t="s">
        <v>1824</v>
      </c>
      <c r="I33" s="251" t="s">
        <v>2600</v>
      </c>
      <c r="J33" s="229" t="s">
        <v>2599</v>
      </c>
      <c r="K33" s="162"/>
    </row>
    <row r="34" spans="1:11">
      <c r="A34" s="557"/>
      <c r="B34" s="561" t="s">
        <v>66</v>
      </c>
      <c r="C34" s="22" t="s">
        <v>1147</v>
      </c>
      <c r="D34" s="27">
        <v>19.440000000000001</v>
      </c>
      <c r="E34" s="22" t="s">
        <v>137</v>
      </c>
      <c r="F34" s="297" t="s">
        <v>307</v>
      </c>
      <c r="G34" s="23" t="s">
        <v>978</v>
      </c>
      <c r="H34" s="24">
        <v>19</v>
      </c>
      <c r="I34" s="25" t="s">
        <v>1042</v>
      </c>
      <c r="J34" s="98"/>
      <c r="K34" s="27" t="e">
        <v>#N/A</v>
      </c>
    </row>
    <row r="35" spans="1:11" ht="12.75" customHeight="1">
      <c r="A35" s="557"/>
      <c r="B35" s="562"/>
      <c r="C35" s="127" t="s">
        <v>1254</v>
      </c>
      <c r="D35" s="145">
        <v>410.08</v>
      </c>
      <c r="E35" s="127" t="s">
        <v>137</v>
      </c>
      <c r="F35" s="165">
        <v>0.33680555555555558</v>
      </c>
      <c r="G35" s="165">
        <v>0.44097222222222227</v>
      </c>
      <c r="H35" s="79">
        <v>42.716666666666676</v>
      </c>
      <c r="I35" s="146" t="s">
        <v>1045</v>
      </c>
      <c r="J35" s="242" t="s">
        <v>2550</v>
      </c>
      <c r="K35" s="145" t="e">
        <v>#N/A</v>
      </c>
    </row>
    <row r="36" spans="1:11" ht="105" customHeight="1" thickBot="1">
      <c r="A36" s="557"/>
      <c r="B36" s="562"/>
      <c r="C36" s="127" t="s">
        <v>1607</v>
      </c>
      <c r="D36" s="145">
        <v>137.28</v>
      </c>
      <c r="E36" s="127" t="s">
        <v>137</v>
      </c>
      <c r="F36" s="165">
        <v>0.42708333333333331</v>
      </c>
      <c r="G36" s="165" t="s">
        <v>978</v>
      </c>
      <c r="H36" s="79">
        <v>102</v>
      </c>
      <c r="I36" s="146" t="s">
        <v>1047</v>
      </c>
      <c r="J36" s="435" t="s">
        <v>2605</v>
      </c>
      <c r="K36" s="352"/>
    </row>
    <row r="37" spans="1:11">
      <c r="A37" s="567" t="s">
        <v>660</v>
      </c>
      <c r="B37" s="558" t="s">
        <v>20</v>
      </c>
      <c r="C37" s="232" t="s">
        <v>57</v>
      </c>
      <c r="D37" s="252">
        <v>445.28</v>
      </c>
      <c r="E37" s="20" t="s">
        <v>137</v>
      </c>
      <c r="F37" s="21">
        <v>0.61805555555555558</v>
      </c>
      <c r="G37" s="21">
        <v>0.93402777777777779</v>
      </c>
      <c r="H37" s="194">
        <v>140.69611111111109</v>
      </c>
      <c r="I37" s="154" t="s">
        <v>1042</v>
      </c>
      <c r="J37" s="99" t="s">
        <v>2602</v>
      </c>
      <c r="K37" s="28" t="s">
        <v>392</v>
      </c>
    </row>
    <row r="38" spans="1:11" ht="15" thickBot="1">
      <c r="A38" s="568"/>
      <c r="B38" s="559"/>
      <c r="C38" s="233" t="s">
        <v>53</v>
      </c>
      <c r="D38" s="253">
        <v>170.25</v>
      </c>
      <c r="E38" s="128" t="s">
        <v>490</v>
      </c>
      <c r="F38" s="95"/>
      <c r="G38" s="95"/>
      <c r="H38" s="96" t="s">
        <v>1824</v>
      </c>
      <c r="I38" s="256" t="s">
        <v>2603</v>
      </c>
      <c r="J38" s="267" t="s">
        <v>2604</v>
      </c>
      <c r="K38" s="26" t="s">
        <v>392</v>
      </c>
    </row>
    <row r="39" spans="1:11" ht="29.5" thickBot="1">
      <c r="A39" s="568"/>
      <c r="B39" s="330" t="s">
        <v>28</v>
      </c>
      <c r="C39" s="22" t="s">
        <v>128</v>
      </c>
      <c r="D39" s="27">
        <v>236.5</v>
      </c>
      <c r="E39" s="22" t="s">
        <v>490</v>
      </c>
      <c r="F39" s="23"/>
      <c r="G39" s="23"/>
      <c r="H39" s="24" t="s">
        <v>1824</v>
      </c>
      <c r="I39" s="25"/>
      <c r="J39" s="98" t="s">
        <v>2601</v>
      </c>
      <c r="K39" s="27"/>
    </row>
    <row r="40" spans="1:11" ht="29">
      <c r="A40" s="568"/>
      <c r="B40" s="570" t="s">
        <v>22</v>
      </c>
      <c r="C40" s="232" t="s">
        <v>123</v>
      </c>
      <c r="D40" s="252">
        <v>211.928</v>
      </c>
      <c r="E40" s="20" t="s">
        <v>137</v>
      </c>
      <c r="F40" s="21">
        <v>0.99305555555555547</v>
      </c>
      <c r="G40" s="21">
        <v>0.1423611111111111</v>
      </c>
      <c r="H40" s="92">
        <v>31.642027777777802</v>
      </c>
      <c r="I40" s="154" t="s">
        <v>2546</v>
      </c>
      <c r="J40" s="100" t="s">
        <v>2547</v>
      </c>
      <c r="K40" s="28"/>
    </row>
    <row r="41" spans="1:11">
      <c r="A41" s="568"/>
      <c r="B41" s="572"/>
      <c r="C41" s="234" t="s">
        <v>122</v>
      </c>
      <c r="D41" s="254">
        <v>15.952</v>
      </c>
      <c r="E41" s="32" t="s">
        <v>137</v>
      </c>
      <c r="F41" s="257">
        <v>0.99305555555555547</v>
      </c>
      <c r="G41" s="257">
        <v>0.1423611111111111</v>
      </c>
      <c r="H41" s="96">
        <v>2.3817222222222236</v>
      </c>
      <c r="I41" s="256"/>
      <c r="J41" s="263"/>
      <c r="K41" s="26"/>
    </row>
    <row r="42" spans="1:11" ht="29.5" thickBot="1">
      <c r="A42" s="569"/>
      <c r="B42" s="571"/>
      <c r="C42" s="235" t="s">
        <v>1187</v>
      </c>
      <c r="D42" s="255">
        <v>107.05500000000001</v>
      </c>
      <c r="E42" s="167" t="s">
        <v>490</v>
      </c>
      <c r="F42" s="196"/>
      <c r="G42" s="196"/>
      <c r="H42" s="168" t="s">
        <v>1824</v>
      </c>
      <c r="I42" s="174" t="s">
        <v>2546</v>
      </c>
      <c r="J42" s="230" t="s">
        <v>2547</v>
      </c>
      <c r="K42" s="166"/>
    </row>
    <row r="43" spans="1:11" ht="15" thickBot="1">
      <c r="C43" s="102"/>
      <c r="E43" s="2"/>
      <c r="G43" s="198" t="s">
        <v>37</v>
      </c>
      <c r="H43" s="199">
        <f>SUM(H7:H42)</f>
        <v>605.01638888888897</v>
      </c>
      <c r="I43" s="103"/>
    </row>
    <row r="44" spans="1:11">
      <c r="C44" s="102"/>
      <c r="E44" s="2"/>
      <c r="G44" s="104"/>
      <c r="H44" s="105"/>
    </row>
    <row r="45" spans="1:11">
      <c r="C45" s="102"/>
      <c r="E45" s="2"/>
      <c r="G45" s="104"/>
      <c r="H45" s="105"/>
    </row>
    <row r="46" spans="1:11">
      <c r="C46" s="102"/>
    </row>
    <row r="47" spans="1:11">
      <c r="C47" s="102"/>
    </row>
    <row r="48" spans="1:11">
      <c r="C48" s="102"/>
    </row>
    <row r="49" spans="3:3">
      <c r="C49" s="102"/>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sheetData>
  <mergeCells count="25">
    <mergeCell ref="A2:I3"/>
    <mergeCell ref="J2:J3"/>
    <mergeCell ref="K2:K3"/>
    <mergeCell ref="H4:H5"/>
    <mergeCell ref="I4:I6"/>
    <mergeCell ref="J4:J6"/>
    <mergeCell ref="K4:K6"/>
    <mergeCell ref="A4:A6"/>
    <mergeCell ref="B4:B6"/>
    <mergeCell ref="C4:C6"/>
    <mergeCell ref="D4:D6"/>
    <mergeCell ref="E4:E6"/>
    <mergeCell ref="F4:G5"/>
    <mergeCell ref="A7:A21"/>
    <mergeCell ref="B7:B8"/>
    <mergeCell ref="B9:B10"/>
    <mergeCell ref="B11:B15"/>
    <mergeCell ref="B16:B18"/>
    <mergeCell ref="B19:B21"/>
    <mergeCell ref="A22:A36"/>
    <mergeCell ref="B22:B33"/>
    <mergeCell ref="B34:B36"/>
    <mergeCell ref="A37:A42"/>
    <mergeCell ref="B37:B38"/>
    <mergeCell ref="B40:B42"/>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xr:uid="{23E544D3-2703-4286-ADCD-3B3C0A276A8C}">
          <x14:formula1>
            <xm:f>Guias!$A$2:$A$4</xm:f>
          </x14:formula1>
          <xm:sqref>C7:C8</xm:sqref>
        </x14:dataValidation>
        <x14:dataValidation type="list" allowBlank="1" showInputMessage="1" xr:uid="{1601C7AA-04C8-4D5B-8A78-0C80228F5F52}">
          <x14:formula1>
            <xm:f>Guias!$A$85:$A$142</xm:f>
          </x14:formula1>
          <xm:sqref>C34:C36</xm:sqref>
        </x14:dataValidation>
        <x14:dataValidation type="list" allowBlank="1" showInputMessage="1" xr:uid="{95AA5A53-DB7C-43AD-B70B-5038061D8BD3}">
          <x14:formula1>
            <xm:f>Guias!$A$245:$A$259</xm:f>
          </x14:formula1>
          <xm:sqref>C16:C18</xm:sqref>
        </x14:dataValidation>
        <x14:dataValidation type="list" allowBlank="1" showInputMessage="1" xr:uid="{A7816994-1D4B-43C3-9B1F-6DFC2B496B96}">
          <x14:formula1>
            <xm:f>Guias!$A$200:$A$224</xm:f>
          </x14:formula1>
          <xm:sqref>C11:C15</xm:sqref>
        </x14:dataValidation>
        <x14:dataValidation type="list" allowBlank="1" showInputMessage="1" xr:uid="{63CA067E-E5F5-4090-8CEA-4DB08E3E2F77}">
          <x14:formula1>
            <xm:f>Guias!$A$260:$A$272</xm:f>
          </x14:formula1>
          <xm:sqref>C19:C21</xm:sqref>
        </x14:dataValidation>
        <x14:dataValidation type="list" allowBlank="1" showInputMessage="1" xr:uid="{BA013856-6E56-4305-BD29-EE2274335868}">
          <x14:formula1>
            <xm:f>Guias!$A$230:$A$242</xm:f>
          </x14:formula1>
          <xm:sqref>C39</xm:sqref>
        </x14:dataValidation>
        <x14:dataValidation type="list" allowBlank="1" showInputMessage="1" xr:uid="{916F6E1A-9D15-4642-8CEE-E1AF3FC3E354}">
          <x14:formula1>
            <xm:f>Guias!$A$226:$A$229</xm:f>
          </x14:formula1>
          <xm:sqref>C9:C10</xm:sqref>
        </x14:dataValidation>
        <x14:dataValidation type="list" allowBlank="1" showInputMessage="1" xr:uid="{326AD065-3678-4A6F-8B18-5F73CAFD2748}">
          <x14:formula1>
            <xm:f>Guias!$A$172:$A$199</xm:f>
          </x14:formula1>
          <xm:sqref>C40:C42</xm:sqref>
        </x14:dataValidation>
        <x14:dataValidation type="list" allowBlank="1" showInputMessage="1" xr:uid="{2E4C4A1E-DAFC-4004-9620-672DB9171692}">
          <x14:formula1>
            <xm:f>Guias!$A$143:$A$167</xm:f>
          </x14:formula1>
          <xm:sqref>C37:C38</xm:sqref>
        </x14:dataValidation>
        <x14:dataValidation type="list" allowBlank="1" showInputMessage="1" xr:uid="{17809C2A-2FC6-4BD3-88DC-9B9E1E041F18}">
          <x14:formula1>
            <xm:f>Guias!$A$5:$A$84</xm:f>
          </x14:formula1>
          <xm:sqref>C22:C33</xm:sqref>
        </x14:dataValidation>
        <x14:dataValidation type="list" allowBlank="1" showInputMessage="1" xr:uid="{12F0B1A6-49DB-42CE-81B4-D792458B0E17}">
          <x14:formula1>
            <xm:f>Guias!$H$3:$H$22</xm:f>
          </x14:formula1>
          <xm:sqref>E7:E42</xm:sqref>
        </x14:dataValidation>
        <x14:dataValidation type="list" allowBlank="1" showInputMessage="1" xr:uid="{29794C58-0EDB-48F1-9968-A2113E77420C}">
          <x14:formula1>
            <xm:f>Guias!$J$3:$J$25</xm:f>
          </x14:formula1>
          <xm:sqref>I7:I42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BA8AB-4C35-44B0-B92B-8AFF7FC52A91}">
  <sheetPr codeName="Sheet40"/>
  <dimension ref="A1:K87"/>
  <sheetViews>
    <sheetView zoomScale="74" zoomScaleNormal="90" workbookViewId="0">
      <selection activeCell="I14" sqref="I14"/>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1" ht="15" thickBot="1"/>
    <row r="2" spans="1:11" ht="21.65" customHeight="1">
      <c r="A2" s="544" t="s">
        <v>0</v>
      </c>
      <c r="B2" s="545"/>
      <c r="C2" s="545"/>
      <c r="D2" s="545"/>
      <c r="E2" s="545"/>
      <c r="F2" s="545"/>
      <c r="G2" s="545"/>
      <c r="H2" s="545"/>
      <c r="I2" s="546"/>
      <c r="J2" s="532" t="s">
        <v>1033</v>
      </c>
      <c r="K2" s="532"/>
    </row>
    <row r="3" spans="1:11" ht="24.75" customHeight="1" thickBot="1">
      <c r="A3" s="547"/>
      <c r="B3" s="548"/>
      <c r="C3" s="548"/>
      <c r="D3" s="548"/>
      <c r="E3" s="548"/>
      <c r="F3" s="548"/>
      <c r="G3" s="548"/>
      <c r="H3" s="548"/>
      <c r="I3" s="549"/>
      <c r="J3" s="533"/>
      <c r="K3" s="533"/>
    </row>
    <row r="4" spans="1:11" ht="20.25" customHeight="1">
      <c r="A4" s="553" t="s">
        <v>661</v>
      </c>
      <c r="B4" s="537" t="s">
        <v>76</v>
      </c>
      <c r="C4" s="537" t="s">
        <v>2</v>
      </c>
      <c r="D4" s="534" t="s">
        <v>314</v>
      </c>
      <c r="E4" s="537" t="s">
        <v>39</v>
      </c>
      <c r="F4" s="540" t="s">
        <v>3</v>
      </c>
      <c r="G4" s="541"/>
      <c r="H4" s="534" t="s">
        <v>4</v>
      </c>
      <c r="I4" s="537" t="s">
        <v>5</v>
      </c>
      <c r="J4" s="537" t="s">
        <v>183</v>
      </c>
      <c r="K4" s="550" t="s">
        <v>924</v>
      </c>
    </row>
    <row r="5" spans="1:11" ht="14.25" customHeight="1">
      <c r="A5" s="554"/>
      <c r="B5" s="538"/>
      <c r="C5" s="538"/>
      <c r="D5" s="535"/>
      <c r="E5" s="538"/>
      <c r="F5" s="542"/>
      <c r="G5" s="543"/>
      <c r="H5" s="535"/>
      <c r="I5" s="538"/>
      <c r="J5" s="538"/>
      <c r="K5" s="551"/>
    </row>
    <row r="6" spans="1:11" ht="24.75" customHeight="1" thickBot="1">
      <c r="A6" s="555"/>
      <c r="B6" s="539"/>
      <c r="C6" s="539"/>
      <c r="D6" s="536"/>
      <c r="E6" s="539"/>
      <c r="F6" s="209" t="s">
        <v>6</v>
      </c>
      <c r="G6" s="210" t="s">
        <v>7</v>
      </c>
      <c r="H6" s="210" t="s">
        <v>1029</v>
      </c>
      <c r="I6" s="539"/>
      <c r="J6" s="539"/>
      <c r="K6" s="552"/>
    </row>
    <row r="7" spans="1:11" hidden="1">
      <c r="A7" s="564" t="s">
        <v>658</v>
      </c>
      <c r="B7" s="561" t="s">
        <v>67</v>
      </c>
      <c r="C7" s="22"/>
      <c r="D7" s="27">
        <f>IF(C7="",,VLOOKUP(C7,CIERRE!A$70:AJ$800,9,FALSE))</f>
        <v>0</v>
      </c>
      <c r="E7" s="22"/>
      <c r="F7" s="23"/>
      <c r="G7" s="23"/>
      <c r="H7" s="24" t="str">
        <f t="shared" ref="H7:H55" si="0">IF(MID(G7,1,3)="Con","",IF(E7="APAGADO",D7/24*(IF((G7-F7)*24&gt;0,(G7-F7)*24,24+(G7-F7)*24))," "))</f>
        <v xml:space="preserve"> </v>
      </c>
      <c r="I7" s="25"/>
      <c r="J7" s="97"/>
      <c r="K7" s="27"/>
    </row>
    <row r="8" spans="1:11" ht="15" hidden="1" customHeight="1" thickBot="1">
      <c r="A8" s="565"/>
      <c r="B8" s="563"/>
      <c r="C8" s="19"/>
      <c r="D8" s="161">
        <f>IF(C8="",,VLOOKUP(C8,CIERRE!A$70:AJ$800,9,FALSE))</f>
        <v>0</v>
      </c>
      <c r="E8" s="78"/>
      <c r="F8" s="170"/>
      <c r="G8" s="170"/>
      <c r="H8" s="171" t="str">
        <f t="shared" si="0"/>
        <v xml:space="preserve"> </v>
      </c>
      <c r="I8" s="155"/>
      <c r="J8" s="231"/>
      <c r="K8" s="151"/>
    </row>
    <row r="9" spans="1:11" ht="15" hidden="1" customHeight="1">
      <c r="A9" s="565"/>
      <c r="B9" s="558" t="s">
        <v>127</v>
      </c>
      <c r="C9" s="232"/>
      <c r="D9" s="252">
        <f>IF(C9="",,VLOOKUP(C9,CIERRE!A$70:AJ$800,9,FALSE))</f>
        <v>0</v>
      </c>
      <c r="E9" s="20"/>
      <c r="F9" s="91"/>
      <c r="G9" s="91"/>
      <c r="H9" s="92" t="str">
        <f t="shared" si="0"/>
        <v xml:space="preserve"> </v>
      </c>
      <c r="I9" s="154"/>
      <c r="J9" s="99"/>
      <c r="K9" s="28"/>
    </row>
    <row r="10" spans="1:11" ht="15" hidden="1" customHeight="1" thickBot="1">
      <c r="A10" s="565"/>
      <c r="B10" s="560"/>
      <c r="C10" s="233"/>
      <c r="D10" s="253">
        <f>IF(C10="",,VLOOKUP(C10,CIERRE!A$70:AJ$800,9,FALSE))</f>
        <v>0</v>
      </c>
      <c r="E10" s="128"/>
      <c r="F10" s="204"/>
      <c r="G10" s="204"/>
      <c r="H10" s="168" t="str">
        <f t="shared" si="0"/>
        <v xml:space="preserve"> </v>
      </c>
      <c r="I10" s="174"/>
      <c r="J10" s="101"/>
      <c r="K10" s="149"/>
    </row>
    <row r="11" spans="1:11" ht="15" thickBot="1">
      <c r="A11" s="565"/>
      <c r="B11" s="561" t="s">
        <v>23</v>
      </c>
      <c r="C11" s="22" t="s">
        <v>485</v>
      </c>
      <c r="D11" s="27">
        <f>IF(C11="",,VLOOKUP(C11,CIERRE!A$70:AJ$800,9,FALSE))</f>
        <v>524.16</v>
      </c>
      <c r="E11" s="22" t="s">
        <v>490</v>
      </c>
      <c r="F11" s="23"/>
      <c r="G11" s="23"/>
      <c r="H11" s="24" t="str">
        <f t="shared" si="0"/>
        <v xml:space="preserve"> </v>
      </c>
      <c r="I11" s="25" t="s">
        <v>2613</v>
      </c>
      <c r="J11" s="97"/>
      <c r="K11" s="27" t="str">
        <f>IF(C11="",,VLOOKUP(C11,Patrones!$A$1:$E$293,5,FALSE))</f>
        <v>CLBA-036IUI</v>
      </c>
    </row>
    <row r="12" spans="1:11" ht="29.5" thickBot="1">
      <c r="A12" s="565"/>
      <c r="B12" s="562"/>
      <c r="C12" s="19" t="s">
        <v>296</v>
      </c>
      <c r="D12" s="161">
        <f>IF(C12="",,VLOOKUP(C12,CIERRE!A$70:AJ$800,9,FALSE))</f>
        <v>238.6</v>
      </c>
      <c r="E12" s="22" t="s">
        <v>162</v>
      </c>
      <c r="F12" s="83"/>
      <c r="G12" s="83"/>
      <c r="H12" s="226" t="str">
        <f t="shared" si="0"/>
        <v xml:space="preserve"> </v>
      </c>
      <c r="I12" s="25" t="s">
        <v>2617</v>
      </c>
      <c r="J12" s="262"/>
      <c r="K12" s="161" t="str">
        <f>IF(C12="",,VLOOKUP(C12,Patrones!$A$1:$E$293,5,FALSE))</f>
        <v>CLBA-036IUI</v>
      </c>
    </row>
    <row r="13" spans="1:11" ht="15" hidden="1" thickBot="1">
      <c r="A13" s="565"/>
      <c r="B13" s="563"/>
      <c r="C13" s="19"/>
      <c r="D13" s="161">
        <f>IF(C13="",,VLOOKUP(C13,CIERRE!A$70:AJ$800,9,FALSE))</f>
        <v>0</v>
      </c>
      <c r="E13" s="173"/>
      <c r="F13" s="170"/>
      <c r="G13" s="170"/>
      <c r="H13" s="171" t="str">
        <f t="shared" si="0"/>
        <v xml:space="preserve"> </v>
      </c>
      <c r="I13" s="172"/>
      <c r="J13" s="195"/>
      <c r="K13" s="169">
        <f>IF(C13="",,VLOOKUP(C13,Patrones!$A$1:$E$293,5,FALSE))</f>
        <v>0</v>
      </c>
    </row>
    <row r="14" spans="1:11">
      <c r="A14" s="565"/>
      <c r="B14" s="558" t="s">
        <v>29</v>
      </c>
      <c r="C14" s="397" t="s">
        <v>2348</v>
      </c>
      <c r="D14" s="398">
        <f>IF(C14="",,VLOOKUP(C14,CIERRE!A$70:AJ$800,9,FALSE))</f>
        <v>104.8</v>
      </c>
      <c r="E14" s="399" t="s">
        <v>137</v>
      </c>
      <c r="F14" s="418">
        <v>0.3263888888888889</v>
      </c>
      <c r="G14" s="418">
        <v>0.4201388888888889</v>
      </c>
      <c r="H14" s="401">
        <f t="shared" si="0"/>
        <v>9.8249999999999993</v>
      </c>
      <c r="I14" s="251" t="s">
        <v>2564</v>
      </c>
      <c r="J14" s="99"/>
      <c r="K14" s="28"/>
    </row>
    <row r="15" spans="1:11">
      <c r="A15" s="565"/>
      <c r="B15" s="559"/>
      <c r="C15" s="234" t="s">
        <v>2348</v>
      </c>
      <c r="D15" s="254">
        <f>IF(C15="",,VLOOKUP(C15,CIERRE!A$70:AJ$800,9,FALSE))</f>
        <v>104.8</v>
      </c>
      <c r="E15" s="32" t="s">
        <v>246</v>
      </c>
      <c r="F15" s="95"/>
      <c r="G15" s="95"/>
      <c r="H15" s="96" t="str">
        <f t="shared" ref="H15" si="1">IF(MID(G15,1,3)="Con","",IF(E15="APAGADO",D15/24*(IF((G15-F15)*24&gt;0,(G15-F15)*24,24+(G15-F15)*24))," "))</f>
        <v xml:space="preserve"> </v>
      </c>
      <c r="I15" s="251" t="s">
        <v>2564</v>
      </c>
      <c r="J15" s="267"/>
      <c r="K15" s="26"/>
    </row>
    <row r="16" spans="1:11" ht="15" thickBot="1">
      <c r="A16" s="565"/>
      <c r="B16" s="559"/>
      <c r="C16" s="233" t="s">
        <v>272</v>
      </c>
      <c r="D16" s="254">
        <f>IF(C16="",,VLOOKUP(C16,CIERRE!A$70:AJ$800,9,FALSE))</f>
        <v>17.16</v>
      </c>
      <c r="E16" s="128" t="s">
        <v>731</v>
      </c>
      <c r="F16" s="374"/>
      <c r="G16" s="374"/>
      <c r="H16" s="404"/>
      <c r="I16" s="436" t="s">
        <v>2618</v>
      </c>
      <c r="J16" s="375"/>
      <c r="K16" s="149"/>
    </row>
    <row r="17" spans="1:11" ht="15" hidden="1" thickBot="1">
      <c r="A17" s="565"/>
      <c r="B17" s="560"/>
      <c r="C17" s="233"/>
      <c r="D17" s="253">
        <f>IF(C17="",,VLOOKUP(C17,CIERRE!A$70:AJ$800,9,FALSE))</f>
        <v>0</v>
      </c>
      <c r="E17" s="128"/>
      <c r="F17" s="204"/>
      <c r="G17" s="204"/>
      <c r="H17" s="168" t="str">
        <f t="shared" si="0"/>
        <v xml:space="preserve"> </v>
      </c>
      <c r="I17" s="144"/>
      <c r="J17" s="211"/>
      <c r="K17" s="166"/>
    </row>
    <row r="18" spans="1:11" hidden="1">
      <c r="A18" s="565"/>
      <c r="B18" s="561" t="s">
        <v>33</v>
      </c>
      <c r="C18" s="22"/>
      <c r="D18" s="27">
        <f>IF(C18="",,VLOOKUP(C18,CIERRE!A$70:AJ$800,9,FALSE))</f>
        <v>0</v>
      </c>
      <c r="E18" s="22"/>
      <c r="F18" s="23"/>
      <c r="G18" s="23"/>
      <c r="H18" s="24" t="str">
        <f t="shared" si="0"/>
        <v xml:space="preserve"> </v>
      </c>
      <c r="I18" s="25"/>
      <c r="J18" s="97"/>
      <c r="K18" s="27">
        <f>IF(C18="",,VLOOKUP(C18,Patrones!$A$1:$E$293,5,FALSE))</f>
        <v>0</v>
      </c>
    </row>
    <row r="19" spans="1:11" hidden="1">
      <c r="A19" s="565"/>
      <c r="B19" s="562"/>
      <c r="C19" s="19"/>
      <c r="D19" s="161">
        <f>IF(C19="",,VLOOKUP(C19,CIERRE!A$70:AJ$800,9,FALSE))</f>
        <v>0</v>
      </c>
      <c r="E19" s="127"/>
      <c r="F19" s="165"/>
      <c r="G19" s="165"/>
      <c r="H19" s="79" t="str">
        <f t="shared" si="0"/>
        <v xml:space="preserve"> </v>
      </c>
      <c r="I19" s="146"/>
      <c r="J19" s="269"/>
      <c r="K19" s="145">
        <f>IF(C19="",,VLOOKUP(C19,Patrones!$A$1:$E$293,5,FALSE))</f>
        <v>0</v>
      </c>
    </row>
    <row r="20" spans="1:11" ht="15" hidden="1" thickBot="1">
      <c r="A20" s="566"/>
      <c r="B20" s="563"/>
      <c r="C20" s="19"/>
      <c r="D20" s="169">
        <f>IF(C20="",,VLOOKUP(C20,CIERRE!A$70:AJ$800,9,FALSE))</f>
        <v>0</v>
      </c>
      <c r="E20" s="173"/>
      <c r="F20" s="170"/>
      <c r="G20" s="170"/>
      <c r="H20" s="171" t="str">
        <f t="shared" si="0"/>
        <v xml:space="preserve"> </v>
      </c>
      <c r="I20" s="172"/>
      <c r="J20" s="195"/>
      <c r="K20" s="169">
        <f>IF(C20="",,VLOOKUP(C20,Patrones!$A$1:$E$293,5,FALSE))</f>
        <v>0</v>
      </c>
    </row>
    <row r="21" spans="1:11">
      <c r="A21" s="556" t="s">
        <v>659</v>
      </c>
      <c r="B21" s="558" t="s">
        <v>8</v>
      </c>
      <c r="C21" s="232" t="s">
        <v>81</v>
      </c>
      <c r="D21" s="253">
        <f>IF(C21="",,VLOOKUP(C21,CIERRE!A$70:AJ$800,9,FALSE))</f>
        <v>159.19999999999999</v>
      </c>
      <c r="E21" s="20" t="s">
        <v>137</v>
      </c>
      <c r="F21" s="95" t="s">
        <v>307</v>
      </c>
      <c r="G21" s="418">
        <v>0.17708333333333334</v>
      </c>
      <c r="H21" s="92">
        <v>1.6583333333333361</v>
      </c>
      <c r="I21" s="154" t="s">
        <v>1042</v>
      </c>
      <c r="J21" s="99"/>
      <c r="K21" s="28" t="str">
        <f>IF(C21="",,VLOOKUP(C21,Patrones!$A$1:$E$293,5,FALSE))</f>
        <v>ACAG-070IUI</v>
      </c>
    </row>
    <row r="22" spans="1:11">
      <c r="A22" s="557"/>
      <c r="B22" s="559"/>
      <c r="C22" s="237" t="s">
        <v>1061</v>
      </c>
      <c r="D22" s="254">
        <f>IF(C22="",,VLOOKUP(C22,CIERRE!A$70:AJ$800,9,FALSE))</f>
        <v>522</v>
      </c>
      <c r="E22" s="238" t="s">
        <v>137</v>
      </c>
      <c r="F22" s="374" t="s">
        <v>307</v>
      </c>
      <c r="G22" s="95">
        <v>0.23958333333333334</v>
      </c>
      <c r="H22" s="239">
        <v>38.062500000000007</v>
      </c>
      <c r="I22" s="251" t="s">
        <v>1047</v>
      </c>
      <c r="J22" s="229"/>
      <c r="K22" s="162" t="str">
        <f>IF(C22="",,VLOOKUP(C22,Patrones!$A$1:$E$293,5,FALSE))</f>
        <v>ACAJ-209R1IUI</v>
      </c>
    </row>
    <row r="23" spans="1:11">
      <c r="A23" s="557"/>
      <c r="B23" s="559"/>
      <c r="C23" s="237" t="s">
        <v>1250</v>
      </c>
      <c r="D23" s="254">
        <f>IF(C23="",,VLOOKUP(C23,CIERRE!A$70:AJ$800,9,FALSE))</f>
        <v>294.39999999999998</v>
      </c>
      <c r="E23" s="238" t="s">
        <v>753</v>
      </c>
      <c r="F23" s="228"/>
      <c r="G23" s="228"/>
      <c r="H23" s="239" t="str">
        <f t="shared" si="0"/>
        <v xml:space="preserve"> </v>
      </c>
      <c r="I23" s="251" t="s">
        <v>2611</v>
      </c>
      <c r="J23" s="229"/>
      <c r="K23" s="162" t="str">
        <f>IF(C23="",,VLOOKUP(C23,Patrones!$A$1:$E$293,5,FALSE))</f>
        <v>ACAK-182ITI</v>
      </c>
    </row>
    <row r="24" spans="1:11">
      <c r="A24" s="557"/>
      <c r="B24" s="559"/>
      <c r="C24" s="237" t="s">
        <v>1061</v>
      </c>
      <c r="D24" s="254">
        <f>IF(C24="",,VLOOKUP(C24,CIERRE!A$70:AJ$800,9,FALSE))</f>
        <v>522</v>
      </c>
      <c r="E24" s="238" t="s">
        <v>490</v>
      </c>
      <c r="F24" s="228"/>
      <c r="G24" s="228"/>
      <c r="H24" s="239"/>
      <c r="I24" s="251" t="s">
        <v>2614</v>
      </c>
      <c r="J24" s="229"/>
      <c r="K24" s="162"/>
    </row>
    <row r="25" spans="1:11" ht="15" thickBot="1">
      <c r="A25" s="557"/>
      <c r="B25" s="559"/>
      <c r="C25" s="237" t="s">
        <v>1061</v>
      </c>
      <c r="D25" s="254">
        <f>IF(C25="",,VLOOKUP(C25,CIERRE!A$70:AJ$800,9,FALSE))</f>
        <v>522</v>
      </c>
      <c r="E25" s="238" t="s">
        <v>490</v>
      </c>
      <c r="F25" s="228"/>
      <c r="G25" s="228"/>
      <c r="H25" s="239"/>
      <c r="I25" s="251" t="s">
        <v>2623</v>
      </c>
      <c r="J25" s="229"/>
      <c r="K25" s="162"/>
    </row>
    <row r="26" spans="1:11" ht="29.5" thickBot="1">
      <c r="A26" s="557"/>
      <c r="B26" s="559"/>
      <c r="C26" s="232" t="s">
        <v>81</v>
      </c>
      <c r="D26" s="254">
        <f>IF(C26="",,VLOOKUP(C26,CIERRE!A$70:AJ$800,9,FALSE))</f>
        <v>159.19999999999999</v>
      </c>
      <c r="E26" s="238" t="s">
        <v>490</v>
      </c>
      <c r="F26" s="228"/>
      <c r="G26" s="228"/>
      <c r="H26" s="239"/>
      <c r="I26" s="365" t="s">
        <v>2624</v>
      </c>
      <c r="J26" s="229"/>
      <c r="K26" s="162"/>
    </row>
    <row r="27" spans="1:11" ht="29">
      <c r="A27" s="557"/>
      <c r="B27" s="559"/>
      <c r="C27" s="232" t="s">
        <v>81</v>
      </c>
      <c r="D27" s="254">
        <f>IF(C27="",,VLOOKUP(C27,CIERRE!A$70:AJ$800,9,FALSE))</f>
        <v>159.19999999999999</v>
      </c>
      <c r="E27" s="238" t="s">
        <v>490</v>
      </c>
      <c r="F27" s="228"/>
      <c r="G27" s="228"/>
      <c r="H27" s="239"/>
      <c r="I27" s="365" t="s">
        <v>2625</v>
      </c>
      <c r="J27" s="229"/>
      <c r="K27" s="162"/>
    </row>
    <row r="28" spans="1:11" ht="29">
      <c r="A28" s="557"/>
      <c r="B28" s="559"/>
      <c r="C28" s="299" t="s">
        <v>1271</v>
      </c>
      <c r="D28" s="254">
        <f>IF(C28="",,VLOOKUP(C28,CIERRE!A$70:AJ$800,9,FALSE))</f>
        <v>272</v>
      </c>
      <c r="E28" s="238" t="s">
        <v>507</v>
      </c>
      <c r="F28" s="228"/>
      <c r="G28" s="228"/>
      <c r="H28" s="239"/>
      <c r="I28" s="365" t="s">
        <v>2616</v>
      </c>
      <c r="J28" s="229"/>
      <c r="K28" s="162"/>
    </row>
    <row r="29" spans="1:11" ht="29.5" thickBot="1">
      <c r="A29" s="557"/>
      <c r="B29" s="559"/>
      <c r="C29" s="299" t="s">
        <v>72</v>
      </c>
      <c r="D29" s="254">
        <f>IF(C29="",,VLOOKUP(C29,CIERRE!A$70:AJ$800,9,FALSE))</f>
        <v>246.4</v>
      </c>
      <c r="E29" s="238" t="s">
        <v>748</v>
      </c>
      <c r="F29" s="228"/>
      <c r="G29" s="228"/>
      <c r="H29" s="239"/>
      <c r="I29" s="365" t="s">
        <v>2619</v>
      </c>
      <c r="J29" s="229"/>
      <c r="K29" s="162"/>
    </row>
    <row r="30" spans="1:11" ht="15" hidden="1" thickBot="1">
      <c r="A30" s="557"/>
      <c r="B30" s="560"/>
      <c r="C30" s="236"/>
      <c r="D30" s="253">
        <f>IF(C30="",,VLOOKUP(C30,CIERRE!A$70:AJ$800,9,FALSE))</f>
        <v>0</v>
      </c>
      <c r="E30" s="150"/>
      <c r="F30" s="93"/>
      <c r="G30" s="93"/>
      <c r="H30" s="94" t="str">
        <f t="shared" si="0"/>
        <v xml:space="preserve"> </v>
      </c>
      <c r="I30" s="152"/>
      <c r="J30" s="101"/>
      <c r="K30" s="29">
        <f>IF(C30="",,VLOOKUP(C30,Patrones!$A$1:$E$293,5,FALSE))</f>
        <v>0</v>
      </c>
    </row>
    <row r="31" spans="1:11">
      <c r="A31" s="557"/>
      <c r="B31" s="561" t="s">
        <v>66</v>
      </c>
      <c r="C31" s="22" t="s">
        <v>1147</v>
      </c>
      <c r="D31" s="27">
        <f>IF(C31="",,VLOOKUP(C31,CIERRE!A$70:AJ$800,9,FALSE))</f>
        <v>19.440000000000001</v>
      </c>
      <c r="E31" s="22" t="s">
        <v>137</v>
      </c>
      <c r="F31" s="23" t="s">
        <v>307</v>
      </c>
      <c r="G31" s="23" t="s">
        <v>978</v>
      </c>
      <c r="H31" s="24" t="str">
        <f t="shared" si="0"/>
        <v/>
      </c>
      <c r="I31" s="25" t="s">
        <v>1042</v>
      </c>
      <c r="J31" s="98"/>
      <c r="K31" s="27" t="e">
        <f>IF(C31="",,VLOOKUP(C31,Patrones!$A$1:$E$293,5,FALSE))</f>
        <v>#N/A</v>
      </c>
    </row>
    <row r="32" spans="1:11">
      <c r="A32" s="557"/>
      <c r="B32" s="562"/>
      <c r="C32" s="127" t="s">
        <v>1607</v>
      </c>
      <c r="D32" s="145">
        <f>IF(C32="",,VLOOKUP(C32,CIERRE!A$70:AJ$800,9,FALSE))</f>
        <v>137.28</v>
      </c>
      <c r="E32" s="127" t="s">
        <v>137</v>
      </c>
      <c r="F32" s="165" t="s">
        <v>307</v>
      </c>
      <c r="G32" s="165" t="s">
        <v>978</v>
      </c>
      <c r="H32" s="79" t="str">
        <f t="shared" ref="H32" si="2">IF(MID(G32,1,3)="Con","",IF(E32="APAGADO",D32/24*(IF((G32-F32)*24&gt;0,(G32-F32)*24,24+(G32-F32)*24))," "))</f>
        <v/>
      </c>
      <c r="I32" s="146" t="s">
        <v>1047</v>
      </c>
      <c r="J32" s="242"/>
      <c r="K32" s="161"/>
    </row>
    <row r="33" spans="1:11" ht="15" thickBot="1">
      <c r="A33" s="557"/>
      <c r="B33" s="562"/>
      <c r="C33" s="19" t="s">
        <v>1254</v>
      </c>
      <c r="D33" s="145">
        <f>IF(C33="",,VLOOKUP(C33,CIERRE!A$70:AJ$800,9,FALSE))</f>
        <v>410.08</v>
      </c>
      <c r="E33" s="19" t="s">
        <v>171</v>
      </c>
      <c r="F33" s="83"/>
      <c r="G33" s="83"/>
      <c r="H33" s="79" t="str">
        <f t="shared" si="0"/>
        <v xml:space="preserve"> </v>
      </c>
      <c r="I33" s="270" t="s">
        <v>2610</v>
      </c>
      <c r="J33" s="242"/>
      <c r="K33" s="161"/>
    </row>
    <row r="34" spans="1:11" hidden="1">
      <c r="A34" s="557"/>
      <c r="B34" s="562"/>
      <c r="C34" s="19"/>
      <c r="D34" s="145">
        <f>IF(C34="",,VLOOKUP(C34,CIERRE!A$70:AJ$800,9,FALSE))</f>
        <v>0</v>
      </c>
      <c r="E34" s="19"/>
      <c r="F34" s="83"/>
      <c r="G34" s="83"/>
      <c r="H34" s="79" t="str">
        <f t="shared" si="0"/>
        <v xml:space="preserve"> </v>
      </c>
      <c r="I34" s="270"/>
      <c r="J34" s="242"/>
      <c r="K34" s="161"/>
    </row>
    <row r="35" spans="1:11" hidden="1">
      <c r="A35" s="557"/>
      <c r="B35" s="562"/>
      <c r="C35" s="19"/>
      <c r="D35" s="145">
        <f>IF(C35="",,VLOOKUP(C35,CIERRE!A$70:AJ$800,9,FALSE))</f>
        <v>0</v>
      </c>
      <c r="E35" s="19"/>
      <c r="F35" s="83"/>
      <c r="G35" s="83"/>
      <c r="H35" s="79" t="str">
        <f t="shared" si="0"/>
        <v xml:space="preserve"> </v>
      </c>
      <c r="I35" s="270"/>
      <c r="J35" s="242"/>
      <c r="K35" s="161"/>
    </row>
    <row r="36" spans="1:11" hidden="1">
      <c r="A36" s="557"/>
      <c r="B36" s="562"/>
      <c r="C36" s="19"/>
      <c r="D36" s="145">
        <f>IF(C36="",,VLOOKUP(C36,CIERRE!A$70:AJ$800,9,FALSE))</f>
        <v>0</v>
      </c>
      <c r="E36" s="19"/>
      <c r="F36" s="83"/>
      <c r="G36" s="83"/>
      <c r="H36" s="79" t="str">
        <f t="shared" si="0"/>
        <v xml:space="preserve"> </v>
      </c>
      <c r="I36" s="270"/>
      <c r="J36" s="242"/>
      <c r="K36" s="161"/>
    </row>
    <row r="37" spans="1:11" hidden="1">
      <c r="A37" s="557"/>
      <c r="B37" s="562"/>
      <c r="C37" s="19"/>
      <c r="D37" s="145">
        <f>IF(C37="",,VLOOKUP(C37,CIERRE!A$70:AJ$800,9,FALSE))</f>
        <v>0</v>
      </c>
      <c r="E37" s="19"/>
      <c r="F37" s="83"/>
      <c r="G37" s="83"/>
      <c r="H37" s="79" t="str">
        <f t="shared" si="0"/>
        <v xml:space="preserve"> </v>
      </c>
      <c r="I37" s="270"/>
      <c r="J37" s="242"/>
      <c r="K37" s="161"/>
    </row>
    <row r="38" spans="1:11" hidden="1">
      <c r="A38" s="557"/>
      <c r="B38" s="562"/>
      <c r="C38" s="19"/>
      <c r="D38" s="145">
        <f>IF(C38="",,VLOOKUP(C38,CIERRE!A$70:AJ$800,9,FALSE))</f>
        <v>0</v>
      </c>
      <c r="E38" s="19"/>
      <c r="F38" s="83"/>
      <c r="G38" s="83"/>
      <c r="H38" s="79" t="str">
        <f t="shared" si="0"/>
        <v xml:space="preserve"> </v>
      </c>
      <c r="I38" s="270"/>
      <c r="J38" s="242"/>
      <c r="K38" s="161"/>
    </row>
    <row r="39" spans="1:11" hidden="1">
      <c r="A39" s="557"/>
      <c r="B39" s="562"/>
      <c r="C39" s="19"/>
      <c r="D39" s="145">
        <f>IF(C39="",,VLOOKUP(C39,CIERRE!A$70:AJ$800,9,FALSE))</f>
        <v>0</v>
      </c>
      <c r="E39" s="19"/>
      <c r="F39" s="83"/>
      <c r="G39" s="83"/>
      <c r="H39" s="79" t="str">
        <f t="shared" si="0"/>
        <v xml:space="preserve"> </v>
      </c>
      <c r="I39" s="270"/>
      <c r="J39" s="242"/>
      <c r="K39" s="161"/>
    </row>
    <row r="40" spans="1:11" hidden="1">
      <c r="A40" s="557"/>
      <c r="B40" s="562"/>
      <c r="C40" s="19"/>
      <c r="D40" s="145">
        <f>IF(C40="",,VLOOKUP(C40,CIERRE!A$70:AJ$800,9,FALSE))</f>
        <v>0</v>
      </c>
      <c r="E40" s="19"/>
      <c r="F40" s="83"/>
      <c r="G40" s="83"/>
      <c r="H40" s="79" t="str">
        <f t="shared" si="0"/>
        <v xml:space="preserve"> </v>
      </c>
      <c r="I40" s="270"/>
      <c r="J40" s="242"/>
      <c r="K40" s="161"/>
    </row>
    <row r="41" spans="1:11" hidden="1">
      <c r="A41" s="557"/>
      <c r="B41" s="562"/>
      <c r="C41" s="127"/>
      <c r="D41" s="145">
        <f>IF(C41="",,VLOOKUP(C41,CIERRE!A$70:AJ$800,9,FALSE))</f>
        <v>0</v>
      </c>
      <c r="E41" s="127"/>
      <c r="F41" s="165"/>
      <c r="G41" s="165"/>
      <c r="H41" s="79" t="str">
        <f t="shared" si="0"/>
        <v xml:space="preserve"> </v>
      </c>
      <c r="I41" s="146"/>
      <c r="J41" s="242"/>
      <c r="K41" s="145">
        <f>IF(C41="",,VLOOKUP(C41,Patrones!$A$1:$E$293,5,FALSE))</f>
        <v>0</v>
      </c>
    </row>
    <row r="42" spans="1:11" ht="15" hidden="1" thickBot="1">
      <c r="A42" s="557"/>
      <c r="B42" s="563"/>
      <c r="C42" s="78"/>
      <c r="D42" s="153">
        <f>IF(C42="",,VLOOKUP(C42,CIERRE!A$70:AJ$800,9,FALSE))</f>
        <v>0</v>
      </c>
      <c r="E42" s="78"/>
      <c r="F42" s="265"/>
      <c r="G42" s="265"/>
      <c r="H42" s="266" t="str">
        <f t="shared" si="0"/>
        <v xml:space="preserve"> </v>
      </c>
      <c r="I42" s="155"/>
      <c r="J42" s="268"/>
      <c r="K42" s="153">
        <f>IF(C42="",,VLOOKUP(C42,Patrones!$A$1:$E$293,5,FALSE))</f>
        <v>0</v>
      </c>
    </row>
    <row r="43" spans="1:11">
      <c r="A43" s="567" t="s">
        <v>660</v>
      </c>
      <c r="B43" s="558" t="s">
        <v>20</v>
      </c>
      <c r="C43" s="232" t="s">
        <v>53</v>
      </c>
      <c r="D43" s="252">
        <f>IF(C43="",,VLOOKUP(C43,CIERRE!A$70:AJ$800,9,FALSE))</f>
        <v>170.25</v>
      </c>
      <c r="E43" s="20" t="s">
        <v>171</v>
      </c>
      <c r="F43" s="21"/>
      <c r="G43" s="21"/>
      <c r="H43" s="194" t="str">
        <f t="shared" si="0"/>
        <v xml:space="preserve"> </v>
      </c>
      <c r="I43" s="154" t="s">
        <v>2612</v>
      </c>
      <c r="J43" s="99"/>
      <c r="K43" s="28" t="str">
        <f>IF(C43="",,VLOOKUP(C43,Patrones!$A$1:$E$293,5,FALSE))</f>
        <v>ACSD-014IUI</v>
      </c>
    </row>
    <row r="44" spans="1:11" ht="29.5" thickBot="1">
      <c r="A44" s="568"/>
      <c r="B44" s="559"/>
      <c r="C44" s="233" t="s">
        <v>57</v>
      </c>
      <c r="D44" s="253">
        <f>IF(C44="",,VLOOKUP(C44,CIERRE!A$70:AJ$800,9,FALSE))</f>
        <v>445.28</v>
      </c>
      <c r="E44" s="128" t="s">
        <v>490</v>
      </c>
      <c r="F44" s="95"/>
      <c r="G44" s="95"/>
      <c r="H44" s="96" t="str">
        <f t="shared" si="0"/>
        <v xml:space="preserve"> </v>
      </c>
      <c r="I44" s="256" t="s">
        <v>2615</v>
      </c>
      <c r="J44" s="267"/>
      <c r="K44" s="26" t="str">
        <f>IF(C44="",,VLOOKUP(C44,Patrones!$A$1:$E$293,5,FALSE))</f>
        <v>ACSD-014IUI</v>
      </c>
    </row>
    <row r="45" spans="1:11" ht="15" hidden="1" thickBot="1">
      <c r="A45" s="568"/>
      <c r="B45" s="560"/>
      <c r="C45" s="233"/>
      <c r="D45" s="253">
        <f>IF(C45="",,VLOOKUP(C45,CIERRE!A$70:AJ$800,9,FALSE))</f>
        <v>0</v>
      </c>
      <c r="E45" s="128"/>
      <c r="F45" s="204"/>
      <c r="G45" s="204"/>
      <c r="H45" s="168" t="str">
        <f t="shared" si="0"/>
        <v xml:space="preserve"> </v>
      </c>
      <c r="I45" s="144"/>
      <c r="J45" s="211"/>
      <c r="K45" s="166">
        <f>IF(C45="",,VLOOKUP(C45,Patrones!$A$1:$E$293,5,FALSE))</f>
        <v>0</v>
      </c>
    </row>
    <row r="46" spans="1:11" ht="15" thickBot="1">
      <c r="A46" s="568"/>
      <c r="B46" s="561" t="s">
        <v>28</v>
      </c>
      <c r="C46" s="22" t="s">
        <v>128</v>
      </c>
      <c r="D46" s="27">
        <f>IF(C46="",,VLOOKUP(C46,CIERRE!A$70:AJ$800,9,FALSE))</f>
        <v>236.5</v>
      </c>
      <c r="E46" s="22" t="s">
        <v>137</v>
      </c>
      <c r="F46" s="23" t="s">
        <v>307</v>
      </c>
      <c r="G46" s="23">
        <v>0.36458333333333331</v>
      </c>
      <c r="H46" s="24">
        <v>47</v>
      </c>
      <c r="I46" s="25" t="s">
        <v>1053</v>
      </c>
      <c r="K46" s="27" t="e">
        <f>IF(C46="",,VLOOKUP(C46,Patrones!$A$1:$E$293,5,FALSE))</f>
        <v>#N/A</v>
      </c>
    </row>
    <row r="47" spans="1:11" ht="275.5">
      <c r="A47" s="568"/>
      <c r="B47" s="562"/>
      <c r="C47" s="127" t="s">
        <v>128</v>
      </c>
      <c r="D47" s="145">
        <f>IF(C47="",,VLOOKUP(C47,CIERRE!A$70:AJ$800,9,FALSE))</f>
        <v>236.5</v>
      </c>
      <c r="E47" s="127" t="s">
        <v>137</v>
      </c>
      <c r="F47" s="165">
        <v>0.43055555555555558</v>
      </c>
      <c r="G47" s="165">
        <v>0.47222222222222227</v>
      </c>
      <c r="H47" s="79">
        <f t="shared" si="0"/>
        <v>9.8541666666666696</v>
      </c>
      <c r="I47" s="146" t="s">
        <v>1053</v>
      </c>
      <c r="J47" s="98" t="s">
        <v>2620</v>
      </c>
      <c r="K47" s="145" t="e">
        <f>IF(C47="",,VLOOKUP(C47,Patrones!$A$1:$E$293,5,FALSE))</f>
        <v>#N/A</v>
      </c>
    </row>
    <row r="48" spans="1:11" ht="15.75" hidden="1" customHeight="1" thickBot="1">
      <c r="A48" s="568"/>
      <c r="B48" s="563"/>
      <c r="C48" s="173"/>
      <c r="D48" s="169">
        <f>IF(C48="",,VLOOKUP(C48,CIERRE!A$70:AJ$800,9,FALSE))</f>
        <v>0</v>
      </c>
      <c r="E48" s="173"/>
      <c r="F48" s="170"/>
      <c r="G48" s="170"/>
      <c r="H48" s="171" t="str">
        <f t="shared" si="0"/>
        <v xml:space="preserve"> </v>
      </c>
      <c r="I48" s="172"/>
      <c r="J48" s="268"/>
      <c r="K48" s="169">
        <f>IF(C48="",,VLOOKUP(C48,Patrones!$A$1:$E$293,5,FALSE))</f>
        <v>0</v>
      </c>
    </row>
    <row r="49" spans="1:11" ht="15" hidden="1" customHeight="1">
      <c r="A49" s="568"/>
      <c r="B49" s="570" t="s">
        <v>203</v>
      </c>
      <c r="C49" s="232"/>
      <c r="D49" s="252">
        <f>IF(C49="",,VLOOKUP(C49,CIERRE!A$70:AJ$800,9,FALSE))</f>
        <v>0</v>
      </c>
      <c r="E49" s="20"/>
      <c r="F49" s="91"/>
      <c r="G49" s="91"/>
      <c r="H49" s="92" t="str">
        <f t="shared" si="0"/>
        <v xml:space="preserve"> </v>
      </c>
      <c r="I49" s="154"/>
      <c r="J49" s="99"/>
      <c r="K49" s="28"/>
    </row>
    <row r="50" spans="1:11" ht="15.75" hidden="1" customHeight="1" thickBot="1">
      <c r="A50" s="568"/>
      <c r="B50" s="571"/>
      <c r="C50" s="233"/>
      <c r="D50" s="253">
        <f>IF(C50="",,VLOOKUP(C50,CIERRE!A$70:AJ$800,9,FALSE))</f>
        <v>0</v>
      </c>
      <c r="E50" s="128"/>
      <c r="F50" s="204"/>
      <c r="G50" s="204"/>
      <c r="H50" s="168" t="str">
        <f t="shared" si="0"/>
        <v xml:space="preserve"> </v>
      </c>
      <c r="I50" s="144"/>
      <c r="J50" s="211"/>
      <c r="K50" s="166"/>
    </row>
    <row r="51" spans="1:11" ht="15" hidden="1" customHeight="1">
      <c r="A51" s="568"/>
      <c r="B51" s="561" t="s">
        <v>21</v>
      </c>
      <c r="C51" s="22"/>
      <c r="D51" s="27">
        <f>IF(C51="",,VLOOKUP(C51,CIERRE!A$70:AJ$800,9,FALSE))</f>
        <v>0</v>
      </c>
      <c r="E51" s="22"/>
      <c r="F51" s="23"/>
      <c r="G51" s="23"/>
      <c r="H51" s="226" t="str">
        <f t="shared" si="0"/>
        <v xml:space="preserve"> </v>
      </c>
      <c r="I51" s="25"/>
      <c r="J51" s="97"/>
      <c r="K51" s="27"/>
    </row>
    <row r="52" spans="1:11" ht="15.75" hidden="1" customHeight="1" thickBot="1">
      <c r="A52" s="568"/>
      <c r="B52" s="563"/>
      <c r="C52" s="173"/>
      <c r="D52" s="169">
        <f>IF(C52="",,VLOOKUP(C52,CIERRE!A$70:AJ$800,9,FALSE))</f>
        <v>0</v>
      </c>
      <c r="E52" s="173"/>
      <c r="F52" s="170"/>
      <c r="G52" s="170"/>
      <c r="H52" s="171" t="str">
        <f t="shared" si="0"/>
        <v xml:space="preserve"> </v>
      </c>
      <c r="I52" s="172"/>
      <c r="J52" s="195"/>
      <c r="K52" s="169"/>
    </row>
    <row r="53" spans="1:11" ht="15" hidden="1" customHeight="1">
      <c r="A53" s="568"/>
      <c r="B53" s="570" t="s">
        <v>22</v>
      </c>
      <c r="C53" s="232"/>
      <c r="D53" s="252">
        <f>IF(C53="",,VLOOKUP(C53,CIERRE!A$70:AJ$800,9,FALSE))</f>
        <v>0</v>
      </c>
      <c r="E53" s="20"/>
      <c r="F53" s="21"/>
      <c r="G53" s="21"/>
      <c r="H53" s="92" t="str">
        <f t="shared" si="0"/>
        <v xml:space="preserve"> </v>
      </c>
      <c r="I53" s="154"/>
      <c r="J53" s="100"/>
      <c r="K53" s="28">
        <f>IF(C53="",,VLOOKUP(C53,Patrones!$A$1:$E$293,5,FALSE))</f>
        <v>0</v>
      </c>
    </row>
    <row r="54" spans="1:11" ht="15" hidden="1" customHeight="1">
      <c r="A54" s="568"/>
      <c r="B54" s="572"/>
      <c r="C54" s="234"/>
      <c r="D54" s="254">
        <f>IF(C54="",,VLOOKUP(C54,CIERRE!A$70:AJ$800,9,FALSE))</f>
        <v>0</v>
      </c>
      <c r="E54" s="32"/>
      <c r="F54" s="257"/>
      <c r="G54" s="257"/>
      <c r="H54" s="96" t="str">
        <f t="shared" si="0"/>
        <v xml:space="preserve"> </v>
      </c>
      <c r="I54" s="256"/>
      <c r="J54" s="263"/>
      <c r="K54" s="26">
        <f>IF(C54="",,VLOOKUP(C54,Patrones!$A$1:$E$293,5,FALSE))</f>
        <v>0</v>
      </c>
    </row>
    <row r="55" spans="1:11" ht="15.75" hidden="1" customHeight="1" thickBot="1">
      <c r="A55" s="569"/>
      <c r="B55" s="571"/>
      <c r="C55" s="235"/>
      <c r="D55" s="255">
        <f>IF(C55="",,VLOOKUP(C55,CIERRE!A$70:AJ$800,9,FALSE))</f>
        <v>0</v>
      </c>
      <c r="E55" s="167"/>
      <c r="F55" s="196"/>
      <c r="G55" s="196"/>
      <c r="H55" s="168" t="str">
        <f t="shared" si="0"/>
        <v xml:space="preserve"> </v>
      </c>
      <c r="I55" s="174"/>
      <c r="J55" s="230"/>
      <c r="K55" s="166">
        <f>IF(C55="",,VLOOKUP(C55,Patrones!$A$1:$E$293,5,FALSE))</f>
        <v>0</v>
      </c>
    </row>
    <row r="56" spans="1:11" ht="15" thickBot="1">
      <c r="C56" s="102"/>
      <c r="E56" s="2"/>
      <c r="G56" s="198" t="s">
        <v>37</v>
      </c>
      <c r="H56" s="199">
        <f>SUM(H7:H55)</f>
        <v>106.40000000000002</v>
      </c>
      <c r="I56" s="103"/>
    </row>
    <row r="57" spans="1:11">
      <c r="C57" s="102"/>
      <c r="E57" s="2"/>
      <c r="G57" s="104"/>
      <c r="H57" s="105"/>
    </row>
    <row r="58" spans="1:11">
      <c r="C58" s="102"/>
      <c r="E58" s="2"/>
      <c r="G58" s="104"/>
      <c r="H58" s="105"/>
    </row>
    <row r="59" spans="1:11">
      <c r="C59" s="102"/>
    </row>
    <row r="60" spans="1:11">
      <c r="C60" s="102"/>
    </row>
    <row r="61" spans="1:11">
      <c r="C61" s="102"/>
    </row>
    <row r="62" spans="1:11">
      <c r="C62" s="102"/>
    </row>
    <row r="63" spans="1:11">
      <c r="C63" s="241"/>
    </row>
    <row r="64" spans="1:11">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row r="87" spans="3:3">
      <c r="C87" s="241"/>
    </row>
  </sheetData>
  <mergeCells count="28">
    <mergeCell ref="A2:I3"/>
    <mergeCell ref="J2:J3"/>
    <mergeCell ref="K2:K3"/>
    <mergeCell ref="A4:A6"/>
    <mergeCell ref="B4:B6"/>
    <mergeCell ref="C4:C6"/>
    <mergeCell ref="D4:D6"/>
    <mergeCell ref="E4:E6"/>
    <mergeCell ref="F4:G5"/>
    <mergeCell ref="H4:H5"/>
    <mergeCell ref="I4:I6"/>
    <mergeCell ref="J4:J6"/>
    <mergeCell ref="K4:K6"/>
    <mergeCell ref="A7:A20"/>
    <mergeCell ref="B7:B8"/>
    <mergeCell ref="B9:B10"/>
    <mergeCell ref="B11:B13"/>
    <mergeCell ref="B14:B17"/>
    <mergeCell ref="B18:B20"/>
    <mergeCell ref="A21:A42"/>
    <mergeCell ref="B21:B30"/>
    <mergeCell ref="B31:B42"/>
    <mergeCell ref="A43:A55"/>
    <mergeCell ref="B43:B45"/>
    <mergeCell ref="B46:B48"/>
    <mergeCell ref="B49:B50"/>
    <mergeCell ref="B51:B52"/>
    <mergeCell ref="B53:B55"/>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xr:uid="{DE0BE97A-5497-4959-97E0-C3546C34070D}">
          <x14:formula1>
            <xm:f>Guias!$A$143:$A$167</xm:f>
          </x14:formula1>
          <xm:sqref>C43:C45</xm:sqref>
        </x14:dataValidation>
        <x14:dataValidation type="list" allowBlank="1" showInputMessage="1" xr:uid="{03B35525-6C17-4BC5-9F32-F7984ED88E93}">
          <x14:formula1>
            <xm:f>Guias!$A$172:$A$199</xm:f>
          </x14:formula1>
          <xm:sqref>C53:C55</xm:sqref>
        </x14:dataValidation>
        <x14:dataValidation type="list" allowBlank="1" showInputMessage="1" xr:uid="{97B3FD65-FE3F-422C-9ED5-A28AA78A4F6B}">
          <x14:formula1>
            <xm:f>Guias!$A$226:$A$229</xm:f>
          </x14:formula1>
          <xm:sqref>C9:C10</xm:sqref>
        </x14:dataValidation>
        <x14:dataValidation type="list" allowBlank="1" showInputMessage="1" xr:uid="{F9953417-6352-4475-9BA6-EF0C425118AA}">
          <x14:formula1>
            <xm:f>Guias!$A$230:$A$242</xm:f>
          </x14:formula1>
          <xm:sqref>C46:C48</xm:sqref>
        </x14:dataValidation>
        <x14:dataValidation type="list" allowBlank="1" showInputMessage="1" xr:uid="{20ED2243-9D40-4405-A0D6-0765A596FCBB}">
          <x14:formula1>
            <xm:f>Guias!$A$243:$A$244</xm:f>
          </x14:formula1>
          <xm:sqref>C49:C50</xm:sqref>
        </x14:dataValidation>
        <x14:dataValidation type="list" allowBlank="1" showInputMessage="1" xr:uid="{368566E7-1AEB-446F-A219-A34F0751A216}">
          <x14:formula1>
            <xm:f>Guias!$A$168:$A$171</xm:f>
          </x14:formula1>
          <xm:sqref>C51:C52</xm:sqref>
        </x14:dataValidation>
        <x14:dataValidation type="list" allowBlank="1" showInputMessage="1" xr:uid="{7AA570FC-9226-4294-BAA1-CE14DD85BBB7}">
          <x14:formula1>
            <xm:f>Guias!$A$260:$A$272</xm:f>
          </x14:formula1>
          <xm:sqref>C18:C20</xm:sqref>
        </x14:dataValidation>
        <x14:dataValidation type="list" allowBlank="1" showInputMessage="1" xr:uid="{9CB1548D-F3B7-4E4B-BDA6-6738ACF46086}">
          <x14:formula1>
            <xm:f>Guias!$A$200:$A$224</xm:f>
          </x14:formula1>
          <xm:sqref>C11:C13</xm:sqref>
        </x14:dataValidation>
        <x14:dataValidation type="list" allowBlank="1" showInputMessage="1" xr:uid="{387AE382-F12B-4618-AFFF-9A26164CFADE}">
          <x14:formula1>
            <xm:f>Guias!$A$245:$A$259</xm:f>
          </x14:formula1>
          <xm:sqref>C14:C17</xm:sqref>
        </x14:dataValidation>
        <x14:dataValidation type="list" allowBlank="1" showInputMessage="1" xr:uid="{9EB8EC4A-B7F2-4EDC-ADB1-CACBD938B92B}">
          <x14:formula1>
            <xm:f>Guias!$A$85:$A$142</xm:f>
          </x14:formula1>
          <xm:sqref>C31:C42</xm:sqref>
        </x14:dataValidation>
        <x14:dataValidation type="list" allowBlank="1" showInputMessage="1" xr:uid="{4D33FAF4-F588-4345-AEA4-7360F2207AD2}">
          <x14:formula1>
            <xm:f>Guias!$A$2:$A$4</xm:f>
          </x14:formula1>
          <xm:sqref>C7:C8</xm:sqref>
        </x14:dataValidation>
        <x14:dataValidation type="list" allowBlank="1" showInputMessage="1" xr:uid="{3301A1F0-A2C4-4EFC-9F13-D1A3673CD192}">
          <x14:formula1>
            <xm:f>Guias!$A$5:$A$84</xm:f>
          </x14:formula1>
          <xm:sqref>C21:C30</xm:sqref>
        </x14:dataValidation>
        <x14:dataValidation type="list" allowBlank="1" showInputMessage="1" xr:uid="{97920E5D-3CED-46DD-86EB-9437B0B03314}">
          <x14:formula1>
            <xm:f>Guias!$J$3:$J$25</xm:f>
          </x14:formula1>
          <xm:sqref>I7:I55</xm:sqref>
        </x14:dataValidation>
        <x14:dataValidation type="list" allowBlank="1" showInputMessage="1" xr:uid="{AA42D2CD-AE13-4A7D-8242-EA8668CF29DF}">
          <x14:formula1>
            <xm:f>Guias!$H$3:$H$22</xm:f>
          </x14:formula1>
          <xm:sqref>E7:E55</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0C65F-17E9-46E5-905B-E4B608CA6B2D}">
  <sheetPr codeName="Sheet41"/>
  <dimension ref="A1:K65"/>
  <sheetViews>
    <sheetView topLeftCell="A9" zoomScale="70" zoomScaleNormal="70" workbookViewId="0">
      <selection activeCell="J25" sqref="J25"/>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1" ht="15" thickBot="1"/>
    <row r="2" spans="1:11" ht="21.65" customHeight="1">
      <c r="A2" s="544" t="s">
        <v>0</v>
      </c>
      <c r="B2" s="545"/>
      <c r="C2" s="545"/>
      <c r="D2" s="545"/>
      <c r="E2" s="545"/>
      <c r="F2" s="545"/>
      <c r="G2" s="545"/>
      <c r="H2" s="545"/>
      <c r="I2" s="546"/>
      <c r="J2" s="532" t="s">
        <v>1033</v>
      </c>
      <c r="K2" s="532"/>
    </row>
    <row r="3" spans="1:11" ht="24.75" customHeight="1" thickBot="1">
      <c r="A3" s="547"/>
      <c r="B3" s="548"/>
      <c r="C3" s="548"/>
      <c r="D3" s="548"/>
      <c r="E3" s="548"/>
      <c r="F3" s="548"/>
      <c r="G3" s="548"/>
      <c r="H3" s="548"/>
      <c r="I3" s="549"/>
      <c r="J3" s="533"/>
      <c r="K3" s="533"/>
    </row>
    <row r="4" spans="1:11" ht="20.25" customHeight="1">
      <c r="A4" s="553" t="s">
        <v>661</v>
      </c>
      <c r="B4" s="537" t="s">
        <v>76</v>
      </c>
      <c r="C4" s="537" t="s">
        <v>2</v>
      </c>
      <c r="D4" s="534" t="s">
        <v>314</v>
      </c>
      <c r="E4" s="537" t="s">
        <v>39</v>
      </c>
      <c r="F4" s="540" t="s">
        <v>3</v>
      </c>
      <c r="G4" s="541"/>
      <c r="H4" s="534" t="s">
        <v>4</v>
      </c>
      <c r="I4" s="537" t="s">
        <v>5</v>
      </c>
      <c r="J4" s="537" t="s">
        <v>183</v>
      </c>
      <c r="K4" s="550" t="s">
        <v>924</v>
      </c>
    </row>
    <row r="5" spans="1:11" ht="14.25" customHeight="1">
      <c r="A5" s="554"/>
      <c r="B5" s="538"/>
      <c r="C5" s="538"/>
      <c r="D5" s="535"/>
      <c r="E5" s="538"/>
      <c r="F5" s="542"/>
      <c r="G5" s="543"/>
      <c r="H5" s="535"/>
      <c r="I5" s="538"/>
      <c r="J5" s="538"/>
      <c r="K5" s="551"/>
    </row>
    <row r="6" spans="1:11" ht="24.75" customHeight="1" thickBot="1">
      <c r="A6" s="555"/>
      <c r="B6" s="539"/>
      <c r="C6" s="539"/>
      <c r="D6" s="536"/>
      <c r="E6" s="539"/>
      <c r="F6" s="209" t="s">
        <v>6</v>
      </c>
      <c r="G6" s="210" t="s">
        <v>7</v>
      </c>
      <c r="H6" s="210" t="s">
        <v>1029</v>
      </c>
      <c r="I6" s="539"/>
      <c r="J6" s="539"/>
      <c r="K6" s="552"/>
    </row>
    <row r="7" spans="1:11">
      <c r="A7" s="565" t="s">
        <v>658</v>
      </c>
      <c r="B7" s="561" t="s">
        <v>23</v>
      </c>
      <c r="C7" s="22" t="s">
        <v>485</v>
      </c>
      <c r="D7" s="27">
        <f>IF(C7="",,VLOOKUP(C7,CIERRE!A$70:AJ$800,9,FALSE))</f>
        <v>524.16</v>
      </c>
      <c r="E7" s="22" t="s">
        <v>490</v>
      </c>
      <c r="F7" s="23"/>
      <c r="G7" s="23"/>
      <c r="H7" s="24" t="str">
        <f t="shared" ref="H7:H8" si="0">IF(MID(G7,1,3)="Con","",IF(E7="APAGADO",D7/24*(IF((G7-F7)*24&gt;0,(G7-F7)*24,24+(G7-F7)*24))," "))</f>
        <v xml:space="preserve"> </v>
      </c>
      <c r="I7" s="25" t="s">
        <v>2613</v>
      </c>
      <c r="J7" s="98"/>
      <c r="K7" s="27" t="s">
        <v>394</v>
      </c>
    </row>
    <row r="8" spans="1:11" ht="29.5" thickBot="1">
      <c r="A8" s="565"/>
      <c r="B8" s="562"/>
      <c r="C8" s="405" t="s">
        <v>296</v>
      </c>
      <c r="D8" s="352">
        <f>IF(C8="",,VLOOKUP(C8,CIERRE!A$70:AJ$800,9,FALSE))</f>
        <v>238.6</v>
      </c>
      <c r="E8" s="405" t="s">
        <v>162</v>
      </c>
      <c r="F8" s="406"/>
      <c r="G8" s="406"/>
      <c r="H8" s="354" t="str">
        <f t="shared" si="0"/>
        <v xml:space="preserve"> </v>
      </c>
      <c r="I8" s="407" t="s">
        <v>2617</v>
      </c>
      <c r="J8" s="356"/>
      <c r="K8" s="151" t="s">
        <v>394</v>
      </c>
    </row>
    <row r="9" spans="1:11">
      <c r="A9" s="565"/>
      <c r="B9" s="558" t="s">
        <v>29</v>
      </c>
      <c r="C9" s="232" t="s">
        <v>2348</v>
      </c>
      <c r="D9" s="252">
        <v>104.8</v>
      </c>
      <c r="E9" s="20" t="s">
        <v>137</v>
      </c>
      <c r="F9" s="91">
        <v>0.3263888888888889</v>
      </c>
      <c r="G9" s="91">
        <v>0.4201388888888889</v>
      </c>
      <c r="H9" s="92">
        <v>9.8249999999999993</v>
      </c>
      <c r="I9" s="338" t="s">
        <v>1041</v>
      </c>
      <c r="J9" s="99"/>
      <c r="K9" s="28"/>
    </row>
    <row r="10" spans="1:11">
      <c r="A10" s="565"/>
      <c r="B10" s="559"/>
      <c r="C10" s="233" t="s">
        <v>2348</v>
      </c>
      <c r="D10" s="253">
        <v>104.8</v>
      </c>
      <c r="E10" s="128" t="s">
        <v>246</v>
      </c>
      <c r="F10" s="312"/>
      <c r="G10" s="312"/>
      <c r="H10" s="311" t="s">
        <v>1824</v>
      </c>
      <c r="I10" s="436" t="s">
        <v>2564</v>
      </c>
      <c r="J10" s="313"/>
      <c r="K10" s="314"/>
    </row>
    <row r="11" spans="1:11" ht="15" thickBot="1">
      <c r="A11" s="565"/>
      <c r="B11" s="559"/>
      <c r="C11" s="236" t="s">
        <v>272</v>
      </c>
      <c r="D11" s="357">
        <v>17.16</v>
      </c>
      <c r="E11" s="150" t="s">
        <v>731</v>
      </c>
      <c r="F11" s="93"/>
      <c r="G11" s="93"/>
      <c r="H11" s="94"/>
      <c r="I11" s="360" t="s">
        <v>2618</v>
      </c>
      <c r="J11" s="101"/>
      <c r="K11" s="29"/>
    </row>
    <row r="12" spans="1:11">
      <c r="A12" s="556" t="s">
        <v>659</v>
      </c>
      <c r="B12" s="558" t="s">
        <v>8</v>
      </c>
      <c r="C12" s="232" t="s">
        <v>81</v>
      </c>
      <c r="D12" s="252">
        <v>159.19999999999999</v>
      </c>
      <c r="E12" s="20" t="s">
        <v>137</v>
      </c>
      <c r="F12" s="91" t="s">
        <v>307</v>
      </c>
      <c r="G12" s="418">
        <v>0.17708333333333334</v>
      </c>
      <c r="H12" s="92">
        <v>1.6583333333333361</v>
      </c>
      <c r="I12" s="154" t="s">
        <v>1042</v>
      </c>
      <c r="J12" s="99"/>
      <c r="K12" s="28" t="s">
        <v>385</v>
      </c>
    </row>
    <row r="13" spans="1:11">
      <c r="A13" s="557"/>
      <c r="B13" s="559"/>
      <c r="C13" s="237" t="s">
        <v>1061</v>
      </c>
      <c r="D13" s="254">
        <v>522</v>
      </c>
      <c r="E13" s="238" t="s">
        <v>137</v>
      </c>
      <c r="F13" s="228" t="s">
        <v>307</v>
      </c>
      <c r="G13" s="228">
        <v>0.23958333333333334</v>
      </c>
      <c r="H13" s="239">
        <v>38.062500000000007</v>
      </c>
      <c r="I13" s="251" t="s">
        <v>1047</v>
      </c>
      <c r="J13" s="229"/>
      <c r="K13" s="162" t="s">
        <v>1200</v>
      </c>
    </row>
    <row r="14" spans="1:11" ht="87">
      <c r="A14" s="557"/>
      <c r="B14" s="559"/>
      <c r="C14" s="237" t="s">
        <v>248</v>
      </c>
      <c r="D14" s="254">
        <v>240</v>
      </c>
      <c r="E14" s="238" t="s">
        <v>137</v>
      </c>
      <c r="F14" s="228">
        <v>0.90625</v>
      </c>
      <c r="G14" s="228" t="s">
        <v>978</v>
      </c>
      <c r="H14" s="239">
        <v>63</v>
      </c>
      <c r="I14" s="251" t="s">
        <v>1048</v>
      </c>
      <c r="J14" s="229" t="s">
        <v>2631</v>
      </c>
      <c r="K14" s="162" t="s">
        <v>644</v>
      </c>
    </row>
    <row r="15" spans="1:11">
      <c r="A15" s="557"/>
      <c r="B15" s="559"/>
      <c r="C15" s="237" t="s">
        <v>72</v>
      </c>
      <c r="D15" s="254">
        <v>246.4</v>
      </c>
      <c r="E15" s="238" t="s">
        <v>137</v>
      </c>
      <c r="F15" s="228">
        <v>0.9375</v>
      </c>
      <c r="G15" s="228" t="s">
        <v>978</v>
      </c>
      <c r="H15" s="239">
        <v>56</v>
      </c>
      <c r="I15" s="251" t="s">
        <v>1041</v>
      </c>
      <c r="J15" s="229"/>
      <c r="K15" s="162" t="s">
        <v>797</v>
      </c>
    </row>
    <row r="16" spans="1:11">
      <c r="A16" s="557"/>
      <c r="B16" s="559"/>
      <c r="C16" s="237" t="s">
        <v>1250</v>
      </c>
      <c r="D16" s="254">
        <v>294.39999999999998</v>
      </c>
      <c r="E16" s="238" t="s">
        <v>753</v>
      </c>
      <c r="F16" s="228"/>
      <c r="G16" s="228"/>
      <c r="H16" s="239" t="s">
        <v>1824</v>
      </c>
      <c r="I16" s="251" t="s">
        <v>2611</v>
      </c>
      <c r="J16" s="229"/>
      <c r="K16" s="162" t="s">
        <v>1162</v>
      </c>
    </row>
    <row r="17" spans="1:11">
      <c r="A17" s="557"/>
      <c r="B17" s="559"/>
      <c r="C17" s="237" t="s">
        <v>1061</v>
      </c>
      <c r="D17" s="254">
        <v>522</v>
      </c>
      <c r="E17" s="238" t="s">
        <v>490</v>
      </c>
      <c r="F17" s="228"/>
      <c r="G17" s="228"/>
      <c r="H17" s="239"/>
      <c r="I17" s="251" t="s">
        <v>2614</v>
      </c>
      <c r="J17" s="229"/>
      <c r="K17" s="162" t="s">
        <v>1200</v>
      </c>
    </row>
    <row r="18" spans="1:11">
      <c r="A18" s="557"/>
      <c r="B18" s="559"/>
      <c r="C18" s="237" t="s">
        <v>1061</v>
      </c>
      <c r="D18" s="254">
        <v>522</v>
      </c>
      <c r="E18" s="238" t="s">
        <v>490</v>
      </c>
      <c r="F18" s="228"/>
      <c r="G18" s="228"/>
      <c r="H18" s="239"/>
      <c r="I18" s="251" t="s">
        <v>2623</v>
      </c>
      <c r="J18" s="229"/>
      <c r="K18" s="162" t="s">
        <v>1200</v>
      </c>
    </row>
    <row r="19" spans="1:11" ht="29">
      <c r="A19" s="557"/>
      <c r="B19" s="559"/>
      <c r="C19" s="237" t="s">
        <v>81</v>
      </c>
      <c r="D19" s="254">
        <v>159.19999999999999</v>
      </c>
      <c r="E19" s="238" t="s">
        <v>490</v>
      </c>
      <c r="F19" s="228"/>
      <c r="G19" s="228"/>
      <c r="H19" s="239"/>
      <c r="I19" s="251" t="s">
        <v>2624</v>
      </c>
      <c r="J19" s="229"/>
      <c r="K19" s="162" t="s">
        <v>385</v>
      </c>
    </row>
    <row r="20" spans="1:11" ht="29">
      <c r="A20" s="557"/>
      <c r="B20" s="559"/>
      <c r="C20" s="237" t="s">
        <v>81</v>
      </c>
      <c r="D20" s="254">
        <v>159.19999999999999</v>
      </c>
      <c r="E20" s="238" t="s">
        <v>490</v>
      </c>
      <c r="F20" s="228"/>
      <c r="G20" s="228"/>
      <c r="H20" s="239"/>
      <c r="I20" s="251" t="s">
        <v>2625</v>
      </c>
      <c r="J20" s="229"/>
      <c r="K20" s="162" t="s">
        <v>385</v>
      </c>
    </row>
    <row r="21" spans="1:11" ht="29">
      <c r="A21" s="557"/>
      <c r="B21" s="559"/>
      <c r="C21" s="237" t="s">
        <v>1271</v>
      </c>
      <c r="D21" s="254">
        <v>272</v>
      </c>
      <c r="E21" s="238" t="s">
        <v>507</v>
      </c>
      <c r="F21" s="228"/>
      <c r="G21" s="228"/>
      <c r="H21" s="239"/>
      <c r="I21" s="251" t="s">
        <v>2616</v>
      </c>
      <c r="J21" s="229"/>
      <c r="K21" s="162"/>
    </row>
    <row r="22" spans="1:11" ht="29">
      <c r="A22" s="557"/>
      <c r="B22" s="559"/>
      <c r="C22" s="237" t="s">
        <v>72</v>
      </c>
      <c r="D22" s="254">
        <v>246.4</v>
      </c>
      <c r="E22" s="238" t="s">
        <v>748</v>
      </c>
      <c r="F22" s="228"/>
      <c r="G22" s="228"/>
      <c r="H22" s="239"/>
      <c r="I22" s="251" t="s">
        <v>2619</v>
      </c>
      <c r="J22" s="229"/>
      <c r="K22" s="162" t="s">
        <v>797</v>
      </c>
    </row>
    <row r="23" spans="1:11" ht="29.5" thickBot="1">
      <c r="A23" s="557"/>
      <c r="B23" s="560"/>
      <c r="C23" s="237" t="s">
        <v>248</v>
      </c>
      <c r="D23" s="253">
        <v>240</v>
      </c>
      <c r="E23" s="150" t="s">
        <v>490</v>
      </c>
      <c r="F23" s="93"/>
      <c r="G23" s="93"/>
      <c r="H23" s="94" t="s">
        <v>1824</v>
      </c>
      <c r="I23" s="152" t="s">
        <v>2630</v>
      </c>
      <c r="J23" s="101"/>
      <c r="K23" s="29" t="s">
        <v>644</v>
      </c>
    </row>
    <row r="24" spans="1:11">
      <c r="A24" s="557"/>
      <c r="B24" s="561" t="s">
        <v>66</v>
      </c>
      <c r="C24" s="22" t="s">
        <v>1147</v>
      </c>
      <c r="D24" s="27">
        <v>19.440000000000001</v>
      </c>
      <c r="E24" s="22" t="s">
        <v>137</v>
      </c>
      <c r="F24" s="297" t="s">
        <v>307</v>
      </c>
      <c r="G24" s="23" t="s">
        <v>978</v>
      </c>
      <c r="H24" s="24">
        <v>19</v>
      </c>
      <c r="I24" s="25" t="s">
        <v>1042</v>
      </c>
      <c r="J24" s="98"/>
      <c r="K24" s="27"/>
    </row>
    <row r="25" spans="1:11" ht="101.5">
      <c r="A25" s="557"/>
      <c r="B25" s="562"/>
      <c r="C25" s="127" t="s">
        <v>1607</v>
      </c>
      <c r="D25" s="145">
        <v>137.28</v>
      </c>
      <c r="E25" s="127" t="s">
        <v>137</v>
      </c>
      <c r="F25" s="165" t="s">
        <v>307</v>
      </c>
      <c r="G25" s="165" t="s">
        <v>978</v>
      </c>
      <c r="H25" s="79">
        <v>137</v>
      </c>
      <c r="I25" s="146" t="s">
        <v>1047</v>
      </c>
      <c r="J25" s="242" t="s">
        <v>2632</v>
      </c>
      <c r="K25" s="145"/>
    </row>
    <row r="26" spans="1:11" ht="15" thickBot="1">
      <c r="A26" s="557"/>
      <c r="B26" s="562"/>
      <c r="C26" s="78" t="s">
        <v>1254</v>
      </c>
      <c r="D26" s="153">
        <v>410.08</v>
      </c>
      <c r="E26" s="78" t="s">
        <v>171</v>
      </c>
      <c r="F26" s="265"/>
      <c r="G26" s="265"/>
      <c r="H26" s="266" t="s">
        <v>1824</v>
      </c>
      <c r="I26" s="155" t="s">
        <v>2610</v>
      </c>
      <c r="J26" s="268"/>
      <c r="K26" s="153"/>
    </row>
    <row r="27" spans="1:11">
      <c r="A27" s="567" t="s">
        <v>660</v>
      </c>
      <c r="B27" s="558" t="s">
        <v>20</v>
      </c>
      <c r="C27" s="232" t="s">
        <v>53</v>
      </c>
      <c r="D27" s="252">
        <v>170.25</v>
      </c>
      <c r="E27" s="20" t="s">
        <v>171</v>
      </c>
      <c r="F27" s="21"/>
      <c r="G27" s="21"/>
      <c r="H27" s="194" t="s">
        <v>1824</v>
      </c>
      <c r="I27" s="154" t="s">
        <v>2612</v>
      </c>
      <c r="J27" s="99"/>
      <c r="K27" s="28" t="s">
        <v>392</v>
      </c>
    </row>
    <row r="28" spans="1:11" ht="29.5" thickBot="1">
      <c r="A28" s="568"/>
      <c r="B28" s="559"/>
      <c r="C28" s="233" t="s">
        <v>57</v>
      </c>
      <c r="D28" s="253">
        <v>445.28</v>
      </c>
      <c r="E28" s="128" t="s">
        <v>490</v>
      </c>
      <c r="F28" s="95"/>
      <c r="G28" s="95"/>
      <c r="H28" s="96" t="s">
        <v>1824</v>
      </c>
      <c r="I28" s="256" t="s">
        <v>2628</v>
      </c>
      <c r="J28" s="267" t="s">
        <v>2629</v>
      </c>
      <c r="K28" s="26" t="s">
        <v>392</v>
      </c>
    </row>
    <row r="29" spans="1:11">
      <c r="A29" s="568"/>
      <c r="B29" s="561" t="s">
        <v>28</v>
      </c>
      <c r="C29" s="22" t="s">
        <v>128</v>
      </c>
      <c r="D29" s="27">
        <v>236.5</v>
      </c>
      <c r="E29" s="22" t="s">
        <v>137</v>
      </c>
      <c r="F29" s="23" t="s">
        <v>307</v>
      </c>
      <c r="G29" s="23">
        <v>0.36458333333333331</v>
      </c>
      <c r="H29" s="24">
        <v>47</v>
      </c>
      <c r="I29" s="25" t="s">
        <v>1053</v>
      </c>
      <c r="J29" s="98"/>
      <c r="K29" s="27"/>
    </row>
    <row r="30" spans="1:11" ht="232">
      <c r="A30" s="568"/>
      <c r="B30" s="562"/>
      <c r="C30" s="127" t="s">
        <v>128</v>
      </c>
      <c r="D30" s="145">
        <v>236.5</v>
      </c>
      <c r="E30" s="127" t="s">
        <v>137</v>
      </c>
      <c r="F30" s="165">
        <v>0.43055555555555558</v>
      </c>
      <c r="G30" s="165">
        <v>0.47222222222222227</v>
      </c>
      <c r="H30" s="79">
        <v>9.8541666666666696</v>
      </c>
      <c r="I30" s="146" t="s">
        <v>1053</v>
      </c>
      <c r="J30" s="242" t="s">
        <v>2626</v>
      </c>
      <c r="K30" s="145"/>
    </row>
    <row r="31" spans="1:11" ht="15.75" customHeight="1" thickBot="1">
      <c r="A31" s="568"/>
      <c r="B31" s="563"/>
      <c r="C31" s="127" t="s">
        <v>128</v>
      </c>
      <c r="D31" s="169">
        <v>236.5</v>
      </c>
      <c r="E31" s="173" t="s">
        <v>137</v>
      </c>
      <c r="F31" s="170">
        <v>0.52777777777777779</v>
      </c>
      <c r="G31" s="438" t="s">
        <v>307</v>
      </c>
      <c r="H31" s="171">
        <v>151</v>
      </c>
      <c r="I31" s="172" t="s">
        <v>1053</v>
      </c>
      <c r="J31" s="268"/>
      <c r="K31" s="169"/>
    </row>
    <row r="32" spans="1:11" ht="15" customHeight="1">
      <c r="A32" s="568"/>
      <c r="B32" s="570" t="s">
        <v>22</v>
      </c>
      <c r="C32" s="232" t="s">
        <v>122</v>
      </c>
      <c r="D32" s="252">
        <v>15.952</v>
      </c>
      <c r="E32" s="20" t="s">
        <v>137</v>
      </c>
      <c r="F32" s="21">
        <v>0.84722222222222221</v>
      </c>
      <c r="G32" s="21">
        <v>0.10416666666666667</v>
      </c>
      <c r="H32" s="92">
        <v>4.0987777777777756</v>
      </c>
      <c r="I32" s="154" t="s">
        <v>1043</v>
      </c>
      <c r="J32" s="100"/>
      <c r="K32" s="28"/>
    </row>
    <row r="33" spans="1:11" ht="15" customHeight="1" thickBot="1">
      <c r="A33" s="569"/>
      <c r="B33" s="571"/>
      <c r="C33" s="236" t="s">
        <v>123</v>
      </c>
      <c r="D33" s="255">
        <v>211.928</v>
      </c>
      <c r="E33" s="150" t="s">
        <v>137</v>
      </c>
      <c r="F33" s="370">
        <v>0.84722222222222221</v>
      </c>
      <c r="G33" s="370">
        <v>0.10416666666666667</v>
      </c>
      <c r="H33" s="94">
        <v>54.453722222222204</v>
      </c>
      <c r="I33" s="152" t="s">
        <v>1043</v>
      </c>
      <c r="J33" s="331"/>
      <c r="K33" s="29"/>
    </row>
    <row r="34" spans="1:11" ht="15" thickBot="1">
      <c r="C34" s="102"/>
      <c r="E34" s="2"/>
      <c r="G34" s="198" t="s">
        <v>37</v>
      </c>
      <c r="H34" s="199">
        <f>SUM(H7:H33)</f>
        <v>590.95249999999999</v>
      </c>
      <c r="I34" s="103"/>
      <c r="J34"/>
    </row>
    <row r="35" spans="1:11">
      <c r="C35" s="102"/>
      <c r="E35" s="2"/>
      <c r="G35" s="104"/>
      <c r="H35" s="105"/>
    </row>
    <row r="36" spans="1:11">
      <c r="C36" s="102"/>
      <c r="E36" s="2"/>
      <c r="G36" s="104"/>
      <c r="H36" s="105"/>
    </row>
    <row r="37" spans="1:11">
      <c r="C37" s="102"/>
    </row>
    <row r="38" spans="1:11">
      <c r="C38" s="102"/>
    </row>
    <row r="39" spans="1:11">
      <c r="C39" s="102"/>
    </row>
    <row r="40" spans="1:11">
      <c r="C40" s="102"/>
    </row>
    <row r="41" spans="1:11">
      <c r="C41" s="241"/>
    </row>
    <row r="42" spans="1:11">
      <c r="C42" s="241"/>
    </row>
    <row r="43" spans="1:11">
      <c r="C43" s="241"/>
    </row>
    <row r="44" spans="1:11">
      <c r="C44" s="241"/>
    </row>
    <row r="45" spans="1:11">
      <c r="C45" s="241"/>
    </row>
    <row r="46" spans="1:11">
      <c r="C46" s="241"/>
    </row>
    <row r="47" spans="1:11">
      <c r="C47" s="241"/>
    </row>
    <row r="48" spans="1:11">
      <c r="C48" s="241"/>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sheetData>
  <mergeCells count="23">
    <mergeCell ref="A12:A26"/>
    <mergeCell ref="B12:B23"/>
    <mergeCell ref="B24:B26"/>
    <mergeCell ref="A27:A33"/>
    <mergeCell ref="B27:B28"/>
    <mergeCell ref="B29:B31"/>
    <mergeCell ref="B32:B33"/>
    <mergeCell ref="A7:A11"/>
    <mergeCell ref="B7:B8"/>
    <mergeCell ref="B9:B11"/>
    <mergeCell ref="A2:I3"/>
    <mergeCell ref="J2:J3"/>
    <mergeCell ref="K2:K3"/>
    <mergeCell ref="A4:A6"/>
    <mergeCell ref="B4:B6"/>
    <mergeCell ref="C4:C6"/>
    <mergeCell ref="D4:D6"/>
    <mergeCell ref="E4:E6"/>
    <mergeCell ref="F4:G5"/>
    <mergeCell ref="H4:H5"/>
    <mergeCell ref="I4:I6"/>
    <mergeCell ref="J4:J6"/>
    <mergeCell ref="K4:K6"/>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9">
        <x14:dataValidation type="list" allowBlank="1" showInputMessage="1" xr:uid="{E554DCCA-69CD-4DA3-8401-0B9B272C7FE0}">
          <x14:formula1>
            <xm:f>Guias!$A$5:$A$84</xm:f>
          </x14:formula1>
          <xm:sqref>C12:C23</xm:sqref>
        </x14:dataValidation>
        <x14:dataValidation type="list" allowBlank="1" showInputMessage="1" xr:uid="{DA6AE39B-BCCF-4E6B-A06F-3CC66F255B59}">
          <x14:formula1>
            <xm:f>Guias!$A$85:$A$142</xm:f>
          </x14:formula1>
          <xm:sqref>C24:C26</xm:sqref>
        </x14:dataValidation>
        <x14:dataValidation type="list" allowBlank="1" showInputMessage="1" xr:uid="{755921BF-B48F-49F6-AD97-5F92A3DF4002}">
          <x14:formula1>
            <xm:f>Guias!$A$245:$A$259</xm:f>
          </x14:formula1>
          <xm:sqref>C9:C11</xm:sqref>
        </x14:dataValidation>
        <x14:dataValidation type="list" allowBlank="1" showInputMessage="1" xr:uid="{6208C126-F9ED-4837-9CC6-399697EB8397}">
          <x14:formula1>
            <xm:f>Guias!$A$200:$A$224</xm:f>
          </x14:formula1>
          <xm:sqref>C7:C8</xm:sqref>
        </x14:dataValidation>
        <x14:dataValidation type="list" allowBlank="1" showInputMessage="1" xr:uid="{D7AD4AA6-1C71-47DF-BB62-C21B0C61175A}">
          <x14:formula1>
            <xm:f>Guias!$A$230:$A$242</xm:f>
          </x14:formula1>
          <xm:sqref>C29:C31</xm:sqref>
        </x14:dataValidation>
        <x14:dataValidation type="list" allowBlank="1" showInputMessage="1" xr:uid="{535C2381-FD82-4C96-9CE3-A9312BC93C85}">
          <x14:formula1>
            <xm:f>Guias!$A$172:$A$199</xm:f>
          </x14:formula1>
          <xm:sqref>C32:C33</xm:sqref>
        </x14:dataValidation>
        <x14:dataValidation type="list" allowBlank="1" showInputMessage="1" xr:uid="{52C0ADF2-07B4-4560-82F6-C730E4F0191F}">
          <x14:formula1>
            <xm:f>Guias!$A$143:$A$167</xm:f>
          </x14:formula1>
          <xm:sqref>C27:C28</xm:sqref>
        </x14:dataValidation>
        <x14:dataValidation type="list" allowBlank="1" showInputMessage="1" xr:uid="{6A66DA8D-9721-47DE-B167-B98A0B236B14}">
          <x14:formula1>
            <xm:f>Guias!$H$3:$H$22</xm:f>
          </x14:formula1>
          <xm:sqref>E7:E33</xm:sqref>
        </x14:dataValidation>
        <x14:dataValidation type="list" allowBlank="1" showInputMessage="1" xr:uid="{9C04AA29-3CFC-4DB6-B005-6EF7CBE2C843}">
          <x14:formula1>
            <xm:f>Guias!$J$3:$J$25</xm:f>
          </x14:formula1>
          <xm:sqref>I7:I33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5C69F-0E09-4254-80F4-9B72FC0DAA38}">
  <sheetPr codeName="Sheet42"/>
  <dimension ref="A1:K73"/>
  <sheetViews>
    <sheetView zoomScale="80" zoomScaleNormal="80" workbookViewId="0">
      <selection activeCell="I28" sqref="I28"/>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1" ht="15" thickBot="1"/>
    <row r="2" spans="1:11" ht="21.65" customHeight="1">
      <c r="A2" s="544" t="s">
        <v>0</v>
      </c>
      <c r="B2" s="545"/>
      <c r="C2" s="545"/>
      <c r="D2" s="545"/>
      <c r="E2" s="545"/>
      <c r="F2" s="545"/>
      <c r="G2" s="545"/>
      <c r="H2" s="545"/>
      <c r="I2" s="546"/>
      <c r="J2" s="532" t="s">
        <v>1033</v>
      </c>
      <c r="K2" s="532"/>
    </row>
    <row r="3" spans="1:11" ht="24.75" customHeight="1" thickBot="1">
      <c r="A3" s="547"/>
      <c r="B3" s="548"/>
      <c r="C3" s="548"/>
      <c r="D3" s="548"/>
      <c r="E3" s="548"/>
      <c r="F3" s="548"/>
      <c r="G3" s="548"/>
      <c r="H3" s="548"/>
      <c r="I3" s="549"/>
      <c r="J3" s="533"/>
      <c r="K3" s="533"/>
    </row>
    <row r="4" spans="1:11" ht="20.25" customHeight="1">
      <c r="A4" s="553" t="s">
        <v>661</v>
      </c>
      <c r="B4" s="537" t="s">
        <v>76</v>
      </c>
      <c r="C4" s="537" t="s">
        <v>2</v>
      </c>
      <c r="D4" s="534" t="s">
        <v>314</v>
      </c>
      <c r="E4" s="537" t="s">
        <v>39</v>
      </c>
      <c r="F4" s="540" t="s">
        <v>3</v>
      </c>
      <c r="G4" s="541"/>
      <c r="H4" s="534" t="s">
        <v>4</v>
      </c>
      <c r="I4" s="537" t="s">
        <v>5</v>
      </c>
      <c r="J4" s="537" t="s">
        <v>183</v>
      </c>
      <c r="K4" s="550" t="s">
        <v>924</v>
      </c>
    </row>
    <row r="5" spans="1:11" ht="14.25" customHeight="1">
      <c r="A5" s="554"/>
      <c r="B5" s="538"/>
      <c r="C5" s="538"/>
      <c r="D5" s="535"/>
      <c r="E5" s="538"/>
      <c r="F5" s="542"/>
      <c r="G5" s="543"/>
      <c r="H5" s="535"/>
      <c r="I5" s="538"/>
      <c r="J5" s="538"/>
      <c r="K5" s="551"/>
    </row>
    <row r="6" spans="1:11" ht="24.75" customHeight="1" thickBot="1">
      <c r="A6" s="555"/>
      <c r="B6" s="539"/>
      <c r="C6" s="539"/>
      <c r="D6" s="536"/>
      <c r="E6" s="539"/>
      <c r="F6" s="209" t="s">
        <v>6</v>
      </c>
      <c r="G6" s="210" t="s">
        <v>7</v>
      </c>
      <c r="H6" s="210" t="s">
        <v>1029</v>
      </c>
      <c r="I6" s="539"/>
      <c r="J6" s="539"/>
      <c r="K6" s="552"/>
    </row>
    <row r="7" spans="1:11" ht="29.5" thickBot="1">
      <c r="A7" s="564" t="s">
        <v>658</v>
      </c>
      <c r="B7" s="561" t="s">
        <v>67</v>
      </c>
      <c r="C7" s="22" t="s">
        <v>61</v>
      </c>
      <c r="D7" s="27">
        <f>IF(C7="",,VLOOKUP(C7,CIERRE!A$70:AJ$800,9,FALSE))</f>
        <v>218.4</v>
      </c>
      <c r="E7" s="22" t="s">
        <v>490</v>
      </c>
      <c r="F7" s="23"/>
      <c r="G7" s="23"/>
      <c r="H7" s="24" t="str">
        <f t="shared" ref="H7:H41" si="0">IF(MID(G7,1,3)="Con","",IF(E7="APAGADO",D7/24*(IF((G7-F7)*24&gt;0,(G7-F7)*24,24+(G7-F7)*24))," "))</f>
        <v xml:space="preserve"> </v>
      </c>
      <c r="I7" s="25" t="s">
        <v>2635</v>
      </c>
      <c r="J7" s="97"/>
      <c r="K7" s="27"/>
    </row>
    <row r="8" spans="1:11" ht="15" hidden="1" customHeight="1" thickBot="1">
      <c r="A8" s="565"/>
      <c r="B8" s="563"/>
      <c r="C8" s="19"/>
      <c r="D8" s="161">
        <f>IF(C8="",,VLOOKUP(C8,CIERRE!A$70:AJ$800,9,FALSE))</f>
        <v>0</v>
      </c>
      <c r="E8" s="78"/>
      <c r="F8" s="170"/>
      <c r="G8" s="170"/>
      <c r="H8" s="171" t="str">
        <f t="shared" si="0"/>
        <v xml:space="preserve"> </v>
      </c>
      <c r="I8" s="155"/>
      <c r="J8" s="231"/>
      <c r="K8" s="151"/>
    </row>
    <row r="9" spans="1:11" ht="15" hidden="1" customHeight="1">
      <c r="A9" s="565"/>
      <c r="B9" s="558" t="s">
        <v>127</v>
      </c>
      <c r="C9" s="232"/>
      <c r="D9" s="252">
        <f>IF(C9="",,VLOOKUP(C9,CIERRE!A$70:AJ$800,9,FALSE))</f>
        <v>0</v>
      </c>
      <c r="E9" s="20"/>
      <c r="F9" s="91"/>
      <c r="G9" s="91"/>
      <c r="H9" s="92" t="str">
        <f t="shared" si="0"/>
        <v xml:space="preserve"> </v>
      </c>
      <c r="I9" s="154"/>
      <c r="J9" s="99"/>
      <c r="K9" s="28"/>
    </row>
    <row r="10" spans="1:11" ht="15" hidden="1" customHeight="1" thickBot="1">
      <c r="A10" s="565"/>
      <c r="B10" s="560"/>
      <c r="C10" s="233"/>
      <c r="D10" s="253">
        <f>IF(C10="",,VLOOKUP(C10,CIERRE!A$70:AJ$800,9,FALSE))</f>
        <v>0</v>
      </c>
      <c r="E10" s="128"/>
      <c r="F10" s="204"/>
      <c r="G10" s="204"/>
      <c r="H10" s="168" t="str">
        <f t="shared" si="0"/>
        <v xml:space="preserve"> </v>
      </c>
      <c r="I10" s="174" t="s">
        <v>2636</v>
      </c>
      <c r="J10" s="101"/>
      <c r="K10" s="149"/>
    </row>
    <row r="11" spans="1:11" hidden="1">
      <c r="A11" s="565"/>
      <c r="B11" s="561" t="s">
        <v>23</v>
      </c>
      <c r="C11" s="22"/>
      <c r="D11" s="27">
        <f>IF(C11="",,VLOOKUP(C11,CIERRE!A$70:AJ$800,9,FALSE))</f>
        <v>0</v>
      </c>
      <c r="E11" s="22"/>
      <c r="F11" s="23"/>
      <c r="G11" s="23"/>
      <c r="H11" s="24" t="str">
        <f t="shared" si="0"/>
        <v xml:space="preserve"> </v>
      </c>
      <c r="I11" s="25"/>
      <c r="J11" s="97"/>
      <c r="K11" s="27">
        <f>IF(C11="",,VLOOKUP(C11,Patrones!$A$1:$E$293,5,FALSE))</f>
        <v>0</v>
      </c>
    </row>
    <row r="12" spans="1:11" hidden="1">
      <c r="A12" s="565"/>
      <c r="B12" s="562"/>
      <c r="C12" s="19"/>
      <c r="D12" s="161">
        <f>IF(C12="",,VLOOKUP(C12,CIERRE!A$70:AJ$800,9,FALSE))</f>
        <v>0</v>
      </c>
      <c r="E12" s="19"/>
      <c r="F12" s="83"/>
      <c r="G12" s="83"/>
      <c r="H12" s="226" t="str">
        <f t="shared" si="0"/>
        <v xml:space="preserve"> </v>
      </c>
      <c r="I12" s="270"/>
      <c r="J12" s="262"/>
      <c r="K12" s="161">
        <f>IF(C12="",,VLOOKUP(C12,Patrones!$A$1:$E$293,5,FALSE))</f>
        <v>0</v>
      </c>
    </row>
    <row r="13" spans="1:11" ht="15" hidden="1" thickBot="1">
      <c r="A13" s="565"/>
      <c r="B13" s="563"/>
      <c r="C13" s="19"/>
      <c r="D13" s="161">
        <f>IF(C13="",,VLOOKUP(C13,CIERRE!A$70:AJ$800,9,FALSE))</f>
        <v>0</v>
      </c>
      <c r="E13" s="173"/>
      <c r="F13" s="170"/>
      <c r="G13" s="170"/>
      <c r="H13" s="171" t="str">
        <f t="shared" si="0"/>
        <v xml:space="preserve"> </v>
      </c>
      <c r="I13" s="172"/>
      <c r="J13" s="195"/>
      <c r="K13" s="169">
        <f>IF(C13="",,VLOOKUP(C13,Patrones!$A$1:$E$293,5,FALSE))</f>
        <v>0</v>
      </c>
    </row>
    <row r="14" spans="1:11" ht="15" thickBot="1">
      <c r="A14" s="565"/>
      <c r="B14" s="558" t="s">
        <v>29</v>
      </c>
      <c r="C14" s="232" t="s">
        <v>2348</v>
      </c>
      <c r="D14" s="252">
        <f>IF(C14="",,VLOOKUP(C14,CIERRE!A$70:AJ$800,9,FALSE))</f>
        <v>104.8</v>
      </c>
      <c r="E14" s="20" t="s">
        <v>246</v>
      </c>
      <c r="F14" s="91"/>
      <c r="G14" s="91"/>
      <c r="H14" s="92" t="str">
        <f t="shared" si="0"/>
        <v xml:space="preserve"> </v>
      </c>
      <c r="I14" s="251" t="s">
        <v>2638</v>
      </c>
      <c r="J14" s="99"/>
      <c r="K14" s="28"/>
    </row>
    <row r="15" spans="1:11" hidden="1">
      <c r="A15" s="565"/>
      <c r="B15" s="559"/>
      <c r="C15" s="233"/>
      <c r="D15" s="253">
        <f>IF(C15="",,VLOOKUP(C15,CIERRE!A$70:AJ$800,9,FALSE))</f>
        <v>0</v>
      </c>
      <c r="E15" s="128"/>
      <c r="F15" s="95"/>
      <c r="G15" s="95"/>
      <c r="H15" s="96" t="str">
        <f t="shared" si="0"/>
        <v xml:space="preserve"> </v>
      </c>
      <c r="I15" s="256"/>
      <c r="J15" s="267"/>
      <c r="K15" s="26"/>
    </row>
    <row r="16" spans="1:11" ht="15" hidden="1" thickBot="1">
      <c r="A16" s="565"/>
      <c r="B16" s="560"/>
      <c r="C16" s="233"/>
      <c r="D16" s="253">
        <f>IF(C16="",,VLOOKUP(C16,CIERRE!A$70:AJ$800,9,FALSE))</f>
        <v>0</v>
      </c>
      <c r="E16" s="128"/>
      <c r="F16" s="204"/>
      <c r="G16" s="204"/>
      <c r="H16" s="168" t="str">
        <f t="shared" si="0"/>
        <v xml:space="preserve"> </v>
      </c>
      <c r="I16" s="144"/>
      <c r="J16" s="211"/>
      <c r="K16" s="166"/>
    </row>
    <row r="17" spans="1:11" hidden="1">
      <c r="A17" s="565"/>
      <c r="B17" s="561" t="s">
        <v>33</v>
      </c>
      <c r="C17" s="22"/>
      <c r="D17" s="27">
        <f>IF(C17="",,VLOOKUP(C17,CIERRE!A$70:AJ$800,9,FALSE))</f>
        <v>0</v>
      </c>
      <c r="E17" s="22"/>
      <c r="F17" s="23"/>
      <c r="G17" s="23"/>
      <c r="H17" s="24" t="str">
        <f t="shared" si="0"/>
        <v xml:space="preserve"> </v>
      </c>
      <c r="I17" s="25"/>
      <c r="J17" s="97"/>
      <c r="K17" s="27">
        <f>IF(C17="",,VLOOKUP(C17,Patrones!$A$1:$E$293,5,FALSE))</f>
        <v>0</v>
      </c>
    </row>
    <row r="18" spans="1:11" hidden="1">
      <c r="A18" s="565"/>
      <c r="B18" s="562"/>
      <c r="C18" s="19"/>
      <c r="D18" s="161">
        <f>IF(C18="",,VLOOKUP(C18,CIERRE!A$70:AJ$800,9,FALSE))</f>
        <v>0</v>
      </c>
      <c r="E18" s="127"/>
      <c r="F18" s="165"/>
      <c r="G18" s="165"/>
      <c r="H18" s="79" t="str">
        <f t="shared" si="0"/>
        <v xml:space="preserve"> </v>
      </c>
      <c r="I18" s="146"/>
      <c r="J18" s="269"/>
      <c r="K18" s="145">
        <f>IF(C18="",,VLOOKUP(C18,Patrones!$A$1:$E$293,5,FALSE))</f>
        <v>0</v>
      </c>
    </row>
    <row r="19" spans="1:11" ht="15" hidden="1" thickBot="1">
      <c r="A19" s="566"/>
      <c r="B19" s="563"/>
      <c r="C19" s="19"/>
      <c r="D19" s="169">
        <f>IF(C19="",,VLOOKUP(C19,CIERRE!A$70:AJ$800,9,FALSE))</f>
        <v>0</v>
      </c>
      <c r="E19" s="173"/>
      <c r="F19" s="170"/>
      <c r="G19" s="170"/>
      <c r="H19" s="171" t="str">
        <f t="shared" si="0"/>
        <v xml:space="preserve"> </v>
      </c>
      <c r="I19" s="172"/>
      <c r="J19" s="195"/>
      <c r="K19" s="169">
        <f>IF(C19="",,VLOOKUP(C19,Patrones!$A$1:$E$293,5,FALSE))</f>
        <v>0</v>
      </c>
    </row>
    <row r="20" spans="1:11" ht="232">
      <c r="A20" s="556" t="s">
        <v>659</v>
      </c>
      <c r="B20" s="558" t="s">
        <v>8</v>
      </c>
      <c r="C20" s="232" t="s">
        <v>248</v>
      </c>
      <c r="D20" s="253">
        <f>IF(C20="",,VLOOKUP(C20,CIERRE!A$70:AJ$800,9,FALSE))</f>
        <v>240</v>
      </c>
      <c r="E20" s="20" t="s">
        <v>137</v>
      </c>
      <c r="F20" s="91" t="s">
        <v>307</v>
      </c>
      <c r="G20" s="91" t="s">
        <v>978</v>
      </c>
      <c r="H20" s="92">
        <v>240</v>
      </c>
      <c r="I20" s="154" t="s">
        <v>1048</v>
      </c>
      <c r="J20" s="99" t="s">
        <v>2633</v>
      </c>
      <c r="K20" s="28" t="str">
        <f>IF(C20="",,VLOOKUP(C20,Patrones!$A$1:$E$293,5,FALSE))</f>
        <v>ACAO-155IUI</v>
      </c>
    </row>
    <row r="21" spans="1:11">
      <c r="A21" s="557"/>
      <c r="B21" s="559"/>
      <c r="C21" s="237" t="s">
        <v>72</v>
      </c>
      <c r="D21" s="254">
        <f>IF(C21="",,VLOOKUP(C21,CIERRE!A$70:AJ$800,9,FALSE))</f>
        <v>246.4</v>
      </c>
      <c r="E21" s="238" t="s">
        <v>137</v>
      </c>
      <c r="F21" s="228"/>
      <c r="G21" s="228"/>
      <c r="H21" s="239">
        <v>246.40000000000003</v>
      </c>
      <c r="I21" s="251" t="s">
        <v>1041</v>
      </c>
      <c r="J21" s="229"/>
      <c r="K21" s="162" t="str">
        <f>IF(C21="",,VLOOKUP(C21,Patrones!$A$1:$E$293,5,FALSE))</f>
        <v>ACAI-107IUI</v>
      </c>
    </row>
    <row r="22" spans="1:11" ht="29.5" thickBot="1">
      <c r="A22" s="557"/>
      <c r="B22" s="559"/>
      <c r="C22" s="237" t="s">
        <v>1538</v>
      </c>
      <c r="D22" s="254">
        <f>IF(C22="",,VLOOKUP(C22,CIERRE!A$70:AJ$800,9,FALSE))</f>
        <v>242</v>
      </c>
      <c r="E22" s="238" t="s">
        <v>490</v>
      </c>
      <c r="F22" s="228"/>
      <c r="G22" s="228"/>
      <c r="H22" s="239" t="s">
        <v>1824</v>
      </c>
      <c r="I22" s="251" t="s">
        <v>2637</v>
      </c>
      <c r="J22" s="229"/>
      <c r="K22" s="162" t="e">
        <f>IF(C22="",,VLOOKUP(C22,Patrones!$A$1:$E$293,5,FALSE))</f>
        <v>#N/A</v>
      </c>
    </row>
    <row r="23" spans="1:11" ht="15" hidden="1" thickBot="1">
      <c r="A23" s="557"/>
      <c r="B23" s="560"/>
      <c r="C23" s="236"/>
      <c r="D23" s="253">
        <f>IF(C23="",,VLOOKUP(C23,CIERRE!A$70:AJ$800,9,FALSE))</f>
        <v>0</v>
      </c>
      <c r="E23" s="150"/>
      <c r="F23" s="93"/>
      <c r="G23" s="93"/>
      <c r="H23" s="94" t="s">
        <v>1824</v>
      </c>
      <c r="I23" s="152"/>
      <c r="J23" s="101"/>
      <c r="K23" s="29">
        <f>IF(C23="",,VLOOKUP(C23,Patrones!$A$1:$E$293,5,FALSE))</f>
        <v>0</v>
      </c>
    </row>
    <row r="24" spans="1:11" ht="15" thickBot="1">
      <c r="A24" s="557"/>
      <c r="B24" s="561" t="s">
        <v>66</v>
      </c>
      <c r="C24" s="22" t="s">
        <v>1607</v>
      </c>
      <c r="D24" s="27">
        <f>IF(C24="",,VLOOKUP(C24,CIERRE!A$70:AJ$800,9,FALSE))</f>
        <v>137.28</v>
      </c>
      <c r="E24" s="22" t="s">
        <v>137</v>
      </c>
      <c r="F24" s="91" t="s">
        <v>307</v>
      </c>
      <c r="G24" s="23">
        <v>0.53125</v>
      </c>
      <c r="H24" s="24">
        <v>50.05</v>
      </c>
      <c r="I24" s="25" t="s">
        <v>1047</v>
      </c>
      <c r="J24" s="98"/>
      <c r="K24" s="27" t="e">
        <f>IF(C24="",,VLOOKUP(C24,Patrones!$A$1:$E$293,5,FALSE))</f>
        <v>#N/A</v>
      </c>
    </row>
    <row r="25" spans="1:11">
      <c r="A25" s="557"/>
      <c r="B25" s="562"/>
      <c r="C25" s="127" t="s">
        <v>1147</v>
      </c>
      <c r="D25" s="145">
        <f>IF(C25="",,VLOOKUP(C25,CIERRE!A$70:AJ$800,9,FALSE))</f>
        <v>19.440000000000001</v>
      </c>
      <c r="E25" s="127" t="s">
        <v>137</v>
      </c>
      <c r="F25" s="91" t="s">
        <v>307</v>
      </c>
      <c r="G25" s="91" t="s">
        <v>978</v>
      </c>
      <c r="H25" s="79" t="s">
        <v>2424</v>
      </c>
      <c r="I25" s="146" t="s">
        <v>1042</v>
      </c>
      <c r="J25" s="242"/>
      <c r="K25" s="145" t="e">
        <f>IF(C25="",,VLOOKUP(C25,Patrones!$A$1:$E$293,5,FALSE))</f>
        <v>#N/A</v>
      </c>
    </row>
    <row r="26" spans="1:11" ht="15" thickBot="1">
      <c r="A26" s="557"/>
      <c r="B26" s="563"/>
      <c r="C26" s="78"/>
      <c r="D26" s="153">
        <f>IF(C26="",,VLOOKUP(C26,CIERRE!A$70:AJ$800,9,FALSE))</f>
        <v>0</v>
      </c>
      <c r="E26" s="78"/>
      <c r="F26" s="265"/>
      <c r="G26" s="265"/>
      <c r="H26" s="266" t="str">
        <f t="shared" si="0"/>
        <v xml:space="preserve"> </v>
      </c>
      <c r="I26" s="155"/>
      <c r="J26" s="268"/>
      <c r="K26" s="153">
        <f>IF(C26="",,VLOOKUP(C26,Patrones!$A$1:$E$293,5,FALSE))</f>
        <v>0</v>
      </c>
    </row>
    <row r="27" spans="1:11" ht="29">
      <c r="A27" s="567" t="s">
        <v>660</v>
      </c>
      <c r="B27" s="558" t="s">
        <v>20</v>
      </c>
      <c r="C27" s="232" t="s">
        <v>116</v>
      </c>
      <c r="D27" s="252">
        <f>IF(C27="",,VLOOKUP(C27,CIERRE!A$70:AJ$800,9,FALSE))</f>
        <v>321.64</v>
      </c>
      <c r="E27" s="20" t="s">
        <v>490</v>
      </c>
      <c r="F27" s="21"/>
      <c r="G27" s="21"/>
      <c r="H27" s="194" t="str">
        <f t="shared" si="0"/>
        <v xml:space="preserve"> </v>
      </c>
      <c r="I27" s="154" t="s">
        <v>2639</v>
      </c>
      <c r="J27" s="99"/>
      <c r="K27" s="28" t="str">
        <f>IF(C27="",,VLOOKUP(C27,Patrones!$A$1:$E$293,5,FALSE))</f>
        <v>ACSC-002IUI</v>
      </c>
    </row>
    <row r="28" spans="1:11">
      <c r="A28" s="568"/>
      <c r="B28" s="559"/>
      <c r="C28" s="233" t="s">
        <v>57</v>
      </c>
      <c r="D28" s="253">
        <f>IF(C28="",,VLOOKUP(C28,CIERRE!A$70:AJ$800,9,FALSE))</f>
        <v>445.28</v>
      </c>
      <c r="E28" s="128" t="s">
        <v>490</v>
      </c>
      <c r="F28" s="95"/>
      <c r="G28" s="95"/>
      <c r="H28" s="96" t="str">
        <f t="shared" si="0"/>
        <v xml:space="preserve"> </v>
      </c>
      <c r="I28" s="256" t="s">
        <v>2640</v>
      </c>
      <c r="J28" s="267"/>
      <c r="K28" s="26" t="str">
        <f>IF(C28="",,VLOOKUP(C28,Patrones!$A$1:$E$293,5,FALSE))</f>
        <v>ACSD-014IUI</v>
      </c>
    </row>
    <row r="29" spans="1:11">
      <c r="A29" s="568"/>
      <c r="B29" s="559"/>
      <c r="C29" s="233" t="s">
        <v>57</v>
      </c>
      <c r="D29" s="253">
        <f>IF(C29="",,VLOOKUP(C29,CIERRE!A$70:AJ$800,9,FALSE))</f>
        <v>445.28</v>
      </c>
      <c r="E29" s="128" t="s">
        <v>490</v>
      </c>
      <c r="F29" s="374"/>
      <c r="G29" s="374"/>
      <c r="H29" s="404"/>
      <c r="I29" s="144" t="s">
        <v>2642</v>
      </c>
      <c r="J29" s="375"/>
      <c r="K29" s="149"/>
    </row>
    <row r="30" spans="1:11" ht="15" thickBot="1">
      <c r="A30" s="568"/>
      <c r="B30" s="559"/>
      <c r="C30" s="233" t="s">
        <v>313</v>
      </c>
      <c r="D30" s="253">
        <f>IF(C30="",,VLOOKUP(C30,CIERRE!A$70:AJ$800,9,FALSE))</f>
        <v>252.7</v>
      </c>
      <c r="E30" s="128" t="s">
        <v>490</v>
      </c>
      <c r="F30" s="374"/>
      <c r="G30" s="374"/>
      <c r="H30" s="404"/>
      <c r="I30" s="144" t="s">
        <v>2644</v>
      </c>
      <c r="J30" s="375"/>
      <c r="K30" s="149"/>
    </row>
    <row r="31" spans="1:11" ht="15" thickBot="1">
      <c r="A31" s="568"/>
      <c r="B31" s="560"/>
      <c r="C31" s="232" t="s">
        <v>116</v>
      </c>
      <c r="D31" s="253">
        <f>IF(C31="",,VLOOKUP(C31,CIERRE!A$70:AJ$800,9,FALSE))</f>
        <v>321.64</v>
      </c>
      <c r="E31" s="128" t="s">
        <v>490</v>
      </c>
      <c r="F31" s="204"/>
      <c r="G31" s="204"/>
      <c r="H31" s="168" t="str">
        <f t="shared" si="0"/>
        <v xml:space="preserve"> </v>
      </c>
      <c r="I31" s="144" t="s">
        <v>2643</v>
      </c>
      <c r="J31" s="211"/>
      <c r="K31" s="166" t="str">
        <f>IF(C31="",,VLOOKUP(C31,Patrones!$A$1:$E$293,5,FALSE))</f>
        <v>ACSC-002IUI</v>
      </c>
    </row>
    <row r="32" spans="1:11" hidden="1">
      <c r="A32" s="568"/>
      <c r="B32" s="561" t="s">
        <v>28</v>
      </c>
      <c r="C32" s="22"/>
      <c r="D32" s="27">
        <f>IF(C32="",,VLOOKUP(C32,CIERRE!A$70:AJ$800,9,FALSE))</f>
        <v>0</v>
      </c>
      <c r="E32" s="22"/>
      <c r="F32" s="23"/>
      <c r="G32" s="23"/>
      <c r="H32" s="24" t="str">
        <f t="shared" si="0"/>
        <v xml:space="preserve"> </v>
      </c>
      <c r="I32" s="25"/>
      <c r="J32" s="98"/>
      <c r="K32" s="27">
        <f>IF(C32="",,VLOOKUP(C32,Patrones!$A$1:$E$293,5,FALSE))</f>
        <v>0</v>
      </c>
    </row>
    <row r="33" spans="1:11" hidden="1">
      <c r="A33" s="568"/>
      <c r="B33" s="562"/>
      <c r="C33" s="127"/>
      <c r="D33" s="145">
        <f>IF(C33="",,VLOOKUP(C33,CIERRE!A$70:AJ$800,9,FALSE))</f>
        <v>0</v>
      </c>
      <c r="E33" s="127"/>
      <c r="F33" s="165"/>
      <c r="G33" s="165"/>
      <c r="H33" s="79" t="str">
        <f t="shared" si="0"/>
        <v xml:space="preserve"> </v>
      </c>
      <c r="I33" s="146"/>
      <c r="J33" s="242"/>
      <c r="K33" s="145">
        <f>IF(C33="",,VLOOKUP(C33,Patrones!$A$1:$E$293,5,FALSE))</f>
        <v>0</v>
      </c>
    </row>
    <row r="34" spans="1:11" ht="15" hidden="1" thickBot="1">
      <c r="A34" s="568"/>
      <c r="B34" s="563"/>
      <c r="C34" s="173"/>
      <c r="D34" s="169">
        <f>IF(C34="",,VLOOKUP(C34,CIERRE!A$70:AJ$800,9,FALSE))</f>
        <v>0</v>
      </c>
      <c r="E34" s="173"/>
      <c r="F34" s="170"/>
      <c r="G34" s="170"/>
      <c r="H34" s="171" t="str">
        <f t="shared" si="0"/>
        <v xml:space="preserve"> </v>
      </c>
      <c r="I34" s="172"/>
      <c r="J34" s="268"/>
      <c r="K34" s="169">
        <f>IF(C34="",,VLOOKUP(C34,Patrones!$A$1:$E$293,5,FALSE))</f>
        <v>0</v>
      </c>
    </row>
    <row r="35" spans="1:11" ht="15" hidden="1" customHeight="1">
      <c r="A35" s="568"/>
      <c r="B35" s="570" t="s">
        <v>203</v>
      </c>
      <c r="C35" s="232"/>
      <c r="D35" s="252">
        <f>IF(C35="",,VLOOKUP(C35,CIERRE!A$70:AJ$800,9,FALSE))</f>
        <v>0</v>
      </c>
      <c r="E35" s="20"/>
      <c r="F35" s="91"/>
      <c r="G35" s="91"/>
      <c r="H35" s="92" t="str">
        <f t="shared" si="0"/>
        <v xml:space="preserve"> </v>
      </c>
      <c r="I35" s="154"/>
      <c r="J35" s="99"/>
      <c r="K35" s="28"/>
    </row>
    <row r="36" spans="1:11" ht="15.75" hidden="1" customHeight="1" thickBot="1">
      <c r="A36" s="568"/>
      <c r="B36" s="571"/>
      <c r="C36" s="233"/>
      <c r="D36" s="253">
        <f>IF(C36="",,VLOOKUP(C36,CIERRE!A$70:AJ$800,9,FALSE))</f>
        <v>0</v>
      </c>
      <c r="E36" s="128"/>
      <c r="F36" s="204"/>
      <c r="G36" s="204"/>
      <c r="H36" s="168" t="str">
        <f t="shared" si="0"/>
        <v xml:space="preserve"> </v>
      </c>
      <c r="I36" s="144"/>
      <c r="J36" s="211"/>
      <c r="K36" s="166"/>
    </row>
    <row r="37" spans="1:11" hidden="1">
      <c r="A37" s="568"/>
      <c r="B37" s="561" t="s">
        <v>21</v>
      </c>
      <c r="C37" s="22"/>
      <c r="D37" s="27">
        <f>IF(C37="",,VLOOKUP(C37,CIERRE!A$70:AJ$800,9,FALSE))</f>
        <v>0</v>
      </c>
      <c r="E37" s="22"/>
      <c r="F37" s="23"/>
      <c r="G37" s="23"/>
      <c r="H37" s="226" t="str">
        <f t="shared" si="0"/>
        <v xml:space="preserve"> </v>
      </c>
      <c r="I37" s="25"/>
      <c r="J37" s="97"/>
      <c r="K37" s="27"/>
    </row>
    <row r="38" spans="1:11" ht="15" hidden="1" thickBot="1">
      <c r="A38" s="568"/>
      <c r="B38" s="563"/>
      <c r="C38" s="173"/>
      <c r="D38" s="169">
        <f>IF(C38="",,VLOOKUP(C38,CIERRE!A$70:AJ$800,9,FALSE))</f>
        <v>0</v>
      </c>
      <c r="E38" s="173"/>
      <c r="F38" s="170"/>
      <c r="G38" s="170"/>
      <c r="H38" s="171" t="str">
        <f t="shared" si="0"/>
        <v xml:space="preserve"> </v>
      </c>
      <c r="I38" s="172"/>
      <c r="J38" s="195"/>
      <c r="K38" s="169"/>
    </row>
    <row r="39" spans="1:11" ht="15" thickBot="1">
      <c r="A39" s="568"/>
      <c r="B39" s="570" t="s">
        <v>22</v>
      </c>
      <c r="C39" s="232" t="s">
        <v>122</v>
      </c>
      <c r="D39" s="252">
        <f>IF(C39="",,VLOOKUP(C39,CIERRE!A$70:AJ$800,9,FALSE))</f>
        <v>15.952</v>
      </c>
      <c r="E39" s="20" t="s">
        <v>768</v>
      </c>
      <c r="F39" s="21"/>
      <c r="G39" s="21"/>
      <c r="H39" s="92" t="str">
        <f t="shared" si="0"/>
        <v xml:space="preserve"> </v>
      </c>
      <c r="I39" s="154" t="s">
        <v>2641</v>
      </c>
      <c r="J39" s="100"/>
      <c r="K39" s="28" t="e">
        <f>IF(C39="",,VLOOKUP(C39,Patrones!$A$1:$E$293,5,FALSE))</f>
        <v>#N/A</v>
      </c>
    </row>
    <row r="40" spans="1:11">
      <c r="A40" s="568"/>
      <c r="B40" s="572"/>
      <c r="C40" s="234" t="s">
        <v>123</v>
      </c>
      <c r="D40" s="254">
        <f>IF(C40="",,VLOOKUP(C40,CIERRE!A$70:AJ$800,9,FALSE))</f>
        <v>211.928</v>
      </c>
      <c r="E40" s="32" t="s">
        <v>768</v>
      </c>
      <c r="F40" s="257"/>
      <c r="G40" s="257"/>
      <c r="H40" s="96" t="str">
        <f t="shared" si="0"/>
        <v xml:space="preserve"> </v>
      </c>
      <c r="I40" s="154" t="s">
        <v>2641</v>
      </c>
      <c r="J40" s="263"/>
      <c r="K40" s="26" t="e">
        <f>IF(C40="",,VLOOKUP(C40,Patrones!$A$1:$E$293,5,FALSE))</f>
        <v>#N/A</v>
      </c>
    </row>
    <row r="41" spans="1:11" ht="15" hidden="1" thickBot="1">
      <c r="A41" s="569"/>
      <c r="B41" s="571"/>
      <c r="C41" s="235"/>
      <c r="D41" s="255">
        <f>IF(C41="",,VLOOKUP(C41,CIERRE!A$70:AJ$800,9,FALSE))</f>
        <v>0</v>
      </c>
      <c r="E41" s="167"/>
      <c r="F41" s="196"/>
      <c r="G41" s="196"/>
      <c r="H41" s="168" t="str">
        <f t="shared" si="0"/>
        <v xml:space="preserve"> </v>
      </c>
      <c r="I41" s="174"/>
      <c r="J41" s="230"/>
      <c r="K41" s="166">
        <f>IF(C41="",,VLOOKUP(C41,Patrones!$A$1:$E$293,5,FALSE))</f>
        <v>0</v>
      </c>
    </row>
    <row r="42" spans="1:11" ht="15" thickBot="1">
      <c r="C42" s="102"/>
      <c r="E42" s="2"/>
      <c r="G42" s="198" t="s">
        <v>37</v>
      </c>
      <c r="H42" s="199">
        <f>SUM(H7:H41)</f>
        <v>536.45000000000005</v>
      </c>
      <c r="I42" s="103"/>
    </row>
    <row r="43" spans="1:11">
      <c r="C43" s="102"/>
      <c r="E43" s="2"/>
      <c r="G43" s="104"/>
      <c r="H43" s="105"/>
    </row>
    <row r="44" spans="1:11">
      <c r="C44" s="102"/>
      <c r="E44" s="2"/>
      <c r="G44" s="104"/>
      <c r="H44" s="105"/>
    </row>
    <row r="45" spans="1:11">
      <c r="C45" s="102"/>
    </row>
    <row r="46" spans="1:11">
      <c r="C46" s="102"/>
    </row>
    <row r="47" spans="1:11">
      <c r="C47" s="102"/>
    </row>
    <row r="48" spans="1:11">
      <c r="C48" s="102"/>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sheetData>
  <mergeCells count="28">
    <mergeCell ref="A20:A26"/>
    <mergeCell ref="B20:B23"/>
    <mergeCell ref="B24:B26"/>
    <mergeCell ref="A27:A41"/>
    <mergeCell ref="B27:B31"/>
    <mergeCell ref="B32:B34"/>
    <mergeCell ref="B35:B36"/>
    <mergeCell ref="B37:B38"/>
    <mergeCell ref="B39:B41"/>
    <mergeCell ref="A7:A19"/>
    <mergeCell ref="B7:B8"/>
    <mergeCell ref="B9:B10"/>
    <mergeCell ref="B11:B13"/>
    <mergeCell ref="B14:B16"/>
    <mergeCell ref="B17:B19"/>
    <mergeCell ref="A2:I3"/>
    <mergeCell ref="J2:J3"/>
    <mergeCell ref="K2:K3"/>
    <mergeCell ref="A4:A6"/>
    <mergeCell ref="B4:B6"/>
    <mergeCell ref="C4:C6"/>
    <mergeCell ref="D4:D6"/>
    <mergeCell ref="E4:E6"/>
    <mergeCell ref="F4:G5"/>
    <mergeCell ref="H4:H5"/>
    <mergeCell ref="I4:I6"/>
    <mergeCell ref="J4:J6"/>
    <mergeCell ref="K4:K6"/>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xr:uid="{AFABE783-E6E1-4325-96FB-3733FC5DC861}">
          <x14:formula1>
            <xm:f>Guias!$A$5:$A$84</xm:f>
          </x14:formula1>
          <xm:sqref>C20:C23</xm:sqref>
        </x14:dataValidation>
        <x14:dataValidation type="list" allowBlank="1" showInputMessage="1" xr:uid="{D0167354-7F71-4966-997E-694C0EA9E518}">
          <x14:formula1>
            <xm:f>Guias!$A$143:$A$167</xm:f>
          </x14:formula1>
          <xm:sqref>C27:C31</xm:sqref>
        </x14:dataValidation>
        <x14:dataValidation type="list" allowBlank="1" showInputMessage="1" xr:uid="{9A408BB6-6E44-4D2E-BF1C-9288CD8E497D}">
          <x14:formula1>
            <xm:f>Guias!$A$172:$A$199</xm:f>
          </x14:formula1>
          <xm:sqref>C39:C41</xm:sqref>
        </x14:dataValidation>
        <x14:dataValidation type="list" allowBlank="1" showInputMessage="1" xr:uid="{73DEDBDB-BD67-40BF-9DCD-43AA277206E4}">
          <x14:formula1>
            <xm:f>Guias!$A$226:$A$229</xm:f>
          </x14:formula1>
          <xm:sqref>C9:C10</xm:sqref>
        </x14:dataValidation>
        <x14:dataValidation type="list" allowBlank="1" showInputMessage="1" xr:uid="{BB6CB42F-BC6C-46CD-BDA3-55836E18876B}">
          <x14:formula1>
            <xm:f>Guias!$A$230:$A$242</xm:f>
          </x14:formula1>
          <xm:sqref>C32:C34</xm:sqref>
        </x14:dataValidation>
        <x14:dataValidation type="list" allowBlank="1" showInputMessage="1" xr:uid="{3E336380-27BF-46CC-A809-663CE529AC0C}">
          <x14:formula1>
            <xm:f>Guias!$A$243:$A$244</xm:f>
          </x14:formula1>
          <xm:sqref>C35:C36</xm:sqref>
        </x14:dataValidation>
        <x14:dataValidation type="list" allowBlank="1" showInputMessage="1" xr:uid="{4A8FBC11-ECAB-4BFB-9C0A-BD17B4778477}">
          <x14:formula1>
            <xm:f>Guias!$A$168:$A$171</xm:f>
          </x14:formula1>
          <xm:sqref>C37:C38</xm:sqref>
        </x14:dataValidation>
        <x14:dataValidation type="list" allowBlank="1" showInputMessage="1" xr:uid="{C6495861-829B-4F56-B18E-32CF182A3181}">
          <x14:formula1>
            <xm:f>Guias!$A$260:$A$272</xm:f>
          </x14:formula1>
          <xm:sqref>C17:C19</xm:sqref>
        </x14:dataValidation>
        <x14:dataValidation type="list" allowBlank="1" showInputMessage="1" xr:uid="{38C86FFB-AE34-4DC0-92D3-54DFF47E832F}">
          <x14:formula1>
            <xm:f>Guias!$A$200:$A$224</xm:f>
          </x14:formula1>
          <xm:sqref>C11:C13</xm:sqref>
        </x14:dataValidation>
        <x14:dataValidation type="list" allowBlank="1" showInputMessage="1" xr:uid="{1C58CFE9-1A17-402D-A32E-107656A2A86B}">
          <x14:formula1>
            <xm:f>Guias!$A$245:$A$259</xm:f>
          </x14:formula1>
          <xm:sqref>C14:C16</xm:sqref>
        </x14:dataValidation>
        <x14:dataValidation type="list" allowBlank="1" showInputMessage="1" xr:uid="{B6C4245A-5479-4500-81C1-E3F4A0F400A9}">
          <x14:formula1>
            <xm:f>Guias!$A$85:$A$142</xm:f>
          </x14:formula1>
          <xm:sqref>C24:C26</xm:sqref>
        </x14:dataValidation>
        <x14:dataValidation type="list" allowBlank="1" showInputMessage="1" xr:uid="{2A9E8340-CD64-4784-98D9-4508C957F039}">
          <x14:formula1>
            <xm:f>Guias!$A$2:$A$4</xm:f>
          </x14:formula1>
          <xm:sqref>C7:C8</xm:sqref>
        </x14:dataValidation>
        <x14:dataValidation type="list" allowBlank="1" showInputMessage="1" xr:uid="{8E927EEC-5519-44E8-862E-CC8847E23E4B}">
          <x14:formula1>
            <xm:f>Guias!$J$3:$J$25</xm:f>
          </x14:formula1>
          <xm:sqref>I7:I41</xm:sqref>
        </x14:dataValidation>
        <x14:dataValidation type="list" allowBlank="1" showInputMessage="1" xr:uid="{69F09770-3EB7-4BC6-B08C-0E27A92BADE8}">
          <x14:formula1>
            <xm:f>Guias!$H$3:$H$22</xm:f>
          </x14:formula1>
          <xm:sqref>E7:E41</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3BEF2-5E15-4539-81B7-1266DF16E5DD}">
  <sheetPr codeName="Sheet43"/>
  <dimension ref="A1:K63"/>
  <sheetViews>
    <sheetView topLeftCell="A10" zoomScale="80" zoomScaleNormal="80" workbookViewId="0">
      <selection activeCell="I8" sqref="I8"/>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1" ht="15" thickBot="1"/>
    <row r="2" spans="1:11" ht="21.65" customHeight="1">
      <c r="A2" s="544" t="s">
        <v>0</v>
      </c>
      <c r="B2" s="545"/>
      <c r="C2" s="545"/>
      <c r="D2" s="545"/>
      <c r="E2" s="545"/>
      <c r="F2" s="545"/>
      <c r="G2" s="545"/>
      <c r="H2" s="545"/>
      <c r="I2" s="546"/>
      <c r="J2" s="532" t="s">
        <v>1033</v>
      </c>
      <c r="K2" s="532"/>
    </row>
    <row r="3" spans="1:11" ht="24.75" customHeight="1" thickBot="1">
      <c r="A3" s="547"/>
      <c r="B3" s="548"/>
      <c r="C3" s="548"/>
      <c r="D3" s="548"/>
      <c r="E3" s="548"/>
      <c r="F3" s="548"/>
      <c r="G3" s="548"/>
      <c r="H3" s="548"/>
      <c r="I3" s="549"/>
      <c r="J3" s="533"/>
      <c r="K3" s="533"/>
    </row>
    <row r="4" spans="1:11" ht="20.25" customHeight="1">
      <c r="A4" s="553" t="s">
        <v>661</v>
      </c>
      <c r="B4" s="537" t="s">
        <v>76</v>
      </c>
      <c r="C4" s="537" t="s">
        <v>2</v>
      </c>
      <c r="D4" s="534" t="s">
        <v>314</v>
      </c>
      <c r="E4" s="537" t="s">
        <v>39</v>
      </c>
      <c r="F4" s="540" t="s">
        <v>3</v>
      </c>
      <c r="G4" s="541"/>
      <c r="H4" s="534" t="s">
        <v>4</v>
      </c>
      <c r="I4" s="537" t="s">
        <v>5</v>
      </c>
      <c r="J4" s="537" t="s">
        <v>183</v>
      </c>
      <c r="K4" s="550" t="s">
        <v>924</v>
      </c>
    </row>
    <row r="5" spans="1:11" ht="14.25" customHeight="1">
      <c r="A5" s="554"/>
      <c r="B5" s="538"/>
      <c r="C5" s="538"/>
      <c r="D5" s="535"/>
      <c r="E5" s="538"/>
      <c r="F5" s="542"/>
      <c r="G5" s="543"/>
      <c r="H5" s="535"/>
      <c r="I5" s="538"/>
      <c r="J5" s="538"/>
      <c r="K5" s="551"/>
    </row>
    <row r="6" spans="1:11" ht="24.75" customHeight="1" thickBot="1">
      <c r="A6" s="555"/>
      <c r="B6" s="539"/>
      <c r="C6" s="539"/>
      <c r="D6" s="536"/>
      <c r="E6" s="539"/>
      <c r="F6" s="209" t="s">
        <v>6</v>
      </c>
      <c r="G6" s="210" t="s">
        <v>7</v>
      </c>
      <c r="H6" s="210" t="s">
        <v>1029</v>
      </c>
      <c r="I6" s="539"/>
      <c r="J6" s="539"/>
      <c r="K6" s="552"/>
    </row>
    <row r="7" spans="1:11" ht="58">
      <c r="A7" s="564" t="s">
        <v>658</v>
      </c>
      <c r="B7" s="561" t="s">
        <v>67</v>
      </c>
      <c r="C7" s="22" t="s">
        <v>40</v>
      </c>
      <c r="D7" s="27">
        <v>251.02</v>
      </c>
      <c r="E7" s="22" t="s">
        <v>137</v>
      </c>
      <c r="F7" s="23">
        <v>0.77083333333333337</v>
      </c>
      <c r="G7" s="23">
        <v>0.875</v>
      </c>
      <c r="H7" s="24">
        <v>26.147916666666656</v>
      </c>
      <c r="I7" s="25" t="s">
        <v>1048</v>
      </c>
      <c r="J7" s="97" t="s">
        <v>2667</v>
      </c>
      <c r="K7" s="27"/>
    </row>
    <row r="8" spans="1:11" ht="29.5" thickBot="1">
      <c r="A8" s="565"/>
      <c r="B8" s="563"/>
      <c r="C8" s="19" t="s">
        <v>61</v>
      </c>
      <c r="D8" s="161">
        <v>218.4</v>
      </c>
      <c r="E8" s="78" t="s">
        <v>490</v>
      </c>
      <c r="F8" s="170"/>
      <c r="G8" s="170"/>
      <c r="H8" s="171" t="s">
        <v>1824</v>
      </c>
      <c r="I8" s="155" t="s">
        <v>2635</v>
      </c>
      <c r="J8" s="231" t="s">
        <v>2666</v>
      </c>
      <c r="K8" s="151"/>
    </row>
    <row r="9" spans="1:11">
      <c r="A9" s="565"/>
      <c r="B9" s="561" t="s">
        <v>23</v>
      </c>
      <c r="C9" s="22" t="s">
        <v>296</v>
      </c>
      <c r="D9" s="27">
        <v>238.6</v>
      </c>
      <c r="E9" s="22" t="s">
        <v>162</v>
      </c>
      <c r="F9" s="23"/>
      <c r="G9" s="23"/>
      <c r="H9" s="24" t="s">
        <v>1824</v>
      </c>
      <c r="I9" s="25"/>
      <c r="J9" s="97" t="s">
        <v>2671</v>
      </c>
      <c r="K9" s="27" t="s">
        <v>394</v>
      </c>
    </row>
    <row r="10" spans="1:11">
      <c r="A10" s="565"/>
      <c r="B10" s="562"/>
      <c r="C10" s="19" t="s">
        <v>1173</v>
      </c>
      <c r="D10" s="161">
        <v>720.44</v>
      </c>
      <c r="E10" s="19"/>
      <c r="F10" s="83"/>
      <c r="G10" s="83"/>
      <c r="H10" s="226" t="s">
        <v>1824</v>
      </c>
      <c r="I10" s="270"/>
      <c r="J10" s="262" t="s">
        <v>2672</v>
      </c>
      <c r="K10" s="161"/>
    </row>
    <row r="11" spans="1:11" ht="15" thickBot="1">
      <c r="A11" s="565"/>
      <c r="B11" s="563"/>
      <c r="C11" s="19" t="s">
        <v>690</v>
      </c>
      <c r="D11" s="161">
        <v>2475</v>
      </c>
      <c r="E11" s="173"/>
      <c r="F11" s="170"/>
      <c r="G11" s="170"/>
      <c r="H11" s="171" t="s">
        <v>1824</v>
      </c>
      <c r="I11" s="172"/>
      <c r="J11" s="195" t="s">
        <v>2673</v>
      </c>
      <c r="K11" s="169" t="s">
        <v>668</v>
      </c>
    </row>
    <row r="12" spans="1:11">
      <c r="A12" s="565"/>
      <c r="B12" s="558" t="s">
        <v>29</v>
      </c>
      <c r="C12" s="232" t="s">
        <v>2348</v>
      </c>
      <c r="D12" s="252">
        <v>104.8</v>
      </c>
      <c r="E12" s="20" t="s">
        <v>246</v>
      </c>
      <c r="F12" s="91"/>
      <c r="G12" s="91"/>
      <c r="H12" s="92" t="s">
        <v>1824</v>
      </c>
      <c r="I12" s="251" t="s">
        <v>2638</v>
      </c>
      <c r="J12" s="99" t="s">
        <v>2668</v>
      </c>
      <c r="K12" s="28"/>
    </row>
    <row r="13" spans="1:11" ht="15" thickBot="1">
      <c r="A13" s="565"/>
      <c r="B13" s="559"/>
      <c r="C13" s="233" t="s">
        <v>132</v>
      </c>
      <c r="D13" s="253">
        <v>84.36</v>
      </c>
      <c r="E13" s="128" t="s">
        <v>490</v>
      </c>
      <c r="F13" s="95"/>
      <c r="G13" s="95"/>
      <c r="H13" s="96" t="s">
        <v>1824</v>
      </c>
      <c r="I13" s="256"/>
      <c r="J13" s="267" t="s">
        <v>2669</v>
      </c>
      <c r="K13" s="26"/>
    </row>
    <row r="14" spans="1:11" ht="29">
      <c r="A14" s="565"/>
      <c r="B14" s="561" t="s">
        <v>33</v>
      </c>
      <c r="C14" s="22" t="s">
        <v>34</v>
      </c>
      <c r="D14" s="27">
        <v>314.16000000000003</v>
      </c>
      <c r="E14" s="22" t="s">
        <v>137</v>
      </c>
      <c r="F14" s="23">
        <v>0.97222222222222221</v>
      </c>
      <c r="G14" s="23">
        <v>0.11458333333333333</v>
      </c>
      <c r="H14" s="24">
        <v>44.72416666666669</v>
      </c>
      <c r="I14" s="25" t="s">
        <v>1050</v>
      </c>
      <c r="J14" s="97" t="s">
        <v>2663</v>
      </c>
      <c r="K14" s="27" t="s">
        <v>910</v>
      </c>
    </row>
    <row r="15" spans="1:11" ht="29">
      <c r="A15" s="565"/>
      <c r="B15" s="562"/>
      <c r="C15" s="19" t="s">
        <v>34</v>
      </c>
      <c r="D15" s="161">
        <v>314.16000000000003</v>
      </c>
      <c r="E15" s="127" t="s">
        <v>490</v>
      </c>
      <c r="F15" s="165"/>
      <c r="G15" s="165"/>
      <c r="H15" s="79" t="s">
        <v>1824</v>
      </c>
      <c r="I15" s="146" t="s">
        <v>2665</v>
      </c>
      <c r="J15" s="269" t="s">
        <v>2591</v>
      </c>
      <c r="K15" s="145" t="s">
        <v>910</v>
      </c>
    </row>
    <row r="16" spans="1:11" ht="15" thickBot="1">
      <c r="A16" s="566"/>
      <c r="B16" s="563"/>
      <c r="C16" s="19" t="s">
        <v>269</v>
      </c>
      <c r="D16" s="169">
        <v>288.64</v>
      </c>
      <c r="E16" s="173" t="s">
        <v>246</v>
      </c>
      <c r="F16" s="170"/>
      <c r="G16" s="170"/>
      <c r="H16" s="171" t="s">
        <v>1824</v>
      </c>
      <c r="I16" s="172"/>
      <c r="J16" s="195" t="s">
        <v>2670</v>
      </c>
      <c r="K16" s="169" t="s">
        <v>910</v>
      </c>
    </row>
    <row r="17" spans="1:11" ht="232">
      <c r="A17" s="556" t="s">
        <v>659</v>
      </c>
      <c r="B17" s="558" t="s">
        <v>8</v>
      </c>
      <c r="C17" s="232" t="s">
        <v>248</v>
      </c>
      <c r="D17" s="253">
        <v>240</v>
      </c>
      <c r="E17" s="20" t="s">
        <v>137</v>
      </c>
      <c r="F17" s="91" t="s">
        <v>307</v>
      </c>
      <c r="G17" s="91" t="s">
        <v>978</v>
      </c>
      <c r="H17" s="92">
        <v>240</v>
      </c>
      <c r="I17" s="154" t="s">
        <v>1048</v>
      </c>
      <c r="J17" s="99" t="s">
        <v>2633</v>
      </c>
      <c r="K17" s="28" t="s">
        <v>644</v>
      </c>
    </row>
    <row r="18" spans="1:11">
      <c r="A18" s="557"/>
      <c r="B18" s="559"/>
      <c r="C18" s="237" t="s">
        <v>72</v>
      </c>
      <c r="D18" s="254">
        <v>246.4</v>
      </c>
      <c r="E18" s="238" t="s">
        <v>137</v>
      </c>
      <c r="F18" s="440" t="s">
        <v>307</v>
      </c>
      <c r="G18" s="228" t="s">
        <v>978</v>
      </c>
      <c r="H18" s="96">
        <v>246</v>
      </c>
      <c r="I18" s="251" t="s">
        <v>1041</v>
      </c>
      <c r="J18" s="229" t="s">
        <v>2675</v>
      </c>
      <c r="K18" s="162" t="s">
        <v>797</v>
      </c>
    </row>
    <row r="19" spans="1:11" ht="29.5" thickBot="1">
      <c r="A19" s="557"/>
      <c r="B19" s="559"/>
      <c r="C19" s="237" t="s">
        <v>1538</v>
      </c>
      <c r="D19" s="254">
        <v>242</v>
      </c>
      <c r="E19" s="238" t="s">
        <v>490</v>
      </c>
      <c r="F19" s="228"/>
      <c r="G19" s="228"/>
      <c r="H19" s="239" t="s">
        <v>1824</v>
      </c>
      <c r="I19" s="251" t="s">
        <v>2637</v>
      </c>
      <c r="J19" s="229" t="s">
        <v>2674</v>
      </c>
      <c r="K19" s="162"/>
    </row>
    <row r="20" spans="1:11">
      <c r="A20" s="557"/>
      <c r="B20" s="561" t="s">
        <v>66</v>
      </c>
      <c r="C20" s="22" t="s">
        <v>1607</v>
      </c>
      <c r="D20" s="27">
        <v>137.28</v>
      </c>
      <c r="E20" s="22" t="s">
        <v>137</v>
      </c>
      <c r="F20" s="23" t="s">
        <v>307</v>
      </c>
      <c r="G20" s="23">
        <v>0.53125</v>
      </c>
      <c r="H20" s="24">
        <v>50.05</v>
      </c>
      <c r="I20" s="25" t="s">
        <v>1047</v>
      </c>
      <c r="J20" s="98"/>
      <c r="K20" s="27"/>
    </row>
    <row r="21" spans="1:11">
      <c r="A21" s="557"/>
      <c r="B21" s="562"/>
      <c r="C21" s="127" t="s">
        <v>1147</v>
      </c>
      <c r="D21" s="145">
        <v>19.440000000000001</v>
      </c>
      <c r="E21" s="127" t="s">
        <v>137</v>
      </c>
      <c r="F21" s="298" t="s">
        <v>307</v>
      </c>
      <c r="G21" s="165" t="s">
        <v>978</v>
      </c>
      <c r="H21" s="79">
        <v>19</v>
      </c>
      <c r="I21" s="146" t="s">
        <v>1042</v>
      </c>
      <c r="J21" s="242"/>
      <c r="K21" s="145"/>
    </row>
    <row r="22" spans="1:11">
      <c r="A22" s="557"/>
      <c r="B22" s="562"/>
      <c r="C22" s="405" t="s">
        <v>1650</v>
      </c>
      <c r="D22" s="145">
        <v>182.16</v>
      </c>
      <c r="E22" s="405" t="s">
        <v>773</v>
      </c>
      <c r="F22" s="441"/>
      <c r="G22" s="406"/>
      <c r="H22" s="79"/>
      <c r="I22" s="407" t="s">
        <v>2677</v>
      </c>
      <c r="J22" s="356" t="s">
        <v>2676</v>
      </c>
      <c r="K22" s="145"/>
    </row>
    <row r="23" spans="1:11" ht="102" thickBot="1">
      <c r="A23" s="557"/>
      <c r="B23" s="563"/>
      <c r="C23" s="78" t="s">
        <v>1607</v>
      </c>
      <c r="D23" s="153">
        <v>137.28</v>
      </c>
      <c r="E23" s="78" t="s">
        <v>137</v>
      </c>
      <c r="F23" s="265">
        <v>0.77777777777777779</v>
      </c>
      <c r="G23" s="265">
        <v>0.92361111111111116</v>
      </c>
      <c r="H23" s="266">
        <v>20.020000000000003</v>
      </c>
      <c r="I23" s="155" t="s">
        <v>1047</v>
      </c>
      <c r="J23" s="268" t="s">
        <v>2662</v>
      </c>
      <c r="K23" s="153"/>
    </row>
    <row r="24" spans="1:11" ht="29">
      <c r="A24" s="567" t="s">
        <v>660</v>
      </c>
      <c r="B24" s="558" t="s">
        <v>20</v>
      </c>
      <c r="C24" s="232" t="s">
        <v>116</v>
      </c>
      <c r="D24" s="252">
        <v>321.64</v>
      </c>
      <c r="E24" s="20" t="s">
        <v>490</v>
      </c>
      <c r="F24" s="21"/>
      <c r="G24" s="21"/>
      <c r="H24" s="194" t="s">
        <v>1824</v>
      </c>
      <c r="I24" s="154" t="s">
        <v>2639</v>
      </c>
      <c r="J24" s="99"/>
      <c r="K24" s="28" t="s">
        <v>391</v>
      </c>
    </row>
    <row r="25" spans="1:11">
      <c r="A25" s="568"/>
      <c r="B25" s="559"/>
      <c r="C25" s="233" t="s">
        <v>57</v>
      </c>
      <c r="D25" s="253">
        <v>445.28</v>
      </c>
      <c r="E25" s="128" t="s">
        <v>490</v>
      </c>
      <c r="F25" s="95"/>
      <c r="G25" s="95"/>
      <c r="H25" s="96" t="s">
        <v>1824</v>
      </c>
      <c r="I25" s="256" t="s">
        <v>2640</v>
      </c>
      <c r="J25" s="267"/>
      <c r="K25" s="26" t="s">
        <v>392</v>
      </c>
    </row>
    <row r="26" spans="1:11">
      <c r="A26" s="568"/>
      <c r="B26" s="559"/>
      <c r="C26" s="233" t="s">
        <v>57</v>
      </c>
      <c r="D26" s="253">
        <v>445.28</v>
      </c>
      <c r="E26" s="128" t="s">
        <v>490</v>
      </c>
      <c r="F26" s="374"/>
      <c r="G26" s="374"/>
      <c r="H26" s="404"/>
      <c r="I26" s="144" t="s">
        <v>2642</v>
      </c>
      <c r="J26" s="267"/>
      <c r="K26" s="26" t="s">
        <v>392</v>
      </c>
    </row>
    <row r="27" spans="1:11">
      <c r="A27" s="568"/>
      <c r="B27" s="559"/>
      <c r="C27" s="233" t="s">
        <v>313</v>
      </c>
      <c r="D27" s="253">
        <v>252.7</v>
      </c>
      <c r="E27" s="128" t="s">
        <v>490</v>
      </c>
      <c r="F27" s="374"/>
      <c r="G27" s="374"/>
      <c r="H27" s="404"/>
      <c r="I27" s="144" t="s">
        <v>2644</v>
      </c>
      <c r="J27" s="267"/>
      <c r="K27" s="26"/>
    </row>
    <row r="28" spans="1:11" ht="15" thickBot="1">
      <c r="A28" s="568"/>
      <c r="B28" s="560"/>
      <c r="C28" s="233" t="s">
        <v>116</v>
      </c>
      <c r="D28" s="253">
        <v>321.64</v>
      </c>
      <c r="E28" s="128" t="s">
        <v>490</v>
      </c>
      <c r="F28" s="204"/>
      <c r="G28" s="204"/>
      <c r="H28" s="168" t="s">
        <v>1824</v>
      </c>
      <c r="I28" s="144" t="s">
        <v>2643</v>
      </c>
      <c r="J28" s="211"/>
      <c r="K28" s="166" t="s">
        <v>391</v>
      </c>
    </row>
    <row r="29" spans="1:11" ht="29">
      <c r="A29" s="568"/>
      <c r="B29" s="570" t="s">
        <v>22</v>
      </c>
      <c r="C29" s="232" t="s">
        <v>122</v>
      </c>
      <c r="D29" s="252">
        <v>15.952</v>
      </c>
      <c r="E29" s="20" t="s">
        <v>768</v>
      </c>
      <c r="F29" s="21"/>
      <c r="G29" s="21"/>
      <c r="H29" s="92" t="s">
        <v>1824</v>
      </c>
      <c r="I29" s="154" t="s">
        <v>2641</v>
      </c>
      <c r="J29" s="100" t="s">
        <v>2679</v>
      </c>
      <c r="K29" s="28"/>
    </row>
    <row r="30" spans="1:11" ht="29">
      <c r="A30" s="568"/>
      <c r="B30" s="572"/>
      <c r="C30" s="234" t="s">
        <v>123</v>
      </c>
      <c r="D30" s="254">
        <v>211.928</v>
      </c>
      <c r="E30" s="32" t="s">
        <v>768</v>
      </c>
      <c r="F30" s="257"/>
      <c r="G30" s="257"/>
      <c r="H30" s="96" t="s">
        <v>1824</v>
      </c>
      <c r="I30" s="256" t="s">
        <v>2641</v>
      </c>
      <c r="J30" s="263" t="s">
        <v>2680</v>
      </c>
      <c r="K30" s="26"/>
    </row>
    <row r="31" spans="1:11" ht="15" thickBot="1">
      <c r="A31" s="569"/>
      <c r="B31" s="571"/>
      <c r="C31" s="235" t="s">
        <v>478</v>
      </c>
      <c r="D31" s="255">
        <v>5.3</v>
      </c>
      <c r="E31" s="167"/>
      <c r="F31" s="196"/>
      <c r="G31" s="196"/>
      <c r="H31" s="168" t="s">
        <v>1824</v>
      </c>
      <c r="I31" s="174"/>
      <c r="J31" s="230" t="s">
        <v>2678</v>
      </c>
      <c r="K31" s="166" t="s">
        <v>477</v>
      </c>
    </row>
    <row r="32" spans="1:11" ht="15" thickBot="1">
      <c r="C32" s="102"/>
      <c r="E32" s="2"/>
      <c r="G32" s="198" t="s">
        <v>37</v>
      </c>
      <c r="H32" s="199">
        <f>SUM(H7:H31)</f>
        <v>645.94208333333336</v>
      </c>
      <c r="I32" s="103"/>
    </row>
    <row r="33" spans="3:8">
      <c r="C33" s="102"/>
      <c r="E33" s="2"/>
      <c r="G33" s="104"/>
      <c r="H33" s="105"/>
    </row>
    <row r="34" spans="3:8">
      <c r="C34" s="102"/>
      <c r="E34" s="2"/>
      <c r="G34" s="104"/>
      <c r="H34" s="105"/>
    </row>
    <row r="35" spans="3:8">
      <c r="C35" s="102"/>
    </row>
    <row r="36" spans="3:8">
      <c r="C36" s="102"/>
    </row>
    <row r="37" spans="3:8">
      <c r="C37" s="102"/>
    </row>
    <row r="38" spans="3:8">
      <c r="C38" s="102"/>
    </row>
    <row r="39" spans="3:8">
      <c r="C39" s="241"/>
    </row>
    <row r="40" spans="3:8">
      <c r="C40" s="241"/>
    </row>
    <row r="41" spans="3:8">
      <c r="C41" s="241"/>
    </row>
    <row r="42" spans="3:8">
      <c r="C42" s="241"/>
    </row>
    <row r="43" spans="3:8">
      <c r="C43" s="241"/>
    </row>
    <row r="44" spans="3:8">
      <c r="C44" s="241"/>
    </row>
    <row r="45" spans="3:8">
      <c r="C45" s="241"/>
    </row>
    <row r="46" spans="3:8">
      <c r="C46" s="241"/>
    </row>
    <row r="47" spans="3:8">
      <c r="C47" s="241"/>
    </row>
    <row r="48" spans="3:8">
      <c r="C48" s="241"/>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sheetData>
  <mergeCells count="24">
    <mergeCell ref="A17:A23"/>
    <mergeCell ref="B17:B19"/>
    <mergeCell ref="B20:B23"/>
    <mergeCell ref="A24:A31"/>
    <mergeCell ref="B24:B28"/>
    <mergeCell ref="B29:B31"/>
    <mergeCell ref="A7:A16"/>
    <mergeCell ref="B7:B8"/>
    <mergeCell ref="B9:B11"/>
    <mergeCell ref="B12:B13"/>
    <mergeCell ref="B14:B16"/>
    <mergeCell ref="A2:I3"/>
    <mergeCell ref="J2:J3"/>
    <mergeCell ref="K2:K3"/>
    <mergeCell ref="A4:A6"/>
    <mergeCell ref="B4:B6"/>
    <mergeCell ref="C4:C6"/>
    <mergeCell ref="D4:D6"/>
    <mergeCell ref="E4:E6"/>
    <mergeCell ref="F4:G5"/>
    <mergeCell ref="H4:H5"/>
    <mergeCell ref="I4:I6"/>
    <mergeCell ref="J4:J6"/>
    <mergeCell ref="K4:K6"/>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0">
        <x14:dataValidation type="list" allowBlank="1" showInputMessage="1" xr:uid="{F4817637-2A06-47B8-82BB-40E283E05607}">
          <x14:formula1>
            <xm:f>Guias!$A$2:$A$4</xm:f>
          </x14:formula1>
          <xm:sqref>C7:C8</xm:sqref>
        </x14:dataValidation>
        <x14:dataValidation type="list" allowBlank="1" showInputMessage="1" xr:uid="{60F5D8CF-E203-43D6-9FFA-4FEF349C1EFE}">
          <x14:formula1>
            <xm:f>Guias!$A$85:$A$142</xm:f>
          </x14:formula1>
          <xm:sqref>C20:C23</xm:sqref>
        </x14:dataValidation>
        <x14:dataValidation type="list" allowBlank="1" showInputMessage="1" xr:uid="{89079078-C67F-46F8-AD88-FF89979290BD}">
          <x14:formula1>
            <xm:f>Guias!$A$245:$A$259</xm:f>
          </x14:formula1>
          <xm:sqref>C12:C13</xm:sqref>
        </x14:dataValidation>
        <x14:dataValidation type="list" allowBlank="1" showInputMessage="1" xr:uid="{EBAE74D7-E1DD-4161-BF88-4D07623976D7}">
          <x14:formula1>
            <xm:f>Guias!$A$200:$A$224</xm:f>
          </x14:formula1>
          <xm:sqref>C9:C11</xm:sqref>
        </x14:dataValidation>
        <x14:dataValidation type="list" allowBlank="1" showInputMessage="1" xr:uid="{108FDC1D-AE74-461F-BBFC-96302D84997B}">
          <x14:formula1>
            <xm:f>Guias!$A$260:$A$272</xm:f>
          </x14:formula1>
          <xm:sqref>C14:C16</xm:sqref>
        </x14:dataValidation>
        <x14:dataValidation type="list" allowBlank="1" showInputMessage="1" xr:uid="{E5A45442-FF00-4FFC-9F6F-E95C125F0294}">
          <x14:formula1>
            <xm:f>Guias!$A$172:$A$199</xm:f>
          </x14:formula1>
          <xm:sqref>C29:C31</xm:sqref>
        </x14:dataValidation>
        <x14:dataValidation type="list" allowBlank="1" showInputMessage="1" xr:uid="{EC005D82-3B98-4635-AC9B-5B00A65C9821}">
          <x14:formula1>
            <xm:f>Guias!$A$143:$A$167</xm:f>
          </x14:formula1>
          <xm:sqref>C24:C28</xm:sqref>
        </x14:dataValidation>
        <x14:dataValidation type="list" allowBlank="1" showInputMessage="1" xr:uid="{8404816F-055F-43F7-9FDB-A76278C990CA}">
          <x14:formula1>
            <xm:f>Guias!$A$5:$A$84</xm:f>
          </x14:formula1>
          <xm:sqref>C17:C19</xm:sqref>
        </x14:dataValidation>
        <x14:dataValidation type="list" allowBlank="1" showInputMessage="1" xr:uid="{EDB13304-788A-492B-9AB2-E8613ADBF8F0}">
          <x14:formula1>
            <xm:f>Guias!$H$3:$H$22</xm:f>
          </x14:formula1>
          <xm:sqref>E7:E31</xm:sqref>
        </x14:dataValidation>
        <x14:dataValidation type="list" allowBlank="1" showInputMessage="1" xr:uid="{B15DC748-2567-4E1C-9EDA-E6509471C645}">
          <x14:formula1>
            <xm:f>Guias!$J$3:$J$25</xm:f>
          </x14:formula1>
          <xm:sqref>I7:I31</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80D78-9F26-4767-818F-6C21C83450C4}">
  <sheetPr codeName="Sheet44"/>
  <dimension ref="A1:K86"/>
  <sheetViews>
    <sheetView zoomScale="74" zoomScaleNormal="90" workbookViewId="0">
      <selection activeCell="J36" sqref="J36"/>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1" ht="15" thickBot="1"/>
    <row r="2" spans="1:11" ht="21.65" customHeight="1">
      <c r="A2" s="544" t="s">
        <v>0</v>
      </c>
      <c r="B2" s="545"/>
      <c r="C2" s="545"/>
      <c r="D2" s="545"/>
      <c r="E2" s="545"/>
      <c r="F2" s="545"/>
      <c r="G2" s="545"/>
      <c r="H2" s="545"/>
      <c r="I2" s="546"/>
      <c r="J2" s="532" t="s">
        <v>1033</v>
      </c>
      <c r="K2" s="532"/>
    </row>
    <row r="3" spans="1:11" ht="24.75" customHeight="1" thickBot="1">
      <c r="A3" s="547"/>
      <c r="B3" s="548"/>
      <c r="C3" s="548"/>
      <c r="D3" s="548"/>
      <c r="E3" s="548"/>
      <c r="F3" s="548"/>
      <c r="G3" s="548"/>
      <c r="H3" s="548"/>
      <c r="I3" s="549"/>
      <c r="J3" s="533"/>
      <c r="K3" s="533"/>
    </row>
    <row r="4" spans="1:11" ht="20.25" customHeight="1">
      <c r="A4" s="553" t="s">
        <v>661</v>
      </c>
      <c r="B4" s="537" t="s">
        <v>76</v>
      </c>
      <c r="C4" s="537" t="s">
        <v>2</v>
      </c>
      <c r="D4" s="534" t="s">
        <v>314</v>
      </c>
      <c r="E4" s="537" t="s">
        <v>39</v>
      </c>
      <c r="F4" s="540" t="s">
        <v>3</v>
      </c>
      <c r="G4" s="541"/>
      <c r="H4" s="534" t="s">
        <v>4</v>
      </c>
      <c r="I4" s="537" t="s">
        <v>5</v>
      </c>
      <c r="J4" s="537" t="s">
        <v>183</v>
      </c>
      <c r="K4" s="550" t="s">
        <v>924</v>
      </c>
    </row>
    <row r="5" spans="1:11" ht="14.25" customHeight="1">
      <c r="A5" s="554"/>
      <c r="B5" s="538"/>
      <c r="C5" s="538"/>
      <c r="D5" s="535"/>
      <c r="E5" s="538"/>
      <c r="F5" s="542"/>
      <c r="G5" s="543"/>
      <c r="H5" s="535"/>
      <c r="I5" s="538"/>
      <c r="J5" s="538"/>
      <c r="K5" s="551"/>
    </row>
    <row r="6" spans="1:11" ht="24.75" customHeight="1" thickBot="1">
      <c r="A6" s="555"/>
      <c r="B6" s="539"/>
      <c r="C6" s="539"/>
      <c r="D6" s="536"/>
      <c r="E6" s="539"/>
      <c r="F6" s="209" t="s">
        <v>6</v>
      </c>
      <c r="G6" s="210" t="s">
        <v>7</v>
      </c>
      <c r="H6" s="210" t="s">
        <v>1029</v>
      </c>
      <c r="I6" s="539"/>
      <c r="J6" s="539"/>
      <c r="K6" s="552"/>
    </row>
    <row r="7" spans="1:11">
      <c r="A7" s="564" t="s">
        <v>658</v>
      </c>
      <c r="B7" s="561" t="s">
        <v>67</v>
      </c>
      <c r="C7" s="22"/>
      <c r="D7" s="27">
        <f>IF(C7="",,VLOOKUP(C7,CIERRE!A$70:AJ$800,9,FALSE))</f>
        <v>0</v>
      </c>
      <c r="E7" s="22"/>
      <c r="F7" s="23"/>
      <c r="G7" s="23"/>
      <c r="H7" s="24" t="str">
        <f t="shared" ref="H7:H54" si="0">IF(MID(G7,1,3)="Con","",IF(E7="APAGADO",D7/24*(IF((G7-F7)*24&gt;0,(G7-F7)*24,24+(G7-F7)*24))," "))</f>
        <v xml:space="preserve"> </v>
      </c>
      <c r="I7" s="25"/>
      <c r="J7" s="97"/>
      <c r="K7" s="27"/>
    </row>
    <row r="8" spans="1:11" ht="15" customHeight="1" thickBot="1">
      <c r="A8" s="565"/>
      <c r="B8" s="563"/>
      <c r="C8" s="19"/>
      <c r="D8" s="161">
        <f>IF(C8="",,VLOOKUP(C8,CIERRE!A$70:AJ$800,9,FALSE))</f>
        <v>0</v>
      </c>
      <c r="E8" s="78"/>
      <c r="F8" s="170"/>
      <c r="G8" s="170"/>
      <c r="H8" s="171" t="str">
        <f t="shared" si="0"/>
        <v xml:space="preserve"> </v>
      </c>
      <c r="I8" s="155"/>
      <c r="J8" s="231"/>
      <c r="K8" s="151"/>
    </row>
    <row r="9" spans="1:11" ht="15" customHeight="1">
      <c r="A9" s="565"/>
      <c r="B9" s="558" t="s">
        <v>127</v>
      </c>
      <c r="C9" s="232"/>
      <c r="D9" s="252">
        <f>IF(C9="",,VLOOKUP(C9,CIERRE!A$70:AJ$800,9,FALSE))</f>
        <v>0</v>
      </c>
      <c r="E9" s="20"/>
      <c r="F9" s="91"/>
      <c r="G9" s="91"/>
      <c r="H9" s="92" t="str">
        <f t="shared" si="0"/>
        <v xml:space="preserve"> </v>
      </c>
      <c r="I9" s="154"/>
      <c r="J9" s="99"/>
      <c r="K9" s="28"/>
    </row>
    <row r="10" spans="1:11" ht="15" customHeight="1" thickBot="1">
      <c r="A10" s="565"/>
      <c r="B10" s="560"/>
      <c r="C10" s="233"/>
      <c r="D10" s="253">
        <f>IF(C10="",,VLOOKUP(C10,CIERRE!A$70:AJ$800,9,FALSE))</f>
        <v>0</v>
      </c>
      <c r="E10" s="128"/>
      <c r="F10" s="204"/>
      <c r="G10" s="204"/>
      <c r="H10" s="168" t="str">
        <f t="shared" si="0"/>
        <v xml:space="preserve"> </v>
      </c>
      <c r="I10" s="174"/>
      <c r="J10" s="101"/>
      <c r="K10" s="149"/>
    </row>
    <row r="11" spans="1:11">
      <c r="A11" s="565"/>
      <c r="B11" s="561" t="s">
        <v>23</v>
      </c>
      <c r="C11" s="22" t="s">
        <v>1712</v>
      </c>
      <c r="D11" s="27">
        <f>IF(C11="",,VLOOKUP(C11,CIERRE!A$70:AJ$800,9,FALSE))</f>
        <v>581.13</v>
      </c>
      <c r="E11" s="22" t="s">
        <v>765</v>
      </c>
      <c r="F11" s="23"/>
      <c r="G11" s="23"/>
      <c r="H11" s="24" t="str">
        <f t="shared" si="0"/>
        <v xml:space="preserve"> </v>
      </c>
      <c r="I11" s="25" t="s">
        <v>2709</v>
      </c>
      <c r="J11" s="97"/>
      <c r="K11" s="27" t="e">
        <f>IF(C11="",,VLOOKUP(C11,Patrones!$A$1:$E$293,5,FALSE))</f>
        <v>#N/A</v>
      </c>
    </row>
    <row r="12" spans="1:11">
      <c r="A12" s="565"/>
      <c r="B12" s="562"/>
      <c r="C12" s="19"/>
      <c r="D12" s="161">
        <f>IF(C12="",,VLOOKUP(C12,CIERRE!A$70:AJ$800,9,FALSE))</f>
        <v>0</v>
      </c>
      <c r="E12" s="19"/>
      <c r="F12" s="83"/>
      <c r="G12" s="83"/>
      <c r="H12" s="226" t="str">
        <f t="shared" si="0"/>
        <v xml:space="preserve"> </v>
      </c>
      <c r="I12" s="270"/>
      <c r="J12" s="262"/>
      <c r="K12" s="161">
        <f>IF(C12="",,VLOOKUP(C12,Patrones!$A$1:$E$293,5,FALSE))</f>
        <v>0</v>
      </c>
    </row>
    <row r="13" spans="1:11" ht="15" thickBot="1">
      <c r="A13" s="565"/>
      <c r="B13" s="563"/>
      <c r="C13" s="19"/>
      <c r="D13" s="161">
        <f>IF(C13="",,VLOOKUP(C13,CIERRE!A$70:AJ$800,9,FALSE))</f>
        <v>0</v>
      </c>
      <c r="E13" s="173"/>
      <c r="F13" s="170"/>
      <c r="G13" s="170"/>
      <c r="H13" s="171" t="str">
        <f t="shared" si="0"/>
        <v xml:space="preserve"> </v>
      </c>
      <c r="I13" s="172"/>
      <c r="J13" s="195"/>
      <c r="K13" s="169">
        <f>IF(C13="",,VLOOKUP(C13,Patrones!$A$1:$E$293,5,FALSE))</f>
        <v>0</v>
      </c>
    </row>
    <row r="14" spans="1:11">
      <c r="A14" s="565"/>
      <c r="B14" s="558" t="s">
        <v>29</v>
      </c>
      <c r="C14" s="232"/>
      <c r="D14" s="252">
        <f>IF(C14="",,VLOOKUP(C14,CIERRE!A$70:AJ$800,9,FALSE))</f>
        <v>0</v>
      </c>
      <c r="E14" s="20"/>
      <c r="F14" s="91"/>
      <c r="G14" s="91"/>
      <c r="H14" s="92" t="str">
        <f t="shared" si="0"/>
        <v xml:space="preserve"> </v>
      </c>
      <c r="I14" s="251"/>
      <c r="J14" s="99"/>
      <c r="K14" s="28"/>
    </row>
    <row r="15" spans="1:11">
      <c r="A15" s="565"/>
      <c r="B15" s="559"/>
      <c r="C15" s="233"/>
      <c r="D15" s="253">
        <f>IF(C15="",,VLOOKUP(C15,CIERRE!A$70:AJ$800,9,FALSE))</f>
        <v>0</v>
      </c>
      <c r="E15" s="128"/>
      <c r="F15" s="95"/>
      <c r="G15" s="95"/>
      <c r="H15" s="96" t="str">
        <f t="shared" si="0"/>
        <v xml:space="preserve"> </v>
      </c>
      <c r="I15" s="256"/>
      <c r="J15" s="267"/>
      <c r="K15" s="26"/>
    </row>
    <row r="16" spans="1:11" ht="15" thickBot="1">
      <c r="A16" s="565"/>
      <c r="B16" s="560"/>
      <c r="C16" s="233"/>
      <c r="D16" s="253">
        <f>IF(C16="",,VLOOKUP(C16,CIERRE!A$70:AJ$800,9,FALSE))</f>
        <v>0</v>
      </c>
      <c r="E16" s="128"/>
      <c r="F16" s="204"/>
      <c r="G16" s="204"/>
      <c r="H16" s="168" t="str">
        <f t="shared" si="0"/>
        <v xml:space="preserve"> </v>
      </c>
      <c r="I16" s="144"/>
      <c r="J16" s="211"/>
      <c r="K16" s="166"/>
    </row>
    <row r="17" spans="1:11">
      <c r="A17" s="565"/>
      <c r="B17" s="561" t="s">
        <v>33</v>
      </c>
      <c r="C17" s="22"/>
      <c r="D17" s="27">
        <f>IF(C17="",,VLOOKUP(C17,CIERRE!A$70:AJ$800,9,FALSE))</f>
        <v>0</v>
      </c>
      <c r="E17" s="22"/>
      <c r="F17" s="23"/>
      <c r="G17" s="23"/>
      <c r="H17" s="24" t="str">
        <f t="shared" si="0"/>
        <v xml:space="preserve"> </v>
      </c>
      <c r="I17" s="25"/>
      <c r="J17" s="97"/>
      <c r="K17" s="27">
        <f>IF(C17="",,VLOOKUP(C17,Patrones!$A$1:$E$293,5,FALSE))</f>
        <v>0</v>
      </c>
    </row>
    <row r="18" spans="1:11">
      <c r="A18" s="565"/>
      <c r="B18" s="562"/>
      <c r="C18" s="19"/>
      <c r="D18" s="161">
        <f>IF(C18="",,VLOOKUP(C18,CIERRE!A$70:AJ$800,9,FALSE))</f>
        <v>0</v>
      </c>
      <c r="E18" s="127"/>
      <c r="F18" s="165"/>
      <c r="G18" s="165"/>
      <c r="H18" s="79" t="str">
        <f t="shared" si="0"/>
        <v xml:space="preserve"> </v>
      </c>
      <c r="I18" s="146"/>
      <c r="J18" s="269"/>
      <c r="K18" s="145">
        <f>IF(C18="",,VLOOKUP(C18,Patrones!$A$1:$E$293,5,FALSE))</f>
        <v>0</v>
      </c>
    </row>
    <row r="19" spans="1:11" ht="15" thickBot="1">
      <c r="A19" s="566"/>
      <c r="B19" s="563"/>
      <c r="C19" s="19"/>
      <c r="D19" s="169">
        <f>IF(C19="",,VLOOKUP(C19,CIERRE!A$70:AJ$800,9,FALSE))</f>
        <v>0</v>
      </c>
      <c r="E19" s="173"/>
      <c r="F19" s="170"/>
      <c r="G19" s="170"/>
      <c r="H19" s="171" t="str">
        <f t="shared" si="0"/>
        <v xml:space="preserve"> </v>
      </c>
      <c r="I19" s="172"/>
      <c r="J19" s="195"/>
      <c r="K19" s="169">
        <f>IF(C19="",,VLOOKUP(C19,Patrones!$A$1:$E$293,5,FALSE))</f>
        <v>0</v>
      </c>
    </row>
    <row r="20" spans="1:11">
      <c r="A20" s="556" t="s">
        <v>659</v>
      </c>
      <c r="B20" s="558" t="s">
        <v>8</v>
      </c>
      <c r="C20" s="232" t="s">
        <v>248</v>
      </c>
      <c r="D20" s="253">
        <f>IF(C20="",,VLOOKUP(C20,CIERRE!A$70:AJ$800,9,FALSE))</f>
        <v>240</v>
      </c>
      <c r="E20" s="20" t="s">
        <v>137</v>
      </c>
      <c r="F20" s="91" t="s">
        <v>307</v>
      </c>
      <c r="G20" s="91" t="s">
        <v>978</v>
      </c>
      <c r="H20" s="92">
        <v>240</v>
      </c>
      <c r="I20" s="154" t="s">
        <v>1048</v>
      </c>
      <c r="J20" s="99"/>
      <c r="K20" s="28" t="str">
        <f>IF(C20="",,VLOOKUP(C20,Patrones!$A$1:$E$293,5,FALSE))</f>
        <v>ACAO-155IUI</v>
      </c>
    </row>
    <row r="21" spans="1:11">
      <c r="A21" s="557"/>
      <c r="B21" s="559"/>
      <c r="C21" s="237" t="s">
        <v>72</v>
      </c>
      <c r="D21" s="254">
        <f>IF(C21="",,VLOOKUP(C21,CIERRE!A$70:AJ$800,9,FALSE))</f>
        <v>246.4</v>
      </c>
      <c r="E21" s="238" t="s">
        <v>137</v>
      </c>
      <c r="F21" s="440" t="s">
        <v>307</v>
      </c>
      <c r="G21" s="228" t="s">
        <v>978</v>
      </c>
      <c r="H21" s="96">
        <v>246</v>
      </c>
      <c r="I21" s="251" t="s">
        <v>1041</v>
      </c>
      <c r="J21" s="229" t="s">
        <v>2710</v>
      </c>
      <c r="K21" s="162" t="str">
        <f>IF(C21="",,VLOOKUP(C21,Patrones!$A$1:$E$293,5,FALSE))</f>
        <v>ACAI-107IUI</v>
      </c>
    </row>
    <row r="22" spans="1:11" ht="29">
      <c r="A22" s="557"/>
      <c r="B22" s="559"/>
      <c r="C22" s="237" t="s">
        <v>1271</v>
      </c>
      <c r="D22" s="254">
        <f>IF(C22="",,VLOOKUP(C22,CIERRE!A$70:AJ$800,9,FALSE))</f>
        <v>272</v>
      </c>
      <c r="E22" s="238" t="s">
        <v>507</v>
      </c>
      <c r="F22" s="228"/>
      <c r="G22" s="228"/>
      <c r="H22" s="239" t="str">
        <f t="shared" ref="H22:H28" si="1">IF(MID(G22,1,3)="Con","",IF(E22="APAGADO",D22/24*(IF((G22-F22)*24&gt;0,(G22-F22)*24,24+(G22-F22)*24))," "))</f>
        <v xml:space="preserve"> </v>
      </c>
      <c r="I22" s="251" t="s">
        <v>2708</v>
      </c>
      <c r="J22" s="229"/>
      <c r="K22" s="162"/>
    </row>
    <row r="23" spans="1:11">
      <c r="A23" s="557"/>
      <c r="B23" s="559"/>
      <c r="C23" s="237"/>
      <c r="D23" s="254">
        <f>IF(C23="",,VLOOKUP(C23,CIERRE!A$70:AJ$800,9,FALSE))</f>
        <v>0</v>
      </c>
      <c r="E23" s="238"/>
      <c r="F23" s="228"/>
      <c r="G23" s="228"/>
      <c r="H23" s="239" t="str">
        <f t="shared" si="1"/>
        <v xml:space="preserve"> </v>
      </c>
      <c r="I23" s="251"/>
      <c r="J23" s="229"/>
      <c r="K23" s="162"/>
    </row>
    <row r="24" spans="1:11">
      <c r="A24" s="557"/>
      <c r="B24" s="559"/>
      <c r="C24" s="237"/>
      <c r="D24" s="254">
        <f>IF(C24="",,VLOOKUP(C24,CIERRE!A$70:AJ$800,9,FALSE))</f>
        <v>0</v>
      </c>
      <c r="E24" s="238"/>
      <c r="F24" s="228"/>
      <c r="G24" s="228"/>
      <c r="H24" s="239" t="str">
        <f t="shared" si="1"/>
        <v xml:space="preserve"> </v>
      </c>
      <c r="I24" s="251"/>
      <c r="J24" s="229"/>
      <c r="K24" s="162"/>
    </row>
    <row r="25" spans="1:11">
      <c r="A25" s="557"/>
      <c r="B25" s="559"/>
      <c r="C25" s="237"/>
      <c r="D25" s="254">
        <f>IF(C25="",,VLOOKUP(C25,CIERRE!A$70:AJ$800,9,FALSE))</f>
        <v>0</v>
      </c>
      <c r="E25" s="238"/>
      <c r="F25" s="228"/>
      <c r="G25" s="228"/>
      <c r="H25" s="239" t="str">
        <f t="shared" si="1"/>
        <v xml:space="preserve"> </v>
      </c>
      <c r="I25" s="251"/>
      <c r="J25" s="229"/>
      <c r="K25" s="162"/>
    </row>
    <row r="26" spans="1:11">
      <c r="A26" s="557"/>
      <c r="B26" s="559"/>
      <c r="C26" s="237"/>
      <c r="D26" s="254">
        <f>IF(C26="",,VLOOKUP(C26,CIERRE!A$70:AJ$800,9,FALSE))</f>
        <v>0</v>
      </c>
      <c r="E26" s="238"/>
      <c r="F26" s="228"/>
      <c r="G26" s="228"/>
      <c r="H26" s="239" t="str">
        <f t="shared" si="1"/>
        <v xml:space="preserve"> </v>
      </c>
      <c r="I26" s="251"/>
      <c r="J26" s="229"/>
      <c r="K26" s="162"/>
    </row>
    <row r="27" spans="1:11">
      <c r="A27" s="557"/>
      <c r="B27" s="559"/>
      <c r="C27" s="237"/>
      <c r="D27" s="254">
        <f>IF(C27="",,VLOOKUP(C27,CIERRE!A$70:AJ$800,9,FALSE))</f>
        <v>0</v>
      </c>
      <c r="E27" s="238"/>
      <c r="F27" s="228"/>
      <c r="G27" s="228"/>
      <c r="H27" s="239" t="str">
        <f t="shared" si="1"/>
        <v xml:space="preserve"> </v>
      </c>
      <c r="I27" s="251"/>
      <c r="J27" s="229"/>
      <c r="K27" s="162"/>
    </row>
    <row r="28" spans="1:11">
      <c r="A28" s="557"/>
      <c r="B28" s="559"/>
      <c r="C28" s="237"/>
      <c r="D28" s="254">
        <f>IF(C28="",,VLOOKUP(C28,CIERRE!A$70:AJ$800,9,FALSE))</f>
        <v>0</v>
      </c>
      <c r="E28" s="238"/>
      <c r="F28" s="228"/>
      <c r="G28" s="228"/>
      <c r="H28" s="239" t="str">
        <f t="shared" si="1"/>
        <v xml:space="preserve"> </v>
      </c>
      <c r="I28" s="251"/>
      <c r="J28" s="229"/>
      <c r="K28" s="162"/>
    </row>
    <row r="29" spans="1:11">
      <c r="A29" s="557"/>
      <c r="B29" s="559"/>
      <c r="C29" s="237"/>
      <c r="D29" s="254">
        <f>IF(C29="",,VLOOKUP(C29,CIERRE!A$70:AJ$800,9,FALSE))</f>
        <v>0</v>
      </c>
      <c r="E29" s="238"/>
      <c r="F29" s="228"/>
      <c r="G29" s="228"/>
      <c r="H29" s="239" t="str">
        <f t="shared" si="0"/>
        <v xml:space="preserve"> </v>
      </c>
      <c r="I29" s="251"/>
      <c r="J29" s="229"/>
      <c r="K29" s="162">
        <f>IF(C29="",,VLOOKUP(C29,Patrones!$A$1:$E$293,5,FALSE))</f>
        <v>0</v>
      </c>
    </row>
    <row r="30" spans="1:11" ht="15" thickBot="1">
      <c r="A30" s="557"/>
      <c r="B30" s="559"/>
      <c r="C30" s="237"/>
      <c r="D30" s="350">
        <f>IF(C30="",,VLOOKUP(C30,CIERRE!A$70:AJ$800,9,FALSE))</f>
        <v>0</v>
      </c>
      <c r="E30" s="238"/>
      <c r="F30" s="228"/>
      <c r="G30" s="228"/>
      <c r="H30" s="239" t="str">
        <f t="shared" si="0"/>
        <v xml:space="preserve"> </v>
      </c>
      <c r="I30" s="431"/>
      <c r="J30" s="101"/>
      <c r="K30" s="29">
        <f>IF(C30="",,VLOOKUP(C30,Patrones!$A$1:$E$293,5,FALSE))</f>
        <v>0</v>
      </c>
    </row>
    <row r="31" spans="1:11">
      <c r="A31" s="557"/>
      <c r="B31" s="561" t="s">
        <v>66</v>
      </c>
      <c r="C31" s="22" t="s">
        <v>1147</v>
      </c>
      <c r="D31" s="27">
        <f>IF(C31="",,VLOOKUP(C31,CIERRE!A$70:AJ$800,9,FALSE))</f>
        <v>19.440000000000001</v>
      </c>
      <c r="E31" s="22" t="s">
        <v>137</v>
      </c>
      <c r="F31" s="297" t="s">
        <v>307</v>
      </c>
      <c r="G31" s="23" t="s">
        <v>978</v>
      </c>
      <c r="H31" s="24">
        <v>19</v>
      </c>
      <c r="I31" s="25" t="s">
        <v>1042</v>
      </c>
      <c r="J31" s="98"/>
      <c r="K31" s="27" t="e">
        <f>IF(C31="",,VLOOKUP(C31,Patrones!$A$1:$E$293,5,FALSE))</f>
        <v>#N/A</v>
      </c>
    </row>
    <row r="32" spans="1:11">
      <c r="A32" s="557"/>
      <c r="B32" s="562"/>
      <c r="C32" s="127" t="s">
        <v>112</v>
      </c>
      <c r="D32" s="145">
        <f>IF(C32="",,VLOOKUP(C32,CIERRE!A$70:AJ$800,9,FALSE))</f>
        <v>199.32</v>
      </c>
      <c r="E32" s="127" t="s">
        <v>137</v>
      </c>
      <c r="F32" s="165">
        <v>0.4375</v>
      </c>
      <c r="G32" s="165">
        <v>0.47916666666666669</v>
      </c>
      <c r="H32" s="79">
        <f t="shared" ref="H32:H35" si="2">IF(MID(G32,1,3)="Con","",IF(E32="APAGADO",D32/24*(IF((G32-F32)*24&gt;0,(G32-F32)*24,24+(G32-F32)*24))," "))</f>
        <v>8.3050000000000033</v>
      </c>
      <c r="I32" s="146" t="s">
        <v>1139</v>
      </c>
      <c r="J32" s="242"/>
      <c r="K32" s="161"/>
    </row>
    <row r="33" spans="1:11">
      <c r="A33" s="557"/>
      <c r="B33" s="562"/>
      <c r="C33" s="127" t="s">
        <v>928</v>
      </c>
      <c r="D33" s="145">
        <f>IF(C33="",,VLOOKUP(C33,CIERRE!A$70:AJ$800,9,FALSE))</f>
        <v>68.629000000000005</v>
      </c>
      <c r="E33" s="127" t="s">
        <v>137</v>
      </c>
      <c r="F33" s="165">
        <v>0.4375</v>
      </c>
      <c r="G33" s="165">
        <v>0.47916666666666669</v>
      </c>
      <c r="H33" s="79">
        <f t="shared" si="2"/>
        <v>2.8595416666666682</v>
      </c>
      <c r="I33" s="146" t="s">
        <v>1139</v>
      </c>
      <c r="J33" s="242"/>
      <c r="K33" s="161"/>
    </row>
    <row r="34" spans="1:11">
      <c r="A34" s="557"/>
      <c r="B34" s="562"/>
      <c r="C34" s="127" t="s">
        <v>310</v>
      </c>
      <c r="D34" s="145">
        <f>IF(C34="",,VLOOKUP(C34,CIERRE!A$70:AJ$800,9,FALSE))</f>
        <v>29.971</v>
      </c>
      <c r="E34" s="127" t="s">
        <v>137</v>
      </c>
      <c r="F34" s="165">
        <v>0.4375</v>
      </c>
      <c r="G34" s="165">
        <v>0.47916666666666669</v>
      </c>
      <c r="H34" s="79">
        <f t="shared" si="2"/>
        <v>1.2487916666666672</v>
      </c>
      <c r="I34" s="146" t="s">
        <v>1139</v>
      </c>
      <c r="J34" s="242"/>
      <c r="K34" s="161"/>
    </row>
    <row r="35" spans="1:11">
      <c r="A35" s="557"/>
      <c r="B35" s="562"/>
      <c r="C35" s="127" t="s">
        <v>113</v>
      </c>
      <c r="D35" s="145">
        <f>IF(C35="",,VLOOKUP(C35,CIERRE!A$70:AJ$800,9,FALSE))</f>
        <v>254.8</v>
      </c>
      <c r="E35" s="127" t="s">
        <v>137</v>
      </c>
      <c r="F35" s="165">
        <v>0.4375</v>
      </c>
      <c r="G35" s="165">
        <v>0.47916666666666669</v>
      </c>
      <c r="H35" s="79">
        <f t="shared" si="2"/>
        <v>10.616666666666672</v>
      </c>
      <c r="I35" s="146" t="s">
        <v>1139</v>
      </c>
      <c r="J35" s="242"/>
      <c r="K35" s="161"/>
    </row>
    <row r="36" spans="1:11">
      <c r="A36" s="557"/>
      <c r="B36" s="562"/>
      <c r="C36" s="127" t="s">
        <v>114</v>
      </c>
      <c r="D36" s="145">
        <f>IF(C36="",,VLOOKUP(C36,CIERRE!A$70:AJ$800,9,FALSE))</f>
        <v>53.6</v>
      </c>
      <c r="E36" s="127" t="s">
        <v>137</v>
      </c>
      <c r="F36" s="165">
        <v>0.4375</v>
      </c>
      <c r="G36" s="165">
        <v>0.47916666666666669</v>
      </c>
      <c r="H36" s="79">
        <f t="shared" si="0"/>
        <v>2.2333333333333343</v>
      </c>
      <c r="I36" s="146" t="s">
        <v>1139</v>
      </c>
      <c r="J36" s="242"/>
      <c r="K36" s="145" t="e">
        <f>IF(C36="",,VLOOKUP(C36,Patrones!$A$1:$E$293,5,FALSE))</f>
        <v>#N/A</v>
      </c>
    </row>
    <row r="37" spans="1:11">
      <c r="A37" s="557"/>
      <c r="B37" s="562"/>
      <c r="C37" s="127" t="s">
        <v>115</v>
      </c>
      <c r="D37" s="145">
        <f>IF(C37="",,VLOOKUP(C37,CIERRE!A$70:AJ$800,9,FALSE))</f>
        <v>190.44</v>
      </c>
      <c r="E37" s="127" t="s">
        <v>137</v>
      </c>
      <c r="F37" s="165">
        <v>0.4375</v>
      </c>
      <c r="G37" s="165">
        <v>0.47916666666666669</v>
      </c>
      <c r="H37" s="79">
        <f t="shared" ref="H37" si="3">IF(MID(G37,1,3)="Con","",IF(E37="APAGADO",D37/24*(IF((G37-F37)*24&gt;0,(G37-F37)*24,24+(G37-F37)*24))," "))</f>
        <v>7.9350000000000032</v>
      </c>
      <c r="I37" s="146" t="s">
        <v>1139</v>
      </c>
      <c r="J37" s="356"/>
      <c r="K37" s="352"/>
    </row>
    <row r="38" spans="1:11" ht="43.5">
      <c r="A38" s="557"/>
      <c r="B38" s="562"/>
      <c r="C38" s="351" t="s">
        <v>108</v>
      </c>
      <c r="D38" s="145" t="e">
        <f>IF(C38="",,VLOOKUP(C38,CIERRE!A$70:AJ$800,9,FALSE))</f>
        <v>#N/A</v>
      </c>
      <c r="E38" s="351" t="s">
        <v>731</v>
      </c>
      <c r="F38" s="366" t="s">
        <v>307</v>
      </c>
      <c r="G38" s="83">
        <v>0.625</v>
      </c>
      <c r="H38" s="427"/>
      <c r="I38" s="270" t="s">
        <v>2707</v>
      </c>
      <c r="J38" s="356"/>
      <c r="K38" s="352"/>
    </row>
    <row r="39" spans="1:11">
      <c r="A39" s="557"/>
      <c r="B39" s="562"/>
      <c r="C39" s="405"/>
      <c r="D39" s="352"/>
      <c r="E39" s="405"/>
      <c r="F39" s="165"/>
      <c r="G39" s="165"/>
      <c r="H39" s="354"/>
      <c r="I39" s="146"/>
      <c r="J39" s="356"/>
      <c r="K39" s="352"/>
    </row>
    <row r="40" spans="1:11">
      <c r="A40" s="557"/>
      <c r="B40" s="562"/>
      <c r="C40" s="405"/>
      <c r="D40" s="352"/>
      <c r="E40" s="405"/>
      <c r="F40" s="165"/>
      <c r="G40" s="165"/>
      <c r="H40" s="354"/>
      <c r="I40" s="146"/>
      <c r="J40" s="356"/>
      <c r="K40" s="352"/>
    </row>
    <row r="41" spans="1:11" ht="15" thickBot="1">
      <c r="A41" s="557"/>
      <c r="B41" s="563"/>
      <c r="C41" s="78"/>
      <c r="D41" s="153"/>
      <c r="E41" s="78"/>
      <c r="F41" s="165"/>
      <c r="G41" s="165"/>
      <c r="H41" s="266"/>
      <c r="I41" s="146"/>
      <c r="J41" s="268"/>
      <c r="K41" s="153">
        <f>IF(C41="",,VLOOKUP(C41,Patrones!$A$1:$E$293,5,FALSE))</f>
        <v>0</v>
      </c>
    </row>
    <row r="42" spans="1:11">
      <c r="A42" s="567" t="s">
        <v>660</v>
      </c>
      <c r="B42" s="558" t="s">
        <v>20</v>
      </c>
      <c r="C42" s="232"/>
      <c r="D42" s="252">
        <f>IF(C42="",,VLOOKUP(C42,CIERRE!A$70:AJ$800,9,FALSE))</f>
        <v>0</v>
      </c>
      <c r="E42" s="20"/>
      <c r="F42" s="21"/>
      <c r="G42" s="21"/>
      <c r="H42" s="194" t="str">
        <f t="shared" si="0"/>
        <v xml:space="preserve"> </v>
      </c>
      <c r="I42" s="154"/>
      <c r="J42" s="99"/>
      <c r="K42" s="28">
        <f>IF(C42="",,VLOOKUP(C42,Patrones!$A$1:$E$293,5,FALSE))</f>
        <v>0</v>
      </c>
    </row>
    <row r="43" spans="1:11">
      <c r="A43" s="568"/>
      <c r="B43" s="559"/>
      <c r="C43" s="233"/>
      <c r="D43" s="253">
        <f>IF(C43="",,VLOOKUP(C43,CIERRE!A$70:AJ$800,9,FALSE))</f>
        <v>0</v>
      </c>
      <c r="E43" s="128"/>
      <c r="F43" s="95"/>
      <c r="G43" s="95"/>
      <c r="H43" s="96" t="str">
        <f t="shared" si="0"/>
        <v xml:space="preserve"> </v>
      </c>
      <c r="I43" s="256"/>
      <c r="J43" s="267"/>
      <c r="K43" s="26">
        <f>IF(C43="",,VLOOKUP(C43,Patrones!$A$1:$E$293,5,FALSE))</f>
        <v>0</v>
      </c>
    </row>
    <row r="44" spans="1:11" ht="15" thickBot="1">
      <c r="A44" s="568"/>
      <c r="B44" s="560"/>
      <c r="C44" s="233"/>
      <c r="D44" s="253">
        <f>IF(C44="",,VLOOKUP(C44,CIERRE!A$70:AJ$800,9,FALSE))</f>
        <v>0</v>
      </c>
      <c r="E44" s="128"/>
      <c r="F44" s="204"/>
      <c r="G44" s="204"/>
      <c r="H44" s="168" t="str">
        <f t="shared" si="0"/>
        <v xml:space="preserve"> </v>
      </c>
      <c r="I44" s="144"/>
      <c r="J44" s="211"/>
      <c r="K44" s="166">
        <f>IF(C44="",,VLOOKUP(C44,Patrones!$A$1:$E$293,5,FALSE))</f>
        <v>0</v>
      </c>
    </row>
    <row r="45" spans="1:11">
      <c r="A45" s="568"/>
      <c r="B45" s="561" t="s">
        <v>28</v>
      </c>
      <c r="C45" s="22"/>
      <c r="D45" s="27">
        <f>IF(C45="",,VLOOKUP(C45,CIERRE!A$70:AJ$800,9,FALSE))</f>
        <v>0</v>
      </c>
      <c r="E45" s="22"/>
      <c r="F45" s="23"/>
      <c r="G45" s="23"/>
      <c r="H45" s="24" t="str">
        <f t="shared" si="0"/>
        <v xml:space="preserve"> </v>
      </c>
      <c r="I45" s="25"/>
      <c r="J45" s="98"/>
      <c r="K45" s="27">
        <f>IF(C45="",,VLOOKUP(C45,Patrones!$A$1:$E$293,5,FALSE))</f>
        <v>0</v>
      </c>
    </row>
    <row r="46" spans="1:11">
      <c r="A46" s="568"/>
      <c r="B46" s="562"/>
      <c r="C46" s="127"/>
      <c r="D46" s="145">
        <f>IF(C46="",,VLOOKUP(C46,CIERRE!A$70:AJ$800,9,FALSE))</f>
        <v>0</v>
      </c>
      <c r="E46" s="127"/>
      <c r="F46" s="165"/>
      <c r="G46" s="165"/>
      <c r="H46" s="79" t="str">
        <f t="shared" si="0"/>
        <v xml:space="preserve"> </v>
      </c>
      <c r="I46" s="146"/>
      <c r="J46" s="242"/>
      <c r="K46" s="145">
        <f>IF(C46="",,VLOOKUP(C46,Patrones!$A$1:$E$293,5,FALSE))</f>
        <v>0</v>
      </c>
    </row>
    <row r="47" spans="1:11" ht="15" thickBot="1">
      <c r="A47" s="568"/>
      <c r="B47" s="563"/>
      <c r="C47" s="173"/>
      <c r="D47" s="169">
        <f>IF(C47="",,VLOOKUP(C47,CIERRE!A$70:AJ$800,9,FALSE))</f>
        <v>0</v>
      </c>
      <c r="E47" s="173"/>
      <c r="F47" s="170"/>
      <c r="G47" s="170"/>
      <c r="H47" s="171" t="str">
        <f t="shared" si="0"/>
        <v xml:space="preserve"> </v>
      </c>
      <c r="I47" s="172"/>
      <c r="J47" s="268"/>
      <c r="K47" s="169">
        <f>IF(C47="",,VLOOKUP(C47,Patrones!$A$1:$E$293,5,FALSE))</f>
        <v>0</v>
      </c>
    </row>
    <row r="48" spans="1:11" ht="15" customHeight="1">
      <c r="A48" s="568"/>
      <c r="B48" s="570" t="s">
        <v>203</v>
      </c>
      <c r="C48" s="232"/>
      <c r="D48" s="252">
        <f>IF(C48="",,VLOOKUP(C48,CIERRE!A$70:AJ$800,9,FALSE))</f>
        <v>0</v>
      </c>
      <c r="E48" s="20"/>
      <c r="F48" s="91"/>
      <c r="G48" s="91"/>
      <c r="H48" s="92" t="str">
        <f t="shared" si="0"/>
        <v xml:space="preserve"> </v>
      </c>
      <c r="I48" s="154"/>
      <c r="J48" s="99"/>
      <c r="K48" s="28"/>
    </row>
    <row r="49" spans="1:11" ht="15.75" customHeight="1" thickBot="1">
      <c r="A49" s="568"/>
      <c r="B49" s="571"/>
      <c r="C49" s="233"/>
      <c r="D49" s="253">
        <f>IF(C49="",,VLOOKUP(C49,CIERRE!A$70:AJ$800,9,FALSE))</f>
        <v>0</v>
      </c>
      <c r="E49" s="128"/>
      <c r="F49" s="204"/>
      <c r="G49" s="204"/>
      <c r="H49" s="168" t="str">
        <f t="shared" si="0"/>
        <v xml:space="preserve"> </v>
      </c>
      <c r="I49" s="144"/>
      <c r="J49" s="211"/>
      <c r="K49" s="166"/>
    </row>
    <row r="50" spans="1:11">
      <c r="A50" s="568"/>
      <c r="B50" s="561" t="s">
        <v>21</v>
      </c>
      <c r="C50" s="22"/>
      <c r="D50" s="27">
        <f>IF(C50="",,VLOOKUP(C50,CIERRE!A$70:AJ$800,9,FALSE))</f>
        <v>0</v>
      </c>
      <c r="E50" s="22"/>
      <c r="F50" s="23"/>
      <c r="G50" s="23"/>
      <c r="H50" s="226" t="str">
        <f t="shared" si="0"/>
        <v xml:space="preserve"> </v>
      </c>
      <c r="I50" s="25"/>
      <c r="J50" s="97"/>
      <c r="K50" s="27"/>
    </row>
    <row r="51" spans="1:11" ht="15" thickBot="1">
      <c r="A51" s="568"/>
      <c r="B51" s="563"/>
      <c r="C51" s="173"/>
      <c r="D51" s="169">
        <f>IF(C51="",,VLOOKUP(C51,CIERRE!A$70:AJ$800,9,FALSE))</f>
        <v>0</v>
      </c>
      <c r="E51" s="173"/>
      <c r="F51" s="170"/>
      <c r="G51" s="170"/>
      <c r="H51" s="171" t="str">
        <f t="shared" si="0"/>
        <v xml:space="preserve"> </v>
      </c>
      <c r="I51" s="172"/>
      <c r="J51" s="195"/>
      <c r="K51" s="169"/>
    </row>
    <row r="52" spans="1:11">
      <c r="A52" s="568"/>
      <c r="B52" s="570" t="s">
        <v>22</v>
      </c>
      <c r="C52" s="232"/>
      <c r="D52" s="252">
        <f>IF(C52="",,VLOOKUP(C52,CIERRE!A$70:AJ$800,9,FALSE))</f>
        <v>0</v>
      </c>
      <c r="E52" s="20"/>
      <c r="F52" s="21"/>
      <c r="G52" s="21"/>
      <c r="H52" s="92" t="str">
        <f t="shared" si="0"/>
        <v xml:space="preserve"> </v>
      </c>
      <c r="I52" s="154"/>
      <c r="J52" s="100"/>
      <c r="K52" s="28">
        <f>IF(C52="",,VLOOKUP(C52,Patrones!$A$1:$E$293,5,FALSE))</f>
        <v>0</v>
      </c>
    </row>
    <row r="53" spans="1:11">
      <c r="A53" s="568"/>
      <c r="B53" s="572"/>
      <c r="C53" s="234"/>
      <c r="D53" s="254">
        <f>IF(C53="",,VLOOKUP(C53,CIERRE!A$70:AJ$800,9,FALSE))</f>
        <v>0</v>
      </c>
      <c r="E53" s="32"/>
      <c r="F53" s="257"/>
      <c r="G53" s="257"/>
      <c r="H53" s="96" t="str">
        <f t="shared" si="0"/>
        <v xml:space="preserve"> </v>
      </c>
      <c r="I53" s="256"/>
      <c r="J53" s="263"/>
      <c r="K53" s="26">
        <f>IF(C53="",,VLOOKUP(C53,Patrones!$A$1:$E$293,5,FALSE))</f>
        <v>0</v>
      </c>
    </row>
    <row r="54" spans="1:11" ht="15" thickBot="1">
      <c r="A54" s="569"/>
      <c r="B54" s="571"/>
      <c r="C54" s="235"/>
      <c r="D54" s="255">
        <f>IF(C54="",,VLOOKUP(C54,CIERRE!A$70:AJ$800,9,FALSE))</f>
        <v>0</v>
      </c>
      <c r="E54" s="167"/>
      <c r="F54" s="196"/>
      <c r="G54" s="196"/>
      <c r="H54" s="168" t="str">
        <f t="shared" si="0"/>
        <v xml:space="preserve"> </v>
      </c>
      <c r="I54" s="174"/>
      <c r="J54" s="230"/>
      <c r="K54" s="166">
        <f>IF(C54="",,VLOOKUP(C54,Patrones!$A$1:$E$293,5,FALSE))</f>
        <v>0</v>
      </c>
    </row>
    <row r="55" spans="1:11" ht="15" thickBot="1">
      <c r="C55" s="102"/>
      <c r="E55" s="2"/>
      <c r="G55" s="198" t="s">
        <v>37</v>
      </c>
      <c r="H55" s="199">
        <f>SUM(H7:H54)</f>
        <v>538.19833333333338</v>
      </c>
      <c r="I55" s="103"/>
    </row>
    <row r="56" spans="1:11">
      <c r="C56" s="102"/>
      <c r="E56" s="2"/>
      <c r="G56" s="104"/>
      <c r="H56" s="105"/>
    </row>
    <row r="57" spans="1:11">
      <c r="C57" s="102"/>
      <c r="E57" s="2"/>
      <c r="G57" s="104"/>
      <c r="H57" s="105"/>
    </row>
    <row r="58" spans="1:11">
      <c r="C58" s="102"/>
    </row>
    <row r="59" spans="1:11">
      <c r="C59" s="102"/>
    </row>
    <row r="60" spans="1:11">
      <c r="C60" s="102"/>
    </row>
    <row r="61" spans="1:11">
      <c r="C61" s="102"/>
    </row>
    <row r="62" spans="1:11">
      <c r="C62" s="241"/>
    </row>
    <row r="63" spans="1:11">
      <c r="C63" s="241"/>
    </row>
    <row r="64" spans="1:11">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row r="76" spans="3:3">
      <c r="C76" s="241"/>
    </row>
    <row r="77" spans="3:3">
      <c r="C77" s="241"/>
    </row>
    <row r="78" spans="3:3">
      <c r="C78" s="241"/>
    </row>
    <row r="79" spans="3:3">
      <c r="C79" s="241"/>
    </row>
    <row r="80" spans="3:3">
      <c r="C80" s="241"/>
    </row>
    <row r="81" spans="3:3">
      <c r="C81" s="241"/>
    </row>
    <row r="82" spans="3:3">
      <c r="C82" s="241"/>
    </row>
    <row r="83" spans="3:3">
      <c r="C83" s="241"/>
    </row>
    <row r="84" spans="3:3">
      <c r="C84" s="241"/>
    </row>
    <row r="85" spans="3:3">
      <c r="C85" s="241"/>
    </row>
    <row r="86" spans="3:3">
      <c r="C86" s="241"/>
    </row>
  </sheetData>
  <mergeCells count="28">
    <mergeCell ref="A2:I3"/>
    <mergeCell ref="J2:J3"/>
    <mergeCell ref="K2:K3"/>
    <mergeCell ref="A4:A6"/>
    <mergeCell ref="B4:B6"/>
    <mergeCell ref="C4:C6"/>
    <mergeCell ref="D4:D6"/>
    <mergeCell ref="E4:E6"/>
    <mergeCell ref="F4:G5"/>
    <mergeCell ref="H4:H5"/>
    <mergeCell ref="I4:I6"/>
    <mergeCell ref="J4:J6"/>
    <mergeCell ref="K4:K6"/>
    <mergeCell ref="A7:A19"/>
    <mergeCell ref="B7:B8"/>
    <mergeCell ref="B9:B10"/>
    <mergeCell ref="B11:B13"/>
    <mergeCell ref="B14:B16"/>
    <mergeCell ref="B17:B19"/>
    <mergeCell ref="A20:A41"/>
    <mergeCell ref="B20:B30"/>
    <mergeCell ref="B31:B41"/>
    <mergeCell ref="A42:A54"/>
    <mergeCell ref="B42:B44"/>
    <mergeCell ref="B45:B47"/>
    <mergeCell ref="B48:B49"/>
    <mergeCell ref="B50:B51"/>
    <mergeCell ref="B52:B54"/>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xr:uid="{F0C7284B-9F7D-4EDF-A5FC-0C281BFBA2DE}">
          <x14:formula1>
            <xm:f>Guias!$A$5:$A$84</xm:f>
          </x14:formula1>
          <xm:sqref>C20:C30</xm:sqref>
        </x14:dataValidation>
        <x14:dataValidation type="list" allowBlank="1" showInputMessage="1" xr:uid="{8376488C-F416-403C-9B91-8ABEA8650E1E}">
          <x14:formula1>
            <xm:f>Guias!$A$143:$A$167</xm:f>
          </x14:formula1>
          <xm:sqref>C42:C44</xm:sqref>
        </x14:dataValidation>
        <x14:dataValidation type="list" allowBlank="1" showInputMessage="1" xr:uid="{BC27A53F-913A-46EE-A693-CB34AB159652}">
          <x14:formula1>
            <xm:f>Guias!$A$172:$A$199</xm:f>
          </x14:formula1>
          <xm:sqref>C52:C54</xm:sqref>
        </x14:dataValidation>
        <x14:dataValidation type="list" allowBlank="1" showInputMessage="1" xr:uid="{81AC1DDC-AD8E-4E54-8BAB-935D4752544A}">
          <x14:formula1>
            <xm:f>Guias!$A$226:$A$229</xm:f>
          </x14:formula1>
          <xm:sqref>C9:C10</xm:sqref>
        </x14:dataValidation>
        <x14:dataValidation type="list" allowBlank="1" showInputMessage="1" xr:uid="{74DF7CC7-2426-46DD-BE9E-DDEBB1EED744}">
          <x14:formula1>
            <xm:f>Guias!$A$230:$A$242</xm:f>
          </x14:formula1>
          <xm:sqref>C45:C47</xm:sqref>
        </x14:dataValidation>
        <x14:dataValidation type="list" allowBlank="1" showInputMessage="1" xr:uid="{388CCAB5-DBD4-4ACC-9D15-1514CC812960}">
          <x14:formula1>
            <xm:f>Guias!$A$243:$A$244</xm:f>
          </x14:formula1>
          <xm:sqref>C48:C49</xm:sqref>
        </x14:dataValidation>
        <x14:dataValidation type="list" allowBlank="1" showInputMessage="1" xr:uid="{F5933FF5-51FF-4FA7-BCA0-4671FEBC57D0}">
          <x14:formula1>
            <xm:f>Guias!$A$168:$A$171</xm:f>
          </x14:formula1>
          <xm:sqref>C50:C51</xm:sqref>
        </x14:dataValidation>
        <x14:dataValidation type="list" allowBlank="1" showInputMessage="1" xr:uid="{314F96AA-BBEE-42EF-8A67-B899078AF3F3}">
          <x14:formula1>
            <xm:f>Guias!$A$260:$A$272</xm:f>
          </x14:formula1>
          <xm:sqref>C17:C19</xm:sqref>
        </x14:dataValidation>
        <x14:dataValidation type="list" allowBlank="1" showInputMessage="1" xr:uid="{8691D5CB-7761-43C4-AB94-9DD92C155709}">
          <x14:formula1>
            <xm:f>Guias!$A$200:$A$224</xm:f>
          </x14:formula1>
          <xm:sqref>C11:C13</xm:sqref>
        </x14:dataValidation>
        <x14:dataValidation type="list" allowBlank="1" showInputMessage="1" xr:uid="{A38A283B-4DB6-474C-8C7E-113EA7FDEE72}">
          <x14:formula1>
            <xm:f>Guias!$A$245:$A$259</xm:f>
          </x14:formula1>
          <xm:sqref>C14:C16</xm:sqref>
        </x14:dataValidation>
        <x14:dataValidation type="list" allowBlank="1" showInputMessage="1" xr:uid="{F87AE8F3-28A0-4DAA-A559-30477EEBA089}">
          <x14:formula1>
            <xm:f>Guias!$A$85:$A$142</xm:f>
          </x14:formula1>
          <xm:sqref>C31:C41</xm:sqref>
        </x14:dataValidation>
        <x14:dataValidation type="list" allowBlank="1" showInputMessage="1" xr:uid="{63FCC944-C466-4A4F-B0CB-DC6E75D7748F}">
          <x14:formula1>
            <xm:f>Guias!$A$2:$A$4</xm:f>
          </x14:formula1>
          <xm:sqref>C7:C8</xm:sqref>
        </x14:dataValidation>
        <x14:dataValidation type="list" allowBlank="1" showInputMessage="1" xr:uid="{020C2614-15B6-4BD0-8A11-FC7AE9BB2D4A}">
          <x14:formula1>
            <xm:f>Guias!$J$3:$J$25</xm:f>
          </x14:formula1>
          <xm:sqref>I7:I54</xm:sqref>
        </x14:dataValidation>
        <x14:dataValidation type="list" allowBlank="1" showInputMessage="1" xr:uid="{D8FC19A8-609E-45CB-94EA-08114C2E8F36}">
          <x14:formula1>
            <xm:f>Guias!$H$3:$H$22</xm:f>
          </x14:formula1>
          <xm:sqref>E7:E54</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A105-D30F-49A2-A01B-15FE71675513}">
  <sheetPr codeName="Sheet45"/>
  <dimension ref="A1:K75"/>
  <sheetViews>
    <sheetView zoomScale="74" zoomScaleNormal="90" workbookViewId="0">
      <selection activeCell="I7" sqref="I7:J43"/>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1" ht="15" thickBot="1"/>
    <row r="2" spans="1:11" ht="21.65" customHeight="1">
      <c r="A2" s="544" t="s">
        <v>0</v>
      </c>
      <c r="B2" s="545"/>
      <c r="C2" s="545"/>
      <c r="D2" s="545"/>
      <c r="E2" s="545"/>
      <c r="F2" s="545"/>
      <c r="G2" s="545"/>
      <c r="H2" s="545"/>
      <c r="I2" s="546"/>
      <c r="J2" s="532" t="s">
        <v>1033</v>
      </c>
      <c r="K2" s="532"/>
    </row>
    <row r="3" spans="1:11" ht="24.75" customHeight="1" thickBot="1">
      <c r="A3" s="547"/>
      <c r="B3" s="548"/>
      <c r="C3" s="548"/>
      <c r="D3" s="548"/>
      <c r="E3" s="548"/>
      <c r="F3" s="548"/>
      <c r="G3" s="548"/>
      <c r="H3" s="548"/>
      <c r="I3" s="549"/>
      <c r="J3" s="533"/>
      <c r="K3" s="533"/>
    </row>
    <row r="4" spans="1:11" ht="20.25" customHeight="1">
      <c r="A4" s="553" t="s">
        <v>661</v>
      </c>
      <c r="B4" s="537" t="s">
        <v>76</v>
      </c>
      <c r="C4" s="537" t="s">
        <v>2</v>
      </c>
      <c r="D4" s="534" t="s">
        <v>314</v>
      </c>
      <c r="E4" s="537" t="s">
        <v>39</v>
      </c>
      <c r="F4" s="540" t="s">
        <v>3</v>
      </c>
      <c r="G4" s="541"/>
      <c r="H4" s="534" t="s">
        <v>4</v>
      </c>
      <c r="I4" s="537" t="s">
        <v>5</v>
      </c>
      <c r="J4" s="537" t="s">
        <v>183</v>
      </c>
      <c r="K4" s="550" t="s">
        <v>924</v>
      </c>
    </row>
    <row r="5" spans="1:11" ht="14.25" customHeight="1">
      <c r="A5" s="554"/>
      <c r="B5" s="538"/>
      <c r="C5" s="538"/>
      <c r="D5" s="535"/>
      <c r="E5" s="538"/>
      <c r="F5" s="542"/>
      <c r="G5" s="543"/>
      <c r="H5" s="535"/>
      <c r="I5" s="538"/>
      <c r="J5" s="538"/>
      <c r="K5" s="551"/>
    </row>
    <row r="6" spans="1:11" ht="24.75" customHeight="1" thickBot="1">
      <c r="A6" s="555"/>
      <c r="B6" s="539"/>
      <c r="C6" s="539"/>
      <c r="D6" s="536"/>
      <c r="E6" s="539"/>
      <c r="F6" s="209" t="s">
        <v>6</v>
      </c>
      <c r="G6" s="210" t="s">
        <v>7</v>
      </c>
      <c r="H6" s="210" t="s">
        <v>1029</v>
      </c>
      <c r="I6" s="539"/>
      <c r="J6" s="539"/>
      <c r="K6" s="552"/>
    </row>
    <row r="7" spans="1:11" ht="15" thickBot="1">
      <c r="A7" s="564" t="s">
        <v>658</v>
      </c>
      <c r="B7" s="330" t="s">
        <v>67</v>
      </c>
      <c r="C7" s="22" t="s">
        <v>40</v>
      </c>
      <c r="D7" s="27">
        <v>251.02</v>
      </c>
      <c r="E7" s="22" t="s">
        <v>490</v>
      </c>
      <c r="F7" s="23"/>
      <c r="G7" s="23"/>
      <c r="H7" s="24" t="s">
        <v>1824</v>
      </c>
      <c r="I7" s="25"/>
      <c r="J7" s="97" t="s">
        <v>2720</v>
      </c>
      <c r="K7" s="27"/>
    </row>
    <row r="8" spans="1:11">
      <c r="A8" s="565"/>
      <c r="B8" s="561" t="s">
        <v>23</v>
      </c>
      <c r="C8" s="22" t="s">
        <v>1712</v>
      </c>
      <c r="D8" s="27">
        <v>581.13</v>
      </c>
      <c r="E8" s="22" t="s">
        <v>765</v>
      </c>
      <c r="F8" s="23"/>
      <c r="G8" s="23"/>
      <c r="H8" s="24" t="s">
        <v>1824</v>
      </c>
      <c r="I8" s="25" t="s">
        <v>2709</v>
      </c>
      <c r="J8" s="97"/>
      <c r="K8" s="27"/>
    </row>
    <row r="9" spans="1:11">
      <c r="A9" s="565"/>
      <c r="B9" s="562"/>
      <c r="C9" s="19" t="s">
        <v>296</v>
      </c>
      <c r="D9" s="161">
        <v>238.6</v>
      </c>
      <c r="E9" s="19" t="s">
        <v>490</v>
      </c>
      <c r="F9" s="83"/>
      <c r="G9" s="83"/>
      <c r="H9" s="226" t="s">
        <v>1824</v>
      </c>
      <c r="I9" s="270" t="s">
        <v>2721</v>
      </c>
      <c r="J9" s="262" t="s">
        <v>2722</v>
      </c>
      <c r="K9" s="161" t="s">
        <v>394</v>
      </c>
    </row>
    <row r="10" spans="1:11" ht="15" thickBot="1">
      <c r="A10" s="565"/>
      <c r="B10" s="563"/>
      <c r="C10" s="19" t="s">
        <v>1173</v>
      </c>
      <c r="D10" s="161">
        <v>720.44</v>
      </c>
      <c r="E10" s="173" t="s">
        <v>490</v>
      </c>
      <c r="F10" s="170"/>
      <c r="G10" s="170"/>
      <c r="H10" s="171" t="s">
        <v>1824</v>
      </c>
      <c r="I10" s="172"/>
      <c r="J10" s="195" t="s">
        <v>2723</v>
      </c>
      <c r="K10" s="169"/>
    </row>
    <row r="11" spans="1:11">
      <c r="A11" s="565"/>
      <c r="B11" s="558" t="s">
        <v>29</v>
      </c>
      <c r="C11" s="232" t="s">
        <v>132</v>
      </c>
      <c r="D11" s="252">
        <v>84.36</v>
      </c>
      <c r="E11" s="20" t="s">
        <v>490</v>
      </c>
      <c r="F11" s="91"/>
      <c r="G11" s="91"/>
      <c r="H11" s="92" t="s">
        <v>1824</v>
      </c>
      <c r="I11" s="251"/>
      <c r="J11" s="99" t="s">
        <v>2724</v>
      </c>
      <c r="K11" s="28"/>
    </row>
    <row r="12" spans="1:11" ht="29.5" thickBot="1">
      <c r="A12" s="565"/>
      <c r="B12" s="559"/>
      <c r="C12" s="233" t="s">
        <v>272</v>
      </c>
      <c r="D12" s="253">
        <v>17.16</v>
      </c>
      <c r="E12" s="128" t="s">
        <v>490</v>
      </c>
      <c r="F12" s="95"/>
      <c r="G12" s="95"/>
      <c r="H12" s="96" t="s">
        <v>1824</v>
      </c>
      <c r="I12" s="256"/>
      <c r="J12" s="267" t="s">
        <v>2725</v>
      </c>
      <c r="K12" s="26"/>
    </row>
    <row r="13" spans="1:11" ht="72.5">
      <c r="A13" s="556" t="s">
        <v>659</v>
      </c>
      <c r="B13" s="558" t="s">
        <v>8</v>
      </c>
      <c r="C13" s="397" t="s">
        <v>72</v>
      </c>
      <c r="D13" s="252">
        <v>246.4</v>
      </c>
      <c r="E13" s="399" t="s">
        <v>137</v>
      </c>
      <c r="F13" s="527" t="s">
        <v>307</v>
      </c>
      <c r="G13" s="418">
        <v>0.14583333333333334</v>
      </c>
      <c r="H13" s="401">
        <v>241</v>
      </c>
      <c r="I13" s="338" t="s">
        <v>1041</v>
      </c>
      <c r="J13" s="99" t="s">
        <v>2713</v>
      </c>
      <c r="K13" s="28" t="s">
        <v>797</v>
      </c>
    </row>
    <row r="14" spans="1:11">
      <c r="A14" s="557"/>
      <c r="B14" s="559"/>
      <c r="C14" s="237" t="s">
        <v>94</v>
      </c>
      <c r="D14" s="254">
        <v>84</v>
      </c>
      <c r="E14" s="238" t="s">
        <v>137</v>
      </c>
      <c r="F14" s="440">
        <v>6.9444444444444441E-3</v>
      </c>
      <c r="G14" s="228" t="s">
        <v>978</v>
      </c>
      <c r="H14" s="239">
        <v>13.416666666666666</v>
      </c>
      <c r="I14" s="251" t="s">
        <v>1139</v>
      </c>
      <c r="J14" s="229"/>
      <c r="K14" s="162"/>
    </row>
    <row r="15" spans="1:11">
      <c r="A15" s="557"/>
      <c r="B15" s="559"/>
      <c r="C15" s="237" t="s">
        <v>95</v>
      </c>
      <c r="D15" s="254">
        <v>135</v>
      </c>
      <c r="E15" s="238" t="s">
        <v>137</v>
      </c>
      <c r="F15" s="440">
        <v>6.9444444444444441E-3</v>
      </c>
      <c r="G15" s="228" t="s">
        <v>978</v>
      </c>
      <c r="H15" s="239">
        <v>21.5625</v>
      </c>
      <c r="I15" s="251" t="s">
        <v>1139</v>
      </c>
      <c r="J15" s="229"/>
      <c r="K15" s="162"/>
    </row>
    <row r="16" spans="1:11">
      <c r="A16" s="557"/>
      <c r="B16" s="559"/>
      <c r="C16" s="237" t="s">
        <v>96</v>
      </c>
      <c r="D16" s="254">
        <v>734.4</v>
      </c>
      <c r="E16" s="238" t="s">
        <v>137</v>
      </c>
      <c r="F16" s="440">
        <v>6.9444444444444441E-3</v>
      </c>
      <c r="G16" s="228" t="s">
        <v>978</v>
      </c>
      <c r="H16" s="239">
        <v>117.29999999999998</v>
      </c>
      <c r="I16" s="251" t="s">
        <v>1139</v>
      </c>
      <c r="J16" s="229"/>
      <c r="K16" s="162" t="s">
        <v>386</v>
      </c>
    </row>
    <row r="17" spans="1:11">
      <c r="A17" s="557"/>
      <c r="B17" s="559"/>
      <c r="C17" s="237" t="s">
        <v>1267</v>
      </c>
      <c r="D17" s="254">
        <v>83.7</v>
      </c>
      <c r="E17" s="238" t="s">
        <v>137</v>
      </c>
      <c r="F17" s="440">
        <v>6.9444444444444441E-3</v>
      </c>
      <c r="G17" s="228" t="s">
        <v>978</v>
      </c>
      <c r="H17" s="239">
        <v>13.36875</v>
      </c>
      <c r="I17" s="251" t="s">
        <v>1139</v>
      </c>
      <c r="J17" s="229"/>
      <c r="K17" s="162"/>
    </row>
    <row r="18" spans="1:11">
      <c r="A18" s="557"/>
      <c r="B18" s="559"/>
      <c r="C18" s="237" t="s">
        <v>1266</v>
      </c>
      <c r="D18" s="254">
        <v>142.19999999999999</v>
      </c>
      <c r="E18" s="238" t="s">
        <v>137</v>
      </c>
      <c r="F18" s="440">
        <v>6.9444444444444441E-3</v>
      </c>
      <c r="G18" s="228" t="s">
        <v>978</v>
      </c>
      <c r="H18" s="239">
        <v>22.712499999999999</v>
      </c>
      <c r="I18" s="251" t="s">
        <v>1139</v>
      </c>
      <c r="J18" s="229"/>
      <c r="K18" s="162"/>
    </row>
    <row r="19" spans="1:11">
      <c r="A19" s="557"/>
      <c r="B19" s="559"/>
      <c r="C19" s="237" t="s">
        <v>1277</v>
      </c>
      <c r="D19" s="254">
        <v>159.36000000000001</v>
      </c>
      <c r="E19" s="238" t="s">
        <v>137</v>
      </c>
      <c r="F19" s="440">
        <v>6.9444444444444441E-3</v>
      </c>
      <c r="G19" s="228" t="s">
        <v>978</v>
      </c>
      <c r="H19" s="239">
        <v>25.453333333333333</v>
      </c>
      <c r="I19" s="251" t="s">
        <v>1139</v>
      </c>
      <c r="J19" s="229"/>
      <c r="K19" s="162"/>
    </row>
    <row r="20" spans="1:11">
      <c r="A20" s="557"/>
      <c r="B20" s="559"/>
      <c r="C20" s="237" t="s">
        <v>1278</v>
      </c>
      <c r="D20" s="254">
        <v>89.6</v>
      </c>
      <c r="E20" s="238" t="s">
        <v>137</v>
      </c>
      <c r="F20" s="440">
        <v>6.9444444444444441E-3</v>
      </c>
      <c r="G20" s="228" t="s">
        <v>978</v>
      </c>
      <c r="H20" s="239">
        <v>14.311111111111108</v>
      </c>
      <c r="I20" s="251" t="s">
        <v>1139</v>
      </c>
      <c r="J20" s="229"/>
      <c r="K20" s="162"/>
    </row>
    <row r="21" spans="1:11">
      <c r="A21" s="557"/>
      <c r="B21" s="559"/>
      <c r="C21" s="237" t="s">
        <v>1253</v>
      </c>
      <c r="D21" s="254">
        <v>161.69999999999999</v>
      </c>
      <c r="E21" s="238" t="s">
        <v>137</v>
      </c>
      <c r="F21" s="440">
        <v>6.9444444444444441E-3</v>
      </c>
      <c r="G21" s="228">
        <v>0.16666666666666666</v>
      </c>
      <c r="H21" s="239">
        <v>25.827083333333331</v>
      </c>
      <c r="I21" s="251" t="s">
        <v>1139</v>
      </c>
      <c r="J21" s="229"/>
      <c r="K21" s="162"/>
    </row>
    <row r="22" spans="1:11">
      <c r="A22" s="557"/>
      <c r="B22" s="559"/>
      <c r="C22" s="237" t="s">
        <v>1252</v>
      </c>
      <c r="D22" s="254">
        <v>198.1</v>
      </c>
      <c r="E22" s="238" t="s">
        <v>137</v>
      </c>
      <c r="F22" s="440">
        <v>6.9444444444444441E-3</v>
      </c>
      <c r="G22" s="228">
        <v>0.16666666666666666</v>
      </c>
      <c r="H22" s="239">
        <v>31.640972222222217</v>
      </c>
      <c r="I22" s="251" t="s">
        <v>1139</v>
      </c>
      <c r="J22" s="229"/>
      <c r="K22" s="162"/>
    </row>
    <row r="23" spans="1:11" ht="29">
      <c r="A23" s="557"/>
      <c r="B23" s="559"/>
      <c r="C23" s="237" t="s">
        <v>1271</v>
      </c>
      <c r="D23" s="254">
        <v>272</v>
      </c>
      <c r="E23" s="238" t="s">
        <v>507</v>
      </c>
      <c r="F23" s="228"/>
      <c r="G23" s="228"/>
      <c r="H23" s="239" t="s">
        <v>1824</v>
      </c>
      <c r="I23" s="251" t="s">
        <v>2708</v>
      </c>
      <c r="J23" s="229"/>
      <c r="K23" s="162"/>
    </row>
    <row r="24" spans="1:11" ht="58">
      <c r="A24" s="557"/>
      <c r="B24" s="559"/>
      <c r="C24" s="237" t="s">
        <v>72</v>
      </c>
      <c r="D24" s="254">
        <v>246.4</v>
      </c>
      <c r="E24" s="238" t="s">
        <v>734</v>
      </c>
      <c r="F24" s="228"/>
      <c r="G24" s="228"/>
      <c r="H24" s="239" t="s">
        <v>1824</v>
      </c>
      <c r="I24" s="251" t="s">
        <v>2711</v>
      </c>
      <c r="J24" s="229" t="s">
        <v>2591</v>
      </c>
      <c r="K24" s="162" t="s">
        <v>797</v>
      </c>
    </row>
    <row r="25" spans="1:11">
      <c r="A25" s="557"/>
      <c r="B25" s="559"/>
      <c r="C25" s="237" t="s">
        <v>1538</v>
      </c>
      <c r="D25" s="254">
        <v>242</v>
      </c>
      <c r="E25" s="238" t="s">
        <v>490</v>
      </c>
      <c r="F25" s="228"/>
      <c r="G25" s="228"/>
      <c r="H25" s="239" t="s">
        <v>1824</v>
      </c>
      <c r="I25" s="251"/>
      <c r="J25" s="229" t="s">
        <v>1778</v>
      </c>
      <c r="K25" s="162"/>
    </row>
    <row r="26" spans="1:11">
      <c r="A26" s="557"/>
      <c r="B26" s="559"/>
      <c r="C26" s="237" t="s">
        <v>150</v>
      </c>
      <c r="D26" s="254">
        <v>183.96</v>
      </c>
      <c r="E26" s="238" t="s">
        <v>490</v>
      </c>
      <c r="F26" s="228"/>
      <c r="G26" s="228"/>
      <c r="H26" s="239" t="s">
        <v>1824</v>
      </c>
      <c r="I26" s="251"/>
      <c r="J26" s="229" t="s">
        <v>2727</v>
      </c>
      <c r="K26" s="162" t="s">
        <v>389</v>
      </c>
    </row>
    <row r="27" spans="1:11" ht="15" thickBot="1">
      <c r="A27" s="557"/>
      <c r="B27" s="559"/>
      <c r="C27" s="237" t="s">
        <v>1650</v>
      </c>
      <c r="D27" s="254">
        <v>182.16</v>
      </c>
      <c r="E27" s="238" t="s">
        <v>490</v>
      </c>
      <c r="F27" s="228"/>
      <c r="G27" s="228"/>
      <c r="H27" s="239" t="s">
        <v>1824</v>
      </c>
      <c r="I27" s="251"/>
      <c r="J27" s="229" t="s">
        <v>2729</v>
      </c>
      <c r="K27" s="162"/>
    </row>
    <row r="28" spans="1:11">
      <c r="A28" s="557"/>
      <c r="B28" s="561" t="s">
        <v>66</v>
      </c>
      <c r="C28" s="22" t="s">
        <v>1147</v>
      </c>
      <c r="D28" s="27">
        <v>19.440000000000001</v>
      </c>
      <c r="E28" s="22" t="s">
        <v>137</v>
      </c>
      <c r="F28" s="297" t="s">
        <v>307</v>
      </c>
      <c r="G28" s="23" t="s">
        <v>978</v>
      </c>
      <c r="H28" s="24">
        <v>19</v>
      </c>
      <c r="I28" s="25" t="s">
        <v>1042</v>
      </c>
      <c r="J28" s="98"/>
      <c r="K28" s="27"/>
    </row>
    <row r="29" spans="1:11">
      <c r="A29" s="557"/>
      <c r="B29" s="562"/>
      <c r="C29" s="127" t="s">
        <v>112</v>
      </c>
      <c r="D29" s="145">
        <v>199.32</v>
      </c>
      <c r="E29" s="127" t="s">
        <v>137</v>
      </c>
      <c r="F29" s="165">
        <v>0.4375</v>
      </c>
      <c r="G29" s="165">
        <v>0.47916666666666669</v>
      </c>
      <c r="H29" s="79">
        <v>8.3050000000000033</v>
      </c>
      <c r="I29" s="146" t="s">
        <v>1139</v>
      </c>
      <c r="J29" s="242"/>
      <c r="K29" s="145" t="s">
        <v>389</v>
      </c>
    </row>
    <row r="30" spans="1:11">
      <c r="A30" s="557"/>
      <c r="B30" s="562"/>
      <c r="C30" s="127" t="s">
        <v>928</v>
      </c>
      <c r="D30" s="145">
        <v>68.629000000000005</v>
      </c>
      <c r="E30" s="127" t="s">
        <v>137</v>
      </c>
      <c r="F30" s="165">
        <v>0.4375</v>
      </c>
      <c r="G30" s="165">
        <v>0.47916666666666669</v>
      </c>
      <c r="H30" s="79">
        <v>2.8595416666666682</v>
      </c>
      <c r="I30" s="146" t="s">
        <v>1139</v>
      </c>
      <c r="J30" s="242"/>
      <c r="K30" s="145" t="s">
        <v>389</v>
      </c>
    </row>
    <row r="31" spans="1:11">
      <c r="A31" s="557"/>
      <c r="B31" s="562"/>
      <c r="C31" s="127" t="s">
        <v>310</v>
      </c>
      <c r="D31" s="145">
        <v>29.971</v>
      </c>
      <c r="E31" s="127" t="s">
        <v>137</v>
      </c>
      <c r="F31" s="165">
        <v>0.4375</v>
      </c>
      <c r="G31" s="165">
        <v>0.47916666666666669</v>
      </c>
      <c r="H31" s="79">
        <v>1.2487916666666672</v>
      </c>
      <c r="I31" s="146" t="s">
        <v>1139</v>
      </c>
      <c r="J31" s="242"/>
      <c r="K31" s="145" t="s">
        <v>390</v>
      </c>
    </row>
    <row r="32" spans="1:11">
      <c r="A32" s="557"/>
      <c r="B32" s="562"/>
      <c r="C32" s="127" t="s">
        <v>113</v>
      </c>
      <c r="D32" s="145">
        <v>254.8</v>
      </c>
      <c r="E32" s="127" t="s">
        <v>137</v>
      </c>
      <c r="F32" s="165">
        <v>0.4375</v>
      </c>
      <c r="G32" s="165">
        <v>0.47916666666666669</v>
      </c>
      <c r="H32" s="79">
        <v>10.616666666666672</v>
      </c>
      <c r="I32" s="146" t="s">
        <v>1139</v>
      </c>
      <c r="J32" s="242"/>
      <c r="K32" s="145"/>
    </row>
    <row r="33" spans="1:11">
      <c r="A33" s="557"/>
      <c r="B33" s="562"/>
      <c r="C33" s="127" t="s">
        <v>114</v>
      </c>
      <c r="D33" s="145">
        <v>53.6</v>
      </c>
      <c r="E33" s="127" t="s">
        <v>137</v>
      </c>
      <c r="F33" s="165">
        <v>0.4375</v>
      </c>
      <c r="G33" s="165">
        <v>0.47916666666666669</v>
      </c>
      <c r="H33" s="79">
        <v>2.2333333333333343</v>
      </c>
      <c r="I33" s="146" t="s">
        <v>1139</v>
      </c>
      <c r="J33" s="242"/>
      <c r="K33" s="145"/>
    </row>
    <row r="34" spans="1:11">
      <c r="A34" s="557"/>
      <c r="B34" s="562"/>
      <c r="C34" s="127" t="s">
        <v>115</v>
      </c>
      <c r="D34" s="145">
        <v>190.44</v>
      </c>
      <c r="E34" s="127" t="s">
        <v>137</v>
      </c>
      <c r="F34" s="165">
        <v>0.4375</v>
      </c>
      <c r="G34" s="165">
        <v>0.47916666666666669</v>
      </c>
      <c r="H34" s="79">
        <v>7.9350000000000032</v>
      </c>
      <c r="I34" s="146" t="s">
        <v>1139</v>
      </c>
      <c r="J34" s="242"/>
      <c r="K34" s="145"/>
    </row>
    <row r="35" spans="1:11" ht="43.5">
      <c r="A35" s="557"/>
      <c r="B35" s="562"/>
      <c r="C35" s="351" t="s">
        <v>108</v>
      </c>
      <c r="D35" s="145"/>
      <c r="E35" s="351" t="s">
        <v>731</v>
      </c>
      <c r="F35" s="366" t="s">
        <v>307</v>
      </c>
      <c r="G35" s="83">
        <v>0.625</v>
      </c>
      <c r="H35" s="427"/>
      <c r="I35" s="270" t="s">
        <v>2707</v>
      </c>
      <c r="J35" s="242"/>
      <c r="K35" s="145"/>
    </row>
    <row r="36" spans="1:11" ht="29">
      <c r="A36" s="557"/>
      <c r="B36" s="562"/>
      <c r="C36" s="127" t="s">
        <v>108</v>
      </c>
      <c r="D36" s="145"/>
      <c r="E36" s="127" t="s">
        <v>490</v>
      </c>
      <c r="F36" s="165"/>
      <c r="G36" s="165"/>
      <c r="H36" s="79" t="s">
        <v>1824</v>
      </c>
      <c r="I36" s="146" t="s">
        <v>2712</v>
      </c>
      <c r="J36" s="242" t="s">
        <v>2726</v>
      </c>
      <c r="K36" s="145"/>
    </row>
    <row r="37" spans="1:11" ht="15" thickBot="1">
      <c r="A37" s="557"/>
      <c r="B37" s="562"/>
      <c r="C37" s="127" t="s">
        <v>1640</v>
      </c>
      <c r="D37" s="145">
        <v>127.616</v>
      </c>
      <c r="E37" s="127" t="s">
        <v>490</v>
      </c>
      <c r="F37" s="165"/>
      <c r="G37" s="165"/>
      <c r="H37" s="79" t="s">
        <v>1824</v>
      </c>
      <c r="I37" s="146"/>
      <c r="J37" s="242" t="s">
        <v>2728</v>
      </c>
      <c r="K37" s="145"/>
    </row>
    <row r="38" spans="1:11">
      <c r="A38" s="567" t="s">
        <v>660</v>
      </c>
      <c r="B38" s="558" t="s">
        <v>20</v>
      </c>
      <c r="C38" s="232" t="s">
        <v>116</v>
      </c>
      <c r="D38" s="252">
        <v>321.64</v>
      </c>
      <c r="E38" s="20" t="s">
        <v>490</v>
      </c>
      <c r="F38" s="21"/>
      <c r="G38" s="21"/>
      <c r="H38" s="194" t="s">
        <v>1824</v>
      </c>
      <c r="I38" s="154"/>
      <c r="J38" s="99" t="s">
        <v>2715</v>
      </c>
      <c r="K38" s="28" t="s">
        <v>391</v>
      </c>
    </row>
    <row r="39" spans="1:11">
      <c r="A39" s="568"/>
      <c r="B39" s="559"/>
      <c r="C39" s="233" t="s">
        <v>53</v>
      </c>
      <c r="D39" s="253">
        <v>170.25</v>
      </c>
      <c r="E39" s="128" t="s">
        <v>490</v>
      </c>
      <c r="F39" s="310"/>
      <c r="G39" s="310"/>
      <c r="H39" s="318"/>
      <c r="I39" s="144"/>
      <c r="J39" s="313" t="s">
        <v>2717</v>
      </c>
      <c r="K39" s="26" t="s">
        <v>392</v>
      </c>
    </row>
    <row r="40" spans="1:11">
      <c r="A40" s="568"/>
      <c r="B40" s="559"/>
      <c r="C40" s="233" t="s">
        <v>57</v>
      </c>
      <c r="D40" s="253">
        <v>445.28</v>
      </c>
      <c r="E40" s="128" t="s">
        <v>490</v>
      </c>
      <c r="F40" s="310"/>
      <c r="G40" s="310"/>
      <c r="H40" s="318"/>
      <c r="I40" s="144"/>
      <c r="J40" s="313" t="s">
        <v>2719</v>
      </c>
      <c r="K40" s="26" t="s">
        <v>392</v>
      </c>
    </row>
    <row r="41" spans="1:11">
      <c r="A41" s="568"/>
      <c r="B41" s="559"/>
      <c r="C41" s="233" t="s">
        <v>54</v>
      </c>
      <c r="D41" s="253">
        <v>164</v>
      </c>
      <c r="E41" s="128" t="s">
        <v>490</v>
      </c>
      <c r="F41" s="310"/>
      <c r="G41" s="310"/>
      <c r="H41" s="318"/>
      <c r="I41" s="144"/>
      <c r="J41" s="313" t="s">
        <v>2718</v>
      </c>
      <c r="K41" s="26" t="s">
        <v>392</v>
      </c>
    </row>
    <row r="42" spans="1:11">
      <c r="A42" s="568"/>
      <c r="B42" s="559"/>
      <c r="C42" s="233" t="s">
        <v>59</v>
      </c>
      <c r="D42" s="253">
        <v>313</v>
      </c>
      <c r="E42" s="128" t="s">
        <v>490</v>
      </c>
      <c r="F42" s="95"/>
      <c r="G42" s="95"/>
      <c r="H42" s="96" t="s">
        <v>1824</v>
      </c>
      <c r="I42" s="256"/>
      <c r="J42" s="267" t="s">
        <v>2716</v>
      </c>
      <c r="K42" s="26" t="s">
        <v>392</v>
      </c>
    </row>
    <row r="43" spans="1:11" ht="15" thickBot="1">
      <c r="A43" s="568"/>
      <c r="B43" s="560"/>
      <c r="C43" s="235" t="s">
        <v>313</v>
      </c>
      <c r="D43" s="255">
        <v>252.7</v>
      </c>
      <c r="E43" s="167" t="s">
        <v>490</v>
      </c>
      <c r="F43" s="204"/>
      <c r="G43" s="204"/>
      <c r="H43" s="168" t="s">
        <v>1824</v>
      </c>
      <c r="I43" s="174"/>
      <c r="J43" s="211" t="s">
        <v>1778</v>
      </c>
      <c r="K43" s="166"/>
    </row>
    <row r="44" spans="1:11" ht="15" thickBot="1">
      <c r="C44" s="102"/>
      <c r="E44" s="2"/>
      <c r="G44" s="198" t="s">
        <v>37</v>
      </c>
      <c r="H44" s="199">
        <f>SUM(H7:H43)</f>
        <v>578.79124999999988</v>
      </c>
      <c r="I44" s="103"/>
    </row>
    <row r="45" spans="1:11">
      <c r="C45" s="102"/>
      <c r="E45" s="2"/>
      <c r="G45" s="104"/>
      <c r="H45" s="105"/>
    </row>
    <row r="46" spans="1:11">
      <c r="C46" s="102"/>
      <c r="E46" s="2"/>
      <c r="G46" s="104"/>
      <c r="H46" s="105"/>
    </row>
    <row r="47" spans="1:11">
      <c r="C47" s="102"/>
    </row>
    <row r="48" spans="1:11">
      <c r="C48" s="102"/>
    </row>
    <row r="49" spans="3:3">
      <c r="C49" s="102"/>
    </row>
    <row r="50" spans="3:3">
      <c r="C50" s="102"/>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row r="72" spans="3:3">
      <c r="C72" s="241"/>
    </row>
    <row r="73" spans="3:3">
      <c r="C73" s="241"/>
    </row>
    <row r="74" spans="3:3">
      <c r="C74" s="241"/>
    </row>
    <row r="75" spans="3:3">
      <c r="C75" s="241"/>
    </row>
  </sheetData>
  <mergeCells count="21">
    <mergeCell ref="K2:K3"/>
    <mergeCell ref="A4:A6"/>
    <mergeCell ref="B4:B6"/>
    <mergeCell ref="C4:C6"/>
    <mergeCell ref="D4:D6"/>
    <mergeCell ref="E4:E6"/>
    <mergeCell ref="F4:G5"/>
    <mergeCell ref="H4:H5"/>
    <mergeCell ref="I4:I6"/>
    <mergeCell ref="J4:J6"/>
    <mergeCell ref="K4:K6"/>
    <mergeCell ref="A7:A12"/>
    <mergeCell ref="B8:B10"/>
    <mergeCell ref="B11:B12"/>
    <mergeCell ref="A2:I3"/>
    <mergeCell ref="J2:J3"/>
    <mergeCell ref="A13:A37"/>
    <mergeCell ref="B13:B27"/>
    <mergeCell ref="B28:B37"/>
    <mergeCell ref="A38:A43"/>
    <mergeCell ref="B38:B43"/>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9">
        <x14:dataValidation type="list" allowBlank="1" showInputMessage="1" xr:uid="{BFF37A80-52E5-4D10-8590-8F520DE83F66}">
          <x14:formula1>
            <xm:f>Guias!$A$2:$A$4</xm:f>
          </x14:formula1>
          <xm:sqref>C7</xm:sqref>
        </x14:dataValidation>
        <x14:dataValidation type="list" allowBlank="1" showInputMessage="1" xr:uid="{3D402B84-71E0-45F9-9102-02115F5C9359}">
          <x14:formula1>
            <xm:f>Guias!$A$85:$A$142</xm:f>
          </x14:formula1>
          <xm:sqref>C28:C35</xm:sqref>
        </x14:dataValidation>
        <x14:dataValidation type="list" allowBlank="1" showInputMessage="1" xr:uid="{39900BD7-B0F7-488F-B917-323067E1A8AE}">
          <x14:formula1>
            <xm:f>Guias!$A$245:$A$259</xm:f>
          </x14:formula1>
          <xm:sqref>C11:C12</xm:sqref>
        </x14:dataValidation>
        <x14:dataValidation type="list" allowBlank="1" showInputMessage="1" xr:uid="{75D51F47-1564-4CC1-8DF2-A157AA089E47}">
          <x14:formula1>
            <xm:f>Guias!$A$200:$A$224</xm:f>
          </x14:formula1>
          <xm:sqref>C8:C10</xm:sqref>
        </x14:dataValidation>
        <x14:dataValidation type="list" allowBlank="1" showInputMessage="1" xr:uid="{8F12CC7E-1D92-4D96-B203-9977B8FDF6FE}">
          <x14:formula1>
            <xm:f>Guias!$A$230:$A$242</xm:f>
          </x14:formula1>
          <xm:sqref>C36:C37</xm:sqref>
        </x14:dataValidation>
        <x14:dataValidation type="list" allowBlank="1" showInputMessage="1" xr:uid="{027110DC-ECE8-4DAF-9C6F-064B54821264}">
          <x14:formula1>
            <xm:f>Guias!$A$143:$A$167</xm:f>
          </x14:formula1>
          <xm:sqref>C38:C43</xm:sqref>
        </x14:dataValidation>
        <x14:dataValidation type="list" allowBlank="1" showInputMessage="1" xr:uid="{30A926B8-29DF-4BD4-846B-DD405E38CF00}">
          <x14:formula1>
            <xm:f>Guias!$A$5:$A$84</xm:f>
          </x14:formula1>
          <xm:sqref>C13:C27</xm:sqref>
        </x14:dataValidation>
        <x14:dataValidation type="list" allowBlank="1" showInputMessage="1" xr:uid="{DA7EE581-5981-411A-9513-3FB95BFC71E8}">
          <x14:formula1>
            <xm:f>Guias!$H$3:$H$22</xm:f>
          </x14:formula1>
          <xm:sqref>E7:E43</xm:sqref>
        </x14:dataValidation>
        <x14:dataValidation type="list" allowBlank="1" showInputMessage="1" xr:uid="{3D3567F8-8050-45E9-BC20-D1983146C0A5}">
          <x14:formula1>
            <xm:f>Guias!$J$3:$J$25</xm:f>
          </x14:formula1>
          <xm:sqref>I7:I43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8">
    <tabColor theme="4"/>
  </sheetPr>
  <dimension ref="A1:L625"/>
  <sheetViews>
    <sheetView zoomScale="131" zoomScaleNormal="90" workbookViewId="0">
      <pane ySplit="3" topLeftCell="A69" activePane="bottomLeft" state="frozen"/>
      <selection pane="bottomLeft" activeCell="D77" sqref="D77"/>
    </sheetView>
  </sheetViews>
  <sheetFormatPr defaultColWidth="8.54296875" defaultRowHeight="14.5"/>
  <cols>
    <col min="1" max="1" width="17.453125" customWidth="1"/>
    <col min="2" max="2" width="17.54296875" style="208" customWidth="1"/>
    <col min="3" max="3" width="13.453125" style="175" customWidth="1"/>
    <col min="4" max="4" width="13.54296875" style="175" customWidth="1"/>
    <col min="5" max="5" width="10.54296875" style="175" customWidth="1"/>
    <col min="6" max="6" width="10.54296875" style="208" customWidth="1"/>
    <col min="7" max="7" width="0.453125" customWidth="1"/>
    <col min="8" max="8" width="16.453125" style="175" customWidth="1"/>
    <col min="9" max="9" width="41" style="208" bestFit="1" customWidth="1"/>
    <col min="10" max="10" width="67.54296875" customWidth="1"/>
    <col min="11" max="11" width="14.453125" bestFit="1" customWidth="1"/>
    <col min="13" max="13" width="16.453125" customWidth="1"/>
    <col min="14" max="14" width="13.453125" customWidth="1"/>
    <col min="15" max="15" width="15.453125" customWidth="1"/>
    <col min="16" max="16" width="10" customWidth="1"/>
    <col min="17" max="17" width="11.453125" customWidth="1"/>
    <col min="18" max="18" width="18.54296875" customWidth="1"/>
    <col min="19" max="19" width="39.54296875" customWidth="1"/>
  </cols>
  <sheetData>
    <row r="1" spans="1:12" ht="24.75" customHeight="1">
      <c r="A1" s="179"/>
      <c r="B1" s="581" t="s">
        <v>976</v>
      </c>
      <c r="C1" s="582"/>
      <c r="D1" s="582"/>
      <c r="E1" s="582"/>
      <c r="F1" s="582"/>
      <c r="G1" s="582"/>
      <c r="H1" s="582"/>
      <c r="I1" s="583"/>
    </row>
    <row r="2" spans="1:12" ht="25.5" customHeight="1" thickBot="1">
      <c r="A2" s="180"/>
      <c r="B2" s="584"/>
      <c r="C2" s="585"/>
      <c r="D2" s="585"/>
      <c r="E2" s="585"/>
      <c r="F2" s="585"/>
      <c r="G2" s="585"/>
      <c r="H2" s="585"/>
      <c r="I2" s="586"/>
    </row>
    <row r="3" spans="1:12" ht="27" customHeight="1" thickBot="1">
      <c r="A3" s="176" t="s">
        <v>38</v>
      </c>
      <c r="B3" s="176" t="s">
        <v>2</v>
      </c>
      <c r="C3" s="177" t="s">
        <v>444</v>
      </c>
      <c r="D3" s="176" t="s">
        <v>39</v>
      </c>
      <c r="E3" s="177" t="s">
        <v>6</v>
      </c>
      <c r="F3" s="177" t="s">
        <v>7</v>
      </c>
      <c r="G3" s="177" t="s">
        <v>977</v>
      </c>
      <c r="H3" s="177" t="s">
        <v>936</v>
      </c>
      <c r="I3" s="176" t="s">
        <v>5</v>
      </c>
      <c r="J3" s="176" t="s">
        <v>927</v>
      </c>
      <c r="K3" s="227" t="s">
        <v>1070</v>
      </c>
      <c r="L3" s="227" t="s">
        <v>1482</v>
      </c>
    </row>
    <row r="4" spans="1:12" hidden="1">
      <c r="A4" s="271">
        <v>45293</v>
      </c>
      <c r="B4" s="208" t="s">
        <v>874</v>
      </c>
      <c r="C4" s="175">
        <v>1222</v>
      </c>
      <c r="D4" s="175" t="s">
        <v>137</v>
      </c>
      <c r="E4" s="258" t="s">
        <v>307</v>
      </c>
      <c r="F4" s="259" t="s">
        <v>978</v>
      </c>
      <c r="G4" s="260">
        <v>1222</v>
      </c>
      <c r="H4" s="261">
        <v>1222</v>
      </c>
      <c r="I4" s="261" t="s">
        <v>1047</v>
      </c>
      <c r="J4" t="e">
        <v>#VALUE!</v>
      </c>
      <c r="K4" s="205"/>
      <c r="L4">
        <v>24</v>
      </c>
    </row>
    <row r="5" spans="1:12" hidden="1">
      <c r="A5" s="271">
        <v>45293</v>
      </c>
      <c r="B5" s="208" t="s">
        <v>853</v>
      </c>
      <c r="C5" s="175">
        <v>1155</v>
      </c>
      <c r="D5" s="175" t="s">
        <v>137</v>
      </c>
      <c r="E5" s="175" t="s">
        <v>307</v>
      </c>
      <c r="F5" s="208" t="s">
        <v>978</v>
      </c>
      <c r="G5" s="260">
        <v>1155</v>
      </c>
      <c r="H5" s="261">
        <v>1155</v>
      </c>
      <c r="I5" s="261" t="s">
        <v>1047</v>
      </c>
      <c r="J5" t="e">
        <v>#VALUE!</v>
      </c>
      <c r="K5" s="205"/>
      <c r="L5">
        <v>24</v>
      </c>
    </row>
    <row r="6" spans="1:12" hidden="1">
      <c r="A6" s="271">
        <v>45294</v>
      </c>
      <c r="B6" s="208" t="s">
        <v>874</v>
      </c>
      <c r="C6" s="175">
        <v>1222</v>
      </c>
      <c r="D6" s="175" t="s">
        <v>137</v>
      </c>
      <c r="E6" s="258" t="s">
        <v>307</v>
      </c>
      <c r="F6" s="259" t="s">
        <v>978</v>
      </c>
      <c r="G6" s="260">
        <v>1222</v>
      </c>
      <c r="H6" s="261">
        <v>1222</v>
      </c>
      <c r="I6" s="261" t="s">
        <v>1047</v>
      </c>
      <c r="K6" s="205" t="e">
        <f>Table2[[#This Row],[ON]]-Table2[[#This Row],[OFF]]</f>
        <v>#VALUE!</v>
      </c>
      <c r="L6">
        <v>1.3</v>
      </c>
    </row>
    <row r="7" spans="1:12" hidden="1">
      <c r="A7" s="271">
        <v>45294</v>
      </c>
      <c r="B7" s="208" t="s">
        <v>853</v>
      </c>
      <c r="C7" s="175">
        <v>1155</v>
      </c>
      <c r="D7" s="175" t="s">
        <v>137</v>
      </c>
      <c r="E7" s="175" t="s">
        <v>307</v>
      </c>
      <c r="F7" s="208" t="s">
        <v>978</v>
      </c>
      <c r="G7" s="260">
        <v>1155</v>
      </c>
      <c r="H7" s="261">
        <v>1155</v>
      </c>
      <c r="I7" s="261" t="s">
        <v>1047</v>
      </c>
      <c r="K7" s="205" t="e">
        <f>Table2[[#This Row],[ON]]-Table2[[#This Row],[OFF]]</f>
        <v>#VALUE!</v>
      </c>
      <c r="L7">
        <v>24</v>
      </c>
    </row>
    <row r="8" spans="1:12" hidden="1">
      <c r="A8" s="271">
        <v>45295</v>
      </c>
      <c r="B8" s="208" t="s">
        <v>874</v>
      </c>
      <c r="C8" s="175">
        <v>1222</v>
      </c>
      <c r="D8" s="175" t="s">
        <v>137</v>
      </c>
      <c r="E8" s="258" t="s">
        <v>307</v>
      </c>
      <c r="F8" s="259" t="s">
        <v>978</v>
      </c>
      <c r="G8" s="260">
        <v>1222</v>
      </c>
      <c r="H8" s="261">
        <v>1222</v>
      </c>
      <c r="I8" s="261" t="s">
        <v>1047</v>
      </c>
      <c r="K8" s="205" t="e">
        <f>Table2[[#This Row],[ON]]-Table2[[#This Row],[OFF]]</f>
        <v>#VALUE!</v>
      </c>
      <c r="L8">
        <v>24</v>
      </c>
    </row>
    <row r="9" spans="1:12" hidden="1">
      <c r="A9" s="271">
        <v>45295</v>
      </c>
      <c r="B9" s="208" t="s">
        <v>853</v>
      </c>
      <c r="C9" s="175">
        <v>1155</v>
      </c>
      <c r="D9" s="175" t="s">
        <v>137</v>
      </c>
      <c r="E9" s="175" t="s">
        <v>307</v>
      </c>
      <c r="F9" s="208" t="s">
        <v>978</v>
      </c>
      <c r="G9" s="260">
        <v>1155</v>
      </c>
      <c r="H9" s="261">
        <v>1155</v>
      </c>
      <c r="I9" s="261" t="s">
        <v>1047</v>
      </c>
      <c r="K9" s="205" t="e">
        <f>Table2[[#This Row],[ON]]-Table2[[#This Row],[OFF]]</f>
        <v>#VALUE!</v>
      </c>
      <c r="L9">
        <v>24</v>
      </c>
    </row>
    <row r="10" spans="1:12" hidden="1">
      <c r="A10" s="271">
        <v>45296</v>
      </c>
      <c r="B10" s="208" t="s">
        <v>874</v>
      </c>
      <c r="C10" s="175">
        <v>1222</v>
      </c>
      <c r="D10" s="175" t="s">
        <v>137</v>
      </c>
      <c r="E10" s="258" t="s">
        <v>307</v>
      </c>
      <c r="F10" s="259" t="s">
        <v>978</v>
      </c>
      <c r="G10" s="260">
        <v>1222</v>
      </c>
      <c r="H10" s="261">
        <v>1222</v>
      </c>
      <c r="I10" s="261" t="s">
        <v>1047</v>
      </c>
      <c r="K10" s="205" t="e">
        <f>Table2[[#This Row],[ON]]-Table2[[#This Row],[OFF]]</f>
        <v>#VALUE!</v>
      </c>
      <c r="L10">
        <v>24</v>
      </c>
    </row>
    <row r="11" spans="1:12" hidden="1">
      <c r="A11" s="271">
        <v>45296</v>
      </c>
      <c r="B11" s="208" t="s">
        <v>853</v>
      </c>
      <c r="C11" s="175">
        <v>1155</v>
      </c>
      <c r="D11" s="175" t="s">
        <v>137</v>
      </c>
      <c r="E11" s="175" t="s">
        <v>307</v>
      </c>
      <c r="F11" s="208" t="s">
        <v>978</v>
      </c>
      <c r="G11" s="260">
        <v>1155</v>
      </c>
      <c r="H11" s="261">
        <v>1155</v>
      </c>
      <c r="I11" s="261" t="s">
        <v>1047</v>
      </c>
      <c r="K11" s="205" t="e">
        <f>Table2[[#This Row],[ON]]-Table2[[#This Row],[OFF]]</f>
        <v>#VALUE!</v>
      </c>
      <c r="L11">
        <v>24</v>
      </c>
    </row>
    <row r="12" spans="1:12" hidden="1">
      <c r="A12" s="271">
        <v>45297</v>
      </c>
      <c r="B12" s="208" t="s">
        <v>874</v>
      </c>
      <c r="C12" s="175">
        <v>1222</v>
      </c>
      <c r="D12" s="175" t="s">
        <v>137</v>
      </c>
      <c r="E12" s="258" t="s">
        <v>307</v>
      </c>
      <c r="F12" s="259" t="s">
        <v>978</v>
      </c>
      <c r="G12" s="260">
        <v>1222</v>
      </c>
      <c r="H12" s="261">
        <v>1222</v>
      </c>
      <c r="I12" s="261" t="s">
        <v>1047</v>
      </c>
      <c r="K12" s="205" t="e">
        <f>Table2[[#This Row],[ON]]-Table2[[#This Row],[OFF]]</f>
        <v>#VALUE!</v>
      </c>
      <c r="L12">
        <v>24</v>
      </c>
    </row>
    <row r="13" spans="1:12" hidden="1">
      <c r="A13" s="271">
        <v>45297</v>
      </c>
      <c r="B13" s="208" t="s">
        <v>853</v>
      </c>
      <c r="C13" s="175">
        <v>1155</v>
      </c>
      <c r="D13" s="175" t="s">
        <v>137</v>
      </c>
      <c r="E13" s="175" t="s">
        <v>307</v>
      </c>
      <c r="F13" s="208" t="s">
        <v>978</v>
      </c>
      <c r="G13" s="260">
        <v>1155</v>
      </c>
      <c r="H13" s="261">
        <v>1155</v>
      </c>
      <c r="I13" s="261" t="s">
        <v>1047</v>
      </c>
      <c r="K13" s="205" t="e">
        <f>Table2[[#This Row],[ON]]-Table2[[#This Row],[OFF]]</f>
        <v>#VALUE!</v>
      </c>
      <c r="L13">
        <v>24</v>
      </c>
    </row>
    <row r="14" spans="1:12" hidden="1">
      <c r="A14" s="271">
        <v>45298</v>
      </c>
      <c r="B14" s="208" t="s">
        <v>874</v>
      </c>
      <c r="C14" s="175">
        <v>1222</v>
      </c>
      <c r="D14" s="175" t="s">
        <v>137</v>
      </c>
      <c r="E14" s="258" t="s">
        <v>307</v>
      </c>
      <c r="F14" s="259" t="s">
        <v>978</v>
      </c>
      <c r="G14" s="260">
        <v>1222</v>
      </c>
      <c r="H14" s="261">
        <v>1222</v>
      </c>
      <c r="I14" s="261" t="s">
        <v>1047</v>
      </c>
      <c r="K14" s="205" t="e">
        <f>Table2[[#This Row],[ON]]-Table2[[#This Row],[OFF]]</f>
        <v>#VALUE!</v>
      </c>
      <c r="L14">
        <v>24</v>
      </c>
    </row>
    <row r="15" spans="1:12" hidden="1">
      <c r="A15" s="271">
        <v>45298</v>
      </c>
      <c r="B15" s="208" t="s">
        <v>853</v>
      </c>
      <c r="C15" s="175">
        <v>1155</v>
      </c>
      <c r="D15" s="175" t="s">
        <v>137</v>
      </c>
      <c r="E15" s="175" t="s">
        <v>307</v>
      </c>
      <c r="F15" s="208" t="s">
        <v>978</v>
      </c>
      <c r="G15" s="260">
        <v>1155</v>
      </c>
      <c r="H15" s="261">
        <v>1155</v>
      </c>
      <c r="I15" s="261" t="s">
        <v>1047</v>
      </c>
      <c r="K15" s="205" t="e">
        <f>Table2[[#This Row],[ON]]-Table2[[#This Row],[OFF]]</f>
        <v>#VALUE!</v>
      </c>
      <c r="L15">
        <v>24</v>
      </c>
    </row>
    <row r="16" spans="1:12" hidden="1">
      <c r="A16" s="271">
        <v>45299</v>
      </c>
      <c r="B16" s="208" t="s">
        <v>874</v>
      </c>
      <c r="C16" s="175">
        <v>1222</v>
      </c>
      <c r="D16" s="175" t="s">
        <v>137</v>
      </c>
      <c r="E16" s="258" t="s">
        <v>307</v>
      </c>
      <c r="F16" s="259" t="s">
        <v>978</v>
      </c>
      <c r="G16" s="260">
        <v>1222</v>
      </c>
      <c r="H16" s="261">
        <v>1222</v>
      </c>
      <c r="I16" s="261" t="s">
        <v>1047</v>
      </c>
      <c r="K16" s="205" t="e">
        <f>Table2[[#This Row],[ON]]-Table2[[#This Row],[OFF]]</f>
        <v>#VALUE!</v>
      </c>
      <c r="L16">
        <v>6.3</v>
      </c>
    </row>
    <row r="17" spans="1:12" hidden="1">
      <c r="A17" s="271">
        <v>45299</v>
      </c>
      <c r="B17" s="208" t="s">
        <v>853</v>
      </c>
      <c r="C17" s="175">
        <v>1155</v>
      </c>
      <c r="D17" s="175" t="s">
        <v>137</v>
      </c>
      <c r="E17" s="175" t="s">
        <v>307</v>
      </c>
      <c r="F17" s="208" t="s">
        <v>978</v>
      </c>
      <c r="G17" s="260">
        <v>1155</v>
      </c>
      <c r="H17" s="261">
        <v>1155</v>
      </c>
      <c r="I17" s="261" t="s">
        <v>1047</v>
      </c>
      <c r="K17" s="205" t="e">
        <f>Table2[[#This Row],[ON]]-Table2[[#This Row],[OFF]]</f>
        <v>#VALUE!</v>
      </c>
      <c r="L17">
        <v>6.3</v>
      </c>
    </row>
    <row r="18" spans="1:12" hidden="1">
      <c r="A18" s="271">
        <v>45300</v>
      </c>
      <c r="B18" s="208" t="s">
        <v>874</v>
      </c>
      <c r="C18" s="175">
        <v>1222</v>
      </c>
      <c r="D18" s="175" t="s">
        <v>137</v>
      </c>
      <c r="E18" s="258" t="s">
        <v>307</v>
      </c>
      <c r="F18" s="259" t="s">
        <v>978</v>
      </c>
      <c r="G18" s="260">
        <v>1222</v>
      </c>
      <c r="H18" s="261">
        <v>1222</v>
      </c>
      <c r="I18" s="261" t="s">
        <v>1047</v>
      </c>
      <c r="K18" s="205" t="e">
        <f>Table2[[#This Row],[ON]]-Table2[[#This Row],[OFF]]</f>
        <v>#VALUE!</v>
      </c>
      <c r="L18">
        <v>24</v>
      </c>
    </row>
    <row r="19" spans="1:12" hidden="1">
      <c r="A19" s="271">
        <v>45300</v>
      </c>
      <c r="B19" s="208" t="s">
        <v>853</v>
      </c>
      <c r="C19" s="175">
        <v>1155</v>
      </c>
      <c r="D19" s="175" t="s">
        <v>137</v>
      </c>
      <c r="E19" s="175" t="s">
        <v>307</v>
      </c>
      <c r="F19" s="208" t="s">
        <v>978</v>
      </c>
      <c r="G19" s="260">
        <v>1155</v>
      </c>
      <c r="H19" s="261">
        <v>1155</v>
      </c>
      <c r="I19" s="261" t="s">
        <v>1047</v>
      </c>
      <c r="K19" s="205" t="e">
        <f>Table2[[#This Row],[ON]]-Table2[[#This Row],[OFF]]</f>
        <v>#VALUE!</v>
      </c>
      <c r="L19">
        <v>24</v>
      </c>
    </row>
    <row r="20" spans="1:12" hidden="1">
      <c r="A20" s="271">
        <v>45301</v>
      </c>
      <c r="B20" s="208" t="s">
        <v>874</v>
      </c>
      <c r="C20" s="175">
        <v>1222</v>
      </c>
      <c r="D20" s="175" t="s">
        <v>137</v>
      </c>
      <c r="E20" s="258" t="s">
        <v>307</v>
      </c>
      <c r="F20" s="259" t="s">
        <v>978</v>
      </c>
      <c r="G20" s="260">
        <v>1222</v>
      </c>
      <c r="H20" s="261">
        <v>1222</v>
      </c>
      <c r="I20" s="261" t="s">
        <v>1047</v>
      </c>
      <c r="K20" s="205" t="e">
        <f>Table2[[#This Row],[ON]]-Table2[[#This Row],[OFF]]</f>
        <v>#VALUE!</v>
      </c>
      <c r="L20">
        <v>1.25</v>
      </c>
    </row>
    <row r="21" spans="1:12" hidden="1">
      <c r="A21" s="271">
        <v>45301</v>
      </c>
      <c r="B21" s="208" t="s">
        <v>853</v>
      </c>
      <c r="C21" s="175">
        <v>1155</v>
      </c>
      <c r="D21" s="175" t="s">
        <v>137</v>
      </c>
      <c r="E21" s="175" t="s">
        <v>307</v>
      </c>
      <c r="F21" s="208" t="s">
        <v>978</v>
      </c>
      <c r="G21" s="260">
        <v>1155</v>
      </c>
      <c r="H21" s="261">
        <v>1155</v>
      </c>
      <c r="I21" s="261" t="s">
        <v>1047</v>
      </c>
      <c r="K21" s="205" t="e">
        <f>Table2[[#This Row],[ON]]-Table2[[#This Row],[OFF]]</f>
        <v>#VALUE!</v>
      </c>
      <c r="L21">
        <v>1.25</v>
      </c>
    </row>
    <row r="22" spans="1:12" hidden="1">
      <c r="A22" s="271">
        <v>45302</v>
      </c>
      <c r="B22" s="208" t="s">
        <v>874</v>
      </c>
      <c r="C22" s="175">
        <v>1222</v>
      </c>
      <c r="D22" s="175" t="s">
        <v>137</v>
      </c>
      <c r="E22" s="258" t="s">
        <v>307</v>
      </c>
      <c r="F22" s="259" t="s">
        <v>978</v>
      </c>
      <c r="G22" s="260">
        <v>1222</v>
      </c>
      <c r="H22" s="261">
        <v>1222</v>
      </c>
      <c r="I22" s="261" t="s">
        <v>1047</v>
      </c>
      <c r="K22" s="205" t="e">
        <f>Table2[[#This Row],[ON]]-Table2[[#This Row],[OFF]]</f>
        <v>#VALUE!</v>
      </c>
      <c r="L22">
        <v>24</v>
      </c>
    </row>
    <row r="23" spans="1:12" hidden="1">
      <c r="A23" s="271">
        <v>45302</v>
      </c>
      <c r="B23" s="208" t="s">
        <v>853</v>
      </c>
      <c r="C23" s="175">
        <v>1155</v>
      </c>
      <c r="D23" s="175" t="s">
        <v>137</v>
      </c>
      <c r="E23" s="175" t="s">
        <v>307</v>
      </c>
      <c r="F23" s="208" t="s">
        <v>978</v>
      </c>
      <c r="G23" s="260">
        <v>1155</v>
      </c>
      <c r="H23" s="261">
        <v>1155</v>
      </c>
      <c r="I23" s="261" t="s">
        <v>1047</v>
      </c>
      <c r="K23" s="205" t="e">
        <f>Table2[[#This Row],[ON]]-Table2[[#This Row],[OFF]]</f>
        <v>#VALUE!</v>
      </c>
      <c r="L23">
        <v>24</v>
      </c>
    </row>
    <row r="24" spans="1:12" hidden="1">
      <c r="A24" s="271">
        <v>45303</v>
      </c>
      <c r="B24" s="208" t="s">
        <v>874</v>
      </c>
      <c r="C24" s="175">
        <v>1222</v>
      </c>
      <c r="D24" s="175" t="s">
        <v>137</v>
      </c>
      <c r="E24" s="258" t="s">
        <v>307</v>
      </c>
      <c r="F24" s="259" t="s">
        <v>978</v>
      </c>
      <c r="G24" s="260">
        <v>1222</v>
      </c>
      <c r="H24" s="261">
        <v>1222</v>
      </c>
      <c r="I24" s="261" t="s">
        <v>1047</v>
      </c>
      <c r="K24" s="205" t="e">
        <f>Table2[[#This Row],[ON]]-Table2[[#This Row],[OFF]]</f>
        <v>#VALUE!</v>
      </c>
      <c r="L24">
        <v>1.5</v>
      </c>
    </row>
    <row r="25" spans="1:12" hidden="1">
      <c r="A25" s="271">
        <v>45303</v>
      </c>
      <c r="B25" s="208" t="s">
        <v>853</v>
      </c>
      <c r="C25" s="175">
        <v>1155</v>
      </c>
      <c r="D25" s="175" t="s">
        <v>137</v>
      </c>
      <c r="E25" s="175" t="s">
        <v>307</v>
      </c>
      <c r="F25" s="208" t="s">
        <v>978</v>
      </c>
      <c r="G25" s="260">
        <v>1155</v>
      </c>
      <c r="H25" s="261">
        <v>1155</v>
      </c>
      <c r="I25" s="261" t="s">
        <v>1047</v>
      </c>
      <c r="K25" s="205" t="e">
        <f>Table2[[#This Row],[ON]]-Table2[[#This Row],[OFF]]</f>
        <v>#VALUE!</v>
      </c>
      <c r="L25">
        <v>1.2</v>
      </c>
    </row>
    <row r="26" spans="1:12" hidden="1">
      <c r="A26" s="271">
        <v>45304</v>
      </c>
      <c r="B26" s="208" t="s">
        <v>874</v>
      </c>
      <c r="C26" s="175">
        <v>1222</v>
      </c>
      <c r="D26" s="175" t="s">
        <v>137</v>
      </c>
      <c r="E26" s="258" t="s">
        <v>307</v>
      </c>
      <c r="F26" s="259" t="s">
        <v>978</v>
      </c>
      <c r="G26" s="260">
        <v>1222</v>
      </c>
      <c r="H26" s="261">
        <v>1222</v>
      </c>
      <c r="I26" s="261" t="s">
        <v>1047</v>
      </c>
      <c r="K26" s="205" t="e">
        <f>Table2[[#This Row],[ON]]-Table2[[#This Row],[OFF]]</f>
        <v>#VALUE!</v>
      </c>
      <c r="L26">
        <v>24</v>
      </c>
    </row>
    <row r="27" spans="1:12" hidden="1">
      <c r="A27" s="271">
        <v>45304</v>
      </c>
      <c r="B27" s="208" t="s">
        <v>853</v>
      </c>
      <c r="C27" s="175">
        <v>1155</v>
      </c>
      <c r="D27" s="175" t="s">
        <v>137</v>
      </c>
      <c r="E27" s="175" t="s">
        <v>307</v>
      </c>
      <c r="F27" s="208" t="s">
        <v>978</v>
      </c>
      <c r="G27" s="260">
        <v>1155</v>
      </c>
      <c r="H27" s="261">
        <v>1155</v>
      </c>
      <c r="I27" s="261" t="s">
        <v>1047</v>
      </c>
      <c r="K27" s="205" t="e">
        <f>Table2[[#This Row],[ON]]-Table2[[#This Row],[OFF]]</f>
        <v>#VALUE!</v>
      </c>
      <c r="L27">
        <v>24</v>
      </c>
    </row>
    <row r="28" spans="1:12" hidden="1">
      <c r="A28" s="271">
        <v>45305</v>
      </c>
      <c r="B28" s="208" t="s">
        <v>872</v>
      </c>
      <c r="C28" s="175">
        <v>5065</v>
      </c>
      <c r="D28" s="175" t="s">
        <v>137</v>
      </c>
      <c r="E28" s="258">
        <v>0.53125</v>
      </c>
      <c r="F28" s="259">
        <v>0.625</v>
      </c>
      <c r="G28" s="260"/>
      <c r="H28" s="261">
        <f>IF(MID(F28,1,3)="Con","",IF(D28="APAGADO",C28/24*(IF((F28-E28)*24&gt;0,(F28-E28)*24,24+(F28-E28)*24))," "))</f>
        <v>474.84375</v>
      </c>
      <c r="I28" s="208" t="s">
        <v>1051</v>
      </c>
      <c r="K28" s="205">
        <f>Table2[[#This Row],[ON]]-Table2[[#This Row],[OFF]]</f>
        <v>9.375E-2</v>
      </c>
      <c r="L28">
        <v>6.45</v>
      </c>
    </row>
    <row r="29" spans="1:12" hidden="1">
      <c r="A29" s="271">
        <v>45305</v>
      </c>
      <c r="B29" s="208" t="s">
        <v>874</v>
      </c>
      <c r="C29" s="175">
        <v>1222</v>
      </c>
      <c r="D29" s="175" t="s">
        <v>137</v>
      </c>
      <c r="E29" s="258" t="s">
        <v>307</v>
      </c>
      <c r="F29" s="259" t="s">
        <v>978</v>
      </c>
      <c r="G29" s="260">
        <v>1222</v>
      </c>
      <c r="H29" s="261">
        <v>1222</v>
      </c>
      <c r="I29" s="261" t="s">
        <v>1047</v>
      </c>
      <c r="K29" s="205" t="e">
        <f>Table2[[#This Row],[ON]]-Table2[[#This Row],[OFF]]</f>
        <v>#VALUE!</v>
      </c>
      <c r="L29">
        <v>24</v>
      </c>
    </row>
    <row r="30" spans="1:12" hidden="1">
      <c r="A30" s="271">
        <v>45305</v>
      </c>
      <c r="B30" s="208" t="s">
        <v>853</v>
      </c>
      <c r="C30" s="175">
        <v>1155</v>
      </c>
      <c r="D30" s="175" t="s">
        <v>137</v>
      </c>
      <c r="E30" s="175" t="s">
        <v>307</v>
      </c>
      <c r="F30" s="208" t="s">
        <v>978</v>
      </c>
      <c r="G30" s="260">
        <v>1155</v>
      </c>
      <c r="H30" s="261">
        <v>1155</v>
      </c>
      <c r="I30" s="261" t="s">
        <v>1047</v>
      </c>
      <c r="K30" s="205" t="e">
        <f>Table2[[#This Row],[ON]]-Table2[[#This Row],[OFF]]</f>
        <v>#VALUE!</v>
      </c>
      <c r="L30">
        <v>24</v>
      </c>
    </row>
    <row r="31" spans="1:12" hidden="1">
      <c r="A31" s="271">
        <v>45306</v>
      </c>
      <c r="B31" s="208" t="s">
        <v>874</v>
      </c>
      <c r="C31" s="175">
        <v>1222</v>
      </c>
      <c r="D31" s="175" t="s">
        <v>137</v>
      </c>
      <c r="E31" s="258" t="s">
        <v>307</v>
      </c>
      <c r="F31" s="259" t="s">
        <v>978</v>
      </c>
      <c r="G31" s="260">
        <v>1222</v>
      </c>
      <c r="H31" s="261">
        <v>1222</v>
      </c>
      <c r="I31" s="261" t="s">
        <v>1047</v>
      </c>
      <c r="K31" s="205" t="e">
        <f>Table2[[#This Row],[ON]]-Table2[[#This Row],[OFF]]</f>
        <v>#VALUE!</v>
      </c>
      <c r="L31">
        <v>24</v>
      </c>
    </row>
    <row r="32" spans="1:12" hidden="1">
      <c r="A32" s="271">
        <v>45306</v>
      </c>
      <c r="B32" s="208" t="s">
        <v>853</v>
      </c>
      <c r="C32" s="175">
        <v>1155</v>
      </c>
      <c r="D32" s="175" t="s">
        <v>137</v>
      </c>
      <c r="E32" s="175" t="s">
        <v>307</v>
      </c>
      <c r="F32" s="208" t="s">
        <v>978</v>
      </c>
      <c r="G32" s="260">
        <v>1155</v>
      </c>
      <c r="H32" s="261">
        <v>1155</v>
      </c>
      <c r="I32" s="261" t="s">
        <v>1047</v>
      </c>
      <c r="K32" s="205" t="e">
        <f>Table2[[#This Row],[ON]]-Table2[[#This Row],[OFF]]</f>
        <v>#VALUE!</v>
      </c>
      <c r="L32">
        <v>24</v>
      </c>
    </row>
    <row r="33" spans="1:12" hidden="1">
      <c r="A33" s="271">
        <v>45307</v>
      </c>
      <c r="B33" s="208" t="s">
        <v>874</v>
      </c>
      <c r="C33" s="175">
        <v>1222</v>
      </c>
      <c r="D33" s="175" t="s">
        <v>137</v>
      </c>
      <c r="E33" s="258" t="s">
        <v>307</v>
      </c>
      <c r="F33" s="259" t="s">
        <v>978</v>
      </c>
      <c r="G33" s="260">
        <v>1222</v>
      </c>
      <c r="H33" s="261">
        <v>1222</v>
      </c>
      <c r="I33" s="261" t="s">
        <v>1047</v>
      </c>
      <c r="K33" s="205" t="e">
        <f>Table2[[#This Row],[ON]]-Table2[[#This Row],[OFF]]</f>
        <v>#VALUE!</v>
      </c>
      <c r="L33">
        <v>3.05</v>
      </c>
    </row>
    <row r="34" spans="1:12" hidden="1">
      <c r="A34" s="271">
        <v>45307</v>
      </c>
      <c r="B34" s="208" t="s">
        <v>853</v>
      </c>
      <c r="C34" s="175">
        <v>1155</v>
      </c>
      <c r="D34" s="175" t="s">
        <v>137</v>
      </c>
      <c r="E34" s="175" t="s">
        <v>307</v>
      </c>
      <c r="F34" s="208" t="s">
        <v>978</v>
      </c>
      <c r="G34" s="260">
        <v>1155</v>
      </c>
      <c r="H34" s="261">
        <v>1155</v>
      </c>
      <c r="I34" s="261" t="s">
        <v>1047</v>
      </c>
      <c r="K34" s="205" t="e">
        <f>Table2[[#This Row],[ON]]-Table2[[#This Row],[OFF]]</f>
        <v>#VALUE!</v>
      </c>
      <c r="L34">
        <v>3.05</v>
      </c>
    </row>
    <row r="35" spans="1:12" hidden="1">
      <c r="A35" s="271">
        <v>45308</v>
      </c>
      <c r="B35" s="208" t="s">
        <v>874</v>
      </c>
      <c r="C35" s="175">
        <v>1222</v>
      </c>
      <c r="D35" s="175" t="s">
        <v>137</v>
      </c>
      <c r="E35" s="258" t="s">
        <v>307</v>
      </c>
      <c r="F35" s="259" t="s">
        <v>978</v>
      </c>
      <c r="G35" s="260">
        <v>1222</v>
      </c>
      <c r="H35" s="261">
        <v>1222</v>
      </c>
      <c r="I35" s="261" t="s">
        <v>1047</v>
      </c>
      <c r="K35" s="205" t="e">
        <f>Table2[[#This Row],[ON]]-Table2[[#This Row],[OFF]]</f>
        <v>#VALUE!</v>
      </c>
      <c r="L35">
        <v>3.15</v>
      </c>
    </row>
    <row r="36" spans="1:12" hidden="1">
      <c r="A36" s="271">
        <v>45308</v>
      </c>
      <c r="B36" s="208" t="s">
        <v>853</v>
      </c>
      <c r="C36" s="175">
        <v>1155</v>
      </c>
      <c r="D36" s="175" t="s">
        <v>137</v>
      </c>
      <c r="E36" s="175" t="s">
        <v>307</v>
      </c>
      <c r="F36" s="208" t="s">
        <v>978</v>
      </c>
      <c r="G36" s="260">
        <v>1155</v>
      </c>
      <c r="H36" s="261">
        <v>1155</v>
      </c>
      <c r="I36" s="261" t="s">
        <v>1047</v>
      </c>
      <c r="K36" s="205" t="e">
        <f>Table2[[#This Row],[ON]]-Table2[[#This Row],[OFF]]</f>
        <v>#VALUE!</v>
      </c>
      <c r="L36">
        <v>20.100000000000001</v>
      </c>
    </row>
    <row r="37" spans="1:12" hidden="1">
      <c r="A37" s="271">
        <v>45308</v>
      </c>
      <c r="B37" s="208" t="s">
        <v>1268</v>
      </c>
      <c r="C37" s="175">
        <v>3022</v>
      </c>
      <c r="D37" s="175" t="s">
        <v>137</v>
      </c>
      <c r="E37" s="258">
        <v>0.78472222222222221</v>
      </c>
      <c r="F37" s="259">
        <v>0.85416666666666663</v>
      </c>
      <c r="G37" s="260"/>
      <c r="H37" s="261">
        <f t="shared" ref="H37:H38" si="0">IF(MID(F37,1,3)="Con","",IF(D37="APAGADO",C37/24*(IF((F37-E37)*24&gt;0,(F37-E37)*24,24+(F37-E37)*24))," "))</f>
        <v>209.86111111111106</v>
      </c>
      <c r="I37" s="208" t="s">
        <v>2237</v>
      </c>
      <c r="K37" s="205">
        <f>Table2[[#This Row],[ON]]-Table2[[#This Row],[OFF]]</f>
        <v>6.944444444444442E-2</v>
      </c>
      <c r="L37">
        <v>20.100000000000001</v>
      </c>
    </row>
    <row r="38" spans="1:12" hidden="1">
      <c r="A38" s="271">
        <v>45308</v>
      </c>
      <c r="B38" s="208" t="s">
        <v>1495</v>
      </c>
      <c r="C38" s="175">
        <v>6068</v>
      </c>
      <c r="D38" s="175" t="s">
        <v>137</v>
      </c>
      <c r="E38" s="258">
        <v>0.8125</v>
      </c>
      <c r="F38" s="259">
        <v>0.86805555555555547</v>
      </c>
      <c r="G38" s="260"/>
      <c r="H38" s="261">
        <f t="shared" si="0"/>
        <v>337.11111111111057</v>
      </c>
      <c r="I38" s="208" t="s">
        <v>2237</v>
      </c>
      <c r="K38" s="205">
        <f>Table2[[#This Row],[ON]]-Table2[[#This Row],[OFF]]</f>
        <v>5.5555555555555469E-2</v>
      </c>
      <c r="L38">
        <v>20.100000000000001</v>
      </c>
    </row>
    <row r="39" spans="1:12" hidden="1">
      <c r="A39" s="271">
        <v>45309</v>
      </c>
      <c r="B39" s="208" t="s">
        <v>1268</v>
      </c>
      <c r="C39" s="175">
        <v>3022</v>
      </c>
      <c r="D39" s="175" t="s">
        <v>137</v>
      </c>
      <c r="E39" s="258">
        <v>0.78472222222222221</v>
      </c>
      <c r="F39" s="259">
        <v>0.85416666666666663</v>
      </c>
      <c r="G39" s="260"/>
      <c r="H39" s="261">
        <f t="shared" ref="H39:H40" si="1">IF(MID(F39,1,3)="Con","",IF(D39="APAGADO",C39/24*(IF((F39-E39)*24&gt;0,(F39-E39)*24,24+(F39-E39)*24))," "))</f>
        <v>209.86111111111106</v>
      </c>
      <c r="I39" s="208" t="s">
        <v>2237</v>
      </c>
      <c r="K39" s="205">
        <f>Table2[[#This Row],[ON]]-Table2[[#This Row],[OFF]]</f>
        <v>6.944444444444442E-2</v>
      </c>
      <c r="L39">
        <v>24</v>
      </c>
    </row>
    <row r="40" spans="1:12" hidden="1">
      <c r="A40" s="271">
        <v>45309</v>
      </c>
      <c r="B40" s="208" t="s">
        <v>1495</v>
      </c>
      <c r="C40" s="175">
        <v>6068</v>
      </c>
      <c r="D40" s="175" t="s">
        <v>137</v>
      </c>
      <c r="E40" s="258">
        <v>0.8125</v>
      </c>
      <c r="F40" s="259">
        <v>0.86805555555555547</v>
      </c>
      <c r="G40" s="260"/>
      <c r="H40" s="261">
        <f t="shared" si="1"/>
        <v>337.11111111111057</v>
      </c>
      <c r="I40" s="208" t="s">
        <v>2237</v>
      </c>
      <c r="K40" s="205">
        <f>Table2[[#This Row],[ON]]-Table2[[#This Row],[OFF]]</f>
        <v>5.5555555555555469E-2</v>
      </c>
      <c r="L40">
        <v>24</v>
      </c>
    </row>
    <row r="41" spans="1:12" hidden="1">
      <c r="A41" s="271">
        <v>45310</v>
      </c>
      <c r="B41" s="208" t="s">
        <v>874</v>
      </c>
      <c r="C41" s="175">
        <v>1222</v>
      </c>
      <c r="D41" s="175" t="s">
        <v>137</v>
      </c>
      <c r="E41" s="258" t="s">
        <v>307</v>
      </c>
      <c r="F41" s="259" t="s">
        <v>978</v>
      </c>
      <c r="G41" s="260">
        <v>1222</v>
      </c>
      <c r="H41" s="261">
        <v>1222</v>
      </c>
      <c r="I41" s="261" t="s">
        <v>1047</v>
      </c>
      <c r="K41" s="205" t="e">
        <f>Table2[[#This Row],[ON]]-Table2[[#This Row],[OFF]]</f>
        <v>#VALUE!</v>
      </c>
      <c r="L41">
        <v>24</v>
      </c>
    </row>
    <row r="42" spans="1:12" hidden="1">
      <c r="A42" s="271">
        <v>45310</v>
      </c>
      <c r="B42" s="208" t="s">
        <v>853</v>
      </c>
      <c r="C42" s="175">
        <v>1155</v>
      </c>
      <c r="D42" s="175" t="s">
        <v>137</v>
      </c>
      <c r="E42" s="175" t="s">
        <v>307</v>
      </c>
      <c r="F42" s="208" t="s">
        <v>978</v>
      </c>
      <c r="G42" s="260">
        <v>1155</v>
      </c>
      <c r="H42" s="261">
        <v>1155</v>
      </c>
      <c r="I42" s="261" t="s">
        <v>1047</v>
      </c>
      <c r="K42" s="205" t="e">
        <f>Table2[[#This Row],[ON]]-Table2[[#This Row],[OFF]]</f>
        <v>#VALUE!</v>
      </c>
      <c r="L42">
        <v>24</v>
      </c>
    </row>
    <row r="43" spans="1:12" hidden="1">
      <c r="A43" s="271">
        <v>45310</v>
      </c>
      <c r="B43" s="208" t="s">
        <v>854</v>
      </c>
      <c r="C43" s="175">
        <v>3483</v>
      </c>
      <c r="D43" s="175" t="s">
        <v>137</v>
      </c>
      <c r="E43" s="258">
        <v>0.54166666666666663</v>
      </c>
      <c r="F43" s="259">
        <v>0.58680555555555558</v>
      </c>
      <c r="G43" s="260"/>
      <c r="H43" s="261">
        <f t="shared" ref="H43" si="2">IF(MID(F43,1,3)="Con","",IF(D43="APAGADO",C43/24*(IF((F43-E43)*24&gt;0,(F43-E43)*24,24+(F43-E43)*24))," "))</f>
        <v>157.21875000000023</v>
      </c>
      <c r="I43" s="208" t="s">
        <v>1051</v>
      </c>
      <c r="K43" s="205">
        <f>Table2[[#This Row],[ON]]-Table2[[#This Row],[OFF]]</f>
        <v>4.5138888888888951E-2</v>
      </c>
      <c r="L43">
        <v>24</v>
      </c>
    </row>
    <row r="44" spans="1:12" hidden="1">
      <c r="A44" s="271">
        <v>45311</v>
      </c>
      <c r="B44" s="208" t="s">
        <v>874</v>
      </c>
      <c r="C44" s="175">
        <v>1222</v>
      </c>
      <c r="D44" s="175" t="s">
        <v>137</v>
      </c>
      <c r="E44" s="258" t="s">
        <v>307</v>
      </c>
      <c r="F44" s="259" t="s">
        <v>978</v>
      </c>
      <c r="G44" s="260">
        <v>1222</v>
      </c>
      <c r="H44" s="261">
        <v>1222</v>
      </c>
      <c r="I44" s="261" t="s">
        <v>1047</v>
      </c>
      <c r="K44" s="205" t="e">
        <f>Table2[[#This Row],[ON]]-Table2[[#This Row],[OFF]]</f>
        <v>#VALUE!</v>
      </c>
      <c r="L44">
        <v>17</v>
      </c>
    </row>
    <row r="45" spans="1:12" hidden="1">
      <c r="A45" s="271">
        <v>45311</v>
      </c>
      <c r="B45" s="208" t="s">
        <v>853</v>
      </c>
      <c r="C45" s="175">
        <v>1155</v>
      </c>
      <c r="D45" s="175" t="s">
        <v>137</v>
      </c>
      <c r="E45" s="175" t="s">
        <v>307</v>
      </c>
      <c r="F45" s="208" t="s">
        <v>978</v>
      </c>
      <c r="G45" s="260">
        <v>1155</v>
      </c>
      <c r="H45" s="261">
        <v>1155</v>
      </c>
      <c r="I45" s="261" t="s">
        <v>1047</v>
      </c>
      <c r="K45" s="205" t="e">
        <f>Table2[[#This Row],[ON]]-Table2[[#This Row],[OFF]]</f>
        <v>#VALUE!</v>
      </c>
      <c r="L45">
        <v>16.350000000000001</v>
      </c>
    </row>
    <row r="46" spans="1:12" hidden="1">
      <c r="A46" s="271">
        <v>45312</v>
      </c>
      <c r="B46" s="208" t="s">
        <v>874</v>
      </c>
      <c r="C46" s="175">
        <v>1222</v>
      </c>
      <c r="D46" s="175" t="s">
        <v>137</v>
      </c>
      <c r="E46" s="258" t="s">
        <v>307</v>
      </c>
      <c r="F46" s="259" t="s">
        <v>978</v>
      </c>
      <c r="G46" s="260">
        <v>1222</v>
      </c>
      <c r="H46" s="261">
        <v>1222</v>
      </c>
      <c r="I46" s="261" t="s">
        <v>1047</v>
      </c>
      <c r="K46" s="205" t="e">
        <f>Table2[[#This Row],[ON]]-Table2[[#This Row],[OFF]]</f>
        <v>#VALUE!</v>
      </c>
      <c r="L46">
        <v>17</v>
      </c>
    </row>
    <row r="47" spans="1:12" hidden="1">
      <c r="A47" s="271">
        <v>45312</v>
      </c>
      <c r="B47" s="208" t="s">
        <v>853</v>
      </c>
      <c r="C47" s="175">
        <v>1155</v>
      </c>
      <c r="D47" s="175" t="s">
        <v>137</v>
      </c>
      <c r="E47" s="175" t="s">
        <v>307</v>
      </c>
      <c r="F47" s="208" t="s">
        <v>978</v>
      </c>
      <c r="G47" s="260">
        <v>1155</v>
      </c>
      <c r="H47" s="261">
        <v>1155</v>
      </c>
      <c r="I47" s="261" t="s">
        <v>1047</v>
      </c>
      <c r="K47" s="205" t="e">
        <f>Table2[[#This Row],[ON]]-Table2[[#This Row],[OFF]]</f>
        <v>#VALUE!</v>
      </c>
      <c r="L47">
        <v>16.350000000000001</v>
      </c>
    </row>
    <row r="48" spans="1:12" hidden="1">
      <c r="A48" s="271">
        <v>45312</v>
      </c>
      <c r="B48" s="208" t="s">
        <v>854</v>
      </c>
      <c r="C48" s="175">
        <v>3314</v>
      </c>
      <c r="D48" s="175" t="s">
        <v>137</v>
      </c>
      <c r="E48" s="258">
        <v>0.63541666666666663</v>
      </c>
      <c r="F48" s="259">
        <v>0.69444444444444453</v>
      </c>
      <c r="G48" s="260"/>
      <c r="H48" s="261">
        <f>IF(MID(F48,1,3)="Con","",IF(D48="APAGADO",C48/24*(IF((F48-E48)*24&gt;0,(F48-E48)*24,24+(F48-E48)*24))," "))</f>
        <v>195.61805555555597</v>
      </c>
      <c r="I48" s="208" t="s">
        <v>1051</v>
      </c>
      <c r="K48" s="205">
        <f>Table2[[#This Row],[ON]]-Table2[[#This Row],[OFF]]</f>
        <v>5.9027777777777901E-2</v>
      </c>
      <c r="L48">
        <v>24</v>
      </c>
    </row>
    <row r="49" spans="1:12" hidden="1">
      <c r="A49" s="271">
        <v>45313</v>
      </c>
      <c r="B49" s="208" t="s">
        <v>874</v>
      </c>
      <c r="C49" s="175">
        <v>1222</v>
      </c>
      <c r="D49" s="175" t="s">
        <v>137</v>
      </c>
      <c r="E49" s="258" t="s">
        <v>307</v>
      </c>
      <c r="F49" s="259" t="s">
        <v>978</v>
      </c>
      <c r="G49" s="260">
        <v>1222</v>
      </c>
      <c r="H49" s="261">
        <v>1222</v>
      </c>
      <c r="I49" s="261" t="s">
        <v>1047</v>
      </c>
      <c r="K49" s="205" t="e">
        <f>Table2[[#This Row],[ON]]-Table2[[#This Row],[OFF]]</f>
        <v>#VALUE!</v>
      </c>
      <c r="L49">
        <v>17</v>
      </c>
    </row>
    <row r="50" spans="1:12" hidden="1">
      <c r="A50" s="271">
        <v>45313</v>
      </c>
      <c r="B50" s="208" t="s">
        <v>853</v>
      </c>
      <c r="C50" s="175">
        <v>1155</v>
      </c>
      <c r="D50" s="175" t="s">
        <v>137</v>
      </c>
      <c r="E50" s="175" t="s">
        <v>307</v>
      </c>
      <c r="F50" s="208" t="s">
        <v>978</v>
      </c>
      <c r="G50" s="260">
        <v>1155</v>
      </c>
      <c r="H50" s="261">
        <v>1155</v>
      </c>
      <c r="I50" s="261" t="s">
        <v>1047</v>
      </c>
      <c r="K50" s="205" t="e">
        <f>Table2[[#This Row],[ON]]-Table2[[#This Row],[OFF]]</f>
        <v>#VALUE!</v>
      </c>
      <c r="L50">
        <v>16.350000000000001</v>
      </c>
    </row>
    <row r="51" spans="1:12" hidden="1">
      <c r="A51" s="271">
        <v>45313</v>
      </c>
      <c r="B51" s="208" t="s">
        <v>862</v>
      </c>
      <c r="C51" s="175">
        <v>4278</v>
      </c>
      <c r="D51" s="175" t="s">
        <v>137</v>
      </c>
      <c r="E51" s="258">
        <v>0.25694444444444448</v>
      </c>
      <c r="F51" s="259">
        <v>0.30555555555555552</v>
      </c>
      <c r="G51" s="260"/>
      <c r="H51" s="261">
        <f>IF(MID(F51,1,3)="Con","",IF(D51="APAGADO",C51/24*(IF((F51-E51)*24&gt;0,(F51-E51)*24,24+(F51-E51)*24))," "))</f>
        <v>207.95833333333306</v>
      </c>
      <c r="I51" s="208" t="s">
        <v>2365</v>
      </c>
      <c r="K51" s="205">
        <f>Table2[[#This Row],[ON]]-Table2[[#This Row],[OFF]]</f>
        <v>4.8611111111111049E-2</v>
      </c>
      <c r="L51">
        <v>1.45</v>
      </c>
    </row>
    <row r="52" spans="1:12" hidden="1">
      <c r="A52" s="271">
        <v>45313</v>
      </c>
      <c r="B52" s="208" t="s">
        <v>854</v>
      </c>
      <c r="C52" s="175">
        <v>3311</v>
      </c>
      <c r="D52" s="175" t="s">
        <v>137</v>
      </c>
      <c r="E52" s="258">
        <v>0.72916666666666663</v>
      </c>
      <c r="F52" s="259">
        <v>0.79513888888888884</v>
      </c>
      <c r="G52" s="260"/>
      <c r="H52" s="261">
        <f>IF(MID(F52,1,3)="Con","",IF(D52="APAGADO",C52/24*(IF((F52-E52)*24&gt;0,(F52-E52)*24,24+(F52-E52)*24))," "))</f>
        <v>218.43402777777774</v>
      </c>
      <c r="I52" s="208" t="s">
        <v>1051</v>
      </c>
      <c r="K52" s="205">
        <f>Table2[[#This Row],[ON]]-Table2[[#This Row],[OFF]]</f>
        <v>6.597222222222221E-2</v>
      </c>
      <c r="L52">
        <v>1.5</v>
      </c>
    </row>
    <row r="53" spans="1:12" hidden="1">
      <c r="A53" s="271">
        <v>45314</v>
      </c>
      <c r="B53" s="208" t="s">
        <v>874</v>
      </c>
      <c r="C53" s="175">
        <v>1222</v>
      </c>
      <c r="D53" s="175" t="s">
        <v>137</v>
      </c>
      <c r="E53" s="258" t="s">
        <v>307</v>
      </c>
      <c r="F53" s="259" t="s">
        <v>978</v>
      </c>
      <c r="G53" s="260">
        <v>1222</v>
      </c>
      <c r="H53" s="261">
        <v>1222</v>
      </c>
      <c r="I53" s="261" t="s">
        <v>1047</v>
      </c>
      <c r="K53" s="205" t="e">
        <f>Table2[[#This Row],[ON]]-Table2[[#This Row],[OFF]]</f>
        <v>#VALUE!</v>
      </c>
      <c r="L53">
        <v>17</v>
      </c>
    </row>
    <row r="54" spans="1:12" hidden="1">
      <c r="A54" s="271">
        <v>45314</v>
      </c>
      <c r="B54" s="208" t="s">
        <v>853</v>
      </c>
      <c r="C54" s="175">
        <v>1155</v>
      </c>
      <c r="D54" s="175" t="s">
        <v>137</v>
      </c>
      <c r="E54" s="175" t="s">
        <v>307</v>
      </c>
      <c r="F54" s="208" t="s">
        <v>978</v>
      </c>
      <c r="G54" s="260">
        <v>1155</v>
      </c>
      <c r="H54" s="261">
        <v>1155</v>
      </c>
      <c r="I54" s="261" t="s">
        <v>1047</v>
      </c>
      <c r="K54" s="205" t="e">
        <f>Table2[[#This Row],[ON]]-Table2[[#This Row],[OFF]]</f>
        <v>#VALUE!</v>
      </c>
      <c r="L54">
        <v>16.350000000000001</v>
      </c>
    </row>
    <row r="55" spans="1:12" hidden="1">
      <c r="A55" s="271">
        <v>45315</v>
      </c>
      <c r="B55" s="208" t="s">
        <v>874</v>
      </c>
      <c r="C55" s="175">
        <v>1222</v>
      </c>
      <c r="D55" s="175" t="s">
        <v>137</v>
      </c>
      <c r="E55" s="258" t="s">
        <v>307</v>
      </c>
      <c r="F55" s="259" t="s">
        <v>978</v>
      </c>
      <c r="G55" s="260">
        <v>1222</v>
      </c>
      <c r="H55" s="261">
        <v>1222</v>
      </c>
      <c r="I55" s="261" t="s">
        <v>1047</v>
      </c>
      <c r="K55" s="205" t="e">
        <f>Table2[[#This Row],[ON]]-Table2[[#This Row],[OFF]]</f>
        <v>#VALUE!</v>
      </c>
      <c r="L55">
        <v>24</v>
      </c>
    </row>
    <row r="56" spans="1:12" hidden="1">
      <c r="A56" s="271">
        <v>45315</v>
      </c>
      <c r="B56" s="208" t="s">
        <v>853</v>
      </c>
      <c r="C56" s="175">
        <v>1155</v>
      </c>
      <c r="D56" s="175" t="s">
        <v>137</v>
      </c>
      <c r="E56" s="175" t="s">
        <v>307</v>
      </c>
      <c r="F56" s="208" t="s">
        <v>978</v>
      </c>
      <c r="G56" s="260">
        <v>1155</v>
      </c>
      <c r="H56" s="261">
        <v>1155</v>
      </c>
      <c r="I56" s="261" t="s">
        <v>1047</v>
      </c>
      <c r="K56" s="205" t="e">
        <f>Table2[[#This Row],[ON]]-Table2[[#This Row],[OFF]]</f>
        <v>#VALUE!</v>
      </c>
      <c r="L56">
        <v>10.050000000000001</v>
      </c>
    </row>
    <row r="57" spans="1:12" hidden="1">
      <c r="A57" s="271">
        <v>45315</v>
      </c>
      <c r="B57" s="208" t="s">
        <v>875</v>
      </c>
      <c r="C57" s="175">
        <v>4007</v>
      </c>
      <c r="D57" s="175" t="s">
        <v>137</v>
      </c>
      <c r="E57" s="258">
        <v>0.30555555555555552</v>
      </c>
      <c r="F57" s="259">
        <v>0.3611111111111111</v>
      </c>
      <c r="G57" s="260"/>
      <c r="H57" s="261">
        <f>IF(MID(F57,1,3)="Con","",IF(D57="APAGADO",C57/24*(IF((F57-E57)*24&gt;0,(F57-E57)*24,24+(F57-E57)*24))," "))</f>
        <v>222.61111111111123</v>
      </c>
      <c r="I57" s="208" t="s">
        <v>1047</v>
      </c>
      <c r="J57" t="s">
        <v>2439</v>
      </c>
      <c r="K57" s="205">
        <f>Table2[[#This Row],[ON]]-Table2[[#This Row],[OFF]]</f>
        <v>5.555555555555558E-2</v>
      </c>
      <c r="L57">
        <v>2.5</v>
      </c>
    </row>
    <row r="58" spans="1:12" hidden="1">
      <c r="A58" s="271">
        <v>45316</v>
      </c>
      <c r="B58" s="208" t="s">
        <v>874</v>
      </c>
      <c r="C58" s="175">
        <v>1222</v>
      </c>
      <c r="D58" s="175" t="s">
        <v>137</v>
      </c>
      <c r="E58" s="258" t="s">
        <v>307</v>
      </c>
      <c r="F58" s="259" t="s">
        <v>978</v>
      </c>
      <c r="G58" s="260">
        <v>1222</v>
      </c>
      <c r="H58" s="261">
        <v>1222</v>
      </c>
      <c r="I58" s="261" t="s">
        <v>1047</v>
      </c>
      <c r="K58" s="205" t="e">
        <f>Table2[[#This Row],[ON]]-Table2[[#This Row],[OFF]]</f>
        <v>#VALUE!</v>
      </c>
      <c r="L58">
        <v>24</v>
      </c>
    </row>
    <row r="59" spans="1:12" hidden="1">
      <c r="A59" s="271">
        <v>45316</v>
      </c>
      <c r="B59" s="208" t="s">
        <v>853</v>
      </c>
      <c r="C59" s="175">
        <v>1155</v>
      </c>
      <c r="D59" s="175" t="s">
        <v>137</v>
      </c>
      <c r="E59" s="175" t="s">
        <v>307</v>
      </c>
      <c r="F59" s="208" t="s">
        <v>978</v>
      </c>
      <c r="G59" s="260">
        <v>1155</v>
      </c>
      <c r="H59" s="261">
        <v>1155</v>
      </c>
      <c r="I59" s="261" t="s">
        <v>1047</v>
      </c>
      <c r="K59" s="205" t="e">
        <f>Table2[[#This Row],[ON]]-Table2[[#This Row],[OFF]]</f>
        <v>#VALUE!</v>
      </c>
      <c r="L59">
        <v>10.050000000000001</v>
      </c>
    </row>
    <row r="60" spans="1:12" hidden="1">
      <c r="A60" s="271">
        <v>45317</v>
      </c>
      <c r="B60" s="208" t="s">
        <v>874</v>
      </c>
      <c r="C60" s="175">
        <v>1222</v>
      </c>
      <c r="D60" s="175" t="s">
        <v>137</v>
      </c>
      <c r="E60" s="258" t="s">
        <v>307</v>
      </c>
      <c r="F60" s="259" t="s">
        <v>978</v>
      </c>
      <c r="G60" s="260">
        <v>1222</v>
      </c>
      <c r="H60" s="261">
        <v>1222</v>
      </c>
      <c r="I60" s="261" t="s">
        <v>1047</v>
      </c>
      <c r="K60" s="205" t="e">
        <f>Table2[[#This Row],[ON]]-Table2[[#This Row],[OFF]]</f>
        <v>#VALUE!</v>
      </c>
      <c r="L60">
        <v>24</v>
      </c>
    </row>
    <row r="61" spans="1:12" hidden="1">
      <c r="A61" s="271">
        <v>45317</v>
      </c>
      <c r="B61" s="208" t="s">
        <v>853</v>
      </c>
      <c r="C61" s="175">
        <v>1155</v>
      </c>
      <c r="D61" s="175" t="s">
        <v>137</v>
      </c>
      <c r="E61" s="175" t="s">
        <v>307</v>
      </c>
      <c r="F61" s="208" t="s">
        <v>978</v>
      </c>
      <c r="G61" s="260">
        <v>1155</v>
      </c>
      <c r="H61" s="261">
        <v>1155</v>
      </c>
      <c r="I61" s="261" t="s">
        <v>1047</v>
      </c>
      <c r="K61" s="205" t="e">
        <f>Table2[[#This Row],[ON]]-Table2[[#This Row],[OFF]]</f>
        <v>#VALUE!</v>
      </c>
      <c r="L61">
        <v>10.050000000000001</v>
      </c>
    </row>
    <row r="62" spans="1:12" hidden="1">
      <c r="A62" s="271">
        <v>45318</v>
      </c>
      <c r="B62" s="208" t="s">
        <v>874</v>
      </c>
      <c r="C62" s="175">
        <v>1222</v>
      </c>
      <c r="D62" s="175" t="s">
        <v>137</v>
      </c>
      <c r="E62" s="258" t="s">
        <v>307</v>
      </c>
      <c r="F62" s="259" t="s">
        <v>978</v>
      </c>
      <c r="G62" s="260">
        <v>1222</v>
      </c>
      <c r="H62" s="261">
        <v>1222</v>
      </c>
      <c r="I62" s="261" t="s">
        <v>1047</v>
      </c>
      <c r="K62" s="205" t="e">
        <f>Table2[[#This Row],[ON]]-Table2[[#This Row],[OFF]]</f>
        <v>#VALUE!</v>
      </c>
      <c r="L62">
        <v>24</v>
      </c>
    </row>
    <row r="63" spans="1:12" hidden="1">
      <c r="A63" s="271">
        <v>45318</v>
      </c>
      <c r="B63" s="208" t="s">
        <v>853</v>
      </c>
      <c r="C63" s="175">
        <v>1155</v>
      </c>
      <c r="D63" s="175" t="s">
        <v>137</v>
      </c>
      <c r="E63" s="175" t="s">
        <v>307</v>
      </c>
      <c r="F63" s="208" t="s">
        <v>978</v>
      </c>
      <c r="G63" s="260">
        <v>1155</v>
      </c>
      <c r="H63" s="261">
        <v>1155</v>
      </c>
      <c r="I63" s="261" t="s">
        <v>1047</v>
      </c>
      <c r="K63" s="205" t="e">
        <f>Table2[[#This Row],[ON]]-Table2[[#This Row],[OFF]]</f>
        <v>#VALUE!</v>
      </c>
      <c r="L63">
        <v>10.050000000000001</v>
      </c>
    </row>
    <row r="64" spans="1:12" hidden="1">
      <c r="A64" s="271">
        <v>45319</v>
      </c>
      <c r="B64" s="208" t="s">
        <v>874</v>
      </c>
      <c r="C64" s="175">
        <v>1222</v>
      </c>
      <c r="D64" s="175" t="s">
        <v>137</v>
      </c>
      <c r="E64" s="258" t="s">
        <v>307</v>
      </c>
      <c r="F64" s="259" t="s">
        <v>978</v>
      </c>
      <c r="G64" s="260">
        <v>1222</v>
      </c>
      <c r="H64" s="261">
        <v>1222</v>
      </c>
      <c r="I64" s="208" t="s">
        <v>1047</v>
      </c>
      <c r="K64" s="205" t="e">
        <f>Table2[[#This Row],[ON]]-Table2[[#This Row],[OFF]]</f>
        <v>#VALUE!</v>
      </c>
      <c r="L64">
        <v>2</v>
      </c>
    </row>
    <row r="65" spans="1:12" hidden="1">
      <c r="A65" s="271">
        <v>45319</v>
      </c>
      <c r="B65" s="208" t="s">
        <v>853</v>
      </c>
      <c r="C65" s="175">
        <v>1155</v>
      </c>
      <c r="D65" s="175" t="s">
        <v>137</v>
      </c>
      <c r="E65" s="258" t="s">
        <v>307</v>
      </c>
      <c r="F65" s="259" t="s">
        <v>978</v>
      </c>
      <c r="G65" s="260">
        <v>1155</v>
      </c>
      <c r="H65" s="261">
        <v>1155</v>
      </c>
      <c r="I65" s="208" t="s">
        <v>1047</v>
      </c>
      <c r="K65" s="205" t="e">
        <f>Table2[[#This Row],[ON]]-Table2[[#This Row],[OFF]]</f>
        <v>#VALUE!</v>
      </c>
      <c r="L65">
        <v>1.25</v>
      </c>
    </row>
    <row r="66" spans="1:12">
      <c r="A66" s="271">
        <v>45320</v>
      </c>
      <c r="B66" s="208" t="s">
        <v>874</v>
      </c>
      <c r="C66" s="175">
        <v>1222</v>
      </c>
      <c r="D66" s="175" t="s">
        <v>137</v>
      </c>
      <c r="E66" s="175" t="s">
        <v>307</v>
      </c>
      <c r="F66" s="208" t="s">
        <v>978</v>
      </c>
      <c r="G66" s="260">
        <v>1222</v>
      </c>
      <c r="H66" s="261">
        <v>1222</v>
      </c>
      <c r="I66" s="208" t="s">
        <v>1047</v>
      </c>
      <c r="K66" s="205" t="e">
        <f>Table2[[#This Row],[ON]]-Table2[[#This Row],[OFF]]</f>
        <v>#VALUE!</v>
      </c>
      <c r="L66">
        <v>24</v>
      </c>
    </row>
    <row r="67" spans="1:12">
      <c r="A67" s="271">
        <v>45320</v>
      </c>
      <c r="B67" s="208" t="s">
        <v>853</v>
      </c>
      <c r="C67" s="175">
        <v>1155</v>
      </c>
      <c r="D67" s="175" t="s">
        <v>137</v>
      </c>
      <c r="E67" s="258" t="s">
        <v>307</v>
      </c>
      <c r="F67" s="259" t="s">
        <v>978</v>
      </c>
      <c r="G67" s="260">
        <v>1155</v>
      </c>
      <c r="H67" s="261">
        <v>1155</v>
      </c>
      <c r="I67" s="208" t="s">
        <v>1047</v>
      </c>
      <c r="K67" s="205" t="e">
        <f>Table2[[#This Row],[ON]]-Table2[[#This Row],[OFF]]</f>
        <v>#VALUE!</v>
      </c>
      <c r="L67">
        <v>2.5</v>
      </c>
    </row>
    <row r="68" spans="1:12">
      <c r="A68" s="271">
        <v>45321</v>
      </c>
      <c r="B68" s="208" t="s">
        <v>874</v>
      </c>
      <c r="C68" s="175">
        <v>1222</v>
      </c>
      <c r="D68" s="175" t="s">
        <v>137</v>
      </c>
      <c r="E68" s="175" t="s">
        <v>307</v>
      </c>
      <c r="F68" s="208" t="s">
        <v>978</v>
      </c>
      <c r="G68" s="260">
        <v>1222</v>
      </c>
      <c r="H68" s="261">
        <v>1222</v>
      </c>
      <c r="I68" s="208" t="s">
        <v>1047</v>
      </c>
      <c r="K68" s="205" t="e">
        <f>Table2[[#This Row],[ON]]-Table2[[#This Row],[OFF]]</f>
        <v>#VALUE!</v>
      </c>
      <c r="L68">
        <v>24</v>
      </c>
    </row>
    <row r="69" spans="1:12">
      <c r="A69" s="271">
        <v>45321</v>
      </c>
      <c r="B69" s="208" t="s">
        <v>853</v>
      </c>
      <c r="C69" s="175">
        <v>1155</v>
      </c>
      <c r="D69" s="175" t="s">
        <v>137</v>
      </c>
      <c r="E69" s="258" t="s">
        <v>307</v>
      </c>
      <c r="F69" s="259" t="s">
        <v>978</v>
      </c>
      <c r="G69" s="260">
        <v>1155</v>
      </c>
      <c r="H69" s="261">
        <v>1155</v>
      </c>
      <c r="I69" s="208" t="s">
        <v>1047</v>
      </c>
      <c r="K69" s="205" t="e">
        <f>Table2[[#This Row],[ON]]-Table2[[#This Row],[OFF]]</f>
        <v>#VALUE!</v>
      </c>
      <c r="L69">
        <v>2.5</v>
      </c>
    </row>
    <row r="70" spans="1:12">
      <c r="A70" s="271">
        <v>45322</v>
      </c>
      <c r="B70" s="208" t="s">
        <v>874</v>
      </c>
      <c r="C70" s="175">
        <v>1222</v>
      </c>
      <c r="D70" s="175" t="s">
        <v>137</v>
      </c>
      <c r="E70" s="175" t="s">
        <v>307</v>
      </c>
      <c r="F70" s="208" t="s">
        <v>978</v>
      </c>
      <c r="G70" s="260">
        <v>1222</v>
      </c>
      <c r="H70" s="261">
        <v>1222</v>
      </c>
      <c r="I70" s="208" t="s">
        <v>1047</v>
      </c>
      <c r="K70" s="205" t="e">
        <f>Table2[[#This Row],[ON]]-Table2[[#This Row],[OFF]]</f>
        <v>#VALUE!</v>
      </c>
      <c r="L70">
        <v>24</v>
      </c>
    </row>
    <row r="71" spans="1:12">
      <c r="A71" s="271">
        <v>45322</v>
      </c>
      <c r="B71" s="208" t="s">
        <v>853</v>
      </c>
      <c r="C71" s="175">
        <v>1155</v>
      </c>
      <c r="D71" s="175" t="s">
        <v>137</v>
      </c>
      <c r="E71" s="258" t="s">
        <v>307</v>
      </c>
      <c r="F71" s="259" t="s">
        <v>978</v>
      </c>
      <c r="G71" s="260">
        <v>1155</v>
      </c>
      <c r="H71" s="261">
        <v>1155</v>
      </c>
      <c r="I71" s="208" t="s">
        <v>1047</v>
      </c>
      <c r="K71" s="205" t="e">
        <f>Table2[[#This Row],[ON]]-Table2[[#This Row],[OFF]]</f>
        <v>#VALUE!</v>
      </c>
      <c r="L71">
        <v>2.5</v>
      </c>
    </row>
    <row r="72" spans="1:12">
      <c r="A72" s="271"/>
      <c r="E72" s="258"/>
      <c r="F72" s="259"/>
      <c r="G72" s="260"/>
      <c r="H72" s="261"/>
      <c r="K72" s="205">
        <f>Table2[[#This Row],[ON]]-Table2[[#This Row],[OFF]]</f>
        <v>0</v>
      </c>
      <c r="L72">
        <v>0.45</v>
      </c>
    </row>
    <row r="73" spans="1:12">
      <c r="A73" s="271"/>
      <c r="E73" s="258"/>
      <c r="F73" s="259"/>
      <c r="G73" s="260"/>
      <c r="H73" s="261"/>
      <c r="K73" s="205">
        <f>Table2[[#This Row],[ON]]-Table2[[#This Row],[OFF]]</f>
        <v>0</v>
      </c>
      <c r="L73">
        <v>2.2999999999999998</v>
      </c>
    </row>
    <row r="74" spans="1:12">
      <c r="A74" s="271"/>
      <c r="E74" s="258"/>
      <c r="F74" s="259"/>
      <c r="G74" s="260"/>
      <c r="H74" s="261"/>
      <c r="K74" s="205">
        <f>Table2[[#This Row],[ON]]-Table2[[#This Row],[OFF]]</f>
        <v>0</v>
      </c>
      <c r="L74">
        <v>0.5</v>
      </c>
    </row>
    <row r="75" spans="1:12">
      <c r="A75" s="271"/>
      <c r="E75" s="258"/>
      <c r="F75" s="259"/>
      <c r="G75" s="260"/>
      <c r="H75" s="261"/>
      <c r="K75" s="205">
        <f>Table2[[#This Row],[ON]]-Table2[[#This Row],[OFF]]</f>
        <v>0</v>
      </c>
      <c r="L75">
        <v>0.5</v>
      </c>
    </row>
    <row r="76" spans="1:12">
      <c r="A76" s="271"/>
      <c r="G76" s="260"/>
      <c r="H76" s="261"/>
      <c r="K76" s="205">
        <f>Table2[[#This Row],[ON]]-Table2[[#This Row],[OFF]]</f>
        <v>0</v>
      </c>
      <c r="L76">
        <v>24</v>
      </c>
    </row>
    <row r="77" spans="1:12">
      <c r="A77" s="271"/>
      <c r="E77" s="258"/>
      <c r="F77" s="259"/>
      <c r="G77" s="260"/>
      <c r="H77" s="261"/>
      <c r="K77" s="205">
        <f>Table2[[#This Row],[ON]]-Table2[[#This Row],[OFF]]</f>
        <v>0</v>
      </c>
      <c r="L77">
        <v>2.2999999999999998</v>
      </c>
    </row>
    <row r="78" spans="1:12">
      <c r="A78" s="271"/>
      <c r="E78" s="258"/>
      <c r="F78" s="259"/>
      <c r="G78" s="260"/>
      <c r="H78" s="261"/>
      <c r="K78" s="205">
        <f>Table2[[#This Row],[ON]]-Table2[[#This Row],[OFF]]</f>
        <v>0</v>
      </c>
      <c r="L78">
        <v>3.55</v>
      </c>
    </row>
    <row r="79" spans="1:12">
      <c r="A79" s="271"/>
      <c r="E79" s="258"/>
      <c r="F79" s="259"/>
      <c r="G79" s="260"/>
      <c r="H79" s="261"/>
      <c r="K79" s="205">
        <f>Table2[[#This Row],[ON]]-Table2[[#This Row],[OFF]]</f>
        <v>0</v>
      </c>
      <c r="L79">
        <v>3.35</v>
      </c>
    </row>
    <row r="80" spans="1:12">
      <c r="A80" s="271"/>
      <c r="G80" s="260"/>
      <c r="H80" s="261"/>
      <c r="K80" s="205">
        <f>Table2[[#This Row],[ON]]-Table2[[#This Row],[OFF]]</f>
        <v>0</v>
      </c>
      <c r="L80">
        <v>24</v>
      </c>
    </row>
    <row r="81" spans="1:12">
      <c r="A81" s="271"/>
      <c r="E81" s="258"/>
      <c r="F81" s="259"/>
      <c r="G81" s="260"/>
      <c r="H81" s="261"/>
      <c r="K81" s="205">
        <f>Table2[[#This Row],[ON]]-Table2[[#This Row],[OFF]]</f>
        <v>0</v>
      </c>
      <c r="L81">
        <v>7.3</v>
      </c>
    </row>
    <row r="82" spans="1:12">
      <c r="A82" s="271"/>
      <c r="E82" s="258"/>
      <c r="F82" s="259"/>
      <c r="G82" s="260"/>
      <c r="H82" s="261"/>
      <c r="K82" s="205">
        <f>Table2[[#This Row],[ON]]-Table2[[#This Row],[OFF]]</f>
        <v>0</v>
      </c>
      <c r="L82">
        <v>1.1000000000000001</v>
      </c>
    </row>
    <row r="83" spans="1:12">
      <c r="A83" s="271"/>
      <c r="E83" s="258"/>
      <c r="F83" s="259"/>
      <c r="G83" s="260"/>
      <c r="H83" s="261"/>
      <c r="K83" s="205">
        <f>Table2[[#This Row],[ON]]-Table2[[#This Row],[OFF]]</f>
        <v>0</v>
      </c>
      <c r="L83">
        <v>1</v>
      </c>
    </row>
    <row r="84" spans="1:12">
      <c r="A84" s="271"/>
      <c r="E84" s="258"/>
      <c r="F84" s="259"/>
      <c r="G84" s="260"/>
      <c r="H84" s="261"/>
      <c r="K84" s="205">
        <f>Table2[[#This Row],[ON]]-Table2[[#This Row],[OFF]]</f>
        <v>0</v>
      </c>
      <c r="L84">
        <v>4</v>
      </c>
    </row>
    <row r="85" spans="1:12">
      <c r="A85" s="271"/>
      <c r="E85" s="258"/>
      <c r="F85" s="259"/>
      <c r="G85" s="260"/>
      <c r="H85" s="261"/>
      <c r="K85" s="205">
        <f>Table2[[#This Row],[ON]]-Table2[[#This Row],[OFF]]</f>
        <v>0</v>
      </c>
      <c r="L85">
        <v>0.4</v>
      </c>
    </row>
    <row r="86" spans="1:12">
      <c r="A86" s="271"/>
      <c r="E86" s="258"/>
      <c r="F86" s="259"/>
      <c r="G86" s="260"/>
      <c r="H86" s="261"/>
      <c r="K86" s="205">
        <f>Table2[[#This Row],[ON]]-Table2[[#This Row],[OFF]]</f>
        <v>0</v>
      </c>
      <c r="L86">
        <v>0.1</v>
      </c>
    </row>
    <row r="87" spans="1:12">
      <c r="A87" s="271"/>
      <c r="E87" s="258"/>
      <c r="F87" s="259"/>
      <c r="G87" s="260"/>
      <c r="H87" s="261"/>
      <c r="K87" s="205">
        <f>Table2[[#This Row],[ON]]-Table2[[#This Row],[OFF]]</f>
        <v>0</v>
      </c>
      <c r="L87">
        <v>14</v>
      </c>
    </row>
    <row r="88" spans="1:12">
      <c r="A88" s="271"/>
      <c r="G88" s="260"/>
      <c r="H88" s="261"/>
      <c r="K88" s="205">
        <f>Table2[[#This Row],[ON]]-Table2[[#This Row],[OFF]]</f>
        <v>0</v>
      </c>
      <c r="L88">
        <v>24</v>
      </c>
    </row>
    <row r="89" spans="1:12">
      <c r="A89" s="271"/>
      <c r="E89" s="258"/>
      <c r="G89" s="260"/>
      <c r="H89" s="261"/>
      <c r="K89" s="205">
        <f>Table2[[#This Row],[ON]]-Table2[[#This Row],[OFF]]</f>
        <v>0</v>
      </c>
      <c r="L89">
        <v>24</v>
      </c>
    </row>
    <row r="90" spans="1:12">
      <c r="A90" s="271"/>
      <c r="E90" s="258"/>
      <c r="F90" s="259"/>
      <c r="G90" s="260"/>
      <c r="H90" s="261"/>
      <c r="K90" s="205">
        <f>Table2[[#This Row],[ON]]-Table2[[#This Row],[OFF]]</f>
        <v>0</v>
      </c>
      <c r="L90">
        <v>1.5</v>
      </c>
    </row>
    <row r="91" spans="1:12">
      <c r="A91" s="271"/>
      <c r="E91" s="258"/>
      <c r="F91" s="259"/>
      <c r="G91" s="260"/>
      <c r="H91" s="261"/>
      <c r="K91" s="205">
        <f>Table2[[#This Row],[ON]]-Table2[[#This Row],[OFF]]</f>
        <v>0</v>
      </c>
      <c r="L91">
        <v>22.15</v>
      </c>
    </row>
    <row r="92" spans="1:12">
      <c r="A92" s="271"/>
      <c r="E92" s="258"/>
      <c r="F92" s="259"/>
      <c r="G92" s="260"/>
      <c r="H92" s="261"/>
      <c r="K92" s="205">
        <f>Table2[[#This Row],[ON]]-Table2[[#This Row],[OFF]]</f>
        <v>0</v>
      </c>
      <c r="L92">
        <v>1.05</v>
      </c>
    </row>
    <row r="93" spans="1:12">
      <c r="A93" s="271"/>
      <c r="E93" s="258"/>
      <c r="F93" s="259"/>
      <c r="G93" s="260"/>
      <c r="H93" s="261"/>
      <c r="K93" s="205">
        <f>Table2[[#This Row],[ON]]-Table2[[#This Row],[OFF]]</f>
        <v>0</v>
      </c>
      <c r="L93">
        <v>2.15</v>
      </c>
    </row>
    <row r="94" spans="1:12">
      <c r="A94" s="271"/>
      <c r="E94" s="258"/>
      <c r="F94" s="259"/>
      <c r="G94" s="260"/>
      <c r="H94" s="261"/>
      <c r="K94" s="205">
        <f>Table2[[#This Row],[ON]]-Table2[[#This Row],[OFF]]</f>
        <v>0</v>
      </c>
      <c r="L94">
        <v>22.15</v>
      </c>
    </row>
    <row r="95" spans="1:12">
      <c r="A95" s="271"/>
      <c r="E95" s="258"/>
      <c r="F95" s="259"/>
      <c r="G95" s="260"/>
      <c r="H95" s="261"/>
      <c r="K95" s="205">
        <f>Table2[[#This Row],[ON]]-Table2[[#This Row],[OFF]]</f>
        <v>0</v>
      </c>
      <c r="L95">
        <v>2.35</v>
      </c>
    </row>
    <row r="96" spans="1:12">
      <c r="A96" s="271"/>
      <c r="E96" s="258"/>
      <c r="F96" s="259"/>
      <c r="G96" s="260"/>
      <c r="H96" s="261"/>
      <c r="K96" s="205">
        <f>Table2[[#This Row],[ON]]-Table2[[#This Row],[OFF]]</f>
        <v>0</v>
      </c>
    </row>
    <row r="97" spans="1:12">
      <c r="A97" s="271"/>
      <c r="E97" s="258"/>
      <c r="F97" s="259"/>
      <c r="G97" s="260"/>
      <c r="H97" s="261"/>
      <c r="K97" s="205">
        <f>Table2[[#This Row],[ON]]-Table2[[#This Row],[OFF]]</f>
        <v>0</v>
      </c>
      <c r="L97">
        <v>7.5</v>
      </c>
    </row>
    <row r="98" spans="1:12">
      <c r="A98" s="271"/>
      <c r="E98" s="258"/>
      <c r="F98" s="259"/>
      <c r="G98" s="260"/>
      <c r="H98" s="261"/>
      <c r="K98" s="205">
        <f>Table2[[#This Row],[ON]]-Table2[[#This Row],[OFF]]</f>
        <v>0</v>
      </c>
      <c r="L98">
        <v>24</v>
      </c>
    </row>
    <row r="99" spans="1:12">
      <c r="A99" s="271"/>
      <c r="E99" s="258"/>
      <c r="F99" s="259"/>
      <c r="G99" s="260"/>
      <c r="H99" s="261"/>
      <c r="K99" s="205">
        <f>Table2[[#This Row],[ON]]-Table2[[#This Row],[OFF]]</f>
        <v>0</v>
      </c>
      <c r="L99">
        <v>22.15</v>
      </c>
    </row>
    <row r="100" spans="1:12">
      <c r="A100" s="271"/>
      <c r="G100" s="260"/>
      <c r="H100" s="261"/>
      <c r="K100" s="205">
        <f>Table2[[#This Row],[ON]]-Table2[[#This Row],[OFF]]</f>
        <v>0</v>
      </c>
      <c r="L100">
        <v>24</v>
      </c>
    </row>
    <row r="101" spans="1:12">
      <c r="A101" s="271"/>
      <c r="E101" s="258"/>
      <c r="F101" s="259"/>
      <c r="G101" s="260"/>
      <c r="H101" s="261"/>
      <c r="K101" s="205">
        <f>Table2[[#This Row],[ON]]-Table2[[#This Row],[OFF]]</f>
        <v>0</v>
      </c>
      <c r="L101">
        <v>16.3</v>
      </c>
    </row>
    <row r="102" spans="1:12">
      <c r="A102" s="271"/>
      <c r="E102" s="258"/>
      <c r="F102" s="259"/>
      <c r="G102" s="260"/>
      <c r="H102" s="261"/>
      <c r="K102" s="205">
        <f>Table2[[#This Row],[ON]]-Table2[[#This Row],[OFF]]</f>
        <v>0</v>
      </c>
      <c r="L102">
        <v>0.4</v>
      </c>
    </row>
    <row r="103" spans="1:12">
      <c r="A103" s="271"/>
      <c r="E103" s="258"/>
      <c r="F103" s="259"/>
      <c r="G103" s="260"/>
      <c r="H103" s="261"/>
      <c r="K103" s="205">
        <f>Table2[[#This Row],[ON]]-Table2[[#This Row],[OFF]]</f>
        <v>0</v>
      </c>
      <c r="L103">
        <v>0.3</v>
      </c>
    </row>
    <row r="104" spans="1:12">
      <c r="A104" s="271"/>
      <c r="G104" s="260"/>
      <c r="H104" s="261"/>
      <c r="K104" s="205">
        <f>Table2[[#This Row],[ON]]-Table2[[#This Row],[OFF]]</f>
        <v>0</v>
      </c>
      <c r="L104">
        <v>24</v>
      </c>
    </row>
    <row r="105" spans="1:12">
      <c r="A105" s="271"/>
      <c r="E105" s="258"/>
      <c r="F105" s="259"/>
      <c r="G105" s="260"/>
      <c r="H105" s="261"/>
      <c r="K105" s="205">
        <f>Table2[[#This Row],[ON]]-Table2[[#This Row],[OFF]]</f>
        <v>0</v>
      </c>
      <c r="L105">
        <v>24</v>
      </c>
    </row>
    <row r="106" spans="1:12">
      <c r="A106" s="271"/>
      <c r="E106" s="258"/>
      <c r="F106" s="259"/>
      <c r="G106" s="260"/>
      <c r="H106" s="261"/>
      <c r="K106" s="205">
        <f>Table2[[#This Row],[ON]]-Table2[[#This Row],[OFF]]</f>
        <v>0</v>
      </c>
      <c r="L106">
        <v>11.25</v>
      </c>
    </row>
    <row r="107" spans="1:12">
      <c r="A107" s="271"/>
      <c r="E107" s="258"/>
      <c r="F107" s="259"/>
      <c r="G107" s="260"/>
      <c r="H107" s="261"/>
      <c r="K107" s="205">
        <f>Table2[[#This Row],[ON]]-Table2[[#This Row],[OFF]]</f>
        <v>0</v>
      </c>
      <c r="L107">
        <v>11.25</v>
      </c>
    </row>
    <row r="108" spans="1:12">
      <c r="A108" s="271"/>
      <c r="E108" s="258"/>
      <c r="F108" s="259"/>
      <c r="G108" s="260"/>
      <c r="H108" s="261"/>
      <c r="K108" s="205">
        <f>Table2[[#This Row],[ON]]-Table2[[#This Row],[OFF]]</f>
        <v>0</v>
      </c>
      <c r="L108">
        <v>11.05</v>
      </c>
    </row>
    <row r="109" spans="1:12">
      <c r="A109" s="271"/>
      <c r="E109" s="258"/>
      <c r="F109" s="259"/>
      <c r="G109" s="260"/>
      <c r="H109" s="261"/>
      <c r="K109" s="205">
        <f>Table2[[#This Row],[ON]]-Table2[[#This Row],[OFF]]</f>
        <v>0</v>
      </c>
      <c r="L109">
        <v>16.3</v>
      </c>
    </row>
    <row r="110" spans="1:12">
      <c r="A110" s="271"/>
      <c r="G110" s="260"/>
      <c r="H110" s="261"/>
      <c r="K110" s="205">
        <f>Table2[[#This Row],[ON]]-Table2[[#This Row],[OFF]]</f>
        <v>0</v>
      </c>
      <c r="L110">
        <v>24</v>
      </c>
    </row>
    <row r="111" spans="1:12">
      <c r="A111" s="271"/>
      <c r="E111" s="258"/>
      <c r="F111" s="259"/>
      <c r="G111" s="260"/>
      <c r="H111" s="261"/>
      <c r="K111" s="205">
        <f>Table2[[#This Row],[ON]]-Table2[[#This Row],[OFF]]</f>
        <v>0</v>
      </c>
      <c r="L111">
        <v>2.5499999999999998</v>
      </c>
    </row>
    <row r="112" spans="1:12">
      <c r="A112" s="271"/>
      <c r="G112" s="260"/>
      <c r="H112" s="261"/>
      <c r="K112" s="205">
        <f>Table2[[#This Row],[ON]]-Table2[[#This Row],[OFF]]</f>
        <v>0</v>
      </c>
      <c r="L112">
        <v>24</v>
      </c>
    </row>
    <row r="113" spans="1:12">
      <c r="A113" s="271"/>
      <c r="E113" s="258"/>
      <c r="F113" s="259"/>
      <c r="G113" s="260"/>
      <c r="H113" s="261"/>
      <c r="K113" s="205">
        <f>Table2[[#This Row],[ON]]-Table2[[#This Row],[OFF]]</f>
        <v>0</v>
      </c>
      <c r="L113">
        <v>24</v>
      </c>
    </row>
    <row r="114" spans="1:12">
      <c r="A114" s="271"/>
      <c r="G114" s="260"/>
      <c r="H114" s="261"/>
      <c r="K114" s="205">
        <f>Table2[[#This Row],[ON]]-Table2[[#This Row],[OFF]]</f>
        <v>0</v>
      </c>
      <c r="L114">
        <v>24</v>
      </c>
    </row>
    <row r="115" spans="1:12">
      <c r="A115" s="271"/>
      <c r="E115" s="258"/>
      <c r="F115" s="259"/>
      <c r="G115" s="260"/>
      <c r="K115" s="205">
        <f>Table2[[#This Row],[ON]]-Table2[[#This Row],[OFF]]</f>
        <v>0</v>
      </c>
      <c r="L115">
        <v>24</v>
      </c>
    </row>
    <row r="116" spans="1:12">
      <c r="A116" s="271"/>
      <c r="G116" s="260"/>
      <c r="H116" s="261"/>
      <c r="K116" s="205">
        <f>Table2[[#This Row],[ON]]-Table2[[#This Row],[OFF]]</f>
        <v>0</v>
      </c>
      <c r="L116">
        <v>24</v>
      </c>
    </row>
    <row r="117" spans="1:12">
      <c r="A117" s="271"/>
      <c r="E117" s="258"/>
      <c r="F117" s="259"/>
      <c r="G117" s="260"/>
      <c r="K117" s="205">
        <f>Table2[[#This Row],[ON]]-Table2[[#This Row],[OFF]]</f>
        <v>0</v>
      </c>
      <c r="L117">
        <v>24</v>
      </c>
    </row>
    <row r="118" spans="1:12">
      <c r="A118" s="271"/>
      <c r="E118" s="258"/>
      <c r="F118" s="259"/>
      <c r="G118" s="260"/>
      <c r="H118" s="261"/>
      <c r="K118" s="205">
        <f>Table2[[#This Row],[ON]]-Table2[[#This Row],[OFF]]</f>
        <v>0</v>
      </c>
      <c r="L118">
        <v>3.4</v>
      </c>
    </row>
    <row r="119" spans="1:12">
      <c r="A119" s="271"/>
      <c r="G119" s="260"/>
      <c r="H119" s="261"/>
      <c r="K119" s="205">
        <f>Table2[[#This Row],[ON]]-Table2[[#This Row],[OFF]]</f>
        <v>0</v>
      </c>
      <c r="L119">
        <v>24</v>
      </c>
    </row>
    <row r="120" spans="1:12">
      <c r="A120" s="271"/>
      <c r="E120" s="258"/>
      <c r="F120" s="259"/>
      <c r="G120" s="260"/>
      <c r="K120" s="205">
        <f>Table2[[#This Row],[ON]]-Table2[[#This Row],[OFF]]</f>
        <v>0</v>
      </c>
      <c r="L120">
        <v>24</v>
      </c>
    </row>
    <row r="121" spans="1:12">
      <c r="A121" s="271"/>
      <c r="G121" s="260"/>
      <c r="H121" s="261"/>
      <c r="K121" s="205">
        <f>Table2[[#This Row],[ON]]-Table2[[#This Row],[OFF]]</f>
        <v>0</v>
      </c>
      <c r="L121">
        <v>24</v>
      </c>
    </row>
    <row r="122" spans="1:12">
      <c r="A122" s="271"/>
      <c r="E122" s="258"/>
      <c r="F122" s="259"/>
      <c r="G122" s="260"/>
      <c r="K122" s="205">
        <f>Table2[[#This Row],[ON]]-Table2[[#This Row],[OFF]]</f>
        <v>0</v>
      </c>
      <c r="L122">
        <v>24</v>
      </c>
    </row>
    <row r="123" spans="1:12">
      <c r="A123" s="271"/>
      <c r="E123" s="258"/>
      <c r="F123" s="259"/>
      <c r="G123" s="260"/>
      <c r="H123" s="261"/>
      <c r="K123" s="205">
        <f>Table2[[#This Row],[ON]]-Table2[[#This Row],[OFF]]</f>
        <v>0</v>
      </c>
      <c r="L123">
        <v>3</v>
      </c>
    </row>
    <row r="124" spans="1:12">
      <c r="A124" s="271"/>
      <c r="E124" s="258"/>
      <c r="F124" s="259"/>
      <c r="G124" s="260"/>
      <c r="H124" s="261"/>
      <c r="K124" s="205">
        <f>Table2[[#This Row],[ON]]-Table2[[#This Row],[OFF]]</f>
        <v>0</v>
      </c>
      <c r="L124">
        <v>3</v>
      </c>
    </row>
    <row r="125" spans="1:12">
      <c r="A125" s="271"/>
      <c r="E125" s="258"/>
      <c r="F125" s="259"/>
      <c r="G125" s="260"/>
      <c r="H125" s="261"/>
      <c r="K125" s="205">
        <f>Table2[[#This Row],[ON]]-Table2[[#This Row],[OFF]]</f>
        <v>0</v>
      </c>
      <c r="L125">
        <v>2.0499999999999998</v>
      </c>
    </row>
    <row r="126" spans="1:12">
      <c r="A126" s="271"/>
      <c r="E126" s="258"/>
      <c r="F126" s="259"/>
      <c r="G126" s="260"/>
      <c r="H126" s="261"/>
      <c r="K126" s="205">
        <f>Table2[[#This Row],[ON]]-Table2[[#This Row],[OFF]]</f>
        <v>0</v>
      </c>
      <c r="L126">
        <v>2.5499999999999998</v>
      </c>
    </row>
    <row r="127" spans="1:12">
      <c r="A127" s="271"/>
      <c r="G127" s="260"/>
      <c r="H127" s="261"/>
      <c r="K127" s="205">
        <f>Table2[[#This Row],[ON]]-Table2[[#This Row],[OFF]]</f>
        <v>0</v>
      </c>
      <c r="L127">
        <v>24</v>
      </c>
    </row>
    <row r="128" spans="1:12">
      <c r="A128" s="271"/>
      <c r="E128" s="258"/>
      <c r="F128" s="259"/>
      <c r="G128" s="260"/>
      <c r="K128" s="205">
        <f>Table2[[#This Row],[ON]]-Table2[[#This Row],[OFF]]</f>
        <v>0</v>
      </c>
      <c r="L128">
        <v>24</v>
      </c>
    </row>
    <row r="129" spans="1:12">
      <c r="A129" s="271"/>
      <c r="E129" s="258"/>
      <c r="F129" s="259"/>
      <c r="G129" s="260"/>
      <c r="H129" s="261"/>
      <c r="K129" s="205">
        <f>Table2[[#This Row],[ON]]-Table2[[#This Row],[OFF]]</f>
        <v>0</v>
      </c>
      <c r="L129">
        <v>1</v>
      </c>
    </row>
    <row r="130" spans="1:12">
      <c r="A130" s="271"/>
      <c r="E130" s="258"/>
      <c r="F130" s="259"/>
      <c r="G130" s="260"/>
      <c r="H130" s="261"/>
      <c r="K130" s="205">
        <f>Table2[[#This Row],[ON]]-Table2[[#This Row],[OFF]]</f>
        <v>0</v>
      </c>
      <c r="L130">
        <v>1.2</v>
      </c>
    </row>
    <row r="131" spans="1:12">
      <c r="A131" s="271"/>
      <c r="E131" s="258"/>
      <c r="F131" s="259"/>
      <c r="G131" s="260"/>
      <c r="H131" s="261"/>
      <c r="K131" s="205">
        <f>Table2[[#This Row],[ON]]-Table2[[#This Row],[OFF]]</f>
        <v>0</v>
      </c>
      <c r="L131">
        <v>0.35</v>
      </c>
    </row>
    <row r="132" spans="1:12">
      <c r="A132" s="271"/>
      <c r="G132" s="260"/>
      <c r="H132" s="261"/>
      <c r="K132" s="205">
        <f>Table2[[#This Row],[ON]]-Table2[[#This Row],[OFF]]</f>
        <v>0</v>
      </c>
      <c r="L132">
        <v>24</v>
      </c>
    </row>
    <row r="133" spans="1:12">
      <c r="A133" s="271"/>
      <c r="E133" s="258"/>
      <c r="F133" s="259"/>
      <c r="G133" s="260"/>
      <c r="K133" s="205">
        <f>Table2[[#This Row],[ON]]-Table2[[#This Row],[OFF]]</f>
        <v>0</v>
      </c>
      <c r="L133">
        <v>24</v>
      </c>
    </row>
    <row r="134" spans="1:12">
      <c r="A134" s="271"/>
      <c r="E134" s="258"/>
      <c r="F134" s="259"/>
      <c r="G134" s="260"/>
      <c r="H134" s="261"/>
      <c r="K134" s="205">
        <f>Table2[[#This Row],[ON]]-Table2[[#This Row],[OFF]]</f>
        <v>0</v>
      </c>
      <c r="L134">
        <v>7.15</v>
      </c>
    </row>
    <row r="135" spans="1:12">
      <c r="A135" s="271"/>
      <c r="G135" s="260"/>
      <c r="H135" s="261"/>
      <c r="K135" s="205">
        <f>Table2[[#This Row],[ON]]-Table2[[#This Row],[OFF]]</f>
        <v>0</v>
      </c>
      <c r="L135">
        <v>24</v>
      </c>
    </row>
    <row r="136" spans="1:12">
      <c r="A136" s="271"/>
      <c r="E136" s="258"/>
      <c r="F136" s="259"/>
      <c r="G136" s="260"/>
      <c r="K136" s="205">
        <f>Table2[[#This Row],[ON]]-Table2[[#This Row],[OFF]]</f>
        <v>0</v>
      </c>
      <c r="L136">
        <v>24</v>
      </c>
    </row>
    <row r="137" spans="1:12">
      <c r="A137" s="271"/>
      <c r="E137" s="258"/>
      <c r="F137" s="259"/>
      <c r="G137" s="260"/>
      <c r="H137" s="261"/>
      <c r="K137" s="205">
        <f>Table2[[#This Row],[ON]]-Table2[[#This Row],[OFF]]</f>
        <v>0</v>
      </c>
      <c r="L137">
        <v>1.1000000000000001</v>
      </c>
    </row>
    <row r="138" spans="1:12">
      <c r="A138" s="271"/>
      <c r="E138" s="258"/>
      <c r="F138" s="259"/>
      <c r="G138" s="260"/>
      <c r="H138" s="261"/>
      <c r="K138" s="205">
        <f>Table2[[#This Row],[ON]]-Table2[[#This Row],[OFF]]</f>
        <v>0</v>
      </c>
      <c r="L138">
        <v>4</v>
      </c>
    </row>
    <row r="139" spans="1:12">
      <c r="A139" s="271"/>
      <c r="G139" s="260"/>
      <c r="H139" s="261"/>
      <c r="K139" s="205">
        <f>Table2[[#This Row],[ON]]-Table2[[#This Row],[OFF]]</f>
        <v>0</v>
      </c>
      <c r="L139">
        <v>24</v>
      </c>
    </row>
    <row r="140" spans="1:12">
      <c r="A140" s="271"/>
      <c r="E140" s="258"/>
      <c r="F140" s="259"/>
      <c r="G140" s="260"/>
      <c r="K140" s="205">
        <f>Table2[[#This Row],[ON]]-Table2[[#This Row],[OFF]]</f>
        <v>0</v>
      </c>
      <c r="L140">
        <v>24</v>
      </c>
    </row>
    <row r="141" spans="1:12">
      <c r="A141" s="271"/>
      <c r="E141" s="258"/>
      <c r="F141" s="259"/>
      <c r="G141" s="260"/>
      <c r="H141" s="261"/>
      <c r="K141" s="205">
        <f>Table2[[#This Row],[ON]]-Table2[[#This Row],[OFF]]</f>
        <v>0</v>
      </c>
      <c r="L141">
        <v>24</v>
      </c>
    </row>
    <row r="142" spans="1:12">
      <c r="A142" s="271"/>
      <c r="E142" s="258"/>
      <c r="F142" s="259"/>
      <c r="G142" s="260"/>
      <c r="H142" s="261"/>
      <c r="K142" s="205">
        <f>Table2[[#This Row],[ON]]-Table2[[#This Row],[OFF]]</f>
        <v>0</v>
      </c>
      <c r="L142">
        <v>2.0499999999999998</v>
      </c>
    </row>
    <row r="143" spans="1:12">
      <c r="A143" s="271"/>
      <c r="E143" s="258"/>
      <c r="F143" s="259"/>
      <c r="G143" s="260"/>
      <c r="H143" s="261"/>
      <c r="K143" s="205">
        <f>Table2[[#This Row],[ON]]-Table2[[#This Row],[OFF]]</f>
        <v>0</v>
      </c>
      <c r="L143">
        <v>2.0499999999999998</v>
      </c>
    </row>
    <row r="144" spans="1:12">
      <c r="A144" s="271"/>
      <c r="E144" s="258"/>
      <c r="F144" s="259"/>
      <c r="G144" s="260"/>
      <c r="H144" s="261"/>
      <c r="K144" s="205">
        <f>Table2[[#This Row],[ON]]-Table2[[#This Row],[OFF]]</f>
        <v>0</v>
      </c>
    </row>
    <row r="145" spans="1:11">
      <c r="A145" s="271"/>
      <c r="E145" s="258"/>
      <c r="F145" s="259"/>
      <c r="G145" s="260"/>
      <c r="H145" s="261" t="str">
        <f t="shared" ref="H145:H207" si="3">IF(MID(F145,1,3)="Con","",IF(D145="APAGADO",C145/24*(IF((F145-E145)*24&gt;0,(F145-E145)*24,24+(F145-E145)*24))," "))</f>
        <v xml:space="preserve"> </v>
      </c>
      <c r="K145" s="205">
        <f>Table2[[#This Row],[ON]]-Table2[[#This Row],[OFF]]</f>
        <v>0</v>
      </c>
    </row>
    <row r="146" spans="1:11">
      <c r="A146" s="271"/>
      <c r="E146" s="258"/>
      <c r="F146" s="259"/>
      <c r="G146" s="260"/>
      <c r="H146" s="261" t="str">
        <f t="shared" si="3"/>
        <v xml:space="preserve"> </v>
      </c>
      <c r="K146" s="205">
        <f>Table2[[#This Row],[ON]]-Table2[[#This Row],[OFF]]</f>
        <v>0</v>
      </c>
    </row>
    <row r="147" spans="1:11">
      <c r="A147" s="271"/>
      <c r="E147" s="258"/>
      <c r="F147" s="259"/>
      <c r="G147" s="260"/>
      <c r="H147" s="261" t="str">
        <f t="shared" si="3"/>
        <v xml:space="preserve"> </v>
      </c>
      <c r="K147" s="205">
        <f>Table2[[#This Row],[ON]]-Table2[[#This Row],[OFF]]</f>
        <v>0</v>
      </c>
    </row>
    <row r="148" spans="1:11">
      <c r="A148" s="271"/>
      <c r="E148" s="258"/>
      <c r="F148" s="259"/>
      <c r="G148" s="260"/>
      <c r="H148" s="261" t="str">
        <f t="shared" si="3"/>
        <v xml:space="preserve"> </v>
      </c>
      <c r="K148" s="205">
        <f>Table2[[#This Row],[ON]]-Table2[[#This Row],[OFF]]</f>
        <v>0</v>
      </c>
    </row>
    <row r="149" spans="1:11">
      <c r="A149" s="271"/>
      <c r="E149" s="258"/>
      <c r="F149" s="259"/>
      <c r="G149" s="260"/>
      <c r="H149" s="261" t="str">
        <f t="shared" si="3"/>
        <v xml:space="preserve"> </v>
      </c>
      <c r="K149" s="205">
        <f>Table2[[#This Row],[ON]]-Table2[[#This Row],[OFF]]</f>
        <v>0</v>
      </c>
    </row>
    <row r="150" spans="1:11">
      <c r="A150" s="271"/>
      <c r="E150" s="258"/>
      <c r="F150" s="259"/>
      <c r="G150" s="260"/>
      <c r="H150" s="261" t="str">
        <f t="shared" si="3"/>
        <v xml:space="preserve"> </v>
      </c>
      <c r="K150" s="205">
        <f>Table2[[#This Row],[ON]]-Table2[[#This Row],[OFF]]</f>
        <v>0</v>
      </c>
    </row>
    <row r="151" spans="1:11">
      <c r="A151" s="271"/>
      <c r="E151" s="258"/>
      <c r="F151" s="259"/>
      <c r="G151" s="260"/>
      <c r="H151" s="261" t="str">
        <f t="shared" si="3"/>
        <v xml:space="preserve"> </v>
      </c>
      <c r="K151" s="205">
        <f>Table2[[#This Row],[ON]]-Table2[[#This Row],[OFF]]</f>
        <v>0</v>
      </c>
    </row>
    <row r="152" spans="1:11">
      <c r="A152" s="271"/>
      <c r="E152" s="258"/>
      <c r="F152" s="259"/>
      <c r="G152" s="260"/>
      <c r="H152" s="261" t="str">
        <f t="shared" si="3"/>
        <v xml:space="preserve"> </v>
      </c>
      <c r="K152" s="205">
        <f>Table2[[#This Row],[ON]]-Table2[[#This Row],[OFF]]</f>
        <v>0</v>
      </c>
    </row>
    <row r="153" spans="1:11">
      <c r="A153" s="271"/>
      <c r="E153" s="258"/>
      <c r="F153" s="259"/>
      <c r="G153" s="260"/>
      <c r="H153" s="261" t="str">
        <f t="shared" si="3"/>
        <v xml:space="preserve"> </v>
      </c>
      <c r="K153" s="205">
        <f>Table2[[#This Row],[ON]]-Table2[[#This Row],[OFF]]</f>
        <v>0</v>
      </c>
    </row>
    <row r="154" spans="1:11">
      <c r="A154" s="271"/>
      <c r="E154" s="258"/>
      <c r="F154" s="259"/>
      <c r="G154" s="260"/>
      <c r="H154" s="261" t="str">
        <f t="shared" si="3"/>
        <v xml:space="preserve"> </v>
      </c>
      <c r="K154" s="205">
        <f>Table2[[#This Row],[ON]]-Table2[[#This Row],[OFF]]</f>
        <v>0</v>
      </c>
    </row>
    <row r="155" spans="1:11">
      <c r="A155" s="271"/>
      <c r="E155" s="258"/>
      <c r="F155" s="259"/>
      <c r="G155" s="260"/>
      <c r="H155" s="261" t="str">
        <f t="shared" si="3"/>
        <v xml:space="preserve"> </v>
      </c>
      <c r="K155" s="205">
        <f>Table2[[#This Row],[ON]]-Table2[[#This Row],[OFF]]</f>
        <v>0</v>
      </c>
    </row>
    <row r="156" spans="1:11">
      <c r="A156" s="271"/>
      <c r="E156" s="258"/>
      <c r="F156" s="259"/>
      <c r="G156" s="260"/>
      <c r="H156" s="261" t="str">
        <f t="shared" si="3"/>
        <v xml:space="preserve"> </v>
      </c>
      <c r="K156" s="205">
        <f>Table2[[#This Row],[ON]]-Table2[[#This Row],[OFF]]</f>
        <v>0</v>
      </c>
    </row>
    <row r="157" spans="1:11">
      <c r="A157" s="271"/>
      <c r="E157" s="258"/>
      <c r="F157" s="259"/>
      <c r="G157" s="260"/>
      <c r="H157" s="261" t="str">
        <f t="shared" si="3"/>
        <v xml:space="preserve"> </v>
      </c>
      <c r="K157" s="205">
        <f>Table2[[#This Row],[ON]]-Table2[[#This Row],[OFF]]</f>
        <v>0</v>
      </c>
    </row>
    <row r="158" spans="1:11">
      <c r="A158" s="271"/>
      <c r="E158" s="258"/>
      <c r="F158" s="259"/>
      <c r="G158" s="260"/>
      <c r="H158" s="261" t="str">
        <f t="shared" si="3"/>
        <v xml:space="preserve"> </v>
      </c>
      <c r="K158" s="205">
        <f>Table2[[#This Row],[ON]]-Table2[[#This Row],[OFF]]</f>
        <v>0</v>
      </c>
    </row>
    <row r="159" spans="1:11">
      <c r="A159" s="271"/>
      <c r="E159" s="258"/>
      <c r="F159" s="259"/>
      <c r="G159" s="260"/>
      <c r="H159" s="261" t="str">
        <f t="shared" si="3"/>
        <v xml:space="preserve"> </v>
      </c>
      <c r="K159" s="205">
        <f>Table2[[#This Row],[ON]]-Table2[[#This Row],[OFF]]</f>
        <v>0</v>
      </c>
    </row>
    <row r="160" spans="1:11">
      <c r="A160" s="271"/>
      <c r="E160" s="258"/>
      <c r="F160" s="259"/>
      <c r="G160" s="260"/>
      <c r="H160" s="261" t="str">
        <f t="shared" si="3"/>
        <v xml:space="preserve"> </v>
      </c>
      <c r="K160" s="205">
        <f>Table2[[#This Row],[ON]]-Table2[[#This Row],[OFF]]</f>
        <v>0</v>
      </c>
    </row>
    <row r="161" spans="1:11">
      <c r="A161" s="271"/>
      <c r="E161" s="258"/>
      <c r="F161" s="259"/>
      <c r="G161" s="260"/>
      <c r="H161" s="261" t="str">
        <f t="shared" si="3"/>
        <v xml:space="preserve"> </v>
      </c>
      <c r="K161" s="205">
        <f>Table2[[#This Row],[ON]]-Table2[[#This Row],[OFF]]</f>
        <v>0</v>
      </c>
    </row>
    <row r="162" spans="1:11">
      <c r="A162" s="271"/>
      <c r="E162" s="258"/>
      <c r="F162" s="259"/>
      <c r="G162" s="260"/>
      <c r="H162" s="261" t="str">
        <f t="shared" si="3"/>
        <v xml:space="preserve"> </v>
      </c>
      <c r="K162" s="205">
        <f>Table2[[#This Row],[ON]]-Table2[[#This Row],[OFF]]</f>
        <v>0</v>
      </c>
    </row>
    <row r="163" spans="1:11">
      <c r="A163" s="271"/>
      <c r="E163" s="258"/>
      <c r="F163" s="259"/>
      <c r="G163" s="260"/>
      <c r="H163" s="261" t="str">
        <f t="shared" si="3"/>
        <v xml:space="preserve"> </v>
      </c>
      <c r="K163" s="205">
        <f>Table2[[#This Row],[ON]]-Table2[[#This Row],[OFF]]</f>
        <v>0</v>
      </c>
    </row>
    <row r="164" spans="1:11">
      <c r="A164" s="271"/>
      <c r="E164" s="258"/>
      <c r="F164" s="259"/>
      <c r="G164" s="260"/>
      <c r="H164" s="261" t="str">
        <f t="shared" si="3"/>
        <v xml:space="preserve"> </v>
      </c>
      <c r="K164" s="205">
        <f>Table2[[#This Row],[ON]]-Table2[[#This Row],[OFF]]</f>
        <v>0</v>
      </c>
    </row>
    <row r="165" spans="1:11">
      <c r="A165" s="271"/>
      <c r="E165" s="258"/>
      <c r="F165" s="259"/>
      <c r="G165" s="260"/>
      <c r="H165" s="261" t="str">
        <f t="shared" si="3"/>
        <v xml:space="preserve"> </v>
      </c>
      <c r="K165" s="205">
        <f>Table2[[#This Row],[ON]]-Table2[[#This Row],[OFF]]</f>
        <v>0</v>
      </c>
    </row>
    <row r="166" spans="1:11">
      <c r="A166" s="271"/>
      <c r="E166" s="258"/>
      <c r="F166" s="259"/>
      <c r="G166" s="260"/>
      <c r="H166" s="261" t="str">
        <f t="shared" si="3"/>
        <v xml:space="preserve"> </v>
      </c>
      <c r="K166" s="205">
        <f>Table2[[#This Row],[ON]]-Table2[[#This Row],[OFF]]</f>
        <v>0</v>
      </c>
    </row>
    <row r="167" spans="1:11">
      <c r="A167" s="271"/>
      <c r="E167" s="258"/>
      <c r="F167" s="259"/>
      <c r="G167" s="260"/>
      <c r="H167" s="261" t="str">
        <f t="shared" si="3"/>
        <v xml:space="preserve"> </v>
      </c>
      <c r="K167" s="205">
        <f>Table2[[#This Row],[ON]]-Table2[[#This Row],[OFF]]</f>
        <v>0</v>
      </c>
    </row>
    <row r="168" spans="1:11">
      <c r="A168" s="271"/>
      <c r="E168" s="258"/>
      <c r="F168" s="259"/>
      <c r="G168" s="260"/>
      <c r="H168" s="261" t="str">
        <f t="shared" si="3"/>
        <v xml:space="preserve"> </v>
      </c>
      <c r="K168" s="205">
        <f>Table2[[#This Row],[ON]]-Table2[[#This Row],[OFF]]</f>
        <v>0</v>
      </c>
    </row>
    <row r="169" spans="1:11">
      <c r="A169" s="271"/>
      <c r="E169" s="258"/>
      <c r="F169" s="259"/>
      <c r="G169" s="260"/>
      <c r="H169" s="261" t="str">
        <f t="shared" si="3"/>
        <v xml:space="preserve"> </v>
      </c>
      <c r="K169" s="205">
        <f>Table2[[#This Row],[ON]]-Table2[[#This Row],[OFF]]</f>
        <v>0</v>
      </c>
    </row>
    <row r="170" spans="1:11">
      <c r="A170" s="271"/>
      <c r="E170" s="258"/>
      <c r="F170" s="259"/>
      <c r="G170" s="260"/>
      <c r="H170" s="261" t="str">
        <f t="shared" si="3"/>
        <v xml:space="preserve"> </v>
      </c>
      <c r="K170" s="205">
        <f>Table2[[#This Row],[ON]]-Table2[[#This Row],[OFF]]</f>
        <v>0</v>
      </c>
    </row>
    <row r="171" spans="1:11">
      <c r="A171" s="271"/>
      <c r="E171" s="258"/>
      <c r="F171" s="259"/>
      <c r="G171" s="260"/>
      <c r="H171" s="261" t="str">
        <f t="shared" si="3"/>
        <v xml:space="preserve"> </v>
      </c>
      <c r="K171" s="205">
        <f>Table2[[#This Row],[ON]]-Table2[[#This Row],[OFF]]</f>
        <v>0</v>
      </c>
    </row>
    <row r="172" spans="1:11">
      <c r="A172" s="271"/>
      <c r="E172" s="258"/>
      <c r="F172" s="259"/>
      <c r="G172" s="260"/>
      <c r="H172" s="261" t="str">
        <f t="shared" si="3"/>
        <v xml:space="preserve"> </v>
      </c>
      <c r="K172" s="205">
        <f>Table2[[#This Row],[ON]]-Table2[[#This Row],[OFF]]</f>
        <v>0</v>
      </c>
    </row>
    <row r="173" spans="1:11">
      <c r="A173" s="271"/>
      <c r="E173" s="258"/>
      <c r="F173" s="259"/>
      <c r="G173" s="260"/>
      <c r="H173" s="261" t="str">
        <f t="shared" si="3"/>
        <v xml:space="preserve"> </v>
      </c>
      <c r="K173" s="205">
        <f>Table2[[#This Row],[ON]]-Table2[[#This Row],[OFF]]</f>
        <v>0</v>
      </c>
    </row>
    <row r="174" spans="1:11">
      <c r="A174" s="271"/>
      <c r="E174" s="258"/>
      <c r="F174" s="259"/>
      <c r="G174" s="260"/>
      <c r="H174" s="261" t="str">
        <f t="shared" si="3"/>
        <v xml:space="preserve"> </v>
      </c>
      <c r="K174" s="205">
        <f>Table2[[#This Row],[ON]]-Table2[[#This Row],[OFF]]</f>
        <v>0</v>
      </c>
    </row>
    <row r="175" spans="1:11">
      <c r="A175" s="271"/>
      <c r="E175" s="258"/>
      <c r="F175" s="259"/>
      <c r="G175" s="260"/>
      <c r="H175" s="261" t="str">
        <f t="shared" si="3"/>
        <v xml:space="preserve"> </v>
      </c>
      <c r="K175" s="205">
        <f>Table2[[#This Row],[ON]]-Table2[[#This Row],[OFF]]</f>
        <v>0</v>
      </c>
    </row>
    <row r="176" spans="1:11">
      <c r="A176" s="271"/>
      <c r="E176" s="258"/>
      <c r="F176" s="259"/>
      <c r="G176" s="260"/>
      <c r="H176" s="261" t="str">
        <f t="shared" si="3"/>
        <v xml:space="preserve"> </v>
      </c>
      <c r="K176" s="205">
        <f>Table2[[#This Row],[ON]]-Table2[[#This Row],[OFF]]</f>
        <v>0</v>
      </c>
    </row>
    <row r="177" spans="1:11">
      <c r="A177" s="271"/>
      <c r="E177" s="258"/>
      <c r="F177" s="259"/>
      <c r="G177" s="260"/>
      <c r="H177" s="261" t="str">
        <f t="shared" si="3"/>
        <v xml:space="preserve"> </v>
      </c>
      <c r="K177" s="205">
        <f>Table2[[#This Row],[ON]]-Table2[[#This Row],[OFF]]</f>
        <v>0</v>
      </c>
    </row>
    <row r="178" spans="1:11">
      <c r="A178" s="271"/>
      <c r="E178" s="258"/>
      <c r="F178" s="259"/>
      <c r="G178" s="260"/>
      <c r="H178" s="261" t="str">
        <f t="shared" si="3"/>
        <v xml:space="preserve"> </v>
      </c>
      <c r="K178" s="205">
        <f>Table2[[#This Row],[ON]]-Table2[[#This Row],[OFF]]</f>
        <v>0</v>
      </c>
    </row>
    <row r="179" spans="1:11">
      <c r="A179" s="271"/>
      <c r="E179" s="258"/>
      <c r="F179" s="259"/>
      <c r="G179" s="260"/>
      <c r="H179" s="261" t="str">
        <f t="shared" si="3"/>
        <v xml:space="preserve"> </v>
      </c>
      <c r="K179" s="205">
        <f>Table2[[#This Row],[ON]]-Table2[[#This Row],[OFF]]</f>
        <v>0</v>
      </c>
    </row>
    <row r="180" spans="1:11">
      <c r="A180" s="271"/>
      <c r="E180" s="258"/>
      <c r="F180" s="259"/>
      <c r="G180" s="260"/>
      <c r="H180" s="261" t="str">
        <f t="shared" si="3"/>
        <v xml:space="preserve"> </v>
      </c>
      <c r="K180" s="205">
        <f>Table2[[#This Row],[ON]]-Table2[[#This Row],[OFF]]</f>
        <v>0</v>
      </c>
    </row>
    <row r="181" spans="1:11">
      <c r="A181" s="271"/>
      <c r="E181" s="258"/>
      <c r="F181" s="259"/>
      <c r="G181" s="260"/>
      <c r="H181" s="261" t="str">
        <f t="shared" si="3"/>
        <v xml:space="preserve"> </v>
      </c>
      <c r="K181" s="205">
        <f>Table2[[#This Row],[ON]]-Table2[[#This Row],[OFF]]</f>
        <v>0</v>
      </c>
    </row>
    <row r="182" spans="1:11">
      <c r="A182" s="271"/>
      <c r="E182" s="258"/>
      <c r="F182" s="259"/>
      <c r="G182" s="260"/>
      <c r="H182" s="261" t="str">
        <f t="shared" si="3"/>
        <v xml:space="preserve"> </v>
      </c>
      <c r="K182" s="205">
        <f>Table2[[#This Row],[ON]]-Table2[[#This Row],[OFF]]</f>
        <v>0</v>
      </c>
    </row>
    <row r="183" spans="1:11">
      <c r="A183" s="271"/>
      <c r="E183" s="258"/>
      <c r="F183" s="259"/>
      <c r="G183" s="260"/>
      <c r="H183" s="261" t="str">
        <f t="shared" si="3"/>
        <v xml:space="preserve"> </v>
      </c>
      <c r="K183" s="205">
        <f>Table2[[#This Row],[ON]]-Table2[[#This Row],[OFF]]</f>
        <v>0</v>
      </c>
    </row>
    <row r="184" spans="1:11">
      <c r="A184" s="271"/>
      <c r="E184" s="258"/>
      <c r="F184" s="259"/>
      <c r="G184" s="260"/>
      <c r="H184" s="261" t="str">
        <f t="shared" si="3"/>
        <v xml:space="preserve"> </v>
      </c>
      <c r="K184" s="205">
        <f>Table2[[#This Row],[ON]]-Table2[[#This Row],[OFF]]</f>
        <v>0</v>
      </c>
    </row>
    <row r="185" spans="1:11">
      <c r="A185" s="271"/>
      <c r="E185" s="258"/>
      <c r="F185" s="259"/>
      <c r="G185" s="260"/>
      <c r="H185" s="261" t="str">
        <f t="shared" si="3"/>
        <v xml:space="preserve"> </v>
      </c>
      <c r="K185" s="205">
        <f>Table2[[#This Row],[ON]]-Table2[[#This Row],[OFF]]</f>
        <v>0</v>
      </c>
    </row>
    <row r="186" spans="1:11">
      <c r="A186" s="271"/>
      <c r="E186" s="258"/>
      <c r="F186" s="259"/>
      <c r="G186" s="260"/>
      <c r="H186" s="261" t="str">
        <f t="shared" si="3"/>
        <v xml:space="preserve"> </v>
      </c>
      <c r="K186" s="205">
        <f>Table2[[#This Row],[ON]]-Table2[[#This Row],[OFF]]</f>
        <v>0</v>
      </c>
    </row>
    <row r="187" spans="1:11">
      <c r="A187" s="271"/>
      <c r="E187" s="258"/>
      <c r="F187" s="259"/>
      <c r="G187" s="260"/>
      <c r="H187" s="261" t="str">
        <f t="shared" si="3"/>
        <v xml:space="preserve"> </v>
      </c>
      <c r="K187" s="205">
        <f>Table2[[#This Row],[ON]]-Table2[[#This Row],[OFF]]</f>
        <v>0</v>
      </c>
    </row>
    <row r="188" spans="1:11">
      <c r="A188" s="271"/>
      <c r="E188" s="258"/>
      <c r="F188" s="259"/>
      <c r="G188" s="260"/>
      <c r="H188" s="261" t="str">
        <f t="shared" si="3"/>
        <v xml:space="preserve"> </v>
      </c>
      <c r="K188" s="205">
        <f>Table2[[#This Row],[ON]]-Table2[[#This Row],[OFF]]</f>
        <v>0</v>
      </c>
    </row>
    <row r="189" spans="1:11">
      <c r="A189" s="271"/>
      <c r="E189" s="258"/>
      <c r="F189" s="259"/>
      <c r="G189" s="260"/>
      <c r="H189" s="261" t="str">
        <f t="shared" si="3"/>
        <v xml:space="preserve"> </v>
      </c>
      <c r="K189" s="205">
        <f>Table2[[#This Row],[ON]]-Table2[[#This Row],[OFF]]</f>
        <v>0</v>
      </c>
    </row>
    <row r="190" spans="1:11">
      <c r="A190" s="271"/>
      <c r="E190" s="258"/>
      <c r="F190" s="259"/>
      <c r="G190" s="260"/>
      <c r="H190" s="261" t="str">
        <f t="shared" si="3"/>
        <v xml:space="preserve"> </v>
      </c>
      <c r="K190" s="205">
        <f>Table2[[#This Row],[ON]]-Table2[[#This Row],[OFF]]</f>
        <v>0</v>
      </c>
    </row>
    <row r="191" spans="1:11">
      <c r="A191" s="271"/>
      <c r="E191" s="258"/>
      <c r="F191" s="259"/>
      <c r="G191" s="260"/>
      <c r="H191" s="261" t="str">
        <f t="shared" si="3"/>
        <v xml:space="preserve"> </v>
      </c>
      <c r="K191" s="205">
        <f>Table2[[#This Row],[ON]]-Table2[[#This Row],[OFF]]</f>
        <v>0</v>
      </c>
    </row>
    <row r="192" spans="1:11">
      <c r="A192" s="271"/>
      <c r="E192" s="258"/>
      <c r="F192" s="259"/>
      <c r="G192" s="260"/>
      <c r="H192" s="261" t="str">
        <f t="shared" si="3"/>
        <v xml:space="preserve"> </v>
      </c>
      <c r="K192" s="205">
        <f>Table2[[#This Row],[ON]]-Table2[[#This Row],[OFF]]</f>
        <v>0</v>
      </c>
    </row>
    <row r="193" spans="1:11">
      <c r="A193" s="271"/>
      <c r="E193" s="258"/>
      <c r="F193" s="259"/>
      <c r="G193" s="260"/>
      <c r="H193" s="261" t="str">
        <f t="shared" si="3"/>
        <v xml:space="preserve"> </v>
      </c>
      <c r="K193" s="205">
        <f>Table2[[#This Row],[ON]]-Table2[[#This Row],[OFF]]</f>
        <v>0</v>
      </c>
    </row>
    <row r="194" spans="1:11">
      <c r="A194" s="271"/>
      <c r="E194" s="258"/>
      <c r="F194" s="259"/>
      <c r="G194" s="260"/>
      <c r="H194" s="261" t="str">
        <f t="shared" si="3"/>
        <v xml:space="preserve"> </v>
      </c>
      <c r="K194" s="205">
        <f>Table2[[#This Row],[ON]]-Table2[[#This Row],[OFF]]</f>
        <v>0</v>
      </c>
    </row>
    <row r="195" spans="1:11">
      <c r="A195" s="271"/>
      <c r="E195" s="258"/>
      <c r="F195" s="259"/>
      <c r="G195" s="260"/>
      <c r="H195" s="261" t="str">
        <f t="shared" si="3"/>
        <v xml:space="preserve"> </v>
      </c>
      <c r="K195" s="205">
        <f>Table2[[#This Row],[ON]]-Table2[[#This Row],[OFF]]</f>
        <v>0</v>
      </c>
    </row>
    <row r="196" spans="1:11">
      <c r="A196" s="271"/>
      <c r="E196" s="258"/>
      <c r="F196" s="259"/>
      <c r="G196" s="260"/>
      <c r="H196" s="261" t="str">
        <f t="shared" si="3"/>
        <v xml:space="preserve"> </v>
      </c>
      <c r="K196" s="205">
        <f>Table2[[#This Row],[ON]]-Table2[[#This Row],[OFF]]</f>
        <v>0</v>
      </c>
    </row>
    <row r="197" spans="1:11">
      <c r="A197" s="271"/>
      <c r="E197" s="258"/>
      <c r="F197" s="259"/>
      <c r="G197" s="260"/>
      <c r="H197" s="261" t="str">
        <f t="shared" si="3"/>
        <v xml:space="preserve"> </v>
      </c>
      <c r="K197" s="205">
        <f>Table2[[#This Row],[ON]]-Table2[[#This Row],[OFF]]</f>
        <v>0</v>
      </c>
    </row>
    <row r="198" spans="1:11">
      <c r="A198" s="271"/>
      <c r="E198" s="258"/>
      <c r="F198" s="259"/>
      <c r="G198" s="260"/>
      <c r="H198" s="261" t="str">
        <f t="shared" si="3"/>
        <v xml:space="preserve"> </v>
      </c>
      <c r="K198" s="205">
        <f>Table2[[#This Row],[ON]]-Table2[[#This Row],[OFF]]</f>
        <v>0</v>
      </c>
    </row>
    <row r="199" spans="1:11">
      <c r="A199" s="271"/>
      <c r="E199" s="258"/>
      <c r="F199" s="259"/>
      <c r="G199" s="260"/>
      <c r="H199" s="261" t="str">
        <f t="shared" si="3"/>
        <v xml:space="preserve"> </v>
      </c>
      <c r="K199" s="205">
        <f>Table2[[#This Row],[ON]]-Table2[[#This Row],[OFF]]</f>
        <v>0</v>
      </c>
    </row>
    <row r="200" spans="1:11">
      <c r="A200" s="271"/>
      <c r="E200" s="258"/>
      <c r="F200" s="259"/>
      <c r="G200" s="260"/>
      <c r="H200" s="261" t="str">
        <f t="shared" si="3"/>
        <v xml:space="preserve"> </v>
      </c>
      <c r="K200" s="205">
        <f>Table2[[#This Row],[ON]]-Table2[[#This Row],[OFF]]</f>
        <v>0</v>
      </c>
    </row>
    <row r="201" spans="1:11">
      <c r="A201" s="271"/>
      <c r="E201" s="258"/>
      <c r="F201" s="259"/>
      <c r="G201" s="260"/>
      <c r="H201" s="261" t="str">
        <f t="shared" si="3"/>
        <v xml:space="preserve"> </v>
      </c>
      <c r="K201" s="205">
        <f>Table2[[#This Row],[ON]]-Table2[[#This Row],[OFF]]</f>
        <v>0</v>
      </c>
    </row>
    <row r="202" spans="1:11">
      <c r="A202" s="271"/>
      <c r="E202" s="258"/>
      <c r="F202" s="259"/>
      <c r="G202" s="260"/>
      <c r="H202" s="261" t="str">
        <f t="shared" si="3"/>
        <v xml:space="preserve"> </v>
      </c>
      <c r="K202" s="205">
        <f>Table2[[#This Row],[ON]]-Table2[[#This Row],[OFF]]</f>
        <v>0</v>
      </c>
    </row>
    <row r="203" spans="1:11">
      <c r="A203" s="271"/>
      <c r="E203" s="258"/>
      <c r="F203" s="259"/>
      <c r="G203" s="260"/>
      <c r="H203" s="261" t="str">
        <f t="shared" si="3"/>
        <v xml:space="preserve"> </v>
      </c>
      <c r="K203" s="205">
        <f>Table2[[#This Row],[ON]]-Table2[[#This Row],[OFF]]</f>
        <v>0</v>
      </c>
    </row>
    <row r="204" spans="1:11">
      <c r="A204" s="271"/>
      <c r="E204" s="258"/>
      <c r="F204" s="259"/>
      <c r="G204" s="260"/>
      <c r="H204" s="261" t="str">
        <f t="shared" si="3"/>
        <v xml:space="preserve"> </v>
      </c>
      <c r="K204" s="205">
        <f>Table2[[#This Row],[ON]]-Table2[[#This Row],[OFF]]</f>
        <v>0</v>
      </c>
    </row>
    <row r="205" spans="1:11">
      <c r="A205" s="271"/>
      <c r="E205" s="258"/>
      <c r="F205" s="259"/>
      <c r="G205" s="260"/>
      <c r="H205" s="261" t="str">
        <f t="shared" si="3"/>
        <v xml:space="preserve"> </v>
      </c>
      <c r="K205" s="205">
        <f>Table2[[#This Row],[ON]]-Table2[[#This Row],[OFF]]</f>
        <v>0</v>
      </c>
    </row>
    <row r="206" spans="1:11">
      <c r="A206" s="271"/>
      <c r="E206" s="258"/>
      <c r="F206" s="259"/>
      <c r="G206" s="260"/>
      <c r="H206" s="261" t="str">
        <f t="shared" si="3"/>
        <v xml:space="preserve"> </v>
      </c>
      <c r="K206" s="205">
        <f>Table2[[#This Row],[ON]]-Table2[[#This Row],[OFF]]</f>
        <v>0</v>
      </c>
    </row>
    <row r="207" spans="1:11">
      <c r="A207" s="271"/>
      <c r="E207" s="258"/>
      <c r="F207" s="259"/>
      <c r="G207" s="260"/>
      <c r="H207" s="261" t="str">
        <f t="shared" si="3"/>
        <v xml:space="preserve"> </v>
      </c>
      <c r="K207" s="205">
        <f>Table2[[#This Row],[ON]]-Table2[[#This Row],[OFF]]</f>
        <v>0</v>
      </c>
    </row>
    <row r="208" spans="1:11">
      <c r="A208" s="271"/>
      <c r="E208" s="258"/>
      <c r="F208" s="259"/>
      <c r="G208" s="260"/>
      <c r="H208" s="261" t="str">
        <f t="shared" ref="H208:H271" si="4">IF(MID(F208,1,3)="Con","",IF(D208="APAGADO",C208/24*(IF((F208-E208)*24&gt;0,(F208-E208)*24,24+(F208-E208)*24))," "))</f>
        <v xml:space="preserve"> </v>
      </c>
      <c r="K208" s="205">
        <f>Table2[[#This Row],[ON]]-Table2[[#This Row],[OFF]]</f>
        <v>0</v>
      </c>
    </row>
    <row r="209" spans="1:11">
      <c r="A209" s="271"/>
      <c r="E209" s="258"/>
      <c r="F209" s="259"/>
      <c r="G209" s="260"/>
      <c r="H209" s="261" t="str">
        <f t="shared" si="4"/>
        <v xml:space="preserve"> </v>
      </c>
      <c r="K209" s="205">
        <f>Table2[[#This Row],[ON]]-Table2[[#This Row],[OFF]]</f>
        <v>0</v>
      </c>
    </row>
    <row r="210" spans="1:11">
      <c r="A210" s="271"/>
      <c r="E210" s="258"/>
      <c r="F210" s="259"/>
      <c r="G210" s="260"/>
      <c r="H210" s="261" t="str">
        <f t="shared" si="4"/>
        <v xml:space="preserve"> </v>
      </c>
      <c r="K210" s="205">
        <f>Table2[[#This Row],[ON]]-Table2[[#This Row],[OFF]]</f>
        <v>0</v>
      </c>
    </row>
    <row r="211" spans="1:11">
      <c r="A211" s="271"/>
      <c r="E211" s="258"/>
      <c r="F211" s="259"/>
      <c r="G211" s="260"/>
      <c r="H211" s="261" t="str">
        <f t="shared" si="4"/>
        <v xml:space="preserve"> </v>
      </c>
      <c r="K211" s="205">
        <f>Table2[[#This Row],[ON]]-Table2[[#This Row],[OFF]]</f>
        <v>0</v>
      </c>
    </row>
    <row r="212" spans="1:11">
      <c r="A212" s="271"/>
      <c r="E212" s="258"/>
      <c r="F212" s="259"/>
      <c r="G212" s="260"/>
      <c r="H212" s="261" t="str">
        <f t="shared" si="4"/>
        <v xml:space="preserve"> </v>
      </c>
      <c r="K212" s="205">
        <f>Table2[[#This Row],[ON]]-Table2[[#This Row],[OFF]]</f>
        <v>0</v>
      </c>
    </row>
    <row r="213" spans="1:11">
      <c r="A213" s="271"/>
      <c r="E213" s="258"/>
      <c r="F213" s="259"/>
      <c r="G213" s="260"/>
      <c r="H213" s="261" t="str">
        <f t="shared" si="4"/>
        <v xml:space="preserve"> </v>
      </c>
      <c r="K213" s="205">
        <f>Table2[[#This Row],[ON]]-Table2[[#This Row],[OFF]]</f>
        <v>0</v>
      </c>
    </row>
    <row r="214" spans="1:11">
      <c r="A214" s="271"/>
      <c r="E214" s="258"/>
      <c r="F214" s="259"/>
      <c r="G214" s="260"/>
      <c r="H214" s="261" t="str">
        <f t="shared" si="4"/>
        <v xml:space="preserve"> </v>
      </c>
      <c r="K214" s="205">
        <f>Table2[[#This Row],[ON]]-Table2[[#This Row],[OFF]]</f>
        <v>0</v>
      </c>
    </row>
    <row r="215" spans="1:11">
      <c r="A215" s="271"/>
      <c r="E215" s="258"/>
      <c r="F215" s="259"/>
      <c r="G215" s="260"/>
      <c r="H215" s="261" t="str">
        <f t="shared" si="4"/>
        <v xml:space="preserve"> </v>
      </c>
      <c r="K215" s="205">
        <f>Table2[[#This Row],[ON]]-Table2[[#This Row],[OFF]]</f>
        <v>0</v>
      </c>
    </row>
    <row r="216" spans="1:11">
      <c r="A216" s="271"/>
      <c r="E216" s="258"/>
      <c r="F216" s="259"/>
      <c r="G216" s="260"/>
      <c r="H216" s="261" t="str">
        <f t="shared" si="4"/>
        <v xml:space="preserve"> </v>
      </c>
      <c r="K216" s="205">
        <f>Table2[[#This Row],[ON]]-Table2[[#This Row],[OFF]]</f>
        <v>0</v>
      </c>
    </row>
    <row r="217" spans="1:11">
      <c r="A217" s="271"/>
      <c r="E217" s="258"/>
      <c r="F217" s="259"/>
      <c r="G217" s="260"/>
      <c r="H217" s="261" t="str">
        <f t="shared" si="4"/>
        <v xml:space="preserve"> </v>
      </c>
      <c r="K217" s="205">
        <f>Table2[[#This Row],[ON]]-Table2[[#This Row],[OFF]]</f>
        <v>0</v>
      </c>
    </row>
    <row r="218" spans="1:11">
      <c r="A218" s="271"/>
      <c r="E218" s="258"/>
      <c r="F218" s="259"/>
      <c r="G218" s="260"/>
      <c r="H218" s="261" t="str">
        <f t="shared" si="4"/>
        <v xml:space="preserve"> </v>
      </c>
      <c r="K218" s="205">
        <f>Table2[[#This Row],[ON]]-Table2[[#This Row],[OFF]]</f>
        <v>0</v>
      </c>
    </row>
    <row r="219" spans="1:11">
      <c r="A219" s="271"/>
      <c r="E219" s="258"/>
      <c r="F219" s="259"/>
      <c r="G219" s="260"/>
      <c r="H219" s="261" t="str">
        <f t="shared" si="4"/>
        <v xml:space="preserve"> </v>
      </c>
      <c r="K219" s="205">
        <f>Table2[[#This Row],[ON]]-Table2[[#This Row],[OFF]]</f>
        <v>0</v>
      </c>
    </row>
    <row r="220" spans="1:11">
      <c r="A220" s="271"/>
      <c r="E220" s="258"/>
      <c r="F220" s="259"/>
      <c r="G220" s="260"/>
      <c r="H220" s="261" t="str">
        <f t="shared" si="4"/>
        <v xml:space="preserve"> </v>
      </c>
      <c r="K220" s="205">
        <f>Table2[[#This Row],[ON]]-Table2[[#This Row],[OFF]]</f>
        <v>0</v>
      </c>
    </row>
    <row r="221" spans="1:11">
      <c r="A221" s="271"/>
      <c r="E221" s="258"/>
      <c r="F221" s="259"/>
      <c r="G221" s="260"/>
      <c r="H221" s="261" t="str">
        <f t="shared" si="4"/>
        <v xml:space="preserve"> </v>
      </c>
      <c r="K221" s="205">
        <f>Table2[[#This Row],[ON]]-Table2[[#This Row],[OFF]]</f>
        <v>0</v>
      </c>
    </row>
    <row r="222" spans="1:11">
      <c r="A222" s="271"/>
      <c r="E222" s="258"/>
      <c r="F222" s="259"/>
      <c r="G222" s="260"/>
      <c r="H222" s="261" t="str">
        <f t="shared" si="4"/>
        <v xml:space="preserve"> </v>
      </c>
      <c r="K222" s="205">
        <f>Table2[[#This Row],[ON]]-Table2[[#This Row],[OFF]]</f>
        <v>0</v>
      </c>
    </row>
    <row r="223" spans="1:11">
      <c r="A223" s="271"/>
      <c r="E223" s="258"/>
      <c r="F223" s="259"/>
      <c r="G223" s="260"/>
      <c r="H223" s="261" t="str">
        <f t="shared" si="4"/>
        <v xml:space="preserve"> </v>
      </c>
      <c r="K223" s="205">
        <f>Table2[[#This Row],[ON]]-Table2[[#This Row],[OFF]]</f>
        <v>0</v>
      </c>
    </row>
    <row r="224" spans="1:11">
      <c r="A224" s="271"/>
      <c r="E224" s="258"/>
      <c r="F224" s="259"/>
      <c r="G224" s="260"/>
      <c r="H224" s="261" t="str">
        <f t="shared" si="4"/>
        <v xml:space="preserve"> </v>
      </c>
      <c r="K224" s="205">
        <f>Table2[[#This Row],[ON]]-Table2[[#This Row],[OFF]]</f>
        <v>0</v>
      </c>
    </row>
    <row r="225" spans="1:11">
      <c r="A225" s="271"/>
      <c r="E225" s="258"/>
      <c r="F225" s="259"/>
      <c r="G225" s="260"/>
      <c r="H225" s="261" t="str">
        <f t="shared" si="4"/>
        <v xml:space="preserve"> </v>
      </c>
      <c r="K225" s="205">
        <f>Table2[[#This Row],[ON]]-Table2[[#This Row],[OFF]]</f>
        <v>0</v>
      </c>
    </row>
    <row r="226" spans="1:11">
      <c r="A226" s="271"/>
      <c r="E226" s="258"/>
      <c r="F226" s="259"/>
      <c r="G226" s="260"/>
      <c r="H226" s="261" t="str">
        <f t="shared" si="4"/>
        <v xml:space="preserve"> </v>
      </c>
      <c r="K226" s="205">
        <f>Table2[[#This Row],[ON]]-Table2[[#This Row],[OFF]]</f>
        <v>0</v>
      </c>
    </row>
    <row r="227" spans="1:11">
      <c r="A227" s="271"/>
      <c r="E227" s="258"/>
      <c r="F227" s="259"/>
      <c r="G227" s="260"/>
      <c r="H227" s="261" t="str">
        <f t="shared" si="4"/>
        <v xml:space="preserve"> </v>
      </c>
      <c r="K227" s="205">
        <f>Table2[[#This Row],[ON]]-Table2[[#This Row],[OFF]]</f>
        <v>0</v>
      </c>
    </row>
    <row r="228" spans="1:11">
      <c r="A228" s="271"/>
      <c r="E228" s="258"/>
      <c r="F228" s="259"/>
      <c r="G228" s="260"/>
      <c r="H228" s="261" t="str">
        <f t="shared" si="4"/>
        <v xml:space="preserve"> </v>
      </c>
      <c r="K228" s="205">
        <f>Table2[[#This Row],[ON]]-Table2[[#This Row],[OFF]]</f>
        <v>0</v>
      </c>
    </row>
    <row r="229" spans="1:11">
      <c r="A229" s="271"/>
      <c r="E229" s="258"/>
      <c r="F229" s="259"/>
      <c r="G229" s="260"/>
      <c r="H229" s="261" t="str">
        <f t="shared" si="4"/>
        <v xml:space="preserve"> </v>
      </c>
      <c r="K229" s="205">
        <f>Table2[[#This Row],[ON]]-Table2[[#This Row],[OFF]]</f>
        <v>0</v>
      </c>
    </row>
    <row r="230" spans="1:11">
      <c r="A230" s="271"/>
      <c r="E230" s="258"/>
      <c r="F230" s="259"/>
      <c r="G230" s="260"/>
      <c r="H230" s="261" t="str">
        <f t="shared" si="4"/>
        <v xml:space="preserve"> </v>
      </c>
      <c r="K230" s="205">
        <f>Table2[[#This Row],[ON]]-Table2[[#This Row],[OFF]]</f>
        <v>0</v>
      </c>
    </row>
    <row r="231" spans="1:11">
      <c r="A231" s="271"/>
      <c r="E231" s="258"/>
      <c r="F231" s="259"/>
      <c r="G231" s="260"/>
      <c r="H231" s="261" t="str">
        <f t="shared" si="4"/>
        <v xml:space="preserve"> </v>
      </c>
      <c r="K231" s="205">
        <f>Table2[[#This Row],[ON]]-Table2[[#This Row],[OFF]]</f>
        <v>0</v>
      </c>
    </row>
    <row r="232" spans="1:11">
      <c r="A232" s="271"/>
      <c r="E232" s="258"/>
      <c r="F232" s="259"/>
      <c r="G232" s="260"/>
      <c r="H232" s="261" t="str">
        <f t="shared" si="4"/>
        <v xml:space="preserve"> </v>
      </c>
      <c r="K232" s="205">
        <f>Table2[[#This Row],[ON]]-Table2[[#This Row],[OFF]]</f>
        <v>0</v>
      </c>
    </row>
    <row r="233" spans="1:11">
      <c r="A233" s="271"/>
      <c r="E233" s="258"/>
      <c r="F233" s="259"/>
      <c r="G233" s="260"/>
      <c r="H233" s="261" t="str">
        <f t="shared" si="4"/>
        <v xml:space="preserve"> </v>
      </c>
      <c r="K233" s="205">
        <f>Table2[[#This Row],[ON]]-Table2[[#This Row],[OFF]]</f>
        <v>0</v>
      </c>
    </row>
    <row r="234" spans="1:11">
      <c r="A234" s="271"/>
      <c r="E234" s="258"/>
      <c r="F234" s="259"/>
      <c r="G234" s="260"/>
      <c r="H234" s="261" t="str">
        <f t="shared" si="4"/>
        <v xml:space="preserve"> </v>
      </c>
      <c r="K234" s="205">
        <f>Table2[[#This Row],[ON]]-Table2[[#This Row],[OFF]]</f>
        <v>0</v>
      </c>
    </row>
    <row r="235" spans="1:11">
      <c r="A235" s="271"/>
      <c r="E235" s="258"/>
      <c r="F235" s="259"/>
      <c r="G235" s="260"/>
      <c r="H235" s="261" t="str">
        <f t="shared" si="4"/>
        <v xml:space="preserve"> </v>
      </c>
      <c r="K235" s="205">
        <f>Table2[[#This Row],[ON]]-Table2[[#This Row],[OFF]]</f>
        <v>0</v>
      </c>
    </row>
    <row r="236" spans="1:11">
      <c r="A236" s="271"/>
      <c r="E236" s="258"/>
      <c r="F236" s="259"/>
      <c r="G236" s="260"/>
      <c r="H236" s="261" t="str">
        <f t="shared" si="4"/>
        <v xml:space="preserve"> </v>
      </c>
      <c r="K236" s="205">
        <f>Table2[[#This Row],[ON]]-Table2[[#This Row],[OFF]]</f>
        <v>0</v>
      </c>
    </row>
    <row r="237" spans="1:11">
      <c r="A237" s="271"/>
      <c r="E237" s="258"/>
      <c r="F237" s="259"/>
      <c r="G237" s="260"/>
      <c r="H237" s="261" t="str">
        <f t="shared" si="4"/>
        <v xml:space="preserve"> </v>
      </c>
      <c r="K237" s="205">
        <f>Table2[[#This Row],[ON]]-Table2[[#This Row],[OFF]]</f>
        <v>0</v>
      </c>
    </row>
    <row r="238" spans="1:11">
      <c r="A238" s="271"/>
      <c r="E238" s="258"/>
      <c r="F238" s="259"/>
      <c r="G238" s="260"/>
      <c r="H238" s="261" t="str">
        <f t="shared" si="4"/>
        <v xml:space="preserve"> </v>
      </c>
      <c r="K238" s="205">
        <f>Table2[[#This Row],[ON]]-Table2[[#This Row],[OFF]]</f>
        <v>0</v>
      </c>
    </row>
    <row r="239" spans="1:11">
      <c r="A239" s="271"/>
      <c r="E239" s="258"/>
      <c r="F239" s="259"/>
      <c r="G239" s="260"/>
      <c r="H239" s="261" t="str">
        <f t="shared" si="4"/>
        <v xml:space="preserve"> </v>
      </c>
      <c r="K239" s="205">
        <f>Table2[[#This Row],[ON]]-Table2[[#This Row],[OFF]]</f>
        <v>0</v>
      </c>
    </row>
    <row r="240" spans="1:11">
      <c r="A240" s="271"/>
      <c r="E240" s="258"/>
      <c r="F240" s="259"/>
      <c r="G240" s="260"/>
      <c r="H240" s="261" t="str">
        <f t="shared" si="4"/>
        <v xml:space="preserve"> </v>
      </c>
      <c r="K240" s="205">
        <f>Table2[[#This Row],[ON]]-Table2[[#This Row],[OFF]]</f>
        <v>0</v>
      </c>
    </row>
    <row r="241" spans="1:11">
      <c r="A241" s="271"/>
      <c r="E241" s="258"/>
      <c r="F241" s="259"/>
      <c r="G241" s="260"/>
      <c r="H241" s="261" t="str">
        <f t="shared" si="4"/>
        <v xml:space="preserve"> </v>
      </c>
      <c r="K241" s="205">
        <f>Table2[[#This Row],[ON]]-Table2[[#This Row],[OFF]]</f>
        <v>0</v>
      </c>
    </row>
    <row r="242" spans="1:11">
      <c r="A242" s="271"/>
      <c r="E242" s="258"/>
      <c r="F242" s="259"/>
      <c r="G242" s="260"/>
      <c r="H242" s="261" t="str">
        <f t="shared" si="4"/>
        <v xml:space="preserve"> </v>
      </c>
      <c r="K242" s="205">
        <f>Table2[[#This Row],[ON]]-Table2[[#This Row],[OFF]]</f>
        <v>0</v>
      </c>
    </row>
    <row r="243" spans="1:11">
      <c r="A243" s="271"/>
      <c r="E243" s="258"/>
      <c r="F243" s="259"/>
      <c r="G243" s="260"/>
      <c r="H243" s="261" t="str">
        <f t="shared" si="4"/>
        <v xml:space="preserve"> </v>
      </c>
      <c r="K243" s="205">
        <f>Table2[[#This Row],[ON]]-Table2[[#This Row],[OFF]]</f>
        <v>0</v>
      </c>
    </row>
    <row r="244" spans="1:11">
      <c r="A244" s="271"/>
      <c r="E244" s="258"/>
      <c r="F244" s="259"/>
      <c r="G244" s="260"/>
      <c r="H244" s="261" t="str">
        <f t="shared" si="4"/>
        <v xml:space="preserve"> </v>
      </c>
      <c r="K244" s="205">
        <f>Table2[[#This Row],[ON]]-Table2[[#This Row],[OFF]]</f>
        <v>0</v>
      </c>
    </row>
    <row r="245" spans="1:11">
      <c r="A245" s="271"/>
      <c r="E245" s="258"/>
      <c r="F245" s="259"/>
      <c r="G245" s="260"/>
      <c r="H245" s="261" t="str">
        <f t="shared" si="4"/>
        <v xml:space="preserve"> </v>
      </c>
      <c r="K245" s="205">
        <f>Table2[[#This Row],[ON]]-Table2[[#This Row],[OFF]]</f>
        <v>0</v>
      </c>
    </row>
    <row r="246" spans="1:11">
      <c r="A246" s="271"/>
      <c r="E246" s="258"/>
      <c r="F246" s="259"/>
      <c r="G246" s="260"/>
      <c r="H246" s="261" t="str">
        <f t="shared" si="4"/>
        <v xml:space="preserve"> </v>
      </c>
      <c r="K246" s="205">
        <f>Table2[[#This Row],[ON]]-Table2[[#This Row],[OFF]]</f>
        <v>0</v>
      </c>
    </row>
    <row r="247" spans="1:11">
      <c r="A247" s="271"/>
      <c r="E247" s="258"/>
      <c r="F247" s="259"/>
      <c r="G247" s="260"/>
      <c r="H247" s="261" t="str">
        <f t="shared" si="4"/>
        <v xml:space="preserve"> </v>
      </c>
      <c r="K247" s="205">
        <f>Table2[[#This Row],[ON]]-Table2[[#This Row],[OFF]]</f>
        <v>0</v>
      </c>
    </row>
    <row r="248" spans="1:11">
      <c r="A248" s="271"/>
      <c r="E248" s="258"/>
      <c r="F248" s="259"/>
      <c r="G248" s="260"/>
      <c r="H248" s="261" t="str">
        <f t="shared" si="4"/>
        <v xml:space="preserve"> </v>
      </c>
      <c r="K248" s="205">
        <f>Table2[[#This Row],[ON]]-Table2[[#This Row],[OFF]]</f>
        <v>0</v>
      </c>
    </row>
    <row r="249" spans="1:11">
      <c r="A249" s="271"/>
      <c r="E249" s="258"/>
      <c r="F249" s="259"/>
      <c r="G249" s="260"/>
      <c r="H249" s="261" t="str">
        <f t="shared" si="4"/>
        <v xml:space="preserve"> </v>
      </c>
      <c r="K249" s="205">
        <f>Table2[[#This Row],[ON]]-Table2[[#This Row],[OFF]]</f>
        <v>0</v>
      </c>
    </row>
    <row r="250" spans="1:11">
      <c r="A250" s="271"/>
      <c r="E250" s="258"/>
      <c r="F250" s="259"/>
      <c r="G250" s="260"/>
      <c r="H250" s="261" t="str">
        <f t="shared" si="4"/>
        <v xml:space="preserve"> </v>
      </c>
      <c r="K250" s="205">
        <f>Table2[[#This Row],[ON]]-Table2[[#This Row],[OFF]]</f>
        <v>0</v>
      </c>
    </row>
    <row r="251" spans="1:11">
      <c r="A251" s="271"/>
      <c r="E251" s="258"/>
      <c r="F251" s="259"/>
      <c r="G251" s="260"/>
      <c r="H251" s="261" t="str">
        <f t="shared" si="4"/>
        <v xml:space="preserve"> </v>
      </c>
      <c r="K251" s="205">
        <f>Table2[[#This Row],[ON]]-Table2[[#This Row],[OFF]]</f>
        <v>0</v>
      </c>
    </row>
    <row r="252" spans="1:11">
      <c r="A252" s="271"/>
      <c r="E252" s="258"/>
      <c r="F252" s="259"/>
      <c r="G252" s="260"/>
      <c r="H252" s="261" t="str">
        <f t="shared" si="4"/>
        <v xml:space="preserve"> </v>
      </c>
      <c r="K252" s="205">
        <f>Table2[[#This Row],[ON]]-Table2[[#This Row],[OFF]]</f>
        <v>0</v>
      </c>
    </row>
    <row r="253" spans="1:11">
      <c r="A253" s="271"/>
      <c r="E253" s="258"/>
      <c r="F253" s="259"/>
      <c r="G253" s="260"/>
      <c r="H253" s="261" t="str">
        <f t="shared" si="4"/>
        <v xml:space="preserve"> </v>
      </c>
      <c r="K253" s="205">
        <f>Table2[[#This Row],[ON]]-Table2[[#This Row],[OFF]]</f>
        <v>0</v>
      </c>
    </row>
    <row r="254" spans="1:11">
      <c r="A254" s="271"/>
      <c r="E254" s="258"/>
      <c r="F254" s="259"/>
      <c r="G254" s="260"/>
      <c r="H254" s="261" t="str">
        <f t="shared" si="4"/>
        <v xml:space="preserve"> </v>
      </c>
      <c r="K254" s="205">
        <f>Table2[[#This Row],[ON]]-Table2[[#This Row],[OFF]]</f>
        <v>0</v>
      </c>
    </row>
    <row r="255" spans="1:11">
      <c r="A255" s="271"/>
      <c r="E255" s="258"/>
      <c r="F255" s="259"/>
      <c r="G255" s="260"/>
      <c r="H255" s="261" t="str">
        <f t="shared" si="4"/>
        <v xml:space="preserve"> </v>
      </c>
      <c r="K255" s="205">
        <f>Table2[[#This Row],[ON]]-Table2[[#This Row],[OFF]]</f>
        <v>0</v>
      </c>
    </row>
    <row r="256" spans="1:11">
      <c r="A256" s="271"/>
      <c r="E256" s="258"/>
      <c r="F256" s="259"/>
      <c r="G256" s="260"/>
      <c r="H256" s="261" t="str">
        <f t="shared" si="4"/>
        <v xml:space="preserve"> </v>
      </c>
      <c r="K256" s="205">
        <f>Table2[[#This Row],[ON]]-Table2[[#This Row],[OFF]]</f>
        <v>0</v>
      </c>
    </row>
    <row r="257" spans="1:11">
      <c r="A257" s="271"/>
      <c r="E257" s="258"/>
      <c r="F257" s="259"/>
      <c r="G257" s="260"/>
      <c r="H257" s="261" t="str">
        <f t="shared" si="4"/>
        <v xml:space="preserve"> </v>
      </c>
      <c r="K257" s="205">
        <f>Table2[[#This Row],[ON]]-Table2[[#This Row],[OFF]]</f>
        <v>0</v>
      </c>
    </row>
    <row r="258" spans="1:11">
      <c r="A258" s="271"/>
      <c r="E258" s="258"/>
      <c r="F258" s="259"/>
      <c r="G258" s="260"/>
      <c r="H258" s="261" t="str">
        <f t="shared" si="4"/>
        <v xml:space="preserve"> </v>
      </c>
      <c r="K258" s="205">
        <f>Table2[[#This Row],[ON]]-Table2[[#This Row],[OFF]]</f>
        <v>0</v>
      </c>
    </row>
    <row r="259" spans="1:11">
      <c r="A259" s="271"/>
      <c r="E259" s="258"/>
      <c r="F259" s="259"/>
      <c r="G259" s="260"/>
      <c r="H259" s="261" t="str">
        <f t="shared" si="4"/>
        <v xml:space="preserve"> </v>
      </c>
      <c r="K259" s="205">
        <f>Table2[[#This Row],[ON]]-Table2[[#This Row],[OFF]]</f>
        <v>0</v>
      </c>
    </row>
    <row r="260" spans="1:11">
      <c r="A260" s="271"/>
      <c r="E260" s="258"/>
      <c r="F260" s="259"/>
      <c r="G260" s="260"/>
      <c r="H260" s="261" t="str">
        <f t="shared" si="4"/>
        <v xml:space="preserve"> </v>
      </c>
      <c r="K260" s="205">
        <f>Table2[[#This Row],[ON]]-Table2[[#This Row],[OFF]]</f>
        <v>0</v>
      </c>
    </row>
    <row r="261" spans="1:11">
      <c r="A261" s="271"/>
      <c r="E261" s="258"/>
      <c r="F261" s="259"/>
      <c r="G261" s="260"/>
      <c r="H261" s="261" t="str">
        <f t="shared" si="4"/>
        <v xml:space="preserve"> </v>
      </c>
      <c r="K261" s="205">
        <f>Table2[[#This Row],[ON]]-Table2[[#This Row],[OFF]]</f>
        <v>0</v>
      </c>
    </row>
    <row r="262" spans="1:11">
      <c r="A262" s="271"/>
      <c r="E262" s="258"/>
      <c r="F262" s="259"/>
      <c r="G262" s="260"/>
      <c r="H262" s="261" t="str">
        <f t="shared" si="4"/>
        <v xml:space="preserve"> </v>
      </c>
      <c r="K262" s="205">
        <f>Table2[[#This Row],[ON]]-Table2[[#This Row],[OFF]]</f>
        <v>0</v>
      </c>
    </row>
    <row r="263" spans="1:11">
      <c r="A263" s="271"/>
      <c r="E263" s="258"/>
      <c r="F263" s="259"/>
      <c r="G263" s="260"/>
      <c r="H263" s="261" t="str">
        <f t="shared" si="4"/>
        <v xml:space="preserve"> </v>
      </c>
      <c r="K263" s="205">
        <f>Table2[[#This Row],[ON]]-Table2[[#This Row],[OFF]]</f>
        <v>0</v>
      </c>
    </row>
    <row r="264" spans="1:11">
      <c r="A264" s="271"/>
      <c r="E264" s="258"/>
      <c r="F264" s="259"/>
      <c r="G264" s="260"/>
      <c r="H264" s="261" t="str">
        <f t="shared" si="4"/>
        <v xml:space="preserve"> </v>
      </c>
      <c r="K264" s="205">
        <f>Table2[[#This Row],[ON]]-Table2[[#This Row],[OFF]]</f>
        <v>0</v>
      </c>
    </row>
    <row r="265" spans="1:11">
      <c r="A265" s="271"/>
      <c r="E265" s="258"/>
      <c r="F265" s="259"/>
      <c r="G265" s="260"/>
      <c r="H265" s="261" t="str">
        <f t="shared" si="4"/>
        <v xml:space="preserve"> </v>
      </c>
      <c r="K265" s="205">
        <f>Table2[[#This Row],[ON]]-Table2[[#This Row],[OFF]]</f>
        <v>0</v>
      </c>
    </row>
    <row r="266" spans="1:11">
      <c r="A266" s="271"/>
      <c r="E266" s="258"/>
      <c r="F266" s="259"/>
      <c r="G266" s="260"/>
      <c r="H266" s="261" t="str">
        <f t="shared" si="4"/>
        <v xml:space="preserve"> </v>
      </c>
      <c r="K266" s="205">
        <f>Table2[[#This Row],[ON]]-Table2[[#This Row],[OFF]]</f>
        <v>0</v>
      </c>
    </row>
    <row r="267" spans="1:11">
      <c r="A267" s="271"/>
      <c r="E267" s="258"/>
      <c r="F267" s="259"/>
      <c r="G267" s="260"/>
      <c r="H267" s="261" t="str">
        <f t="shared" si="4"/>
        <v xml:space="preserve"> </v>
      </c>
      <c r="K267" s="205">
        <f>Table2[[#This Row],[ON]]-Table2[[#This Row],[OFF]]</f>
        <v>0</v>
      </c>
    </row>
    <row r="268" spans="1:11">
      <c r="A268" s="271"/>
      <c r="E268" s="258"/>
      <c r="F268" s="259"/>
      <c r="G268" s="260"/>
      <c r="H268" s="261" t="str">
        <f t="shared" si="4"/>
        <v xml:space="preserve"> </v>
      </c>
      <c r="K268" s="205">
        <f>Table2[[#This Row],[ON]]-Table2[[#This Row],[OFF]]</f>
        <v>0</v>
      </c>
    </row>
    <row r="269" spans="1:11">
      <c r="A269" s="271"/>
      <c r="E269" s="258"/>
      <c r="F269" s="259"/>
      <c r="G269" s="260"/>
      <c r="H269" s="261" t="str">
        <f t="shared" si="4"/>
        <v xml:space="preserve"> </v>
      </c>
      <c r="K269" s="205">
        <f>Table2[[#This Row],[ON]]-Table2[[#This Row],[OFF]]</f>
        <v>0</v>
      </c>
    </row>
    <row r="270" spans="1:11">
      <c r="A270" s="271"/>
      <c r="E270" s="258"/>
      <c r="F270" s="259"/>
      <c r="G270" s="260"/>
      <c r="H270" s="261" t="str">
        <f t="shared" si="4"/>
        <v xml:space="preserve"> </v>
      </c>
      <c r="K270" s="205">
        <f>Table2[[#This Row],[ON]]-Table2[[#This Row],[OFF]]</f>
        <v>0</v>
      </c>
    </row>
    <row r="271" spans="1:11">
      <c r="A271" s="271"/>
      <c r="E271" s="258"/>
      <c r="F271" s="259"/>
      <c r="G271" s="260"/>
      <c r="H271" s="261" t="str">
        <f t="shared" si="4"/>
        <v xml:space="preserve"> </v>
      </c>
      <c r="K271" s="205">
        <f>Table2[[#This Row],[ON]]-Table2[[#This Row],[OFF]]</f>
        <v>0</v>
      </c>
    </row>
    <row r="272" spans="1:11">
      <c r="A272" s="271"/>
      <c r="E272" s="258"/>
      <c r="F272" s="259"/>
      <c r="G272" s="260"/>
      <c r="H272" s="261" t="str">
        <f t="shared" ref="H272:H335" si="5">IF(MID(F272,1,3)="Con","",IF(D272="APAGADO",C272/24*(IF((F272-E272)*24&gt;0,(F272-E272)*24,24+(F272-E272)*24))," "))</f>
        <v xml:space="preserve"> </v>
      </c>
      <c r="K272" s="205">
        <f>Table2[[#This Row],[ON]]-Table2[[#This Row],[OFF]]</f>
        <v>0</v>
      </c>
    </row>
    <row r="273" spans="1:11">
      <c r="A273" s="271"/>
      <c r="E273" s="258"/>
      <c r="F273" s="259"/>
      <c r="G273" s="260"/>
      <c r="H273" s="261" t="str">
        <f t="shared" si="5"/>
        <v xml:space="preserve"> </v>
      </c>
      <c r="K273" s="205">
        <f>Table2[[#This Row],[ON]]-Table2[[#This Row],[OFF]]</f>
        <v>0</v>
      </c>
    </row>
    <row r="274" spans="1:11">
      <c r="A274" s="271"/>
      <c r="E274" s="258"/>
      <c r="F274" s="259"/>
      <c r="G274" s="260"/>
      <c r="H274" s="261" t="str">
        <f t="shared" si="5"/>
        <v xml:space="preserve"> </v>
      </c>
      <c r="K274" s="205">
        <f>Table2[[#This Row],[ON]]-Table2[[#This Row],[OFF]]</f>
        <v>0</v>
      </c>
    </row>
    <row r="275" spans="1:11">
      <c r="A275" s="271"/>
      <c r="E275" s="258"/>
      <c r="F275" s="259"/>
      <c r="G275" s="260"/>
      <c r="H275" s="261" t="str">
        <f t="shared" si="5"/>
        <v xml:space="preserve"> </v>
      </c>
      <c r="K275" s="205">
        <f>Table2[[#This Row],[ON]]-Table2[[#This Row],[OFF]]</f>
        <v>0</v>
      </c>
    </row>
    <row r="276" spans="1:11">
      <c r="A276" s="271"/>
      <c r="E276" s="258"/>
      <c r="F276" s="259"/>
      <c r="G276" s="260"/>
      <c r="H276" s="261" t="str">
        <f t="shared" si="5"/>
        <v xml:space="preserve"> </v>
      </c>
      <c r="K276" s="205">
        <f>Table2[[#This Row],[ON]]-Table2[[#This Row],[OFF]]</f>
        <v>0</v>
      </c>
    </row>
    <row r="277" spans="1:11">
      <c r="A277" s="271"/>
      <c r="E277" s="258"/>
      <c r="F277" s="259"/>
      <c r="G277" s="260"/>
      <c r="H277" s="261" t="str">
        <f t="shared" si="5"/>
        <v xml:space="preserve"> </v>
      </c>
      <c r="K277" s="205">
        <f>Table2[[#This Row],[ON]]-Table2[[#This Row],[OFF]]</f>
        <v>0</v>
      </c>
    </row>
    <row r="278" spans="1:11">
      <c r="A278" s="271"/>
      <c r="E278" s="258"/>
      <c r="F278" s="259"/>
      <c r="G278" s="260"/>
      <c r="H278" s="261" t="str">
        <f t="shared" si="5"/>
        <v xml:space="preserve"> </v>
      </c>
      <c r="K278" s="205">
        <f>Table2[[#This Row],[ON]]-Table2[[#This Row],[OFF]]</f>
        <v>0</v>
      </c>
    </row>
    <row r="279" spans="1:11">
      <c r="A279" s="271"/>
      <c r="E279" s="258"/>
      <c r="F279" s="259"/>
      <c r="G279" s="260"/>
      <c r="H279" s="261" t="str">
        <f t="shared" si="5"/>
        <v xml:space="preserve"> </v>
      </c>
      <c r="K279" s="205">
        <f>Table2[[#This Row],[ON]]-Table2[[#This Row],[OFF]]</f>
        <v>0</v>
      </c>
    </row>
    <row r="280" spans="1:11">
      <c r="A280" s="271"/>
      <c r="E280" s="258"/>
      <c r="F280" s="259"/>
      <c r="G280" s="260"/>
      <c r="H280" s="261" t="str">
        <f t="shared" si="5"/>
        <v xml:space="preserve"> </v>
      </c>
      <c r="K280" s="205">
        <f>Table2[[#This Row],[ON]]-Table2[[#This Row],[OFF]]</f>
        <v>0</v>
      </c>
    </row>
    <row r="281" spans="1:11">
      <c r="A281" s="271"/>
      <c r="E281" s="258"/>
      <c r="F281" s="259"/>
      <c r="G281" s="260"/>
      <c r="H281" s="261" t="str">
        <f t="shared" si="5"/>
        <v xml:space="preserve"> </v>
      </c>
      <c r="K281" s="205">
        <f>Table2[[#This Row],[ON]]-Table2[[#This Row],[OFF]]</f>
        <v>0</v>
      </c>
    </row>
    <row r="282" spans="1:11">
      <c r="A282" s="271"/>
      <c r="E282" s="258"/>
      <c r="F282" s="259"/>
      <c r="G282" s="260"/>
      <c r="H282" s="261" t="str">
        <f t="shared" si="5"/>
        <v xml:space="preserve"> </v>
      </c>
      <c r="K282" s="205">
        <f>Table2[[#This Row],[ON]]-Table2[[#This Row],[OFF]]</f>
        <v>0</v>
      </c>
    </row>
    <row r="283" spans="1:11">
      <c r="A283" s="271"/>
      <c r="E283" s="258"/>
      <c r="F283" s="259"/>
      <c r="G283" s="260"/>
      <c r="H283" s="261" t="str">
        <f t="shared" si="5"/>
        <v xml:space="preserve"> </v>
      </c>
      <c r="K283" s="205">
        <f>Table2[[#This Row],[ON]]-Table2[[#This Row],[OFF]]</f>
        <v>0</v>
      </c>
    </row>
    <row r="284" spans="1:11">
      <c r="A284" s="271"/>
      <c r="E284" s="258"/>
      <c r="F284" s="259"/>
      <c r="G284" s="260"/>
      <c r="H284" s="261" t="str">
        <f t="shared" si="5"/>
        <v xml:space="preserve"> </v>
      </c>
      <c r="K284" s="205">
        <f>Table2[[#This Row],[ON]]-Table2[[#This Row],[OFF]]</f>
        <v>0</v>
      </c>
    </row>
    <row r="285" spans="1:11">
      <c r="A285" s="271"/>
      <c r="E285" s="258"/>
      <c r="F285" s="259"/>
      <c r="G285" s="260"/>
      <c r="H285" s="261" t="str">
        <f t="shared" si="5"/>
        <v xml:space="preserve"> </v>
      </c>
      <c r="K285" s="205">
        <f>Table2[[#This Row],[ON]]-Table2[[#This Row],[OFF]]</f>
        <v>0</v>
      </c>
    </row>
    <row r="286" spans="1:11">
      <c r="A286" s="271"/>
      <c r="E286" s="258"/>
      <c r="F286" s="259"/>
      <c r="G286" s="260"/>
      <c r="H286" s="261" t="str">
        <f t="shared" si="5"/>
        <v xml:space="preserve"> </v>
      </c>
      <c r="K286" s="205">
        <f>Table2[[#This Row],[ON]]-Table2[[#This Row],[OFF]]</f>
        <v>0</v>
      </c>
    </row>
    <row r="287" spans="1:11">
      <c r="A287" s="271"/>
      <c r="E287" s="258"/>
      <c r="F287" s="259"/>
      <c r="G287" s="260"/>
      <c r="H287" s="261" t="str">
        <f t="shared" si="5"/>
        <v xml:space="preserve"> </v>
      </c>
      <c r="K287" s="205">
        <f>Table2[[#This Row],[ON]]-Table2[[#This Row],[OFF]]</f>
        <v>0</v>
      </c>
    </row>
    <row r="288" spans="1:11">
      <c r="A288" s="271"/>
      <c r="E288" s="258"/>
      <c r="F288" s="259"/>
      <c r="G288" s="260"/>
      <c r="H288" s="261" t="str">
        <f t="shared" si="5"/>
        <v xml:space="preserve"> </v>
      </c>
      <c r="K288" s="205">
        <f>Table2[[#This Row],[ON]]-Table2[[#This Row],[OFF]]</f>
        <v>0</v>
      </c>
    </row>
    <row r="289" spans="1:11">
      <c r="A289" s="271"/>
      <c r="E289" s="258"/>
      <c r="F289" s="259"/>
      <c r="G289" s="260"/>
      <c r="H289" s="261" t="str">
        <f t="shared" si="5"/>
        <v xml:space="preserve"> </v>
      </c>
      <c r="K289" s="205">
        <f>Table2[[#This Row],[ON]]-Table2[[#This Row],[OFF]]</f>
        <v>0</v>
      </c>
    </row>
    <row r="290" spans="1:11">
      <c r="A290" s="271"/>
      <c r="E290" s="258"/>
      <c r="F290" s="259"/>
      <c r="G290" s="260"/>
      <c r="H290" s="261" t="str">
        <f t="shared" si="5"/>
        <v xml:space="preserve"> </v>
      </c>
      <c r="K290" s="205">
        <f>Table2[[#This Row],[ON]]-Table2[[#This Row],[OFF]]</f>
        <v>0</v>
      </c>
    </row>
    <row r="291" spans="1:11">
      <c r="A291" s="271"/>
      <c r="E291" s="258"/>
      <c r="F291" s="259"/>
      <c r="G291" s="260"/>
      <c r="H291" s="261" t="str">
        <f t="shared" si="5"/>
        <v xml:space="preserve"> </v>
      </c>
      <c r="K291" s="205">
        <f>Table2[[#This Row],[ON]]-Table2[[#This Row],[OFF]]</f>
        <v>0</v>
      </c>
    </row>
    <row r="292" spans="1:11">
      <c r="A292" s="271"/>
      <c r="E292" s="258"/>
      <c r="F292" s="259"/>
      <c r="G292" s="260"/>
      <c r="H292" s="261" t="str">
        <f t="shared" si="5"/>
        <v xml:space="preserve"> </v>
      </c>
      <c r="K292" s="205">
        <f>Table2[[#This Row],[ON]]-Table2[[#This Row],[OFF]]</f>
        <v>0</v>
      </c>
    </row>
    <row r="293" spans="1:11">
      <c r="A293" s="271"/>
      <c r="E293" s="258"/>
      <c r="F293" s="259"/>
      <c r="G293" s="260"/>
      <c r="H293" s="261" t="str">
        <f t="shared" si="5"/>
        <v xml:space="preserve"> </v>
      </c>
      <c r="K293" s="205">
        <f>Table2[[#This Row],[ON]]-Table2[[#This Row],[OFF]]</f>
        <v>0</v>
      </c>
    </row>
    <row r="294" spans="1:11">
      <c r="A294" s="271"/>
      <c r="E294" s="258"/>
      <c r="F294" s="259"/>
      <c r="G294" s="260"/>
      <c r="H294" s="261" t="str">
        <f t="shared" si="5"/>
        <v xml:space="preserve"> </v>
      </c>
      <c r="K294" s="205">
        <f>Table2[[#This Row],[ON]]-Table2[[#This Row],[OFF]]</f>
        <v>0</v>
      </c>
    </row>
    <row r="295" spans="1:11">
      <c r="A295" s="271"/>
      <c r="E295" s="258"/>
      <c r="F295" s="259"/>
      <c r="G295" s="260"/>
      <c r="H295" s="261" t="str">
        <f t="shared" si="5"/>
        <v xml:space="preserve"> </v>
      </c>
      <c r="K295" s="205">
        <f>Table2[[#This Row],[ON]]-Table2[[#This Row],[OFF]]</f>
        <v>0</v>
      </c>
    </row>
    <row r="296" spans="1:11">
      <c r="A296" s="271"/>
      <c r="E296" s="258"/>
      <c r="F296" s="259"/>
      <c r="G296" s="260"/>
      <c r="H296" s="261" t="str">
        <f t="shared" si="5"/>
        <v xml:space="preserve"> </v>
      </c>
      <c r="K296" s="205">
        <f>Table2[[#This Row],[ON]]-Table2[[#This Row],[OFF]]</f>
        <v>0</v>
      </c>
    </row>
    <row r="297" spans="1:11">
      <c r="A297" s="271"/>
      <c r="E297" s="258"/>
      <c r="F297" s="259"/>
      <c r="G297" s="260"/>
      <c r="H297" s="261" t="str">
        <f t="shared" si="5"/>
        <v xml:space="preserve"> </v>
      </c>
      <c r="K297" s="205">
        <f>Table2[[#This Row],[ON]]-Table2[[#This Row],[OFF]]</f>
        <v>0</v>
      </c>
    </row>
    <row r="298" spans="1:11">
      <c r="A298" s="271"/>
      <c r="E298" s="258"/>
      <c r="F298" s="259"/>
      <c r="G298" s="260"/>
      <c r="H298" s="261" t="str">
        <f t="shared" si="5"/>
        <v xml:space="preserve"> </v>
      </c>
      <c r="K298" s="205">
        <f>Table2[[#This Row],[ON]]-Table2[[#This Row],[OFF]]</f>
        <v>0</v>
      </c>
    </row>
    <row r="299" spans="1:11">
      <c r="A299" s="271"/>
      <c r="E299" s="258"/>
      <c r="F299" s="259"/>
      <c r="G299" s="260"/>
      <c r="H299" s="261" t="str">
        <f t="shared" si="5"/>
        <v xml:space="preserve"> </v>
      </c>
      <c r="K299" s="205">
        <f>Table2[[#This Row],[ON]]-Table2[[#This Row],[OFF]]</f>
        <v>0</v>
      </c>
    </row>
    <row r="300" spans="1:11">
      <c r="A300" s="271"/>
      <c r="E300" s="258"/>
      <c r="F300" s="259"/>
      <c r="G300" s="260"/>
      <c r="H300" s="261" t="str">
        <f t="shared" si="5"/>
        <v xml:space="preserve"> </v>
      </c>
      <c r="K300" s="205">
        <f>Table2[[#This Row],[ON]]-Table2[[#This Row],[OFF]]</f>
        <v>0</v>
      </c>
    </row>
    <row r="301" spans="1:11">
      <c r="A301" s="271"/>
      <c r="E301" s="258"/>
      <c r="F301" s="259"/>
      <c r="G301" s="260"/>
      <c r="H301" s="261" t="str">
        <f t="shared" si="5"/>
        <v xml:space="preserve"> </v>
      </c>
      <c r="K301" s="205">
        <f>Table2[[#This Row],[ON]]-Table2[[#This Row],[OFF]]</f>
        <v>0</v>
      </c>
    </row>
    <row r="302" spans="1:11">
      <c r="A302" s="271"/>
      <c r="E302" s="258"/>
      <c r="F302" s="259"/>
      <c r="G302" s="260"/>
      <c r="H302" s="261" t="str">
        <f t="shared" si="5"/>
        <v xml:space="preserve"> </v>
      </c>
      <c r="K302" s="205">
        <f>Table2[[#This Row],[ON]]-Table2[[#This Row],[OFF]]</f>
        <v>0</v>
      </c>
    </row>
    <row r="303" spans="1:11">
      <c r="A303" s="271"/>
      <c r="E303" s="258"/>
      <c r="F303" s="259"/>
      <c r="G303" s="260"/>
      <c r="H303" s="261" t="str">
        <f t="shared" si="5"/>
        <v xml:space="preserve"> </v>
      </c>
      <c r="K303" s="205">
        <f>Table2[[#This Row],[ON]]-Table2[[#This Row],[OFF]]</f>
        <v>0</v>
      </c>
    </row>
    <row r="304" spans="1:11">
      <c r="A304" s="271"/>
      <c r="E304" s="258"/>
      <c r="F304" s="259"/>
      <c r="G304" s="260"/>
      <c r="H304" s="261" t="str">
        <f t="shared" si="5"/>
        <v xml:space="preserve"> </v>
      </c>
      <c r="K304" s="205">
        <f>Table2[[#This Row],[ON]]-Table2[[#This Row],[OFF]]</f>
        <v>0</v>
      </c>
    </row>
    <row r="305" spans="1:11">
      <c r="A305" s="271"/>
      <c r="E305" s="258"/>
      <c r="F305" s="259"/>
      <c r="G305" s="260"/>
      <c r="H305" s="261" t="str">
        <f t="shared" si="5"/>
        <v xml:space="preserve"> </v>
      </c>
      <c r="K305" s="205">
        <f>Table2[[#This Row],[ON]]-Table2[[#This Row],[OFF]]</f>
        <v>0</v>
      </c>
    </row>
    <row r="306" spans="1:11">
      <c r="A306" s="271"/>
      <c r="E306" s="258"/>
      <c r="F306" s="259"/>
      <c r="G306" s="260"/>
      <c r="H306" s="261" t="str">
        <f t="shared" si="5"/>
        <v xml:space="preserve"> </v>
      </c>
      <c r="K306" s="205">
        <f>Table2[[#This Row],[ON]]-Table2[[#This Row],[OFF]]</f>
        <v>0</v>
      </c>
    </row>
    <row r="307" spans="1:11">
      <c r="A307" s="271"/>
      <c r="E307" s="258"/>
      <c r="F307" s="259"/>
      <c r="G307" s="260"/>
      <c r="H307" s="261" t="str">
        <f t="shared" si="5"/>
        <v xml:space="preserve"> </v>
      </c>
      <c r="K307" s="205">
        <f>Table2[[#This Row],[ON]]-Table2[[#This Row],[OFF]]</f>
        <v>0</v>
      </c>
    </row>
    <row r="308" spans="1:11">
      <c r="A308" s="271"/>
      <c r="E308" s="258"/>
      <c r="F308" s="259"/>
      <c r="G308" s="260"/>
      <c r="H308" s="261" t="str">
        <f t="shared" si="5"/>
        <v xml:space="preserve"> </v>
      </c>
      <c r="K308" s="205">
        <f>Table2[[#This Row],[ON]]-Table2[[#This Row],[OFF]]</f>
        <v>0</v>
      </c>
    </row>
    <row r="309" spans="1:11">
      <c r="A309" s="271"/>
      <c r="E309" s="258"/>
      <c r="F309" s="259"/>
      <c r="G309" s="260"/>
      <c r="H309" s="261" t="str">
        <f t="shared" si="5"/>
        <v xml:space="preserve"> </v>
      </c>
      <c r="K309" s="205">
        <f>Table2[[#This Row],[ON]]-Table2[[#This Row],[OFF]]</f>
        <v>0</v>
      </c>
    </row>
    <row r="310" spans="1:11">
      <c r="A310" s="271"/>
      <c r="E310" s="258"/>
      <c r="F310" s="259"/>
      <c r="G310" s="260"/>
      <c r="H310" s="261" t="str">
        <f t="shared" si="5"/>
        <v xml:space="preserve"> </v>
      </c>
      <c r="K310" s="205">
        <f>Table2[[#This Row],[ON]]-Table2[[#This Row],[OFF]]</f>
        <v>0</v>
      </c>
    </row>
    <row r="311" spans="1:11">
      <c r="A311" s="271"/>
      <c r="E311" s="258"/>
      <c r="F311" s="259"/>
      <c r="G311" s="260"/>
      <c r="H311" s="261" t="str">
        <f t="shared" si="5"/>
        <v xml:space="preserve"> </v>
      </c>
      <c r="K311" s="205">
        <f>Table2[[#This Row],[ON]]-Table2[[#This Row],[OFF]]</f>
        <v>0</v>
      </c>
    </row>
    <row r="312" spans="1:11">
      <c r="A312" s="271"/>
      <c r="E312" s="258"/>
      <c r="F312" s="259"/>
      <c r="G312" s="260"/>
      <c r="H312" s="261" t="str">
        <f t="shared" si="5"/>
        <v xml:space="preserve"> </v>
      </c>
      <c r="K312" s="205">
        <f>Table2[[#This Row],[ON]]-Table2[[#This Row],[OFF]]</f>
        <v>0</v>
      </c>
    </row>
    <row r="313" spans="1:11">
      <c r="A313" s="271"/>
      <c r="E313" s="258"/>
      <c r="F313" s="259"/>
      <c r="G313" s="260"/>
      <c r="H313" s="261" t="str">
        <f t="shared" si="5"/>
        <v xml:space="preserve"> </v>
      </c>
      <c r="K313" s="205">
        <f>Table2[[#This Row],[ON]]-Table2[[#This Row],[OFF]]</f>
        <v>0</v>
      </c>
    </row>
    <row r="314" spans="1:11">
      <c r="A314" s="271"/>
      <c r="E314" s="258"/>
      <c r="F314" s="259"/>
      <c r="G314" s="260"/>
      <c r="H314" s="261" t="str">
        <f t="shared" si="5"/>
        <v xml:space="preserve"> </v>
      </c>
      <c r="K314" s="205">
        <f>Table2[[#This Row],[ON]]-Table2[[#This Row],[OFF]]</f>
        <v>0</v>
      </c>
    </row>
    <row r="315" spans="1:11">
      <c r="A315" s="271"/>
      <c r="E315" s="258"/>
      <c r="F315" s="259"/>
      <c r="G315" s="260"/>
      <c r="H315" s="261" t="str">
        <f t="shared" si="5"/>
        <v xml:space="preserve"> </v>
      </c>
      <c r="K315" s="205">
        <f>Table2[[#This Row],[ON]]-Table2[[#This Row],[OFF]]</f>
        <v>0</v>
      </c>
    </row>
    <row r="316" spans="1:11">
      <c r="A316" s="271"/>
      <c r="E316" s="258"/>
      <c r="F316" s="259"/>
      <c r="G316" s="260"/>
      <c r="H316" s="261" t="str">
        <f t="shared" si="5"/>
        <v xml:space="preserve"> </v>
      </c>
      <c r="K316" s="205">
        <f>Table2[[#This Row],[ON]]-Table2[[#This Row],[OFF]]</f>
        <v>0</v>
      </c>
    </row>
    <row r="317" spans="1:11">
      <c r="A317" s="271"/>
      <c r="E317" s="258"/>
      <c r="F317" s="259"/>
      <c r="G317" s="260"/>
      <c r="H317" s="261" t="str">
        <f t="shared" si="5"/>
        <v xml:space="preserve"> </v>
      </c>
      <c r="K317" s="205">
        <f>Table2[[#This Row],[ON]]-Table2[[#This Row],[OFF]]</f>
        <v>0</v>
      </c>
    </row>
    <row r="318" spans="1:11">
      <c r="A318" s="271"/>
      <c r="E318" s="258"/>
      <c r="F318" s="259"/>
      <c r="G318" s="260"/>
      <c r="H318" s="261" t="str">
        <f t="shared" si="5"/>
        <v xml:space="preserve"> </v>
      </c>
      <c r="K318" s="205">
        <f>Table2[[#This Row],[ON]]-Table2[[#This Row],[OFF]]</f>
        <v>0</v>
      </c>
    </row>
    <row r="319" spans="1:11">
      <c r="A319" s="271"/>
      <c r="E319" s="258"/>
      <c r="F319" s="259"/>
      <c r="G319" s="260"/>
      <c r="H319" s="261" t="str">
        <f t="shared" si="5"/>
        <v xml:space="preserve"> </v>
      </c>
      <c r="K319" s="205">
        <f>Table2[[#This Row],[ON]]-Table2[[#This Row],[OFF]]</f>
        <v>0</v>
      </c>
    </row>
    <row r="320" spans="1:11">
      <c r="A320" s="271"/>
      <c r="E320" s="258"/>
      <c r="F320" s="259"/>
      <c r="G320" s="260"/>
      <c r="H320" s="261" t="str">
        <f t="shared" si="5"/>
        <v xml:space="preserve"> </v>
      </c>
      <c r="K320" s="205">
        <f>Table2[[#This Row],[ON]]-Table2[[#This Row],[OFF]]</f>
        <v>0</v>
      </c>
    </row>
    <row r="321" spans="1:11">
      <c r="A321" s="271"/>
      <c r="E321" s="258"/>
      <c r="F321" s="259"/>
      <c r="G321" s="260"/>
      <c r="H321" s="261" t="str">
        <f t="shared" si="5"/>
        <v xml:space="preserve"> </v>
      </c>
      <c r="K321" s="205">
        <f>Table2[[#This Row],[ON]]-Table2[[#This Row],[OFF]]</f>
        <v>0</v>
      </c>
    </row>
    <row r="322" spans="1:11">
      <c r="A322" s="271"/>
      <c r="E322" s="258"/>
      <c r="F322" s="259"/>
      <c r="G322" s="260"/>
      <c r="H322" s="261" t="str">
        <f t="shared" si="5"/>
        <v xml:space="preserve"> </v>
      </c>
      <c r="K322" s="205">
        <f>Table2[[#This Row],[ON]]-Table2[[#This Row],[OFF]]</f>
        <v>0</v>
      </c>
    </row>
    <row r="323" spans="1:11">
      <c r="A323" s="271"/>
      <c r="E323" s="258"/>
      <c r="F323" s="259"/>
      <c r="G323" s="260"/>
      <c r="H323" s="261" t="str">
        <f t="shared" si="5"/>
        <v xml:space="preserve"> </v>
      </c>
      <c r="K323" s="205">
        <f>Table2[[#This Row],[ON]]-Table2[[#This Row],[OFF]]</f>
        <v>0</v>
      </c>
    </row>
    <row r="324" spans="1:11">
      <c r="A324" s="271"/>
      <c r="E324" s="258"/>
      <c r="F324" s="259"/>
      <c r="G324" s="260"/>
      <c r="H324" s="261" t="str">
        <f t="shared" si="5"/>
        <v xml:space="preserve"> </v>
      </c>
      <c r="K324" s="205">
        <f>Table2[[#This Row],[ON]]-Table2[[#This Row],[OFF]]</f>
        <v>0</v>
      </c>
    </row>
    <row r="325" spans="1:11">
      <c r="A325" s="271"/>
      <c r="E325" s="258"/>
      <c r="F325" s="259"/>
      <c r="G325" s="260"/>
      <c r="H325" s="261" t="str">
        <f t="shared" si="5"/>
        <v xml:space="preserve"> </v>
      </c>
      <c r="K325" s="205">
        <f>Table2[[#This Row],[ON]]-Table2[[#This Row],[OFF]]</f>
        <v>0</v>
      </c>
    </row>
    <row r="326" spans="1:11">
      <c r="A326" s="271"/>
      <c r="E326" s="258"/>
      <c r="F326" s="259"/>
      <c r="G326" s="260"/>
      <c r="H326" s="261" t="str">
        <f t="shared" si="5"/>
        <v xml:space="preserve"> </v>
      </c>
      <c r="K326" s="205">
        <f>Table2[[#This Row],[ON]]-Table2[[#This Row],[OFF]]</f>
        <v>0</v>
      </c>
    </row>
    <row r="327" spans="1:11">
      <c r="A327" s="271"/>
      <c r="E327" s="258"/>
      <c r="F327" s="259"/>
      <c r="G327" s="260"/>
      <c r="H327" s="261" t="str">
        <f t="shared" si="5"/>
        <v xml:space="preserve"> </v>
      </c>
      <c r="K327" s="205">
        <f>Table2[[#This Row],[ON]]-Table2[[#This Row],[OFF]]</f>
        <v>0</v>
      </c>
    </row>
    <row r="328" spans="1:11">
      <c r="A328" s="271"/>
      <c r="E328" s="258"/>
      <c r="F328" s="259"/>
      <c r="G328" s="260"/>
      <c r="H328" s="261" t="str">
        <f t="shared" si="5"/>
        <v xml:space="preserve"> </v>
      </c>
      <c r="K328" s="205">
        <f>Table2[[#This Row],[ON]]-Table2[[#This Row],[OFF]]</f>
        <v>0</v>
      </c>
    </row>
    <row r="329" spans="1:11">
      <c r="A329" s="271"/>
      <c r="E329" s="258"/>
      <c r="F329" s="259"/>
      <c r="G329" s="260"/>
      <c r="H329" s="261" t="str">
        <f t="shared" si="5"/>
        <v xml:space="preserve"> </v>
      </c>
      <c r="K329" s="205">
        <f>Table2[[#This Row],[ON]]-Table2[[#This Row],[OFF]]</f>
        <v>0</v>
      </c>
    </row>
    <row r="330" spans="1:11">
      <c r="A330" s="271"/>
      <c r="E330" s="258"/>
      <c r="F330" s="259"/>
      <c r="G330" s="260"/>
      <c r="H330" s="261" t="str">
        <f t="shared" si="5"/>
        <v xml:space="preserve"> </v>
      </c>
      <c r="K330" s="205">
        <f>Table2[[#This Row],[ON]]-Table2[[#This Row],[OFF]]</f>
        <v>0</v>
      </c>
    </row>
    <row r="331" spans="1:11">
      <c r="A331" s="271"/>
      <c r="E331" s="258"/>
      <c r="F331" s="259"/>
      <c r="G331" s="260"/>
      <c r="H331" s="261" t="str">
        <f t="shared" si="5"/>
        <v xml:space="preserve"> </v>
      </c>
      <c r="K331" s="205">
        <f>Table2[[#This Row],[ON]]-Table2[[#This Row],[OFF]]</f>
        <v>0</v>
      </c>
    </row>
    <row r="332" spans="1:11">
      <c r="A332" s="271"/>
      <c r="E332" s="258"/>
      <c r="F332" s="259"/>
      <c r="G332" s="260"/>
      <c r="H332" s="261" t="str">
        <f t="shared" si="5"/>
        <v xml:space="preserve"> </v>
      </c>
      <c r="K332" s="205">
        <f>Table2[[#This Row],[ON]]-Table2[[#This Row],[OFF]]</f>
        <v>0</v>
      </c>
    </row>
    <row r="333" spans="1:11">
      <c r="A333" s="271"/>
      <c r="E333" s="258"/>
      <c r="F333" s="259"/>
      <c r="G333" s="260"/>
      <c r="H333" s="261" t="str">
        <f t="shared" si="5"/>
        <v xml:space="preserve"> </v>
      </c>
      <c r="K333" s="205">
        <f>Table2[[#This Row],[ON]]-Table2[[#This Row],[OFF]]</f>
        <v>0</v>
      </c>
    </row>
    <row r="334" spans="1:11">
      <c r="A334" s="271"/>
      <c r="E334" s="258"/>
      <c r="F334" s="259"/>
      <c r="G334" s="260"/>
      <c r="H334" s="261" t="str">
        <f t="shared" si="5"/>
        <v xml:space="preserve"> </v>
      </c>
      <c r="K334" s="205">
        <f>Table2[[#This Row],[ON]]-Table2[[#This Row],[OFF]]</f>
        <v>0</v>
      </c>
    </row>
    <row r="335" spans="1:11">
      <c r="A335" s="271"/>
      <c r="E335" s="258"/>
      <c r="F335" s="259"/>
      <c r="G335" s="260"/>
      <c r="H335" s="261" t="str">
        <f t="shared" si="5"/>
        <v xml:space="preserve"> </v>
      </c>
      <c r="K335" s="205">
        <f>Table2[[#This Row],[ON]]-Table2[[#This Row],[OFF]]</f>
        <v>0</v>
      </c>
    </row>
    <row r="336" spans="1:11">
      <c r="A336" s="271"/>
      <c r="E336" s="258"/>
      <c r="F336" s="259"/>
      <c r="G336" s="260"/>
      <c r="H336" s="261" t="str">
        <f t="shared" ref="H336:H399" si="6">IF(MID(F336,1,3)="Con","",IF(D336="APAGADO",C336/24*(IF((F336-E336)*24&gt;0,(F336-E336)*24,24+(F336-E336)*24))," "))</f>
        <v xml:space="preserve"> </v>
      </c>
      <c r="K336" s="205">
        <f>Table2[[#This Row],[ON]]-Table2[[#This Row],[OFF]]</f>
        <v>0</v>
      </c>
    </row>
    <row r="337" spans="1:11">
      <c r="A337" s="271"/>
      <c r="E337" s="258"/>
      <c r="F337" s="259"/>
      <c r="G337" s="260"/>
      <c r="H337" s="261" t="str">
        <f t="shared" si="6"/>
        <v xml:space="preserve"> </v>
      </c>
      <c r="K337" s="205">
        <f>Table2[[#This Row],[ON]]-Table2[[#This Row],[OFF]]</f>
        <v>0</v>
      </c>
    </row>
    <row r="338" spans="1:11">
      <c r="A338" s="271"/>
      <c r="E338" s="258"/>
      <c r="F338" s="259"/>
      <c r="G338" s="260"/>
      <c r="H338" s="261" t="str">
        <f t="shared" si="6"/>
        <v xml:space="preserve"> </v>
      </c>
      <c r="K338" s="205">
        <f>Table2[[#This Row],[ON]]-Table2[[#This Row],[OFF]]</f>
        <v>0</v>
      </c>
    </row>
    <row r="339" spans="1:11">
      <c r="A339" s="271"/>
      <c r="E339" s="258"/>
      <c r="F339" s="259"/>
      <c r="G339" s="260"/>
      <c r="H339" s="261" t="str">
        <f t="shared" si="6"/>
        <v xml:space="preserve"> </v>
      </c>
      <c r="K339" s="205">
        <f>Table2[[#This Row],[ON]]-Table2[[#This Row],[OFF]]</f>
        <v>0</v>
      </c>
    </row>
    <row r="340" spans="1:11">
      <c r="A340" s="271"/>
      <c r="E340" s="258"/>
      <c r="F340" s="259"/>
      <c r="G340" s="260"/>
      <c r="H340" s="261" t="str">
        <f t="shared" si="6"/>
        <v xml:space="preserve"> </v>
      </c>
      <c r="K340" s="205">
        <f>Table2[[#This Row],[ON]]-Table2[[#This Row],[OFF]]</f>
        <v>0</v>
      </c>
    </row>
    <row r="341" spans="1:11">
      <c r="A341" s="271"/>
      <c r="E341" s="258"/>
      <c r="F341" s="259"/>
      <c r="G341" s="260"/>
      <c r="H341" s="261" t="str">
        <f t="shared" si="6"/>
        <v xml:space="preserve"> </v>
      </c>
      <c r="K341" s="205">
        <f>Table2[[#This Row],[ON]]-Table2[[#This Row],[OFF]]</f>
        <v>0</v>
      </c>
    </row>
    <row r="342" spans="1:11">
      <c r="A342" s="271"/>
      <c r="E342" s="258"/>
      <c r="F342" s="259"/>
      <c r="G342" s="260"/>
      <c r="H342" s="261" t="str">
        <f t="shared" si="6"/>
        <v xml:space="preserve"> </v>
      </c>
      <c r="K342" s="205">
        <f>Table2[[#This Row],[ON]]-Table2[[#This Row],[OFF]]</f>
        <v>0</v>
      </c>
    </row>
    <row r="343" spans="1:11">
      <c r="A343" s="271"/>
      <c r="E343" s="258"/>
      <c r="F343" s="259"/>
      <c r="G343" s="260"/>
      <c r="H343" s="261" t="str">
        <f t="shared" si="6"/>
        <v xml:space="preserve"> </v>
      </c>
      <c r="K343" s="205">
        <f>Table2[[#This Row],[ON]]-Table2[[#This Row],[OFF]]</f>
        <v>0</v>
      </c>
    </row>
    <row r="344" spans="1:11">
      <c r="A344" s="271"/>
      <c r="E344" s="258"/>
      <c r="F344" s="259"/>
      <c r="G344" s="260"/>
      <c r="H344" s="261" t="str">
        <f t="shared" si="6"/>
        <v xml:space="preserve"> </v>
      </c>
      <c r="K344" s="205">
        <f>Table2[[#This Row],[ON]]-Table2[[#This Row],[OFF]]</f>
        <v>0</v>
      </c>
    </row>
    <row r="345" spans="1:11">
      <c r="A345" s="271"/>
      <c r="E345" s="258"/>
      <c r="F345" s="259"/>
      <c r="G345" s="260"/>
      <c r="H345" s="261" t="str">
        <f t="shared" si="6"/>
        <v xml:space="preserve"> </v>
      </c>
      <c r="K345" s="205">
        <f>Table2[[#This Row],[ON]]-Table2[[#This Row],[OFF]]</f>
        <v>0</v>
      </c>
    </row>
    <row r="346" spans="1:11">
      <c r="A346" s="271"/>
      <c r="E346" s="258"/>
      <c r="F346" s="259"/>
      <c r="G346" s="260"/>
      <c r="H346" s="261" t="str">
        <f t="shared" si="6"/>
        <v xml:space="preserve"> </v>
      </c>
      <c r="K346" s="205">
        <f>Table2[[#This Row],[ON]]-Table2[[#This Row],[OFF]]</f>
        <v>0</v>
      </c>
    </row>
    <row r="347" spans="1:11">
      <c r="A347" s="271"/>
      <c r="E347" s="258"/>
      <c r="F347" s="259"/>
      <c r="G347" s="260"/>
      <c r="H347" s="261" t="str">
        <f t="shared" si="6"/>
        <v xml:space="preserve"> </v>
      </c>
      <c r="K347" s="205">
        <f>Table2[[#This Row],[ON]]-Table2[[#This Row],[OFF]]</f>
        <v>0</v>
      </c>
    </row>
    <row r="348" spans="1:11">
      <c r="A348" s="271"/>
      <c r="E348" s="258"/>
      <c r="F348" s="259"/>
      <c r="G348" s="260"/>
      <c r="H348" s="261" t="str">
        <f t="shared" si="6"/>
        <v xml:space="preserve"> </v>
      </c>
      <c r="K348" s="205">
        <f>Table2[[#This Row],[ON]]-Table2[[#This Row],[OFF]]</f>
        <v>0</v>
      </c>
    </row>
    <row r="349" spans="1:11">
      <c r="A349" s="271"/>
      <c r="E349" s="258"/>
      <c r="F349" s="259"/>
      <c r="G349" s="260"/>
      <c r="H349" s="261" t="str">
        <f t="shared" si="6"/>
        <v xml:space="preserve"> </v>
      </c>
      <c r="K349" s="205">
        <f>Table2[[#This Row],[ON]]-Table2[[#This Row],[OFF]]</f>
        <v>0</v>
      </c>
    </row>
    <row r="350" spans="1:11">
      <c r="A350" s="271"/>
      <c r="E350" s="258"/>
      <c r="F350" s="259"/>
      <c r="G350" s="260"/>
      <c r="H350" s="261" t="str">
        <f t="shared" si="6"/>
        <v xml:space="preserve"> </v>
      </c>
      <c r="K350" s="205">
        <f>Table2[[#This Row],[ON]]-Table2[[#This Row],[OFF]]</f>
        <v>0</v>
      </c>
    </row>
    <row r="351" spans="1:11">
      <c r="A351" s="271"/>
      <c r="E351" s="258"/>
      <c r="F351" s="259"/>
      <c r="G351" s="260"/>
      <c r="H351" s="261" t="str">
        <f t="shared" si="6"/>
        <v xml:space="preserve"> </v>
      </c>
      <c r="K351" s="205">
        <f>Table2[[#This Row],[ON]]-Table2[[#This Row],[OFF]]</f>
        <v>0</v>
      </c>
    </row>
    <row r="352" spans="1:11">
      <c r="A352" s="271"/>
      <c r="E352" s="258"/>
      <c r="F352" s="259"/>
      <c r="G352" s="260"/>
      <c r="H352" s="261" t="str">
        <f t="shared" si="6"/>
        <v xml:space="preserve"> </v>
      </c>
      <c r="K352" s="205">
        <f>Table2[[#This Row],[ON]]-Table2[[#This Row],[OFF]]</f>
        <v>0</v>
      </c>
    </row>
    <row r="353" spans="1:11">
      <c r="A353" s="271"/>
      <c r="E353" s="258"/>
      <c r="F353" s="259"/>
      <c r="G353" s="260"/>
      <c r="H353" s="261" t="str">
        <f t="shared" si="6"/>
        <v xml:space="preserve"> </v>
      </c>
      <c r="K353" s="205">
        <f>Table2[[#This Row],[ON]]-Table2[[#This Row],[OFF]]</f>
        <v>0</v>
      </c>
    </row>
    <row r="354" spans="1:11">
      <c r="A354" s="271"/>
      <c r="E354" s="258"/>
      <c r="F354" s="259"/>
      <c r="G354" s="260"/>
      <c r="H354" s="261" t="str">
        <f t="shared" si="6"/>
        <v xml:space="preserve"> </v>
      </c>
      <c r="K354" s="205">
        <f>Table2[[#This Row],[ON]]-Table2[[#This Row],[OFF]]</f>
        <v>0</v>
      </c>
    </row>
    <row r="355" spans="1:11">
      <c r="A355" s="271"/>
      <c r="E355" s="258"/>
      <c r="F355" s="259"/>
      <c r="G355" s="260"/>
      <c r="H355" s="261" t="str">
        <f t="shared" si="6"/>
        <v xml:space="preserve"> </v>
      </c>
      <c r="K355" s="205">
        <f>Table2[[#This Row],[ON]]-Table2[[#This Row],[OFF]]</f>
        <v>0</v>
      </c>
    </row>
    <row r="356" spans="1:11">
      <c r="A356" s="271"/>
      <c r="E356" s="258"/>
      <c r="F356" s="259"/>
      <c r="G356" s="260"/>
      <c r="H356" s="261" t="str">
        <f t="shared" si="6"/>
        <v xml:space="preserve"> </v>
      </c>
      <c r="K356" s="205">
        <f>Table2[[#This Row],[ON]]-Table2[[#This Row],[OFF]]</f>
        <v>0</v>
      </c>
    </row>
    <row r="357" spans="1:11">
      <c r="A357" s="271"/>
      <c r="E357" s="258"/>
      <c r="F357" s="259"/>
      <c r="G357" s="260"/>
      <c r="H357" s="261" t="str">
        <f t="shared" si="6"/>
        <v xml:space="preserve"> </v>
      </c>
      <c r="K357" s="205">
        <f>Table2[[#This Row],[ON]]-Table2[[#This Row],[OFF]]</f>
        <v>0</v>
      </c>
    </row>
    <row r="358" spans="1:11">
      <c r="A358" s="271"/>
      <c r="E358" s="258"/>
      <c r="F358" s="259"/>
      <c r="G358" s="260"/>
      <c r="H358" s="261" t="str">
        <f t="shared" si="6"/>
        <v xml:space="preserve"> </v>
      </c>
      <c r="K358" s="205">
        <f>Table2[[#This Row],[ON]]-Table2[[#This Row],[OFF]]</f>
        <v>0</v>
      </c>
    </row>
    <row r="359" spans="1:11">
      <c r="A359" s="271"/>
      <c r="E359" s="258"/>
      <c r="F359" s="259"/>
      <c r="G359" s="260"/>
      <c r="H359" s="261" t="str">
        <f t="shared" si="6"/>
        <v xml:space="preserve"> </v>
      </c>
      <c r="K359" s="205">
        <f>Table2[[#This Row],[ON]]-Table2[[#This Row],[OFF]]</f>
        <v>0</v>
      </c>
    </row>
    <row r="360" spans="1:11">
      <c r="A360" s="271"/>
      <c r="E360" s="258"/>
      <c r="F360" s="259"/>
      <c r="G360" s="260"/>
      <c r="H360" s="261" t="str">
        <f t="shared" si="6"/>
        <v xml:space="preserve"> </v>
      </c>
      <c r="K360" s="205">
        <f>Table2[[#This Row],[ON]]-Table2[[#This Row],[OFF]]</f>
        <v>0</v>
      </c>
    </row>
    <row r="361" spans="1:11">
      <c r="A361" s="271"/>
      <c r="E361" s="258"/>
      <c r="F361" s="259"/>
      <c r="G361" s="260"/>
      <c r="H361" s="261" t="str">
        <f t="shared" si="6"/>
        <v xml:space="preserve"> </v>
      </c>
      <c r="K361" s="205">
        <f>Table2[[#This Row],[ON]]-Table2[[#This Row],[OFF]]</f>
        <v>0</v>
      </c>
    </row>
    <row r="362" spans="1:11">
      <c r="A362" s="271"/>
      <c r="E362" s="258"/>
      <c r="F362" s="259"/>
      <c r="G362" s="260"/>
      <c r="H362" s="261" t="str">
        <f t="shared" si="6"/>
        <v xml:space="preserve"> </v>
      </c>
      <c r="K362" s="205">
        <f>Table2[[#This Row],[ON]]-Table2[[#This Row],[OFF]]</f>
        <v>0</v>
      </c>
    </row>
    <row r="363" spans="1:11">
      <c r="A363" s="271"/>
      <c r="E363" s="258"/>
      <c r="F363" s="259"/>
      <c r="G363" s="260"/>
      <c r="H363" s="261" t="str">
        <f t="shared" si="6"/>
        <v xml:space="preserve"> </v>
      </c>
      <c r="K363" s="205">
        <f>Table2[[#This Row],[ON]]-Table2[[#This Row],[OFF]]</f>
        <v>0</v>
      </c>
    </row>
    <row r="364" spans="1:11">
      <c r="A364" s="271"/>
      <c r="E364" s="258"/>
      <c r="F364" s="259"/>
      <c r="G364" s="260"/>
      <c r="H364" s="261" t="str">
        <f t="shared" si="6"/>
        <v xml:space="preserve"> </v>
      </c>
      <c r="K364" s="205">
        <f>Table2[[#This Row],[ON]]-Table2[[#This Row],[OFF]]</f>
        <v>0</v>
      </c>
    </row>
    <row r="365" spans="1:11">
      <c r="A365" s="271"/>
      <c r="E365" s="258"/>
      <c r="F365" s="259"/>
      <c r="G365" s="260"/>
      <c r="H365" s="261" t="str">
        <f t="shared" si="6"/>
        <v xml:space="preserve"> </v>
      </c>
      <c r="K365" s="205">
        <f>Table2[[#This Row],[ON]]-Table2[[#This Row],[OFF]]</f>
        <v>0</v>
      </c>
    </row>
    <row r="366" spans="1:11">
      <c r="A366" s="271"/>
      <c r="E366" s="258"/>
      <c r="F366" s="259"/>
      <c r="G366" s="260"/>
      <c r="H366" s="261" t="str">
        <f t="shared" si="6"/>
        <v xml:space="preserve"> </v>
      </c>
      <c r="K366" s="205">
        <f>Table2[[#This Row],[ON]]-Table2[[#This Row],[OFF]]</f>
        <v>0</v>
      </c>
    </row>
    <row r="367" spans="1:11">
      <c r="A367" s="271"/>
      <c r="E367" s="258"/>
      <c r="F367" s="259"/>
      <c r="G367" s="260"/>
      <c r="H367" s="261" t="str">
        <f t="shared" si="6"/>
        <v xml:space="preserve"> </v>
      </c>
      <c r="K367" s="205">
        <f>Table2[[#This Row],[ON]]-Table2[[#This Row],[OFF]]</f>
        <v>0</v>
      </c>
    </row>
    <row r="368" spans="1:11">
      <c r="A368" s="271"/>
      <c r="E368" s="258"/>
      <c r="F368" s="259"/>
      <c r="G368" s="260"/>
      <c r="H368" s="261" t="str">
        <f t="shared" si="6"/>
        <v xml:space="preserve"> </v>
      </c>
      <c r="K368" s="205">
        <f>Table2[[#This Row],[ON]]-Table2[[#This Row],[OFF]]</f>
        <v>0</v>
      </c>
    </row>
    <row r="369" spans="1:11">
      <c r="A369" s="271"/>
      <c r="E369" s="258"/>
      <c r="F369" s="259"/>
      <c r="G369" s="260"/>
      <c r="H369" s="261" t="str">
        <f t="shared" si="6"/>
        <v xml:space="preserve"> </v>
      </c>
      <c r="K369" s="205">
        <f>Table2[[#This Row],[ON]]-Table2[[#This Row],[OFF]]</f>
        <v>0</v>
      </c>
    </row>
    <row r="370" spans="1:11">
      <c r="A370" s="271"/>
      <c r="E370" s="258"/>
      <c r="F370" s="259"/>
      <c r="G370" s="260"/>
      <c r="H370" s="261" t="str">
        <f t="shared" si="6"/>
        <v xml:space="preserve"> </v>
      </c>
      <c r="K370" s="205">
        <f>Table2[[#This Row],[ON]]-Table2[[#This Row],[OFF]]</f>
        <v>0</v>
      </c>
    </row>
    <row r="371" spans="1:11">
      <c r="A371" s="271"/>
      <c r="E371" s="258"/>
      <c r="F371" s="259"/>
      <c r="G371" s="260"/>
      <c r="H371" s="261" t="str">
        <f t="shared" si="6"/>
        <v xml:space="preserve"> </v>
      </c>
      <c r="K371" s="205">
        <f>Table2[[#This Row],[ON]]-Table2[[#This Row],[OFF]]</f>
        <v>0</v>
      </c>
    </row>
    <row r="372" spans="1:11">
      <c r="A372" s="271"/>
      <c r="E372" s="258"/>
      <c r="F372" s="259"/>
      <c r="G372" s="260"/>
      <c r="H372" s="261" t="str">
        <f t="shared" si="6"/>
        <v xml:space="preserve"> </v>
      </c>
      <c r="K372" s="205">
        <f>Table2[[#This Row],[ON]]-Table2[[#This Row],[OFF]]</f>
        <v>0</v>
      </c>
    </row>
    <row r="373" spans="1:11">
      <c r="A373" s="271"/>
      <c r="E373" s="258"/>
      <c r="F373" s="259"/>
      <c r="G373" s="260"/>
      <c r="H373" s="261" t="str">
        <f t="shared" si="6"/>
        <v xml:space="preserve"> </v>
      </c>
      <c r="K373" s="205">
        <f>Table2[[#This Row],[ON]]-Table2[[#This Row],[OFF]]</f>
        <v>0</v>
      </c>
    </row>
    <row r="374" spans="1:11">
      <c r="A374" s="271"/>
      <c r="E374" s="258"/>
      <c r="F374" s="259"/>
      <c r="G374" s="260"/>
      <c r="H374" s="261" t="str">
        <f t="shared" si="6"/>
        <v xml:space="preserve"> </v>
      </c>
      <c r="K374" s="205">
        <f>Table2[[#This Row],[ON]]-Table2[[#This Row],[OFF]]</f>
        <v>0</v>
      </c>
    </row>
    <row r="375" spans="1:11">
      <c r="A375" s="271"/>
      <c r="E375" s="258"/>
      <c r="F375" s="259"/>
      <c r="G375" s="260"/>
      <c r="H375" s="261" t="str">
        <f t="shared" si="6"/>
        <v xml:space="preserve"> </v>
      </c>
      <c r="K375" s="205">
        <f>Table2[[#This Row],[ON]]-Table2[[#This Row],[OFF]]</f>
        <v>0</v>
      </c>
    </row>
    <row r="376" spans="1:11">
      <c r="A376" s="271"/>
      <c r="E376" s="258"/>
      <c r="F376" s="259"/>
      <c r="G376" s="260"/>
      <c r="H376" s="261" t="str">
        <f t="shared" si="6"/>
        <v xml:space="preserve"> </v>
      </c>
      <c r="K376" s="205">
        <f>Table2[[#This Row],[ON]]-Table2[[#This Row],[OFF]]</f>
        <v>0</v>
      </c>
    </row>
    <row r="377" spans="1:11">
      <c r="A377" s="271"/>
      <c r="E377" s="258"/>
      <c r="F377" s="259"/>
      <c r="G377" s="260"/>
      <c r="H377" s="261" t="str">
        <f t="shared" si="6"/>
        <v xml:space="preserve"> </v>
      </c>
      <c r="K377" s="205">
        <f>Table2[[#This Row],[ON]]-Table2[[#This Row],[OFF]]</f>
        <v>0</v>
      </c>
    </row>
    <row r="378" spans="1:11">
      <c r="A378" s="271"/>
      <c r="E378" s="258"/>
      <c r="F378" s="259"/>
      <c r="G378" s="260"/>
      <c r="H378" s="261" t="str">
        <f t="shared" si="6"/>
        <v xml:space="preserve"> </v>
      </c>
      <c r="K378" s="205">
        <f>Table2[[#This Row],[ON]]-Table2[[#This Row],[OFF]]</f>
        <v>0</v>
      </c>
    </row>
    <row r="379" spans="1:11">
      <c r="A379" s="271"/>
      <c r="E379" s="258"/>
      <c r="F379" s="259"/>
      <c r="G379" s="260"/>
      <c r="H379" s="261" t="str">
        <f t="shared" si="6"/>
        <v xml:space="preserve"> </v>
      </c>
      <c r="K379" s="205">
        <f>Table2[[#This Row],[ON]]-Table2[[#This Row],[OFF]]</f>
        <v>0</v>
      </c>
    </row>
    <row r="380" spans="1:11">
      <c r="A380" s="271"/>
      <c r="E380" s="258"/>
      <c r="F380" s="259"/>
      <c r="G380" s="260"/>
      <c r="H380" s="261" t="str">
        <f t="shared" si="6"/>
        <v xml:space="preserve"> </v>
      </c>
      <c r="K380" s="205">
        <f>Table2[[#This Row],[ON]]-Table2[[#This Row],[OFF]]</f>
        <v>0</v>
      </c>
    </row>
    <row r="381" spans="1:11">
      <c r="A381" s="271"/>
      <c r="E381" s="258"/>
      <c r="F381" s="259"/>
      <c r="G381" s="260"/>
      <c r="H381" s="261" t="str">
        <f t="shared" si="6"/>
        <v xml:space="preserve"> </v>
      </c>
      <c r="K381" s="205">
        <f>Table2[[#This Row],[ON]]-Table2[[#This Row],[OFF]]</f>
        <v>0</v>
      </c>
    </row>
    <row r="382" spans="1:11">
      <c r="A382" s="271"/>
      <c r="E382" s="258"/>
      <c r="F382" s="259"/>
      <c r="G382" s="260"/>
      <c r="H382" s="261" t="str">
        <f t="shared" si="6"/>
        <v xml:space="preserve"> </v>
      </c>
      <c r="K382" s="205">
        <f>Table2[[#This Row],[ON]]-Table2[[#This Row],[OFF]]</f>
        <v>0</v>
      </c>
    </row>
    <row r="383" spans="1:11">
      <c r="A383" s="271"/>
      <c r="E383" s="258"/>
      <c r="F383" s="259"/>
      <c r="G383" s="260"/>
      <c r="H383" s="261" t="str">
        <f t="shared" si="6"/>
        <v xml:space="preserve"> </v>
      </c>
      <c r="K383" s="205">
        <f>Table2[[#This Row],[ON]]-Table2[[#This Row],[OFF]]</f>
        <v>0</v>
      </c>
    </row>
    <row r="384" spans="1:11">
      <c r="A384" s="271"/>
      <c r="E384" s="258"/>
      <c r="F384" s="259"/>
      <c r="G384" s="260"/>
      <c r="H384" s="261" t="str">
        <f t="shared" si="6"/>
        <v xml:space="preserve"> </v>
      </c>
      <c r="K384" s="205">
        <f>Table2[[#This Row],[ON]]-Table2[[#This Row],[OFF]]</f>
        <v>0</v>
      </c>
    </row>
    <row r="385" spans="1:11">
      <c r="A385" s="271"/>
      <c r="E385" s="258"/>
      <c r="F385" s="259"/>
      <c r="G385" s="260"/>
      <c r="H385" s="261" t="str">
        <f t="shared" si="6"/>
        <v xml:space="preserve"> </v>
      </c>
      <c r="K385" s="205">
        <f>Table2[[#This Row],[ON]]-Table2[[#This Row],[OFF]]</f>
        <v>0</v>
      </c>
    </row>
    <row r="386" spans="1:11">
      <c r="A386" s="271"/>
      <c r="E386" s="258"/>
      <c r="F386" s="259"/>
      <c r="G386" s="260"/>
      <c r="H386" s="261" t="str">
        <f t="shared" si="6"/>
        <v xml:space="preserve"> </v>
      </c>
      <c r="K386" s="205">
        <f>Table2[[#This Row],[ON]]-Table2[[#This Row],[OFF]]</f>
        <v>0</v>
      </c>
    </row>
    <row r="387" spans="1:11">
      <c r="A387" s="271"/>
      <c r="E387" s="258"/>
      <c r="F387" s="259"/>
      <c r="G387" s="260"/>
      <c r="H387" s="261" t="str">
        <f t="shared" si="6"/>
        <v xml:space="preserve"> </v>
      </c>
      <c r="K387" s="205">
        <f>Table2[[#This Row],[ON]]-Table2[[#This Row],[OFF]]</f>
        <v>0</v>
      </c>
    </row>
    <row r="388" spans="1:11">
      <c r="A388" s="271"/>
      <c r="E388" s="258"/>
      <c r="F388" s="259"/>
      <c r="G388" s="260"/>
      <c r="H388" s="261" t="str">
        <f t="shared" si="6"/>
        <v xml:space="preserve"> </v>
      </c>
      <c r="K388" s="205">
        <f>Table2[[#This Row],[ON]]-Table2[[#This Row],[OFF]]</f>
        <v>0</v>
      </c>
    </row>
    <row r="389" spans="1:11">
      <c r="A389" s="271"/>
      <c r="E389" s="258"/>
      <c r="F389" s="259"/>
      <c r="G389" s="260"/>
      <c r="H389" s="261" t="str">
        <f t="shared" si="6"/>
        <v xml:space="preserve"> </v>
      </c>
      <c r="K389" s="205">
        <f>Table2[[#This Row],[ON]]-Table2[[#This Row],[OFF]]</f>
        <v>0</v>
      </c>
    </row>
    <row r="390" spans="1:11">
      <c r="A390" s="271"/>
      <c r="E390" s="258"/>
      <c r="F390" s="259"/>
      <c r="G390" s="260"/>
      <c r="H390" s="261" t="str">
        <f t="shared" si="6"/>
        <v xml:space="preserve"> </v>
      </c>
      <c r="K390" s="205">
        <f>Table2[[#This Row],[ON]]-Table2[[#This Row],[OFF]]</f>
        <v>0</v>
      </c>
    </row>
    <row r="391" spans="1:11">
      <c r="A391" s="271"/>
      <c r="E391" s="258"/>
      <c r="F391" s="259"/>
      <c r="G391" s="260"/>
      <c r="H391" s="261" t="str">
        <f t="shared" si="6"/>
        <v xml:space="preserve"> </v>
      </c>
      <c r="K391" s="205">
        <f>Table2[[#This Row],[ON]]-Table2[[#This Row],[OFF]]</f>
        <v>0</v>
      </c>
    </row>
    <row r="392" spans="1:11">
      <c r="A392" s="271"/>
      <c r="E392" s="258"/>
      <c r="F392" s="259"/>
      <c r="G392" s="260"/>
      <c r="H392" s="261" t="str">
        <f t="shared" si="6"/>
        <v xml:space="preserve"> </v>
      </c>
      <c r="K392" s="205">
        <f>Table2[[#This Row],[ON]]-Table2[[#This Row],[OFF]]</f>
        <v>0</v>
      </c>
    </row>
    <row r="393" spans="1:11">
      <c r="A393" s="271"/>
      <c r="E393" s="258"/>
      <c r="F393" s="259"/>
      <c r="G393" s="260"/>
      <c r="H393" s="261" t="str">
        <f t="shared" si="6"/>
        <v xml:space="preserve"> </v>
      </c>
      <c r="K393" s="205">
        <f>Table2[[#This Row],[ON]]-Table2[[#This Row],[OFF]]</f>
        <v>0</v>
      </c>
    </row>
    <row r="394" spans="1:11">
      <c r="A394" s="271"/>
      <c r="E394" s="258"/>
      <c r="F394" s="259"/>
      <c r="G394" s="260"/>
      <c r="H394" s="261" t="str">
        <f t="shared" si="6"/>
        <v xml:space="preserve"> </v>
      </c>
      <c r="K394" s="205">
        <f>Table2[[#This Row],[ON]]-Table2[[#This Row],[OFF]]</f>
        <v>0</v>
      </c>
    </row>
    <row r="395" spans="1:11">
      <c r="A395" s="271"/>
      <c r="E395" s="258"/>
      <c r="F395" s="259"/>
      <c r="G395" s="260"/>
      <c r="H395" s="261" t="str">
        <f t="shared" si="6"/>
        <v xml:space="preserve"> </v>
      </c>
      <c r="K395" s="205">
        <f>Table2[[#This Row],[ON]]-Table2[[#This Row],[OFF]]</f>
        <v>0</v>
      </c>
    </row>
    <row r="396" spans="1:11">
      <c r="A396" s="271"/>
      <c r="E396" s="258"/>
      <c r="F396" s="259"/>
      <c r="G396" s="260"/>
      <c r="H396" s="261" t="str">
        <f t="shared" si="6"/>
        <v xml:space="preserve"> </v>
      </c>
      <c r="K396" s="205">
        <f>Table2[[#This Row],[ON]]-Table2[[#This Row],[OFF]]</f>
        <v>0</v>
      </c>
    </row>
    <row r="397" spans="1:11">
      <c r="A397" s="271"/>
      <c r="E397" s="258"/>
      <c r="F397" s="259"/>
      <c r="G397" s="260"/>
      <c r="H397" s="261" t="str">
        <f t="shared" si="6"/>
        <v xml:space="preserve"> </v>
      </c>
      <c r="K397" s="205">
        <f>Table2[[#This Row],[ON]]-Table2[[#This Row],[OFF]]</f>
        <v>0</v>
      </c>
    </row>
    <row r="398" spans="1:11">
      <c r="A398" s="271"/>
      <c r="E398" s="258"/>
      <c r="F398" s="259"/>
      <c r="G398" s="260"/>
      <c r="H398" s="261" t="str">
        <f t="shared" si="6"/>
        <v xml:space="preserve"> </v>
      </c>
      <c r="K398" s="205">
        <f>Table2[[#This Row],[ON]]-Table2[[#This Row],[OFF]]</f>
        <v>0</v>
      </c>
    </row>
    <row r="399" spans="1:11">
      <c r="A399" s="271"/>
      <c r="E399" s="258"/>
      <c r="F399" s="259"/>
      <c r="G399" s="260"/>
      <c r="H399" s="261" t="str">
        <f t="shared" si="6"/>
        <v xml:space="preserve"> </v>
      </c>
      <c r="K399" s="205">
        <f>Table2[[#This Row],[ON]]-Table2[[#This Row],[OFF]]</f>
        <v>0</v>
      </c>
    </row>
    <row r="400" spans="1:11">
      <c r="A400" s="271"/>
      <c r="E400" s="258"/>
      <c r="F400" s="259"/>
      <c r="G400" s="260"/>
      <c r="H400" s="261" t="str">
        <f t="shared" ref="H400:H463" si="7">IF(MID(F400,1,3)="Con","",IF(D400="APAGADO",C400/24*(IF((F400-E400)*24&gt;0,(F400-E400)*24,24+(F400-E400)*24))," "))</f>
        <v xml:space="preserve"> </v>
      </c>
      <c r="K400" s="205">
        <f>Table2[[#This Row],[ON]]-Table2[[#This Row],[OFF]]</f>
        <v>0</v>
      </c>
    </row>
    <row r="401" spans="1:11">
      <c r="A401" s="271"/>
      <c r="E401" s="258"/>
      <c r="F401" s="259"/>
      <c r="G401" s="260"/>
      <c r="H401" s="261" t="str">
        <f t="shared" si="7"/>
        <v xml:space="preserve"> </v>
      </c>
      <c r="K401" s="205">
        <f>Table2[[#This Row],[ON]]-Table2[[#This Row],[OFF]]</f>
        <v>0</v>
      </c>
    </row>
    <row r="402" spans="1:11">
      <c r="A402" s="271"/>
      <c r="E402" s="258"/>
      <c r="F402" s="259"/>
      <c r="G402" s="260"/>
      <c r="H402" s="261" t="str">
        <f t="shared" si="7"/>
        <v xml:space="preserve"> </v>
      </c>
      <c r="K402" s="205">
        <f>Table2[[#This Row],[ON]]-Table2[[#This Row],[OFF]]</f>
        <v>0</v>
      </c>
    </row>
    <row r="403" spans="1:11">
      <c r="A403" s="271"/>
      <c r="E403" s="258"/>
      <c r="F403" s="259"/>
      <c r="G403" s="260"/>
      <c r="H403" s="261" t="str">
        <f t="shared" si="7"/>
        <v xml:space="preserve"> </v>
      </c>
      <c r="K403" s="205">
        <f>Table2[[#This Row],[ON]]-Table2[[#This Row],[OFF]]</f>
        <v>0</v>
      </c>
    </row>
    <row r="404" spans="1:11">
      <c r="A404" s="271"/>
      <c r="E404" s="258"/>
      <c r="F404" s="259"/>
      <c r="G404" s="260"/>
      <c r="H404" s="261" t="str">
        <f t="shared" si="7"/>
        <v xml:space="preserve"> </v>
      </c>
      <c r="K404" s="205">
        <f>Table2[[#This Row],[ON]]-Table2[[#This Row],[OFF]]</f>
        <v>0</v>
      </c>
    </row>
    <row r="405" spans="1:11">
      <c r="A405" s="271"/>
      <c r="E405" s="258"/>
      <c r="F405" s="259"/>
      <c r="G405" s="260"/>
      <c r="H405" s="261" t="str">
        <f t="shared" si="7"/>
        <v xml:space="preserve"> </v>
      </c>
      <c r="K405" s="205">
        <f>Table2[[#This Row],[ON]]-Table2[[#This Row],[OFF]]</f>
        <v>0</v>
      </c>
    </row>
    <row r="406" spans="1:11">
      <c r="A406" s="271"/>
      <c r="E406" s="258"/>
      <c r="F406" s="259"/>
      <c r="G406" s="260"/>
      <c r="H406" s="261" t="str">
        <f t="shared" si="7"/>
        <v xml:space="preserve"> </v>
      </c>
      <c r="K406" s="205">
        <f>Table2[[#This Row],[ON]]-Table2[[#This Row],[OFF]]</f>
        <v>0</v>
      </c>
    </row>
    <row r="407" spans="1:11">
      <c r="A407" s="271"/>
      <c r="E407" s="258"/>
      <c r="F407" s="259"/>
      <c r="G407" s="260"/>
      <c r="H407" s="261" t="str">
        <f t="shared" si="7"/>
        <v xml:space="preserve"> </v>
      </c>
      <c r="K407" s="205">
        <f>Table2[[#This Row],[ON]]-Table2[[#This Row],[OFF]]</f>
        <v>0</v>
      </c>
    </row>
    <row r="408" spans="1:11">
      <c r="A408" s="271"/>
      <c r="E408" s="258"/>
      <c r="F408" s="259"/>
      <c r="G408" s="260"/>
      <c r="H408" s="261" t="str">
        <f t="shared" si="7"/>
        <v xml:space="preserve"> </v>
      </c>
      <c r="K408" s="205">
        <f>Table2[[#This Row],[ON]]-Table2[[#This Row],[OFF]]</f>
        <v>0</v>
      </c>
    </row>
    <row r="409" spans="1:11">
      <c r="A409" s="271"/>
      <c r="E409" s="258"/>
      <c r="F409" s="259"/>
      <c r="G409" s="260"/>
      <c r="H409" s="261" t="str">
        <f t="shared" si="7"/>
        <v xml:space="preserve"> </v>
      </c>
      <c r="K409" s="205">
        <f>Table2[[#This Row],[ON]]-Table2[[#This Row],[OFF]]</f>
        <v>0</v>
      </c>
    </row>
    <row r="410" spans="1:11">
      <c r="A410" s="271"/>
      <c r="E410" s="258"/>
      <c r="F410" s="259"/>
      <c r="G410" s="260"/>
      <c r="H410" s="261" t="str">
        <f t="shared" si="7"/>
        <v xml:space="preserve"> </v>
      </c>
      <c r="K410" s="205">
        <f>Table2[[#This Row],[ON]]-Table2[[#This Row],[OFF]]</f>
        <v>0</v>
      </c>
    </row>
    <row r="411" spans="1:11">
      <c r="A411" s="271"/>
      <c r="E411" s="258"/>
      <c r="F411" s="259"/>
      <c r="G411" s="260"/>
      <c r="H411" s="261" t="str">
        <f t="shared" si="7"/>
        <v xml:space="preserve"> </v>
      </c>
      <c r="K411" s="205">
        <f>Table2[[#This Row],[ON]]-Table2[[#This Row],[OFF]]</f>
        <v>0</v>
      </c>
    </row>
    <row r="412" spans="1:11">
      <c r="A412" s="271"/>
      <c r="E412" s="258"/>
      <c r="F412" s="259"/>
      <c r="G412" s="260"/>
      <c r="H412" s="261" t="str">
        <f t="shared" si="7"/>
        <v xml:space="preserve"> </v>
      </c>
      <c r="K412" s="205">
        <f>Table2[[#This Row],[ON]]-Table2[[#This Row],[OFF]]</f>
        <v>0</v>
      </c>
    </row>
    <row r="413" spans="1:11">
      <c r="A413" s="271"/>
      <c r="E413" s="258"/>
      <c r="F413" s="259"/>
      <c r="G413" s="260"/>
      <c r="H413" s="261" t="str">
        <f t="shared" si="7"/>
        <v xml:space="preserve"> </v>
      </c>
      <c r="K413" s="205">
        <f>Table2[[#This Row],[ON]]-Table2[[#This Row],[OFF]]</f>
        <v>0</v>
      </c>
    </row>
    <row r="414" spans="1:11">
      <c r="A414" s="271"/>
      <c r="E414" s="258"/>
      <c r="F414" s="259"/>
      <c r="G414" s="260"/>
      <c r="H414" s="261" t="str">
        <f t="shared" si="7"/>
        <v xml:space="preserve"> </v>
      </c>
      <c r="K414" s="205">
        <f>Table2[[#This Row],[ON]]-Table2[[#This Row],[OFF]]</f>
        <v>0</v>
      </c>
    </row>
    <row r="415" spans="1:11">
      <c r="A415" s="271"/>
      <c r="E415" s="258"/>
      <c r="F415" s="259"/>
      <c r="G415" s="260"/>
      <c r="H415" s="261" t="str">
        <f t="shared" si="7"/>
        <v xml:space="preserve"> </v>
      </c>
      <c r="K415" s="205">
        <f>Table2[[#This Row],[ON]]-Table2[[#This Row],[OFF]]</f>
        <v>0</v>
      </c>
    </row>
    <row r="416" spans="1:11">
      <c r="A416" s="271"/>
      <c r="E416" s="258"/>
      <c r="F416" s="259"/>
      <c r="G416" s="260"/>
      <c r="H416" s="261" t="str">
        <f t="shared" si="7"/>
        <v xml:space="preserve"> </v>
      </c>
      <c r="K416" s="205">
        <f>Table2[[#This Row],[ON]]-Table2[[#This Row],[OFF]]</f>
        <v>0</v>
      </c>
    </row>
    <row r="417" spans="1:11">
      <c r="A417" s="271"/>
      <c r="E417" s="258"/>
      <c r="F417" s="259"/>
      <c r="G417" s="260"/>
      <c r="H417" s="261" t="str">
        <f t="shared" si="7"/>
        <v xml:space="preserve"> </v>
      </c>
      <c r="K417" s="205">
        <f>Table2[[#This Row],[ON]]-Table2[[#This Row],[OFF]]</f>
        <v>0</v>
      </c>
    </row>
    <row r="418" spans="1:11">
      <c r="A418" s="271"/>
      <c r="E418" s="258"/>
      <c r="F418" s="259"/>
      <c r="G418" s="260"/>
      <c r="H418" s="261" t="str">
        <f t="shared" si="7"/>
        <v xml:space="preserve"> </v>
      </c>
      <c r="K418" s="205">
        <f>Table2[[#This Row],[ON]]-Table2[[#This Row],[OFF]]</f>
        <v>0</v>
      </c>
    </row>
    <row r="419" spans="1:11">
      <c r="A419" s="271"/>
      <c r="E419" s="258"/>
      <c r="F419" s="259"/>
      <c r="G419" s="260"/>
      <c r="H419" s="261" t="str">
        <f t="shared" si="7"/>
        <v xml:space="preserve"> </v>
      </c>
      <c r="K419" s="205">
        <f>Table2[[#This Row],[ON]]-Table2[[#This Row],[OFF]]</f>
        <v>0</v>
      </c>
    </row>
    <row r="420" spans="1:11">
      <c r="A420" s="271"/>
      <c r="E420" s="258"/>
      <c r="F420" s="259"/>
      <c r="G420" s="260"/>
      <c r="H420" s="261" t="str">
        <f t="shared" si="7"/>
        <v xml:space="preserve"> </v>
      </c>
      <c r="K420" s="205">
        <f>Table2[[#This Row],[ON]]-Table2[[#This Row],[OFF]]</f>
        <v>0</v>
      </c>
    </row>
    <row r="421" spans="1:11">
      <c r="A421" s="271"/>
      <c r="E421" s="258"/>
      <c r="F421" s="259"/>
      <c r="G421" s="260"/>
      <c r="H421" s="261" t="str">
        <f t="shared" si="7"/>
        <v xml:space="preserve"> </v>
      </c>
      <c r="K421" s="205">
        <f>Table2[[#This Row],[ON]]-Table2[[#This Row],[OFF]]</f>
        <v>0</v>
      </c>
    </row>
    <row r="422" spans="1:11">
      <c r="A422" s="271"/>
      <c r="E422" s="258"/>
      <c r="F422" s="259"/>
      <c r="G422" s="260"/>
      <c r="H422" s="261" t="str">
        <f t="shared" si="7"/>
        <v xml:space="preserve"> </v>
      </c>
      <c r="K422" s="205">
        <f>Table2[[#This Row],[ON]]-Table2[[#This Row],[OFF]]</f>
        <v>0</v>
      </c>
    </row>
    <row r="423" spans="1:11">
      <c r="A423" s="271"/>
      <c r="E423" s="258"/>
      <c r="F423" s="259"/>
      <c r="G423" s="260"/>
      <c r="H423" s="261" t="str">
        <f t="shared" si="7"/>
        <v xml:space="preserve"> </v>
      </c>
      <c r="K423" s="205">
        <f>Table2[[#This Row],[ON]]-Table2[[#This Row],[OFF]]</f>
        <v>0</v>
      </c>
    </row>
    <row r="424" spans="1:11">
      <c r="A424" s="271"/>
      <c r="E424" s="258"/>
      <c r="F424" s="259"/>
      <c r="G424" s="260"/>
      <c r="H424" s="261" t="str">
        <f t="shared" si="7"/>
        <v xml:space="preserve"> </v>
      </c>
      <c r="K424" s="205">
        <f>Table2[[#This Row],[ON]]-Table2[[#This Row],[OFF]]</f>
        <v>0</v>
      </c>
    </row>
    <row r="425" spans="1:11">
      <c r="A425" s="271"/>
      <c r="E425" s="258"/>
      <c r="F425" s="259"/>
      <c r="G425" s="260"/>
      <c r="H425" s="261" t="str">
        <f t="shared" si="7"/>
        <v xml:space="preserve"> </v>
      </c>
      <c r="K425" s="205">
        <f>Table2[[#This Row],[ON]]-Table2[[#This Row],[OFF]]</f>
        <v>0</v>
      </c>
    </row>
    <row r="426" spans="1:11">
      <c r="A426" s="271"/>
      <c r="E426" s="258"/>
      <c r="F426" s="259"/>
      <c r="G426" s="260"/>
      <c r="H426" s="261" t="str">
        <f t="shared" si="7"/>
        <v xml:space="preserve"> </v>
      </c>
      <c r="K426" s="205">
        <f>Table2[[#This Row],[ON]]-Table2[[#This Row],[OFF]]</f>
        <v>0</v>
      </c>
    </row>
    <row r="427" spans="1:11">
      <c r="A427" s="271"/>
      <c r="E427" s="258"/>
      <c r="F427" s="259"/>
      <c r="G427" s="260"/>
      <c r="H427" s="261" t="str">
        <f t="shared" si="7"/>
        <v xml:space="preserve"> </v>
      </c>
      <c r="K427" s="205">
        <f>Table2[[#This Row],[ON]]-Table2[[#This Row],[OFF]]</f>
        <v>0</v>
      </c>
    </row>
    <row r="428" spans="1:11">
      <c r="A428" s="271"/>
      <c r="E428" s="258"/>
      <c r="F428" s="259"/>
      <c r="G428" s="260"/>
      <c r="H428" s="261" t="str">
        <f t="shared" si="7"/>
        <v xml:space="preserve"> </v>
      </c>
      <c r="K428" s="205">
        <f>Table2[[#This Row],[ON]]-Table2[[#This Row],[OFF]]</f>
        <v>0</v>
      </c>
    </row>
    <row r="429" spans="1:11">
      <c r="A429" s="271"/>
      <c r="E429" s="258"/>
      <c r="F429" s="259"/>
      <c r="G429" s="260"/>
      <c r="H429" s="261" t="str">
        <f t="shared" si="7"/>
        <v xml:space="preserve"> </v>
      </c>
      <c r="K429" s="205">
        <f>Table2[[#This Row],[ON]]-Table2[[#This Row],[OFF]]</f>
        <v>0</v>
      </c>
    </row>
    <row r="430" spans="1:11">
      <c r="A430" s="271"/>
      <c r="E430" s="258"/>
      <c r="F430" s="259"/>
      <c r="G430" s="260"/>
      <c r="H430" s="261" t="str">
        <f t="shared" si="7"/>
        <v xml:space="preserve"> </v>
      </c>
      <c r="K430" s="205">
        <f>Table2[[#This Row],[ON]]-Table2[[#This Row],[OFF]]</f>
        <v>0</v>
      </c>
    </row>
    <row r="431" spans="1:11">
      <c r="A431" s="271"/>
      <c r="E431" s="258"/>
      <c r="F431" s="259"/>
      <c r="G431" s="260"/>
      <c r="H431" s="261" t="str">
        <f t="shared" si="7"/>
        <v xml:space="preserve"> </v>
      </c>
      <c r="K431" s="205">
        <f>Table2[[#This Row],[ON]]-Table2[[#This Row],[OFF]]</f>
        <v>0</v>
      </c>
    </row>
    <row r="432" spans="1:11">
      <c r="A432" s="271"/>
      <c r="E432" s="258"/>
      <c r="F432" s="259"/>
      <c r="G432" s="260"/>
      <c r="H432" s="261" t="str">
        <f t="shared" si="7"/>
        <v xml:space="preserve"> </v>
      </c>
      <c r="K432" s="205">
        <f>Table2[[#This Row],[ON]]-Table2[[#This Row],[OFF]]</f>
        <v>0</v>
      </c>
    </row>
    <row r="433" spans="1:11">
      <c r="A433" s="271"/>
      <c r="E433" s="258"/>
      <c r="F433" s="259"/>
      <c r="G433" s="260"/>
      <c r="H433" s="261" t="str">
        <f t="shared" si="7"/>
        <v xml:space="preserve"> </v>
      </c>
      <c r="K433" s="205">
        <f>Table2[[#This Row],[ON]]-Table2[[#This Row],[OFF]]</f>
        <v>0</v>
      </c>
    </row>
    <row r="434" spans="1:11">
      <c r="A434" s="271"/>
      <c r="E434" s="258"/>
      <c r="F434" s="259"/>
      <c r="G434" s="260"/>
      <c r="H434" s="261" t="str">
        <f t="shared" si="7"/>
        <v xml:space="preserve"> </v>
      </c>
      <c r="K434" s="205">
        <f>Table2[[#This Row],[ON]]-Table2[[#This Row],[OFF]]</f>
        <v>0</v>
      </c>
    </row>
    <row r="435" spans="1:11">
      <c r="A435" s="271"/>
      <c r="E435" s="258"/>
      <c r="F435" s="259"/>
      <c r="G435" s="260"/>
      <c r="H435" s="261" t="str">
        <f t="shared" si="7"/>
        <v xml:space="preserve"> </v>
      </c>
      <c r="K435" s="205">
        <f>Table2[[#This Row],[ON]]-Table2[[#This Row],[OFF]]</f>
        <v>0</v>
      </c>
    </row>
    <row r="436" spans="1:11">
      <c r="A436" s="271"/>
      <c r="E436" s="258"/>
      <c r="F436" s="259"/>
      <c r="G436" s="260"/>
      <c r="H436" s="261" t="str">
        <f t="shared" si="7"/>
        <v xml:space="preserve"> </v>
      </c>
      <c r="K436" s="205">
        <f>Table2[[#This Row],[ON]]-Table2[[#This Row],[OFF]]</f>
        <v>0</v>
      </c>
    </row>
    <row r="437" spans="1:11">
      <c r="A437" s="271"/>
      <c r="E437" s="258"/>
      <c r="F437" s="259"/>
      <c r="G437" s="260"/>
      <c r="H437" s="261" t="str">
        <f t="shared" si="7"/>
        <v xml:space="preserve"> </v>
      </c>
      <c r="K437" s="205">
        <f>Table2[[#This Row],[ON]]-Table2[[#This Row],[OFF]]</f>
        <v>0</v>
      </c>
    </row>
    <row r="438" spans="1:11">
      <c r="A438" s="271"/>
      <c r="E438" s="258"/>
      <c r="F438" s="259"/>
      <c r="G438" s="260"/>
      <c r="H438" s="261" t="str">
        <f t="shared" si="7"/>
        <v xml:space="preserve"> </v>
      </c>
      <c r="K438" s="205">
        <f>Table2[[#This Row],[ON]]-Table2[[#This Row],[OFF]]</f>
        <v>0</v>
      </c>
    </row>
    <row r="439" spans="1:11">
      <c r="A439" s="271"/>
      <c r="E439" s="258"/>
      <c r="F439" s="259"/>
      <c r="G439" s="260"/>
      <c r="H439" s="261" t="str">
        <f t="shared" si="7"/>
        <v xml:space="preserve"> </v>
      </c>
      <c r="K439" s="205">
        <f>Table2[[#This Row],[ON]]-Table2[[#This Row],[OFF]]</f>
        <v>0</v>
      </c>
    </row>
    <row r="440" spans="1:11">
      <c r="A440" s="271"/>
      <c r="E440" s="258"/>
      <c r="F440" s="259"/>
      <c r="G440" s="260"/>
      <c r="H440" s="261" t="str">
        <f t="shared" si="7"/>
        <v xml:space="preserve"> </v>
      </c>
      <c r="K440" s="205">
        <f>Table2[[#This Row],[ON]]-Table2[[#This Row],[OFF]]</f>
        <v>0</v>
      </c>
    </row>
    <row r="441" spans="1:11">
      <c r="A441" s="271"/>
      <c r="E441" s="258"/>
      <c r="F441" s="259"/>
      <c r="G441" s="260"/>
      <c r="H441" s="261" t="str">
        <f t="shared" si="7"/>
        <v xml:space="preserve"> </v>
      </c>
      <c r="K441" s="205">
        <f>Table2[[#This Row],[ON]]-Table2[[#This Row],[OFF]]</f>
        <v>0</v>
      </c>
    </row>
    <row r="442" spans="1:11">
      <c r="A442" s="271"/>
      <c r="E442" s="258"/>
      <c r="F442" s="259"/>
      <c r="G442" s="260"/>
      <c r="H442" s="261" t="str">
        <f t="shared" si="7"/>
        <v xml:space="preserve"> </v>
      </c>
      <c r="K442" s="205">
        <f>Table2[[#This Row],[ON]]-Table2[[#This Row],[OFF]]</f>
        <v>0</v>
      </c>
    </row>
    <row r="443" spans="1:11">
      <c r="A443" s="271"/>
      <c r="E443" s="258"/>
      <c r="F443" s="259"/>
      <c r="G443" s="260"/>
      <c r="H443" s="261" t="str">
        <f t="shared" si="7"/>
        <v xml:space="preserve"> </v>
      </c>
      <c r="K443" s="205">
        <f>Table2[[#This Row],[ON]]-Table2[[#This Row],[OFF]]</f>
        <v>0</v>
      </c>
    </row>
    <row r="444" spans="1:11">
      <c r="A444" s="271"/>
      <c r="E444" s="258"/>
      <c r="F444" s="259"/>
      <c r="G444" s="260"/>
      <c r="H444" s="261" t="str">
        <f t="shared" si="7"/>
        <v xml:space="preserve"> </v>
      </c>
      <c r="K444" s="205">
        <f>Table2[[#This Row],[ON]]-Table2[[#This Row],[OFF]]</f>
        <v>0</v>
      </c>
    </row>
    <row r="445" spans="1:11">
      <c r="A445" s="271"/>
      <c r="E445" s="258"/>
      <c r="F445" s="259"/>
      <c r="G445" s="260"/>
      <c r="H445" s="261" t="str">
        <f t="shared" si="7"/>
        <v xml:space="preserve"> </v>
      </c>
      <c r="K445" s="205">
        <f>Table2[[#This Row],[ON]]-Table2[[#This Row],[OFF]]</f>
        <v>0</v>
      </c>
    </row>
    <row r="446" spans="1:11">
      <c r="A446" s="271"/>
      <c r="E446" s="258"/>
      <c r="F446" s="259"/>
      <c r="G446" s="260"/>
      <c r="H446" s="261" t="str">
        <f t="shared" si="7"/>
        <v xml:space="preserve"> </v>
      </c>
      <c r="K446" s="205">
        <f>Table2[[#This Row],[ON]]-Table2[[#This Row],[OFF]]</f>
        <v>0</v>
      </c>
    </row>
    <row r="447" spans="1:11">
      <c r="A447" s="271"/>
      <c r="E447" s="258"/>
      <c r="F447" s="259"/>
      <c r="G447" s="260"/>
      <c r="H447" s="261" t="str">
        <f t="shared" si="7"/>
        <v xml:space="preserve"> </v>
      </c>
      <c r="K447" s="205">
        <f>Table2[[#This Row],[ON]]-Table2[[#This Row],[OFF]]</f>
        <v>0</v>
      </c>
    </row>
    <row r="448" spans="1:11">
      <c r="A448" s="271"/>
      <c r="E448" s="258"/>
      <c r="F448" s="259"/>
      <c r="G448" s="260"/>
      <c r="H448" s="261" t="str">
        <f t="shared" si="7"/>
        <v xml:space="preserve"> </v>
      </c>
      <c r="K448" s="205">
        <f>Table2[[#This Row],[ON]]-Table2[[#This Row],[OFF]]</f>
        <v>0</v>
      </c>
    </row>
    <row r="449" spans="1:11">
      <c r="A449" s="271"/>
      <c r="E449" s="258"/>
      <c r="F449" s="259"/>
      <c r="G449" s="260"/>
      <c r="H449" s="261" t="str">
        <f t="shared" si="7"/>
        <v xml:space="preserve"> </v>
      </c>
      <c r="K449" s="205">
        <f>Table2[[#This Row],[ON]]-Table2[[#This Row],[OFF]]</f>
        <v>0</v>
      </c>
    </row>
    <row r="450" spans="1:11">
      <c r="A450" s="271"/>
      <c r="E450" s="258"/>
      <c r="F450" s="259"/>
      <c r="G450" s="260"/>
      <c r="H450" s="261" t="str">
        <f t="shared" si="7"/>
        <v xml:space="preserve"> </v>
      </c>
      <c r="K450" s="205">
        <f>Table2[[#This Row],[ON]]-Table2[[#This Row],[OFF]]</f>
        <v>0</v>
      </c>
    </row>
    <row r="451" spans="1:11">
      <c r="A451" s="271"/>
      <c r="E451" s="258"/>
      <c r="F451" s="259"/>
      <c r="G451" s="260"/>
      <c r="H451" s="261" t="str">
        <f t="shared" si="7"/>
        <v xml:space="preserve"> </v>
      </c>
      <c r="K451" s="205">
        <f>Table2[[#This Row],[ON]]-Table2[[#This Row],[OFF]]</f>
        <v>0</v>
      </c>
    </row>
    <row r="452" spans="1:11">
      <c r="A452" s="271"/>
      <c r="E452" s="258"/>
      <c r="F452" s="259"/>
      <c r="G452" s="260"/>
      <c r="H452" s="261" t="str">
        <f t="shared" si="7"/>
        <v xml:space="preserve"> </v>
      </c>
      <c r="K452" s="205">
        <f>Table2[[#This Row],[ON]]-Table2[[#This Row],[OFF]]</f>
        <v>0</v>
      </c>
    </row>
    <row r="453" spans="1:11">
      <c r="A453" s="271"/>
      <c r="E453" s="258"/>
      <c r="F453" s="259"/>
      <c r="G453" s="260"/>
      <c r="H453" s="261" t="str">
        <f t="shared" si="7"/>
        <v xml:space="preserve"> </v>
      </c>
      <c r="K453" s="205">
        <f>Table2[[#This Row],[ON]]-Table2[[#This Row],[OFF]]</f>
        <v>0</v>
      </c>
    </row>
    <row r="454" spans="1:11">
      <c r="A454" s="271"/>
      <c r="E454" s="258"/>
      <c r="F454" s="259"/>
      <c r="G454" s="260"/>
      <c r="H454" s="261" t="str">
        <f t="shared" si="7"/>
        <v xml:space="preserve"> </v>
      </c>
      <c r="K454" s="205">
        <f>Table2[[#This Row],[ON]]-Table2[[#This Row],[OFF]]</f>
        <v>0</v>
      </c>
    </row>
    <row r="455" spans="1:11">
      <c r="A455" s="271"/>
      <c r="E455" s="258"/>
      <c r="F455" s="259"/>
      <c r="G455" s="260"/>
      <c r="H455" s="261" t="str">
        <f t="shared" si="7"/>
        <v xml:space="preserve"> </v>
      </c>
      <c r="K455" s="205">
        <f>Table2[[#This Row],[ON]]-Table2[[#This Row],[OFF]]</f>
        <v>0</v>
      </c>
    </row>
    <row r="456" spans="1:11">
      <c r="A456" s="271"/>
      <c r="E456" s="258"/>
      <c r="F456" s="259"/>
      <c r="G456" s="260"/>
      <c r="H456" s="261" t="str">
        <f t="shared" si="7"/>
        <v xml:space="preserve"> </v>
      </c>
      <c r="K456" s="205">
        <f>Table2[[#This Row],[ON]]-Table2[[#This Row],[OFF]]</f>
        <v>0</v>
      </c>
    </row>
    <row r="457" spans="1:11">
      <c r="A457" s="271"/>
      <c r="E457" s="258"/>
      <c r="F457" s="259"/>
      <c r="G457" s="260"/>
      <c r="H457" s="261" t="str">
        <f t="shared" si="7"/>
        <v xml:space="preserve"> </v>
      </c>
      <c r="K457" s="205">
        <f>Table2[[#This Row],[ON]]-Table2[[#This Row],[OFF]]</f>
        <v>0</v>
      </c>
    </row>
    <row r="458" spans="1:11">
      <c r="A458" s="271"/>
      <c r="E458" s="258"/>
      <c r="F458" s="259"/>
      <c r="G458" s="260"/>
      <c r="H458" s="261" t="str">
        <f t="shared" si="7"/>
        <v xml:space="preserve"> </v>
      </c>
      <c r="K458" s="205">
        <f>Table2[[#This Row],[ON]]-Table2[[#This Row],[OFF]]</f>
        <v>0</v>
      </c>
    </row>
    <row r="459" spans="1:11">
      <c r="A459" s="271"/>
      <c r="E459" s="258"/>
      <c r="F459" s="259"/>
      <c r="G459" s="260"/>
      <c r="H459" s="261" t="str">
        <f t="shared" si="7"/>
        <v xml:space="preserve"> </v>
      </c>
      <c r="K459" s="205">
        <f>Table2[[#This Row],[ON]]-Table2[[#This Row],[OFF]]</f>
        <v>0</v>
      </c>
    </row>
    <row r="460" spans="1:11">
      <c r="A460" s="271"/>
      <c r="E460" s="258"/>
      <c r="F460" s="259"/>
      <c r="G460" s="260"/>
      <c r="H460" s="261" t="str">
        <f t="shared" si="7"/>
        <v xml:space="preserve"> </v>
      </c>
      <c r="K460" s="205">
        <f>Table2[[#This Row],[ON]]-Table2[[#This Row],[OFF]]</f>
        <v>0</v>
      </c>
    </row>
    <row r="461" spans="1:11">
      <c r="A461" s="271"/>
      <c r="E461" s="258"/>
      <c r="F461" s="259"/>
      <c r="G461" s="260"/>
      <c r="H461" s="261" t="str">
        <f t="shared" si="7"/>
        <v xml:space="preserve"> </v>
      </c>
      <c r="K461" s="205">
        <f>Table2[[#This Row],[ON]]-Table2[[#This Row],[OFF]]</f>
        <v>0</v>
      </c>
    </row>
    <row r="462" spans="1:11">
      <c r="A462" s="271"/>
      <c r="E462" s="258"/>
      <c r="F462" s="259"/>
      <c r="G462" s="260"/>
      <c r="H462" s="261" t="str">
        <f t="shared" si="7"/>
        <v xml:space="preserve"> </v>
      </c>
      <c r="K462" s="205">
        <f>Table2[[#This Row],[ON]]-Table2[[#This Row],[OFF]]</f>
        <v>0</v>
      </c>
    </row>
    <row r="463" spans="1:11">
      <c r="A463" s="271"/>
      <c r="E463" s="258"/>
      <c r="F463" s="259"/>
      <c r="G463" s="260"/>
      <c r="H463" s="261" t="str">
        <f t="shared" si="7"/>
        <v xml:space="preserve"> </v>
      </c>
      <c r="K463" s="205">
        <f>Table2[[#This Row],[ON]]-Table2[[#This Row],[OFF]]</f>
        <v>0</v>
      </c>
    </row>
    <row r="464" spans="1:11">
      <c r="A464" s="271"/>
      <c r="E464" s="258"/>
      <c r="F464" s="259"/>
      <c r="G464" s="260"/>
      <c r="H464" s="261" t="str">
        <f t="shared" ref="H464:H527" si="8">IF(MID(F464,1,3)="Con","",IF(D464="APAGADO",C464/24*(IF((F464-E464)*24&gt;0,(F464-E464)*24,24+(F464-E464)*24))," "))</f>
        <v xml:space="preserve"> </v>
      </c>
      <c r="K464" s="205">
        <f>Table2[[#This Row],[ON]]-Table2[[#This Row],[OFF]]</f>
        <v>0</v>
      </c>
    </row>
    <row r="465" spans="1:11">
      <c r="A465" s="271"/>
      <c r="E465" s="258"/>
      <c r="F465" s="259"/>
      <c r="G465" s="260"/>
      <c r="H465" s="261" t="str">
        <f t="shared" si="8"/>
        <v xml:space="preserve"> </v>
      </c>
      <c r="K465" s="205">
        <f>Table2[[#This Row],[ON]]-Table2[[#This Row],[OFF]]</f>
        <v>0</v>
      </c>
    </row>
    <row r="466" spans="1:11">
      <c r="A466" s="271"/>
      <c r="E466" s="258"/>
      <c r="F466" s="259"/>
      <c r="G466" s="260"/>
      <c r="H466" s="261" t="str">
        <f t="shared" si="8"/>
        <v xml:space="preserve"> </v>
      </c>
      <c r="K466" s="205">
        <f>Table2[[#This Row],[ON]]-Table2[[#This Row],[OFF]]</f>
        <v>0</v>
      </c>
    </row>
    <row r="467" spans="1:11">
      <c r="A467" s="271"/>
      <c r="E467" s="258"/>
      <c r="F467" s="259"/>
      <c r="G467" s="260"/>
      <c r="H467" s="261" t="str">
        <f t="shared" si="8"/>
        <v xml:space="preserve"> </v>
      </c>
      <c r="K467" s="205">
        <f>Table2[[#This Row],[ON]]-Table2[[#This Row],[OFF]]</f>
        <v>0</v>
      </c>
    </row>
    <row r="468" spans="1:11">
      <c r="A468" s="271"/>
      <c r="E468" s="258"/>
      <c r="F468" s="259"/>
      <c r="G468" s="260"/>
      <c r="H468" s="261" t="str">
        <f t="shared" si="8"/>
        <v xml:space="preserve"> </v>
      </c>
      <c r="K468" s="205">
        <f>Table2[[#This Row],[ON]]-Table2[[#This Row],[OFF]]</f>
        <v>0</v>
      </c>
    </row>
    <row r="469" spans="1:11">
      <c r="A469" s="271"/>
      <c r="E469" s="258"/>
      <c r="F469" s="259"/>
      <c r="G469" s="260"/>
      <c r="H469" s="261" t="str">
        <f t="shared" si="8"/>
        <v xml:space="preserve"> </v>
      </c>
      <c r="K469" s="205">
        <f>Table2[[#This Row],[ON]]-Table2[[#This Row],[OFF]]</f>
        <v>0</v>
      </c>
    </row>
    <row r="470" spans="1:11">
      <c r="A470" s="271"/>
      <c r="E470" s="258"/>
      <c r="F470" s="259"/>
      <c r="G470" s="260"/>
      <c r="H470" s="261" t="str">
        <f t="shared" si="8"/>
        <v xml:space="preserve"> </v>
      </c>
      <c r="K470" s="205">
        <f>Table2[[#This Row],[ON]]-Table2[[#This Row],[OFF]]</f>
        <v>0</v>
      </c>
    </row>
    <row r="471" spans="1:11">
      <c r="A471" s="271"/>
      <c r="E471" s="258"/>
      <c r="F471" s="259"/>
      <c r="G471" s="260"/>
      <c r="H471" s="261" t="str">
        <f t="shared" si="8"/>
        <v xml:space="preserve"> </v>
      </c>
      <c r="K471" s="205">
        <f>Table2[[#This Row],[ON]]-Table2[[#This Row],[OFF]]</f>
        <v>0</v>
      </c>
    </row>
    <row r="472" spans="1:11">
      <c r="A472" s="271"/>
      <c r="E472" s="258"/>
      <c r="F472" s="259"/>
      <c r="G472" s="260"/>
      <c r="H472" s="261" t="str">
        <f t="shared" si="8"/>
        <v xml:space="preserve"> </v>
      </c>
      <c r="K472" s="205">
        <f>Table2[[#This Row],[ON]]-Table2[[#This Row],[OFF]]</f>
        <v>0</v>
      </c>
    </row>
    <row r="473" spans="1:11">
      <c r="A473" s="271"/>
      <c r="E473" s="258"/>
      <c r="F473" s="259"/>
      <c r="G473" s="260"/>
      <c r="H473" s="261" t="str">
        <f t="shared" si="8"/>
        <v xml:space="preserve"> </v>
      </c>
      <c r="K473" s="205">
        <f>Table2[[#This Row],[ON]]-Table2[[#This Row],[OFF]]</f>
        <v>0</v>
      </c>
    </row>
    <row r="474" spans="1:11">
      <c r="A474" s="271"/>
      <c r="E474" s="258"/>
      <c r="F474" s="259"/>
      <c r="G474" s="260"/>
      <c r="H474" s="261" t="str">
        <f t="shared" si="8"/>
        <v xml:space="preserve"> </v>
      </c>
      <c r="K474" s="205">
        <f>Table2[[#This Row],[ON]]-Table2[[#This Row],[OFF]]</f>
        <v>0</v>
      </c>
    </row>
    <row r="475" spans="1:11">
      <c r="A475" s="271"/>
      <c r="E475" s="258"/>
      <c r="F475" s="259"/>
      <c r="G475" s="260"/>
      <c r="H475" s="261" t="str">
        <f t="shared" si="8"/>
        <v xml:space="preserve"> </v>
      </c>
      <c r="K475" s="205">
        <f>Table2[[#This Row],[ON]]-Table2[[#This Row],[OFF]]</f>
        <v>0</v>
      </c>
    </row>
    <row r="476" spans="1:11">
      <c r="A476" s="271"/>
      <c r="E476" s="258"/>
      <c r="F476" s="259"/>
      <c r="G476" s="260"/>
      <c r="H476" s="261" t="str">
        <f t="shared" si="8"/>
        <v xml:space="preserve"> </v>
      </c>
      <c r="K476" s="205">
        <f>Table2[[#This Row],[ON]]-Table2[[#This Row],[OFF]]</f>
        <v>0</v>
      </c>
    </row>
    <row r="477" spans="1:11">
      <c r="A477" s="271"/>
      <c r="E477" s="258"/>
      <c r="F477" s="259"/>
      <c r="G477" s="260"/>
      <c r="H477" s="261" t="str">
        <f t="shared" si="8"/>
        <v xml:space="preserve"> </v>
      </c>
      <c r="K477" s="205">
        <f>Table2[[#This Row],[ON]]-Table2[[#This Row],[OFF]]</f>
        <v>0</v>
      </c>
    </row>
    <row r="478" spans="1:11">
      <c r="A478" s="271"/>
      <c r="E478" s="258"/>
      <c r="F478" s="259"/>
      <c r="G478" s="260"/>
      <c r="H478" s="261" t="str">
        <f t="shared" si="8"/>
        <v xml:space="preserve"> </v>
      </c>
      <c r="K478" s="205">
        <f>Table2[[#This Row],[ON]]-Table2[[#This Row],[OFF]]</f>
        <v>0</v>
      </c>
    </row>
    <row r="479" spans="1:11">
      <c r="A479" s="271"/>
      <c r="E479" s="258"/>
      <c r="F479" s="259"/>
      <c r="G479" s="260"/>
      <c r="H479" s="261" t="str">
        <f t="shared" si="8"/>
        <v xml:space="preserve"> </v>
      </c>
      <c r="K479" s="205">
        <f>Table2[[#This Row],[ON]]-Table2[[#This Row],[OFF]]</f>
        <v>0</v>
      </c>
    </row>
    <row r="480" spans="1:11">
      <c r="A480" s="271"/>
      <c r="E480" s="258"/>
      <c r="F480" s="259"/>
      <c r="G480" s="260"/>
      <c r="H480" s="261" t="str">
        <f t="shared" si="8"/>
        <v xml:space="preserve"> </v>
      </c>
      <c r="K480" s="205">
        <f>Table2[[#This Row],[ON]]-Table2[[#This Row],[OFF]]</f>
        <v>0</v>
      </c>
    </row>
    <row r="481" spans="1:11">
      <c r="A481" s="271"/>
      <c r="E481" s="258"/>
      <c r="F481" s="259"/>
      <c r="G481" s="260"/>
      <c r="H481" s="261" t="str">
        <f t="shared" si="8"/>
        <v xml:space="preserve"> </v>
      </c>
      <c r="K481" s="205">
        <f>Table2[[#This Row],[ON]]-Table2[[#This Row],[OFF]]</f>
        <v>0</v>
      </c>
    </row>
    <row r="482" spans="1:11">
      <c r="A482" s="271"/>
      <c r="E482" s="258"/>
      <c r="F482" s="259"/>
      <c r="G482" s="260"/>
      <c r="H482" s="261" t="str">
        <f t="shared" si="8"/>
        <v xml:space="preserve"> </v>
      </c>
      <c r="K482" s="205">
        <f>Table2[[#This Row],[ON]]-Table2[[#This Row],[OFF]]</f>
        <v>0</v>
      </c>
    </row>
    <row r="483" spans="1:11">
      <c r="A483" s="271"/>
      <c r="E483" s="258"/>
      <c r="F483" s="259"/>
      <c r="G483" s="260"/>
      <c r="H483" s="261" t="str">
        <f t="shared" si="8"/>
        <v xml:space="preserve"> </v>
      </c>
      <c r="K483" s="205">
        <f>Table2[[#This Row],[ON]]-Table2[[#This Row],[OFF]]</f>
        <v>0</v>
      </c>
    </row>
    <row r="484" spans="1:11">
      <c r="A484" s="271"/>
      <c r="E484" s="258"/>
      <c r="F484" s="259"/>
      <c r="G484" s="260"/>
      <c r="H484" s="261" t="str">
        <f t="shared" si="8"/>
        <v xml:space="preserve"> </v>
      </c>
      <c r="K484" s="205">
        <f>Table2[[#This Row],[ON]]-Table2[[#This Row],[OFF]]</f>
        <v>0</v>
      </c>
    </row>
    <row r="485" spans="1:11">
      <c r="A485" s="271"/>
      <c r="E485" s="258"/>
      <c r="F485" s="259"/>
      <c r="G485" s="260"/>
      <c r="H485" s="261" t="str">
        <f t="shared" si="8"/>
        <v xml:space="preserve"> </v>
      </c>
      <c r="K485" s="205">
        <f>Table2[[#This Row],[ON]]-Table2[[#This Row],[OFF]]</f>
        <v>0</v>
      </c>
    </row>
    <row r="486" spans="1:11">
      <c r="A486" s="271"/>
      <c r="E486" s="258"/>
      <c r="F486" s="259"/>
      <c r="G486" s="260"/>
      <c r="H486" s="261" t="str">
        <f t="shared" si="8"/>
        <v xml:space="preserve"> </v>
      </c>
      <c r="K486" s="205">
        <f>Table2[[#This Row],[ON]]-Table2[[#This Row],[OFF]]</f>
        <v>0</v>
      </c>
    </row>
    <row r="487" spans="1:11">
      <c r="A487" s="271"/>
      <c r="E487" s="258"/>
      <c r="F487" s="259"/>
      <c r="G487" s="260"/>
      <c r="H487" s="261" t="str">
        <f t="shared" si="8"/>
        <v xml:space="preserve"> </v>
      </c>
      <c r="K487" s="205">
        <f>Table2[[#This Row],[ON]]-Table2[[#This Row],[OFF]]</f>
        <v>0</v>
      </c>
    </row>
    <row r="488" spans="1:11">
      <c r="A488" s="271"/>
      <c r="E488" s="258"/>
      <c r="F488" s="259"/>
      <c r="G488" s="260"/>
      <c r="H488" s="261" t="str">
        <f t="shared" si="8"/>
        <v xml:space="preserve"> </v>
      </c>
      <c r="K488" s="205">
        <f>Table2[[#This Row],[ON]]-Table2[[#This Row],[OFF]]</f>
        <v>0</v>
      </c>
    </row>
    <row r="489" spans="1:11">
      <c r="A489" s="271"/>
      <c r="E489" s="258"/>
      <c r="F489" s="259"/>
      <c r="G489" s="260"/>
      <c r="H489" s="261" t="str">
        <f t="shared" si="8"/>
        <v xml:space="preserve"> </v>
      </c>
      <c r="K489" s="205">
        <f>Table2[[#This Row],[ON]]-Table2[[#This Row],[OFF]]</f>
        <v>0</v>
      </c>
    </row>
    <row r="490" spans="1:11">
      <c r="A490" s="271"/>
      <c r="E490" s="258"/>
      <c r="F490" s="259"/>
      <c r="G490" s="260"/>
      <c r="H490" s="261" t="str">
        <f t="shared" si="8"/>
        <v xml:space="preserve"> </v>
      </c>
      <c r="K490" s="205">
        <f>Table2[[#This Row],[ON]]-Table2[[#This Row],[OFF]]</f>
        <v>0</v>
      </c>
    </row>
    <row r="491" spans="1:11">
      <c r="A491" s="271"/>
      <c r="E491" s="258"/>
      <c r="F491" s="259"/>
      <c r="G491" s="260"/>
      <c r="H491" s="261" t="str">
        <f t="shared" si="8"/>
        <v xml:space="preserve"> </v>
      </c>
      <c r="K491" s="205">
        <f>Table2[[#This Row],[ON]]-Table2[[#This Row],[OFF]]</f>
        <v>0</v>
      </c>
    </row>
    <row r="492" spans="1:11">
      <c r="A492" s="271"/>
      <c r="E492" s="258"/>
      <c r="F492" s="259"/>
      <c r="G492" s="260"/>
      <c r="H492" s="261" t="str">
        <f t="shared" si="8"/>
        <v xml:space="preserve"> </v>
      </c>
      <c r="K492" s="205">
        <f>Table2[[#This Row],[ON]]-Table2[[#This Row],[OFF]]</f>
        <v>0</v>
      </c>
    </row>
    <row r="493" spans="1:11">
      <c r="A493" s="271"/>
      <c r="E493" s="258"/>
      <c r="F493" s="259"/>
      <c r="G493" s="260"/>
      <c r="H493" s="261" t="str">
        <f t="shared" si="8"/>
        <v xml:space="preserve"> </v>
      </c>
      <c r="K493" s="205">
        <f>Table2[[#This Row],[ON]]-Table2[[#This Row],[OFF]]</f>
        <v>0</v>
      </c>
    </row>
    <row r="494" spans="1:11">
      <c r="A494" s="271"/>
      <c r="E494" s="258"/>
      <c r="F494" s="259"/>
      <c r="G494" s="260"/>
      <c r="H494" s="261" t="str">
        <f t="shared" si="8"/>
        <v xml:space="preserve"> </v>
      </c>
      <c r="K494" s="205">
        <f>Table2[[#This Row],[ON]]-Table2[[#This Row],[OFF]]</f>
        <v>0</v>
      </c>
    </row>
    <row r="495" spans="1:11">
      <c r="A495" s="271"/>
      <c r="E495" s="258"/>
      <c r="F495" s="259"/>
      <c r="G495" s="260"/>
      <c r="H495" s="261" t="str">
        <f t="shared" si="8"/>
        <v xml:space="preserve"> </v>
      </c>
      <c r="K495" s="205">
        <f>Table2[[#This Row],[ON]]-Table2[[#This Row],[OFF]]</f>
        <v>0</v>
      </c>
    </row>
    <row r="496" spans="1:11">
      <c r="A496" s="271"/>
      <c r="E496" s="258"/>
      <c r="F496" s="259"/>
      <c r="G496" s="260"/>
      <c r="H496" s="261" t="str">
        <f t="shared" si="8"/>
        <v xml:space="preserve"> </v>
      </c>
      <c r="K496" s="205">
        <f>Table2[[#This Row],[ON]]-Table2[[#This Row],[OFF]]</f>
        <v>0</v>
      </c>
    </row>
    <row r="497" spans="1:11">
      <c r="A497" s="271"/>
      <c r="E497" s="258"/>
      <c r="F497" s="259"/>
      <c r="G497" s="260"/>
      <c r="H497" s="261" t="str">
        <f t="shared" si="8"/>
        <v xml:space="preserve"> </v>
      </c>
      <c r="K497" s="205">
        <f>Table2[[#This Row],[ON]]-Table2[[#This Row],[OFF]]</f>
        <v>0</v>
      </c>
    </row>
    <row r="498" spans="1:11">
      <c r="A498" s="271"/>
      <c r="E498" s="258"/>
      <c r="F498" s="259"/>
      <c r="G498" s="260"/>
      <c r="H498" s="261" t="str">
        <f t="shared" si="8"/>
        <v xml:space="preserve"> </v>
      </c>
      <c r="K498" s="205">
        <f>Table2[[#This Row],[ON]]-Table2[[#This Row],[OFF]]</f>
        <v>0</v>
      </c>
    </row>
    <row r="499" spans="1:11">
      <c r="A499" s="271"/>
      <c r="E499" s="258"/>
      <c r="F499" s="259"/>
      <c r="G499" s="260"/>
      <c r="H499" s="261" t="str">
        <f t="shared" si="8"/>
        <v xml:space="preserve"> </v>
      </c>
      <c r="K499" s="205">
        <f>Table2[[#This Row],[ON]]-Table2[[#This Row],[OFF]]</f>
        <v>0</v>
      </c>
    </row>
    <row r="500" spans="1:11">
      <c r="A500" s="271"/>
      <c r="E500" s="258"/>
      <c r="F500" s="259"/>
      <c r="G500" s="260"/>
      <c r="H500" s="261" t="str">
        <f t="shared" si="8"/>
        <v xml:space="preserve"> </v>
      </c>
      <c r="K500" s="205">
        <f>Table2[[#This Row],[ON]]-Table2[[#This Row],[OFF]]</f>
        <v>0</v>
      </c>
    </row>
    <row r="501" spans="1:11">
      <c r="A501" s="271"/>
      <c r="E501" s="258"/>
      <c r="F501" s="259"/>
      <c r="G501" s="260"/>
      <c r="H501" s="261" t="str">
        <f t="shared" si="8"/>
        <v xml:space="preserve"> </v>
      </c>
      <c r="K501" s="205">
        <f>Table2[[#This Row],[ON]]-Table2[[#This Row],[OFF]]</f>
        <v>0</v>
      </c>
    </row>
    <row r="502" spans="1:11">
      <c r="A502" s="271"/>
      <c r="E502" s="258"/>
      <c r="F502" s="259"/>
      <c r="G502" s="260"/>
      <c r="H502" s="261" t="str">
        <f t="shared" si="8"/>
        <v xml:space="preserve"> </v>
      </c>
      <c r="K502" s="205">
        <f>Table2[[#This Row],[ON]]-Table2[[#This Row],[OFF]]</f>
        <v>0</v>
      </c>
    </row>
    <row r="503" spans="1:11">
      <c r="A503" s="271"/>
      <c r="E503" s="258"/>
      <c r="F503" s="259"/>
      <c r="G503" s="260"/>
      <c r="H503" s="261" t="str">
        <f t="shared" si="8"/>
        <v xml:space="preserve"> </v>
      </c>
      <c r="K503" s="205">
        <f>Table2[[#This Row],[ON]]-Table2[[#This Row],[OFF]]</f>
        <v>0</v>
      </c>
    </row>
    <row r="504" spans="1:11">
      <c r="A504" s="271"/>
      <c r="E504" s="258"/>
      <c r="F504" s="259"/>
      <c r="G504" s="260"/>
      <c r="H504" s="261" t="str">
        <f t="shared" si="8"/>
        <v xml:space="preserve"> </v>
      </c>
      <c r="K504" s="205">
        <f>Table2[[#This Row],[ON]]-Table2[[#This Row],[OFF]]</f>
        <v>0</v>
      </c>
    </row>
    <row r="505" spans="1:11">
      <c r="A505" s="271"/>
      <c r="E505" s="258"/>
      <c r="F505" s="259"/>
      <c r="G505" s="260"/>
      <c r="H505" s="261" t="str">
        <f t="shared" si="8"/>
        <v xml:space="preserve"> </v>
      </c>
      <c r="K505" s="205">
        <f>Table2[[#This Row],[ON]]-Table2[[#This Row],[OFF]]</f>
        <v>0</v>
      </c>
    </row>
    <row r="506" spans="1:11">
      <c r="A506" s="271"/>
      <c r="E506" s="258"/>
      <c r="F506" s="259"/>
      <c r="G506" s="260"/>
      <c r="H506" s="261" t="str">
        <f t="shared" si="8"/>
        <v xml:space="preserve"> </v>
      </c>
      <c r="K506" s="205">
        <f>Table2[[#This Row],[ON]]-Table2[[#This Row],[OFF]]</f>
        <v>0</v>
      </c>
    </row>
    <row r="507" spans="1:11">
      <c r="A507" s="271"/>
      <c r="E507" s="258"/>
      <c r="F507" s="259"/>
      <c r="G507" s="260"/>
      <c r="H507" s="261" t="str">
        <f t="shared" si="8"/>
        <v xml:space="preserve"> </v>
      </c>
      <c r="K507" s="205">
        <f>Table2[[#This Row],[ON]]-Table2[[#This Row],[OFF]]</f>
        <v>0</v>
      </c>
    </row>
    <row r="508" spans="1:11">
      <c r="A508" s="271"/>
      <c r="E508" s="258"/>
      <c r="F508" s="259"/>
      <c r="G508" s="260"/>
      <c r="H508" s="261" t="str">
        <f t="shared" si="8"/>
        <v xml:space="preserve"> </v>
      </c>
      <c r="K508" s="205">
        <f>Table2[[#This Row],[ON]]-Table2[[#This Row],[OFF]]</f>
        <v>0</v>
      </c>
    </row>
    <row r="509" spans="1:11">
      <c r="A509" s="271"/>
      <c r="E509" s="258"/>
      <c r="F509" s="259"/>
      <c r="G509" s="260"/>
      <c r="H509" s="261" t="str">
        <f t="shared" si="8"/>
        <v xml:space="preserve"> </v>
      </c>
      <c r="K509" s="205">
        <f>Table2[[#This Row],[ON]]-Table2[[#This Row],[OFF]]</f>
        <v>0</v>
      </c>
    </row>
    <row r="510" spans="1:11">
      <c r="A510" s="271"/>
      <c r="E510" s="258"/>
      <c r="F510" s="259"/>
      <c r="G510" s="260"/>
      <c r="H510" s="261" t="str">
        <f t="shared" si="8"/>
        <v xml:space="preserve"> </v>
      </c>
      <c r="K510" s="205">
        <f>Table2[[#This Row],[ON]]-Table2[[#This Row],[OFF]]</f>
        <v>0</v>
      </c>
    </row>
    <row r="511" spans="1:11">
      <c r="A511" s="271"/>
      <c r="E511" s="258"/>
      <c r="F511" s="259"/>
      <c r="G511" s="260"/>
      <c r="H511" s="261" t="str">
        <f t="shared" si="8"/>
        <v xml:space="preserve"> </v>
      </c>
      <c r="K511" s="205">
        <f>Table2[[#This Row],[ON]]-Table2[[#This Row],[OFF]]</f>
        <v>0</v>
      </c>
    </row>
    <row r="512" spans="1:11">
      <c r="A512" s="271"/>
      <c r="E512" s="258"/>
      <c r="F512" s="259"/>
      <c r="G512" s="260"/>
      <c r="H512" s="261" t="str">
        <f t="shared" si="8"/>
        <v xml:space="preserve"> </v>
      </c>
      <c r="K512" s="205">
        <f>Table2[[#This Row],[ON]]-Table2[[#This Row],[OFF]]</f>
        <v>0</v>
      </c>
    </row>
    <row r="513" spans="1:11">
      <c r="A513" s="271"/>
      <c r="E513" s="258"/>
      <c r="F513" s="259"/>
      <c r="G513" s="260"/>
      <c r="H513" s="261" t="str">
        <f t="shared" si="8"/>
        <v xml:space="preserve"> </v>
      </c>
      <c r="K513" s="205">
        <f>Table2[[#This Row],[ON]]-Table2[[#This Row],[OFF]]</f>
        <v>0</v>
      </c>
    </row>
    <row r="514" spans="1:11">
      <c r="A514" s="271"/>
      <c r="E514" s="258"/>
      <c r="F514" s="259"/>
      <c r="G514" s="260"/>
      <c r="H514" s="261" t="str">
        <f t="shared" si="8"/>
        <v xml:space="preserve"> </v>
      </c>
      <c r="K514" s="205">
        <f>Table2[[#This Row],[ON]]-Table2[[#This Row],[OFF]]</f>
        <v>0</v>
      </c>
    </row>
    <row r="515" spans="1:11">
      <c r="A515" s="271"/>
      <c r="E515" s="258"/>
      <c r="F515" s="259"/>
      <c r="G515" s="260"/>
      <c r="H515" s="261" t="str">
        <f t="shared" si="8"/>
        <v xml:space="preserve"> </v>
      </c>
      <c r="K515" s="205">
        <f>Table2[[#This Row],[ON]]-Table2[[#This Row],[OFF]]</f>
        <v>0</v>
      </c>
    </row>
    <row r="516" spans="1:11">
      <c r="A516" s="271"/>
      <c r="E516" s="258"/>
      <c r="F516" s="259"/>
      <c r="G516" s="260"/>
      <c r="H516" s="261" t="str">
        <f t="shared" si="8"/>
        <v xml:space="preserve"> </v>
      </c>
      <c r="K516" s="205">
        <f>Table2[[#This Row],[ON]]-Table2[[#This Row],[OFF]]</f>
        <v>0</v>
      </c>
    </row>
    <row r="517" spans="1:11">
      <c r="A517" s="271"/>
      <c r="E517" s="258"/>
      <c r="F517" s="259"/>
      <c r="G517" s="260"/>
      <c r="H517" s="261" t="str">
        <f t="shared" si="8"/>
        <v xml:space="preserve"> </v>
      </c>
      <c r="K517" s="205">
        <f>Table2[[#This Row],[ON]]-Table2[[#This Row],[OFF]]</f>
        <v>0</v>
      </c>
    </row>
    <row r="518" spans="1:11">
      <c r="A518" s="271"/>
      <c r="E518" s="258"/>
      <c r="F518" s="259"/>
      <c r="G518" s="260"/>
      <c r="H518" s="261" t="str">
        <f t="shared" si="8"/>
        <v xml:space="preserve"> </v>
      </c>
      <c r="K518" s="205">
        <f>Table2[[#This Row],[ON]]-Table2[[#This Row],[OFF]]</f>
        <v>0</v>
      </c>
    </row>
    <row r="519" spans="1:11">
      <c r="A519" s="271"/>
      <c r="E519" s="258"/>
      <c r="F519" s="259"/>
      <c r="G519" s="260"/>
      <c r="H519" s="261" t="str">
        <f t="shared" si="8"/>
        <v xml:space="preserve"> </v>
      </c>
      <c r="K519" s="205">
        <f>Table2[[#This Row],[ON]]-Table2[[#This Row],[OFF]]</f>
        <v>0</v>
      </c>
    </row>
    <row r="520" spans="1:11">
      <c r="A520" s="271"/>
      <c r="E520" s="258"/>
      <c r="F520" s="259"/>
      <c r="G520" s="260"/>
      <c r="H520" s="261" t="str">
        <f t="shared" si="8"/>
        <v xml:space="preserve"> </v>
      </c>
      <c r="K520" s="205">
        <f>Table2[[#This Row],[ON]]-Table2[[#This Row],[OFF]]</f>
        <v>0</v>
      </c>
    </row>
    <row r="521" spans="1:11">
      <c r="A521" s="271"/>
      <c r="E521" s="258"/>
      <c r="F521" s="259"/>
      <c r="G521" s="260"/>
      <c r="H521" s="261" t="str">
        <f t="shared" si="8"/>
        <v xml:space="preserve"> </v>
      </c>
      <c r="K521" s="205">
        <f>Table2[[#This Row],[ON]]-Table2[[#This Row],[OFF]]</f>
        <v>0</v>
      </c>
    </row>
    <row r="522" spans="1:11">
      <c r="A522" s="271"/>
      <c r="E522" s="258"/>
      <c r="F522" s="259"/>
      <c r="G522" s="260"/>
      <c r="H522" s="261" t="str">
        <f t="shared" si="8"/>
        <v xml:space="preserve"> </v>
      </c>
      <c r="K522" s="205">
        <f>Table2[[#This Row],[ON]]-Table2[[#This Row],[OFF]]</f>
        <v>0</v>
      </c>
    </row>
    <row r="523" spans="1:11">
      <c r="A523" s="271"/>
      <c r="E523" s="258"/>
      <c r="F523" s="259"/>
      <c r="G523" s="260"/>
      <c r="H523" s="261" t="str">
        <f t="shared" si="8"/>
        <v xml:space="preserve"> </v>
      </c>
      <c r="K523" s="205">
        <f>Table2[[#This Row],[ON]]-Table2[[#This Row],[OFF]]</f>
        <v>0</v>
      </c>
    </row>
    <row r="524" spans="1:11">
      <c r="A524" s="271"/>
      <c r="E524" s="258"/>
      <c r="F524" s="259"/>
      <c r="G524" s="260"/>
      <c r="H524" s="261" t="str">
        <f t="shared" si="8"/>
        <v xml:space="preserve"> </v>
      </c>
      <c r="K524" s="205">
        <f>Table2[[#This Row],[ON]]-Table2[[#This Row],[OFF]]</f>
        <v>0</v>
      </c>
    </row>
    <row r="525" spans="1:11">
      <c r="A525" s="271"/>
      <c r="E525" s="258"/>
      <c r="F525" s="259"/>
      <c r="G525" s="260"/>
      <c r="H525" s="261" t="str">
        <f t="shared" si="8"/>
        <v xml:space="preserve"> </v>
      </c>
      <c r="K525" s="205">
        <f>Table2[[#This Row],[ON]]-Table2[[#This Row],[OFF]]</f>
        <v>0</v>
      </c>
    </row>
    <row r="526" spans="1:11">
      <c r="A526" s="271"/>
      <c r="E526" s="258"/>
      <c r="F526" s="259"/>
      <c r="G526" s="260"/>
      <c r="H526" s="261" t="str">
        <f t="shared" si="8"/>
        <v xml:space="preserve"> </v>
      </c>
      <c r="K526" s="205">
        <f>Table2[[#This Row],[ON]]-Table2[[#This Row],[OFF]]</f>
        <v>0</v>
      </c>
    </row>
    <row r="527" spans="1:11">
      <c r="A527" s="271"/>
      <c r="E527" s="258"/>
      <c r="F527" s="259"/>
      <c r="G527" s="260"/>
      <c r="H527" s="261" t="str">
        <f t="shared" si="8"/>
        <v xml:space="preserve"> </v>
      </c>
      <c r="K527" s="205">
        <f>Table2[[#This Row],[ON]]-Table2[[#This Row],[OFF]]</f>
        <v>0</v>
      </c>
    </row>
    <row r="528" spans="1:11">
      <c r="A528" s="271"/>
      <c r="E528" s="258"/>
      <c r="F528" s="259"/>
      <c r="G528" s="260"/>
      <c r="H528" s="261" t="str">
        <f t="shared" ref="H528:H591" si="9">IF(MID(F528,1,3)="Con","",IF(D528="APAGADO",C528/24*(IF((F528-E528)*24&gt;0,(F528-E528)*24,24+(F528-E528)*24))," "))</f>
        <v xml:space="preserve"> </v>
      </c>
      <c r="K528" s="205">
        <f>Table2[[#This Row],[ON]]-Table2[[#This Row],[OFF]]</f>
        <v>0</v>
      </c>
    </row>
    <row r="529" spans="1:11">
      <c r="A529" s="271"/>
      <c r="E529" s="258"/>
      <c r="F529" s="259"/>
      <c r="G529" s="260"/>
      <c r="H529" s="261" t="str">
        <f t="shared" si="9"/>
        <v xml:space="preserve"> </v>
      </c>
      <c r="K529" s="205">
        <f>Table2[[#This Row],[ON]]-Table2[[#This Row],[OFF]]</f>
        <v>0</v>
      </c>
    </row>
    <row r="530" spans="1:11">
      <c r="A530" s="271"/>
      <c r="E530" s="258"/>
      <c r="F530" s="259"/>
      <c r="G530" s="260"/>
      <c r="H530" s="261" t="str">
        <f t="shared" si="9"/>
        <v xml:space="preserve"> </v>
      </c>
      <c r="K530" s="205">
        <f>Table2[[#This Row],[ON]]-Table2[[#This Row],[OFF]]</f>
        <v>0</v>
      </c>
    </row>
    <row r="531" spans="1:11">
      <c r="A531" s="271"/>
      <c r="E531" s="258"/>
      <c r="F531" s="259"/>
      <c r="G531" s="260"/>
      <c r="H531" s="261" t="str">
        <f t="shared" si="9"/>
        <v xml:space="preserve"> </v>
      </c>
      <c r="K531" s="205">
        <f>Table2[[#This Row],[ON]]-Table2[[#This Row],[OFF]]</f>
        <v>0</v>
      </c>
    </row>
    <row r="532" spans="1:11">
      <c r="A532" s="271"/>
      <c r="E532" s="258"/>
      <c r="F532" s="259"/>
      <c r="G532" s="260"/>
      <c r="H532" s="261" t="str">
        <f t="shared" si="9"/>
        <v xml:space="preserve"> </v>
      </c>
      <c r="K532" s="205">
        <f>Table2[[#This Row],[ON]]-Table2[[#This Row],[OFF]]</f>
        <v>0</v>
      </c>
    </row>
    <row r="533" spans="1:11">
      <c r="A533" s="271"/>
      <c r="E533" s="258"/>
      <c r="F533" s="259"/>
      <c r="G533" s="260"/>
      <c r="H533" s="261" t="str">
        <f t="shared" si="9"/>
        <v xml:space="preserve"> </v>
      </c>
      <c r="K533" s="205">
        <f>Table2[[#This Row],[ON]]-Table2[[#This Row],[OFF]]</f>
        <v>0</v>
      </c>
    </row>
    <row r="534" spans="1:11">
      <c r="A534" s="271"/>
      <c r="E534" s="258"/>
      <c r="F534" s="259"/>
      <c r="G534" s="260"/>
      <c r="H534" s="261" t="str">
        <f t="shared" si="9"/>
        <v xml:space="preserve"> </v>
      </c>
      <c r="K534" s="205">
        <f>Table2[[#This Row],[ON]]-Table2[[#This Row],[OFF]]</f>
        <v>0</v>
      </c>
    </row>
    <row r="535" spans="1:11">
      <c r="A535" s="271"/>
      <c r="E535" s="258"/>
      <c r="F535" s="259"/>
      <c r="G535" s="260"/>
      <c r="H535" s="261" t="str">
        <f t="shared" si="9"/>
        <v xml:space="preserve"> </v>
      </c>
      <c r="K535" s="205">
        <f>Table2[[#This Row],[ON]]-Table2[[#This Row],[OFF]]</f>
        <v>0</v>
      </c>
    </row>
    <row r="536" spans="1:11">
      <c r="A536" s="271"/>
      <c r="E536" s="258"/>
      <c r="F536" s="259"/>
      <c r="G536" s="260"/>
      <c r="H536" s="261" t="str">
        <f t="shared" si="9"/>
        <v xml:space="preserve"> </v>
      </c>
      <c r="K536" s="205">
        <f>Table2[[#This Row],[ON]]-Table2[[#This Row],[OFF]]</f>
        <v>0</v>
      </c>
    </row>
    <row r="537" spans="1:11">
      <c r="A537" s="271"/>
      <c r="E537" s="258"/>
      <c r="F537" s="259"/>
      <c r="G537" s="260"/>
      <c r="H537" s="261" t="str">
        <f t="shared" si="9"/>
        <v xml:space="preserve"> </v>
      </c>
      <c r="K537" s="205">
        <f>Table2[[#This Row],[ON]]-Table2[[#This Row],[OFF]]</f>
        <v>0</v>
      </c>
    </row>
    <row r="538" spans="1:11">
      <c r="A538" s="271"/>
      <c r="E538" s="258"/>
      <c r="F538" s="259"/>
      <c r="G538" s="260"/>
      <c r="H538" s="261" t="str">
        <f t="shared" si="9"/>
        <v xml:space="preserve"> </v>
      </c>
      <c r="K538" s="205">
        <f>Table2[[#This Row],[ON]]-Table2[[#This Row],[OFF]]</f>
        <v>0</v>
      </c>
    </row>
    <row r="539" spans="1:11">
      <c r="A539" s="271"/>
      <c r="E539" s="258"/>
      <c r="F539" s="259"/>
      <c r="G539" s="260"/>
      <c r="H539" s="261" t="str">
        <f t="shared" si="9"/>
        <v xml:space="preserve"> </v>
      </c>
      <c r="K539" s="205">
        <f>Table2[[#This Row],[ON]]-Table2[[#This Row],[OFF]]</f>
        <v>0</v>
      </c>
    </row>
    <row r="540" spans="1:11">
      <c r="A540" s="271"/>
      <c r="E540" s="258"/>
      <c r="F540" s="259"/>
      <c r="G540" s="260"/>
      <c r="H540" s="261" t="str">
        <f t="shared" si="9"/>
        <v xml:space="preserve"> </v>
      </c>
      <c r="K540" s="205">
        <f>Table2[[#This Row],[ON]]-Table2[[#This Row],[OFF]]</f>
        <v>0</v>
      </c>
    </row>
    <row r="541" spans="1:11">
      <c r="A541" s="271"/>
      <c r="E541" s="258"/>
      <c r="F541" s="259"/>
      <c r="G541" s="260"/>
      <c r="H541" s="261" t="str">
        <f t="shared" si="9"/>
        <v xml:space="preserve"> </v>
      </c>
      <c r="K541" s="205">
        <f>Table2[[#This Row],[ON]]-Table2[[#This Row],[OFF]]</f>
        <v>0</v>
      </c>
    </row>
    <row r="542" spans="1:11">
      <c r="A542" s="271"/>
      <c r="E542" s="258"/>
      <c r="F542" s="259"/>
      <c r="G542" s="260"/>
      <c r="H542" s="261" t="str">
        <f t="shared" si="9"/>
        <v xml:space="preserve"> </v>
      </c>
      <c r="K542" s="205">
        <f>Table2[[#This Row],[ON]]-Table2[[#This Row],[OFF]]</f>
        <v>0</v>
      </c>
    </row>
    <row r="543" spans="1:11">
      <c r="A543" s="271"/>
      <c r="E543" s="258"/>
      <c r="F543" s="259"/>
      <c r="G543" s="260"/>
      <c r="H543" s="261" t="str">
        <f t="shared" si="9"/>
        <v xml:space="preserve"> </v>
      </c>
      <c r="K543" s="205">
        <f>Table2[[#This Row],[ON]]-Table2[[#This Row],[OFF]]</f>
        <v>0</v>
      </c>
    </row>
    <row r="544" spans="1:11">
      <c r="A544" s="271"/>
      <c r="E544" s="258"/>
      <c r="F544" s="259"/>
      <c r="G544" s="260"/>
      <c r="H544" s="261" t="str">
        <f t="shared" si="9"/>
        <v xml:space="preserve"> </v>
      </c>
      <c r="K544" s="205">
        <f>Table2[[#This Row],[ON]]-Table2[[#This Row],[OFF]]</f>
        <v>0</v>
      </c>
    </row>
    <row r="545" spans="1:11">
      <c r="A545" s="271"/>
      <c r="E545" s="258"/>
      <c r="F545" s="259"/>
      <c r="G545" s="260"/>
      <c r="H545" s="261" t="str">
        <f t="shared" si="9"/>
        <v xml:space="preserve"> </v>
      </c>
      <c r="K545" s="205">
        <f>Table2[[#This Row],[ON]]-Table2[[#This Row],[OFF]]</f>
        <v>0</v>
      </c>
    </row>
    <row r="546" spans="1:11">
      <c r="A546" s="271"/>
      <c r="E546" s="258"/>
      <c r="F546" s="259"/>
      <c r="G546" s="260"/>
      <c r="H546" s="261" t="str">
        <f t="shared" si="9"/>
        <v xml:space="preserve"> </v>
      </c>
      <c r="K546" s="205">
        <f>Table2[[#This Row],[ON]]-Table2[[#This Row],[OFF]]</f>
        <v>0</v>
      </c>
    </row>
    <row r="547" spans="1:11">
      <c r="A547" s="271"/>
      <c r="E547" s="258"/>
      <c r="F547" s="259"/>
      <c r="G547" s="260"/>
      <c r="H547" s="261" t="str">
        <f t="shared" si="9"/>
        <v xml:space="preserve"> </v>
      </c>
      <c r="K547" s="205">
        <f>Table2[[#This Row],[ON]]-Table2[[#This Row],[OFF]]</f>
        <v>0</v>
      </c>
    </row>
    <row r="548" spans="1:11">
      <c r="A548" s="271"/>
      <c r="E548" s="258"/>
      <c r="F548" s="259"/>
      <c r="G548" s="260"/>
      <c r="H548" s="261" t="str">
        <f t="shared" si="9"/>
        <v xml:space="preserve"> </v>
      </c>
      <c r="K548" s="205">
        <f>Table2[[#This Row],[ON]]-Table2[[#This Row],[OFF]]</f>
        <v>0</v>
      </c>
    </row>
    <row r="549" spans="1:11">
      <c r="A549" s="271"/>
      <c r="E549" s="258"/>
      <c r="F549" s="259"/>
      <c r="G549" s="260"/>
      <c r="H549" s="261" t="str">
        <f t="shared" si="9"/>
        <v xml:space="preserve"> </v>
      </c>
      <c r="K549" s="205">
        <f>Table2[[#This Row],[ON]]-Table2[[#This Row],[OFF]]</f>
        <v>0</v>
      </c>
    </row>
    <row r="550" spans="1:11">
      <c r="A550" s="271"/>
      <c r="E550" s="258"/>
      <c r="F550" s="259"/>
      <c r="G550" s="260"/>
      <c r="H550" s="261" t="str">
        <f t="shared" si="9"/>
        <v xml:space="preserve"> </v>
      </c>
      <c r="K550" s="205">
        <f>Table2[[#This Row],[ON]]-Table2[[#This Row],[OFF]]</f>
        <v>0</v>
      </c>
    </row>
    <row r="551" spans="1:11">
      <c r="A551" s="271"/>
      <c r="E551" s="258"/>
      <c r="F551" s="259"/>
      <c r="G551" s="260"/>
      <c r="H551" s="261" t="str">
        <f t="shared" si="9"/>
        <v xml:space="preserve"> </v>
      </c>
      <c r="K551" s="205">
        <f>Table2[[#This Row],[ON]]-Table2[[#This Row],[OFF]]</f>
        <v>0</v>
      </c>
    </row>
    <row r="552" spans="1:11">
      <c r="A552" s="271"/>
      <c r="E552" s="258"/>
      <c r="F552" s="259"/>
      <c r="G552" s="260"/>
      <c r="H552" s="261" t="str">
        <f t="shared" si="9"/>
        <v xml:space="preserve"> </v>
      </c>
      <c r="K552" s="205">
        <f>Table2[[#This Row],[ON]]-Table2[[#This Row],[OFF]]</f>
        <v>0</v>
      </c>
    </row>
    <row r="553" spans="1:11">
      <c r="A553" s="271"/>
      <c r="E553" s="258"/>
      <c r="F553" s="259"/>
      <c r="G553" s="260"/>
      <c r="H553" s="261" t="str">
        <f t="shared" si="9"/>
        <v xml:space="preserve"> </v>
      </c>
      <c r="K553" s="205">
        <f>Table2[[#This Row],[ON]]-Table2[[#This Row],[OFF]]</f>
        <v>0</v>
      </c>
    </row>
    <row r="554" spans="1:11">
      <c r="A554" s="271"/>
      <c r="E554" s="258"/>
      <c r="F554" s="259"/>
      <c r="G554" s="260"/>
      <c r="H554" s="261" t="str">
        <f t="shared" si="9"/>
        <v xml:space="preserve"> </v>
      </c>
      <c r="K554" s="205">
        <f>Table2[[#This Row],[ON]]-Table2[[#This Row],[OFF]]</f>
        <v>0</v>
      </c>
    </row>
    <row r="555" spans="1:11">
      <c r="A555" s="271"/>
      <c r="E555" s="258"/>
      <c r="F555" s="259"/>
      <c r="G555" s="260"/>
      <c r="H555" s="261" t="str">
        <f t="shared" si="9"/>
        <v xml:space="preserve"> </v>
      </c>
      <c r="K555" s="205">
        <f>Table2[[#This Row],[ON]]-Table2[[#This Row],[OFF]]</f>
        <v>0</v>
      </c>
    </row>
    <row r="556" spans="1:11">
      <c r="A556" s="271"/>
      <c r="E556" s="258"/>
      <c r="F556" s="259"/>
      <c r="G556" s="260"/>
      <c r="H556" s="261" t="str">
        <f t="shared" si="9"/>
        <v xml:space="preserve"> </v>
      </c>
      <c r="K556" s="205">
        <f>Table2[[#This Row],[ON]]-Table2[[#This Row],[OFF]]</f>
        <v>0</v>
      </c>
    </row>
    <row r="557" spans="1:11">
      <c r="A557" s="271"/>
      <c r="E557" s="258"/>
      <c r="F557" s="259"/>
      <c r="G557" s="260"/>
      <c r="H557" s="261" t="str">
        <f t="shared" si="9"/>
        <v xml:space="preserve"> </v>
      </c>
      <c r="K557" s="205">
        <f>Table2[[#This Row],[ON]]-Table2[[#This Row],[OFF]]</f>
        <v>0</v>
      </c>
    </row>
    <row r="558" spans="1:11">
      <c r="A558" s="271"/>
      <c r="E558" s="258"/>
      <c r="F558" s="259"/>
      <c r="G558" s="260"/>
      <c r="H558" s="261" t="str">
        <f t="shared" si="9"/>
        <v xml:space="preserve"> </v>
      </c>
      <c r="K558" s="205">
        <f>Table2[[#This Row],[ON]]-Table2[[#This Row],[OFF]]</f>
        <v>0</v>
      </c>
    </row>
    <row r="559" spans="1:11">
      <c r="A559" s="271"/>
      <c r="E559" s="258"/>
      <c r="F559" s="259"/>
      <c r="G559" s="260"/>
      <c r="H559" s="261" t="str">
        <f t="shared" si="9"/>
        <v xml:space="preserve"> </v>
      </c>
      <c r="K559" s="205">
        <f>Table2[[#This Row],[ON]]-Table2[[#This Row],[OFF]]</f>
        <v>0</v>
      </c>
    </row>
    <row r="560" spans="1:11">
      <c r="A560" s="271"/>
      <c r="E560" s="258"/>
      <c r="F560" s="259"/>
      <c r="G560" s="260"/>
      <c r="H560" s="261" t="str">
        <f t="shared" si="9"/>
        <v xml:space="preserve"> </v>
      </c>
      <c r="K560" s="205">
        <f>Table2[[#This Row],[ON]]-Table2[[#This Row],[OFF]]</f>
        <v>0</v>
      </c>
    </row>
    <row r="561" spans="1:11">
      <c r="A561" s="271"/>
      <c r="E561" s="258"/>
      <c r="F561" s="259"/>
      <c r="G561" s="260"/>
      <c r="H561" s="261" t="str">
        <f t="shared" si="9"/>
        <v xml:space="preserve"> </v>
      </c>
      <c r="K561" s="205">
        <f>Table2[[#This Row],[ON]]-Table2[[#This Row],[OFF]]</f>
        <v>0</v>
      </c>
    </row>
    <row r="562" spans="1:11">
      <c r="A562" s="271"/>
      <c r="E562" s="258"/>
      <c r="F562" s="259"/>
      <c r="G562" s="260"/>
      <c r="H562" s="261" t="str">
        <f t="shared" si="9"/>
        <v xml:space="preserve"> </v>
      </c>
      <c r="K562" s="205">
        <f>Table2[[#This Row],[ON]]-Table2[[#This Row],[OFF]]</f>
        <v>0</v>
      </c>
    </row>
    <row r="563" spans="1:11">
      <c r="A563" s="271"/>
      <c r="E563" s="258"/>
      <c r="F563" s="259"/>
      <c r="G563" s="260"/>
      <c r="H563" s="261" t="str">
        <f t="shared" si="9"/>
        <v xml:space="preserve"> </v>
      </c>
      <c r="K563" s="205">
        <f>Table2[[#This Row],[ON]]-Table2[[#This Row],[OFF]]</f>
        <v>0</v>
      </c>
    </row>
    <row r="564" spans="1:11">
      <c r="A564" s="271"/>
      <c r="E564" s="258"/>
      <c r="F564" s="259"/>
      <c r="G564" s="260"/>
      <c r="H564" s="261" t="str">
        <f t="shared" si="9"/>
        <v xml:space="preserve"> </v>
      </c>
      <c r="K564" s="205">
        <f>Table2[[#This Row],[ON]]-Table2[[#This Row],[OFF]]</f>
        <v>0</v>
      </c>
    </row>
    <row r="565" spans="1:11">
      <c r="A565" s="271"/>
      <c r="E565" s="258"/>
      <c r="F565" s="259"/>
      <c r="G565" s="260"/>
      <c r="H565" s="261" t="str">
        <f t="shared" si="9"/>
        <v xml:space="preserve"> </v>
      </c>
      <c r="K565" s="205">
        <f>Table2[[#This Row],[ON]]-Table2[[#This Row],[OFF]]</f>
        <v>0</v>
      </c>
    </row>
    <row r="566" spans="1:11">
      <c r="A566" s="271"/>
      <c r="E566" s="258"/>
      <c r="F566" s="259"/>
      <c r="G566" s="260"/>
      <c r="H566" s="261" t="str">
        <f t="shared" si="9"/>
        <v xml:space="preserve"> </v>
      </c>
      <c r="K566" s="205">
        <f>Table2[[#This Row],[ON]]-Table2[[#This Row],[OFF]]</f>
        <v>0</v>
      </c>
    </row>
    <row r="567" spans="1:11">
      <c r="A567" s="271"/>
      <c r="E567" s="258"/>
      <c r="F567" s="259"/>
      <c r="G567" s="260"/>
      <c r="H567" s="261" t="str">
        <f t="shared" si="9"/>
        <v xml:space="preserve"> </v>
      </c>
      <c r="K567" s="205">
        <f>Table2[[#This Row],[ON]]-Table2[[#This Row],[OFF]]</f>
        <v>0</v>
      </c>
    </row>
    <row r="568" spans="1:11">
      <c r="A568" s="271"/>
      <c r="E568" s="258"/>
      <c r="F568" s="259"/>
      <c r="G568" s="260"/>
      <c r="H568" s="261" t="str">
        <f t="shared" si="9"/>
        <v xml:space="preserve"> </v>
      </c>
      <c r="K568" s="205">
        <f>Table2[[#This Row],[ON]]-Table2[[#This Row],[OFF]]</f>
        <v>0</v>
      </c>
    </row>
    <row r="569" spans="1:11">
      <c r="A569" s="271"/>
      <c r="E569" s="258"/>
      <c r="F569" s="259"/>
      <c r="G569" s="260"/>
      <c r="H569" s="261" t="str">
        <f t="shared" si="9"/>
        <v xml:space="preserve"> </v>
      </c>
      <c r="K569" s="205">
        <f>Table2[[#This Row],[ON]]-Table2[[#This Row],[OFF]]</f>
        <v>0</v>
      </c>
    </row>
    <row r="570" spans="1:11">
      <c r="A570" s="271"/>
      <c r="E570" s="258"/>
      <c r="F570" s="259"/>
      <c r="G570" s="260"/>
      <c r="H570" s="261" t="str">
        <f t="shared" si="9"/>
        <v xml:space="preserve"> </v>
      </c>
      <c r="K570" s="205">
        <f>Table2[[#This Row],[ON]]-Table2[[#This Row],[OFF]]</f>
        <v>0</v>
      </c>
    </row>
    <row r="571" spans="1:11">
      <c r="A571" s="271"/>
      <c r="E571" s="258"/>
      <c r="F571" s="259"/>
      <c r="G571" s="260"/>
      <c r="H571" s="261" t="str">
        <f t="shared" si="9"/>
        <v xml:space="preserve"> </v>
      </c>
      <c r="K571" s="205">
        <f>Table2[[#This Row],[ON]]-Table2[[#This Row],[OFF]]</f>
        <v>0</v>
      </c>
    </row>
    <row r="572" spans="1:11">
      <c r="A572" s="271"/>
      <c r="E572" s="258"/>
      <c r="F572" s="259"/>
      <c r="G572" s="260"/>
      <c r="H572" s="261" t="str">
        <f t="shared" si="9"/>
        <v xml:space="preserve"> </v>
      </c>
      <c r="K572" s="205">
        <f>Table2[[#This Row],[ON]]-Table2[[#This Row],[OFF]]</f>
        <v>0</v>
      </c>
    </row>
    <row r="573" spans="1:11">
      <c r="A573" s="271"/>
      <c r="E573" s="258"/>
      <c r="F573" s="259"/>
      <c r="G573" s="260"/>
      <c r="H573" s="261" t="str">
        <f t="shared" si="9"/>
        <v xml:space="preserve"> </v>
      </c>
      <c r="K573" s="205">
        <f>Table2[[#This Row],[ON]]-Table2[[#This Row],[OFF]]</f>
        <v>0</v>
      </c>
    </row>
    <row r="574" spans="1:11">
      <c r="A574" s="271"/>
      <c r="E574" s="258"/>
      <c r="F574" s="259"/>
      <c r="G574" s="260"/>
      <c r="H574" s="261" t="str">
        <f t="shared" si="9"/>
        <v xml:space="preserve"> </v>
      </c>
      <c r="K574" s="205">
        <f>Table2[[#This Row],[ON]]-Table2[[#This Row],[OFF]]</f>
        <v>0</v>
      </c>
    </row>
    <row r="575" spans="1:11">
      <c r="A575" s="271"/>
      <c r="E575" s="258"/>
      <c r="F575" s="259"/>
      <c r="G575" s="260"/>
      <c r="H575" s="261" t="str">
        <f t="shared" si="9"/>
        <v xml:space="preserve"> </v>
      </c>
      <c r="K575" s="205">
        <f>Table2[[#This Row],[ON]]-Table2[[#This Row],[OFF]]</f>
        <v>0</v>
      </c>
    </row>
    <row r="576" spans="1:11">
      <c r="A576" s="271"/>
      <c r="E576" s="258"/>
      <c r="F576" s="259"/>
      <c r="G576" s="260"/>
      <c r="H576" s="261" t="str">
        <f t="shared" si="9"/>
        <v xml:space="preserve"> </v>
      </c>
      <c r="K576" s="205">
        <f>Table2[[#This Row],[ON]]-Table2[[#This Row],[OFF]]</f>
        <v>0</v>
      </c>
    </row>
    <row r="577" spans="1:11">
      <c r="A577" s="271"/>
      <c r="E577" s="258"/>
      <c r="F577" s="259"/>
      <c r="G577" s="260"/>
      <c r="H577" s="261" t="str">
        <f t="shared" si="9"/>
        <v xml:space="preserve"> </v>
      </c>
      <c r="K577" s="205">
        <f>Table2[[#This Row],[ON]]-Table2[[#This Row],[OFF]]</f>
        <v>0</v>
      </c>
    </row>
    <row r="578" spans="1:11">
      <c r="A578" s="271"/>
      <c r="E578" s="258"/>
      <c r="F578" s="259"/>
      <c r="G578" s="260"/>
      <c r="H578" s="261" t="str">
        <f t="shared" si="9"/>
        <v xml:space="preserve"> </v>
      </c>
      <c r="K578" s="205">
        <f>Table2[[#This Row],[ON]]-Table2[[#This Row],[OFF]]</f>
        <v>0</v>
      </c>
    </row>
    <row r="579" spans="1:11">
      <c r="A579" s="271"/>
      <c r="E579" s="258"/>
      <c r="F579" s="259"/>
      <c r="G579" s="260"/>
      <c r="H579" s="261" t="str">
        <f t="shared" si="9"/>
        <v xml:space="preserve"> </v>
      </c>
      <c r="K579" s="205">
        <f>Table2[[#This Row],[ON]]-Table2[[#This Row],[OFF]]</f>
        <v>0</v>
      </c>
    </row>
    <row r="580" spans="1:11">
      <c r="A580" s="271"/>
      <c r="E580" s="258"/>
      <c r="F580" s="259"/>
      <c r="G580" s="260"/>
      <c r="H580" s="261" t="str">
        <f t="shared" si="9"/>
        <v xml:space="preserve"> </v>
      </c>
      <c r="K580" s="205">
        <f>Table2[[#This Row],[ON]]-Table2[[#This Row],[OFF]]</f>
        <v>0</v>
      </c>
    </row>
    <row r="581" spans="1:11">
      <c r="A581" s="271"/>
      <c r="E581" s="258"/>
      <c r="F581" s="259"/>
      <c r="G581" s="260"/>
      <c r="H581" s="261" t="str">
        <f t="shared" si="9"/>
        <v xml:space="preserve"> </v>
      </c>
      <c r="K581" s="205">
        <f>Table2[[#This Row],[ON]]-Table2[[#This Row],[OFF]]</f>
        <v>0</v>
      </c>
    </row>
    <row r="582" spans="1:11">
      <c r="A582" s="271"/>
      <c r="E582" s="258"/>
      <c r="F582" s="259"/>
      <c r="G582" s="260"/>
      <c r="H582" s="261" t="str">
        <f t="shared" si="9"/>
        <v xml:space="preserve"> </v>
      </c>
      <c r="K582" s="205">
        <f>Table2[[#This Row],[ON]]-Table2[[#This Row],[OFF]]</f>
        <v>0</v>
      </c>
    </row>
    <row r="583" spans="1:11">
      <c r="A583" s="271"/>
      <c r="E583" s="258"/>
      <c r="F583" s="259"/>
      <c r="G583" s="260"/>
      <c r="H583" s="261" t="str">
        <f t="shared" si="9"/>
        <v xml:space="preserve"> </v>
      </c>
      <c r="K583" s="205">
        <f>Table2[[#This Row],[ON]]-Table2[[#This Row],[OFF]]</f>
        <v>0</v>
      </c>
    </row>
    <row r="584" spans="1:11">
      <c r="A584" s="271"/>
      <c r="E584" s="258"/>
      <c r="F584" s="259"/>
      <c r="G584" s="260"/>
      <c r="H584" s="261" t="str">
        <f t="shared" si="9"/>
        <v xml:space="preserve"> </v>
      </c>
      <c r="K584" s="205">
        <f>Table2[[#This Row],[ON]]-Table2[[#This Row],[OFF]]</f>
        <v>0</v>
      </c>
    </row>
    <row r="585" spans="1:11">
      <c r="A585" s="271"/>
      <c r="E585" s="258"/>
      <c r="F585" s="259"/>
      <c r="G585" s="260"/>
      <c r="H585" s="261" t="str">
        <f t="shared" si="9"/>
        <v xml:space="preserve"> </v>
      </c>
      <c r="K585" s="205">
        <f>Table2[[#This Row],[ON]]-Table2[[#This Row],[OFF]]</f>
        <v>0</v>
      </c>
    </row>
    <row r="586" spans="1:11">
      <c r="A586" s="271"/>
      <c r="E586" s="258"/>
      <c r="F586" s="259"/>
      <c r="G586" s="260"/>
      <c r="H586" s="261" t="str">
        <f t="shared" si="9"/>
        <v xml:space="preserve"> </v>
      </c>
      <c r="K586" s="205">
        <f>Table2[[#This Row],[ON]]-Table2[[#This Row],[OFF]]</f>
        <v>0</v>
      </c>
    </row>
    <row r="587" spans="1:11">
      <c r="A587" s="271"/>
      <c r="E587" s="258"/>
      <c r="F587" s="259"/>
      <c r="G587" s="260"/>
      <c r="H587" s="261" t="str">
        <f t="shared" si="9"/>
        <v xml:space="preserve"> </v>
      </c>
      <c r="K587" s="205">
        <f>Table2[[#This Row],[ON]]-Table2[[#This Row],[OFF]]</f>
        <v>0</v>
      </c>
    </row>
    <row r="588" spans="1:11">
      <c r="A588" s="271"/>
      <c r="E588" s="258"/>
      <c r="F588" s="259"/>
      <c r="G588" s="260"/>
      <c r="H588" s="261" t="str">
        <f t="shared" si="9"/>
        <v xml:space="preserve"> </v>
      </c>
      <c r="K588" s="205">
        <f>Table2[[#This Row],[ON]]-Table2[[#This Row],[OFF]]</f>
        <v>0</v>
      </c>
    </row>
    <row r="589" spans="1:11">
      <c r="A589" s="271"/>
      <c r="E589" s="258"/>
      <c r="F589" s="259"/>
      <c r="G589" s="260"/>
      <c r="H589" s="261" t="str">
        <f t="shared" si="9"/>
        <v xml:space="preserve"> </v>
      </c>
      <c r="K589" s="205">
        <f>Table2[[#This Row],[ON]]-Table2[[#This Row],[OFF]]</f>
        <v>0</v>
      </c>
    </row>
    <row r="590" spans="1:11">
      <c r="A590" s="271"/>
      <c r="E590" s="258"/>
      <c r="F590" s="259"/>
      <c r="G590" s="260"/>
      <c r="H590" s="261" t="str">
        <f t="shared" si="9"/>
        <v xml:space="preserve"> </v>
      </c>
      <c r="K590" s="205">
        <f>Table2[[#This Row],[ON]]-Table2[[#This Row],[OFF]]</f>
        <v>0</v>
      </c>
    </row>
    <row r="591" spans="1:11">
      <c r="A591" s="271"/>
      <c r="E591" s="258"/>
      <c r="F591" s="259"/>
      <c r="G591" s="260"/>
      <c r="H591" s="261" t="str">
        <f t="shared" si="9"/>
        <v xml:space="preserve"> </v>
      </c>
      <c r="K591" s="205">
        <f>Table2[[#This Row],[ON]]-Table2[[#This Row],[OFF]]</f>
        <v>0</v>
      </c>
    </row>
    <row r="592" spans="1:11">
      <c r="A592" s="271"/>
      <c r="E592" s="258"/>
      <c r="F592" s="259"/>
      <c r="G592" s="260"/>
      <c r="H592" s="261" t="str">
        <f t="shared" ref="H592:H625" si="10">IF(MID(F592,1,3)="Con","",IF(D592="APAGADO",C592/24*(IF((F592-E592)*24&gt;0,(F592-E592)*24,24+(F592-E592)*24))," "))</f>
        <v xml:space="preserve"> </v>
      </c>
      <c r="K592" s="205">
        <f>Table2[[#This Row],[ON]]-Table2[[#This Row],[OFF]]</f>
        <v>0</v>
      </c>
    </row>
    <row r="593" spans="1:11">
      <c r="A593" s="271"/>
      <c r="E593" s="258"/>
      <c r="F593" s="259"/>
      <c r="G593" s="260"/>
      <c r="H593" s="261" t="str">
        <f t="shared" si="10"/>
        <v xml:space="preserve"> </v>
      </c>
      <c r="K593" s="205">
        <f>Table2[[#This Row],[ON]]-Table2[[#This Row],[OFF]]</f>
        <v>0</v>
      </c>
    </row>
    <row r="594" spans="1:11">
      <c r="A594" s="271"/>
      <c r="E594" s="258"/>
      <c r="F594" s="259"/>
      <c r="G594" s="260"/>
      <c r="H594" s="261" t="str">
        <f t="shared" si="10"/>
        <v xml:space="preserve"> </v>
      </c>
      <c r="K594" s="205">
        <f>Table2[[#This Row],[ON]]-Table2[[#This Row],[OFF]]</f>
        <v>0</v>
      </c>
    </row>
    <row r="595" spans="1:11">
      <c r="A595" s="271"/>
      <c r="E595" s="258"/>
      <c r="F595" s="259"/>
      <c r="G595" s="260"/>
      <c r="H595" s="261" t="str">
        <f t="shared" si="10"/>
        <v xml:space="preserve"> </v>
      </c>
      <c r="K595" s="205">
        <f>Table2[[#This Row],[ON]]-Table2[[#This Row],[OFF]]</f>
        <v>0</v>
      </c>
    </row>
    <row r="596" spans="1:11">
      <c r="A596" s="271"/>
      <c r="E596" s="258"/>
      <c r="F596" s="259"/>
      <c r="G596" s="260"/>
      <c r="H596" s="261" t="str">
        <f t="shared" si="10"/>
        <v xml:space="preserve"> </v>
      </c>
      <c r="K596" s="205">
        <f>Table2[[#This Row],[ON]]-Table2[[#This Row],[OFF]]</f>
        <v>0</v>
      </c>
    </row>
    <row r="597" spans="1:11">
      <c r="A597" s="271"/>
      <c r="E597" s="258"/>
      <c r="F597" s="259"/>
      <c r="G597" s="260"/>
      <c r="H597" s="261" t="str">
        <f t="shared" si="10"/>
        <v xml:space="preserve"> </v>
      </c>
      <c r="K597" s="205">
        <f>Table2[[#This Row],[ON]]-Table2[[#This Row],[OFF]]</f>
        <v>0</v>
      </c>
    </row>
    <row r="598" spans="1:11">
      <c r="A598" s="271"/>
      <c r="E598" s="258"/>
      <c r="F598" s="259"/>
      <c r="G598" s="260"/>
      <c r="H598" s="261" t="str">
        <f t="shared" si="10"/>
        <v xml:space="preserve"> </v>
      </c>
      <c r="K598" s="205">
        <f>Table2[[#This Row],[ON]]-Table2[[#This Row],[OFF]]</f>
        <v>0</v>
      </c>
    </row>
    <row r="599" spans="1:11">
      <c r="A599" s="271"/>
      <c r="E599" s="258"/>
      <c r="F599" s="259"/>
      <c r="G599" s="260"/>
      <c r="H599" s="261" t="str">
        <f t="shared" si="10"/>
        <v xml:space="preserve"> </v>
      </c>
      <c r="K599" s="205">
        <f>Table2[[#This Row],[ON]]-Table2[[#This Row],[OFF]]</f>
        <v>0</v>
      </c>
    </row>
    <row r="600" spans="1:11">
      <c r="A600" s="271"/>
      <c r="E600" s="258"/>
      <c r="F600" s="259"/>
      <c r="G600" s="260"/>
      <c r="H600" s="261" t="str">
        <f t="shared" si="10"/>
        <v xml:space="preserve"> </v>
      </c>
      <c r="K600" s="205">
        <f>Table2[[#This Row],[ON]]-Table2[[#This Row],[OFF]]</f>
        <v>0</v>
      </c>
    </row>
    <row r="601" spans="1:11">
      <c r="A601" s="271"/>
      <c r="E601" s="258"/>
      <c r="F601" s="259"/>
      <c r="G601" s="260"/>
      <c r="H601" s="261" t="str">
        <f t="shared" si="10"/>
        <v xml:space="preserve"> </v>
      </c>
      <c r="K601" s="205">
        <f>Table2[[#This Row],[ON]]-Table2[[#This Row],[OFF]]</f>
        <v>0</v>
      </c>
    </row>
    <row r="602" spans="1:11">
      <c r="A602" s="271"/>
      <c r="E602" s="258"/>
      <c r="F602" s="259"/>
      <c r="G602" s="260"/>
      <c r="H602" s="261" t="str">
        <f t="shared" si="10"/>
        <v xml:space="preserve"> </v>
      </c>
      <c r="K602" s="205">
        <f>Table2[[#This Row],[ON]]-Table2[[#This Row],[OFF]]</f>
        <v>0</v>
      </c>
    </row>
    <row r="603" spans="1:11">
      <c r="A603" s="271"/>
      <c r="E603" s="258"/>
      <c r="F603" s="259"/>
      <c r="G603" s="260"/>
      <c r="H603" s="261" t="str">
        <f t="shared" si="10"/>
        <v xml:space="preserve"> </v>
      </c>
      <c r="K603" s="205">
        <f>Table2[[#This Row],[ON]]-Table2[[#This Row],[OFF]]</f>
        <v>0</v>
      </c>
    </row>
    <row r="604" spans="1:11">
      <c r="A604" s="271"/>
      <c r="E604" s="258"/>
      <c r="F604" s="259"/>
      <c r="G604" s="260"/>
      <c r="H604" s="261" t="str">
        <f t="shared" si="10"/>
        <v xml:space="preserve"> </v>
      </c>
      <c r="K604" s="205">
        <f>Table2[[#This Row],[ON]]-Table2[[#This Row],[OFF]]</f>
        <v>0</v>
      </c>
    </row>
    <row r="605" spans="1:11">
      <c r="A605" s="271"/>
      <c r="E605" s="258"/>
      <c r="F605" s="259"/>
      <c r="G605" s="260"/>
      <c r="H605" s="261" t="str">
        <f t="shared" si="10"/>
        <v xml:space="preserve"> </v>
      </c>
      <c r="K605" s="205">
        <f>Table2[[#This Row],[ON]]-Table2[[#This Row],[OFF]]</f>
        <v>0</v>
      </c>
    </row>
    <row r="606" spans="1:11">
      <c r="A606" s="271"/>
      <c r="E606" s="258"/>
      <c r="F606" s="259"/>
      <c r="G606" s="260"/>
      <c r="H606" s="261" t="str">
        <f t="shared" si="10"/>
        <v xml:space="preserve"> </v>
      </c>
      <c r="K606" s="205">
        <f>Table2[[#This Row],[ON]]-Table2[[#This Row],[OFF]]</f>
        <v>0</v>
      </c>
    </row>
    <row r="607" spans="1:11">
      <c r="A607" s="271"/>
      <c r="E607" s="258"/>
      <c r="F607" s="259"/>
      <c r="G607" s="260"/>
      <c r="H607" s="261" t="str">
        <f t="shared" si="10"/>
        <v xml:space="preserve"> </v>
      </c>
      <c r="K607" s="205">
        <f>Table2[[#This Row],[ON]]-Table2[[#This Row],[OFF]]</f>
        <v>0</v>
      </c>
    </row>
    <row r="608" spans="1:11">
      <c r="A608" s="271"/>
      <c r="E608" s="258"/>
      <c r="F608" s="259"/>
      <c r="G608" s="260"/>
      <c r="H608" s="261" t="str">
        <f t="shared" si="10"/>
        <v xml:space="preserve"> </v>
      </c>
      <c r="K608" s="205">
        <f>Table2[[#This Row],[ON]]-Table2[[#This Row],[OFF]]</f>
        <v>0</v>
      </c>
    </row>
    <row r="609" spans="1:11">
      <c r="A609" s="271"/>
      <c r="E609" s="258"/>
      <c r="F609" s="259"/>
      <c r="G609" s="260"/>
      <c r="H609" s="261" t="str">
        <f t="shared" si="10"/>
        <v xml:space="preserve"> </v>
      </c>
      <c r="K609" s="205">
        <f>Table2[[#This Row],[ON]]-Table2[[#This Row],[OFF]]</f>
        <v>0</v>
      </c>
    </row>
    <row r="610" spans="1:11">
      <c r="A610" s="271"/>
      <c r="E610" s="258"/>
      <c r="F610" s="259"/>
      <c r="G610" s="260"/>
      <c r="H610" s="261" t="str">
        <f t="shared" si="10"/>
        <v xml:space="preserve"> </v>
      </c>
      <c r="K610" s="205">
        <f>Table2[[#This Row],[ON]]-Table2[[#This Row],[OFF]]</f>
        <v>0</v>
      </c>
    </row>
    <row r="611" spans="1:11">
      <c r="A611" s="271"/>
      <c r="E611" s="258"/>
      <c r="F611" s="259"/>
      <c r="G611" s="260"/>
      <c r="H611" s="261" t="str">
        <f t="shared" si="10"/>
        <v xml:space="preserve"> </v>
      </c>
      <c r="K611" s="205">
        <f>Table2[[#This Row],[ON]]-Table2[[#This Row],[OFF]]</f>
        <v>0</v>
      </c>
    </row>
    <row r="612" spans="1:11">
      <c r="A612" s="271"/>
      <c r="E612" s="258"/>
      <c r="F612" s="259"/>
      <c r="G612" s="260"/>
      <c r="H612" s="261" t="str">
        <f t="shared" si="10"/>
        <v xml:space="preserve"> </v>
      </c>
      <c r="K612" s="205">
        <f>Table2[[#This Row],[ON]]-Table2[[#This Row],[OFF]]</f>
        <v>0</v>
      </c>
    </row>
    <row r="613" spans="1:11">
      <c r="A613" s="271"/>
      <c r="E613" s="258"/>
      <c r="F613" s="259"/>
      <c r="G613" s="260"/>
      <c r="H613" s="261" t="str">
        <f t="shared" si="10"/>
        <v xml:space="preserve"> </v>
      </c>
      <c r="K613" s="205">
        <f>Table2[[#This Row],[ON]]-Table2[[#This Row],[OFF]]</f>
        <v>0</v>
      </c>
    </row>
    <row r="614" spans="1:11">
      <c r="A614" s="271"/>
      <c r="E614" s="258"/>
      <c r="F614" s="259"/>
      <c r="G614" s="260"/>
      <c r="H614" s="261" t="str">
        <f t="shared" si="10"/>
        <v xml:space="preserve"> </v>
      </c>
      <c r="K614" s="205">
        <f>Table2[[#This Row],[ON]]-Table2[[#This Row],[OFF]]</f>
        <v>0</v>
      </c>
    </row>
    <row r="615" spans="1:11">
      <c r="A615" s="271"/>
      <c r="E615" s="258"/>
      <c r="F615" s="259"/>
      <c r="G615" s="260"/>
      <c r="H615" s="261" t="str">
        <f t="shared" si="10"/>
        <v xml:space="preserve"> </v>
      </c>
      <c r="K615" s="205">
        <f>Table2[[#This Row],[ON]]-Table2[[#This Row],[OFF]]</f>
        <v>0</v>
      </c>
    </row>
    <row r="616" spans="1:11">
      <c r="A616" s="271"/>
      <c r="E616" s="258"/>
      <c r="F616" s="259"/>
      <c r="G616" s="260"/>
      <c r="H616" s="261" t="str">
        <f t="shared" si="10"/>
        <v xml:space="preserve"> </v>
      </c>
      <c r="K616" s="205">
        <f>Table2[[#This Row],[ON]]-Table2[[#This Row],[OFF]]</f>
        <v>0</v>
      </c>
    </row>
    <row r="617" spans="1:11">
      <c r="A617" s="271"/>
      <c r="E617" s="258"/>
      <c r="F617" s="259"/>
      <c r="G617" s="260"/>
      <c r="H617" s="261" t="str">
        <f t="shared" si="10"/>
        <v xml:space="preserve"> </v>
      </c>
      <c r="K617" s="205">
        <f>Table2[[#This Row],[ON]]-Table2[[#This Row],[OFF]]</f>
        <v>0</v>
      </c>
    </row>
    <row r="618" spans="1:11">
      <c r="A618" s="271"/>
      <c r="E618" s="258"/>
      <c r="F618" s="259"/>
      <c r="G618" s="260"/>
      <c r="H618" s="261" t="str">
        <f t="shared" si="10"/>
        <v xml:space="preserve"> </v>
      </c>
      <c r="K618" s="205">
        <f>Table2[[#This Row],[ON]]-Table2[[#This Row],[OFF]]</f>
        <v>0</v>
      </c>
    </row>
    <row r="619" spans="1:11">
      <c r="A619" s="271"/>
      <c r="E619" s="258"/>
      <c r="F619" s="259"/>
      <c r="G619" s="260"/>
      <c r="H619" s="261" t="str">
        <f t="shared" si="10"/>
        <v xml:space="preserve"> </v>
      </c>
      <c r="K619" s="205">
        <f>Table2[[#This Row],[ON]]-Table2[[#This Row],[OFF]]</f>
        <v>0</v>
      </c>
    </row>
    <row r="620" spans="1:11">
      <c r="A620" s="271"/>
      <c r="E620" s="258"/>
      <c r="F620" s="259"/>
      <c r="G620" s="260"/>
      <c r="H620" s="261" t="str">
        <f t="shared" si="10"/>
        <v xml:space="preserve"> </v>
      </c>
      <c r="K620" s="205">
        <f>Table2[[#This Row],[ON]]-Table2[[#This Row],[OFF]]</f>
        <v>0</v>
      </c>
    </row>
    <row r="621" spans="1:11">
      <c r="A621" s="271"/>
      <c r="E621" s="258"/>
      <c r="F621" s="259"/>
      <c r="G621" s="260"/>
      <c r="H621" s="261" t="str">
        <f t="shared" si="10"/>
        <v xml:space="preserve"> </v>
      </c>
      <c r="K621" s="205">
        <f>Table2[[#This Row],[ON]]-Table2[[#This Row],[OFF]]</f>
        <v>0</v>
      </c>
    </row>
    <row r="622" spans="1:11">
      <c r="A622" s="271"/>
      <c r="E622" s="258"/>
      <c r="F622" s="259"/>
      <c r="G622" s="260"/>
      <c r="H622" s="261" t="str">
        <f t="shared" si="10"/>
        <v xml:space="preserve"> </v>
      </c>
      <c r="K622" s="205">
        <f>Table2[[#This Row],[ON]]-Table2[[#This Row],[OFF]]</f>
        <v>0</v>
      </c>
    </row>
    <row r="623" spans="1:11">
      <c r="A623" s="271"/>
      <c r="E623" s="258"/>
      <c r="F623" s="259"/>
      <c r="G623" s="260"/>
      <c r="H623" s="261" t="str">
        <f t="shared" si="10"/>
        <v xml:space="preserve"> </v>
      </c>
      <c r="K623" s="205">
        <f>Table2[[#This Row],[ON]]-Table2[[#This Row],[OFF]]</f>
        <v>0</v>
      </c>
    </row>
    <row r="624" spans="1:11">
      <c r="A624" s="271"/>
      <c r="E624" s="258"/>
      <c r="F624" s="259"/>
      <c r="G624" s="260"/>
      <c r="H624" s="261" t="str">
        <f t="shared" si="10"/>
        <v xml:space="preserve"> </v>
      </c>
      <c r="K624" s="205">
        <f>Table2[[#This Row],[ON]]-Table2[[#This Row],[OFF]]</f>
        <v>0</v>
      </c>
    </row>
    <row r="625" spans="1:11">
      <c r="A625" s="271"/>
      <c r="E625" s="258"/>
      <c r="F625" s="259"/>
      <c r="G625" s="260"/>
      <c r="H625" s="261" t="str">
        <f t="shared" si="10"/>
        <v xml:space="preserve"> </v>
      </c>
      <c r="K625" s="205">
        <f>Table2[[#This Row],[ON]]-Table2[[#This Row],[OFF]]</f>
        <v>0</v>
      </c>
    </row>
  </sheetData>
  <mergeCells count="1">
    <mergeCell ref="B1:I2"/>
  </mergeCells>
  <phoneticPr fontId="93" type="noConversion"/>
  <pageMargins left="0.7" right="0.7" top="0.75" bottom="0.75" header="0.3" footer="0.3"/>
  <pageSetup orientation="portrait" r:id="rId1"/>
  <headerFooter>
    <oddFooter>&amp;C_x000D_&amp;1#&amp;"Calibri"&amp;10&amp;K000000 SLB-Private</oddFooter>
  </headerFooter>
  <drawing r:id="rId2"/>
  <legacyDrawing r:id="rId3"/>
  <tableParts count="1">
    <tablePart r:id="rId4"/>
  </tableParts>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
    <tabColor theme="2" tint="-0.249977111117893"/>
  </sheetPr>
  <dimension ref="A2:N489"/>
  <sheetViews>
    <sheetView zoomScale="85" zoomScaleNormal="85" workbookViewId="0">
      <pane ySplit="3" topLeftCell="A145" activePane="bottomLeft" state="frozen"/>
      <selection pane="bottomLeft" activeCell="F172" sqref="F172"/>
    </sheetView>
  </sheetViews>
  <sheetFormatPr defaultColWidth="9.453125" defaultRowHeight="14.5"/>
  <cols>
    <col min="1" max="1" width="7.453125" customWidth="1"/>
    <col min="2" max="2" width="18.1796875" customWidth="1"/>
    <col min="3" max="3" width="13.453125" bestFit="1" customWidth="1"/>
    <col min="4" max="4" width="9.453125" customWidth="1"/>
    <col min="5" max="5" width="37" bestFit="1" customWidth="1"/>
    <col min="6" max="6" width="20.453125" customWidth="1"/>
    <col min="7" max="7" width="16.453125" customWidth="1"/>
    <col min="8" max="8" width="15.453125" bestFit="1" customWidth="1"/>
    <col min="9" max="9" width="15.54296875" customWidth="1"/>
    <col min="10" max="10" width="10.453125" style="175" bestFit="1" customWidth="1"/>
    <col min="11" max="11" width="100.81640625" customWidth="1"/>
    <col min="12" max="12" width="12.54296875" bestFit="1" customWidth="1"/>
    <col min="13" max="13" width="17.54296875" customWidth="1"/>
  </cols>
  <sheetData>
    <row r="2" spans="1:14" s="221" customFormat="1" ht="42" customHeight="1">
      <c r="A2" s="587" t="s">
        <v>803</v>
      </c>
      <c r="B2" s="587"/>
      <c r="C2" s="587"/>
      <c r="D2" s="587"/>
      <c r="E2" s="587"/>
      <c r="F2" s="587"/>
      <c r="G2" s="587"/>
      <c r="H2" s="587"/>
      <c r="I2" s="587"/>
      <c r="J2" s="587"/>
      <c r="K2" s="587"/>
      <c r="L2" s="587"/>
      <c r="M2" s="587"/>
    </row>
    <row r="3" spans="1:14" ht="31">
      <c r="A3" s="280" t="s">
        <v>1275</v>
      </c>
      <c r="B3" s="280" t="s">
        <v>194</v>
      </c>
      <c r="C3" s="280" t="s">
        <v>804</v>
      </c>
      <c r="D3" s="280" t="s">
        <v>627</v>
      </c>
      <c r="E3" s="280" t="s">
        <v>805</v>
      </c>
      <c r="F3" s="280" t="s">
        <v>806</v>
      </c>
      <c r="G3" s="217" t="s">
        <v>847</v>
      </c>
      <c r="H3" s="217" t="s">
        <v>1274</v>
      </c>
      <c r="I3" s="279" t="s">
        <v>848</v>
      </c>
      <c r="J3" s="217" t="s">
        <v>822</v>
      </c>
      <c r="K3" s="280" t="s">
        <v>808</v>
      </c>
      <c r="L3" s="280" t="s">
        <v>661</v>
      </c>
      <c r="M3" s="280" t="s">
        <v>1019</v>
      </c>
      <c r="N3" s="291" t="s">
        <v>977</v>
      </c>
    </row>
    <row r="4" spans="1:14">
      <c r="A4">
        <v>1</v>
      </c>
      <c r="B4" t="s">
        <v>94</v>
      </c>
      <c r="C4" s="222">
        <v>45292</v>
      </c>
      <c r="D4" s="205">
        <v>0.375</v>
      </c>
      <c r="E4" t="s">
        <v>996</v>
      </c>
      <c r="F4" t="s">
        <v>815</v>
      </c>
      <c r="G4" t="s">
        <v>818</v>
      </c>
      <c r="H4" t="s">
        <v>1763</v>
      </c>
      <c r="I4" t="s">
        <v>1799</v>
      </c>
      <c r="J4" s="175" t="s">
        <v>820</v>
      </c>
      <c r="K4" t="s">
        <v>1924</v>
      </c>
    </row>
    <row r="5" spans="1:14">
      <c r="A5">
        <v>2</v>
      </c>
      <c r="B5" t="s">
        <v>94</v>
      </c>
      <c r="C5" s="222">
        <v>45292</v>
      </c>
      <c r="D5" s="205">
        <v>0.3888888888888889</v>
      </c>
      <c r="E5" t="s">
        <v>996</v>
      </c>
      <c r="F5" t="s">
        <v>815</v>
      </c>
      <c r="G5" t="s">
        <v>818</v>
      </c>
      <c r="H5" t="s">
        <v>1763</v>
      </c>
      <c r="I5" t="s">
        <v>1799</v>
      </c>
      <c r="J5" s="175" t="s">
        <v>820</v>
      </c>
      <c r="K5" t="s">
        <v>1925</v>
      </c>
    </row>
    <row r="6" spans="1:14">
      <c r="A6">
        <v>3</v>
      </c>
      <c r="B6" t="s">
        <v>997</v>
      </c>
      <c r="C6" s="222">
        <v>45293</v>
      </c>
      <c r="D6" s="205">
        <v>5.9027777777777783E-2</v>
      </c>
      <c r="E6" t="s">
        <v>995</v>
      </c>
      <c r="F6" t="s">
        <v>815</v>
      </c>
      <c r="G6" t="s">
        <v>818</v>
      </c>
      <c r="H6" t="s">
        <v>1763</v>
      </c>
      <c r="I6" t="s">
        <v>1764</v>
      </c>
      <c r="J6" s="175" t="s">
        <v>820</v>
      </c>
      <c r="K6" t="s">
        <v>1765</v>
      </c>
    </row>
    <row r="7" spans="1:14">
      <c r="A7">
        <v>4</v>
      </c>
      <c r="B7" t="s">
        <v>997</v>
      </c>
      <c r="C7" s="222">
        <v>45293</v>
      </c>
      <c r="D7" s="205">
        <v>5.9027777777777783E-2</v>
      </c>
      <c r="E7" t="s">
        <v>849</v>
      </c>
      <c r="F7" t="s">
        <v>815</v>
      </c>
      <c r="G7" t="s">
        <v>818</v>
      </c>
      <c r="H7" t="s">
        <v>1763</v>
      </c>
      <c r="I7" t="s">
        <v>1764</v>
      </c>
      <c r="J7" s="175" t="s">
        <v>820</v>
      </c>
      <c r="K7" t="s">
        <v>1769</v>
      </c>
    </row>
    <row r="8" spans="1:14">
      <c r="A8">
        <v>5</v>
      </c>
      <c r="B8" t="s">
        <v>31</v>
      </c>
      <c r="C8" s="222">
        <v>45293</v>
      </c>
      <c r="D8" s="205">
        <v>0.41666666666666669</v>
      </c>
      <c r="E8" t="s">
        <v>809</v>
      </c>
      <c r="F8" t="s">
        <v>814</v>
      </c>
      <c r="G8" t="s">
        <v>818</v>
      </c>
      <c r="H8" t="s">
        <v>1763</v>
      </c>
      <c r="I8" t="s">
        <v>1799</v>
      </c>
      <c r="J8" s="175" t="s">
        <v>820</v>
      </c>
      <c r="K8" t="s">
        <v>1839</v>
      </c>
    </row>
    <row r="9" spans="1:14">
      <c r="A9">
        <v>6</v>
      </c>
      <c r="B9" t="s">
        <v>1584</v>
      </c>
      <c r="C9" s="222">
        <v>45293</v>
      </c>
      <c r="D9" s="205">
        <v>0.58333333333333337</v>
      </c>
      <c r="E9" t="s">
        <v>809</v>
      </c>
      <c r="F9" t="s">
        <v>814</v>
      </c>
      <c r="G9" t="s">
        <v>818</v>
      </c>
      <c r="H9" t="s">
        <v>1763</v>
      </c>
      <c r="I9" t="s">
        <v>1799</v>
      </c>
      <c r="J9" s="175" t="s">
        <v>820</v>
      </c>
      <c r="K9" t="s">
        <v>1840</v>
      </c>
    </row>
    <row r="10" spans="1:14">
      <c r="A10">
        <v>7</v>
      </c>
      <c r="B10" t="s">
        <v>1581</v>
      </c>
      <c r="C10" s="222">
        <v>45293</v>
      </c>
      <c r="D10" s="205">
        <v>0.58333333333333337</v>
      </c>
      <c r="E10" t="s">
        <v>809</v>
      </c>
      <c r="F10" t="s">
        <v>814</v>
      </c>
      <c r="G10" t="s">
        <v>818</v>
      </c>
      <c r="H10" t="s">
        <v>1763</v>
      </c>
      <c r="I10" t="s">
        <v>1799</v>
      </c>
      <c r="J10" s="175" t="s">
        <v>820</v>
      </c>
      <c r="K10" t="s">
        <v>1841</v>
      </c>
    </row>
    <row r="11" spans="1:14">
      <c r="A11">
        <v>8</v>
      </c>
      <c r="B11" t="s">
        <v>191</v>
      </c>
      <c r="C11" s="222">
        <v>45293</v>
      </c>
      <c r="D11" s="205">
        <v>0.58333333333333337</v>
      </c>
      <c r="E11" t="s">
        <v>809</v>
      </c>
      <c r="F11" t="s">
        <v>814</v>
      </c>
      <c r="G11" t="s">
        <v>818</v>
      </c>
      <c r="H11" t="s">
        <v>1763</v>
      </c>
      <c r="I11" t="s">
        <v>1799</v>
      </c>
      <c r="J11" s="175" t="s">
        <v>820</v>
      </c>
      <c r="K11" t="s">
        <v>1842</v>
      </c>
    </row>
    <row r="12" spans="1:14">
      <c r="A12">
        <v>9</v>
      </c>
      <c r="B12" t="s">
        <v>475</v>
      </c>
      <c r="C12" s="222">
        <v>45293</v>
      </c>
      <c r="D12" s="205">
        <v>0.58333333333333337</v>
      </c>
      <c r="E12" t="s">
        <v>809</v>
      </c>
      <c r="F12" t="s">
        <v>814</v>
      </c>
      <c r="G12" t="s">
        <v>818</v>
      </c>
      <c r="H12" t="s">
        <v>1763</v>
      </c>
      <c r="I12" t="s">
        <v>1799</v>
      </c>
      <c r="J12" s="175" t="s">
        <v>820</v>
      </c>
      <c r="K12" t="s">
        <v>1843</v>
      </c>
    </row>
    <row r="13" spans="1:14">
      <c r="A13">
        <v>10</v>
      </c>
      <c r="B13" t="s">
        <v>36</v>
      </c>
      <c r="C13" s="222">
        <v>45293</v>
      </c>
      <c r="D13" s="205">
        <v>0.58333333333333337</v>
      </c>
      <c r="E13" t="s">
        <v>809</v>
      </c>
      <c r="F13" t="s">
        <v>814</v>
      </c>
      <c r="G13" t="s">
        <v>818</v>
      </c>
      <c r="H13" t="s">
        <v>1763</v>
      </c>
      <c r="I13" t="s">
        <v>1799</v>
      </c>
      <c r="J13" s="175" t="s">
        <v>820</v>
      </c>
      <c r="K13" t="s">
        <v>1844</v>
      </c>
    </row>
    <row r="14" spans="1:14">
      <c r="A14">
        <v>11</v>
      </c>
      <c r="B14" t="s">
        <v>274</v>
      </c>
      <c r="C14" s="222">
        <v>45293</v>
      </c>
      <c r="D14" s="205">
        <v>0.58333333333333337</v>
      </c>
      <c r="E14" t="s">
        <v>809</v>
      </c>
      <c r="F14" t="s">
        <v>814</v>
      </c>
      <c r="G14" t="s">
        <v>818</v>
      </c>
      <c r="H14" t="s">
        <v>1763</v>
      </c>
      <c r="I14" t="s">
        <v>1799</v>
      </c>
      <c r="J14" s="175" t="s">
        <v>820</v>
      </c>
      <c r="K14" t="s">
        <v>1845</v>
      </c>
    </row>
    <row r="15" spans="1:14">
      <c r="A15">
        <v>12</v>
      </c>
      <c r="B15" t="s">
        <v>132</v>
      </c>
      <c r="C15" s="222">
        <v>45293</v>
      </c>
      <c r="D15" s="205">
        <v>0.65625</v>
      </c>
      <c r="E15" t="s">
        <v>1040</v>
      </c>
      <c r="F15" t="s">
        <v>815</v>
      </c>
      <c r="G15" t="s">
        <v>818</v>
      </c>
      <c r="H15" t="s">
        <v>1763</v>
      </c>
      <c r="I15" t="s">
        <v>1799</v>
      </c>
      <c r="J15" s="175" t="s">
        <v>820</v>
      </c>
      <c r="K15" t="s">
        <v>1846</v>
      </c>
    </row>
    <row r="16" spans="1:14">
      <c r="A16">
        <v>13</v>
      </c>
      <c r="B16" t="s">
        <v>68</v>
      </c>
      <c r="C16" s="222">
        <v>45293</v>
      </c>
      <c r="D16" s="205">
        <v>0.65625</v>
      </c>
      <c r="E16" t="s">
        <v>1031</v>
      </c>
      <c r="F16" t="s">
        <v>994</v>
      </c>
      <c r="G16" t="s">
        <v>818</v>
      </c>
      <c r="H16" t="s">
        <v>1763</v>
      </c>
      <c r="I16" t="s">
        <v>1799</v>
      </c>
      <c r="J16" s="175" t="s">
        <v>820</v>
      </c>
      <c r="K16" t="s">
        <v>1847</v>
      </c>
    </row>
    <row r="17" spans="1:11">
      <c r="A17">
        <v>14</v>
      </c>
      <c r="B17" t="s">
        <v>64</v>
      </c>
      <c r="C17" s="222">
        <v>45293</v>
      </c>
      <c r="D17" s="205">
        <v>0.76736111111111116</v>
      </c>
      <c r="E17" t="s">
        <v>809</v>
      </c>
      <c r="F17" t="s">
        <v>814</v>
      </c>
      <c r="G17" t="s">
        <v>818</v>
      </c>
      <c r="H17" t="s">
        <v>1763</v>
      </c>
      <c r="I17" t="s">
        <v>1764</v>
      </c>
      <c r="J17" s="175" t="s">
        <v>820</v>
      </c>
      <c r="K17" t="s">
        <v>1818</v>
      </c>
    </row>
    <row r="18" spans="1:11">
      <c r="A18">
        <v>15</v>
      </c>
      <c r="B18" t="s">
        <v>26</v>
      </c>
      <c r="C18" s="222">
        <v>45293</v>
      </c>
      <c r="D18" s="205">
        <v>0.77083333333333337</v>
      </c>
      <c r="E18" t="s">
        <v>809</v>
      </c>
      <c r="F18" t="s">
        <v>814</v>
      </c>
      <c r="G18" t="s">
        <v>818</v>
      </c>
      <c r="H18" t="s">
        <v>1763</v>
      </c>
      <c r="I18" t="s">
        <v>1764</v>
      </c>
      <c r="J18" s="175" t="s">
        <v>820</v>
      </c>
      <c r="K18" t="s">
        <v>1820</v>
      </c>
    </row>
    <row r="19" spans="1:11">
      <c r="A19">
        <v>16</v>
      </c>
      <c r="B19" t="s">
        <v>1572</v>
      </c>
      <c r="C19" s="222">
        <v>45293</v>
      </c>
      <c r="D19" s="205">
        <v>0.77083333333333337</v>
      </c>
      <c r="E19" t="s">
        <v>809</v>
      </c>
      <c r="F19" t="s">
        <v>814</v>
      </c>
      <c r="G19" t="s">
        <v>818</v>
      </c>
      <c r="H19" t="s">
        <v>1763</v>
      </c>
      <c r="I19" t="s">
        <v>1764</v>
      </c>
      <c r="J19" s="175" t="s">
        <v>820</v>
      </c>
      <c r="K19" t="s">
        <v>1823</v>
      </c>
    </row>
    <row r="20" spans="1:11">
      <c r="A20">
        <v>17</v>
      </c>
      <c r="B20" t="s">
        <v>98</v>
      </c>
      <c r="C20" s="222">
        <v>45293</v>
      </c>
      <c r="D20" s="205">
        <v>0.96527777777777779</v>
      </c>
      <c r="E20" t="s">
        <v>849</v>
      </c>
      <c r="F20" t="s">
        <v>994</v>
      </c>
      <c r="G20" t="s">
        <v>818</v>
      </c>
      <c r="H20" t="s">
        <v>1763</v>
      </c>
      <c r="I20" t="s">
        <v>1764</v>
      </c>
      <c r="J20" s="175" t="s">
        <v>820</v>
      </c>
      <c r="K20" t="s">
        <v>1829</v>
      </c>
    </row>
    <row r="21" spans="1:11">
      <c r="A21">
        <v>18</v>
      </c>
      <c r="B21" t="s">
        <v>98</v>
      </c>
      <c r="C21" s="222">
        <v>45293</v>
      </c>
      <c r="D21" s="205">
        <v>0.96527777777777779</v>
      </c>
      <c r="E21" t="s">
        <v>809</v>
      </c>
      <c r="F21" t="s">
        <v>994</v>
      </c>
      <c r="G21" t="s">
        <v>818</v>
      </c>
      <c r="H21" t="s">
        <v>1763</v>
      </c>
      <c r="I21" t="s">
        <v>1764</v>
      </c>
      <c r="J21" s="175" t="s">
        <v>820</v>
      </c>
      <c r="K21" t="s">
        <v>1827</v>
      </c>
    </row>
    <row r="22" spans="1:11">
      <c r="A22">
        <v>19</v>
      </c>
      <c r="B22" t="s">
        <v>31</v>
      </c>
      <c r="C22" s="222">
        <v>45294</v>
      </c>
      <c r="D22" s="205">
        <v>0.45833333333333331</v>
      </c>
      <c r="E22" t="s">
        <v>809</v>
      </c>
      <c r="F22" t="s">
        <v>814</v>
      </c>
      <c r="G22" t="s">
        <v>818</v>
      </c>
      <c r="H22" t="s">
        <v>1763</v>
      </c>
      <c r="I22" t="s">
        <v>1799</v>
      </c>
      <c r="J22" s="175" t="s">
        <v>820</v>
      </c>
      <c r="K22" t="s">
        <v>1926</v>
      </c>
    </row>
    <row r="23" spans="1:11">
      <c r="A23">
        <v>20</v>
      </c>
      <c r="B23" t="s">
        <v>98</v>
      </c>
      <c r="C23" s="222">
        <v>45294</v>
      </c>
      <c r="D23" s="205">
        <v>0.56944444444444442</v>
      </c>
      <c r="E23" t="s">
        <v>996</v>
      </c>
      <c r="F23" t="s">
        <v>815</v>
      </c>
      <c r="G23" t="s">
        <v>818</v>
      </c>
      <c r="H23" t="s">
        <v>1763</v>
      </c>
      <c r="I23" t="s">
        <v>1799</v>
      </c>
      <c r="J23" s="175" t="s">
        <v>820</v>
      </c>
      <c r="K23" t="s">
        <v>1927</v>
      </c>
    </row>
    <row r="24" spans="1:11">
      <c r="A24">
        <v>21</v>
      </c>
      <c r="B24" t="s">
        <v>98</v>
      </c>
      <c r="C24" s="222">
        <v>45294</v>
      </c>
      <c r="D24" s="205">
        <v>0.56944444444444442</v>
      </c>
      <c r="E24" t="s">
        <v>996</v>
      </c>
      <c r="F24" t="s">
        <v>815</v>
      </c>
      <c r="G24" t="s">
        <v>818</v>
      </c>
      <c r="H24" t="s">
        <v>1763</v>
      </c>
      <c r="I24" t="s">
        <v>1799</v>
      </c>
      <c r="J24" s="175" t="s">
        <v>820</v>
      </c>
      <c r="K24" t="s">
        <v>1928</v>
      </c>
    </row>
    <row r="25" spans="1:11">
      <c r="A25">
        <v>22</v>
      </c>
      <c r="B25" t="s">
        <v>94</v>
      </c>
      <c r="C25" s="222">
        <v>45294</v>
      </c>
      <c r="D25" s="205">
        <v>7.6388888888888895E-2</v>
      </c>
      <c r="E25" t="s">
        <v>996</v>
      </c>
      <c r="F25" t="s">
        <v>815</v>
      </c>
      <c r="G25" t="s">
        <v>818</v>
      </c>
      <c r="H25" t="s">
        <v>1763</v>
      </c>
      <c r="I25" t="s">
        <v>1764</v>
      </c>
      <c r="J25" s="175" t="s">
        <v>820</v>
      </c>
      <c r="K25" t="s">
        <v>1830</v>
      </c>
    </row>
    <row r="26" spans="1:11">
      <c r="A26">
        <v>23</v>
      </c>
      <c r="B26" t="s">
        <v>72</v>
      </c>
      <c r="C26" s="222">
        <v>45294</v>
      </c>
      <c r="D26" s="205">
        <v>0.24652777777777779</v>
      </c>
      <c r="E26" t="s">
        <v>996</v>
      </c>
      <c r="F26" t="s">
        <v>815</v>
      </c>
      <c r="G26" t="s">
        <v>818</v>
      </c>
      <c r="H26" t="s">
        <v>1763</v>
      </c>
      <c r="I26" t="s">
        <v>1764</v>
      </c>
      <c r="J26" s="175" t="s">
        <v>820</v>
      </c>
      <c r="K26" t="s">
        <v>1835</v>
      </c>
    </row>
    <row r="27" spans="1:11">
      <c r="A27">
        <v>24</v>
      </c>
      <c r="B27" t="s">
        <v>1581</v>
      </c>
      <c r="C27" s="222">
        <v>45294</v>
      </c>
      <c r="D27" s="205">
        <v>0.58333333333333337</v>
      </c>
      <c r="E27" t="s">
        <v>809</v>
      </c>
      <c r="F27" t="s">
        <v>814</v>
      </c>
      <c r="G27" t="s">
        <v>818</v>
      </c>
      <c r="H27" t="s">
        <v>1763</v>
      </c>
      <c r="I27" t="s">
        <v>1799</v>
      </c>
      <c r="J27" s="175" t="s">
        <v>820</v>
      </c>
      <c r="K27" t="s">
        <v>1848</v>
      </c>
    </row>
    <row r="28" spans="1:11">
      <c r="A28">
        <v>25</v>
      </c>
      <c r="B28" t="s">
        <v>191</v>
      </c>
      <c r="C28" s="222">
        <v>45294</v>
      </c>
      <c r="D28" s="205">
        <v>0.58333333333333337</v>
      </c>
      <c r="E28" t="s">
        <v>809</v>
      </c>
      <c r="F28" t="s">
        <v>814</v>
      </c>
      <c r="G28" t="s">
        <v>818</v>
      </c>
      <c r="H28" t="s">
        <v>1763</v>
      </c>
      <c r="I28" t="s">
        <v>1799</v>
      </c>
      <c r="J28" s="175" t="s">
        <v>820</v>
      </c>
      <c r="K28" t="s">
        <v>1849</v>
      </c>
    </row>
    <row r="29" spans="1:11">
      <c r="A29">
        <v>26</v>
      </c>
      <c r="B29" t="s">
        <v>140</v>
      </c>
      <c r="C29" s="222">
        <v>45295</v>
      </c>
      <c r="D29" s="205">
        <v>0.20138888888888887</v>
      </c>
      <c r="E29" t="s">
        <v>1031</v>
      </c>
      <c r="F29" t="s">
        <v>994</v>
      </c>
      <c r="G29" t="s">
        <v>818</v>
      </c>
      <c r="H29" t="s">
        <v>1763</v>
      </c>
      <c r="I29" t="s">
        <v>1764</v>
      </c>
      <c r="J29" s="175" t="s">
        <v>820</v>
      </c>
      <c r="K29" t="s">
        <v>1860</v>
      </c>
    </row>
    <row r="30" spans="1:11">
      <c r="A30">
        <v>27</v>
      </c>
      <c r="B30" t="s">
        <v>98</v>
      </c>
      <c r="C30" s="222">
        <v>45295</v>
      </c>
      <c r="D30" s="205">
        <v>0.24652777777777779</v>
      </c>
      <c r="E30" t="s">
        <v>996</v>
      </c>
      <c r="F30" t="s">
        <v>815</v>
      </c>
      <c r="G30" t="s">
        <v>818</v>
      </c>
      <c r="H30" t="s">
        <v>1763</v>
      </c>
      <c r="I30" t="s">
        <v>1764</v>
      </c>
      <c r="J30" s="175" t="s">
        <v>820</v>
      </c>
      <c r="K30" t="s">
        <v>1861</v>
      </c>
    </row>
    <row r="31" spans="1:11">
      <c r="A31">
        <v>28</v>
      </c>
      <c r="B31" t="s">
        <v>676</v>
      </c>
      <c r="C31" s="222">
        <v>45295</v>
      </c>
      <c r="D31" s="205">
        <v>0.25694444444444448</v>
      </c>
      <c r="E31" t="s">
        <v>996</v>
      </c>
      <c r="F31" t="s">
        <v>994</v>
      </c>
      <c r="G31" t="s">
        <v>818</v>
      </c>
      <c r="H31" t="s">
        <v>1763</v>
      </c>
      <c r="I31" t="s">
        <v>1764</v>
      </c>
      <c r="J31" s="175" t="s">
        <v>820</v>
      </c>
      <c r="K31" t="s">
        <v>1863</v>
      </c>
    </row>
    <row r="32" spans="1:11">
      <c r="A32">
        <v>29</v>
      </c>
      <c r="B32" t="s">
        <v>676</v>
      </c>
      <c r="C32" s="222">
        <v>45295</v>
      </c>
      <c r="D32" s="205">
        <v>0.27777777777777779</v>
      </c>
      <c r="E32" t="s">
        <v>996</v>
      </c>
      <c r="F32" t="s">
        <v>994</v>
      </c>
      <c r="G32" t="s">
        <v>818</v>
      </c>
      <c r="H32" t="s">
        <v>1763</v>
      </c>
      <c r="I32" t="s">
        <v>1764</v>
      </c>
      <c r="J32" s="175" t="s">
        <v>820</v>
      </c>
      <c r="K32" t="s">
        <v>1865</v>
      </c>
    </row>
    <row r="33" spans="1:11">
      <c r="A33">
        <v>30</v>
      </c>
      <c r="B33" t="s">
        <v>1140</v>
      </c>
      <c r="C33" s="222">
        <v>45295</v>
      </c>
      <c r="D33" s="205">
        <v>0.38541666666666669</v>
      </c>
      <c r="E33" t="s">
        <v>1040</v>
      </c>
      <c r="F33" t="s">
        <v>815</v>
      </c>
      <c r="G33" t="s">
        <v>818</v>
      </c>
      <c r="H33" t="s">
        <v>1763</v>
      </c>
      <c r="I33" t="s">
        <v>1799</v>
      </c>
      <c r="J33" s="175" t="s">
        <v>820</v>
      </c>
      <c r="K33" t="s">
        <v>1929</v>
      </c>
    </row>
    <row r="34" spans="1:11">
      <c r="A34">
        <v>31</v>
      </c>
      <c r="B34" t="s">
        <v>676</v>
      </c>
      <c r="C34" s="222">
        <v>45295</v>
      </c>
      <c r="D34" s="205">
        <v>0.61111111111111105</v>
      </c>
      <c r="E34" t="s">
        <v>996</v>
      </c>
      <c r="F34" t="s">
        <v>994</v>
      </c>
      <c r="G34" t="s">
        <v>818</v>
      </c>
      <c r="H34" t="s">
        <v>1763</v>
      </c>
      <c r="I34" t="s">
        <v>1799</v>
      </c>
      <c r="J34" s="175" t="s">
        <v>820</v>
      </c>
      <c r="K34" t="s">
        <v>1930</v>
      </c>
    </row>
    <row r="35" spans="1:11">
      <c r="A35">
        <v>32</v>
      </c>
      <c r="B35" t="s">
        <v>1140</v>
      </c>
      <c r="C35" s="222">
        <v>45295</v>
      </c>
      <c r="D35" s="205">
        <v>0.80208333333333337</v>
      </c>
      <c r="E35" t="s">
        <v>1040</v>
      </c>
      <c r="F35" t="s">
        <v>815</v>
      </c>
      <c r="G35" t="s">
        <v>818</v>
      </c>
      <c r="H35" t="s">
        <v>1763</v>
      </c>
      <c r="I35" t="s">
        <v>1764</v>
      </c>
      <c r="J35" s="175" t="s">
        <v>820</v>
      </c>
      <c r="K35" t="s">
        <v>1873</v>
      </c>
    </row>
    <row r="36" spans="1:11">
      <c r="A36">
        <v>33</v>
      </c>
      <c r="B36" t="s">
        <v>676</v>
      </c>
      <c r="C36" s="222">
        <v>45295</v>
      </c>
      <c r="D36" s="205">
        <v>0.80208333333333337</v>
      </c>
      <c r="E36" t="s">
        <v>996</v>
      </c>
      <c r="F36" t="s">
        <v>994</v>
      </c>
      <c r="G36" t="s">
        <v>818</v>
      </c>
      <c r="H36" t="s">
        <v>1763</v>
      </c>
      <c r="I36" t="s">
        <v>1764</v>
      </c>
      <c r="J36" s="175" t="s">
        <v>820</v>
      </c>
      <c r="K36" t="s">
        <v>1876</v>
      </c>
    </row>
    <row r="37" spans="1:11">
      <c r="A37">
        <v>34</v>
      </c>
      <c r="B37" t="s">
        <v>272</v>
      </c>
      <c r="C37" s="222">
        <v>45296</v>
      </c>
      <c r="D37" s="205">
        <v>0.10069444444444443</v>
      </c>
      <c r="E37" t="s">
        <v>1031</v>
      </c>
      <c r="F37" t="s">
        <v>994</v>
      </c>
      <c r="G37" t="s">
        <v>818</v>
      </c>
      <c r="H37" t="s">
        <v>1763</v>
      </c>
      <c r="I37" t="s">
        <v>1764</v>
      </c>
      <c r="J37" s="175" t="s">
        <v>820</v>
      </c>
      <c r="K37" t="s">
        <v>1878</v>
      </c>
    </row>
    <row r="38" spans="1:11">
      <c r="A38">
        <v>35</v>
      </c>
      <c r="B38" t="s">
        <v>1570</v>
      </c>
      <c r="C38" s="222">
        <v>45296</v>
      </c>
      <c r="D38" s="205">
        <v>0.11805555555555557</v>
      </c>
      <c r="E38" t="s">
        <v>1031</v>
      </c>
      <c r="F38" t="s">
        <v>994</v>
      </c>
      <c r="G38" t="s">
        <v>818</v>
      </c>
      <c r="H38" t="s">
        <v>1763</v>
      </c>
      <c r="I38" t="s">
        <v>1764</v>
      </c>
      <c r="J38" s="175" t="s">
        <v>820</v>
      </c>
      <c r="K38" t="s">
        <v>1879</v>
      </c>
    </row>
    <row r="39" spans="1:11">
      <c r="A39">
        <v>36</v>
      </c>
      <c r="B39" t="s">
        <v>1146</v>
      </c>
      <c r="C39" s="222">
        <v>45296</v>
      </c>
      <c r="D39" s="205">
        <v>0.90277777777777779</v>
      </c>
      <c r="E39" t="s">
        <v>996</v>
      </c>
      <c r="F39" t="s">
        <v>815</v>
      </c>
      <c r="G39" t="s">
        <v>818</v>
      </c>
      <c r="H39" t="s">
        <v>1763</v>
      </c>
      <c r="I39" t="s">
        <v>1764</v>
      </c>
      <c r="J39" s="175" t="s">
        <v>820</v>
      </c>
      <c r="K39" t="s">
        <v>1890</v>
      </c>
    </row>
    <row r="40" spans="1:11">
      <c r="A40">
        <v>37</v>
      </c>
      <c r="B40" t="s">
        <v>922</v>
      </c>
      <c r="C40" s="222">
        <v>45297</v>
      </c>
      <c r="D40" s="205">
        <v>0.875</v>
      </c>
      <c r="E40" t="s">
        <v>809</v>
      </c>
      <c r="F40" t="s">
        <v>814</v>
      </c>
      <c r="G40" t="s">
        <v>817</v>
      </c>
      <c r="H40" t="s">
        <v>1763</v>
      </c>
      <c r="I40" t="s">
        <v>1764</v>
      </c>
      <c r="J40" s="175" t="s">
        <v>820</v>
      </c>
      <c r="K40" t="s">
        <v>1900</v>
      </c>
    </row>
    <row r="41" spans="1:11">
      <c r="A41">
        <v>38</v>
      </c>
      <c r="B41" t="s">
        <v>1146</v>
      </c>
      <c r="C41" s="222">
        <v>45298</v>
      </c>
      <c r="D41" s="205">
        <v>0.62152777777777779</v>
      </c>
      <c r="E41" t="s">
        <v>996</v>
      </c>
      <c r="F41" t="s">
        <v>815</v>
      </c>
      <c r="G41" t="s">
        <v>817</v>
      </c>
      <c r="H41" t="s">
        <v>1763</v>
      </c>
      <c r="I41" t="s">
        <v>1764</v>
      </c>
      <c r="J41" s="175" t="s">
        <v>820</v>
      </c>
      <c r="K41" t="s">
        <v>1912</v>
      </c>
    </row>
    <row r="42" spans="1:11">
      <c r="A42">
        <v>39</v>
      </c>
      <c r="B42" t="s">
        <v>1280</v>
      </c>
      <c r="C42" s="222">
        <v>45298</v>
      </c>
      <c r="D42" s="205">
        <v>0.86805555555555547</v>
      </c>
      <c r="E42" t="s">
        <v>995</v>
      </c>
      <c r="F42" t="s">
        <v>815</v>
      </c>
      <c r="G42" t="s">
        <v>817</v>
      </c>
      <c r="H42" t="s">
        <v>1763</v>
      </c>
      <c r="I42" t="s">
        <v>1799</v>
      </c>
      <c r="J42" s="175" t="s">
        <v>820</v>
      </c>
      <c r="K42" t="s">
        <v>1932</v>
      </c>
    </row>
    <row r="43" spans="1:11">
      <c r="A43">
        <v>40</v>
      </c>
      <c r="B43" t="s">
        <v>922</v>
      </c>
      <c r="C43" s="222">
        <v>45298</v>
      </c>
      <c r="D43" s="205">
        <v>0.87152777777777779</v>
      </c>
      <c r="E43" t="s">
        <v>809</v>
      </c>
      <c r="F43" t="s">
        <v>814</v>
      </c>
      <c r="G43" t="s">
        <v>817</v>
      </c>
      <c r="H43" t="s">
        <v>1763</v>
      </c>
      <c r="I43" t="s">
        <v>1799</v>
      </c>
      <c r="J43" s="175" t="s">
        <v>820</v>
      </c>
      <c r="K43" t="s">
        <v>1933</v>
      </c>
    </row>
    <row r="44" spans="1:11">
      <c r="A44">
        <v>41</v>
      </c>
      <c r="B44" t="s">
        <v>676</v>
      </c>
      <c r="C44" s="222">
        <v>45298</v>
      </c>
      <c r="D44" s="205">
        <v>0.88541666666666663</v>
      </c>
      <c r="E44" t="s">
        <v>996</v>
      </c>
      <c r="F44" t="s">
        <v>994</v>
      </c>
      <c r="G44" t="s">
        <v>817</v>
      </c>
      <c r="H44" t="s">
        <v>1763</v>
      </c>
      <c r="I44" t="s">
        <v>1799</v>
      </c>
      <c r="J44" s="175" t="s">
        <v>820</v>
      </c>
      <c r="K44" t="s">
        <v>1934</v>
      </c>
    </row>
    <row r="45" spans="1:11">
      <c r="A45">
        <v>42</v>
      </c>
      <c r="B45" t="s">
        <v>676</v>
      </c>
      <c r="C45" s="222">
        <v>45298</v>
      </c>
      <c r="D45" s="205">
        <v>0.93055555555555547</v>
      </c>
      <c r="E45" t="s">
        <v>996</v>
      </c>
      <c r="F45" t="s">
        <v>994</v>
      </c>
      <c r="G45" t="s">
        <v>817</v>
      </c>
      <c r="H45" t="s">
        <v>1763</v>
      </c>
      <c r="I45" t="s">
        <v>1799</v>
      </c>
      <c r="J45" s="175" t="s">
        <v>820</v>
      </c>
      <c r="K45" t="s">
        <v>1935</v>
      </c>
    </row>
    <row r="46" spans="1:11">
      <c r="A46">
        <v>43</v>
      </c>
      <c r="B46" t="s">
        <v>676</v>
      </c>
      <c r="C46" s="222">
        <v>45298</v>
      </c>
      <c r="D46" s="205">
        <v>0.94097222222222221</v>
      </c>
      <c r="E46" t="s">
        <v>995</v>
      </c>
      <c r="F46" t="s">
        <v>994</v>
      </c>
      <c r="G46" t="s">
        <v>817</v>
      </c>
      <c r="H46" t="s">
        <v>1763</v>
      </c>
      <c r="I46" t="s">
        <v>1799</v>
      </c>
      <c r="J46" s="175" t="s">
        <v>820</v>
      </c>
      <c r="K46" t="s">
        <v>1958</v>
      </c>
    </row>
    <row r="47" spans="1:11">
      <c r="A47">
        <v>44</v>
      </c>
      <c r="B47" t="s">
        <v>676</v>
      </c>
      <c r="C47" s="222">
        <v>45298</v>
      </c>
      <c r="D47" s="205">
        <v>0.94097222222222221</v>
      </c>
      <c r="E47" t="s">
        <v>995</v>
      </c>
      <c r="F47" t="s">
        <v>994</v>
      </c>
      <c r="G47" t="s">
        <v>817</v>
      </c>
      <c r="H47" t="s">
        <v>1763</v>
      </c>
      <c r="I47" t="s">
        <v>1799</v>
      </c>
      <c r="J47" s="175" t="s">
        <v>820</v>
      </c>
      <c r="K47" t="s">
        <v>1959</v>
      </c>
    </row>
    <row r="48" spans="1:11">
      <c r="A48">
        <v>45</v>
      </c>
      <c r="B48" t="s">
        <v>50</v>
      </c>
      <c r="C48" s="222">
        <v>45299</v>
      </c>
      <c r="D48" s="205">
        <v>0.2951388888888889</v>
      </c>
      <c r="E48" t="s">
        <v>809</v>
      </c>
      <c r="F48" t="s">
        <v>814</v>
      </c>
      <c r="G48" t="s">
        <v>817</v>
      </c>
      <c r="H48" t="s">
        <v>1763</v>
      </c>
      <c r="I48" t="s">
        <v>1764</v>
      </c>
      <c r="J48" s="175" t="s">
        <v>820</v>
      </c>
      <c r="K48" t="s">
        <v>1940</v>
      </c>
    </row>
    <row r="49" spans="1:11">
      <c r="A49">
        <v>46</v>
      </c>
      <c r="B49" t="s">
        <v>1170</v>
      </c>
      <c r="C49" s="222">
        <v>45299</v>
      </c>
      <c r="D49" s="205">
        <v>0.56944444444444442</v>
      </c>
      <c r="E49" t="s">
        <v>996</v>
      </c>
      <c r="F49" t="s">
        <v>815</v>
      </c>
      <c r="G49" t="s">
        <v>817</v>
      </c>
      <c r="H49" t="s">
        <v>1763</v>
      </c>
      <c r="I49" t="s">
        <v>1764</v>
      </c>
      <c r="J49" s="175" t="s">
        <v>820</v>
      </c>
      <c r="K49" t="s">
        <v>1951</v>
      </c>
    </row>
    <row r="50" spans="1:11">
      <c r="A50">
        <v>47</v>
      </c>
      <c r="B50" t="s">
        <v>676</v>
      </c>
      <c r="C50" s="222">
        <v>45299</v>
      </c>
      <c r="D50" s="205">
        <v>0.85763888888888884</v>
      </c>
      <c r="E50" t="s">
        <v>996</v>
      </c>
      <c r="F50" t="s">
        <v>994</v>
      </c>
      <c r="G50" t="s">
        <v>817</v>
      </c>
      <c r="H50" t="s">
        <v>1763</v>
      </c>
      <c r="I50" t="s">
        <v>1799</v>
      </c>
      <c r="J50" s="175" t="s">
        <v>820</v>
      </c>
      <c r="K50" t="s">
        <v>1957</v>
      </c>
    </row>
    <row r="51" spans="1:11">
      <c r="A51">
        <v>48</v>
      </c>
      <c r="B51" t="s">
        <v>1146</v>
      </c>
      <c r="C51" s="222">
        <v>45300</v>
      </c>
      <c r="D51" s="205">
        <v>0.27430555555555552</v>
      </c>
      <c r="E51" t="s">
        <v>996</v>
      </c>
      <c r="F51" t="s">
        <v>815</v>
      </c>
      <c r="G51" t="s">
        <v>817</v>
      </c>
      <c r="H51" t="s">
        <v>1763</v>
      </c>
      <c r="I51" t="s">
        <v>1764</v>
      </c>
      <c r="J51" s="175" t="s">
        <v>820</v>
      </c>
      <c r="K51" t="s">
        <v>1962</v>
      </c>
    </row>
    <row r="52" spans="1:11">
      <c r="A52">
        <v>49</v>
      </c>
      <c r="B52" t="s">
        <v>16</v>
      </c>
      <c r="C52" s="222">
        <v>45300</v>
      </c>
      <c r="D52" s="205">
        <v>0.41666666666666669</v>
      </c>
      <c r="E52" t="s">
        <v>996</v>
      </c>
      <c r="F52" t="s">
        <v>815</v>
      </c>
      <c r="G52" t="s">
        <v>817</v>
      </c>
      <c r="H52" t="s">
        <v>1763</v>
      </c>
      <c r="I52" t="s">
        <v>1964</v>
      </c>
      <c r="J52" s="175" t="s">
        <v>820</v>
      </c>
      <c r="K52" t="s">
        <v>1972</v>
      </c>
    </row>
    <row r="53" spans="1:11">
      <c r="A53">
        <v>50</v>
      </c>
      <c r="B53" t="s">
        <v>922</v>
      </c>
      <c r="C53" s="222">
        <v>45300</v>
      </c>
      <c r="D53" s="205">
        <v>0.4236111111111111</v>
      </c>
      <c r="E53" t="s">
        <v>809</v>
      </c>
      <c r="F53" t="s">
        <v>814</v>
      </c>
      <c r="G53" t="s">
        <v>817</v>
      </c>
      <c r="H53" t="s">
        <v>1763</v>
      </c>
      <c r="I53" t="s">
        <v>1964</v>
      </c>
      <c r="J53" s="175" t="s">
        <v>820</v>
      </c>
      <c r="K53" t="s">
        <v>1967</v>
      </c>
    </row>
    <row r="54" spans="1:11">
      <c r="A54">
        <v>51</v>
      </c>
      <c r="B54" t="s">
        <v>16</v>
      </c>
      <c r="C54" s="222">
        <v>45300</v>
      </c>
      <c r="D54" s="205">
        <v>0.68402777777777779</v>
      </c>
      <c r="E54" t="s">
        <v>996</v>
      </c>
      <c r="F54" t="s">
        <v>815</v>
      </c>
      <c r="G54" t="s">
        <v>817</v>
      </c>
      <c r="H54" t="s">
        <v>1763</v>
      </c>
      <c r="I54" t="s">
        <v>1964</v>
      </c>
      <c r="J54" s="175" t="s">
        <v>820</v>
      </c>
      <c r="K54" t="s">
        <v>1973</v>
      </c>
    </row>
    <row r="55" spans="1:11">
      <c r="A55">
        <v>52</v>
      </c>
      <c r="B55" t="s">
        <v>130</v>
      </c>
      <c r="C55" s="222">
        <v>45301</v>
      </c>
      <c r="D55" s="205">
        <v>0.67361111111111116</v>
      </c>
      <c r="E55" t="s">
        <v>809</v>
      </c>
      <c r="F55" t="s">
        <v>814</v>
      </c>
      <c r="G55" t="s">
        <v>817</v>
      </c>
      <c r="H55" t="s">
        <v>846</v>
      </c>
      <c r="I55" t="s">
        <v>1964</v>
      </c>
      <c r="J55" s="175" t="s">
        <v>820</v>
      </c>
      <c r="K55" t="s">
        <v>2000</v>
      </c>
    </row>
    <row r="56" spans="1:11">
      <c r="A56">
        <v>53</v>
      </c>
      <c r="B56" t="s">
        <v>1567</v>
      </c>
      <c r="C56" s="222">
        <v>45301</v>
      </c>
      <c r="D56" s="205">
        <v>0.73263888888888884</v>
      </c>
      <c r="E56" t="s">
        <v>996</v>
      </c>
      <c r="F56" t="s">
        <v>815</v>
      </c>
      <c r="G56" t="s">
        <v>817</v>
      </c>
      <c r="H56" t="s">
        <v>846</v>
      </c>
      <c r="I56" t="s">
        <v>1964</v>
      </c>
      <c r="J56" s="175" t="s">
        <v>820</v>
      </c>
      <c r="K56" t="s">
        <v>2002</v>
      </c>
    </row>
    <row r="57" spans="1:11">
      <c r="A57">
        <v>54</v>
      </c>
      <c r="B57" t="s">
        <v>1146</v>
      </c>
      <c r="C57" s="222">
        <v>45302</v>
      </c>
      <c r="D57" s="205">
        <v>6.25E-2</v>
      </c>
      <c r="E57" t="s">
        <v>996</v>
      </c>
      <c r="F57" t="s">
        <v>815</v>
      </c>
      <c r="G57" t="s">
        <v>817</v>
      </c>
      <c r="H57" t="s">
        <v>846</v>
      </c>
      <c r="I57" t="s">
        <v>1799</v>
      </c>
      <c r="J57" s="175" t="s">
        <v>820</v>
      </c>
      <c r="K57" t="s">
        <v>2004</v>
      </c>
    </row>
    <row r="58" spans="1:11">
      <c r="A58">
        <v>55</v>
      </c>
      <c r="B58" t="s">
        <v>676</v>
      </c>
      <c r="C58" s="222">
        <v>45302</v>
      </c>
      <c r="D58" s="205">
        <v>6.5972222222222224E-2</v>
      </c>
      <c r="E58" t="s">
        <v>996</v>
      </c>
      <c r="F58" t="s">
        <v>815</v>
      </c>
      <c r="G58" t="s">
        <v>817</v>
      </c>
      <c r="H58" t="s">
        <v>846</v>
      </c>
      <c r="I58" t="s">
        <v>1799</v>
      </c>
      <c r="J58" s="175" t="s">
        <v>820</v>
      </c>
      <c r="K58" t="s">
        <v>2005</v>
      </c>
    </row>
    <row r="59" spans="1:11">
      <c r="A59">
        <v>56</v>
      </c>
      <c r="B59" t="s">
        <v>94</v>
      </c>
      <c r="C59" s="222">
        <v>45302</v>
      </c>
      <c r="D59" s="205">
        <v>6.9444444444444434E-2</v>
      </c>
      <c r="E59" t="s">
        <v>995</v>
      </c>
      <c r="F59" t="s">
        <v>994</v>
      </c>
      <c r="G59" t="s">
        <v>817</v>
      </c>
      <c r="H59" t="s">
        <v>846</v>
      </c>
      <c r="I59" t="s">
        <v>1799</v>
      </c>
      <c r="J59" s="175" t="s">
        <v>820</v>
      </c>
      <c r="K59" t="s">
        <v>2006</v>
      </c>
    </row>
    <row r="60" spans="1:11">
      <c r="A60">
        <v>57</v>
      </c>
      <c r="B60" t="s">
        <v>997</v>
      </c>
      <c r="C60" s="222">
        <v>45302</v>
      </c>
      <c r="D60" s="205">
        <v>0.28472222222222221</v>
      </c>
      <c r="E60" t="s">
        <v>996</v>
      </c>
      <c r="F60" t="s">
        <v>994</v>
      </c>
      <c r="G60" t="s">
        <v>817</v>
      </c>
      <c r="H60" t="s">
        <v>846</v>
      </c>
      <c r="I60" t="s">
        <v>1764</v>
      </c>
      <c r="J60" s="175" t="s">
        <v>820</v>
      </c>
      <c r="K60" t="s">
        <v>2010</v>
      </c>
    </row>
    <row r="61" spans="1:11">
      <c r="A61">
        <v>58</v>
      </c>
      <c r="B61" t="s">
        <v>997</v>
      </c>
      <c r="C61" s="222">
        <v>45302</v>
      </c>
      <c r="D61" s="205">
        <v>0.30555555555555552</v>
      </c>
      <c r="E61" t="s">
        <v>996</v>
      </c>
      <c r="F61" t="s">
        <v>994</v>
      </c>
      <c r="G61" t="s">
        <v>817</v>
      </c>
      <c r="H61" t="s">
        <v>846</v>
      </c>
      <c r="I61" t="s">
        <v>1764</v>
      </c>
      <c r="J61" s="175" t="s">
        <v>820</v>
      </c>
      <c r="K61" t="s">
        <v>2011</v>
      </c>
    </row>
    <row r="62" spans="1:11">
      <c r="A62">
        <v>59</v>
      </c>
      <c r="B62" t="s">
        <v>273</v>
      </c>
      <c r="C62" s="222">
        <v>45302</v>
      </c>
      <c r="D62" s="205">
        <v>0.31944444444444448</v>
      </c>
      <c r="E62" t="s">
        <v>996</v>
      </c>
      <c r="F62" t="s">
        <v>994</v>
      </c>
      <c r="G62" t="s">
        <v>817</v>
      </c>
      <c r="H62" t="s">
        <v>846</v>
      </c>
      <c r="I62" t="s">
        <v>1764</v>
      </c>
      <c r="J62" s="175" t="s">
        <v>820</v>
      </c>
      <c r="K62" t="s">
        <v>2023</v>
      </c>
    </row>
    <row r="63" spans="1:11">
      <c r="A63">
        <v>60</v>
      </c>
      <c r="B63" t="s">
        <v>1170</v>
      </c>
      <c r="C63" s="222">
        <v>45302</v>
      </c>
      <c r="D63" s="205">
        <v>0.39930555555555558</v>
      </c>
      <c r="E63" t="s">
        <v>1040</v>
      </c>
      <c r="F63" t="s">
        <v>994</v>
      </c>
      <c r="G63" t="s">
        <v>817</v>
      </c>
      <c r="H63" t="s">
        <v>846</v>
      </c>
      <c r="I63" t="s">
        <v>1764</v>
      </c>
      <c r="J63" s="175" t="s">
        <v>820</v>
      </c>
      <c r="K63" t="s">
        <v>2041</v>
      </c>
    </row>
    <row r="64" spans="1:11">
      <c r="A64">
        <v>61</v>
      </c>
      <c r="B64" t="s">
        <v>997</v>
      </c>
      <c r="C64" s="222">
        <v>45302</v>
      </c>
      <c r="D64" s="205">
        <v>0.56944444444444442</v>
      </c>
      <c r="E64" t="s">
        <v>996</v>
      </c>
      <c r="F64" t="s">
        <v>994</v>
      </c>
      <c r="G64" t="s">
        <v>817</v>
      </c>
      <c r="H64" t="s">
        <v>846</v>
      </c>
      <c r="I64" t="s">
        <v>1764</v>
      </c>
      <c r="J64" s="175" t="s">
        <v>820</v>
      </c>
      <c r="K64" t="s">
        <v>2061</v>
      </c>
    </row>
    <row r="65" spans="1:11">
      <c r="A65">
        <v>62</v>
      </c>
      <c r="B65" t="s">
        <v>11</v>
      </c>
      <c r="C65" s="222">
        <v>45302</v>
      </c>
      <c r="D65" s="205">
        <v>0.72916666666666663</v>
      </c>
      <c r="E65" t="s">
        <v>1031</v>
      </c>
      <c r="F65" t="s">
        <v>994</v>
      </c>
      <c r="G65" t="s">
        <v>817</v>
      </c>
      <c r="H65" t="s">
        <v>846</v>
      </c>
      <c r="I65" t="s">
        <v>1764</v>
      </c>
      <c r="J65" s="175" t="s">
        <v>820</v>
      </c>
      <c r="K65" t="s">
        <v>2060</v>
      </c>
    </row>
    <row r="66" spans="1:11">
      <c r="A66">
        <v>63</v>
      </c>
      <c r="B66" t="s">
        <v>997</v>
      </c>
      <c r="C66" s="222">
        <v>45302</v>
      </c>
      <c r="D66" s="205">
        <v>0.73611111111111116</v>
      </c>
      <c r="E66" t="s">
        <v>996</v>
      </c>
      <c r="F66" t="s">
        <v>994</v>
      </c>
      <c r="G66" t="s">
        <v>817</v>
      </c>
      <c r="H66" t="s">
        <v>846</v>
      </c>
      <c r="I66" t="s">
        <v>1764</v>
      </c>
      <c r="J66" s="175" t="s">
        <v>820</v>
      </c>
      <c r="K66" t="s">
        <v>2062</v>
      </c>
    </row>
    <row r="67" spans="1:11">
      <c r="A67">
        <v>64</v>
      </c>
      <c r="B67" t="s">
        <v>273</v>
      </c>
      <c r="C67" s="222">
        <v>45303</v>
      </c>
      <c r="D67" s="205">
        <v>0.1423611111111111</v>
      </c>
      <c r="E67" t="s">
        <v>995</v>
      </c>
      <c r="F67" t="s">
        <v>994</v>
      </c>
      <c r="G67" t="s">
        <v>817</v>
      </c>
      <c r="H67" t="s">
        <v>846</v>
      </c>
      <c r="I67" t="s">
        <v>1799</v>
      </c>
      <c r="J67" s="175" t="s">
        <v>820</v>
      </c>
      <c r="K67" t="s">
        <v>2065</v>
      </c>
    </row>
    <row r="68" spans="1:11">
      <c r="A68">
        <v>65</v>
      </c>
      <c r="B68" t="s">
        <v>1712</v>
      </c>
      <c r="C68" s="222">
        <v>45303</v>
      </c>
      <c r="D68" s="205">
        <v>0.64583333333333337</v>
      </c>
      <c r="E68" t="s">
        <v>996</v>
      </c>
      <c r="F68" t="s">
        <v>815</v>
      </c>
      <c r="G68" t="s">
        <v>817</v>
      </c>
      <c r="H68" t="s">
        <v>846</v>
      </c>
      <c r="I68" t="s">
        <v>1764</v>
      </c>
      <c r="J68" s="175" t="s">
        <v>820</v>
      </c>
      <c r="K68" t="s">
        <v>2074</v>
      </c>
    </row>
    <row r="69" spans="1:11">
      <c r="A69">
        <v>66</v>
      </c>
      <c r="B69" t="s">
        <v>94</v>
      </c>
      <c r="C69" s="222">
        <v>45303</v>
      </c>
      <c r="D69" s="205">
        <v>0.8125</v>
      </c>
      <c r="E69" t="s">
        <v>995</v>
      </c>
      <c r="F69" t="s">
        <v>994</v>
      </c>
      <c r="G69" t="s">
        <v>817</v>
      </c>
      <c r="H69" t="s">
        <v>846</v>
      </c>
      <c r="I69" t="s">
        <v>1799</v>
      </c>
      <c r="J69" s="175" t="s">
        <v>820</v>
      </c>
      <c r="K69" t="s">
        <v>2078</v>
      </c>
    </row>
    <row r="70" spans="1:11">
      <c r="A70">
        <v>67</v>
      </c>
      <c r="B70" t="s">
        <v>130</v>
      </c>
      <c r="C70" s="222">
        <v>45303</v>
      </c>
      <c r="D70" s="205">
        <v>0.89583333333333337</v>
      </c>
      <c r="E70" t="s">
        <v>809</v>
      </c>
      <c r="F70" t="s">
        <v>814</v>
      </c>
      <c r="G70" t="s">
        <v>817</v>
      </c>
      <c r="H70" t="s">
        <v>846</v>
      </c>
      <c r="I70" t="s">
        <v>1799</v>
      </c>
      <c r="J70" s="175" t="s">
        <v>820</v>
      </c>
      <c r="K70" t="s">
        <v>2082</v>
      </c>
    </row>
    <row r="71" spans="1:11">
      <c r="A71">
        <v>68</v>
      </c>
      <c r="B71" t="s">
        <v>922</v>
      </c>
      <c r="C71" s="222">
        <v>45304</v>
      </c>
      <c r="D71" s="205">
        <v>0.36805555555555558</v>
      </c>
      <c r="E71" t="s">
        <v>996</v>
      </c>
      <c r="F71" t="s">
        <v>994</v>
      </c>
      <c r="G71" t="s">
        <v>817</v>
      </c>
      <c r="H71" t="s">
        <v>846</v>
      </c>
      <c r="I71" t="s">
        <v>1764</v>
      </c>
      <c r="J71" s="175" t="s">
        <v>820</v>
      </c>
      <c r="K71" t="s">
        <v>2095</v>
      </c>
    </row>
    <row r="72" spans="1:11">
      <c r="A72">
        <v>69</v>
      </c>
      <c r="B72" t="s">
        <v>1134</v>
      </c>
      <c r="C72" s="222">
        <v>45304</v>
      </c>
      <c r="D72" s="205">
        <v>0.57986111111111105</v>
      </c>
      <c r="E72" t="s">
        <v>996</v>
      </c>
      <c r="F72" t="s">
        <v>815</v>
      </c>
      <c r="G72" t="s">
        <v>817</v>
      </c>
      <c r="H72" t="s">
        <v>846</v>
      </c>
      <c r="I72" t="s">
        <v>1764</v>
      </c>
      <c r="J72" s="175" t="s">
        <v>820</v>
      </c>
      <c r="K72" t="s">
        <v>2109</v>
      </c>
    </row>
    <row r="73" spans="1:11">
      <c r="A73">
        <v>70</v>
      </c>
      <c r="B73" t="s">
        <v>275</v>
      </c>
      <c r="C73" s="222">
        <v>45304</v>
      </c>
      <c r="D73" s="205">
        <v>0.58333333333333337</v>
      </c>
      <c r="E73" t="s">
        <v>996</v>
      </c>
      <c r="F73" t="s">
        <v>815</v>
      </c>
      <c r="G73" t="s">
        <v>817</v>
      </c>
      <c r="H73" t="s">
        <v>846</v>
      </c>
      <c r="I73" t="s">
        <v>1764</v>
      </c>
      <c r="J73" s="175" t="s">
        <v>820</v>
      </c>
      <c r="K73" t="s">
        <v>2112</v>
      </c>
    </row>
    <row r="74" spans="1:11">
      <c r="A74">
        <v>71</v>
      </c>
      <c r="B74" t="s">
        <v>16</v>
      </c>
      <c r="C74" s="222">
        <v>45304</v>
      </c>
      <c r="D74" s="205">
        <v>0.62152777777777779</v>
      </c>
      <c r="E74" t="s">
        <v>1031</v>
      </c>
      <c r="F74" t="s">
        <v>994</v>
      </c>
      <c r="G74" t="s">
        <v>817</v>
      </c>
      <c r="H74" t="s">
        <v>846</v>
      </c>
      <c r="I74" t="s">
        <v>1764</v>
      </c>
      <c r="J74" s="175" t="s">
        <v>820</v>
      </c>
      <c r="K74" t="s">
        <v>2117</v>
      </c>
    </row>
    <row r="75" spans="1:11">
      <c r="A75">
        <v>72</v>
      </c>
      <c r="B75" t="s">
        <v>275</v>
      </c>
      <c r="C75" s="222">
        <v>45304</v>
      </c>
      <c r="D75" s="205">
        <v>0.83333333333333337</v>
      </c>
      <c r="E75" t="s">
        <v>995</v>
      </c>
      <c r="F75" t="s">
        <v>815</v>
      </c>
      <c r="G75" t="s">
        <v>817</v>
      </c>
      <c r="H75" t="s">
        <v>846</v>
      </c>
      <c r="I75" t="s">
        <v>1799</v>
      </c>
      <c r="J75" s="175" t="s">
        <v>820</v>
      </c>
      <c r="K75" t="s">
        <v>2124</v>
      </c>
    </row>
    <row r="76" spans="1:11">
      <c r="A76">
        <v>73</v>
      </c>
      <c r="B76" t="s">
        <v>72</v>
      </c>
      <c r="C76" s="222">
        <v>45304</v>
      </c>
      <c r="D76" s="205">
        <v>0.83680555555555547</v>
      </c>
      <c r="E76" t="s">
        <v>996</v>
      </c>
      <c r="F76" t="s">
        <v>815</v>
      </c>
      <c r="G76" t="s">
        <v>817</v>
      </c>
      <c r="H76" t="s">
        <v>846</v>
      </c>
      <c r="I76" t="s">
        <v>1799</v>
      </c>
      <c r="J76" s="175" t="s">
        <v>820</v>
      </c>
      <c r="K76" t="s">
        <v>2125</v>
      </c>
    </row>
    <row r="77" spans="1:11">
      <c r="A77">
        <v>74</v>
      </c>
      <c r="B77" t="s">
        <v>1586</v>
      </c>
      <c r="C77" s="222">
        <v>45304</v>
      </c>
      <c r="D77" s="205">
        <v>0.84027777777777779</v>
      </c>
      <c r="E77" t="s">
        <v>996</v>
      </c>
      <c r="F77" t="s">
        <v>815</v>
      </c>
      <c r="G77" t="s">
        <v>817</v>
      </c>
      <c r="H77" t="s">
        <v>846</v>
      </c>
      <c r="I77" t="s">
        <v>1799</v>
      </c>
      <c r="J77" s="175" t="s">
        <v>820</v>
      </c>
      <c r="K77" t="s">
        <v>2126</v>
      </c>
    </row>
    <row r="78" spans="1:11">
      <c r="A78">
        <v>75</v>
      </c>
      <c r="B78" t="s">
        <v>72</v>
      </c>
      <c r="C78" s="222">
        <v>45304</v>
      </c>
      <c r="D78" s="205">
        <v>0.84027777777777779</v>
      </c>
      <c r="E78" t="s">
        <v>996</v>
      </c>
      <c r="F78" t="s">
        <v>815</v>
      </c>
      <c r="G78" t="s">
        <v>817</v>
      </c>
      <c r="H78" t="s">
        <v>846</v>
      </c>
      <c r="I78" t="s">
        <v>1799</v>
      </c>
      <c r="J78" s="175" t="s">
        <v>820</v>
      </c>
      <c r="K78" t="s">
        <v>2127</v>
      </c>
    </row>
    <row r="79" spans="1:11">
      <c r="A79">
        <v>76</v>
      </c>
      <c r="B79" t="s">
        <v>1586</v>
      </c>
      <c r="C79" s="222">
        <v>45304</v>
      </c>
      <c r="D79" s="205">
        <v>0.84375</v>
      </c>
      <c r="E79" t="s">
        <v>996</v>
      </c>
      <c r="F79" t="s">
        <v>815</v>
      </c>
      <c r="G79" t="s">
        <v>817</v>
      </c>
      <c r="H79" t="s">
        <v>846</v>
      </c>
      <c r="I79" t="s">
        <v>1799</v>
      </c>
      <c r="J79" s="175" t="s">
        <v>820</v>
      </c>
      <c r="K79" t="s">
        <v>2128</v>
      </c>
    </row>
    <row r="80" spans="1:11">
      <c r="A80">
        <v>77</v>
      </c>
      <c r="B80" t="s">
        <v>164</v>
      </c>
      <c r="C80" s="222">
        <v>45305</v>
      </c>
      <c r="D80" s="205">
        <v>0.65277777777777779</v>
      </c>
      <c r="E80" t="s">
        <v>996</v>
      </c>
      <c r="F80" t="s">
        <v>815</v>
      </c>
      <c r="G80" t="s">
        <v>818</v>
      </c>
      <c r="H80" t="s">
        <v>846</v>
      </c>
      <c r="I80" t="s">
        <v>2146</v>
      </c>
      <c r="J80" s="175" t="s">
        <v>820</v>
      </c>
      <c r="K80" t="s">
        <v>2147</v>
      </c>
    </row>
    <row r="81" spans="1:12">
      <c r="A81">
        <v>78</v>
      </c>
      <c r="B81" t="s">
        <v>1473</v>
      </c>
      <c r="C81" s="222">
        <v>45305</v>
      </c>
      <c r="D81" s="205">
        <v>0.66666666666666663</v>
      </c>
      <c r="E81" t="s">
        <v>809</v>
      </c>
      <c r="F81" t="s">
        <v>994</v>
      </c>
      <c r="G81" t="s">
        <v>818</v>
      </c>
      <c r="H81" t="s">
        <v>846</v>
      </c>
      <c r="I81" t="s">
        <v>2146</v>
      </c>
      <c r="J81" s="175" t="s">
        <v>820</v>
      </c>
      <c r="K81" t="s">
        <v>2145</v>
      </c>
      <c r="L81" t="s">
        <v>659</v>
      </c>
    </row>
    <row r="82" spans="1:12">
      <c r="A82">
        <v>79</v>
      </c>
      <c r="B82" t="s">
        <v>1071</v>
      </c>
      <c r="C82" s="222">
        <v>45306</v>
      </c>
      <c r="D82" s="205">
        <v>0.32291666666666669</v>
      </c>
      <c r="E82" t="s">
        <v>809</v>
      </c>
      <c r="F82" t="s">
        <v>994</v>
      </c>
      <c r="G82" t="s">
        <v>818</v>
      </c>
      <c r="H82" t="s">
        <v>846</v>
      </c>
      <c r="I82" t="s">
        <v>2146</v>
      </c>
      <c r="J82" s="175" t="s">
        <v>820</v>
      </c>
      <c r="K82" t="s">
        <v>2157</v>
      </c>
      <c r="L82" t="s">
        <v>659</v>
      </c>
    </row>
    <row r="83" spans="1:12">
      <c r="A83">
        <v>80</v>
      </c>
      <c r="B83" t="s">
        <v>676</v>
      </c>
      <c r="C83" s="222">
        <v>45306</v>
      </c>
      <c r="D83" s="205">
        <v>0.33333333333333331</v>
      </c>
      <c r="E83" t="s">
        <v>809</v>
      </c>
      <c r="F83" t="s">
        <v>994</v>
      </c>
      <c r="G83" t="s">
        <v>818</v>
      </c>
      <c r="H83" t="s">
        <v>846</v>
      </c>
      <c r="I83" t="s">
        <v>2146</v>
      </c>
      <c r="J83" s="175" t="s">
        <v>820</v>
      </c>
      <c r="K83" t="s">
        <v>2158</v>
      </c>
      <c r="L83" t="s">
        <v>659</v>
      </c>
    </row>
    <row r="84" spans="1:12">
      <c r="A84">
        <v>81</v>
      </c>
      <c r="B84" t="s">
        <v>72</v>
      </c>
      <c r="C84" s="222">
        <v>45306</v>
      </c>
      <c r="D84" s="205">
        <v>0.3888888888888889</v>
      </c>
      <c r="E84" t="s">
        <v>993</v>
      </c>
      <c r="F84" t="s">
        <v>994</v>
      </c>
      <c r="G84" t="s">
        <v>818</v>
      </c>
      <c r="H84" t="s">
        <v>846</v>
      </c>
      <c r="I84" t="s">
        <v>2146</v>
      </c>
      <c r="J84" s="175" t="s">
        <v>820</v>
      </c>
      <c r="K84" t="s">
        <v>2170</v>
      </c>
      <c r="L84" t="s">
        <v>659</v>
      </c>
    </row>
    <row r="85" spans="1:12">
      <c r="A85">
        <v>82</v>
      </c>
      <c r="B85" t="s">
        <v>96</v>
      </c>
      <c r="C85" s="222">
        <v>45306</v>
      </c>
      <c r="D85" s="205">
        <v>0.67361111111111116</v>
      </c>
      <c r="E85" t="s">
        <v>809</v>
      </c>
      <c r="F85" t="s">
        <v>994</v>
      </c>
      <c r="G85" t="s">
        <v>818</v>
      </c>
      <c r="H85" t="s">
        <v>846</v>
      </c>
      <c r="I85" t="s">
        <v>1185</v>
      </c>
      <c r="J85" s="175" t="s">
        <v>820</v>
      </c>
      <c r="K85" t="s">
        <v>2171</v>
      </c>
      <c r="L85" t="s">
        <v>659</v>
      </c>
    </row>
    <row r="86" spans="1:12">
      <c r="A86">
        <v>83</v>
      </c>
      <c r="B86" t="s">
        <v>94</v>
      </c>
      <c r="C86" s="222">
        <v>45307</v>
      </c>
      <c r="D86" s="205">
        <v>0.82291666666666663</v>
      </c>
      <c r="E86" t="s">
        <v>995</v>
      </c>
      <c r="F86" t="s">
        <v>994</v>
      </c>
      <c r="G86" t="s">
        <v>818</v>
      </c>
      <c r="H86" t="s">
        <v>846</v>
      </c>
      <c r="I86" t="s">
        <v>1185</v>
      </c>
      <c r="J86" s="175" t="s">
        <v>820</v>
      </c>
      <c r="K86" t="s">
        <v>2176</v>
      </c>
      <c r="L86" t="s">
        <v>659</v>
      </c>
    </row>
    <row r="87" spans="1:12">
      <c r="A87">
        <v>84</v>
      </c>
      <c r="B87" t="s">
        <v>1071</v>
      </c>
      <c r="C87" s="222">
        <v>45307</v>
      </c>
      <c r="D87" s="205">
        <v>0.44444444444444442</v>
      </c>
      <c r="E87" t="s">
        <v>809</v>
      </c>
      <c r="F87" t="s">
        <v>994</v>
      </c>
      <c r="G87" t="s">
        <v>818</v>
      </c>
      <c r="H87" t="s">
        <v>846</v>
      </c>
      <c r="I87" t="s">
        <v>1185</v>
      </c>
      <c r="J87" s="175" t="s">
        <v>820</v>
      </c>
      <c r="K87" t="s">
        <v>2196</v>
      </c>
      <c r="L87" t="s">
        <v>659</v>
      </c>
    </row>
    <row r="88" spans="1:12">
      <c r="A88">
        <v>85</v>
      </c>
      <c r="B88" t="s">
        <v>1071</v>
      </c>
      <c r="C88" s="222">
        <v>45307</v>
      </c>
      <c r="D88" s="205">
        <v>0.44791666666666669</v>
      </c>
      <c r="E88" t="s">
        <v>849</v>
      </c>
      <c r="F88" t="s">
        <v>994</v>
      </c>
      <c r="G88" t="s">
        <v>818</v>
      </c>
      <c r="H88" t="s">
        <v>846</v>
      </c>
      <c r="I88" t="s">
        <v>1185</v>
      </c>
      <c r="J88" s="175" t="s">
        <v>820</v>
      </c>
      <c r="K88" t="s">
        <v>2197</v>
      </c>
      <c r="L88" t="s">
        <v>659</v>
      </c>
    </row>
    <row r="89" spans="1:12">
      <c r="A89">
        <v>86</v>
      </c>
      <c r="B89" t="s">
        <v>138</v>
      </c>
      <c r="C89" s="222">
        <v>45307</v>
      </c>
      <c r="D89" s="205">
        <v>0.45833333333333331</v>
      </c>
      <c r="E89" t="s">
        <v>809</v>
      </c>
      <c r="F89" t="s">
        <v>994</v>
      </c>
      <c r="G89" t="s">
        <v>818</v>
      </c>
      <c r="H89" t="s">
        <v>846</v>
      </c>
      <c r="I89" t="s">
        <v>1185</v>
      </c>
      <c r="J89" s="175" t="s">
        <v>820</v>
      </c>
      <c r="K89" t="s">
        <v>2208</v>
      </c>
      <c r="L89" t="s">
        <v>659</v>
      </c>
    </row>
    <row r="90" spans="1:12">
      <c r="A90">
        <v>87</v>
      </c>
      <c r="B90" t="s">
        <v>1607</v>
      </c>
      <c r="C90" s="222">
        <v>45307</v>
      </c>
      <c r="D90" s="205">
        <v>0.40972222222222227</v>
      </c>
      <c r="E90" t="s">
        <v>995</v>
      </c>
      <c r="F90" t="s">
        <v>994</v>
      </c>
      <c r="G90" t="s">
        <v>818</v>
      </c>
      <c r="H90" t="s">
        <v>846</v>
      </c>
      <c r="I90" t="s">
        <v>1185</v>
      </c>
      <c r="J90" s="175" t="s">
        <v>820</v>
      </c>
      <c r="K90" t="s">
        <v>2198</v>
      </c>
      <c r="L90" t="s">
        <v>659</v>
      </c>
    </row>
    <row r="91" spans="1:12">
      <c r="A91">
        <v>88</v>
      </c>
      <c r="B91" t="s">
        <v>96</v>
      </c>
      <c r="C91" s="222">
        <v>45307</v>
      </c>
      <c r="D91" s="205">
        <v>0.58333333333333337</v>
      </c>
      <c r="E91" t="s">
        <v>809</v>
      </c>
      <c r="F91" t="s">
        <v>994</v>
      </c>
      <c r="G91" t="s">
        <v>818</v>
      </c>
      <c r="H91" t="s">
        <v>846</v>
      </c>
      <c r="I91" t="s">
        <v>1185</v>
      </c>
      <c r="J91" s="175" t="s">
        <v>820</v>
      </c>
      <c r="K91" t="s">
        <v>2199</v>
      </c>
      <c r="L91" t="s">
        <v>659</v>
      </c>
    </row>
    <row r="92" spans="1:12">
      <c r="A92">
        <v>89</v>
      </c>
      <c r="B92" t="s">
        <v>1061</v>
      </c>
      <c r="C92" s="222">
        <v>45307</v>
      </c>
      <c r="D92" s="205">
        <v>0.60069444444444442</v>
      </c>
      <c r="E92" t="s">
        <v>809</v>
      </c>
      <c r="F92" t="s">
        <v>994</v>
      </c>
      <c r="G92" t="s">
        <v>818</v>
      </c>
      <c r="H92" t="s">
        <v>846</v>
      </c>
      <c r="I92" t="s">
        <v>1185</v>
      </c>
      <c r="J92" s="175" t="s">
        <v>820</v>
      </c>
      <c r="K92" t="s">
        <v>2220</v>
      </c>
      <c r="L92" t="s">
        <v>659</v>
      </c>
    </row>
    <row r="93" spans="1:12">
      <c r="A93">
        <v>90</v>
      </c>
      <c r="B93" t="s">
        <v>128</v>
      </c>
      <c r="C93" s="222">
        <v>45307</v>
      </c>
      <c r="D93" s="205">
        <v>0.69791666666666663</v>
      </c>
      <c r="E93" t="s">
        <v>996</v>
      </c>
      <c r="F93" t="s">
        <v>815</v>
      </c>
      <c r="G93" t="s">
        <v>818</v>
      </c>
      <c r="H93" t="s">
        <v>846</v>
      </c>
      <c r="I93" t="s">
        <v>1185</v>
      </c>
      <c r="J93" s="175" t="s">
        <v>820</v>
      </c>
      <c r="K93" t="s">
        <v>2202</v>
      </c>
      <c r="L93" t="s">
        <v>660</v>
      </c>
    </row>
    <row r="94" spans="1:12">
      <c r="A94">
        <v>91</v>
      </c>
      <c r="B94" t="s">
        <v>1146</v>
      </c>
      <c r="C94" s="222">
        <v>45308</v>
      </c>
      <c r="D94" s="205">
        <v>0.18055555555555555</v>
      </c>
      <c r="E94" t="s">
        <v>809</v>
      </c>
      <c r="F94" t="s">
        <v>815</v>
      </c>
      <c r="G94" t="s">
        <v>818</v>
      </c>
      <c r="H94" t="s">
        <v>846</v>
      </c>
      <c r="I94" t="s">
        <v>1185</v>
      </c>
      <c r="J94" s="175" t="s">
        <v>820</v>
      </c>
      <c r="K94" t="s">
        <v>2219</v>
      </c>
      <c r="L94" t="s">
        <v>659</v>
      </c>
    </row>
    <row r="95" spans="1:12">
      <c r="A95">
        <v>92</v>
      </c>
      <c r="B95" t="s">
        <v>72</v>
      </c>
      <c r="C95" s="222">
        <v>45308</v>
      </c>
      <c r="D95" s="205">
        <v>0.38194444444444442</v>
      </c>
      <c r="E95" t="s">
        <v>849</v>
      </c>
      <c r="F95" t="s">
        <v>994</v>
      </c>
      <c r="G95" t="s">
        <v>818</v>
      </c>
      <c r="H95" t="s">
        <v>846</v>
      </c>
      <c r="I95" t="s">
        <v>1185</v>
      </c>
      <c r="J95" s="175" t="s">
        <v>820</v>
      </c>
      <c r="K95" t="s">
        <v>2218</v>
      </c>
      <c r="L95" t="s">
        <v>659</v>
      </c>
    </row>
    <row r="96" spans="1:12">
      <c r="A96">
        <v>93</v>
      </c>
      <c r="B96" t="s">
        <v>1071</v>
      </c>
      <c r="C96" s="222">
        <v>45308</v>
      </c>
      <c r="D96" s="205">
        <v>0.3888888888888889</v>
      </c>
      <c r="E96" t="s">
        <v>809</v>
      </c>
      <c r="F96" t="s">
        <v>994</v>
      </c>
      <c r="G96" t="s">
        <v>818</v>
      </c>
      <c r="H96" t="s">
        <v>846</v>
      </c>
      <c r="I96" t="s">
        <v>1185</v>
      </c>
      <c r="J96" s="175" t="s">
        <v>820</v>
      </c>
      <c r="K96" t="s">
        <v>2222</v>
      </c>
      <c r="L96" t="s">
        <v>659</v>
      </c>
    </row>
    <row r="97" spans="1:12">
      <c r="A97">
        <v>94</v>
      </c>
      <c r="B97" t="s">
        <v>103</v>
      </c>
      <c r="C97" s="222">
        <v>45309</v>
      </c>
      <c r="D97" s="205">
        <v>0.58333333333333337</v>
      </c>
      <c r="E97" t="s">
        <v>849</v>
      </c>
      <c r="F97" t="s">
        <v>994</v>
      </c>
      <c r="G97" t="s">
        <v>818</v>
      </c>
      <c r="H97" t="s">
        <v>846</v>
      </c>
      <c r="I97" t="s">
        <v>1185</v>
      </c>
      <c r="J97" s="175" t="s">
        <v>820</v>
      </c>
      <c r="K97" t="s">
        <v>2240</v>
      </c>
      <c r="L97" t="s">
        <v>659</v>
      </c>
    </row>
    <row r="98" spans="1:12">
      <c r="A98">
        <v>95</v>
      </c>
      <c r="B98" t="s">
        <v>51</v>
      </c>
      <c r="C98" s="222">
        <v>45309</v>
      </c>
      <c r="D98" s="205">
        <v>0.74305555555555547</v>
      </c>
      <c r="E98" t="s">
        <v>995</v>
      </c>
      <c r="F98" t="s">
        <v>815</v>
      </c>
      <c r="G98" t="s">
        <v>818</v>
      </c>
      <c r="H98" t="s">
        <v>846</v>
      </c>
      <c r="I98" t="s">
        <v>1185</v>
      </c>
      <c r="J98" s="175" t="s">
        <v>820</v>
      </c>
      <c r="K98" t="s">
        <v>2253</v>
      </c>
      <c r="L98" t="s">
        <v>660</v>
      </c>
    </row>
    <row r="99" spans="1:12">
      <c r="A99">
        <v>96</v>
      </c>
      <c r="B99" t="s">
        <v>57</v>
      </c>
      <c r="C99" s="222">
        <v>45310</v>
      </c>
      <c r="D99" s="205">
        <v>8.3333333333333329E-2</v>
      </c>
      <c r="E99" t="s">
        <v>995</v>
      </c>
      <c r="F99" t="s">
        <v>814</v>
      </c>
      <c r="G99" t="s">
        <v>818</v>
      </c>
      <c r="H99" t="s">
        <v>846</v>
      </c>
      <c r="I99" t="s">
        <v>2146</v>
      </c>
      <c r="J99" s="175" t="s">
        <v>820</v>
      </c>
      <c r="K99" t="s">
        <v>2259</v>
      </c>
      <c r="L99" t="s">
        <v>660</v>
      </c>
    </row>
    <row r="100" spans="1:12">
      <c r="A100">
        <v>97</v>
      </c>
      <c r="B100" t="s">
        <v>464</v>
      </c>
      <c r="C100" s="222">
        <v>45310</v>
      </c>
      <c r="D100" s="205">
        <v>0.29166666666666669</v>
      </c>
      <c r="E100" t="s">
        <v>809</v>
      </c>
      <c r="F100" t="s">
        <v>994</v>
      </c>
      <c r="G100" t="s">
        <v>818</v>
      </c>
      <c r="H100" t="s">
        <v>846</v>
      </c>
      <c r="I100" t="s">
        <v>1185</v>
      </c>
      <c r="J100" s="175" t="s">
        <v>820</v>
      </c>
      <c r="K100" t="s">
        <v>2291</v>
      </c>
      <c r="L100" t="s">
        <v>659</v>
      </c>
    </row>
    <row r="101" spans="1:12">
      <c r="A101">
        <v>98</v>
      </c>
      <c r="B101" t="s">
        <v>2282</v>
      </c>
      <c r="C101" s="222">
        <v>45310</v>
      </c>
      <c r="D101" s="205">
        <v>0.44791666666666669</v>
      </c>
      <c r="E101" t="s">
        <v>809</v>
      </c>
      <c r="F101" t="s">
        <v>994</v>
      </c>
      <c r="G101" t="s">
        <v>818</v>
      </c>
      <c r="H101" t="s">
        <v>846</v>
      </c>
      <c r="I101" t="s">
        <v>1185</v>
      </c>
      <c r="J101" s="175" t="s">
        <v>820</v>
      </c>
      <c r="K101" t="s">
        <v>2292</v>
      </c>
      <c r="L101" t="s">
        <v>660</v>
      </c>
    </row>
    <row r="102" spans="1:12">
      <c r="A102">
        <v>99</v>
      </c>
      <c r="B102" t="s">
        <v>151</v>
      </c>
      <c r="C102" s="222">
        <v>45310</v>
      </c>
      <c r="D102" s="205">
        <v>0.4513888888888889</v>
      </c>
      <c r="E102" t="s">
        <v>996</v>
      </c>
      <c r="F102" t="s">
        <v>994</v>
      </c>
      <c r="G102" t="s">
        <v>818</v>
      </c>
      <c r="H102" t="s">
        <v>846</v>
      </c>
      <c r="I102" t="s">
        <v>1185</v>
      </c>
      <c r="J102" s="175" t="s">
        <v>820</v>
      </c>
      <c r="K102" t="s">
        <v>2293</v>
      </c>
      <c r="L102" t="s">
        <v>660</v>
      </c>
    </row>
    <row r="103" spans="1:12">
      <c r="A103">
        <v>100</v>
      </c>
      <c r="B103" t="s">
        <v>703</v>
      </c>
      <c r="C103" s="222">
        <v>45310</v>
      </c>
      <c r="D103" s="205">
        <v>0.44791666666666669</v>
      </c>
      <c r="E103" t="s">
        <v>809</v>
      </c>
      <c r="F103" t="s">
        <v>994</v>
      </c>
      <c r="G103" t="s">
        <v>818</v>
      </c>
      <c r="H103" t="s">
        <v>846</v>
      </c>
      <c r="I103" t="s">
        <v>1185</v>
      </c>
      <c r="J103" s="175" t="s">
        <v>820</v>
      </c>
      <c r="K103" t="s">
        <v>2294</v>
      </c>
      <c r="L103" t="s">
        <v>660</v>
      </c>
    </row>
    <row r="104" spans="1:12">
      <c r="A104">
        <v>101</v>
      </c>
      <c r="B104" t="s">
        <v>140</v>
      </c>
      <c r="C104" s="222">
        <v>45310</v>
      </c>
      <c r="D104" s="205">
        <v>0.29166666666666669</v>
      </c>
      <c r="E104" t="s">
        <v>809</v>
      </c>
      <c r="F104" t="s">
        <v>994</v>
      </c>
      <c r="G104" t="s">
        <v>818</v>
      </c>
      <c r="H104" t="s">
        <v>846</v>
      </c>
      <c r="I104" t="s">
        <v>1185</v>
      </c>
      <c r="J104" s="175" t="s">
        <v>820</v>
      </c>
      <c r="K104" t="s">
        <v>2295</v>
      </c>
      <c r="L104" t="s">
        <v>660</v>
      </c>
    </row>
    <row r="105" spans="1:12">
      <c r="A105">
        <v>102</v>
      </c>
      <c r="B105" t="s">
        <v>2288</v>
      </c>
      <c r="C105" s="222">
        <v>45310</v>
      </c>
      <c r="D105" s="205">
        <v>0.4548611111111111</v>
      </c>
      <c r="E105" t="s">
        <v>849</v>
      </c>
      <c r="F105" t="s">
        <v>994</v>
      </c>
      <c r="G105" t="s">
        <v>818</v>
      </c>
      <c r="H105" t="s">
        <v>846</v>
      </c>
      <c r="I105" t="s">
        <v>1185</v>
      </c>
      <c r="J105" s="175" t="s">
        <v>820</v>
      </c>
      <c r="K105" t="s">
        <v>2290</v>
      </c>
      <c r="L105" t="s">
        <v>660</v>
      </c>
    </row>
    <row r="106" spans="1:12">
      <c r="A106">
        <v>103</v>
      </c>
      <c r="B106" t="s">
        <v>2285</v>
      </c>
      <c r="C106" s="222">
        <v>45310</v>
      </c>
      <c r="D106" s="205">
        <v>0.4548611111111111</v>
      </c>
      <c r="E106" t="s">
        <v>995</v>
      </c>
      <c r="F106" t="s">
        <v>994</v>
      </c>
      <c r="G106" t="s">
        <v>818</v>
      </c>
      <c r="H106" t="s">
        <v>846</v>
      </c>
      <c r="I106" t="s">
        <v>1185</v>
      </c>
      <c r="J106" s="175" t="s">
        <v>820</v>
      </c>
      <c r="K106" s="264" t="s">
        <v>2296</v>
      </c>
      <c r="L106" t="s">
        <v>660</v>
      </c>
    </row>
    <row r="107" spans="1:12">
      <c r="A107">
        <v>104</v>
      </c>
      <c r="B107" t="s">
        <v>478</v>
      </c>
      <c r="C107" s="222">
        <v>45310</v>
      </c>
      <c r="D107" s="205">
        <v>0.4548611111111111</v>
      </c>
      <c r="E107" t="s">
        <v>849</v>
      </c>
      <c r="F107" t="s">
        <v>994</v>
      </c>
      <c r="G107" t="s">
        <v>818</v>
      </c>
      <c r="H107" t="s">
        <v>846</v>
      </c>
      <c r="I107" t="s">
        <v>1185</v>
      </c>
      <c r="J107" s="175" t="s">
        <v>820</v>
      </c>
      <c r="K107" s="264" t="s">
        <v>2297</v>
      </c>
      <c r="L107" t="s">
        <v>660</v>
      </c>
    </row>
    <row r="108" spans="1:12">
      <c r="A108">
        <v>105</v>
      </c>
      <c r="B108" t="s">
        <v>11</v>
      </c>
      <c r="C108" s="222">
        <v>45310</v>
      </c>
      <c r="D108" s="205">
        <v>0.4548611111111111</v>
      </c>
      <c r="E108" t="s">
        <v>849</v>
      </c>
      <c r="F108" t="s">
        <v>994</v>
      </c>
      <c r="G108" t="s">
        <v>818</v>
      </c>
      <c r="H108" t="s">
        <v>846</v>
      </c>
      <c r="I108" t="s">
        <v>1185</v>
      </c>
      <c r="J108" s="175" t="s">
        <v>820</v>
      </c>
      <c r="K108" s="264" t="s">
        <v>2240</v>
      </c>
      <c r="L108" t="s">
        <v>660</v>
      </c>
    </row>
    <row r="109" spans="1:12">
      <c r="A109">
        <v>106</v>
      </c>
      <c r="B109" t="s">
        <v>1607</v>
      </c>
      <c r="C109" s="222">
        <v>45310</v>
      </c>
      <c r="D109" s="205">
        <v>0.4548611111111111</v>
      </c>
      <c r="E109" t="s">
        <v>995</v>
      </c>
      <c r="F109" t="s">
        <v>815</v>
      </c>
      <c r="G109" t="s">
        <v>818</v>
      </c>
      <c r="H109" t="s">
        <v>846</v>
      </c>
      <c r="I109" t="s">
        <v>1185</v>
      </c>
      <c r="J109" s="175" t="s">
        <v>820</v>
      </c>
      <c r="K109" s="264" t="s">
        <v>2306</v>
      </c>
      <c r="L109" t="s">
        <v>660</v>
      </c>
    </row>
    <row r="110" spans="1:12">
      <c r="A110">
        <v>107</v>
      </c>
      <c r="B110" t="s">
        <v>140</v>
      </c>
      <c r="C110" s="222">
        <v>45310</v>
      </c>
      <c r="D110" s="205">
        <v>0.85416666666666663</v>
      </c>
      <c r="E110" t="s">
        <v>995</v>
      </c>
      <c r="F110" t="s">
        <v>994</v>
      </c>
      <c r="G110" t="s">
        <v>818</v>
      </c>
      <c r="H110" t="s">
        <v>846</v>
      </c>
      <c r="I110" t="s">
        <v>2146</v>
      </c>
      <c r="J110" s="175" t="s">
        <v>820</v>
      </c>
      <c r="K110" t="s">
        <v>2307</v>
      </c>
      <c r="L110" t="s">
        <v>660</v>
      </c>
    </row>
    <row r="111" spans="1:12">
      <c r="A111">
        <v>108</v>
      </c>
      <c r="B111" t="s">
        <v>1572</v>
      </c>
      <c r="C111" s="222">
        <v>45310</v>
      </c>
      <c r="D111" s="205">
        <v>0.875</v>
      </c>
      <c r="E111" t="s">
        <v>995</v>
      </c>
      <c r="F111" t="s">
        <v>814</v>
      </c>
      <c r="G111" t="s">
        <v>818</v>
      </c>
      <c r="H111" t="s">
        <v>846</v>
      </c>
      <c r="I111" t="s">
        <v>2146</v>
      </c>
      <c r="J111" s="175" t="s">
        <v>820</v>
      </c>
      <c r="K111" t="s">
        <v>2308</v>
      </c>
      <c r="L111" t="s">
        <v>659</v>
      </c>
    </row>
    <row r="112" spans="1:12">
      <c r="A112">
        <v>109</v>
      </c>
      <c r="B112" t="s">
        <v>1071</v>
      </c>
      <c r="C112" s="222">
        <v>45311</v>
      </c>
      <c r="D112" s="205">
        <v>0.3298611111111111</v>
      </c>
      <c r="E112" t="s">
        <v>809</v>
      </c>
      <c r="F112" t="s">
        <v>814</v>
      </c>
      <c r="G112" t="s">
        <v>818</v>
      </c>
      <c r="H112" t="s">
        <v>846</v>
      </c>
      <c r="I112" t="s">
        <v>1185</v>
      </c>
      <c r="J112" s="175" t="s">
        <v>820</v>
      </c>
      <c r="K112" s="264" t="s">
        <v>2328</v>
      </c>
      <c r="L112" t="s">
        <v>659</v>
      </c>
    </row>
    <row r="113" spans="1:12">
      <c r="A113">
        <v>110</v>
      </c>
      <c r="B113" t="s">
        <v>11</v>
      </c>
      <c r="C113" s="222">
        <v>45311</v>
      </c>
      <c r="D113" s="205">
        <v>0.33333333333333331</v>
      </c>
      <c r="E113" t="s">
        <v>849</v>
      </c>
      <c r="F113" t="s">
        <v>994</v>
      </c>
      <c r="G113" t="s">
        <v>818</v>
      </c>
      <c r="H113" t="s">
        <v>846</v>
      </c>
      <c r="I113" t="s">
        <v>1185</v>
      </c>
      <c r="J113" s="175" t="s">
        <v>820</v>
      </c>
      <c r="K113" s="264" t="s">
        <v>2325</v>
      </c>
      <c r="L113" t="s">
        <v>659</v>
      </c>
    </row>
    <row r="114" spans="1:12">
      <c r="A114">
        <v>111</v>
      </c>
      <c r="B114" t="s">
        <v>11</v>
      </c>
      <c r="C114" s="222">
        <v>45311</v>
      </c>
      <c r="D114" s="205">
        <v>0.58333333333333337</v>
      </c>
      <c r="E114" t="s">
        <v>809</v>
      </c>
      <c r="F114" t="s">
        <v>994</v>
      </c>
      <c r="G114" t="s">
        <v>818</v>
      </c>
      <c r="H114" t="s">
        <v>846</v>
      </c>
      <c r="I114" t="s">
        <v>1185</v>
      </c>
      <c r="J114" s="175" t="s">
        <v>820</v>
      </c>
      <c r="K114" t="s">
        <v>2326</v>
      </c>
      <c r="L114" t="s">
        <v>659</v>
      </c>
    </row>
    <row r="115" spans="1:12">
      <c r="A115">
        <v>112</v>
      </c>
      <c r="B115" t="s">
        <v>140</v>
      </c>
      <c r="C115" s="222">
        <v>45311</v>
      </c>
      <c r="D115" s="205">
        <v>0.30208333333333331</v>
      </c>
      <c r="E115" t="s">
        <v>809</v>
      </c>
      <c r="F115" t="s">
        <v>994</v>
      </c>
      <c r="G115" t="s">
        <v>818</v>
      </c>
      <c r="H115" t="s">
        <v>846</v>
      </c>
      <c r="I115" t="s">
        <v>1185</v>
      </c>
      <c r="J115" s="175" t="s">
        <v>820</v>
      </c>
      <c r="K115" t="s">
        <v>2327</v>
      </c>
      <c r="L115" t="s">
        <v>660</v>
      </c>
    </row>
    <row r="116" spans="1:12">
      <c r="A116">
        <v>113</v>
      </c>
      <c r="B116" t="s">
        <v>140</v>
      </c>
      <c r="C116" s="222">
        <v>45311</v>
      </c>
      <c r="D116" s="205">
        <v>0.91666666666666663</v>
      </c>
      <c r="E116" t="s">
        <v>809</v>
      </c>
      <c r="F116" t="s">
        <v>994</v>
      </c>
      <c r="G116" t="s">
        <v>818</v>
      </c>
      <c r="H116" t="s">
        <v>846</v>
      </c>
      <c r="I116" t="s">
        <v>2146</v>
      </c>
      <c r="J116" s="175" t="s">
        <v>820</v>
      </c>
      <c r="K116" t="s">
        <v>2332</v>
      </c>
      <c r="L116" t="s">
        <v>660</v>
      </c>
    </row>
    <row r="117" spans="1:12">
      <c r="A117">
        <v>114</v>
      </c>
      <c r="B117" t="s">
        <v>2348</v>
      </c>
      <c r="C117" s="222">
        <v>45312</v>
      </c>
      <c r="D117" s="205">
        <v>0.3576388888888889</v>
      </c>
      <c r="E117" t="s">
        <v>809</v>
      </c>
      <c r="F117" t="s">
        <v>994</v>
      </c>
      <c r="G117" t="s">
        <v>818</v>
      </c>
      <c r="H117" t="s">
        <v>846</v>
      </c>
      <c r="I117" t="s">
        <v>1185</v>
      </c>
      <c r="J117" s="175" t="s">
        <v>820</v>
      </c>
      <c r="K117" t="s">
        <v>2336</v>
      </c>
      <c r="L117" t="s">
        <v>658</v>
      </c>
    </row>
    <row r="118" spans="1:12">
      <c r="A118">
        <v>115</v>
      </c>
      <c r="B118" t="s">
        <v>2348</v>
      </c>
      <c r="C118" s="222">
        <v>45312</v>
      </c>
      <c r="D118" s="205">
        <v>0.39930555555555558</v>
      </c>
      <c r="E118" t="s">
        <v>809</v>
      </c>
      <c r="F118" t="s">
        <v>994</v>
      </c>
      <c r="G118" t="s">
        <v>818</v>
      </c>
      <c r="H118" t="s">
        <v>846</v>
      </c>
      <c r="I118" t="s">
        <v>1185</v>
      </c>
      <c r="J118" s="175" t="s">
        <v>820</v>
      </c>
      <c r="K118" t="s">
        <v>2339</v>
      </c>
      <c r="L118" t="s">
        <v>658</v>
      </c>
    </row>
    <row r="119" spans="1:12">
      <c r="A119">
        <v>116</v>
      </c>
      <c r="B119" t="s">
        <v>57</v>
      </c>
      <c r="C119" s="222">
        <v>45312</v>
      </c>
      <c r="D119" s="205">
        <v>0.44097222222222227</v>
      </c>
      <c r="E119" t="s">
        <v>849</v>
      </c>
      <c r="F119" t="s">
        <v>994</v>
      </c>
      <c r="G119" t="s">
        <v>818</v>
      </c>
      <c r="H119" t="s">
        <v>846</v>
      </c>
      <c r="I119" t="s">
        <v>1185</v>
      </c>
      <c r="J119" s="175" t="s">
        <v>820</v>
      </c>
      <c r="K119" s="264" t="s">
        <v>2338</v>
      </c>
      <c r="L119" t="s">
        <v>660</v>
      </c>
    </row>
    <row r="120" spans="1:12">
      <c r="A120">
        <v>117</v>
      </c>
      <c r="B120" t="s">
        <v>862</v>
      </c>
      <c r="C120" s="222">
        <v>45312</v>
      </c>
      <c r="D120" s="205">
        <v>0.59375</v>
      </c>
      <c r="E120" t="s">
        <v>849</v>
      </c>
      <c r="F120" t="s">
        <v>994</v>
      </c>
      <c r="G120" t="s">
        <v>818</v>
      </c>
      <c r="H120" t="s">
        <v>846</v>
      </c>
      <c r="I120" t="s">
        <v>2146</v>
      </c>
      <c r="J120" s="175" t="s">
        <v>820</v>
      </c>
      <c r="K120" s="264" t="s">
        <v>2343</v>
      </c>
      <c r="L120" t="s">
        <v>658</v>
      </c>
    </row>
    <row r="121" spans="1:12">
      <c r="A121">
        <v>118</v>
      </c>
      <c r="B121" t="s">
        <v>796</v>
      </c>
      <c r="C121" s="222">
        <v>45312</v>
      </c>
      <c r="D121" s="205">
        <v>0.73611111111111116</v>
      </c>
      <c r="E121" t="s">
        <v>996</v>
      </c>
      <c r="F121" t="s">
        <v>994</v>
      </c>
      <c r="G121" t="s">
        <v>818</v>
      </c>
      <c r="H121" t="s">
        <v>846</v>
      </c>
      <c r="I121" t="s">
        <v>2146</v>
      </c>
      <c r="J121" s="175" t="s">
        <v>820</v>
      </c>
      <c r="K121" s="264" t="s">
        <v>2358</v>
      </c>
      <c r="L121" t="s">
        <v>658</v>
      </c>
    </row>
    <row r="122" spans="1:12">
      <c r="A122">
        <v>119</v>
      </c>
      <c r="B122" t="s">
        <v>140</v>
      </c>
      <c r="C122" s="222">
        <v>45312</v>
      </c>
      <c r="D122" s="205">
        <v>0.80208333333333337</v>
      </c>
      <c r="E122" t="s">
        <v>809</v>
      </c>
      <c r="F122" t="s">
        <v>994</v>
      </c>
      <c r="G122" t="s">
        <v>818</v>
      </c>
      <c r="H122" t="s">
        <v>846</v>
      </c>
      <c r="I122" t="s">
        <v>1185</v>
      </c>
      <c r="J122" s="175" t="s">
        <v>820</v>
      </c>
      <c r="K122" s="264" t="s">
        <v>2360</v>
      </c>
      <c r="L122" t="s">
        <v>660</v>
      </c>
    </row>
    <row r="123" spans="1:12">
      <c r="A123">
        <v>120</v>
      </c>
      <c r="B123" t="s">
        <v>2348</v>
      </c>
      <c r="C123" s="222">
        <v>45313</v>
      </c>
      <c r="D123" s="205">
        <v>0.39930555555555558</v>
      </c>
      <c r="E123" t="s">
        <v>809</v>
      </c>
      <c r="F123" t="s">
        <v>814</v>
      </c>
      <c r="G123" t="s">
        <v>818</v>
      </c>
      <c r="H123" t="s">
        <v>846</v>
      </c>
      <c r="I123" t="s">
        <v>2146</v>
      </c>
      <c r="J123" s="175" t="s">
        <v>820</v>
      </c>
      <c r="K123" t="s">
        <v>2372</v>
      </c>
      <c r="L123" t="s">
        <v>658</v>
      </c>
    </row>
    <row r="124" spans="1:12">
      <c r="A124">
        <v>121</v>
      </c>
      <c r="B124" t="s">
        <v>2348</v>
      </c>
      <c r="C124" s="222">
        <v>45313</v>
      </c>
      <c r="D124" s="205">
        <v>0.82291666666666663</v>
      </c>
      <c r="E124" t="s">
        <v>809</v>
      </c>
      <c r="F124" t="s">
        <v>814</v>
      </c>
      <c r="G124" t="s">
        <v>817</v>
      </c>
      <c r="H124" t="s">
        <v>846</v>
      </c>
      <c r="I124" t="s">
        <v>1799</v>
      </c>
      <c r="J124" s="175" t="s">
        <v>820</v>
      </c>
      <c r="K124" t="s">
        <v>2387</v>
      </c>
      <c r="L124" t="s">
        <v>658</v>
      </c>
    </row>
    <row r="125" spans="1:12">
      <c r="A125">
        <v>122</v>
      </c>
      <c r="B125" t="s">
        <v>1277</v>
      </c>
      <c r="C125" s="222">
        <v>45314</v>
      </c>
      <c r="D125" s="205">
        <v>1.0416666666666666E-2</v>
      </c>
      <c r="E125" t="s">
        <v>996</v>
      </c>
      <c r="F125" t="s">
        <v>815</v>
      </c>
      <c r="G125" t="s">
        <v>817</v>
      </c>
      <c r="H125" t="s">
        <v>846</v>
      </c>
      <c r="I125" t="s">
        <v>1799</v>
      </c>
      <c r="J125" s="175" t="s">
        <v>820</v>
      </c>
      <c r="K125" s="264" t="s">
        <v>2388</v>
      </c>
      <c r="L125" t="s">
        <v>659</v>
      </c>
    </row>
    <row r="126" spans="1:12">
      <c r="A126">
        <v>123</v>
      </c>
      <c r="B126" t="s">
        <v>1277</v>
      </c>
      <c r="C126" s="222">
        <v>45314</v>
      </c>
      <c r="D126" s="205">
        <v>1.3888888888888888E-2</v>
      </c>
      <c r="E126" t="s">
        <v>996</v>
      </c>
      <c r="F126" t="s">
        <v>815</v>
      </c>
      <c r="G126" t="s">
        <v>817</v>
      </c>
      <c r="H126" t="s">
        <v>846</v>
      </c>
      <c r="I126" t="s">
        <v>1799</v>
      </c>
      <c r="J126" s="175" t="s">
        <v>820</v>
      </c>
      <c r="K126" s="264" t="s">
        <v>2389</v>
      </c>
      <c r="L126" t="s">
        <v>659</v>
      </c>
    </row>
    <row r="127" spans="1:12">
      <c r="A127">
        <v>124</v>
      </c>
      <c r="B127" t="s">
        <v>1277</v>
      </c>
      <c r="C127" s="222">
        <v>45314</v>
      </c>
      <c r="D127" s="205">
        <v>0.22916666666666666</v>
      </c>
      <c r="E127" t="s">
        <v>995</v>
      </c>
      <c r="F127" t="s">
        <v>994</v>
      </c>
      <c r="G127" t="s">
        <v>817</v>
      </c>
      <c r="H127" t="s">
        <v>846</v>
      </c>
      <c r="I127" t="s">
        <v>1799</v>
      </c>
      <c r="J127" s="175" t="s">
        <v>820</v>
      </c>
      <c r="K127" s="264" t="s">
        <v>2395</v>
      </c>
      <c r="L127" t="s">
        <v>659</v>
      </c>
    </row>
    <row r="128" spans="1:12">
      <c r="A128">
        <v>125</v>
      </c>
      <c r="B128" t="s">
        <v>26</v>
      </c>
      <c r="C128" s="222">
        <v>45314</v>
      </c>
      <c r="D128" s="205">
        <v>0.2986111111111111</v>
      </c>
      <c r="E128" t="s">
        <v>812</v>
      </c>
      <c r="F128" t="s">
        <v>994</v>
      </c>
      <c r="G128" t="s">
        <v>817</v>
      </c>
      <c r="H128" t="s">
        <v>846</v>
      </c>
      <c r="I128" t="s">
        <v>2146</v>
      </c>
      <c r="J128" s="175" t="s">
        <v>820</v>
      </c>
      <c r="K128" s="264" t="s">
        <v>2409</v>
      </c>
      <c r="L128" t="s">
        <v>658</v>
      </c>
    </row>
    <row r="129" spans="1:12">
      <c r="A129">
        <v>126</v>
      </c>
      <c r="B129" t="s">
        <v>2348</v>
      </c>
      <c r="C129" s="222">
        <v>45314</v>
      </c>
      <c r="D129" s="205">
        <v>0.45833333333333331</v>
      </c>
      <c r="E129" t="s">
        <v>809</v>
      </c>
      <c r="F129" t="s">
        <v>994</v>
      </c>
      <c r="G129" t="s">
        <v>817</v>
      </c>
      <c r="H129" t="s">
        <v>846</v>
      </c>
      <c r="I129" t="s">
        <v>2146</v>
      </c>
      <c r="J129" s="175" t="s">
        <v>820</v>
      </c>
      <c r="K129" t="s">
        <v>2410</v>
      </c>
      <c r="L129" t="s">
        <v>658</v>
      </c>
    </row>
    <row r="130" spans="1:12">
      <c r="A130">
        <v>127</v>
      </c>
      <c r="B130" t="s">
        <v>2348</v>
      </c>
      <c r="C130" s="222">
        <v>45314</v>
      </c>
      <c r="D130" s="205">
        <v>0.46527777777777773</v>
      </c>
      <c r="E130" t="s">
        <v>995</v>
      </c>
      <c r="F130" t="s">
        <v>994</v>
      </c>
      <c r="G130" t="s">
        <v>817</v>
      </c>
      <c r="H130" t="s">
        <v>846</v>
      </c>
      <c r="I130" t="s">
        <v>2146</v>
      </c>
      <c r="J130" s="175" t="s">
        <v>820</v>
      </c>
      <c r="K130" t="s">
        <v>2411</v>
      </c>
      <c r="L130" t="s">
        <v>658</v>
      </c>
    </row>
    <row r="131" spans="1:12">
      <c r="A131">
        <v>128</v>
      </c>
      <c r="B131" t="s">
        <v>2348</v>
      </c>
      <c r="C131" s="222">
        <v>45314</v>
      </c>
      <c r="D131" s="205">
        <v>0.54166666666666663</v>
      </c>
      <c r="E131" t="s">
        <v>995</v>
      </c>
      <c r="F131" t="s">
        <v>994</v>
      </c>
      <c r="G131" t="s">
        <v>817</v>
      </c>
      <c r="H131" t="s">
        <v>846</v>
      </c>
      <c r="I131" t="s">
        <v>2146</v>
      </c>
      <c r="J131" s="175" t="s">
        <v>820</v>
      </c>
      <c r="K131" t="s">
        <v>2412</v>
      </c>
      <c r="L131" t="s">
        <v>658</v>
      </c>
    </row>
    <row r="132" spans="1:12">
      <c r="A132">
        <v>129</v>
      </c>
      <c r="B132" t="s">
        <v>1134</v>
      </c>
      <c r="C132" s="222">
        <v>45314</v>
      </c>
      <c r="D132" s="205">
        <v>0.58333333333333337</v>
      </c>
      <c r="E132" t="s">
        <v>995</v>
      </c>
      <c r="F132" t="s">
        <v>994</v>
      </c>
      <c r="G132" t="s">
        <v>817</v>
      </c>
      <c r="H132" t="s">
        <v>846</v>
      </c>
      <c r="I132" t="s">
        <v>2146</v>
      </c>
      <c r="J132" s="175" t="s">
        <v>820</v>
      </c>
      <c r="K132" t="s">
        <v>2413</v>
      </c>
      <c r="L132" t="s">
        <v>658</v>
      </c>
    </row>
    <row r="133" spans="1:12">
      <c r="A133">
        <v>130</v>
      </c>
      <c r="B133" t="s">
        <v>1061</v>
      </c>
      <c r="C133" s="222">
        <v>45314</v>
      </c>
      <c r="D133" s="205">
        <v>0.59027777777777779</v>
      </c>
      <c r="E133" t="s">
        <v>996</v>
      </c>
      <c r="F133" t="s">
        <v>994</v>
      </c>
      <c r="G133" t="s">
        <v>817</v>
      </c>
      <c r="H133" t="s">
        <v>846</v>
      </c>
      <c r="I133" t="s">
        <v>2146</v>
      </c>
      <c r="J133" s="175" t="s">
        <v>820</v>
      </c>
      <c r="K133" s="264" t="s">
        <v>2415</v>
      </c>
      <c r="L133" t="s">
        <v>659</v>
      </c>
    </row>
    <row r="134" spans="1:12">
      <c r="A134">
        <v>131</v>
      </c>
      <c r="B134" t="s">
        <v>305</v>
      </c>
      <c r="C134" s="222">
        <v>45314</v>
      </c>
      <c r="D134" s="205">
        <v>0.45833333333333331</v>
      </c>
      <c r="E134" t="s">
        <v>1031</v>
      </c>
      <c r="F134" t="s">
        <v>994</v>
      </c>
      <c r="G134" t="s">
        <v>817</v>
      </c>
      <c r="H134" t="s">
        <v>846</v>
      </c>
      <c r="I134" t="s">
        <v>2146</v>
      </c>
      <c r="J134" s="175" t="s">
        <v>820</v>
      </c>
      <c r="K134" t="s">
        <v>2435</v>
      </c>
      <c r="L134" t="s">
        <v>658</v>
      </c>
    </row>
    <row r="135" spans="1:12">
      <c r="A135">
        <v>132</v>
      </c>
      <c r="B135" t="s">
        <v>1480</v>
      </c>
      <c r="C135" s="222">
        <v>45314</v>
      </c>
      <c r="D135" s="205">
        <v>0.45833333333333331</v>
      </c>
      <c r="E135" t="s">
        <v>1031</v>
      </c>
      <c r="F135" t="s">
        <v>994</v>
      </c>
      <c r="G135" t="s">
        <v>817</v>
      </c>
      <c r="H135" t="s">
        <v>846</v>
      </c>
      <c r="I135" t="s">
        <v>2146</v>
      </c>
      <c r="J135" s="175" t="s">
        <v>820</v>
      </c>
      <c r="K135" t="s">
        <v>2435</v>
      </c>
      <c r="L135" t="s">
        <v>658</v>
      </c>
    </row>
    <row r="136" spans="1:12">
      <c r="A136">
        <v>133</v>
      </c>
      <c r="B136" t="s">
        <v>81</v>
      </c>
      <c r="C136" s="222">
        <v>45314</v>
      </c>
      <c r="D136" s="205">
        <v>0.80555555555555547</v>
      </c>
      <c r="E136" t="s">
        <v>995</v>
      </c>
      <c r="F136" t="s">
        <v>994</v>
      </c>
      <c r="G136" t="s">
        <v>817</v>
      </c>
      <c r="H136" t="s">
        <v>846</v>
      </c>
      <c r="I136" t="s">
        <v>1799</v>
      </c>
      <c r="J136" s="175" t="s">
        <v>820</v>
      </c>
      <c r="K136" t="s">
        <v>2436</v>
      </c>
      <c r="L136" t="s">
        <v>659</v>
      </c>
    </row>
    <row r="137" spans="1:12">
      <c r="A137">
        <v>134</v>
      </c>
      <c r="B137" t="s">
        <v>2391</v>
      </c>
      <c r="C137" s="222">
        <v>45315</v>
      </c>
      <c r="D137" s="205">
        <v>0.3888888888888889</v>
      </c>
      <c r="E137" t="s">
        <v>995</v>
      </c>
      <c r="F137" t="s">
        <v>994</v>
      </c>
      <c r="G137" t="s">
        <v>817</v>
      </c>
      <c r="H137" t="s">
        <v>846</v>
      </c>
      <c r="I137" t="s">
        <v>2146</v>
      </c>
      <c r="J137" s="175" t="s">
        <v>820</v>
      </c>
      <c r="K137" t="s">
        <v>2467</v>
      </c>
      <c r="L137" t="s">
        <v>658</v>
      </c>
    </row>
    <row r="138" spans="1:12">
      <c r="A138">
        <v>135</v>
      </c>
      <c r="B138" t="s">
        <v>2391</v>
      </c>
      <c r="C138" s="222">
        <v>45315</v>
      </c>
      <c r="D138" s="205">
        <v>0.44097222222222227</v>
      </c>
      <c r="E138" t="s">
        <v>995</v>
      </c>
      <c r="F138" t="s">
        <v>994</v>
      </c>
      <c r="G138" t="s">
        <v>817</v>
      </c>
      <c r="H138" t="s">
        <v>846</v>
      </c>
      <c r="I138" t="s">
        <v>2146</v>
      </c>
      <c r="J138" s="175" t="s">
        <v>820</v>
      </c>
      <c r="K138" t="s">
        <v>2466</v>
      </c>
      <c r="L138" t="s">
        <v>658</v>
      </c>
    </row>
    <row r="139" spans="1:12">
      <c r="A139">
        <v>136</v>
      </c>
      <c r="B139" t="s">
        <v>26</v>
      </c>
      <c r="C139" s="222">
        <v>45315</v>
      </c>
      <c r="D139" s="205">
        <v>0.44444444444444442</v>
      </c>
      <c r="E139" t="s">
        <v>995</v>
      </c>
      <c r="F139" t="s">
        <v>994</v>
      </c>
      <c r="G139" t="s">
        <v>817</v>
      </c>
      <c r="H139" t="s">
        <v>846</v>
      </c>
      <c r="I139" t="s">
        <v>2146</v>
      </c>
      <c r="J139" s="175" t="s">
        <v>820</v>
      </c>
      <c r="K139" t="s">
        <v>2465</v>
      </c>
      <c r="L139" t="s">
        <v>658</v>
      </c>
    </row>
    <row r="140" spans="1:12">
      <c r="A140">
        <v>137</v>
      </c>
      <c r="B140" t="s">
        <v>11</v>
      </c>
      <c r="C140" s="222">
        <v>45315</v>
      </c>
      <c r="D140" s="205">
        <v>0.45833333333333331</v>
      </c>
      <c r="E140" t="s">
        <v>995</v>
      </c>
      <c r="F140" t="s">
        <v>994</v>
      </c>
      <c r="G140" t="s">
        <v>817</v>
      </c>
      <c r="H140" t="s">
        <v>846</v>
      </c>
      <c r="I140" t="s">
        <v>2146</v>
      </c>
      <c r="J140" s="175" t="s">
        <v>820</v>
      </c>
      <c r="K140" t="s">
        <v>2464</v>
      </c>
      <c r="L140" t="s">
        <v>659</v>
      </c>
    </row>
    <row r="141" spans="1:12">
      <c r="A141">
        <v>138</v>
      </c>
      <c r="B141" t="s">
        <v>706</v>
      </c>
      <c r="C141" s="222">
        <v>45315</v>
      </c>
      <c r="D141" s="205">
        <v>0.79861111111111116</v>
      </c>
      <c r="E141" t="s">
        <v>996</v>
      </c>
      <c r="F141" t="s">
        <v>815</v>
      </c>
      <c r="G141" t="s">
        <v>817</v>
      </c>
      <c r="H141" t="s">
        <v>846</v>
      </c>
      <c r="I141" t="s">
        <v>1799</v>
      </c>
      <c r="J141" s="175" t="s">
        <v>820</v>
      </c>
      <c r="K141" s="264" t="s">
        <v>2469</v>
      </c>
      <c r="L141" t="s">
        <v>658</v>
      </c>
    </row>
    <row r="142" spans="1:12">
      <c r="A142">
        <v>139</v>
      </c>
      <c r="B142" t="s">
        <v>2348</v>
      </c>
      <c r="C142" s="222">
        <v>45315</v>
      </c>
      <c r="D142" s="205">
        <v>0.89583333333333337</v>
      </c>
      <c r="E142" t="s">
        <v>809</v>
      </c>
      <c r="F142" t="s">
        <v>814</v>
      </c>
      <c r="G142" t="s">
        <v>817</v>
      </c>
      <c r="H142" t="s">
        <v>846</v>
      </c>
      <c r="I142" t="s">
        <v>1799</v>
      </c>
      <c r="J142" s="175" t="s">
        <v>820</v>
      </c>
      <c r="K142" t="s">
        <v>2471</v>
      </c>
      <c r="L142" t="s">
        <v>658</v>
      </c>
    </row>
    <row r="143" spans="1:12">
      <c r="A143">
        <v>140</v>
      </c>
      <c r="B143" t="s">
        <v>2391</v>
      </c>
      <c r="C143" s="222">
        <v>45316</v>
      </c>
      <c r="D143" s="205">
        <v>0.375</v>
      </c>
      <c r="E143" t="s">
        <v>995</v>
      </c>
      <c r="F143" t="s">
        <v>994</v>
      </c>
      <c r="G143" t="s">
        <v>817</v>
      </c>
      <c r="H143" t="s">
        <v>846</v>
      </c>
      <c r="I143" t="s">
        <v>2146</v>
      </c>
      <c r="J143" s="175" t="s">
        <v>820</v>
      </c>
      <c r="K143" t="s">
        <v>2467</v>
      </c>
      <c r="L143" t="s">
        <v>658</v>
      </c>
    </row>
    <row r="144" spans="1:12">
      <c r="A144">
        <v>141</v>
      </c>
      <c r="B144" t="s">
        <v>94</v>
      </c>
      <c r="C144" s="222">
        <v>45317</v>
      </c>
      <c r="D144" s="205">
        <v>0.78472222222222221</v>
      </c>
      <c r="E144" t="s">
        <v>995</v>
      </c>
      <c r="F144" t="s">
        <v>994</v>
      </c>
      <c r="G144" t="s">
        <v>817</v>
      </c>
      <c r="H144" t="s">
        <v>1763</v>
      </c>
      <c r="I144" t="s">
        <v>1799</v>
      </c>
      <c r="J144" s="175" t="s">
        <v>820</v>
      </c>
      <c r="K144" t="s">
        <v>2509</v>
      </c>
      <c r="L144" t="s">
        <v>659</v>
      </c>
    </row>
    <row r="145" spans="1:12">
      <c r="A145">
        <v>142</v>
      </c>
      <c r="B145" t="s">
        <v>1277</v>
      </c>
      <c r="C145" s="222">
        <v>45317</v>
      </c>
      <c r="D145" s="205">
        <v>0.78472222222222221</v>
      </c>
      <c r="E145" t="s">
        <v>996</v>
      </c>
      <c r="F145" t="s">
        <v>815</v>
      </c>
      <c r="G145" t="s">
        <v>817</v>
      </c>
      <c r="H145" t="s">
        <v>1763</v>
      </c>
      <c r="I145" t="s">
        <v>1799</v>
      </c>
      <c r="J145" s="175" t="s">
        <v>820</v>
      </c>
      <c r="K145" t="s">
        <v>2510</v>
      </c>
      <c r="L145" t="s">
        <v>659</v>
      </c>
    </row>
    <row r="146" spans="1:12">
      <c r="A146">
        <v>143</v>
      </c>
      <c r="B146" t="s">
        <v>1278</v>
      </c>
      <c r="C146" s="222">
        <v>45317</v>
      </c>
      <c r="D146" s="205">
        <v>0.78472222222222221</v>
      </c>
      <c r="E146" t="s">
        <v>996</v>
      </c>
      <c r="F146" t="s">
        <v>815</v>
      </c>
      <c r="G146" t="s">
        <v>817</v>
      </c>
      <c r="H146" t="s">
        <v>1763</v>
      </c>
      <c r="I146" t="s">
        <v>1799</v>
      </c>
      <c r="J146" s="175" t="s">
        <v>820</v>
      </c>
      <c r="K146" t="s">
        <v>2510</v>
      </c>
      <c r="L146" t="s">
        <v>659</v>
      </c>
    </row>
    <row r="147" spans="1:12">
      <c r="A147">
        <v>144</v>
      </c>
      <c r="B147" t="s">
        <v>27</v>
      </c>
      <c r="C147" s="222">
        <v>45318</v>
      </c>
      <c r="D147" s="205">
        <v>0.30208333333333331</v>
      </c>
      <c r="E147" t="s">
        <v>996</v>
      </c>
      <c r="F147" t="s">
        <v>815</v>
      </c>
      <c r="G147" t="s">
        <v>817</v>
      </c>
      <c r="H147" t="s">
        <v>1763</v>
      </c>
      <c r="I147" t="s">
        <v>2146</v>
      </c>
      <c r="J147" s="175" t="s">
        <v>820</v>
      </c>
      <c r="K147" t="s">
        <v>2551</v>
      </c>
      <c r="L147" t="s">
        <v>658</v>
      </c>
    </row>
    <row r="148" spans="1:12">
      <c r="A148">
        <v>145</v>
      </c>
      <c r="B148" t="s">
        <v>2391</v>
      </c>
      <c r="C148" s="222">
        <v>45318</v>
      </c>
      <c r="D148" s="205">
        <v>0.41666666666666669</v>
      </c>
      <c r="E148" t="s">
        <v>995</v>
      </c>
      <c r="F148" t="s">
        <v>994</v>
      </c>
      <c r="G148" t="s">
        <v>817</v>
      </c>
      <c r="H148" t="s">
        <v>1763</v>
      </c>
      <c r="I148" t="s">
        <v>2146</v>
      </c>
      <c r="J148" s="175" t="s">
        <v>820</v>
      </c>
      <c r="K148" t="s">
        <v>2552</v>
      </c>
      <c r="L148" t="s">
        <v>658</v>
      </c>
    </row>
    <row r="149" spans="1:12">
      <c r="A149">
        <v>146</v>
      </c>
      <c r="B149" t="s">
        <v>1572</v>
      </c>
      <c r="C149" s="222">
        <v>45318</v>
      </c>
      <c r="D149" s="205">
        <v>0.43055555555555558</v>
      </c>
      <c r="E149" t="s">
        <v>995</v>
      </c>
      <c r="F149" t="s">
        <v>994</v>
      </c>
      <c r="G149" t="s">
        <v>817</v>
      </c>
      <c r="H149" t="s">
        <v>1763</v>
      </c>
      <c r="I149" t="s">
        <v>2146</v>
      </c>
      <c r="J149" s="175" t="s">
        <v>820</v>
      </c>
      <c r="K149" s="205" t="s">
        <v>2553</v>
      </c>
      <c r="L149" t="s">
        <v>659</v>
      </c>
    </row>
    <row r="150" spans="1:12">
      <c r="A150">
        <v>147</v>
      </c>
      <c r="B150" t="s">
        <v>124</v>
      </c>
      <c r="C150" s="222">
        <v>45318</v>
      </c>
      <c r="D150" s="205">
        <v>0.4375</v>
      </c>
      <c r="E150" t="s">
        <v>995</v>
      </c>
      <c r="F150" t="s">
        <v>994</v>
      </c>
      <c r="G150" t="s">
        <v>817</v>
      </c>
      <c r="H150" t="s">
        <v>1763</v>
      </c>
      <c r="I150" t="s">
        <v>2146</v>
      </c>
      <c r="J150" s="175" t="s">
        <v>820</v>
      </c>
      <c r="K150" t="s">
        <v>2554</v>
      </c>
      <c r="L150" t="s">
        <v>660</v>
      </c>
    </row>
    <row r="151" spans="1:12">
      <c r="A151">
        <v>148</v>
      </c>
      <c r="B151" t="s">
        <v>1130</v>
      </c>
      <c r="C151" s="222">
        <v>45319</v>
      </c>
      <c r="D151" s="205">
        <v>0.46875</v>
      </c>
      <c r="E151" t="s">
        <v>995</v>
      </c>
      <c r="F151" t="s">
        <v>994</v>
      </c>
      <c r="G151" t="s">
        <v>817</v>
      </c>
      <c r="H151" t="s">
        <v>1763</v>
      </c>
      <c r="I151" t="s">
        <v>2146</v>
      </c>
      <c r="J151" s="175" t="s">
        <v>820</v>
      </c>
      <c r="K151" t="s">
        <v>2560</v>
      </c>
      <c r="L151" t="s">
        <v>659</v>
      </c>
    </row>
    <row r="152" spans="1:12">
      <c r="A152">
        <v>149</v>
      </c>
      <c r="B152" t="s">
        <v>1640</v>
      </c>
      <c r="C152" s="222">
        <v>45319</v>
      </c>
      <c r="D152" s="205">
        <v>0.46875</v>
      </c>
      <c r="E152" t="s">
        <v>995</v>
      </c>
      <c r="F152" t="s">
        <v>994</v>
      </c>
      <c r="G152" t="s">
        <v>817</v>
      </c>
      <c r="H152" t="s">
        <v>1763</v>
      </c>
      <c r="I152" t="s">
        <v>2146</v>
      </c>
      <c r="J152" s="175" t="s">
        <v>820</v>
      </c>
      <c r="K152" t="s">
        <v>2560</v>
      </c>
      <c r="L152" t="s">
        <v>659</v>
      </c>
    </row>
    <row r="153" spans="1:12">
      <c r="A153">
        <v>150</v>
      </c>
      <c r="B153" t="s">
        <v>94</v>
      </c>
      <c r="C153" s="222">
        <v>45319</v>
      </c>
      <c r="D153" s="205">
        <v>0.63194444444444442</v>
      </c>
      <c r="E153" t="s">
        <v>995</v>
      </c>
      <c r="F153" t="s">
        <v>994</v>
      </c>
      <c r="G153" t="s">
        <v>817</v>
      </c>
      <c r="H153" t="s">
        <v>1763</v>
      </c>
      <c r="I153" t="s">
        <v>1799</v>
      </c>
      <c r="J153" s="175" t="s">
        <v>820</v>
      </c>
      <c r="K153" t="s">
        <v>2557</v>
      </c>
      <c r="L153" t="s">
        <v>659</v>
      </c>
    </row>
    <row r="154" spans="1:12">
      <c r="A154">
        <v>151</v>
      </c>
      <c r="B154" t="s">
        <v>1061</v>
      </c>
      <c r="C154" s="222">
        <v>45319</v>
      </c>
      <c r="D154" s="205">
        <v>0.91666666666666663</v>
      </c>
      <c r="E154" t="s">
        <v>995</v>
      </c>
      <c r="F154" t="s">
        <v>994</v>
      </c>
      <c r="G154" t="s">
        <v>817</v>
      </c>
      <c r="H154" t="s">
        <v>1763</v>
      </c>
      <c r="I154" t="s">
        <v>2146</v>
      </c>
      <c r="J154" s="175" t="s">
        <v>820</v>
      </c>
      <c r="K154" t="s">
        <v>2561</v>
      </c>
      <c r="L154" t="s">
        <v>659</v>
      </c>
    </row>
    <row r="155" spans="1:12">
      <c r="A155">
        <v>152</v>
      </c>
      <c r="B155" t="s">
        <v>1061</v>
      </c>
      <c r="C155" s="222">
        <v>45319</v>
      </c>
      <c r="D155" s="205">
        <v>0.95833333333333337</v>
      </c>
      <c r="E155" t="s">
        <v>849</v>
      </c>
      <c r="F155" t="s">
        <v>815</v>
      </c>
      <c r="G155" t="s">
        <v>817</v>
      </c>
      <c r="H155" t="s">
        <v>1763</v>
      </c>
      <c r="I155" t="s">
        <v>2146</v>
      </c>
      <c r="J155" s="175" t="s">
        <v>820</v>
      </c>
      <c r="K155" t="s">
        <v>2562</v>
      </c>
      <c r="L155" t="s">
        <v>659</v>
      </c>
    </row>
    <row r="156" spans="1:12">
      <c r="A156">
        <v>153</v>
      </c>
      <c r="B156" t="s">
        <v>485</v>
      </c>
      <c r="C156" s="222">
        <v>45320</v>
      </c>
      <c r="D156" s="205">
        <v>0.57638888888888895</v>
      </c>
      <c r="E156" t="s">
        <v>812</v>
      </c>
      <c r="F156" t="s">
        <v>994</v>
      </c>
      <c r="G156" t="s">
        <v>817</v>
      </c>
      <c r="H156" t="s">
        <v>1763</v>
      </c>
      <c r="I156" t="s">
        <v>1799</v>
      </c>
      <c r="J156" s="175" t="s">
        <v>820</v>
      </c>
      <c r="K156" t="s">
        <v>2606</v>
      </c>
      <c r="L156" t="s">
        <v>658</v>
      </c>
    </row>
    <row r="157" spans="1:12">
      <c r="A157">
        <v>154</v>
      </c>
      <c r="B157" t="s">
        <v>1250</v>
      </c>
      <c r="C157" s="222">
        <v>45320</v>
      </c>
      <c r="D157" s="205">
        <v>0.57638888888888895</v>
      </c>
      <c r="E157" t="s">
        <v>1040</v>
      </c>
      <c r="F157" t="s">
        <v>994</v>
      </c>
      <c r="G157" t="s">
        <v>817</v>
      </c>
      <c r="H157" t="s">
        <v>1763</v>
      </c>
      <c r="I157" t="s">
        <v>1799</v>
      </c>
      <c r="J157" s="175" t="s">
        <v>820</v>
      </c>
      <c r="K157" t="s">
        <v>2607</v>
      </c>
      <c r="L157" t="s">
        <v>659</v>
      </c>
    </row>
    <row r="158" spans="1:12">
      <c r="A158">
        <v>155</v>
      </c>
      <c r="B158" t="s">
        <v>53</v>
      </c>
      <c r="C158" s="222">
        <v>45320</v>
      </c>
      <c r="D158" s="205">
        <v>0.57638888888888895</v>
      </c>
      <c r="E158" t="s">
        <v>809</v>
      </c>
      <c r="F158" t="s">
        <v>994</v>
      </c>
      <c r="G158" t="s">
        <v>817</v>
      </c>
      <c r="H158" t="s">
        <v>1763</v>
      </c>
      <c r="I158" t="s">
        <v>1799</v>
      </c>
      <c r="J158" s="175" t="s">
        <v>820</v>
      </c>
      <c r="K158" t="s">
        <v>2608</v>
      </c>
      <c r="L158" t="s">
        <v>660</v>
      </c>
    </row>
    <row r="159" spans="1:12">
      <c r="A159">
        <v>156</v>
      </c>
      <c r="B159" t="s">
        <v>1254</v>
      </c>
      <c r="C159" s="222">
        <v>45320</v>
      </c>
      <c r="D159" s="205">
        <v>0.57638888888888895</v>
      </c>
      <c r="E159" t="s">
        <v>809</v>
      </c>
      <c r="F159" t="s">
        <v>994</v>
      </c>
      <c r="G159" t="s">
        <v>817</v>
      </c>
      <c r="H159" t="s">
        <v>1763</v>
      </c>
      <c r="I159" t="s">
        <v>1799</v>
      </c>
      <c r="J159" s="175" t="s">
        <v>820</v>
      </c>
      <c r="K159" t="s">
        <v>2609</v>
      </c>
      <c r="L159" t="s">
        <v>659</v>
      </c>
    </row>
    <row r="160" spans="1:12">
      <c r="A160">
        <v>157</v>
      </c>
      <c r="B160" t="s">
        <v>1061</v>
      </c>
      <c r="C160" s="222">
        <v>45320</v>
      </c>
      <c r="D160" s="205">
        <v>0.74305555555555547</v>
      </c>
      <c r="E160" t="s">
        <v>809</v>
      </c>
      <c r="F160" t="s">
        <v>994</v>
      </c>
      <c r="G160" t="s">
        <v>817</v>
      </c>
      <c r="H160" t="s">
        <v>1763</v>
      </c>
      <c r="I160" t="s">
        <v>1964</v>
      </c>
      <c r="J160" s="175" t="s">
        <v>820</v>
      </c>
      <c r="K160" t="s">
        <v>2621</v>
      </c>
      <c r="L160" t="s">
        <v>659</v>
      </c>
    </row>
    <row r="161" spans="1:12">
      <c r="A161">
        <v>158</v>
      </c>
      <c r="B161" t="s">
        <v>81</v>
      </c>
      <c r="C161" s="222">
        <v>45320</v>
      </c>
      <c r="D161" s="205">
        <v>0.74652777777777779</v>
      </c>
      <c r="E161" t="s">
        <v>812</v>
      </c>
      <c r="F161" t="s">
        <v>994</v>
      </c>
      <c r="G161" t="s">
        <v>817</v>
      </c>
      <c r="H161" t="s">
        <v>1763</v>
      </c>
      <c r="I161" t="s">
        <v>1964</v>
      </c>
      <c r="J161" s="175" t="s">
        <v>820</v>
      </c>
      <c r="K161" t="s">
        <v>2622</v>
      </c>
      <c r="L161" t="s">
        <v>659</v>
      </c>
    </row>
    <row r="162" spans="1:12">
      <c r="A162">
        <v>159</v>
      </c>
      <c r="B162" t="s">
        <v>57</v>
      </c>
      <c r="C162" s="222">
        <v>45320</v>
      </c>
      <c r="D162" s="205">
        <v>0.96527777777777779</v>
      </c>
      <c r="E162" t="s">
        <v>996</v>
      </c>
      <c r="F162" t="s">
        <v>815</v>
      </c>
      <c r="G162" t="s">
        <v>817</v>
      </c>
      <c r="H162" t="s">
        <v>1763</v>
      </c>
      <c r="I162" t="s">
        <v>1764</v>
      </c>
      <c r="J162" s="175" t="s">
        <v>820</v>
      </c>
      <c r="K162" t="s">
        <v>2627</v>
      </c>
      <c r="L162" t="s">
        <v>659</v>
      </c>
    </row>
    <row r="163" spans="1:12">
      <c r="A163">
        <v>160</v>
      </c>
      <c r="B163" t="s">
        <v>61</v>
      </c>
      <c r="C163" s="222">
        <v>45321</v>
      </c>
      <c r="D163" s="205">
        <v>0.63888888888888895</v>
      </c>
      <c r="E163" t="s">
        <v>996</v>
      </c>
      <c r="F163" t="s">
        <v>815</v>
      </c>
      <c r="G163" t="s">
        <v>817</v>
      </c>
      <c r="H163" t="s">
        <v>1763</v>
      </c>
      <c r="I163" t="s">
        <v>1964</v>
      </c>
      <c r="J163" s="175" t="s">
        <v>820</v>
      </c>
      <c r="K163" t="s">
        <v>2634</v>
      </c>
      <c r="L163" t="s">
        <v>658</v>
      </c>
    </row>
    <row r="164" spans="1:12">
      <c r="A164">
        <v>161</v>
      </c>
      <c r="B164" t="s">
        <v>313</v>
      </c>
      <c r="C164" s="222">
        <v>45321</v>
      </c>
      <c r="D164" s="205">
        <v>0.6875</v>
      </c>
      <c r="E164" t="s">
        <v>996</v>
      </c>
      <c r="F164" t="s">
        <v>815</v>
      </c>
      <c r="G164" t="s">
        <v>817</v>
      </c>
      <c r="H164" t="s">
        <v>1763</v>
      </c>
      <c r="I164" t="s">
        <v>1964</v>
      </c>
      <c r="J164" s="175" t="s">
        <v>820</v>
      </c>
      <c r="K164" t="s">
        <v>2645</v>
      </c>
      <c r="L164" t="s">
        <v>660</v>
      </c>
    </row>
    <row r="165" spans="1:12">
      <c r="A165">
        <v>162</v>
      </c>
      <c r="B165" t="s">
        <v>57</v>
      </c>
      <c r="C165" s="222">
        <v>45321</v>
      </c>
      <c r="D165" s="205">
        <v>0.69097222222222221</v>
      </c>
      <c r="E165" t="s">
        <v>996</v>
      </c>
      <c r="F165" t="s">
        <v>815</v>
      </c>
      <c r="G165" t="s">
        <v>817</v>
      </c>
      <c r="H165" t="s">
        <v>1763</v>
      </c>
      <c r="I165" t="s">
        <v>1964</v>
      </c>
      <c r="J165" s="175" t="s">
        <v>820</v>
      </c>
      <c r="K165" t="s">
        <v>2646</v>
      </c>
      <c r="L165" t="s">
        <v>660</v>
      </c>
    </row>
    <row r="166" spans="1:12">
      <c r="A166">
        <v>163</v>
      </c>
      <c r="B166" t="s">
        <v>116</v>
      </c>
      <c r="C166" s="222">
        <v>45321</v>
      </c>
      <c r="D166" s="205">
        <v>0.69097222222222221</v>
      </c>
      <c r="E166" t="s">
        <v>809</v>
      </c>
      <c r="F166" t="s">
        <v>815</v>
      </c>
      <c r="G166" t="s">
        <v>817</v>
      </c>
      <c r="H166" t="s">
        <v>1763</v>
      </c>
      <c r="I166" t="s">
        <v>1964</v>
      </c>
      <c r="J166" s="175" t="s">
        <v>820</v>
      </c>
      <c r="K166" t="s">
        <v>2647</v>
      </c>
      <c r="L166" t="s">
        <v>660</v>
      </c>
    </row>
    <row r="167" spans="1:12">
      <c r="A167">
        <v>164</v>
      </c>
      <c r="B167" s="222" t="s">
        <v>862</v>
      </c>
      <c r="C167" s="222">
        <v>45321</v>
      </c>
      <c r="D167" s="205">
        <v>0.86458333333333337</v>
      </c>
      <c r="E167" t="s">
        <v>995</v>
      </c>
      <c r="F167" t="s">
        <v>994</v>
      </c>
      <c r="G167" t="s">
        <v>817</v>
      </c>
      <c r="H167" t="s">
        <v>1763</v>
      </c>
      <c r="I167" t="s">
        <v>1764</v>
      </c>
      <c r="J167" s="175" t="s">
        <v>820</v>
      </c>
      <c r="K167" t="s">
        <v>2661</v>
      </c>
      <c r="L167" t="s">
        <v>659</v>
      </c>
    </row>
    <row r="168" spans="1:12">
      <c r="A168">
        <v>165</v>
      </c>
      <c r="B168" t="s">
        <v>34</v>
      </c>
      <c r="C168" s="222">
        <v>45322</v>
      </c>
      <c r="D168" s="205">
        <v>0.18055555555555555</v>
      </c>
      <c r="E168" t="s">
        <v>995</v>
      </c>
      <c r="F168" t="s">
        <v>994</v>
      </c>
      <c r="G168" t="s">
        <v>817</v>
      </c>
      <c r="H168" t="s">
        <v>1763</v>
      </c>
      <c r="I168" t="s">
        <v>1764</v>
      </c>
      <c r="J168" s="175" t="s">
        <v>820</v>
      </c>
      <c r="K168" t="s">
        <v>2664</v>
      </c>
      <c r="L168" t="s">
        <v>658</v>
      </c>
    </row>
    <row r="169" spans="1:12">
      <c r="A169">
        <v>166</v>
      </c>
      <c r="B169" t="s">
        <v>108</v>
      </c>
      <c r="C169" s="222">
        <v>45323</v>
      </c>
      <c r="D169" s="205">
        <v>0.22222222222222221</v>
      </c>
      <c r="E169" t="s">
        <v>809</v>
      </c>
      <c r="F169" t="s">
        <v>994</v>
      </c>
      <c r="G169" t="s">
        <v>817</v>
      </c>
      <c r="H169" t="s">
        <v>1763</v>
      </c>
      <c r="I169" t="s">
        <v>1764</v>
      </c>
      <c r="J169" s="175" t="s">
        <v>820</v>
      </c>
      <c r="K169" t="s">
        <v>2714</v>
      </c>
      <c r="L169" t="s">
        <v>659</v>
      </c>
    </row>
    <row r="170" spans="1:12">
      <c r="A170">
        <v>167</v>
      </c>
      <c r="C170" s="222"/>
      <c r="D170" s="205"/>
    </row>
    <row r="171" spans="1:12">
      <c r="A171">
        <v>168</v>
      </c>
      <c r="C171" s="222"/>
      <c r="D171" s="205"/>
    </row>
    <row r="172" spans="1:12">
      <c r="A172">
        <v>169</v>
      </c>
      <c r="C172" s="222"/>
      <c r="D172" s="205"/>
    </row>
    <row r="173" spans="1:12">
      <c r="A173">
        <v>170</v>
      </c>
      <c r="C173" s="222"/>
      <c r="D173" s="205"/>
    </row>
    <row r="174" spans="1:12">
      <c r="A174">
        <v>171</v>
      </c>
      <c r="C174" s="222"/>
      <c r="D174" s="205"/>
    </row>
    <row r="175" spans="1:12">
      <c r="A175">
        <v>172</v>
      </c>
      <c r="C175" s="222"/>
      <c r="D175" s="205"/>
    </row>
    <row r="176" spans="1:12">
      <c r="A176">
        <v>173</v>
      </c>
      <c r="C176" s="222"/>
      <c r="D176" s="205"/>
    </row>
    <row r="177" spans="1:11">
      <c r="A177">
        <v>174</v>
      </c>
      <c r="C177" s="222"/>
      <c r="D177" s="205"/>
    </row>
    <row r="178" spans="1:11">
      <c r="A178">
        <v>175</v>
      </c>
      <c r="C178" s="222"/>
      <c r="D178" s="205"/>
    </row>
    <row r="179" spans="1:11">
      <c r="A179">
        <v>176</v>
      </c>
      <c r="C179" s="222"/>
      <c r="D179" s="205"/>
    </row>
    <row r="180" spans="1:11">
      <c r="A180">
        <v>177</v>
      </c>
      <c r="C180" s="222"/>
      <c r="D180" s="205"/>
    </row>
    <row r="181" spans="1:11" s="293" customFormat="1">
      <c r="A181">
        <v>178</v>
      </c>
      <c r="C181" s="295"/>
      <c r="D181" s="294"/>
      <c r="J181" s="175"/>
      <c r="K181" s="292"/>
    </row>
    <row r="182" spans="1:11">
      <c r="A182">
        <v>179</v>
      </c>
      <c r="C182" s="295"/>
      <c r="D182" s="205"/>
      <c r="F182" s="293"/>
      <c r="G182" s="293"/>
      <c r="H182" s="293"/>
      <c r="I182" s="293"/>
    </row>
    <row r="183" spans="1:11">
      <c r="A183">
        <v>180</v>
      </c>
      <c r="C183" s="295"/>
      <c r="D183" s="205"/>
      <c r="F183" s="293"/>
      <c r="G183" s="293"/>
      <c r="H183" s="293"/>
      <c r="I183" s="293"/>
    </row>
    <row r="184" spans="1:11">
      <c r="A184">
        <v>181</v>
      </c>
      <c r="C184" s="295"/>
      <c r="D184" s="205"/>
      <c r="F184" s="293"/>
      <c r="G184" s="293"/>
      <c r="H184" s="293"/>
      <c r="I184" s="293"/>
    </row>
    <row r="185" spans="1:11">
      <c r="A185">
        <v>182</v>
      </c>
      <c r="C185" s="295"/>
      <c r="D185" s="205"/>
      <c r="F185" s="293"/>
      <c r="G185" s="293"/>
      <c r="H185" s="293"/>
      <c r="I185" s="293"/>
    </row>
    <row r="186" spans="1:11">
      <c r="A186">
        <v>183</v>
      </c>
      <c r="C186" s="295"/>
      <c r="D186" s="205"/>
      <c r="F186" s="293"/>
      <c r="G186" s="293"/>
      <c r="H186" s="293"/>
      <c r="I186" s="293"/>
    </row>
    <row r="187" spans="1:11">
      <c r="A187">
        <v>184</v>
      </c>
      <c r="C187" s="295"/>
      <c r="D187" s="205"/>
      <c r="F187" s="293"/>
      <c r="G187" s="293"/>
      <c r="H187" s="293"/>
      <c r="I187" s="293"/>
    </row>
    <row r="188" spans="1:11">
      <c r="A188">
        <v>185</v>
      </c>
      <c r="C188" s="295"/>
      <c r="D188" s="205"/>
      <c r="F188" s="293"/>
      <c r="G188" s="293"/>
      <c r="H188" s="293"/>
      <c r="I188" s="293"/>
    </row>
    <row r="189" spans="1:11">
      <c r="A189">
        <v>186</v>
      </c>
      <c r="C189" s="295"/>
      <c r="D189" s="205"/>
      <c r="F189" s="293"/>
      <c r="G189" s="293"/>
      <c r="H189" s="293"/>
      <c r="I189" s="293"/>
    </row>
    <row r="190" spans="1:11">
      <c r="A190">
        <v>187</v>
      </c>
      <c r="C190" s="295"/>
      <c r="D190" s="205"/>
      <c r="G190" s="293"/>
      <c r="H190" s="293"/>
      <c r="I190" s="293"/>
    </row>
    <row r="191" spans="1:11">
      <c r="A191">
        <v>188</v>
      </c>
      <c r="C191" s="295"/>
      <c r="D191" s="205"/>
      <c r="G191" s="293"/>
      <c r="H191" s="293"/>
      <c r="I191" s="293"/>
    </row>
    <row r="192" spans="1:11">
      <c r="A192">
        <v>189</v>
      </c>
      <c r="C192" s="295"/>
      <c r="D192" s="205"/>
      <c r="G192" s="293"/>
      <c r="H192" s="293"/>
      <c r="I192" s="293"/>
    </row>
    <row r="193" spans="1:9">
      <c r="A193">
        <v>190</v>
      </c>
      <c r="C193" s="295"/>
      <c r="D193" s="205"/>
      <c r="G193" s="293"/>
      <c r="H193" s="293"/>
      <c r="I193" s="293"/>
    </row>
    <row r="194" spans="1:9">
      <c r="A194">
        <v>191</v>
      </c>
      <c r="C194" s="295"/>
      <c r="D194" s="205"/>
      <c r="G194" s="293"/>
      <c r="H194" s="293"/>
      <c r="I194" s="293"/>
    </row>
    <row r="195" spans="1:9">
      <c r="A195">
        <v>192</v>
      </c>
      <c r="C195" s="295"/>
      <c r="D195" s="205"/>
      <c r="G195" s="293"/>
      <c r="H195" s="293"/>
      <c r="I195" s="293"/>
    </row>
    <row r="196" spans="1:9">
      <c r="A196">
        <v>193</v>
      </c>
      <c r="C196" s="295"/>
      <c r="D196" s="205"/>
      <c r="G196" s="293"/>
      <c r="H196" s="293"/>
      <c r="I196" s="293"/>
    </row>
    <row r="197" spans="1:9">
      <c r="A197">
        <v>194</v>
      </c>
      <c r="C197" s="295"/>
      <c r="D197" s="205"/>
      <c r="G197" s="293"/>
      <c r="H197" s="293"/>
      <c r="I197" s="293"/>
    </row>
    <row r="198" spans="1:9">
      <c r="A198">
        <v>195</v>
      </c>
      <c r="C198" s="295"/>
      <c r="D198" s="205"/>
      <c r="G198" s="293"/>
      <c r="H198" s="293"/>
      <c r="I198" s="293"/>
    </row>
    <row r="199" spans="1:9">
      <c r="A199">
        <v>196</v>
      </c>
      <c r="C199" s="295"/>
      <c r="D199" s="205"/>
      <c r="G199" s="293"/>
      <c r="H199" s="293"/>
      <c r="I199" s="293"/>
    </row>
    <row r="200" spans="1:9">
      <c r="A200">
        <v>197</v>
      </c>
      <c r="C200" s="222"/>
      <c r="D200" s="205"/>
    </row>
    <row r="201" spans="1:9">
      <c r="A201">
        <v>198</v>
      </c>
      <c r="C201" s="222"/>
      <c r="D201" s="205"/>
    </row>
    <row r="202" spans="1:9">
      <c r="A202">
        <v>199</v>
      </c>
      <c r="C202" s="222"/>
      <c r="D202" s="205"/>
    </row>
    <row r="203" spans="1:9">
      <c r="A203">
        <v>200</v>
      </c>
      <c r="C203" s="222"/>
      <c r="D203" s="205"/>
    </row>
    <row r="204" spans="1:9">
      <c r="A204">
        <v>201</v>
      </c>
      <c r="C204" s="222"/>
      <c r="D204" s="205"/>
    </row>
    <row r="205" spans="1:9">
      <c r="A205">
        <v>202</v>
      </c>
      <c r="C205" s="222"/>
      <c r="D205" s="205"/>
    </row>
    <row r="206" spans="1:9">
      <c r="A206">
        <v>203</v>
      </c>
      <c r="C206" s="222"/>
      <c r="D206" s="205"/>
    </row>
    <row r="207" spans="1:9">
      <c r="A207">
        <v>204</v>
      </c>
      <c r="C207" s="222"/>
      <c r="D207" s="205"/>
    </row>
    <row r="208" spans="1:9">
      <c r="A208">
        <v>205</v>
      </c>
      <c r="C208" s="222"/>
      <c r="D208" s="205"/>
    </row>
    <row r="209" spans="1:4">
      <c r="A209">
        <v>206</v>
      </c>
      <c r="C209" s="222"/>
      <c r="D209" s="205"/>
    </row>
    <row r="210" spans="1:4">
      <c r="A210">
        <v>207</v>
      </c>
      <c r="C210" s="222"/>
      <c r="D210" s="205"/>
    </row>
    <row r="211" spans="1:4">
      <c r="A211">
        <v>208</v>
      </c>
      <c r="C211" s="222"/>
      <c r="D211" s="205"/>
    </row>
    <row r="212" spans="1:4">
      <c r="A212">
        <v>209</v>
      </c>
      <c r="C212" s="222"/>
      <c r="D212" s="205"/>
    </row>
    <row r="213" spans="1:4">
      <c r="A213">
        <v>210</v>
      </c>
      <c r="C213" s="222"/>
      <c r="D213" s="205"/>
    </row>
    <row r="214" spans="1:4">
      <c r="A214">
        <v>211</v>
      </c>
      <c r="C214" s="222"/>
      <c r="D214" s="205"/>
    </row>
    <row r="215" spans="1:4">
      <c r="A215">
        <v>212</v>
      </c>
      <c r="C215" s="222"/>
      <c r="D215" s="205"/>
    </row>
    <row r="216" spans="1:4">
      <c r="A216">
        <v>213</v>
      </c>
      <c r="C216" s="222"/>
      <c r="D216" s="205"/>
    </row>
    <row r="217" spans="1:4">
      <c r="A217">
        <v>214</v>
      </c>
      <c r="C217" s="222"/>
      <c r="D217" s="205"/>
    </row>
    <row r="218" spans="1:4">
      <c r="A218">
        <v>215</v>
      </c>
      <c r="C218" s="222"/>
      <c r="D218" s="205"/>
    </row>
    <row r="219" spans="1:4">
      <c r="A219">
        <v>216</v>
      </c>
      <c r="C219" s="222"/>
      <c r="D219" s="205"/>
    </row>
    <row r="220" spans="1:4">
      <c r="A220">
        <v>217</v>
      </c>
      <c r="C220" s="222"/>
      <c r="D220" s="205"/>
    </row>
    <row r="221" spans="1:4">
      <c r="A221">
        <v>218</v>
      </c>
      <c r="C221" s="222"/>
      <c r="D221" s="205"/>
    </row>
    <row r="222" spans="1:4">
      <c r="A222">
        <v>219</v>
      </c>
      <c r="C222" s="222"/>
      <c r="D222" s="205"/>
    </row>
    <row r="223" spans="1:4">
      <c r="A223">
        <v>220</v>
      </c>
      <c r="C223" s="222"/>
      <c r="D223" s="205"/>
    </row>
    <row r="224" spans="1:4">
      <c r="A224">
        <v>221</v>
      </c>
      <c r="C224" s="222"/>
      <c r="D224" s="205"/>
    </row>
    <row r="225" spans="1:11">
      <c r="A225">
        <v>222</v>
      </c>
      <c r="C225" s="222"/>
      <c r="D225" s="205"/>
    </row>
    <row r="226" spans="1:11">
      <c r="A226">
        <v>223</v>
      </c>
      <c r="C226" s="222"/>
      <c r="D226" s="205"/>
    </row>
    <row r="227" spans="1:11">
      <c r="A227">
        <v>224</v>
      </c>
      <c r="C227" s="222"/>
      <c r="D227" s="205"/>
    </row>
    <row r="228" spans="1:11">
      <c r="A228">
        <v>225</v>
      </c>
      <c r="C228" s="222"/>
      <c r="D228" s="205"/>
    </row>
    <row r="229" spans="1:11">
      <c r="A229">
        <v>226</v>
      </c>
      <c r="C229" s="222"/>
      <c r="D229" s="205"/>
    </row>
    <row r="230" spans="1:11">
      <c r="A230">
        <v>227</v>
      </c>
      <c r="C230" s="222"/>
      <c r="D230" s="205"/>
    </row>
    <row r="231" spans="1:11">
      <c r="A231">
        <v>228</v>
      </c>
      <c r="C231" s="222"/>
      <c r="D231" s="205"/>
    </row>
    <row r="232" spans="1:11">
      <c r="A232">
        <v>229</v>
      </c>
      <c r="C232" s="222"/>
      <c r="D232" s="205"/>
    </row>
    <row r="233" spans="1:11">
      <c r="A233">
        <v>230</v>
      </c>
      <c r="C233" s="222"/>
      <c r="D233" s="205"/>
    </row>
    <row r="234" spans="1:11">
      <c r="A234">
        <v>231</v>
      </c>
      <c r="C234" s="222"/>
      <c r="D234" s="205"/>
    </row>
    <row r="235" spans="1:11">
      <c r="A235">
        <v>232</v>
      </c>
      <c r="C235" s="222"/>
      <c r="D235" s="205"/>
    </row>
    <row r="236" spans="1:11">
      <c r="A236">
        <v>233</v>
      </c>
      <c r="C236" s="222"/>
      <c r="D236" s="205"/>
    </row>
    <row r="237" spans="1:11">
      <c r="A237">
        <v>234</v>
      </c>
      <c r="C237" s="222"/>
      <c r="D237" s="205"/>
    </row>
    <row r="238" spans="1:11">
      <c r="A238">
        <v>235</v>
      </c>
      <c r="C238" s="222"/>
      <c r="D238" s="205"/>
    </row>
    <row r="239" spans="1:11">
      <c r="A239">
        <v>236</v>
      </c>
      <c r="C239" s="222"/>
      <c r="D239" s="205"/>
    </row>
    <row r="240" spans="1:11">
      <c r="A240">
        <v>237</v>
      </c>
      <c r="C240" s="222"/>
      <c r="D240" s="205"/>
      <c r="K240" s="264"/>
    </row>
    <row r="241" spans="1:11">
      <c r="A241">
        <v>238</v>
      </c>
      <c r="C241" s="222"/>
      <c r="D241" s="205"/>
    </row>
    <row r="242" spans="1:11">
      <c r="A242">
        <v>239</v>
      </c>
      <c r="C242" s="222"/>
      <c r="D242" s="205"/>
      <c r="K242" s="264"/>
    </row>
    <row r="243" spans="1:11">
      <c r="A243">
        <v>240</v>
      </c>
      <c r="C243" s="222"/>
      <c r="D243" s="205"/>
    </row>
    <row r="244" spans="1:11">
      <c r="A244">
        <v>241</v>
      </c>
      <c r="C244" s="222"/>
      <c r="D244" s="205"/>
    </row>
    <row r="245" spans="1:11">
      <c r="A245">
        <v>242</v>
      </c>
      <c r="C245" s="222"/>
      <c r="D245" s="205"/>
    </row>
    <row r="246" spans="1:11">
      <c r="A246">
        <v>243</v>
      </c>
      <c r="C246" s="222"/>
      <c r="D246" s="205"/>
    </row>
    <row r="247" spans="1:11">
      <c r="A247">
        <v>244</v>
      </c>
      <c r="C247" s="222"/>
      <c r="D247" s="205"/>
    </row>
    <row r="248" spans="1:11">
      <c r="A248">
        <v>245</v>
      </c>
      <c r="C248" s="222"/>
      <c r="D248" s="205"/>
    </row>
    <row r="249" spans="1:11">
      <c r="A249">
        <v>246</v>
      </c>
      <c r="C249" s="222"/>
      <c r="D249" s="205"/>
    </row>
    <row r="250" spans="1:11">
      <c r="A250">
        <v>247</v>
      </c>
      <c r="C250" s="222"/>
      <c r="D250" s="205"/>
    </row>
    <row r="251" spans="1:11">
      <c r="A251">
        <v>248</v>
      </c>
      <c r="C251" s="222"/>
      <c r="D251" s="205"/>
    </row>
    <row r="252" spans="1:11">
      <c r="A252">
        <v>249</v>
      </c>
      <c r="C252" s="222"/>
      <c r="D252" s="205"/>
    </row>
    <row r="253" spans="1:11">
      <c r="A253">
        <v>250</v>
      </c>
      <c r="C253" s="222"/>
      <c r="D253" s="205"/>
    </row>
    <row r="254" spans="1:11">
      <c r="A254">
        <v>251</v>
      </c>
      <c r="C254" s="222"/>
      <c r="D254" s="205"/>
    </row>
    <row r="255" spans="1:11">
      <c r="A255">
        <v>252</v>
      </c>
      <c r="C255" s="222"/>
      <c r="D255" s="205"/>
    </row>
    <row r="256" spans="1:11">
      <c r="A256">
        <v>253</v>
      </c>
      <c r="C256" s="222"/>
      <c r="D256" s="205"/>
    </row>
    <row r="257" spans="1:4">
      <c r="A257">
        <v>254</v>
      </c>
      <c r="C257" s="222"/>
      <c r="D257" s="205"/>
    </row>
    <row r="258" spans="1:4">
      <c r="A258">
        <v>255</v>
      </c>
      <c r="C258" s="222"/>
      <c r="D258" s="205"/>
    </row>
    <row r="259" spans="1:4">
      <c r="A259">
        <v>256</v>
      </c>
      <c r="C259" s="222"/>
      <c r="D259" s="205"/>
    </row>
    <row r="260" spans="1:4">
      <c r="A260">
        <v>257</v>
      </c>
      <c r="C260" s="222"/>
      <c r="D260" s="205"/>
    </row>
    <row r="261" spans="1:4">
      <c r="A261">
        <v>258</v>
      </c>
      <c r="C261" s="222"/>
      <c r="D261" s="205"/>
    </row>
    <row r="262" spans="1:4">
      <c r="A262">
        <v>259</v>
      </c>
      <c r="C262" s="222"/>
      <c r="D262" s="205"/>
    </row>
    <row r="263" spans="1:4">
      <c r="A263">
        <v>260</v>
      </c>
      <c r="C263" s="222"/>
      <c r="D263" s="205"/>
    </row>
    <row r="264" spans="1:4">
      <c r="A264">
        <v>261</v>
      </c>
      <c r="C264" s="222"/>
      <c r="D264" s="205"/>
    </row>
    <row r="265" spans="1:4">
      <c r="A265">
        <v>262</v>
      </c>
      <c r="C265" s="222"/>
      <c r="D265" s="205"/>
    </row>
    <row r="266" spans="1:4">
      <c r="A266">
        <v>263</v>
      </c>
      <c r="C266" s="222"/>
      <c r="D266" s="205"/>
    </row>
    <row r="267" spans="1:4">
      <c r="A267">
        <v>264</v>
      </c>
      <c r="C267" s="222"/>
      <c r="D267" s="205"/>
    </row>
    <row r="268" spans="1:4">
      <c r="A268">
        <v>265</v>
      </c>
      <c r="C268" s="222"/>
      <c r="D268" s="205"/>
    </row>
    <row r="269" spans="1:4">
      <c r="A269">
        <v>266</v>
      </c>
      <c r="C269" s="222"/>
      <c r="D269" s="205"/>
    </row>
    <row r="270" spans="1:4">
      <c r="A270">
        <v>267</v>
      </c>
      <c r="C270" s="222"/>
      <c r="D270" s="205"/>
    </row>
    <row r="271" spans="1:4">
      <c r="A271">
        <v>268</v>
      </c>
      <c r="C271" s="222"/>
      <c r="D271" s="205"/>
    </row>
    <row r="272" spans="1:4">
      <c r="A272">
        <v>269</v>
      </c>
      <c r="C272" s="222"/>
      <c r="D272" s="205"/>
    </row>
    <row r="273" spans="1:4">
      <c r="A273">
        <v>270</v>
      </c>
      <c r="C273" s="222"/>
      <c r="D273" s="205"/>
    </row>
    <row r="274" spans="1:4">
      <c r="A274">
        <v>271</v>
      </c>
      <c r="C274" s="222"/>
      <c r="D274" s="205"/>
    </row>
    <row r="275" spans="1:4">
      <c r="A275">
        <v>272</v>
      </c>
      <c r="C275" s="222"/>
      <c r="D275" s="205"/>
    </row>
    <row r="276" spans="1:4">
      <c r="A276">
        <v>273</v>
      </c>
      <c r="C276" s="222"/>
      <c r="D276" s="205"/>
    </row>
    <row r="277" spans="1:4">
      <c r="A277">
        <v>274</v>
      </c>
      <c r="C277" s="222"/>
      <c r="D277" s="205"/>
    </row>
    <row r="278" spans="1:4">
      <c r="A278">
        <v>275</v>
      </c>
      <c r="C278" s="222"/>
      <c r="D278" s="205"/>
    </row>
    <row r="279" spans="1:4">
      <c r="A279">
        <v>276</v>
      </c>
      <c r="C279" s="222"/>
      <c r="D279" s="205"/>
    </row>
    <row r="280" spans="1:4">
      <c r="A280">
        <v>277</v>
      </c>
      <c r="C280" s="222"/>
      <c r="D280" s="205"/>
    </row>
    <row r="281" spans="1:4">
      <c r="A281">
        <v>278</v>
      </c>
      <c r="C281" s="222"/>
      <c r="D281" s="205"/>
    </row>
    <row r="282" spans="1:4">
      <c r="A282">
        <v>279</v>
      </c>
      <c r="C282" s="222"/>
      <c r="D282" s="205"/>
    </row>
    <row r="283" spans="1:4">
      <c r="A283">
        <v>280</v>
      </c>
      <c r="C283" s="222"/>
      <c r="D283" s="205"/>
    </row>
    <row r="284" spans="1:4">
      <c r="A284">
        <v>281</v>
      </c>
      <c r="C284" s="222"/>
      <c r="D284" s="205"/>
    </row>
    <row r="285" spans="1:4">
      <c r="A285">
        <v>282</v>
      </c>
      <c r="C285" s="222"/>
      <c r="D285" s="205"/>
    </row>
    <row r="286" spans="1:4">
      <c r="A286">
        <v>283</v>
      </c>
      <c r="C286" s="222"/>
      <c r="D286" s="205"/>
    </row>
    <row r="287" spans="1:4">
      <c r="A287">
        <v>284</v>
      </c>
      <c r="C287" s="222"/>
      <c r="D287" s="205"/>
    </row>
    <row r="288" spans="1:4">
      <c r="A288">
        <v>285</v>
      </c>
      <c r="C288" s="222"/>
      <c r="D288" s="205"/>
    </row>
    <row r="289" spans="1:4">
      <c r="A289">
        <v>286</v>
      </c>
      <c r="C289" s="222"/>
      <c r="D289" s="205"/>
    </row>
    <row r="290" spans="1:4">
      <c r="A290">
        <v>287</v>
      </c>
      <c r="C290" s="222"/>
      <c r="D290" s="205"/>
    </row>
    <row r="291" spans="1:4">
      <c r="A291">
        <v>288</v>
      </c>
      <c r="C291" s="222"/>
      <c r="D291" s="205"/>
    </row>
    <row r="292" spans="1:4">
      <c r="A292">
        <v>289</v>
      </c>
      <c r="C292" s="222"/>
      <c r="D292" s="205"/>
    </row>
    <row r="293" spans="1:4">
      <c r="A293">
        <v>290</v>
      </c>
      <c r="C293" s="222"/>
      <c r="D293" s="205"/>
    </row>
    <row r="294" spans="1:4">
      <c r="A294">
        <v>291</v>
      </c>
      <c r="C294" s="222"/>
      <c r="D294" s="205"/>
    </row>
    <row r="295" spans="1:4">
      <c r="A295">
        <v>292</v>
      </c>
      <c r="C295" s="222"/>
      <c r="D295" s="205"/>
    </row>
    <row r="296" spans="1:4">
      <c r="A296">
        <v>293</v>
      </c>
      <c r="C296" s="222"/>
      <c r="D296" s="205"/>
    </row>
    <row r="297" spans="1:4">
      <c r="A297">
        <v>294</v>
      </c>
      <c r="C297" s="222"/>
      <c r="D297" s="205"/>
    </row>
    <row r="298" spans="1:4">
      <c r="A298">
        <v>295</v>
      </c>
      <c r="C298" s="222"/>
      <c r="D298" s="205"/>
    </row>
    <row r="299" spans="1:4">
      <c r="A299">
        <v>296</v>
      </c>
      <c r="C299" s="222"/>
      <c r="D299" s="205"/>
    </row>
    <row r="300" spans="1:4">
      <c r="A300">
        <v>297</v>
      </c>
      <c r="C300" s="222"/>
      <c r="D300" s="205"/>
    </row>
    <row r="301" spans="1:4">
      <c r="A301">
        <v>298</v>
      </c>
      <c r="C301" s="222"/>
      <c r="D301" s="205"/>
    </row>
    <row r="302" spans="1:4">
      <c r="A302">
        <v>299</v>
      </c>
      <c r="C302" s="222"/>
      <c r="D302" s="205"/>
    </row>
    <row r="303" spans="1:4">
      <c r="A303">
        <v>300</v>
      </c>
      <c r="C303" s="222"/>
      <c r="D303" s="205"/>
    </row>
    <row r="304" spans="1:4">
      <c r="A304">
        <v>301</v>
      </c>
      <c r="C304" s="222"/>
      <c r="D304" s="205"/>
    </row>
    <row r="305" spans="1:4">
      <c r="A305">
        <v>302</v>
      </c>
      <c r="C305" s="222"/>
      <c r="D305" s="205"/>
    </row>
    <row r="306" spans="1:4">
      <c r="A306">
        <v>303</v>
      </c>
      <c r="C306" s="222"/>
      <c r="D306" s="205"/>
    </row>
    <row r="307" spans="1:4">
      <c r="A307">
        <v>304</v>
      </c>
      <c r="C307" s="222"/>
      <c r="D307" s="205"/>
    </row>
    <row r="308" spans="1:4">
      <c r="A308">
        <v>305</v>
      </c>
      <c r="C308" s="222"/>
      <c r="D308" s="205"/>
    </row>
    <row r="309" spans="1:4">
      <c r="A309">
        <v>306</v>
      </c>
      <c r="C309" s="222"/>
      <c r="D309" s="205"/>
    </row>
    <row r="310" spans="1:4">
      <c r="A310">
        <v>307</v>
      </c>
      <c r="C310" s="222"/>
      <c r="D310" s="205"/>
    </row>
    <row r="311" spans="1:4">
      <c r="A311">
        <v>308</v>
      </c>
      <c r="C311" s="222"/>
      <c r="D311" s="205"/>
    </row>
    <row r="312" spans="1:4">
      <c r="A312">
        <v>309</v>
      </c>
      <c r="C312" s="222"/>
      <c r="D312" s="205"/>
    </row>
    <row r="313" spans="1:4">
      <c r="A313">
        <v>310</v>
      </c>
      <c r="C313" s="222"/>
      <c r="D313" s="205"/>
    </row>
    <row r="314" spans="1:4">
      <c r="A314">
        <v>311</v>
      </c>
      <c r="C314" s="222"/>
      <c r="D314" s="205"/>
    </row>
    <row r="315" spans="1:4">
      <c r="A315">
        <v>312</v>
      </c>
      <c r="C315" s="222"/>
      <c r="D315" s="205"/>
    </row>
    <row r="316" spans="1:4">
      <c r="A316">
        <v>313</v>
      </c>
      <c r="C316" s="222"/>
      <c r="D316" s="205"/>
    </row>
    <row r="317" spans="1:4">
      <c r="A317">
        <v>314</v>
      </c>
      <c r="C317" s="222"/>
      <c r="D317" s="205"/>
    </row>
    <row r="318" spans="1:4">
      <c r="A318">
        <v>315</v>
      </c>
      <c r="C318" s="222"/>
      <c r="D318" s="205"/>
    </row>
    <row r="319" spans="1:4">
      <c r="A319">
        <v>316</v>
      </c>
      <c r="C319" s="222"/>
      <c r="D319" s="205"/>
    </row>
    <row r="320" spans="1:4">
      <c r="A320">
        <v>317</v>
      </c>
      <c r="C320" s="222"/>
      <c r="D320" s="205"/>
    </row>
    <row r="321" spans="1:4">
      <c r="A321">
        <v>318</v>
      </c>
      <c r="C321" s="222"/>
      <c r="D321" s="205"/>
    </row>
    <row r="322" spans="1:4">
      <c r="A322">
        <v>319</v>
      </c>
      <c r="C322" s="222"/>
      <c r="D322" s="205"/>
    </row>
    <row r="323" spans="1:4">
      <c r="A323">
        <v>320</v>
      </c>
      <c r="C323" s="222"/>
      <c r="D323" s="205"/>
    </row>
    <row r="324" spans="1:4">
      <c r="A324">
        <v>321</v>
      </c>
      <c r="C324" s="222"/>
      <c r="D324" s="205"/>
    </row>
    <row r="325" spans="1:4">
      <c r="A325">
        <v>322</v>
      </c>
      <c r="C325" s="222"/>
      <c r="D325" s="205"/>
    </row>
    <row r="326" spans="1:4">
      <c r="A326">
        <v>323</v>
      </c>
      <c r="C326" s="222"/>
      <c r="D326" s="205"/>
    </row>
    <row r="327" spans="1:4">
      <c r="A327">
        <v>324</v>
      </c>
      <c r="C327" s="222"/>
      <c r="D327" s="205"/>
    </row>
    <row r="328" spans="1:4">
      <c r="A328">
        <v>325</v>
      </c>
      <c r="C328" s="222"/>
      <c r="D328" s="205"/>
    </row>
    <row r="329" spans="1:4">
      <c r="A329">
        <v>326</v>
      </c>
      <c r="C329" s="222"/>
      <c r="D329" s="205"/>
    </row>
    <row r="330" spans="1:4">
      <c r="A330">
        <v>327</v>
      </c>
      <c r="C330" s="222"/>
      <c r="D330" s="205"/>
    </row>
    <row r="331" spans="1:4">
      <c r="A331">
        <v>328</v>
      </c>
      <c r="C331" s="222"/>
      <c r="D331" s="205"/>
    </row>
    <row r="332" spans="1:4">
      <c r="A332">
        <v>329</v>
      </c>
      <c r="C332" s="222"/>
      <c r="D332" s="205"/>
    </row>
    <row r="333" spans="1:4">
      <c r="A333">
        <v>330</v>
      </c>
      <c r="C333" s="222"/>
      <c r="D333" s="205"/>
    </row>
    <row r="334" spans="1:4">
      <c r="A334">
        <v>331</v>
      </c>
      <c r="C334" s="222"/>
      <c r="D334" s="205"/>
    </row>
    <row r="335" spans="1:4">
      <c r="A335">
        <v>332</v>
      </c>
      <c r="C335" s="222"/>
      <c r="D335" s="205"/>
    </row>
    <row r="336" spans="1:4">
      <c r="A336">
        <v>333</v>
      </c>
      <c r="C336" s="222"/>
      <c r="D336" s="205"/>
    </row>
    <row r="337" spans="1:4">
      <c r="A337">
        <v>334</v>
      </c>
      <c r="C337" s="222"/>
      <c r="D337" s="205"/>
    </row>
    <row r="338" spans="1:4">
      <c r="A338">
        <v>335</v>
      </c>
      <c r="C338" s="222"/>
      <c r="D338" s="205"/>
    </row>
    <row r="339" spans="1:4">
      <c r="A339">
        <v>336</v>
      </c>
      <c r="C339" s="222"/>
      <c r="D339" s="205"/>
    </row>
    <row r="340" spans="1:4">
      <c r="A340">
        <v>337</v>
      </c>
      <c r="C340" s="222"/>
      <c r="D340" s="205"/>
    </row>
    <row r="341" spans="1:4">
      <c r="A341">
        <v>338</v>
      </c>
      <c r="C341" s="222"/>
      <c r="D341" s="205"/>
    </row>
    <row r="342" spans="1:4">
      <c r="A342">
        <v>339</v>
      </c>
      <c r="C342" s="222"/>
      <c r="D342" s="205"/>
    </row>
    <row r="343" spans="1:4">
      <c r="A343">
        <v>340</v>
      </c>
      <c r="C343" s="222"/>
      <c r="D343" s="205"/>
    </row>
    <row r="344" spans="1:4">
      <c r="A344">
        <v>341</v>
      </c>
      <c r="C344" s="222"/>
      <c r="D344" s="205"/>
    </row>
    <row r="345" spans="1:4">
      <c r="A345">
        <v>342</v>
      </c>
      <c r="C345" s="222"/>
      <c r="D345" s="205"/>
    </row>
    <row r="346" spans="1:4">
      <c r="A346">
        <v>343</v>
      </c>
      <c r="C346" s="222"/>
      <c r="D346" s="205"/>
    </row>
    <row r="347" spans="1:4">
      <c r="A347">
        <v>344</v>
      </c>
      <c r="C347" s="222"/>
      <c r="D347" s="205"/>
    </row>
    <row r="348" spans="1:4">
      <c r="A348">
        <v>345</v>
      </c>
      <c r="C348" s="222"/>
      <c r="D348" s="205"/>
    </row>
    <row r="349" spans="1:4">
      <c r="A349">
        <v>346</v>
      </c>
      <c r="C349" s="222"/>
      <c r="D349" s="205"/>
    </row>
    <row r="350" spans="1:4">
      <c r="A350">
        <v>347</v>
      </c>
      <c r="C350" s="222"/>
      <c r="D350" s="205"/>
    </row>
    <row r="351" spans="1:4">
      <c r="A351">
        <v>348</v>
      </c>
      <c r="C351" s="222"/>
      <c r="D351" s="205"/>
    </row>
    <row r="352" spans="1:4">
      <c r="A352">
        <v>349</v>
      </c>
      <c r="C352" s="222"/>
      <c r="D352" s="205"/>
    </row>
    <row r="353" spans="1:4">
      <c r="A353">
        <v>350</v>
      </c>
      <c r="C353" s="222"/>
      <c r="D353" s="205"/>
    </row>
    <row r="354" spans="1:4">
      <c r="A354">
        <v>351</v>
      </c>
      <c r="C354" s="222"/>
      <c r="D354" s="205"/>
    </row>
    <row r="355" spans="1:4">
      <c r="A355">
        <v>352</v>
      </c>
      <c r="C355" s="222"/>
      <c r="D355" s="205"/>
    </row>
    <row r="356" spans="1:4">
      <c r="A356">
        <v>353</v>
      </c>
      <c r="C356" s="222"/>
      <c r="D356" s="205"/>
    </row>
    <row r="357" spans="1:4">
      <c r="A357">
        <v>354</v>
      </c>
      <c r="C357" s="222"/>
      <c r="D357" s="205"/>
    </row>
    <row r="358" spans="1:4">
      <c r="A358">
        <v>355</v>
      </c>
      <c r="C358" s="222"/>
      <c r="D358" s="205"/>
    </row>
    <row r="359" spans="1:4">
      <c r="A359">
        <v>356</v>
      </c>
      <c r="C359" s="222"/>
      <c r="D359" s="205"/>
    </row>
    <row r="360" spans="1:4">
      <c r="A360">
        <v>357</v>
      </c>
      <c r="C360" s="222"/>
      <c r="D360" s="205"/>
    </row>
    <row r="361" spans="1:4">
      <c r="A361">
        <v>358</v>
      </c>
      <c r="C361" s="222"/>
      <c r="D361" s="205"/>
    </row>
    <row r="362" spans="1:4">
      <c r="A362">
        <v>359</v>
      </c>
      <c r="C362" s="222"/>
      <c r="D362" s="205"/>
    </row>
    <row r="363" spans="1:4">
      <c r="A363">
        <v>360</v>
      </c>
      <c r="C363" s="222"/>
      <c r="D363" s="205"/>
    </row>
    <row r="364" spans="1:4">
      <c r="A364">
        <v>361</v>
      </c>
      <c r="C364" s="222"/>
      <c r="D364" s="205"/>
    </row>
    <row r="365" spans="1:4">
      <c r="A365">
        <v>362</v>
      </c>
      <c r="C365" s="222"/>
      <c r="D365" s="205"/>
    </row>
    <row r="366" spans="1:4">
      <c r="A366">
        <v>363</v>
      </c>
      <c r="C366" s="222"/>
      <c r="D366" s="205"/>
    </row>
    <row r="367" spans="1:4">
      <c r="A367">
        <v>364</v>
      </c>
      <c r="C367" s="222"/>
      <c r="D367" s="205"/>
    </row>
    <row r="368" spans="1:4">
      <c r="A368">
        <v>365</v>
      </c>
      <c r="C368" s="222"/>
      <c r="D368" s="205"/>
    </row>
    <row r="369" spans="1:4">
      <c r="A369">
        <v>366</v>
      </c>
      <c r="C369" s="222"/>
      <c r="D369" s="205"/>
    </row>
    <row r="370" spans="1:4">
      <c r="A370">
        <v>367</v>
      </c>
      <c r="C370" s="222"/>
      <c r="D370" s="205"/>
    </row>
    <row r="371" spans="1:4">
      <c r="A371">
        <v>368</v>
      </c>
      <c r="C371" s="222"/>
      <c r="D371" s="205"/>
    </row>
    <row r="372" spans="1:4">
      <c r="A372">
        <v>369</v>
      </c>
      <c r="C372" s="222"/>
      <c r="D372" s="205"/>
    </row>
    <row r="373" spans="1:4">
      <c r="A373">
        <v>370</v>
      </c>
      <c r="C373" s="222"/>
      <c r="D373" s="205"/>
    </row>
    <row r="374" spans="1:4">
      <c r="A374">
        <v>371</v>
      </c>
      <c r="C374" s="222"/>
      <c r="D374" s="205"/>
    </row>
    <row r="375" spans="1:4">
      <c r="A375">
        <v>372</v>
      </c>
      <c r="C375" s="222"/>
      <c r="D375" s="205"/>
    </row>
    <row r="376" spans="1:4">
      <c r="A376">
        <v>373</v>
      </c>
      <c r="C376" s="222"/>
      <c r="D376" s="205"/>
    </row>
    <row r="377" spans="1:4">
      <c r="A377">
        <v>374</v>
      </c>
      <c r="C377" s="222"/>
      <c r="D377" s="205"/>
    </row>
    <row r="378" spans="1:4">
      <c r="A378">
        <v>375</v>
      </c>
      <c r="C378" s="222"/>
      <c r="D378" s="205"/>
    </row>
    <row r="379" spans="1:4">
      <c r="A379">
        <v>376</v>
      </c>
      <c r="C379" s="222"/>
      <c r="D379" s="205"/>
    </row>
    <row r="380" spans="1:4">
      <c r="A380">
        <v>377</v>
      </c>
      <c r="C380" s="222"/>
      <c r="D380" s="205"/>
    </row>
    <row r="381" spans="1:4">
      <c r="A381">
        <v>378</v>
      </c>
      <c r="C381" s="222"/>
      <c r="D381" s="205"/>
    </row>
    <row r="382" spans="1:4">
      <c r="A382">
        <v>379</v>
      </c>
      <c r="C382" s="222"/>
      <c r="D382" s="205"/>
    </row>
    <row r="383" spans="1:4">
      <c r="A383">
        <v>380</v>
      </c>
      <c r="C383" s="222"/>
      <c r="D383" s="205"/>
    </row>
    <row r="384" spans="1:4">
      <c r="A384">
        <v>381</v>
      </c>
      <c r="C384" s="222"/>
      <c r="D384" s="205"/>
    </row>
    <row r="385" spans="1:4">
      <c r="A385">
        <v>382</v>
      </c>
      <c r="C385" s="222"/>
      <c r="D385" s="205"/>
    </row>
    <row r="386" spans="1:4">
      <c r="A386">
        <v>383</v>
      </c>
      <c r="C386" s="222"/>
      <c r="D386" s="205"/>
    </row>
    <row r="387" spans="1:4">
      <c r="A387">
        <v>384</v>
      </c>
      <c r="C387" s="222"/>
      <c r="D387" s="205"/>
    </row>
    <row r="388" spans="1:4">
      <c r="A388">
        <v>385</v>
      </c>
      <c r="C388" s="222"/>
      <c r="D388" s="205"/>
    </row>
    <row r="389" spans="1:4">
      <c r="A389">
        <v>386</v>
      </c>
      <c r="C389" s="222"/>
      <c r="D389" s="205"/>
    </row>
    <row r="390" spans="1:4">
      <c r="A390">
        <v>387</v>
      </c>
      <c r="C390" s="222"/>
      <c r="D390" s="205"/>
    </row>
    <row r="391" spans="1:4">
      <c r="A391">
        <v>388</v>
      </c>
      <c r="C391" s="222"/>
      <c r="D391" s="205"/>
    </row>
    <row r="392" spans="1:4">
      <c r="A392">
        <v>389</v>
      </c>
      <c r="C392" s="222"/>
      <c r="D392" s="205"/>
    </row>
    <row r="393" spans="1:4">
      <c r="A393">
        <v>390</v>
      </c>
      <c r="C393" s="222"/>
      <c r="D393" s="205"/>
    </row>
    <row r="394" spans="1:4">
      <c r="A394">
        <v>391</v>
      </c>
      <c r="C394" s="222"/>
      <c r="D394" s="205"/>
    </row>
    <row r="395" spans="1:4">
      <c r="A395">
        <v>392</v>
      </c>
      <c r="C395" s="222"/>
      <c r="D395" s="205"/>
    </row>
    <row r="396" spans="1:4">
      <c r="A396">
        <v>393</v>
      </c>
      <c r="C396" s="222"/>
      <c r="D396" s="205"/>
    </row>
    <row r="397" spans="1:4">
      <c r="A397">
        <v>394</v>
      </c>
      <c r="C397" s="222"/>
      <c r="D397" s="205"/>
    </row>
    <row r="398" spans="1:4">
      <c r="A398">
        <v>395</v>
      </c>
      <c r="C398" s="222"/>
      <c r="D398" s="205"/>
    </row>
    <row r="399" spans="1:4">
      <c r="A399">
        <v>396</v>
      </c>
      <c r="C399" s="222"/>
      <c r="D399" s="205"/>
    </row>
    <row r="400" spans="1:4">
      <c r="A400">
        <v>397</v>
      </c>
      <c r="C400" s="222"/>
      <c r="D400" s="205"/>
    </row>
    <row r="401" spans="1:4">
      <c r="A401">
        <v>398</v>
      </c>
      <c r="C401" s="222"/>
      <c r="D401" s="205"/>
    </row>
    <row r="402" spans="1:4">
      <c r="A402">
        <v>399</v>
      </c>
      <c r="C402" s="222"/>
      <c r="D402" s="205"/>
    </row>
    <row r="403" spans="1:4">
      <c r="A403">
        <v>400</v>
      </c>
      <c r="C403" s="222"/>
      <c r="D403" s="205"/>
    </row>
    <row r="404" spans="1:4">
      <c r="A404">
        <v>401</v>
      </c>
      <c r="C404" s="222"/>
      <c r="D404" s="205"/>
    </row>
    <row r="405" spans="1:4">
      <c r="A405">
        <v>402</v>
      </c>
      <c r="C405" s="222"/>
      <c r="D405" s="205"/>
    </row>
    <row r="406" spans="1:4">
      <c r="A406">
        <v>403</v>
      </c>
      <c r="C406" s="222"/>
      <c r="D406" s="205"/>
    </row>
    <row r="407" spans="1:4">
      <c r="A407">
        <v>404</v>
      </c>
      <c r="C407" s="222"/>
      <c r="D407" s="205"/>
    </row>
    <row r="408" spans="1:4">
      <c r="A408">
        <v>405</v>
      </c>
      <c r="C408" s="222"/>
      <c r="D408" s="205"/>
    </row>
    <row r="409" spans="1:4">
      <c r="A409">
        <v>406</v>
      </c>
      <c r="C409" s="222"/>
      <c r="D409" s="205"/>
    </row>
    <row r="410" spans="1:4">
      <c r="A410">
        <v>407</v>
      </c>
      <c r="C410" s="222"/>
      <c r="D410" s="205"/>
    </row>
    <row r="411" spans="1:4">
      <c r="A411">
        <v>408</v>
      </c>
      <c r="C411" s="222"/>
      <c r="D411" s="205"/>
    </row>
    <row r="412" spans="1:4">
      <c r="A412">
        <v>409</v>
      </c>
      <c r="C412" s="222"/>
      <c r="D412" s="205"/>
    </row>
    <row r="413" spans="1:4">
      <c r="A413">
        <v>410</v>
      </c>
      <c r="C413" s="222"/>
      <c r="D413" s="205"/>
    </row>
    <row r="414" spans="1:4">
      <c r="A414">
        <v>411</v>
      </c>
      <c r="C414" s="222"/>
      <c r="D414" s="205"/>
    </row>
    <row r="415" spans="1:4">
      <c r="A415">
        <v>412</v>
      </c>
      <c r="C415" s="222"/>
      <c r="D415" s="205"/>
    </row>
    <row r="416" spans="1:4">
      <c r="A416">
        <v>413</v>
      </c>
      <c r="C416" s="222"/>
      <c r="D416" s="205"/>
    </row>
    <row r="417" spans="1:4">
      <c r="A417">
        <v>414</v>
      </c>
      <c r="C417" s="222"/>
      <c r="D417" s="205"/>
    </row>
    <row r="418" spans="1:4">
      <c r="A418">
        <v>415</v>
      </c>
      <c r="C418" s="222"/>
      <c r="D418" s="205"/>
    </row>
    <row r="419" spans="1:4">
      <c r="A419">
        <v>416</v>
      </c>
      <c r="C419" s="222"/>
      <c r="D419" s="205"/>
    </row>
    <row r="420" spans="1:4">
      <c r="A420">
        <v>417</v>
      </c>
      <c r="C420" s="222"/>
      <c r="D420" s="205"/>
    </row>
    <row r="421" spans="1:4">
      <c r="A421">
        <v>418</v>
      </c>
      <c r="C421" s="222"/>
      <c r="D421" s="205"/>
    </row>
    <row r="422" spans="1:4">
      <c r="A422">
        <v>419</v>
      </c>
      <c r="C422" s="222"/>
      <c r="D422" s="205"/>
    </row>
    <row r="423" spans="1:4">
      <c r="A423">
        <v>420</v>
      </c>
      <c r="C423" s="222"/>
      <c r="D423" s="205"/>
    </row>
    <row r="424" spans="1:4">
      <c r="A424">
        <v>421</v>
      </c>
      <c r="C424" s="222"/>
      <c r="D424" s="205"/>
    </row>
    <row r="425" spans="1:4">
      <c r="A425">
        <v>422</v>
      </c>
      <c r="C425" s="222"/>
      <c r="D425" s="205"/>
    </row>
    <row r="426" spans="1:4">
      <c r="A426">
        <v>423</v>
      </c>
      <c r="C426" s="222"/>
      <c r="D426" s="205"/>
    </row>
    <row r="427" spans="1:4">
      <c r="A427">
        <v>424</v>
      </c>
      <c r="C427" s="222"/>
      <c r="D427" s="205"/>
    </row>
    <row r="428" spans="1:4">
      <c r="A428">
        <v>425</v>
      </c>
      <c r="C428" s="222"/>
      <c r="D428" s="205"/>
    </row>
    <row r="429" spans="1:4">
      <c r="A429">
        <v>426</v>
      </c>
      <c r="C429" s="222"/>
      <c r="D429" s="205"/>
    </row>
    <row r="430" spans="1:4">
      <c r="A430">
        <v>427</v>
      </c>
      <c r="C430" s="222"/>
      <c r="D430" s="205"/>
    </row>
    <row r="431" spans="1:4">
      <c r="A431">
        <v>428</v>
      </c>
      <c r="C431" s="222"/>
      <c r="D431" s="205"/>
    </row>
    <row r="432" spans="1:4">
      <c r="A432">
        <v>429</v>
      </c>
      <c r="C432" s="222"/>
      <c r="D432" s="205"/>
    </row>
    <row r="433" spans="1:4">
      <c r="A433">
        <v>430</v>
      </c>
      <c r="C433" s="222"/>
      <c r="D433" s="205"/>
    </row>
    <row r="434" spans="1:4">
      <c r="A434">
        <v>431</v>
      </c>
      <c r="C434" s="222"/>
      <c r="D434" s="205"/>
    </row>
    <row r="435" spans="1:4">
      <c r="A435">
        <v>432</v>
      </c>
      <c r="C435" s="222"/>
      <c r="D435" s="205"/>
    </row>
    <row r="436" spans="1:4">
      <c r="A436">
        <v>433</v>
      </c>
      <c r="C436" s="222"/>
      <c r="D436" s="205"/>
    </row>
    <row r="437" spans="1:4">
      <c r="A437">
        <v>434</v>
      </c>
      <c r="C437" s="222"/>
      <c r="D437" s="205"/>
    </row>
    <row r="438" spans="1:4">
      <c r="A438">
        <v>435</v>
      </c>
      <c r="C438" s="222"/>
      <c r="D438" s="205"/>
    </row>
    <row r="439" spans="1:4">
      <c r="A439">
        <v>436</v>
      </c>
      <c r="C439" s="222"/>
      <c r="D439" s="205"/>
    </row>
    <row r="440" spans="1:4">
      <c r="A440">
        <v>437</v>
      </c>
      <c r="C440" s="222"/>
      <c r="D440" s="205"/>
    </row>
    <row r="441" spans="1:4">
      <c r="A441">
        <v>438</v>
      </c>
      <c r="C441" s="222"/>
      <c r="D441" s="205"/>
    </row>
    <row r="442" spans="1:4">
      <c r="A442">
        <v>439</v>
      </c>
      <c r="C442" s="222"/>
      <c r="D442" s="205"/>
    </row>
    <row r="443" spans="1:4">
      <c r="A443">
        <v>440</v>
      </c>
      <c r="C443" s="222"/>
      <c r="D443" s="205"/>
    </row>
    <row r="444" spans="1:4">
      <c r="A444">
        <v>441</v>
      </c>
      <c r="C444" s="222"/>
      <c r="D444" s="205"/>
    </row>
    <row r="445" spans="1:4">
      <c r="A445">
        <v>442</v>
      </c>
      <c r="C445" s="222"/>
      <c r="D445" s="205"/>
    </row>
    <row r="446" spans="1:4">
      <c r="A446">
        <v>443</v>
      </c>
      <c r="C446" s="222"/>
      <c r="D446" s="205"/>
    </row>
    <row r="447" spans="1:4">
      <c r="A447">
        <v>444</v>
      </c>
      <c r="C447" s="222"/>
      <c r="D447" s="205"/>
    </row>
    <row r="448" spans="1:4">
      <c r="A448">
        <v>445</v>
      </c>
      <c r="C448" s="222"/>
      <c r="D448" s="205"/>
    </row>
    <row r="449" spans="1:4">
      <c r="A449">
        <v>446</v>
      </c>
      <c r="C449" s="222"/>
      <c r="D449" s="205"/>
    </row>
    <row r="450" spans="1:4">
      <c r="A450">
        <v>447</v>
      </c>
      <c r="C450" s="222"/>
      <c r="D450" s="205"/>
    </row>
    <row r="451" spans="1:4">
      <c r="A451">
        <v>448</v>
      </c>
      <c r="C451" s="222"/>
      <c r="D451" s="205"/>
    </row>
    <row r="452" spans="1:4">
      <c r="A452">
        <v>449</v>
      </c>
      <c r="C452" s="222"/>
      <c r="D452" s="205"/>
    </row>
    <row r="453" spans="1:4">
      <c r="A453">
        <v>450</v>
      </c>
      <c r="C453" s="222"/>
      <c r="D453" s="205"/>
    </row>
    <row r="454" spans="1:4">
      <c r="A454">
        <v>451</v>
      </c>
      <c r="C454" s="222"/>
      <c r="D454" s="205"/>
    </row>
    <row r="455" spans="1:4">
      <c r="A455">
        <v>452</v>
      </c>
      <c r="C455" s="222"/>
      <c r="D455" s="205"/>
    </row>
    <row r="456" spans="1:4">
      <c r="A456">
        <v>453</v>
      </c>
      <c r="C456" s="222"/>
      <c r="D456" s="205"/>
    </row>
    <row r="457" spans="1:4">
      <c r="A457">
        <v>454</v>
      </c>
      <c r="C457" s="222"/>
      <c r="D457" s="205"/>
    </row>
    <row r="458" spans="1:4">
      <c r="A458">
        <v>455</v>
      </c>
      <c r="C458" s="222"/>
      <c r="D458" s="205"/>
    </row>
    <row r="459" spans="1:4">
      <c r="A459">
        <v>456</v>
      </c>
      <c r="C459" s="222"/>
      <c r="D459" s="205"/>
    </row>
    <row r="460" spans="1:4">
      <c r="A460">
        <v>457</v>
      </c>
      <c r="C460" s="222"/>
      <c r="D460" s="205"/>
    </row>
    <row r="461" spans="1:4">
      <c r="A461">
        <v>458</v>
      </c>
      <c r="C461" s="222"/>
      <c r="D461" s="205"/>
    </row>
    <row r="462" spans="1:4">
      <c r="A462">
        <v>459</v>
      </c>
      <c r="C462" s="222"/>
      <c r="D462" s="205"/>
    </row>
    <row r="463" spans="1:4">
      <c r="A463">
        <v>460</v>
      </c>
      <c r="C463" s="222"/>
      <c r="D463" s="205"/>
    </row>
    <row r="464" spans="1:4">
      <c r="A464">
        <v>461</v>
      </c>
      <c r="C464" s="222"/>
      <c r="D464" s="205"/>
    </row>
    <row r="465" spans="1:4">
      <c r="A465">
        <v>462</v>
      </c>
      <c r="C465" s="222"/>
      <c r="D465" s="205"/>
    </row>
    <row r="466" spans="1:4">
      <c r="A466">
        <v>463</v>
      </c>
      <c r="C466" s="222"/>
      <c r="D466" s="205"/>
    </row>
    <row r="467" spans="1:4">
      <c r="A467">
        <v>464</v>
      </c>
      <c r="C467" s="222"/>
      <c r="D467" s="205"/>
    </row>
    <row r="468" spans="1:4">
      <c r="A468">
        <v>465</v>
      </c>
      <c r="C468" s="222"/>
      <c r="D468" s="205"/>
    </row>
    <row r="469" spans="1:4">
      <c r="A469">
        <v>466</v>
      </c>
      <c r="C469" s="222"/>
      <c r="D469" s="205"/>
    </row>
    <row r="470" spans="1:4">
      <c r="A470">
        <v>467</v>
      </c>
      <c r="C470" s="222"/>
      <c r="D470" s="205"/>
    </row>
    <row r="471" spans="1:4">
      <c r="A471">
        <v>468</v>
      </c>
      <c r="C471" s="222"/>
      <c r="D471" s="205"/>
    </row>
    <row r="472" spans="1:4">
      <c r="A472">
        <v>469</v>
      </c>
      <c r="C472" s="222"/>
      <c r="D472" s="205"/>
    </row>
    <row r="473" spans="1:4">
      <c r="A473">
        <v>470</v>
      </c>
      <c r="C473" s="222"/>
      <c r="D473" s="205"/>
    </row>
    <row r="474" spans="1:4">
      <c r="A474">
        <v>471</v>
      </c>
      <c r="C474" s="222"/>
      <c r="D474" s="205"/>
    </row>
    <row r="475" spans="1:4">
      <c r="A475">
        <v>472</v>
      </c>
      <c r="C475" s="222"/>
      <c r="D475" s="205"/>
    </row>
    <row r="476" spans="1:4">
      <c r="A476">
        <v>473</v>
      </c>
      <c r="C476" s="222"/>
      <c r="D476" s="205"/>
    </row>
    <row r="477" spans="1:4">
      <c r="A477">
        <v>474</v>
      </c>
      <c r="C477" s="222"/>
      <c r="D477" s="205"/>
    </row>
    <row r="478" spans="1:4">
      <c r="A478">
        <v>475</v>
      </c>
      <c r="C478" s="222"/>
      <c r="D478" s="205"/>
    </row>
    <row r="479" spans="1:4">
      <c r="A479">
        <v>476</v>
      </c>
      <c r="C479" s="222"/>
      <c r="D479" s="205"/>
    </row>
    <row r="480" spans="1:4">
      <c r="A480">
        <v>477</v>
      </c>
      <c r="C480" s="222"/>
      <c r="D480" s="205"/>
    </row>
    <row r="481" spans="1:4">
      <c r="A481">
        <v>478</v>
      </c>
      <c r="C481" s="222"/>
      <c r="D481" s="205"/>
    </row>
    <row r="482" spans="1:4">
      <c r="A482">
        <v>479</v>
      </c>
      <c r="C482" s="222"/>
      <c r="D482" s="205"/>
    </row>
    <row r="483" spans="1:4">
      <c r="A483">
        <v>480</v>
      </c>
      <c r="C483" s="222"/>
      <c r="D483" s="205"/>
    </row>
    <row r="484" spans="1:4">
      <c r="A484">
        <v>481</v>
      </c>
      <c r="C484" s="222"/>
      <c r="D484" s="205"/>
    </row>
    <row r="485" spans="1:4">
      <c r="A485">
        <v>482</v>
      </c>
      <c r="C485" s="222"/>
      <c r="D485" s="205"/>
    </row>
    <row r="486" spans="1:4">
      <c r="A486">
        <v>483</v>
      </c>
      <c r="C486" s="222"/>
      <c r="D486" s="205"/>
    </row>
    <row r="487" spans="1:4">
      <c r="A487">
        <v>484</v>
      </c>
      <c r="C487" s="222"/>
      <c r="D487" s="205"/>
    </row>
    <row r="488" spans="1:4">
      <c r="A488">
        <v>485</v>
      </c>
    </row>
    <row r="489" spans="1:4">
      <c r="C489" s="222"/>
      <c r="D489" s="205"/>
    </row>
  </sheetData>
  <mergeCells count="1">
    <mergeCell ref="A2:M2"/>
  </mergeCells>
  <phoneticPr fontId="93" type="noConversion"/>
  <pageMargins left="0.7" right="0.7" top="0.75" bottom="0.75" header="0.3" footer="0.3"/>
  <pageSetup orientation="portrait" r:id="rId1"/>
  <headerFooter>
    <oddFooter>&amp;C_x000D_&amp;1#&amp;"Calibri"&amp;10&amp;K000000 SLB-Private</oddFooter>
  </headerFooter>
  <ignoredErrors>
    <ignoredError sqref="B90 B100:B107 B109 K108:K109" listDataValidation="1"/>
  </ignoredErrors>
  <drawing r:id="rId2"/>
  <legacyDrawing r:id="rId3"/>
  <tableParts count="1">
    <tablePart r:id="rId4"/>
  </tableParts>
  <extLst>
    <ext xmlns:x14="http://schemas.microsoft.com/office/spreadsheetml/2009/9/main" uri="{CCE6A557-97BC-4b89-ADB6-D9C93CAAB3DF}">
      <x14:dataValidations xmlns:xm="http://schemas.microsoft.com/office/excel/2006/main" count="22">
        <x14:dataValidation type="list" allowBlank="1" showInputMessage="1" showErrorMessage="1" xr:uid="{00000000-0002-0000-3400-000001000000}">
          <x14:formula1>
            <xm:f>Guias!$L$39:$L$43</xm:f>
          </x14:formula1>
          <xm:sqref>I125:I127 I137:I141 I52:I68 I71:I79 I42 I121:I122 I133:I135 I143 I145:I154 I156:I159 I162</xm:sqref>
        </x14:dataValidation>
        <x14:dataValidation type="list" allowBlank="1" showInputMessage="1" xr:uid="{00000000-0002-0000-3400-000005000000}">
          <x14:formula1>
            <xm:f>Guias!$J$3:$J$23</xm:f>
          </x14:formula1>
          <xm:sqref>K399:K400</xm:sqref>
        </x14:dataValidation>
        <x14:dataValidation type="list" allowBlank="1" showInputMessage="1" showErrorMessage="1" xr:uid="{00000000-0002-0000-3400-000008000000}">
          <x14:formula1>
            <xm:f>Guias!$L$39:$L$42</xm:f>
          </x14:formula1>
          <xm:sqref>I144 I43:I51 I128:I132 I136 I4:I41 I69:I70 I80:I120 I123:I124 I142 I155 I160:I161 I163:I168 I170:I459</xm:sqref>
        </x14:dataValidation>
        <x14:dataValidation type="list" allowBlank="1" showInputMessage="1" xr:uid="{0916A2F1-0BA4-4671-BFBA-00A3534D66B1}">
          <x14:formula1>
            <xm:f>Guias!$J$3:$J$25</xm:f>
          </x14:formula1>
          <xm:sqref>K108:K109 K195:K199</xm:sqref>
        </x14:dataValidation>
        <x14:dataValidation type="list" allowBlank="1" showInputMessage="1" xr:uid="{00000000-0002-0000-3400-000004000000}">
          <x14:formula1>
            <xm:f>Guias!$A$77:$A$135</xm:f>
          </x14:formula1>
          <xm:sqref>B398</xm:sqref>
        </x14:dataValidation>
        <x14:dataValidation type="list" allowBlank="1" showInputMessage="1" xr:uid="{00000000-0002-0000-3400-000000000000}">
          <x14:formula1>
            <xm:f>Guias!$A$136:$A$159</xm:f>
          </x14:formula1>
          <xm:sqref>B330:B331 B333</xm:sqref>
        </x14:dataValidation>
        <x14:dataValidation type="list" allowBlank="1" showInputMessage="1" xr:uid="{00000000-0002-0000-3400-000003000000}">
          <x14:formula1>
            <xm:f>Guias!$A$222:$A$234</xm:f>
          </x14:formula1>
          <xm:sqref>B334</xm:sqref>
        </x14:dataValidation>
        <x14:dataValidation type="list" allowBlank="1" showInputMessage="1" xr:uid="{00000000-0002-0000-3400-000006000000}">
          <x14:formula1>
            <xm:f>Guias!$A$192:$A$217</xm:f>
          </x14:formula1>
          <xm:sqref>B426</xm:sqref>
        </x14:dataValidation>
        <x14:dataValidation type="list" allowBlank="1" showInputMessage="1" xr:uid="{03803747-ADA8-4D39-B86F-BBE34658B45A}">
          <x14:formula1>
            <xm:f>Guias!$A$168:$A$171</xm:f>
          </x14:formula1>
          <xm:sqref>B76 B80 B78</xm:sqref>
        </x14:dataValidation>
        <x14:dataValidation type="list" allowBlank="1" showInputMessage="1" xr:uid="{8F7467CD-F8F4-48FD-9E0C-4BD8BBFB8DBB}">
          <x14:formula1>
            <xm:f>Guias!$A$200:$A$224</xm:f>
          </x14:formula1>
          <xm:sqref>B195:B196</xm:sqref>
        </x14:dataValidation>
        <x14:dataValidation type="list" allowBlank="1" showInputMessage="1" xr:uid="{56F0CE74-E0FF-4E86-9FDA-7C0CDA337B0B}">
          <x14:formula1>
            <xm:f>Guias!$A$260:$A$272</xm:f>
          </x14:formula1>
          <xm:sqref>B197</xm:sqref>
        </x14:dataValidation>
        <x14:dataValidation type="list" allowBlank="1" showInputMessage="1" xr:uid="{916E7B95-2E89-44CD-9A0E-B93C21BC2679}">
          <x14:formula1>
            <xm:f>Guias!$A$245:$A$259</xm:f>
          </x14:formula1>
          <xm:sqref>B117:B118 B123:B124</xm:sqref>
        </x14:dataValidation>
        <x14:dataValidation type="list" allowBlank="1" showInputMessage="1" xr:uid="{DC8E81F0-14A0-4F75-AA3E-1E7D3D0DDBE6}">
          <x14:formula1>
            <xm:f>Guias!$A$172:$A$199</xm:f>
          </x14:formula1>
          <xm:sqref>B122</xm:sqref>
        </x14:dataValidation>
        <x14:dataValidation type="list" allowBlank="1" showInputMessage="1" xr:uid="{00000000-0002-0000-3400-000002000000}">
          <x14:formula1>
            <xm:f>Guias!$A$5:$A$76</xm:f>
          </x14:formula1>
          <xm:sqref>B332 B399:B400</xm:sqref>
        </x14:dataValidation>
        <x14:dataValidation type="list" allowBlank="1" showInputMessage="1" xr:uid="{E2DCDD62-33ED-4A96-BB21-D6CFBA1A06E9}">
          <x14:formula1>
            <xm:f>Guias!$A$5:$A$84</xm:f>
          </x14:formula1>
          <xm:sqref>B100:B101</xm:sqref>
        </x14:dataValidation>
        <x14:dataValidation type="list" allowBlank="1" showInputMessage="1" showErrorMessage="1" xr:uid="{00000000-0002-0000-3400-000007000000}">
          <x14:formula1>
            <xm:f>Guias!$A$2:$A$291</xm:f>
          </x14:formula1>
          <xm:sqref>B401:B425 B4:B18 B119:B121 B102:B116 B39:B67 B20:B24 B198:B329 B79 B26:B37 B427:B437 B335:B358 B360:B397 B77 B70:B75 B81:B99 B125:B166 B168:B194</xm:sqref>
        </x14:dataValidation>
        <x14:dataValidation type="list" allowBlank="1" showInputMessage="1" showErrorMessage="1" xr:uid="{00000000-0002-0000-3400-00000E000000}">
          <x14:formula1>
            <xm:f>Guias!$L$51:$L$53</xm:f>
          </x14:formula1>
          <xm:sqref>L4:L127 L129:L148 L150:L168 L170:L488</xm:sqref>
        </x14:dataValidation>
        <x14:dataValidation type="list" allowBlank="1" showInputMessage="1" showErrorMessage="1" xr:uid="{00000000-0002-0000-3400-000009000000}">
          <x14:formula1>
            <xm:f>Guias!$L$34:$L$35</xm:f>
          </x14:formula1>
          <xm:sqref>H4:H168 H170:H488</xm:sqref>
        </x14:dataValidation>
        <x14:dataValidation type="list" allowBlank="1" showInputMessage="1" showErrorMessage="1" xr:uid="{00000000-0002-0000-3400-00000A000000}">
          <x14:formula1>
            <xm:f>Guias!$L$28:$L$29</xm:f>
          </x14:formula1>
          <xm:sqref>G4:G168 G170:G488</xm:sqref>
        </x14:dataValidation>
        <x14:dataValidation type="list" allowBlank="1" showInputMessage="1" showErrorMessage="1" xr:uid="{00000000-0002-0000-3400-00000B000000}">
          <x14:formula1>
            <xm:f>Guias!$L$17:$L$23</xm:f>
          </x14:formula1>
          <xm:sqref>F4:F168 F170:F488</xm:sqref>
        </x14:dataValidation>
        <x14:dataValidation type="list" allowBlank="1" showInputMessage="1" showErrorMessage="1" xr:uid="{00000000-0002-0000-3400-00000C000000}">
          <x14:formula1>
            <xm:f>Guias!$L$46:$L$47</xm:f>
          </x14:formula1>
          <xm:sqref>J4:J168 J170:J488</xm:sqref>
        </x14:dataValidation>
        <x14:dataValidation type="list" allowBlank="1" showInputMessage="1" showErrorMessage="1" xr:uid="{00000000-0002-0000-3400-00000D000000}">
          <x14:formula1>
            <xm:f>Guias!$L$3:$L$13</xm:f>
          </x14:formula1>
          <xm:sqref>E4:E168 E170:E488</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
    <tabColor theme="6"/>
  </sheetPr>
  <dimension ref="A1:AF615"/>
  <sheetViews>
    <sheetView topLeftCell="A395" zoomScale="102" zoomScaleNormal="57" workbookViewId="0">
      <selection activeCell="A408" sqref="A408:B408"/>
    </sheetView>
  </sheetViews>
  <sheetFormatPr defaultColWidth="9.1796875" defaultRowHeight="12.75" customHeight="1"/>
  <cols>
    <col min="1" max="1" width="40.26953125" bestFit="1" customWidth="1"/>
    <col min="2" max="2" width="10" bestFit="1" customWidth="1"/>
    <col min="3" max="3" width="13.7265625" bestFit="1" customWidth="1"/>
    <col min="4" max="4" width="15" bestFit="1" customWidth="1"/>
    <col min="5" max="5" width="16.26953125" bestFit="1" customWidth="1"/>
    <col min="6" max="6" width="15" bestFit="1" customWidth="1"/>
    <col min="7" max="7" width="16.26953125" bestFit="1" customWidth="1"/>
    <col min="8" max="8" width="15" bestFit="1" customWidth="1"/>
    <col min="9" max="9" width="18.81640625" bestFit="1" customWidth="1"/>
    <col min="10" max="10" width="12.453125" bestFit="1" customWidth="1"/>
    <col min="11" max="11" width="11.26953125" bestFit="1" customWidth="1"/>
    <col min="12" max="13" width="12.453125" bestFit="1" customWidth="1"/>
    <col min="14" max="14" width="13.7265625" bestFit="1" customWidth="1"/>
    <col min="15" max="15" width="18.81640625" bestFit="1" customWidth="1"/>
    <col min="16" max="16" width="13.7265625" bestFit="1" customWidth="1"/>
    <col min="17" max="18" width="15" bestFit="1" customWidth="1"/>
    <col min="19" max="19" width="20.1796875" bestFit="1" customWidth="1"/>
    <col min="20" max="20" width="18.81640625" bestFit="1" customWidth="1"/>
    <col min="21" max="21" width="10" bestFit="1" customWidth="1"/>
    <col min="22" max="22" width="8.7265625" bestFit="1" customWidth="1"/>
    <col min="23" max="23" width="13.7265625" bestFit="1" customWidth="1"/>
    <col min="24" max="24" width="8.7265625" bestFit="1" customWidth="1"/>
    <col min="25" max="27" width="11.26953125" bestFit="1" customWidth="1"/>
    <col min="28" max="28" width="12.453125" bestFit="1" customWidth="1"/>
    <col min="29" max="30" width="15" bestFit="1" customWidth="1"/>
  </cols>
  <sheetData>
    <row r="1" spans="1:32" ht="12.75" customHeight="1">
      <c r="A1" s="595"/>
      <c r="B1" s="595"/>
      <c r="C1" s="595"/>
      <c r="D1" s="595"/>
      <c r="E1" s="595"/>
      <c r="F1" s="595"/>
      <c r="G1" s="595"/>
      <c r="H1" s="595"/>
      <c r="I1" s="595"/>
      <c r="J1" s="595"/>
      <c r="K1" s="595"/>
      <c r="L1" s="595"/>
      <c r="M1" s="595"/>
      <c r="N1" s="595"/>
      <c r="O1" s="595"/>
      <c r="P1" s="595"/>
      <c r="Q1" s="595"/>
      <c r="R1" s="595"/>
      <c r="S1" s="595"/>
      <c r="T1" s="595"/>
      <c r="U1" s="595"/>
      <c r="V1" s="595"/>
      <c r="W1" s="595"/>
      <c r="X1" s="595"/>
      <c r="Y1" s="595"/>
      <c r="Z1" s="595"/>
      <c r="AA1" s="595"/>
      <c r="AB1" s="595"/>
      <c r="AC1" s="595"/>
      <c r="AD1" s="595"/>
      <c r="AE1" s="595"/>
      <c r="AF1" s="595"/>
    </row>
    <row r="2" spans="1:32" ht="12.75" customHeight="1">
      <c r="A2" s="595"/>
      <c r="B2" s="595"/>
      <c r="C2" s="595"/>
      <c r="D2" s="595"/>
      <c r="E2" s="595"/>
      <c r="F2" s="595"/>
      <c r="G2" s="595"/>
      <c r="H2" s="595"/>
      <c r="I2" s="595"/>
      <c r="J2" s="595"/>
      <c r="K2" s="595"/>
      <c r="L2" s="595"/>
      <c r="M2" s="595"/>
      <c r="N2" s="595"/>
      <c r="O2" s="595"/>
      <c r="P2" s="595"/>
      <c r="Q2" s="595"/>
      <c r="R2" s="595"/>
      <c r="S2" s="595"/>
      <c r="T2" s="595"/>
      <c r="U2" s="595"/>
      <c r="V2" s="595"/>
      <c r="W2" s="595"/>
      <c r="X2" s="595"/>
      <c r="Y2" s="595"/>
      <c r="Z2" s="595"/>
      <c r="AA2" s="595"/>
      <c r="AB2" s="595"/>
      <c r="AC2" s="595"/>
      <c r="AD2" s="595"/>
      <c r="AE2" s="595"/>
      <c r="AF2" s="595"/>
    </row>
    <row r="3" spans="1:32" ht="12.75" customHeight="1">
      <c r="A3" s="595"/>
      <c r="B3" s="595"/>
      <c r="C3" s="595"/>
      <c r="D3" s="595"/>
      <c r="E3" s="595"/>
      <c r="F3" s="595"/>
      <c r="G3" s="595"/>
      <c r="H3" s="595"/>
      <c r="I3" s="595"/>
      <c r="J3" s="595"/>
      <c r="K3" s="595"/>
      <c r="L3" s="595"/>
      <c r="M3" s="595"/>
      <c r="N3" s="595"/>
      <c r="O3" s="595"/>
      <c r="P3" s="595"/>
      <c r="Q3" s="595"/>
      <c r="R3" s="595"/>
      <c r="S3" s="595"/>
      <c r="T3" s="595"/>
      <c r="U3" s="595"/>
      <c r="V3" s="595"/>
      <c r="W3" s="595"/>
      <c r="X3" s="595"/>
      <c r="Y3" s="595"/>
      <c r="Z3" s="595"/>
      <c r="AA3" s="595"/>
      <c r="AB3" s="595"/>
      <c r="AC3" s="595"/>
      <c r="AD3" s="595"/>
      <c r="AE3" s="595"/>
      <c r="AF3" s="595"/>
    </row>
    <row r="4" spans="1:32" ht="21" customHeight="1">
      <c r="A4" s="635" t="s">
        <v>316</v>
      </c>
      <c r="B4" s="595"/>
      <c r="C4" s="595"/>
      <c r="D4" s="595"/>
      <c r="E4" s="595"/>
      <c r="F4" s="595"/>
      <c r="G4" s="595"/>
      <c r="H4" s="595"/>
      <c r="I4" s="595"/>
      <c r="J4" s="595"/>
      <c r="K4" s="595"/>
      <c r="L4" s="595"/>
      <c r="M4" s="595"/>
      <c r="N4" s="595"/>
      <c r="O4" s="595"/>
      <c r="P4" s="595"/>
      <c r="Q4" s="595"/>
      <c r="R4" s="595"/>
      <c r="S4" s="595"/>
      <c r="T4" s="595"/>
      <c r="U4" s="595"/>
      <c r="V4" s="595"/>
      <c r="W4" s="595"/>
      <c r="X4" s="595"/>
      <c r="Y4" s="595"/>
      <c r="Z4" s="595"/>
      <c r="AA4" s="595"/>
      <c r="AB4" s="595"/>
      <c r="AC4" s="595"/>
      <c r="AD4" s="595"/>
      <c r="AE4" s="595"/>
      <c r="AF4" s="595"/>
    </row>
    <row r="5" spans="1:32" ht="14.5">
      <c r="A5" s="598" t="s">
        <v>1090</v>
      </c>
      <c r="B5" s="595"/>
      <c r="C5" s="595"/>
      <c r="D5" s="595"/>
      <c r="E5" s="595"/>
      <c r="F5" s="595"/>
      <c r="G5" s="595"/>
      <c r="H5" s="595"/>
      <c r="I5" s="595"/>
      <c r="J5" s="595"/>
      <c r="K5" s="595"/>
      <c r="L5" s="595"/>
      <c r="M5" s="595"/>
      <c r="N5" s="595"/>
      <c r="O5" s="595"/>
      <c r="P5" s="595"/>
      <c r="Q5" s="595"/>
      <c r="R5" s="595"/>
      <c r="S5" s="595"/>
      <c r="T5" s="595"/>
      <c r="U5" s="595"/>
      <c r="V5" s="595"/>
      <c r="W5" s="595"/>
      <c r="X5" s="595"/>
      <c r="Y5" s="595"/>
      <c r="Z5" s="595"/>
      <c r="AA5" s="595"/>
      <c r="AB5" s="595"/>
      <c r="AC5" s="595"/>
      <c r="AD5" s="595"/>
      <c r="AE5" s="595"/>
      <c r="AF5" s="595"/>
    </row>
    <row r="6" spans="1:32" ht="14.5">
      <c r="A6" s="598" t="s">
        <v>317</v>
      </c>
      <c r="B6" s="595"/>
      <c r="C6" s="595"/>
      <c r="D6" s="595"/>
      <c r="E6" s="595"/>
      <c r="F6" s="595"/>
      <c r="G6" s="595"/>
      <c r="H6" s="595"/>
      <c r="I6" s="595"/>
      <c r="J6" s="595"/>
      <c r="K6" s="595"/>
      <c r="L6" s="595"/>
      <c r="M6" s="595"/>
      <c r="N6" s="595"/>
      <c r="O6" s="595"/>
      <c r="P6" s="595"/>
      <c r="Q6" s="595"/>
      <c r="R6" s="595"/>
      <c r="S6" s="595"/>
      <c r="T6" s="595"/>
      <c r="U6" s="595"/>
      <c r="V6" s="595"/>
      <c r="W6" s="595"/>
      <c r="X6" s="595"/>
      <c r="Y6" s="595"/>
      <c r="Z6" s="595"/>
      <c r="AA6" s="595"/>
      <c r="AB6" s="595"/>
      <c r="AC6" s="595"/>
      <c r="AD6" s="595"/>
      <c r="AE6" s="595"/>
      <c r="AF6" s="595"/>
    </row>
    <row r="7" spans="1:32" ht="12.75" customHeight="1">
      <c r="A7" s="595"/>
      <c r="B7" s="595"/>
      <c r="C7" s="595"/>
      <c r="D7" s="595"/>
      <c r="E7" s="595"/>
      <c r="F7" s="595"/>
      <c r="G7" s="595"/>
      <c r="H7" s="595"/>
      <c r="I7" s="595"/>
      <c r="J7" s="595"/>
      <c r="K7" s="595"/>
      <c r="L7" s="595"/>
      <c r="M7" s="595"/>
      <c r="N7" s="595"/>
      <c r="O7" s="595"/>
      <c r="P7" s="595"/>
      <c r="Q7" s="595"/>
      <c r="R7" s="595"/>
      <c r="S7" s="595"/>
      <c r="T7" s="595"/>
      <c r="U7" s="595"/>
      <c r="V7" s="595"/>
      <c r="W7" s="595"/>
      <c r="X7" s="595"/>
      <c r="Y7" s="595"/>
      <c r="Z7" s="595"/>
      <c r="AA7" s="595"/>
      <c r="AB7" s="595"/>
      <c r="AC7" s="595"/>
      <c r="AD7" s="595"/>
      <c r="AE7" s="595"/>
      <c r="AF7" s="595"/>
    </row>
    <row r="8" spans="1:32" ht="14.5">
      <c r="A8" s="442" t="s">
        <v>2681</v>
      </c>
    </row>
    <row r="9" spans="1:32" ht="12.75" customHeight="1">
      <c r="A9" s="595"/>
      <c r="B9" s="595"/>
      <c r="C9" s="595"/>
      <c r="D9" s="595"/>
      <c r="E9" s="595"/>
      <c r="F9" s="595"/>
      <c r="G9" s="595"/>
      <c r="H9" s="595"/>
      <c r="I9" s="595"/>
      <c r="J9" s="595"/>
      <c r="K9" s="595"/>
      <c r="L9" s="595"/>
      <c r="M9" s="595"/>
      <c r="N9" s="595"/>
      <c r="O9" s="595"/>
      <c r="P9" s="595"/>
      <c r="Q9" s="595"/>
      <c r="R9" s="595"/>
      <c r="S9" s="595"/>
      <c r="T9" s="595"/>
      <c r="U9" s="595"/>
      <c r="V9" s="595"/>
      <c r="W9" s="595"/>
      <c r="X9" s="595"/>
      <c r="Y9" s="595"/>
      <c r="Z9" s="595"/>
      <c r="AA9" s="595"/>
      <c r="AB9" s="595"/>
      <c r="AC9" s="595"/>
      <c r="AD9" s="595"/>
      <c r="AE9" s="595"/>
      <c r="AF9" s="595"/>
    </row>
    <row r="10" spans="1:32" ht="12.75" customHeight="1">
      <c r="A10" s="595"/>
      <c r="B10" s="595"/>
      <c r="C10" s="595"/>
      <c r="D10" s="595"/>
      <c r="E10" s="595"/>
      <c r="F10" s="595"/>
      <c r="G10" s="595"/>
      <c r="H10" s="595"/>
      <c r="I10" s="595"/>
      <c r="J10" s="595"/>
      <c r="K10" s="595"/>
      <c r="L10" s="595"/>
      <c r="M10" s="595"/>
      <c r="N10" s="595"/>
      <c r="O10" s="595"/>
      <c r="P10" s="595"/>
      <c r="Q10" s="595"/>
      <c r="R10" s="595"/>
      <c r="S10" s="595"/>
      <c r="T10" s="595"/>
      <c r="U10" s="595"/>
      <c r="V10" s="595"/>
      <c r="W10" s="595"/>
      <c r="X10" s="595"/>
      <c r="Y10" s="595"/>
      <c r="Z10" s="595"/>
      <c r="AA10" s="595"/>
      <c r="AB10" s="595"/>
      <c r="AC10" s="595"/>
      <c r="AD10" s="595"/>
      <c r="AE10" s="595"/>
      <c r="AF10" s="595"/>
    </row>
    <row r="11" spans="1:32" ht="12.75" customHeight="1">
      <c r="A11" s="595"/>
      <c r="B11" s="595"/>
      <c r="C11" s="595"/>
      <c r="D11" s="595"/>
      <c r="E11" s="595"/>
      <c r="F11" s="595"/>
      <c r="G11" s="595"/>
      <c r="H11" s="595"/>
      <c r="I11" s="595"/>
      <c r="J11" s="595"/>
      <c r="K11" s="595"/>
      <c r="L11" s="595"/>
      <c r="M11" s="595"/>
      <c r="N11" s="595"/>
      <c r="O11" s="595"/>
      <c r="P11" s="595"/>
      <c r="Q11" s="595"/>
      <c r="R11" s="595"/>
      <c r="S11" s="595"/>
      <c r="T11" s="595"/>
      <c r="U11" s="595"/>
      <c r="V11" s="595"/>
      <c r="W11" s="595"/>
      <c r="X11" s="595"/>
      <c r="Y11" s="595"/>
      <c r="Z11" s="595"/>
      <c r="AA11" s="595"/>
      <c r="AB11" s="595"/>
      <c r="AC11" s="595"/>
      <c r="AD11" s="595"/>
      <c r="AE11" s="595"/>
      <c r="AF11" s="595"/>
    </row>
    <row r="12" spans="1:32" ht="15" thickBot="1">
      <c r="A12" s="596" t="s">
        <v>318</v>
      </c>
      <c r="B12" s="595"/>
      <c r="C12" s="595"/>
      <c r="D12" s="595"/>
      <c r="E12" s="595"/>
      <c r="F12" s="595"/>
      <c r="G12" s="595"/>
      <c r="H12" s="595"/>
      <c r="I12" s="595"/>
      <c r="J12" s="595"/>
      <c r="K12" s="595"/>
      <c r="L12" s="595"/>
      <c r="M12" s="595"/>
      <c r="N12" s="595"/>
      <c r="O12" s="595"/>
      <c r="P12" s="595"/>
      <c r="Q12" s="595"/>
      <c r="R12" s="595"/>
      <c r="S12" s="595"/>
      <c r="T12" s="595"/>
      <c r="U12" s="595"/>
      <c r="V12" s="595"/>
      <c r="W12" s="595"/>
      <c r="X12" s="595"/>
      <c r="Y12" s="595"/>
      <c r="Z12" s="595"/>
      <c r="AA12" s="595"/>
      <c r="AB12" s="595"/>
      <c r="AC12" s="595"/>
      <c r="AD12" s="595"/>
      <c r="AE12" s="595"/>
      <c r="AF12" s="595"/>
    </row>
    <row r="13" spans="1:32" ht="15" thickBot="1">
      <c r="A13" s="634" t="s">
        <v>76</v>
      </c>
      <c r="B13" s="602"/>
      <c r="C13" s="444" t="s">
        <v>319</v>
      </c>
      <c r="D13" s="444" t="s">
        <v>320</v>
      </c>
      <c r="E13" s="444" t="s">
        <v>321</v>
      </c>
      <c r="F13" s="444" t="s">
        <v>322</v>
      </c>
      <c r="G13" s="445" t="s">
        <v>323</v>
      </c>
      <c r="H13" s="444" t="s">
        <v>324</v>
      </c>
      <c r="I13" s="444" t="s">
        <v>325</v>
      </c>
      <c r="J13" s="444" t="s">
        <v>325</v>
      </c>
      <c r="K13" s="444" t="s">
        <v>326</v>
      </c>
      <c r="L13" s="444" t="s">
        <v>326</v>
      </c>
      <c r="Q13" s="446"/>
      <c r="R13" s="443"/>
      <c r="S13" s="649" t="s">
        <v>1091</v>
      </c>
      <c r="T13" s="633"/>
      <c r="U13" s="636" t="s">
        <v>1092</v>
      </c>
      <c r="V13" s="636" t="s">
        <v>1093</v>
      </c>
      <c r="W13" s="612" t="s">
        <v>1094</v>
      </c>
      <c r="X13" s="636" t="s">
        <v>1095</v>
      </c>
      <c r="Y13" s="612" t="s">
        <v>698</v>
      </c>
      <c r="Z13" s="636" t="s">
        <v>1096</v>
      </c>
      <c r="AA13" s="612" t="s">
        <v>431</v>
      </c>
      <c r="AB13" s="637" t="s">
        <v>1097</v>
      </c>
      <c r="AC13" s="639" t="s">
        <v>1098</v>
      </c>
      <c r="AD13" s="595"/>
      <c r="AE13" s="595"/>
      <c r="AF13" s="595"/>
    </row>
    <row r="14" spans="1:32" ht="15" thickBot="1">
      <c r="A14" s="447"/>
      <c r="B14" s="448"/>
      <c r="C14" s="449" t="s">
        <v>327</v>
      </c>
      <c r="D14" s="449" t="s">
        <v>328</v>
      </c>
      <c r="E14" s="449" t="s">
        <v>329</v>
      </c>
      <c r="F14" s="449" t="s">
        <v>330</v>
      </c>
      <c r="G14" s="447"/>
      <c r="H14" s="450"/>
      <c r="I14" s="449" t="s">
        <v>331</v>
      </c>
      <c r="J14" s="449" t="s">
        <v>332</v>
      </c>
      <c r="K14" s="449" t="s">
        <v>331</v>
      </c>
      <c r="L14" s="449" t="s">
        <v>332</v>
      </c>
      <c r="Q14" s="646" t="s">
        <v>333</v>
      </c>
      <c r="R14" s="647"/>
      <c r="S14" s="650"/>
      <c r="T14" s="651"/>
      <c r="U14" s="613"/>
      <c r="V14" s="613"/>
      <c r="W14" s="613"/>
      <c r="X14" s="613"/>
      <c r="Y14" s="613"/>
      <c r="Z14" s="613"/>
      <c r="AA14" s="613"/>
      <c r="AB14" s="638"/>
      <c r="AC14" s="640"/>
      <c r="AD14" s="595"/>
      <c r="AE14" s="595"/>
      <c r="AF14" s="595"/>
    </row>
    <row r="15" spans="1:32" ht="15" thickBot="1">
      <c r="A15" s="588" t="s">
        <v>67</v>
      </c>
      <c r="B15" s="590"/>
      <c r="C15" s="453">
        <v>2137.35</v>
      </c>
      <c r="D15" s="453">
        <v>540.04999999999995</v>
      </c>
      <c r="E15" s="453">
        <v>1597.3</v>
      </c>
      <c r="F15" s="454">
        <v>23</v>
      </c>
      <c r="G15" s="455">
        <v>74.73</v>
      </c>
      <c r="H15" s="455">
        <v>-0.65</v>
      </c>
      <c r="I15" s="456">
        <v>16587.77</v>
      </c>
      <c r="J15" s="456">
        <v>16587.77</v>
      </c>
      <c r="K15" s="456">
        <v>552.92999999999995</v>
      </c>
      <c r="L15" s="456">
        <v>552.92999999999995</v>
      </c>
      <c r="Q15" s="648" t="s">
        <v>334</v>
      </c>
      <c r="R15" s="647"/>
      <c r="S15" s="457" t="s">
        <v>335</v>
      </c>
      <c r="T15" s="457" t="s">
        <v>320</v>
      </c>
      <c r="U15" s="457" t="s">
        <v>320</v>
      </c>
      <c r="V15" s="457" t="s">
        <v>320</v>
      </c>
      <c r="W15" s="457" t="s">
        <v>336</v>
      </c>
      <c r="X15" s="643" t="s">
        <v>323</v>
      </c>
      <c r="Y15" s="641" t="s">
        <v>698</v>
      </c>
      <c r="Z15" s="643" t="s">
        <v>337</v>
      </c>
      <c r="AA15" s="641" t="s">
        <v>431</v>
      </c>
      <c r="AB15" s="457" t="s">
        <v>325</v>
      </c>
      <c r="AC15" s="457" t="s">
        <v>325</v>
      </c>
      <c r="AD15" s="595"/>
      <c r="AE15" s="595"/>
      <c r="AF15" s="595"/>
    </row>
    <row r="16" spans="1:32" ht="15" thickBot="1">
      <c r="A16" s="588" t="s">
        <v>338</v>
      </c>
      <c r="B16" s="590"/>
      <c r="C16" s="453">
        <v>4483</v>
      </c>
      <c r="D16" s="453">
        <v>986.07</v>
      </c>
      <c r="E16" s="453">
        <v>3496.93</v>
      </c>
      <c r="F16" s="454">
        <v>16.600000000000001</v>
      </c>
      <c r="G16" s="455">
        <v>78</v>
      </c>
      <c r="H16" s="455">
        <v>-119.41</v>
      </c>
      <c r="I16" s="456">
        <v>32623.279999999999</v>
      </c>
      <c r="J16" s="456">
        <v>32623.279999999999</v>
      </c>
      <c r="K16" s="456">
        <v>1087.44</v>
      </c>
      <c r="L16" s="456">
        <v>1087.44</v>
      </c>
      <c r="Q16" s="447"/>
      <c r="R16" s="448"/>
      <c r="S16" s="449" t="s">
        <v>327</v>
      </c>
      <c r="T16" s="449" t="s">
        <v>328</v>
      </c>
      <c r="U16" s="449" t="s">
        <v>328</v>
      </c>
      <c r="V16" s="449" t="s">
        <v>328</v>
      </c>
      <c r="W16" s="449" t="s">
        <v>339</v>
      </c>
      <c r="X16" s="605"/>
      <c r="Y16" s="642"/>
      <c r="Z16" s="605"/>
      <c r="AA16" s="642"/>
      <c r="AB16" s="449" t="s">
        <v>331</v>
      </c>
      <c r="AC16" s="449" t="s">
        <v>332</v>
      </c>
      <c r="AD16" s="595"/>
      <c r="AE16" s="595"/>
      <c r="AF16" s="595"/>
    </row>
    <row r="17" spans="1:32" ht="15" thickBot="1">
      <c r="A17" s="588" t="s">
        <v>65</v>
      </c>
      <c r="B17" s="590"/>
      <c r="C17" s="453">
        <v>48640.85</v>
      </c>
      <c r="D17" s="453">
        <v>25309.31</v>
      </c>
      <c r="E17" s="453">
        <v>23331.54</v>
      </c>
      <c r="F17" s="454">
        <v>20.399999999999999</v>
      </c>
      <c r="G17" s="455">
        <v>47.97</v>
      </c>
      <c r="H17" s="455">
        <v>-15.04</v>
      </c>
      <c r="I17" s="456">
        <v>720739.36</v>
      </c>
      <c r="J17" s="456">
        <v>720739.36</v>
      </c>
      <c r="K17" s="456">
        <v>24024.65</v>
      </c>
      <c r="L17" s="456">
        <v>24024.65</v>
      </c>
      <c r="Q17" s="614" t="s">
        <v>67</v>
      </c>
      <c r="R17" s="615"/>
      <c r="S17" s="459">
        <v>2138</v>
      </c>
      <c r="T17" s="459">
        <v>540.70000000000005</v>
      </c>
      <c r="U17" s="459">
        <v>540.70000000000005</v>
      </c>
      <c r="V17" s="459">
        <v>0</v>
      </c>
      <c r="W17" s="460">
        <v>22.5</v>
      </c>
      <c r="X17" s="461">
        <v>74.709999999999994</v>
      </c>
      <c r="Y17" s="462">
        <v>368</v>
      </c>
      <c r="Z17" s="463">
        <v>0</v>
      </c>
      <c r="AA17" s="462">
        <v>0</v>
      </c>
      <c r="AB17" s="459">
        <v>16571.12</v>
      </c>
      <c r="AC17" s="459">
        <v>16571.12</v>
      </c>
      <c r="AD17" s="595"/>
      <c r="AE17" s="595"/>
      <c r="AF17" s="595"/>
    </row>
    <row r="18" spans="1:32" ht="15" thickBot="1">
      <c r="A18" s="588" t="s">
        <v>66</v>
      </c>
      <c r="B18" s="590"/>
      <c r="C18" s="453">
        <v>50397.464</v>
      </c>
      <c r="D18" s="453">
        <v>17906.990000000002</v>
      </c>
      <c r="E18" s="453">
        <v>32490.473999999998</v>
      </c>
      <c r="F18" s="454">
        <v>23.6</v>
      </c>
      <c r="G18" s="455">
        <v>64.47</v>
      </c>
      <c r="H18" s="455">
        <v>6.94</v>
      </c>
      <c r="I18" s="456">
        <v>559951.89</v>
      </c>
      <c r="J18" s="456">
        <v>559951.89</v>
      </c>
      <c r="K18" s="456">
        <v>18665.060000000001</v>
      </c>
      <c r="L18" s="456">
        <v>18665.060000000001</v>
      </c>
      <c r="Q18" s="614" t="s">
        <v>338</v>
      </c>
      <c r="R18" s="615"/>
      <c r="S18" s="459">
        <v>1112.1500000000001</v>
      </c>
      <c r="T18" s="459">
        <v>1105.48</v>
      </c>
      <c r="U18" s="459">
        <v>1105.48</v>
      </c>
      <c r="V18" s="459">
        <v>0</v>
      </c>
      <c r="W18" s="460">
        <v>17.100000000000001</v>
      </c>
      <c r="X18" s="461">
        <v>0.6</v>
      </c>
      <c r="Y18" s="462">
        <v>1053</v>
      </c>
      <c r="Z18" s="463">
        <v>0</v>
      </c>
      <c r="AA18" s="462">
        <v>0</v>
      </c>
      <c r="AB18" s="459">
        <v>33393.25</v>
      </c>
      <c r="AC18" s="459">
        <v>33393.25</v>
      </c>
      <c r="AD18" s="595"/>
      <c r="AE18" s="595"/>
      <c r="AF18" s="595"/>
    </row>
    <row r="19" spans="1:32" ht="15" thickBot="1">
      <c r="A19" s="588" t="s">
        <v>932</v>
      </c>
      <c r="B19" s="590"/>
      <c r="C19" s="453">
        <v>18192.366000000002</v>
      </c>
      <c r="D19" s="453">
        <v>5021.1859999999997</v>
      </c>
      <c r="E19" s="453">
        <v>13171.18</v>
      </c>
      <c r="F19" s="454">
        <v>21</v>
      </c>
      <c r="G19" s="455">
        <v>72.400000000000006</v>
      </c>
      <c r="H19" s="455">
        <v>-1.6</v>
      </c>
      <c r="I19" s="456">
        <v>144114.976</v>
      </c>
      <c r="J19" s="456">
        <v>144114.976</v>
      </c>
      <c r="K19" s="456">
        <v>4803.83</v>
      </c>
      <c r="L19" s="456">
        <v>4803.83</v>
      </c>
      <c r="Q19" s="614" t="s">
        <v>65</v>
      </c>
      <c r="R19" s="615"/>
      <c r="S19" s="459">
        <v>25375.1</v>
      </c>
      <c r="T19" s="459">
        <v>25324.35</v>
      </c>
      <c r="U19" s="459">
        <v>25324.35</v>
      </c>
      <c r="V19" s="459">
        <v>0</v>
      </c>
      <c r="W19" s="460">
        <v>20.7</v>
      </c>
      <c r="X19" s="461">
        <v>0.2</v>
      </c>
      <c r="Y19" s="462">
        <v>23544</v>
      </c>
      <c r="Z19" s="463">
        <v>0</v>
      </c>
      <c r="AA19" s="462">
        <v>0</v>
      </c>
      <c r="AB19" s="459">
        <v>733620.56</v>
      </c>
      <c r="AC19" s="459">
        <v>733620.56</v>
      </c>
      <c r="AD19" s="595"/>
      <c r="AE19" s="595"/>
      <c r="AF19" s="595"/>
    </row>
    <row r="20" spans="1:32" ht="15" thickBot="1">
      <c r="A20" s="588" t="s">
        <v>21</v>
      </c>
      <c r="B20" s="590"/>
      <c r="C20" s="453">
        <v>1752.837</v>
      </c>
      <c r="D20" s="453">
        <v>540.70699999999999</v>
      </c>
      <c r="E20" s="453">
        <v>1212.1300000000001</v>
      </c>
      <c r="F20" s="454">
        <v>22.5</v>
      </c>
      <c r="G20" s="455">
        <v>69.150000000000006</v>
      </c>
      <c r="H20" s="455">
        <v>0</v>
      </c>
      <c r="I20" s="456">
        <v>14976.384</v>
      </c>
      <c r="J20" s="456">
        <v>14976.384</v>
      </c>
      <c r="K20" s="456">
        <v>499.21</v>
      </c>
      <c r="L20" s="456">
        <v>499.21</v>
      </c>
      <c r="Q20" s="614" t="s">
        <v>66</v>
      </c>
      <c r="R20" s="615"/>
      <c r="S20" s="459">
        <v>17935.919999999998</v>
      </c>
      <c r="T20" s="459">
        <v>17900.05</v>
      </c>
      <c r="U20" s="459">
        <v>17900.05</v>
      </c>
      <c r="V20" s="459">
        <v>0</v>
      </c>
      <c r="W20" s="460">
        <v>24.2</v>
      </c>
      <c r="X20" s="461">
        <v>0.2</v>
      </c>
      <c r="Y20" s="462">
        <v>16267</v>
      </c>
      <c r="Z20" s="463">
        <v>0</v>
      </c>
      <c r="AA20" s="462">
        <v>0</v>
      </c>
      <c r="AB20" s="459">
        <v>567276.9</v>
      </c>
      <c r="AC20" s="459">
        <v>567276.9</v>
      </c>
      <c r="AD20" s="595"/>
      <c r="AE20" s="595"/>
      <c r="AF20" s="595"/>
    </row>
    <row r="21" spans="1:32" ht="15" thickBot="1">
      <c r="A21" s="588" t="s">
        <v>22</v>
      </c>
      <c r="B21" s="590"/>
      <c r="C21" s="453">
        <v>10263.950999999999</v>
      </c>
      <c r="D21" s="453">
        <v>3158.22</v>
      </c>
      <c r="E21" s="453">
        <v>7105.7309999999998</v>
      </c>
      <c r="F21" s="454">
        <v>20.9</v>
      </c>
      <c r="G21" s="455">
        <v>69.23</v>
      </c>
      <c r="H21" s="455">
        <v>-17.670000000000002</v>
      </c>
      <c r="I21" s="456">
        <v>86368.31</v>
      </c>
      <c r="J21" s="456">
        <v>86368.31</v>
      </c>
      <c r="K21" s="456">
        <v>2878.94</v>
      </c>
      <c r="L21" s="456">
        <v>2878.94</v>
      </c>
      <c r="Q21" s="614" t="s">
        <v>20</v>
      </c>
      <c r="R21" s="615"/>
      <c r="S21" s="459">
        <v>6039.24</v>
      </c>
      <c r="T21" s="459">
        <v>6027.16</v>
      </c>
      <c r="U21" s="459">
        <v>6027.16</v>
      </c>
      <c r="V21" s="459">
        <v>0</v>
      </c>
      <c r="W21" s="460">
        <v>21.1</v>
      </c>
      <c r="X21" s="461">
        <v>0.2</v>
      </c>
      <c r="Y21" s="462">
        <v>5589</v>
      </c>
      <c r="Z21" s="463">
        <v>0</v>
      </c>
      <c r="AA21" s="462">
        <v>0</v>
      </c>
      <c r="AB21" s="459">
        <v>180487.09</v>
      </c>
      <c r="AC21" s="459">
        <v>180487.09</v>
      </c>
      <c r="AD21" s="595"/>
      <c r="AE21" s="595"/>
      <c r="AF21" s="595"/>
    </row>
    <row r="22" spans="1:32" ht="15" thickBot="1">
      <c r="A22" s="588" t="s">
        <v>23</v>
      </c>
      <c r="B22" s="590"/>
      <c r="C22" s="453">
        <v>32836.78</v>
      </c>
      <c r="D22" s="453">
        <v>15306.84</v>
      </c>
      <c r="E22" s="453">
        <v>17529.939999999999</v>
      </c>
      <c r="F22" s="454">
        <v>18.600000000000001</v>
      </c>
      <c r="G22" s="455">
        <v>53.39</v>
      </c>
      <c r="H22" s="455">
        <v>190.86</v>
      </c>
      <c r="I22" s="456">
        <v>474732.95699999999</v>
      </c>
      <c r="J22" s="456">
        <v>474732.95699999999</v>
      </c>
      <c r="K22" s="456">
        <v>15824.43</v>
      </c>
      <c r="L22" s="456">
        <v>15824.43</v>
      </c>
      <c r="Q22" s="614" t="s">
        <v>22</v>
      </c>
      <c r="R22" s="615"/>
      <c r="S22" s="459">
        <v>4824.88</v>
      </c>
      <c r="T22" s="459">
        <v>4810.3999999999996</v>
      </c>
      <c r="U22" s="459">
        <v>4810.3999999999996</v>
      </c>
      <c r="V22" s="459">
        <v>0</v>
      </c>
      <c r="W22" s="460">
        <v>21</v>
      </c>
      <c r="X22" s="461">
        <v>0.3</v>
      </c>
      <c r="Y22" s="462">
        <v>4463</v>
      </c>
      <c r="Z22" s="463">
        <v>0</v>
      </c>
      <c r="AA22" s="462">
        <v>0</v>
      </c>
      <c r="AB22" s="459">
        <v>144203.73000000001</v>
      </c>
      <c r="AC22" s="459">
        <v>144203.73000000001</v>
      </c>
      <c r="AD22" s="595"/>
      <c r="AE22" s="595"/>
      <c r="AF22" s="595"/>
    </row>
    <row r="23" spans="1:32" ht="15" thickBot="1">
      <c r="A23" s="588" t="s">
        <v>127</v>
      </c>
      <c r="B23" s="590"/>
      <c r="C23" s="453">
        <v>937</v>
      </c>
      <c r="D23" s="453">
        <v>843.27</v>
      </c>
      <c r="E23" s="453">
        <v>93.73</v>
      </c>
      <c r="F23" s="454">
        <v>24</v>
      </c>
      <c r="G23" s="455">
        <v>10</v>
      </c>
      <c r="H23" s="455">
        <v>0</v>
      </c>
      <c r="I23" s="456">
        <v>25480.09</v>
      </c>
      <c r="J23" s="456">
        <v>25480.09</v>
      </c>
      <c r="K23" s="456">
        <v>849.34</v>
      </c>
      <c r="L23" s="456">
        <v>849.34</v>
      </c>
      <c r="Q23" s="614" t="s">
        <v>23</v>
      </c>
      <c r="R23" s="615"/>
      <c r="S23" s="459">
        <v>11641.84</v>
      </c>
      <c r="T23" s="459">
        <v>11547.04</v>
      </c>
      <c r="U23" s="459">
        <v>11547.04</v>
      </c>
      <c r="V23" s="459">
        <v>0</v>
      </c>
      <c r="W23" s="460">
        <v>18.2</v>
      </c>
      <c r="X23" s="461">
        <v>0.81399999999999995</v>
      </c>
      <c r="Y23" s="462">
        <v>10916</v>
      </c>
      <c r="Z23" s="463">
        <v>0</v>
      </c>
      <c r="AA23" s="462">
        <v>0</v>
      </c>
      <c r="AB23" s="459">
        <v>340943.91</v>
      </c>
      <c r="AC23" s="459">
        <v>340943.91</v>
      </c>
      <c r="AD23" s="595"/>
      <c r="AE23" s="595"/>
      <c r="AF23" s="595"/>
    </row>
    <row r="24" spans="1:32" ht="15" thickBot="1">
      <c r="A24" s="588" t="s">
        <v>28</v>
      </c>
      <c r="B24" s="590"/>
      <c r="C24" s="453">
        <v>7967</v>
      </c>
      <c r="D24" s="453">
        <v>1634.51</v>
      </c>
      <c r="E24" s="453">
        <v>6332.49</v>
      </c>
      <c r="F24" s="454">
        <v>20</v>
      </c>
      <c r="G24" s="455">
        <v>79.48</v>
      </c>
      <c r="H24" s="455">
        <v>0</v>
      </c>
      <c r="I24" s="456">
        <v>53091.87</v>
      </c>
      <c r="J24" s="456">
        <v>53091.87</v>
      </c>
      <c r="K24" s="456">
        <v>1769.73</v>
      </c>
      <c r="L24" s="456">
        <v>1769.73</v>
      </c>
      <c r="Q24" s="614" t="s">
        <v>29</v>
      </c>
      <c r="R24" s="615"/>
      <c r="S24" s="459">
        <v>7742.14</v>
      </c>
      <c r="T24" s="459">
        <v>3470.73</v>
      </c>
      <c r="U24" s="459">
        <v>3470.73</v>
      </c>
      <c r="V24" s="459">
        <v>0</v>
      </c>
      <c r="W24" s="460">
        <v>22.1</v>
      </c>
      <c r="X24" s="461">
        <v>0.5</v>
      </c>
      <c r="Y24" s="462">
        <v>5150</v>
      </c>
      <c r="Z24" s="463">
        <v>0</v>
      </c>
      <c r="AA24" s="462">
        <v>0</v>
      </c>
      <c r="AB24" s="459">
        <v>218456.06</v>
      </c>
      <c r="AC24" s="459">
        <v>218456.06</v>
      </c>
      <c r="AD24" s="595"/>
      <c r="AE24" s="595"/>
      <c r="AF24" s="595"/>
    </row>
    <row r="25" spans="1:32" ht="15" thickBot="1">
      <c r="A25" s="588" t="s">
        <v>203</v>
      </c>
      <c r="B25" s="590"/>
      <c r="C25" s="453">
        <v>893.44899999999996</v>
      </c>
      <c r="D25" s="453">
        <v>463.66699999999997</v>
      </c>
      <c r="E25" s="453">
        <v>429.78199999999998</v>
      </c>
      <c r="F25" s="454">
        <v>21.6</v>
      </c>
      <c r="G25" s="455">
        <v>48.1</v>
      </c>
      <c r="H25" s="455">
        <v>0</v>
      </c>
      <c r="I25" s="456">
        <v>14207.66</v>
      </c>
      <c r="J25" s="456">
        <v>14207.66</v>
      </c>
      <c r="K25" s="456">
        <v>473.59</v>
      </c>
      <c r="L25" s="456">
        <v>473.59</v>
      </c>
      <c r="Q25" s="614" t="s">
        <v>33</v>
      </c>
      <c r="R25" s="615"/>
      <c r="S25" s="459">
        <v>8110.11</v>
      </c>
      <c r="T25" s="459">
        <v>8069.56</v>
      </c>
      <c r="U25" s="459">
        <v>8069.56</v>
      </c>
      <c r="V25" s="459">
        <v>0</v>
      </c>
      <c r="W25" s="460">
        <v>19.100000000000001</v>
      </c>
      <c r="X25" s="461">
        <v>0.5</v>
      </c>
      <c r="Y25" s="462">
        <v>0</v>
      </c>
      <c r="Z25" s="463">
        <v>0</v>
      </c>
      <c r="AA25" s="462">
        <v>0</v>
      </c>
      <c r="AB25" s="459">
        <v>288525.39</v>
      </c>
      <c r="AC25" s="459">
        <v>288525.39</v>
      </c>
      <c r="AD25" s="595"/>
      <c r="AE25" s="595"/>
      <c r="AF25" s="595"/>
    </row>
    <row r="26" spans="1:32" ht="15" thickBot="1">
      <c r="A26" s="588" t="s">
        <v>29</v>
      </c>
      <c r="B26" s="590"/>
      <c r="C26" s="453">
        <v>18659.87</v>
      </c>
      <c r="D26" s="453">
        <v>3491.63</v>
      </c>
      <c r="E26" s="453">
        <v>15168.24</v>
      </c>
      <c r="F26" s="454">
        <v>20.3</v>
      </c>
      <c r="G26" s="455">
        <v>81.290000000000006</v>
      </c>
      <c r="H26" s="455">
        <v>20.9</v>
      </c>
      <c r="I26" s="456">
        <v>79218</v>
      </c>
      <c r="J26" s="456">
        <v>79218</v>
      </c>
      <c r="K26" s="456">
        <v>2640.6</v>
      </c>
      <c r="L26" s="456">
        <v>2640.6</v>
      </c>
      <c r="Q26" s="616" t="s">
        <v>37</v>
      </c>
      <c r="R26" s="615"/>
      <c r="S26" s="464">
        <v>84919.38</v>
      </c>
      <c r="T26" s="464">
        <v>78795.47</v>
      </c>
      <c r="U26" s="464">
        <v>78795.47</v>
      </c>
      <c r="V26" s="465">
        <v>0</v>
      </c>
      <c r="W26" s="466">
        <v>186</v>
      </c>
      <c r="X26" s="466">
        <v>78.024000000000001</v>
      </c>
      <c r="Y26" s="467">
        <v>67350</v>
      </c>
      <c r="Z26" s="468">
        <v>0</v>
      </c>
      <c r="AA26" s="467">
        <v>0</v>
      </c>
      <c r="AB26" s="464">
        <v>2523478.0099999998</v>
      </c>
      <c r="AC26" s="464">
        <v>2523478.0099999998</v>
      </c>
      <c r="AD26" s="595"/>
      <c r="AE26" s="595"/>
      <c r="AF26" s="595"/>
    </row>
    <row r="27" spans="1:32" ht="15" thickBot="1">
      <c r="A27" s="588" t="s">
        <v>33</v>
      </c>
      <c r="B27" s="590"/>
      <c r="C27" s="453">
        <v>12217.03</v>
      </c>
      <c r="D27" s="453">
        <v>3642.96</v>
      </c>
      <c r="E27" s="453">
        <v>8574.07</v>
      </c>
      <c r="F27" s="454">
        <v>18.2</v>
      </c>
      <c r="G27" s="455">
        <v>70.180000000000007</v>
      </c>
      <c r="H27" s="455">
        <v>-14.39</v>
      </c>
      <c r="I27" s="456">
        <v>124023.613</v>
      </c>
      <c r="J27" s="456">
        <v>124023.613</v>
      </c>
      <c r="K27" s="456">
        <v>4134.12</v>
      </c>
      <c r="L27" s="456">
        <v>4134.12</v>
      </c>
      <c r="AD27" s="595"/>
      <c r="AE27" s="595"/>
      <c r="AF27" s="595"/>
    </row>
    <row r="28" spans="1:32" ht="15" thickBot="1">
      <c r="A28" s="644" t="s">
        <v>1099</v>
      </c>
      <c r="B28" s="645"/>
      <c r="C28" s="469">
        <v>209378.94699999999</v>
      </c>
      <c r="D28" s="469">
        <v>78845.41</v>
      </c>
      <c r="E28" s="469">
        <v>130533.537</v>
      </c>
      <c r="F28" s="470">
        <v>20.751436053157001</v>
      </c>
      <c r="G28" s="469">
        <v>62.344870267974002</v>
      </c>
      <c r="H28" s="469">
        <v>49.94</v>
      </c>
      <c r="I28" s="469">
        <v>2346116.16</v>
      </c>
      <c r="J28" s="469">
        <v>2346116.16</v>
      </c>
      <c r="K28" s="469">
        <v>78203.87</v>
      </c>
      <c r="L28" s="469">
        <v>78203.87</v>
      </c>
      <c r="AD28" s="595"/>
      <c r="AE28" s="595"/>
      <c r="AF28" s="595"/>
    </row>
    <row r="29" spans="1:32" ht="12.75" customHeight="1">
      <c r="A29" s="595"/>
      <c r="B29" s="595"/>
      <c r="C29" s="595"/>
      <c r="D29" s="595"/>
      <c r="E29" s="595"/>
      <c r="F29" s="595"/>
      <c r="G29" s="595"/>
      <c r="H29" s="595"/>
      <c r="I29" s="595"/>
      <c r="J29" s="595"/>
      <c r="K29" s="595"/>
      <c r="L29" s="595"/>
      <c r="M29" s="595"/>
      <c r="N29" s="595"/>
      <c r="O29" s="595"/>
      <c r="P29" s="595"/>
      <c r="Q29" s="595"/>
      <c r="R29" s="595"/>
      <c r="S29" s="595"/>
      <c r="T29" s="595"/>
      <c r="U29" s="595"/>
      <c r="V29" s="595"/>
      <c r="W29" s="595"/>
      <c r="X29" s="595"/>
      <c r="Y29" s="595"/>
      <c r="Z29" s="595"/>
      <c r="AA29" s="595"/>
      <c r="AB29" s="595"/>
      <c r="AC29" s="595"/>
      <c r="AD29" s="595"/>
      <c r="AE29" s="595"/>
      <c r="AF29" s="595"/>
    </row>
    <row r="30" spans="1:32" ht="12.75" customHeight="1">
      <c r="A30" s="595"/>
      <c r="B30" s="595"/>
      <c r="C30" s="595"/>
      <c r="D30" s="595"/>
      <c r="E30" s="595"/>
      <c r="F30" s="595"/>
      <c r="G30" s="595"/>
      <c r="H30" s="595"/>
      <c r="I30" s="595"/>
      <c r="J30" s="595"/>
      <c r="K30" s="595"/>
      <c r="L30" s="595"/>
      <c r="M30" s="595"/>
      <c r="N30" s="595"/>
      <c r="O30" s="595"/>
      <c r="P30" s="595"/>
      <c r="Q30" s="595"/>
      <c r="R30" s="595"/>
      <c r="S30" s="595"/>
      <c r="T30" s="595"/>
      <c r="U30" s="595"/>
      <c r="V30" s="595"/>
      <c r="W30" s="595"/>
      <c r="X30" s="595"/>
      <c r="Y30" s="595"/>
      <c r="Z30" s="595"/>
      <c r="AA30" s="595"/>
      <c r="AB30" s="595"/>
      <c r="AC30" s="595"/>
      <c r="AD30" s="595"/>
      <c r="AE30" s="595"/>
      <c r="AF30" s="595"/>
    </row>
    <row r="31" spans="1:32" ht="12.75" customHeight="1">
      <c r="A31" s="595"/>
      <c r="B31" s="595"/>
      <c r="C31" s="595"/>
      <c r="D31" s="595"/>
      <c r="E31" s="595"/>
      <c r="F31" s="595"/>
      <c r="G31" s="595"/>
      <c r="H31" s="595"/>
      <c r="I31" s="595"/>
      <c r="J31" s="595"/>
      <c r="K31" s="595"/>
      <c r="L31" s="595"/>
      <c r="M31" s="595"/>
      <c r="N31" s="595"/>
      <c r="O31" s="595"/>
      <c r="P31" s="595"/>
      <c r="Q31" s="595"/>
      <c r="R31" s="595"/>
      <c r="S31" s="595"/>
      <c r="T31" s="595"/>
      <c r="U31" s="595"/>
      <c r="V31" s="595"/>
      <c r="W31" s="595"/>
      <c r="X31" s="595"/>
      <c r="Y31" s="595"/>
      <c r="Z31" s="595"/>
      <c r="AA31" s="595"/>
      <c r="AB31" s="595"/>
      <c r="AC31" s="595"/>
      <c r="AD31" s="595"/>
      <c r="AE31" s="595"/>
      <c r="AF31" s="595"/>
    </row>
    <row r="32" spans="1:32" ht="12.75" customHeight="1">
      <c r="A32" s="595"/>
      <c r="B32" s="595"/>
      <c r="C32" s="595"/>
      <c r="D32" s="595"/>
      <c r="E32" s="595"/>
      <c r="F32" s="595"/>
      <c r="G32" s="595"/>
      <c r="H32" s="595"/>
      <c r="I32" s="595"/>
      <c r="J32" s="595"/>
      <c r="K32" s="595"/>
      <c r="L32" s="595"/>
      <c r="M32" s="595"/>
      <c r="N32" s="595"/>
      <c r="O32" s="595"/>
      <c r="P32" s="595"/>
      <c r="Q32" s="595"/>
      <c r="R32" s="595"/>
      <c r="S32" s="595"/>
      <c r="T32" s="595"/>
      <c r="U32" s="595"/>
      <c r="V32" s="595"/>
      <c r="W32" s="595"/>
      <c r="X32" s="595"/>
      <c r="Y32" s="595"/>
      <c r="Z32" s="595"/>
      <c r="AA32" s="595"/>
      <c r="AB32" s="595"/>
      <c r="AC32" s="595"/>
      <c r="AD32" s="595"/>
      <c r="AE32" s="595"/>
      <c r="AF32" s="595"/>
    </row>
    <row r="33" spans="1:32" ht="12.75" customHeight="1">
      <c r="A33" s="595"/>
      <c r="B33" s="595"/>
      <c r="C33" s="595"/>
      <c r="D33" s="595"/>
      <c r="E33" s="595"/>
      <c r="F33" s="595"/>
      <c r="G33" s="595"/>
      <c r="H33" s="595"/>
      <c r="I33" s="595"/>
      <c r="J33" s="595"/>
      <c r="K33" s="595"/>
      <c r="L33" s="595"/>
      <c r="M33" s="595"/>
      <c r="N33" s="595"/>
      <c r="O33" s="595"/>
      <c r="P33" s="595"/>
      <c r="Q33" s="595"/>
      <c r="R33" s="595"/>
      <c r="S33" s="595"/>
      <c r="T33" s="595"/>
      <c r="U33" s="595"/>
      <c r="V33" s="595"/>
      <c r="W33" s="595"/>
      <c r="X33" s="595"/>
      <c r="Y33" s="595"/>
      <c r="Z33" s="595"/>
      <c r="AA33" s="595"/>
      <c r="AB33" s="595"/>
      <c r="AC33" s="595"/>
      <c r="AD33" s="595"/>
      <c r="AE33" s="595"/>
      <c r="AF33" s="595"/>
    </row>
    <row r="34" spans="1:32" ht="12.75" customHeight="1" thickBot="1">
      <c r="A34" s="595"/>
      <c r="B34" s="595"/>
      <c r="C34" s="595"/>
      <c r="D34" s="595"/>
      <c r="E34" s="595"/>
      <c r="F34" s="595"/>
      <c r="G34" s="595"/>
      <c r="H34" s="595"/>
      <c r="I34" s="595"/>
      <c r="J34" s="595"/>
      <c r="K34" s="595"/>
      <c r="L34" s="595"/>
      <c r="M34" s="595"/>
      <c r="N34" s="595"/>
      <c r="O34" s="595"/>
      <c r="P34" s="595"/>
      <c r="Q34" s="595"/>
      <c r="R34" s="595"/>
      <c r="S34" s="595"/>
      <c r="T34" s="595"/>
      <c r="U34" s="595"/>
      <c r="V34" s="595"/>
      <c r="W34" s="595"/>
      <c r="X34" s="595"/>
      <c r="Y34" s="595"/>
      <c r="Z34" s="595"/>
      <c r="AA34" s="595"/>
      <c r="AB34" s="595"/>
      <c r="AC34" s="595"/>
      <c r="AD34" s="595"/>
      <c r="AE34" s="595"/>
      <c r="AF34" s="595"/>
    </row>
    <row r="35" spans="1:32" ht="15" thickBot="1">
      <c r="A35" s="654" t="s">
        <v>341</v>
      </c>
      <c r="B35" s="632"/>
      <c r="C35" s="632"/>
      <c r="D35" s="632"/>
      <c r="E35" s="632"/>
      <c r="F35" s="632"/>
      <c r="G35" s="632"/>
      <c r="H35" s="632"/>
      <c r="I35" s="633"/>
      <c r="J35" s="595"/>
      <c r="K35" s="595"/>
      <c r="L35" s="595"/>
      <c r="M35" s="662" t="s">
        <v>931</v>
      </c>
      <c r="N35" s="663"/>
      <c r="O35" s="663"/>
      <c r="P35" s="664"/>
      <c r="Q35" s="595"/>
      <c r="R35" s="595"/>
      <c r="S35" s="595"/>
      <c r="T35" s="595"/>
      <c r="U35" s="595"/>
      <c r="V35" s="595"/>
      <c r="W35" s="595"/>
      <c r="X35" s="595"/>
    </row>
    <row r="36" spans="1:32" ht="14.5">
      <c r="A36" s="471" t="s">
        <v>76</v>
      </c>
      <c r="B36" s="472"/>
      <c r="C36" s="473"/>
      <c r="D36" s="474" t="s">
        <v>343</v>
      </c>
      <c r="E36" s="473"/>
      <c r="F36" s="475" t="s">
        <v>344</v>
      </c>
      <c r="G36" s="475" t="s">
        <v>345</v>
      </c>
      <c r="H36" s="475" t="s">
        <v>346</v>
      </c>
      <c r="I36" s="476" t="s">
        <v>347</v>
      </c>
      <c r="J36" s="595"/>
      <c r="K36" s="595"/>
      <c r="L36" s="595"/>
      <c r="M36" s="477" t="s">
        <v>76</v>
      </c>
      <c r="N36" s="451"/>
      <c r="O36" s="477" t="s">
        <v>318</v>
      </c>
      <c r="P36" s="451"/>
    </row>
    <row r="37" spans="1:32" ht="15" thickBot="1">
      <c r="A37" s="478"/>
      <c r="B37" s="479"/>
      <c r="C37" s="448"/>
      <c r="D37" s="447"/>
      <c r="E37" s="448"/>
      <c r="F37" s="449" t="s">
        <v>349</v>
      </c>
      <c r="G37" s="450"/>
      <c r="H37" s="449" t="s">
        <v>350</v>
      </c>
      <c r="I37" s="480"/>
      <c r="J37" s="595"/>
      <c r="K37" s="595"/>
      <c r="L37" s="595"/>
      <c r="M37" s="447"/>
      <c r="N37" s="448"/>
      <c r="O37" s="481" t="s">
        <v>428</v>
      </c>
      <c r="P37" s="448"/>
    </row>
    <row r="38" spans="1:32" ht="15" thickBot="1">
      <c r="A38" s="655" t="s">
        <v>67</v>
      </c>
      <c r="B38" s="589"/>
      <c r="C38" s="590"/>
      <c r="D38" s="656">
        <v>87.38</v>
      </c>
      <c r="E38" s="590"/>
      <c r="F38" s="484">
        <v>88.03</v>
      </c>
      <c r="G38" s="484">
        <v>540.70000000000005</v>
      </c>
      <c r="H38" s="455">
        <v>0</v>
      </c>
      <c r="I38" s="485">
        <v>540.04999999999995</v>
      </c>
      <c r="J38" s="595"/>
      <c r="K38" s="595"/>
      <c r="L38" s="595"/>
      <c r="M38" s="588" t="s">
        <v>67</v>
      </c>
      <c r="N38" s="590"/>
      <c r="O38" s="652">
        <v>1597.3</v>
      </c>
      <c r="P38" s="590"/>
    </row>
    <row r="39" spans="1:32" ht="15" thickBot="1">
      <c r="A39" s="655" t="s">
        <v>338</v>
      </c>
      <c r="B39" s="589"/>
      <c r="C39" s="590"/>
      <c r="D39" s="656">
        <v>350.31</v>
      </c>
      <c r="E39" s="590"/>
      <c r="F39" s="484">
        <v>469.72</v>
      </c>
      <c r="G39" s="484">
        <v>1105.48</v>
      </c>
      <c r="H39" s="455">
        <v>0</v>
      </c>
      <c r="I39" s="485">
        <v>986.07</v>
      </c>
      <c r="J39" s="595"/>
      <c r="K39" s="595"/>
      <c r="L39" s="595"/>
      <c r="M39" s="588" t="s">
        <v>338</v>
      </c>
      <c r="N39" s="590"/>
      <c r="O39" s="652">
        <v>3496.93</v>
      </c>
      <c r="P39" s="590"/>
    </row>
    <row r="40" spans="1:32" ht="15" thickBot="1">
      <c r="A40" s="655" t="s">
        <v>65</v>
      </c>
      <c r="B40" s="589"/>
      <c r="C40" s="590"/>
      <c r="D40" s="656">
        <v>2292.54</v>
      </c>
      <c r="E40" s="590"/>
      <c r="F40" s="484">
        <v>2307.58</v>
      </c>
      <c r="G40" s="484">
        <v>25324.35</v>
      </c>
      <c r="H40" s="455">
        <v>0</v>
      </c>
      <c r="I40" s="485">
        <v>25309.31</v>
      </c>
      <c r="J40" s="595"/>
      <c r="K40" s="595"/>
      <c r="L40" s="595"/>
      <c r="M40" s="588" t="s">
        <v>65</v>
      </c>
      <c r="N40" s="590"/>
      <c r="O40" s="652">
        <v>23331.54</v>
      </c>
      <c r="P40" s="590"/>
    </row>
    <row r="41" spans="1:32" ht="15" thickBot="1">
      <c r="A41" s="655" t="s">
        <v>66</v>
      </c>
      <c r="B41" s="589"/>
      <c r="C41" s="590"/>
      <c r="D41" s="656">
        <v>5853.5</v>
      </c>
      <c r="E41" s="590"/>
      <c r="F41" s="484">
        <v>5846.56</v>
      </c>
      <c r="G41" s="484">
        <v>17900.05</v>
      </c>
      <c r="H41" s="455">
        <v>0</v>
      </c>
      <c r="I41" s="485">
        <v>17906.990000000002</v>
      </c>
      <c r="J41" s="595"/>
      <c r="K41" s="595"/>
      <c r="L41" s="595"/>
      <c r="M41" s="588" t="s">
        <v>66</v>
      </c>
      <c r="N41" s="590"/>
      <c r="O41" s="652">
        <v>32490.473999999998</v>
      </c>
      <c r="P41" s="590"/>
    </row>
    <row r="42" spans="1:32" ht="15" thickBot="1">
      <c r="A42" s="655" t="s">
        <v>20</v>
      </c>
      <c r="B42" s="589"/>
      <c r="C42" s="590"/>
      <c r="D42" s="656">
        <v>1904.99</v>
      </c>
      <c r="E42" s="590"/>
      <c r="F42" s="484">
        <v>1906.59</v>
      </c>
      <c r="G42" s="484">
        <v>6027.16</v>
      </c>
      <c r="H42" s="455">
        <v>0</v>
      </c>
      <c r="I42" s="485">
        <v>6025.56</v>
      </c>
      <c r="J42" s="595"/>
      <c r="K42" s="595"/>
      <c r="L42" s="595"/>
      <c r="M42" s="588" t="s">
        <v>20</v>
      </c>
      <c r="N42" s="590"/>
      <c r="O42" s="652">
        <v>14813.092000000001</v>
      </c>
      <c r="P42" s="590"/>
    </row>
    <row r="43" spans="1:32" ht="15" thickBot="1">
      <c r="A43" s="655" t="s">
        <v>22</v>
      </c>
      <c r="B43" s="589"/>
      <c r="C43" s="590"/>
      <c r="D43" s="656">
        <v>20961.07</v>
      </c>
      <c r="E43" s="590"/>
      <c r="F43" s="484">
        <v>20978.74</v>
      </c>
      <c r="G43" s="484">
        <v>4810.3999999999996</v>
      </c>
      <c r="H43" s="455">
        <v>0</v>
      </c>
      <c r="I43" s="485">
        <v>4792.7299999999996</v>
      </c>
      <c r="J43" s="595"/>
      <c r="K43" s="595"/>
      <c r="L43" s="595"/>
      <c r="M43" s="588" t="s">
        <v>22</v>
      </c>
      <c r="N43" s="590"/>
      <c r="O43" s="652">
        <v>13438.221</v>
      </c>
      <c r="P43" s="590"/>
    </row>
    <row r="44" spans="1:32" ht="15" thickBot="1">
      <c r="A44" s="655" t="s">
        <v>23</v>
      </c>
      <c r="B44" s="589"/>
      <c r="C44" s="590"/>
      <c r="D44" s="656">
        <v>1535.55</v>
      </c>
      <c r="E44" s="590"/>
      <c r="F44" s="484">
        <v>1344.69</v>
      </c>
      <c r="G44" s="484">
        <v>11547.04</v>
      </c>
      <c r="H44" s="455">
        <v>0</v>
      </c>
      <c r="I44" s="485">
        <v>11737.9</v>
      </c>
      <c r="J44" s="595"/>
      <c r="K44" s="595"/>
      <c r="L44" s="595"/>
      <c r="M44" s="588" t="s">
        <v>23</v>
      </c>
      <c r="N44" s="590"/>
      <c r="O44" s="652">
        <v>12695.88</v>
      </c>
      <c r="P44" s="590"/>
    </row>
    <row r="45" spans="1:32" ht="15" thickBot="1">
      <c r="A45" s="655" t="s">
        <v>28</v>
      </c>
      <c r="B45" s="589"/>
      <c r="C45" s="590"/>
      <c r="D45" s="656">
        <v>1691.73</v>
      </c>
      <c r="E45" s="590"/>
      <c r="F45" s="484">
        <v>1691.73</v>
      </c>
      <c r="G45" s="462">
        <v>0</v>
      </c>
      <c r="H45" s="455">
        <v>0</v>
      </c>
      <c r="I45" s="485">
        <v>0</v>
      </c>
      <c r="J45" s="595"/>
      <c r="K45" s="595"/>
      <c r="L45" s="595"/>
      <c r="M45" s="588" t="s">
        <v>29</v>
      </c>
      <c r="N45" s="590"/>
      <c r="O45" s="652">
        <v>15168.24</v>
      </c>
      <c r="P45" s="590"/>
    </row>
    <row r="46" spans="1:32" ht="15" thickBot="1">
      <c r="A46" s="655" t="s">
        <v>29</v>
      </c>
      <c r="B46" s="589"/>
      <c r="C46" s="590"/>
      <c r="D46" s="656">
        <v>3828.14</v>
      </c>
      <c r="E46" s="590"/>
      <c r="F46" s="484">
        <v>3807.24</v>
      </c>
      <c r="G46" s="484">
        <v>5591.23</v>
      </c>
      <c r="H46" s="455">
        <v>-2120.5</v>
      </c>
      <c r="I46" s="485">
        <v>3491.63</v>
      </c>
      <c r="J46" s="595"/>
      <c r="K46" s="595"/>
      <c r="L46" s="595"/>
      <c r="M46" s="588" t="s">
        <v>33</v>
      </c>
      <c r="N46" s="590"/>
      <c r="O46" s="652">
        <v>13501.86</v>
      </c>
      <c r="P46" s="590"/>
    </row>
    <row r="47" spans="1:32" ht="15" thickBot="1">
      <c r="A47" s="655" t="s">
        <v>33</v>
      </c>
      <c r="B47" s="589"/>
      <c r="C47" s="590"/>
      <c r="D47" s="656">
        <v>5372.7</v>
      </c>
      <c r="E47" s="590"/>
      <c r="F47" s="484">
        <v>5387.09</v>
      </c>
      <c r="G47" s="484">
        <v>8069.56</v>
      </c>
      <c r="H47" s="455">
        <v>0</v>
      </c>
      <c r="I47" s="485">
        <v>8055.17</v>
      </c>
      <c r="J47" s="595"/>
      <c r="K47" s="595"/>
      <c r="L47" s="595"/>
      <c r="M47" s="591" t="s">
        <v>37</v>
      </c>
      <c r="N47" s="590"/>
      <c r="O47" s="653">
        <v>130533.537</v>
      </c>
      <c r="P47" s="590"/>
    </row>
    <row r="48" spans="1:32" ht="15" thickBot="1">
      <c r="A48" s="657" t="s">
        <v>37</v>
      </c>
      <c r="B48" s="658"/>
      <c r="C48" s="659"/>
      <c r="D48" s="660">
        <v>43877.91</v>
      </c>
      <c r="E48" s="661"/>
      <c r="F48" s="486">
        <v>43827.97</v>
      </c>
      <c r="G48" s="486">
        <v>80915.97</v>
      </c>
      <c r="H48" s="488">
        <v>-2120.5</v>
      </c>
      <c r="I48" s="489">
        <v>78845.41</v>
      </c>
      <c r="J48" s="595"/>
      <c r="K48" s="595"/>
      <c r="L48" s="595"/>
    </row>
    <row r="49" spans="1:32" ht="12.75" customHeight="1">
      <c r="A49" s="595"/>
      <c r="B49" s="595"/>
      <c r="C49" s="595"/>
      <c r="D49" s="595"/>
      <c r="E49" s="595"/>
      <c r="F49" s="595"/>
      <c r="G49" s="595"/>
      <c r="H49" s="595"/>
      <c r="I49" s="595"/>
      <c r="J49" s="595"/>
      <c r="K49" s="595"/>
      <c r="L49" s="595"/>
      <c r="M49" s="595"/>
      <c r="N49" s="595"/>
      <c r="O49" s="595"/>
      <c r="P49" s="595"/>
      <c r="Q49" s="595"/>
      <c r="R49" s="595"/>
      <c r="S49" s="595"/>
      <c r="T49" s="595"/>
      <c r="U49" s="595"/>
      <c r="V49" s="595"/>
      <c r="W49" s="595"/>
      <c r="X49" s="595"/>
      <c r="Y49" s="595"/>
      <c r="Z49" s="595"/>
      <c r="AA49" s="595"/>
      <c r="AB49" s="595"/>
      <c r="AC49" s="595"/>
      <c r="AD49" s="595"/>
      <c r="AE49" s="595"/>
      <c r="AF49" s="595"/>
    </row>
    <row r="50" spans="1:32" ht="12.75" customHeight="1">
      <c r="A50" s="595"/>
      <c r="B50" s="595"/>
      <c r="C50" s="595"/>
      <c r="D50" s="595"/>
      <c r="E50" s="595"/>
      <c r="F50" s="595"/>
      <c r="G50" s="595"/>
      <c r="H50" s="595"/>
      <c r="I50" s="595"/>
      <c r="J50" s="595"/>
      <c r="K50" s="595"/>
      <c r="L50" s="595"/>
      <c r="M50" s="595"/>
      <c r="N50" s="595"/>
      <c r="O50" s="595"/>
      <c r="P50" s="595"/>
      <c r="Q50" s="595"/>
      <c r="R50" s="595"/>
      <c r="S50" s="595"/>
      <c r="T50" s="595"/>
      <c r="U50" s="595"/>
      <c r="V50" s="595"/>
      <c r="W50" s="595"/>
      <c r="X50" s="595"/>
      <c r="Y50" s="595"/>
      <c r="Z50" s="595"/>
      <c r="AA50" s="595"/>
      <c r="AB50" s="595"/>
      <c r="AC50" s="595"/>
      <c r="AD50" s="595"/>
      <c r="AE50" s="595"/>
      <c r="AF50" s="595"/>
    </row>
    <row r="51" spans="1:32" ht="12.75" customHeight="1">
      <c r="A51" s="595"/>
      <c r="B51" s="595"/>
      <c r="C51" s="595"/>
      <c r="D51" s="595"/>
      <c r="E51" s="595"/>
      <c r="F51" s="595"/>
      <c r="G51" s="595"/>
      <c r="H51" s="595"/>
      <c r="I51" s="595"/>
      <c r="J51" s="595"/>
      <c r="K51" s="595"/>
      <c r="L51" s="595"/>
      <c r="M51" s="595"/>
      <c r="N51" s="595"/>
      <c r="O51" s="595"/>
      <c r="P51" s="595"/>
      <c r="Q51" s="595"/>
      <c r="R51" s="595"/>
      <c r="S51" s="595"/>
      <c r="T51" s="595"/>
      <c r="U51" s="595"/>
      <c r="V51" s="595"/>
      <c r="W51" s="595"/>
      <c r="X51" s="595"/>
      <c r="Y51" s="595"/>
      <c r="Z51" s="595"/>
      <c r="AA51" s="595"/>
      <c r="AB51" s="595"/>
      <c r="AC51" s="595"/>
      <c r="AD51" s="595"/>
      <c r="AE51" s="595"/>
      <c r="AF51" s="595"/>
    </row>
    <row r="52" spans="1:32" ht="12.75" customHeight="1">
      <c r="A52" s="595"/>
      <c r="B52" s="595"/>
      <c r="C52" s="595"/>
      <c r="D52" s="595"/>
      <c r="E52" s="595"/>
      <c r="F52" s="595"/>
      <c r="G52" s="595"/>
      <c r="H52" s="595"/>
      <c r="I52" s="595"/>
      <c r="J52" s="595"/>
      <c r="K52" s="595"/>
      <c r="L52" s="595"/>
      <c r="M52" s="595"/>
      <c r="N52" s="595"/>
      <c r="O52" s="595"/>
      <c r="P52" s="595"/>
      <c r="Q52" s="595"/>
      <c r="R52" s="595"/>
      <c r="S52" s="595"/>
      <c r="T52" s="595"/>
      <c r="U52" s="595"/>
      <c r="V52" s="595"/>
      <c r="W52" s="595"/>
      <c r="X52" s="595"/>
      <c r="Y52" s="595"/>
      <c r="Z52" s="595"/>
      <c r="AA52" s="595"/>
      <c r="AB52" s="595"/>
      <c r="AC52" s="595"/>
      <c r="AD52" s="595"/>
      <c r="AE52" s="595"/>
      <c r="AF52" s="595"/>
    </row>
    <row r="53" spans="1:32" ht="12.75" customHeight="1" thickBot="1">
      <c r="A53" s="595"/>
      <c r="B53" s="595"/>
      <c r="C53" s="595"/>
      <c r="D53" s="595"/>
      <c r="E53" s="595"/>
      <c r="F53" s="595"/>
      <c r="G53" s="595"/>
      <c r="H53" s="595"/>
      <c r="I53" s="595"/>
      <c r="J53" s="595"/>
      <c r="K53" s="595"/>
      <c r="L53" s="595"/>
      <c r="M53" s="595"/>
      <c r="N53" s="595"/>
      <c r="O53" s="595"/>
      <c r="P53" s="595"/>
      <c r="Q53" s="595"/>
      <c r="R53" s="595"/>
      <c r="S53" s="595"/>
      <c r="T53" s="595"/>
      <c r="U53" s="595"/>
      <c r="V53" s="595"/>
      <c r="W53" s="595"/>
      <c r="X53" s="595"/>
      <c r="Y53" s="595"/>
      <c r="Z53" s="595"/>
      <c r="AA53" s="595"/>
      <c r="AB53" s="595"/>
      <c r="AC53" s="595"/>
      <c r="AD53" s="595"/>
      <c r="AE53" s="595"/>
      <c r="AF53" s="595"/>
    </row>
    <row r="54" spans="1:32" ht="15" thickBot="1">
      <c r="A54" s="654" t="s">
        <v>351</v>
      </c>
      <c r="B54" s="632"/>
      <c r="C54" s="632"/>
      <c r="D54" s="632"/>
      <c r="E54" s="632"/>
      <c r="F54" s="632"/>
      <c r="G54" s="632"/>
      <c r="H54" s="632"/>
      <c r="I54" s="632"/>
      <c r="J54" s="632"/>
      <c r="K54" s="632"/>
      <c r="L54" s="632"/>
      <c r="M54" s="632"/>
      <c r="N54" s="632"/>
      <c r="O54" s="633"/>
      <c r="P54" s="595"/>
      <c r="Q54" s="439" t="s">
        <v>340</v>
      </c>
      <c r="AA54" s="595"/>
    </row>
    <row r="55" spans="1:32" ht="14.5">
      <c r="A55" s="665" t="s">
        <v>76</v>
      </c>
      <c r="B55" s="602"/>
      <c r="C55" s="665" t="s">
        <v>352</v>
      </c>
      <c r="D55" s="602"/>
      <c r="E55" s="666" t="s">
        <v>353</v>
      </c>
      <c r="F55" s="602"/>
      <c r="G55" s="444" t="s">
        <v>335</v>
      </c>
      <c r="H55" s="444" t="s">
        <v>335</v>
      </c>
      <c r="I55" s="444" t="s">
        <v>354</v>
      </c>
      <c r="J55" s="490" t="s">
        <v>323</v>
      </c>
      <c r="K55" s="490" t="s">
        <v>355</v>
      </c>
      <c r="L55" s="444" t="s">
        <v>336</v>
      </c>
      <c r="M55" s="444" t="s">
        <v>356</v>
      </c>
      <c r="N55" s="444" t="s">
        <v>357</v>
      </c>
      <c r="O55" s="490" t="s">
        <v>358</v>
      </c>
      <c r="P55" s="595"/>
      <c r="Q55" s="595"/>
      <c r="R55" s="595"/>
      <c r="S55" s="595"/>
      <c r="T55" s="595"/>
      <c r="U55" s="595"/>
      <c r="V55" s="595"/>
      <c r="W55" s="595"/>
      <c r="X55" s="595"/>
      <c r="AA55" s="595"/>
    </row>
    <row r="56" spans="1:32" ht="15" thickBot="1">
      <c r="A56" s="603"/>
      <c r="B56" s="604"/>
      <c r="C56" s="603"/>
      <c r="D56" s="618"/>
      <c r="E56" s="603"/>
      <c r="F56" s="604"/>
      <c r="G56" s="450"/>
      <c r="H56" s="449" t="s">
        <v>359</v>
      </c>
      <c r="I56" s="450"/>
      <c r="J56" s="450"/>
      <c r="K56" s="450"/>
      <c r="L56" s="450"/>
      <c r="M56" s="450"/>
      <c r="N56" s="449" t="s">
        <v>360</v>
      </c>
      <c r="O56" s="491" t="s">
        <v>76</v>
      </c>
      <c r="P56" s="595"/>
      <c r="Q56" s="667"/>
      <c r="R56" s="667"/>
      <c r="S56" s="667"/>
      <c r="T56" s="667"/>
      <c r="U56" s="667"/>
      <c r="V56" s="667"/>
      <c r="W56" s="667"/>
      <c r="X56" s="667"/>
      <c r="Y56" s="595"/>
      <c r="Z56" s="595"/>
      <c r="AA56" s="595"/>
    </row>
    <row r="57" spans="1:32" ht="15" thickBot="1">
      <c r="A57" s="614" t="s">
        <v>67</v>
      </c>
      <c r="B57" s="619"/>
      <c r="C57" s="614" t="s">
        <v>1073</v>
      </c>
      <c r="D57" s="619"/>
      <c r="E57" s="492" t="s">
        <v>349</v>
      </c>
      <c r="F57" s="493" t="s">
        <v>2648</v>
      </c>
      <c r="G57" s="455">
        <v>353.27</v>
      </c>
      <c r="H57" s="455">
        <v>348.08</v>
      </c>
      <c r="I57" s="455">
        <v>88.03</v>
      </c>
      <c r="J57" s="455">
        <v>74.709999999999994</v>
      </c>
      <c r="K57" s="455">
        <v>96.2</v>
      </c>
      <c r="L57" s="454">
        <v>22.4</v>
      </c>
      <c r="M57" s="494">
        <v>0.98529999999999995</v>
      </c>
      <c r="N57" s="495">
        <v>-0.72</v>
      </c>
      <c r="O57" s="496"/>
      <c r="P57" s="595"/>
      <c r="Q57" s="668" t="s">
        <v>361</v>
      </c>
      <c r="R57" s="669"/>
      <c r="S57" s="669"/>
      <c r="T57" s="669"/>
      <c r="U57" s="669"/>
      <c r="V57" s="669"/>
      <c r="W57" s="669"/>
      <c r="X57" s="670"/>
      <c r="Y57" s="595"/>
      <c r="Z57" s="595"/>
      <c r="AA57" s="595"/>
    </row>
    <row r="58" spans="1:32" ht="15" thickBot="1">
      <c r="A58" s="620"/>
      <c r="B58" s="615"/>
      <c r="C58" s="620"/>
      <c r="D58" s="615"/>
      <c r="E58" s="492" t="s">
        <v>362</v>
      </c>
      <c r="F58" s="493" t="s">
        <v>2682</v>
      </c>
      <c r="G58" s="455">
        <v>350.52</v>
      </c>
      <c r="H58" s="455">
        <v>345.53</v>
      </c>
      <c r="I58" s="455">
        <v>87.38</v>
      </c>
      <c r="J58" s="455">
        <v>74.709999999999994</v>
      </c>
      <c r="K58" s="455">
        <v>95.1</v>
      </c>
      <c r="L58" s="454">
        <v>22.4</v>
      </c>
      <c r="M58" s="494">
        <v>0.98575000000000002</v>
      </c>
      <c r="N58" s="484">
        <v>-0.65</v>
      </c>
      <c r="O58" s="484">
        <v>-0.65</v>
      </c>
      <c r="P58" s="595"/>
      <c r="Q58" s="497" t="s">
        <v>76</v>
      </c>
      <c r="R58" s="601" t="s">
        <v>315</v>
      </c>
      <c r="S58" s="601" t="s">
        <v>363</v>
      </c>
      <c r="T58" s="490" t="s">
        <v>364</v>
      </c>
      <c r="U58" s="601" t="s">
        <v>365</v>
      </c>
      <c r="V58" s="601" t="s">
        <v>366</v>
      </c>
      <c r="W58" s="601" t="s">
        <v>367</v>
      </c>
      <c r="X58" s="601" t="s">
        <v>368</v>
      </c>
      <c r="Y58" s="595"/>
      <c r="Z58" s="595"/>
      <c r="AA58" s="595"/>
    </row>
    <row r="59" spans="1:32" ht="15" thickBot="1">
      <c r="A59" s="614" t="s">
        <v>338</v>
      </c>
      <c r="B59" s="619"/>
      <c r="C59" s="614" t="s">
        <v>1123</v>
      </c>
      <c r="D59" s="619"/>
      <c r="E59" s="492" t="s">
        <v>349</v>
      </c>
      <c r="F59" s="493" t="s">
        <v>2649</v>
      </c>
      <c r="G59" s="455">
        <v>163.08000000000001</v>
      </c>
      <c r="H59" s="455">
        <v>158.62</v>
      </c>
      <c r="I59" s="455">
        <v>157.99</v>
      </c>
      <c r="J59" s="455">
        <v>0.4</v>
      </c>
      <c r="K59" s="455">
        <v>132</v>
      </c>
      <c r="L59" s="454">
        <v>17.100000000000001</v>
      </c>
      <c r="M59" s="494">
        <v>0.97265000000000001</v>
      </c>
      <c r="N59" s="495">
        <v>-6.51</v>
      </c>
      <c r="O59" s="496"/>
      <c r="P59" s="595"/>
      <c r="Q59" s="450"/>
      <c r="R59" s="605"/>
      <c r="S59" s="605"/>
      <c r="T59" s="491" t="s">
        <v>194</v>
      </c>
      <c r="U59" s="605"/>
      <c r="V59" s="605"/>
      <c r="W59" s="605"/>
      <c r="X59" s="605"/>
      <c r="Y59" s="595"/>
      <c r="Z59" s="595"/>
      <c r="AA59" s="595"/>
    </row>
    <row r="60" spans="1:32" ht="15" thickBot="1">
      <c r="A60" s="621"/>
      <c r="B60" s="619"/>
      <c r="C60" s="620"/>
      <c r="D60" s="615"/>
      <c r="E60" s="492" t="s">
        <v>362</v>
      </c>
      <c r="F60" s="493" t="s">
        <v>2683</v>
      </c>
      <c r="G60" s="455">
        <v>123.01</v>
      </c>
      <c r="H60" s="455">
        <v>120.21</v>
      </c>
      <c r="I60" s="455">
        <v>119.49</v>
      </c>
      <c r="J60" s="455">
        <v>0.6</v>
      </c>
      <c r="K60" s="455">
        <v>120</v>
      </c>
      <c r="L60" s="454">
        <v>17.100000000000001</v>
      </c>
      <c r="M60" s="494">
        <v>0.97723000000000004</v>
      </c>
      <c r="N60" s="484">
        <v>-38.5</v>
      </c>
      <c r="O60" s="484">
        <v>-119.41</v>
      </c>
      <c r="P60" s="595"/>
      <c r="Q60" s="278" t="s">
        <v>338</v>
      </c>
      <c r="R60" s="278" t="s">
        <v>1126</v>
      </c>
      <c r="S60" s="462">
        <v>3497</v>
      </c>
      <c r="T60" s="462">
        <v>670</v>
      </c>
      <c r="U60" s="462">
        <v>160</v>
      </c>
      <c r="V60" s="462">
        <v>20</v>
      </c>
      <c r="W60" s="462">
        <v>46</v>
      </c>
      <c r="X60" s="462">
        <v>0</v>
      </c>
      <c r="Y60" s="595"/>
      <c r="Z60" s="595"/>
      <c r="AA60" s="595"/>
    </row>
    <row r="61" spans="1:32" ht="15" thickBot="1">
      <c r="A61" s="621"/>
      <c r="B61" s="619"/>
      <c r="C61" s="614" t="s">
        <v>1124</v>
      </c>
      <c r="D61" s="619"/>
      <c r="E61" s="492" t="s">
        <v>349</v>
      </c>
      <c r="F61" s="493" t="s">
        <v>2650</v>
      </c>
      <c r="G61" s="455">
        <v>160.36000000000001</v>
      </c>
      <c r="H61" s="455">
        <v>156.4</v>
      </c>
      <c r="I61" s="455">
        <v>155.77000000000001</v>
      </c>
      <c r="J61" s="455">
        <v>0.4</v>
      </c>
      <c r="K61" s="455">
        <v>125</v>
      </c>
      <c r="L61" s="454">
        <v>17.100000000000001</v>
      </c>
      <c r="M61" s="494">
        <v>0.97531999999999996</v>
      </c>
      <c r="N61" s="495">
        <v>-7.75</v>
      </c>
      <c r="O61" s="496"/>
      <c r="P61" s="595"/>
      <c r="Q61" s="278" t="s">
        <v>65</v>
      </c>
      <c r="R61" s="278" t="s">
        <v>369</v>
      </c>
      <c r="S61" s="462">
        <v>8032</v>
      </c>
      <c r="T61" s="462">
        <v>1200</v>
      </c>
      <c r="U61" s="462">
        <v>122</v>
      </c>
      <c r="V61" s="484">
        <v>17.2</v>
      </c>
      <c r="W61" s="484">
        <v>13.1</v>
      </c>
      <c r="X61" s="462">
        <v>0</v>
      </c>
      <c r="Y61" s="595"/>
      <c r="Z61" s="595"/>
      <c r="AA61" s="595"/>
    </row>
    <row r="62" spans="1:32" ht="15" thickBot="1">
      <c r="A62" s="621"/>
      <c r="B62" s="619"/>
      <c r="C62" s="620"/>
      <c r="D62" s="615"/>
      <c r="E62" s="492" t="s">
        <v>362</v>
      </c>
      <c r="F62" s="493" t="s">
        <v>2684</v>
      </c>
      <c r="G62" s="455">
        <v>120.54</v>
      </c>
      <c r="H62" s="455">
        <v>117.33</v>
      </c>
      <c r="I62" s="455">
        <v>116.63</v>
      </c>
      <c r="J62" s="455">
        <v>0.6</v>
      </c>
      <c r="K62" s="455">
        <v>130</v>
      </c>
      <c r="L62" s="454">
        <v>17.100000000000001</v>
      </c>
      <c r="M62" s="494">
        <v>0.97341</v>
      </c>
      <c r="N62" s="484">
        <v>-39.14</v>
      </c>
      <c r="O62" s="496"/>
      <c r="P62" s="595"/>
      <c r="Q62" s="278" t="s">
        <v>65</v>
      </c>
      <c r="R62" s="278" t="s">
        <v>371</v>
      </c>
      <c r="S62" s="462">
        <v>8670</v>
      </c>
      <c r="T62" s="462">
        <v>1950</v>
      </c>
      <c r="U62" s="462">
        <v>146</v>
      </c>
      <c r="V62" s="484">
        <v>15.5</v>
      </c>
      <c r="W62" s="484">
        <v>13.4</v>
      </c>
      <c r="X62" s="462">
        <v>0</v>
      </c>
      <c r="Y62" s="595"/>
      <c r="Z62" s="595"/>
      <c r="AA62" s="595"/>
    </row>
    <row r="63" spans="1:32" ht="15" thickBot="1">
      <c r="A63" s="621"/>
      <c r="B63" s="619"/>
      <c r="C63" s="614" t="s">
        <v>1125</v>
      </c>
      <c r="D63" s="619"/>
      <c r="E63" s="492" t="s">
        <v>349</v>
      </c>
      <c r="F63" s="493" t="s">
        <v>2650</v>
      </c>
      <c r="G63" s="455">
        <v>160.13</v>
      </c>
      <c r="H63" s="455">
        <v>156.59</v>
      </c>
      <c r="I63" s="455">
        <v>155.96</v>
      </c>
      <c r="J63" s="455">
        <v>0.4</v>
      </c>
      <c r="K63" s="455">
        <v>118.2</v>
      </c>
      <c r="L63" s="454">
        <v>17.100000000000001</v>
      </c>
      <c r="M63" s="494">
        <v>0.97792000000000001</v>
      </c>
      <c r="N63" s="495">
        <v>-7.63</v>
      </c>
      <c r="O63" s="496"/>
      <c r="P63" s="595"/>
      <c r="Q63" s="278" t="s">
        <v>65</v>
      </c>
      <c r="R63" s="278" t="s">
        <v>372</v>
      </c>
      <c r="S63" s="462">
        <v>13842</v>
      </c>
      <c r="T63" s="462">
        <v>1200</v>
      </c>
      <c r="U63" s="462">
        <v>122</v>
      </c>
      <c r="V63" s="484">
        <v>15.6</v>
      </c>
      <c r="W63" s="484">
        <v>13.5</v>
      </c>
      <c r="X63" s="462">
        <v>0</v>
      </c>
      <c r="Y63" s="595"/>
      <c r="Z63" s="595"/>
      <c r="AA63" s="595"/>
    </row>
    <row r="64" spans="1:32" ht="15" thickBot="1">
      <c r="A64" s="620"/>
      <c r="B64" s="615"/>
      <c r="C64" s="620"/>
      <c r="D64" s="615"/>
      <c r="E64" s="492" t="s">
        <v>362</v>
      </c>
      <c r="F64" s="493" t="s">
        <v>2685</v>
      </c>
      <c r="G64" s="455">
        <v>118.72</v>
      </c>
      <c r="H64" s="455">
        <v>114.88</v>
      </c>
      <c r="I64" s="455">
        <v>114.19</v>
      </c>
      <c r="J64" s="455">
        <v>0.6</v>
      </c>
      <c r="K64" s="455">
        <v>145.1</v>
      </c>
      <c r="L64" s="454">
        <v>17.100000000000001</v>
      </c>
      <c r="M64" s="494">
        <v>0.96762999999999999</v>
      </c>
      <c r="N64" s="484">
        <v>-41.77</v>
      </c>
      <c r="O64" s="496"/>
      <c r="P64" s="595"/>
      <c r="Q64" s="278" t="s">
        <v>66</v>
      </c>
      <c r="R64" s="278" t="s">
        <v>374</v>
      </c>
      <c r="S64" s="462">
        <v>5759</v>
      </c>
      <c r="T64" s="462">
        <v>1300</v>
      </c>
      <c r="U64" s="462">
        <v>120</v>
      </c>
      <c r="V64" s="484">
        <v>11.8</v>
      </c>
      <c r="W64" s="462">
        <v>14</v>
      </c>
      <c r="X64" s="462">
        <v>0</v>
      </c>
      <c r="Y64" s="595"/>
      <c r="Z64" s="595"/>
      <c r="AA64" s="595"/>
    </row>
    <row r="65" spans="1:27" ht="15" thickBot="1">
      <c r="A65" s="614" t="s">
        <v>65</v>
      </c>
      <c r="B65" s="619"/>
      <c r="C65" s="614" t="s">
        <v>1074</v>
      </c>
      <c r="D65" s="619"/>
      <c r="E65" s="492" t="s">
        <v>349</v>
      </c>
      <c r="F65" s="493" t="s">
        <v>2651</v>
      </c>
      <c r="G65" s="455">
        <v>1416.39</v>
      </c>
      <c r="H65" s="455">
        <v>1378.84</v>
      </c>
      <c r="I65" s="455">
        <v>1374.7</v>
      </c>
      <c r="J65" s="455">
        <v>0.3</v>
      </c>
      <c r="K65" s="455">
        <v>126.1</v>
      </c>
      <c r="L65" s="454">
        <v>21.2</v>
      </c>
      <c r="M65" s="494">
        <v>0.97348999999999997</v>
      </c>
      <c r="N65" s="495">
        <v>-19.68</v>
      </c>
      <c r="O65" s="496"/>
      <c r="P65" s="595"/>
      <c r="Q65" s="278" t="s">
        <v>66</v>
      </c>
      <c r="R65" s="278" t="s">
        <v>375</v>
      </c>
      <c r="S65" s="462">
        <v>3420</v>
      </c>
      <c r="T65" s="462">
        <v>1200</v>
      </c>
      <c r="U65" s="462">
        <v>122</v>
      </c>
      <c r="V65" s="484">
        <v>17.2</v>
      </c>
      <c r="W65" s="484">
        <v>13.1</v>
      </c>
      <c r="X65" s="462">
        <v>0</v>
      </c>
      <c r="Y65" s="595"/>
      <c r="Z65" s="595"/>
      <c r="AA65" s="595"/>
    </row>
    <row r="66" spans="1:27" ht="15" thickBot="1">
      <c r="A66" s="621"/>
      <c r="B66" s="619"/>
      <c r="C66" s="620"/>
      <c r="D66" s="615"/>
      <c r="E66" s="492" t="s">
        <v>362</v>
      </c>
      <c r="F66" s="493" t="s">
        <v>2686</v>
      </c>
      <c r="G66" s="455">
        <v>1398.75</v>
      </c>
      <c r="H66" s="455">
        <v>1362.38</v>
      </c>
      <c r="I66" s="455">
        <v>1359.66</v>
      </c>
      <c r="J66" s="455">
        <v>0.2</v>
      </c>
      <c r="K66" s="455">
        <v>126.1</v>
      </c>
      <c r="L66" s="454">
        <v>21.2</v>
      </c>
      <c r="M66" s="494">
        <v>0.97399999999999998</v>
      </c>
      <c r="N66" s="484">
        <v>-15.04</v>
      </c>
      <c r="O66" s="496"/>
      <c r="P66" s="595"/>
      <c r="Q66" s="278" t="s">
        <v>66</v>
      </c>
      <c r="R66" s="278" t="s">
        <v>2492</v>
      </c>
      <c r="S66" s="462">
        <v>10929</v>
      </c>
      <c r="T66" s="462">
        <v>1310</v>
      </c>
      <c r="U66" s="462">
        <v>112</v>
      </c>
      <c r="V66" s="462">
        <v>12</v>
      </c>
      <c r="W66" s="462">
        <v>40</v>
      </c>
      <c r="X66" s="462">
        <v>0</v>
      </c>
      <c r="Y66" s="595"/>
      <c r="Z66" s="595"/>
      <c r="AA66" s="595"/>
    </row>
    <row r="67" spans="1:27" ht="15" thickBot="1">
      <c r="A67" s="621"/>
      <c r="B67" s="619"/>
      <c r="C67" s="614" t="s">
        <v>1075</v>
      </c>
      <c r="D67" s="619"/>
      <c r="E67" s="492" t="s">
        <v>349</v>
      </c>
      <c r="F67" s="493" t="s">
        <v>1088</v>
      </c>
      <c r="G67" s="455">
        <v>959.96</v>
      </c>
      <c r="H67" s="455">
        <v>934.75</v>
      </c>
      <c r="I67" s="455">
        <v>932.88</v>
      </c>
      <c r="J67" s="455">
        <v>0.2</v>
      </c>
      <c r="K67" s="455">
        <v>125.3</v>
      </c>
      <c r="L67" s="454">
        <v>21.4</v>
      </c>
      <c r="M67" s="494">
        <v>0.97374000000000005</v>
      </c>
      <c r="N67" s="498">
        <v>0</v>
      </c>
      <c r="O67" s="496"/>
      <c r="P67" s="595"/>
      <c r="Q67" s="278" t="s">
        <v>20</v>
      </c>
      <c r="R67" s="278" t="s">
        <v>1196</v>
      </c>
      <c r="S67" s="462">
        <v>14738</v>
      </c>
      <c r="T67" s="462">
        <v>1092</v>
      </c>
      <c r="U67" s="462">
        <v>174</v>
      </c>
      <c r="V67" s="484">
        <v>29.2</v>
      </c>
      <c r="W67" s="462">
        <v>18</v>
      </c>
      <c r="X67" s="462">
        <v>10</v>
      </c>
      <c r="Y67" s="595"/>
      <c r="Z67" s="595"/>
      <c r="AA67" s="595"/>
    </row>
    <row r="68" spans="1:27" ht="15" thickBot="1">
      <c r="A68" s="621"/>
      <c r="B68" s="619"/>
      <c r="C68" s="620"/>
      <c r="D68" s="615"/>
      <c r="E68" s="492" t="s">
        <v>362</v>
      </c>
      <c r="F68" s="493" t="s">
        <v>1088</v>
      </c>
      <c r="G68" s="455">
        <v>959.96</v>
      </c>
      <c r="H68" s="455">
        <v>934.75</v>
      </c>
      <c r="I68" s="455">
        <v>932.88</v>
      </c>
      <c r="J68" s="455">
        <v>0.2</v>
      </c>
      <c r="K68" s="455">
        <v>125.3</v>
      </c>
      <c r="L68" s="454">
        <v>21.4</v>
      </c>
      <c r="M68" s="494">
        <v>0.97374000000000005</v>
      </c>
      <c r="N68" s="462">
        <v>0</v>
      </c>
      <c r="O68" s="484">
        <v>359.86</v>
      </c>
      <c r="P68" s="595"/>
      <c r="Q68" s="278" t="s">
        <v>22</v>
      </c>
      <c r="R68" s="278" t="s">
        <v>376</v>
      </c>
      <c r="S68" s="462">
        <v>7921</v>
      </c>
      <c r="T68" s="462">
        <v>1390</v>
      </c>
      <c r="U68" s="462">
        <v>0</v>
      </c>
      <c r="V68" s="484">
        <v>15.91</v>
      </c>
      <c r="W68" s="484">
        <v>12.87</v>
      </c>
      <c r="X68" s="462">
        <v>0</v>
      </c>
      <c r="Y68" s="595"/>
      <c r="Z68" s="595"/>
      <c r="AA68" s="595"/>
    </row>
    <row r="69" spans="1:27" ht="15" thickBot="1">
      <c r="A69" s="621"/>
      <c r="B69" s="619"/>
      <c r="C69" s="614" t="s">
        <v>1076</v>
      </c>
      <c r="D69" s="619"/>
      <c r="E69" s="492" t="s">
        <v>349</v>
      </c>
      <c r="F69" s="493" t="s">
        <v>1089</v>
      </c>
      <c r="G69" s="455">
        <v>25346.39</v>
      </c>
      <c r="H69" s="455">
        <v>25121.57</v>
      </c>
      <c r="I69" s="455">
        <v>25096.45</v>
      </c>
      <c r="J69" s="455">
        <v>0.1</v>
      </c>
      <c r="K69" s="455">
        <v>81.599999999999994</v>
      </c>
      <c r="L69" s="454">
        <v>23.4</v>
      </c>
      <c r="M69" s="494">
        <v>0.99112999999999996</v>
      </c>
      <c r="N69" s="498">
        <v>0</v>
      </c>
      <c r="O69" s="496"/>
      <c r="P69" s="595"/>
      <c r="Q69" s="278" t="s">
        <v>22</v>
      </c>
      <c r="R69" s="278" t="s">
        <v>1197</v>
      </c>
      <c r="S69" s="462">
        <v>0</v>
      </c>
      <c r="T69" s="462">
        <v>0</v>
      </c>
      <c r="U69" s="462">
        <v>0</v>
      </c>
      <c r="V69" s="462">
        <v>0</v>
      </c>
      <c r="W69" s="462">
        <v>0</v>
      </c>
      <c r="X69" s="462">
        <v>0</v>
      </c>
      <c r="Y69" s="595"/>
      <c r="Z69" s="595"/>
      <c r="AA69" s="595"/>
    </row>
    <row r="70" spans="1:27" ht="15" thickBot="1">
      <c r="A70" s="621"/>
      <c r="B70" s="619"/>
      <c r="C70" s="620"/>
      <c r="D70" s="615"/>
      <c r="E70" s="492" t="s">
        <v>362</v>
      </c>
      <c r="F70" s="493" t="s">
        <v>1089</v>
      </c>
      <c r="G70" s="455">
        <v>25346.39</v>
      </c>
      <c r="H70" s="455">
        <v>25121.57</v>
      </c>
      <c r="I70" s="455">
        <v>25096.45</v>
      </c>
      <c r="J70" s="455">
        <v>0.1</v>
      </c>
      <c r="K70" s="455">
        <v>81.599999999999994</v>
      </c>
      <c r="L70" s="454">
        <v>23.4</v>
      </c>
      <c r="M70" s="494">
        <v>0.99112999999999996</v>
      </c>
      <c r="N70" s="462">
        <v>0</v>
      </c>
      <c r="O70" s="496"/>
      <c r="P70" s="595"/>
      <c r="Q70" s="278" t="s">
        <v>22</v>
      </c>
      <c r="R70" s="278" t="s">
        <v>1198</v>
      </c>
      <c r="S70" s="462">
        <v>5517</v>
      </c>
      <c r="T70" s="462">
        <v>1380</v>
      </c>
      <c r="U70" s="462">
        <v>0</v>
      </c>
      <c r="V70" s="484">
        <v>15.94</v>
      </c>
      <c r="W70" s="484">
        <v>12.84</v>
      </c>
      <c r="X70" s="462">
        <v>0</v>
      </c>
      <c r="Y70" s="595"/>
      <c r="Z70" s="595"/>
      <c r="AA70" s="595"/>
    </row>
    <row r="71" spans="1:27" ht="15" thickBot="1">
      <c r="A71" s="621"/>
      <c r="B71" s="619"/>
      <c r="C71" s="614" t="s">
        <v>1077</v>
      </c>
      <c r="D71" s="619"/>
      <c r="E71" s="492" t="s">
        <v>349</v>
      </c>
      <c r="F71" s="493" t="s">
        <v>2652</v>
      </c>
      <c r="G71" s="455">
        <v>15578.67</v>
      </c>
      <c r="H71" s="455">
        <v>15296.07</v>
      </c>
      <c r="I71" s="455">
        <v>15265.48</v>
      </c>
      <c r="J71" s="455">
        <v>0.2</v>
      </c>
      <c r="K71" s="455">
        <v>105.5</v>
      </c>
      <c r="L71" s="454">
        <v>20.9</v>
      </c>
      <c r="M71" s="494">
        <v>0.98185999999999996</v>
      </c>
      <c r="N71" s="495">
        <v>15.94</v>
      </c>
      <c r="O71" s="496"/>
      <c r="P71" s="595"/>
      <c r="Q71" s="278" t="s">
        <v>29</v>
      </c>
      <c r="R71" s="278" t="s">
        <v>379</v>
      </c>
      <c r="S71" s="462">
        <v>8871</v>
      </c>
      <c r="T71" s="462">
        <v>1518</v>
      </c>
      <c r="U71" s="462">
        <v>134</v>
      </c>
      <c r="V71" s="484">
        <v>17.8</v>
      </c>
      <c r="W71" s="484">
        <v>17.18</v>
      </c>
      <c r="X71" s="462">
        <v>0</v>
      </c>
      <c r="Y71" s="595"/>
      <c r="Z71" s="595"/>
      <c r="AA71" s="595"/>
    </row>
    <row r="72" spans="1:27" ht="15" thickBot="1">
      <c r="A72" s="620"/>
      <c r="B72" s="615"/>
      <c r="C72" s="620"/>
      <c r="D72" s="615"/>
      <c r="E72" s="492" t="s">
        <v>362</v>
      </c>
      <c r="F72" s="493" t="s">
        <v>2687</v>
      </c>
      <c r="G72" s="455">
        <v>16027.69</v>
      </c>
      <c r="H72" s="455">
        <v>15671.72</v>
      </c>
      <c r="I72" s="455">
        <v>15640.38</v>
      </c>
      <c r="J72" s="455">
        <v>0.2</v>
      </c>
      <c r="K72" s="455">
        <v>115.5</v>
      </c>
      <c r="L72" s="454">
        <v>21.1</v>
      </c>
      <c r="M72" s="494">
        <v>0.97779000000000005</v>
      </c>
      <c r="N72" s="484">
        <v>374.9</v>
      </c>
      <c r="O72" s="496"/>
      <c r="P72" s="595"/>
      <c r="Q72" s="278" t="s">
        <v>29</v>
      </c>
      <c r="R72" s="278" t="s">
        <v>380</v>
      </c>
      <c r="S72" s="462">
        <v>6297</v>
      </c>
      <c r="T72" s="462">
        <v>1514</v>
      </c>
      <c r="U72" s="462">
        <v>138</v>
      </c>
      <c r="V72" s="462">
        <v>18</v>
      </c>
      <c r="W72" s="484">
        <v>17.36</v>
      </c>
      <c r="X72" s="462">
        <v>0</v>
      </c>
      <c r="Y72" s="595"/>
      <c r="Z72" s="595"/>
      <c r="AA72" s="595"/>
    </row>
    <row r="73" spans="1:27" ht="15" thickBot="1">
      <c r="A73" s="614" t="s">
        <v>66</v>
      </c>
      <c r="B73" s="619"/>
      <c r="C73" s="614" t="s">
        <v>1078</v>
      </c>
      <c r="D73" s="619"/>
      <c r="E73" s="492" t="s">
        <v>349</v>
      </c>
      <c r="F73" s="493" t="s">
        <v>2565</v>
      </c>
      <c r="G73" s="455">
        <v>5313.63</v>
      </c>
      <c r="H73" s="455">
        <v>5190.57</v>
      </c>
      <c r="I73" s="455">
        <v>5180.1899999999996</v>
      </c>
      <c r="J73" s="455">
        <v>0.2</v>
      </c>
      <c r="K73" s="455">
        <v>115.6</v>
      </c>
      <c r="L73" s="454">
        <v>24.2</v>
      </c>
      <c r="M73" s="494">
        <v>0.97684000000000004</v>
      </c>
      <c r="N73" s="495">
        <v>2.02</v>
      </c>
      <c r="O73" s="496"/>
      <c r="P73" s="595"/>
      <c r="Q73" s="278" t="s">
        <v>33</v>
      </c>
      <c r="R73" s="278" t="s">
        <v>469</v>
      </c>
      <c r="S73" s="462">
        <v>3267</v>
      </c>
      <c r="T73" s="462">
        <v>1350</v>
      </c>
      <c r="U73" s="462">
        <v>120</v>
      </c>
      <c r="V73" s="484">
        <v>9.1999999999999993</v>
      </c>
      <c r="W73" s="484">
        <v>7.5</v>
      </c>
      <c r="X73" s="462">
        <v>0</v>
      </c>
      <c r="Y73" s="595"/>
      <c r="Z73" s="595"/>
      <c r="AA73" s="595"/>
    </row>
    <row r="74" spans="1:27" ht="15" thickBot="1">
      <c r="A74" s="621"/>
      <c r="B74" s="619"/>
      <c r="C74" s="620"/>
      <c r="D74" s="615"/>
      <c r="E74" s="492" t="s">
        <v>362</v>
      </c>
      <c r="F74" s="493" t="s">
        <v>2682</v>
      </c>
      <c r="G74" s="455">
        <v>5324.11</v>
      </c>
      <c r="H74" s="455">
        <v>5198.78</v>
      </c>
      <c r="I74" s="455">
        <v>5188.38</v>
      </c>
      <c r="J74" s="455">
        <v>0.2</v>
      </c>
      <c r="K74" s="455">
        <v>116.5</v>
      </c>
      <c r="L74" s="454">
        <v>24.2</v>
      </c>
      <c r="M74" s="494">
        <v>0.97645999999999999</v>
      </c>
      <c r="N74" s="484">
        <v>8.19</v>
      </c>
      <c r="O74" s="496"/>
      <c r="P74" s="595"/>
      <c r="Q74" s="278" t="s">
        <v>33</v>
      </c>
      <c r="R74" s="278" t="s">
        <v>1251</v>
      </c>
      <c r="S74" s="462">
        <v>15170</v>
      </c>
      <c r="T74" s="462">
        <v>1100</v>
      </c>
      <c r="U74" s="462">
        <v>130</v>
      </c>
      <c r="V74" s="484">
        <v>8.4</v>
      </c>
      <c r="W74" s="484">
        <v>7.2</v>
      </c>
      <c r="X74" s="462">
        <v>0</v>
      </c>
      <c r="Y74" s="595"/>
      <c r="Z74" s="595"/>
      <c r="AA74" s="595"/>
    </row>
    <row r="75" spans="1:27" ht="15" thickBot="1">
      <c r="A75" s="621"/>
      <c r="B75" s="619"/>
      <c r="C75" s="614" t="s">
        <v>1079</v>
      </c>
      <c r="D75" s="619"/>
      <c r="E75" s="492" t="s">
        <v>349</v>
      </c>
      <c r="F75" s="493" t="s">
        <v>1825</v>
      </c>
      <c r="G75" s="455">
        <v>675.55</v>
      </c>
      <c r="H75" s="455">
        <v>667.71</v>
      </c>
      <c r="I75" s="455">
        <v>666.37</v>
      </c>
      <c r="J75" s="455">
        <v>0.2</v>
      </c>
      <c r="K75" s="455">
        <v>88</v>
      </c>
      <c r="L75" s="454">
        <v>24</v>
      </c>
      <c r="M75" s="494">
        <v>0.98839999999999995</v>
      </c>
      <c r="N75" s="495">
        <v>1.25</v>
      </c>
      <c r="O75" s="496"/>
      <c r="P75" s="595"/>
      <c r="Q75" s="278" t="s">
        <v>33</v>
      </c>
      <c r="R75" s="278" t="s">
        <v>1065</v>
      </c>
      <c r="S75" s="462">
        <v>9358</v>
      </c>
      <c r="T75" s="462">
        <v>1050</v>
      </c>
      <c r="U75" s="462">
        <v>122</v>
      </c>
      <c r="V75" s="484">
        <v>8.6</v>
      </c>
      <c r="W75" s="484">
        <v>9.94</v>
      </c>
      <c r="X75" s="462">
        <v>0</v>
      </c>
      <c r="Y75" s="595"/>
      <c r="Z75" s="595"/>
      <c r="AA75" s="595"/>
    </row>
    <row r="76" spans="1:27" ht="15" thickBot="1">
      <c r="A76" s="620"/>
      <c r="B76" s="615"/>
      <c r="C76" s="620"/>
      <c r="D76" s="615"/>
      <c r="E76" s="492" t="s">
        <v>362</v>
      </c>
      <c r="F76" s="493" t="s">
        <v>1825</v>
      </c>
      <c r="G76" s="455">
        <v>675.55</v>
      </c>
      <c r="H76" s="455">
        <v>666.45</v>
      </c>
      <c r="I76" s="455">
        <v>665.12</v>
      </c>
      <c r="J76" s="455">
        <v>0.2</v>
      </c>
      <c r="K76" s="455">
        <v>92.5</v>
      </c>
      <c r="L76" s="454">
        <v>24</v>
      </c>
      <c r="M76" s="494">
        <v>0.98653000000000002</v>
      </c>
      <c r="N76" s="484">
        <v>-1.25</v>
      </c>
      <c r="O76" s="484">
        <v>6.94</v>
      </c>
      <c r="P76" s="595"/>
      <c r="Q76" s="671" t="s">
        <v>37</v>
      </c>
      <c r="R76" s="615"/>
      <c r="S76" s="499">
        <v>125288</v>
      </c>
      <c r="T76" s="667"/>
      <c r="U76" s="667"/>
      <c r="V76" s="667"/>
      <c r="W76" s="667"/>
      <c r="X76" s="667"/>
      <c r="Y76" s="595"/>
      <c r="Z76" s="595"/>
      <c r="AA76" s="595"/>
    </row>
    <row r="77" spans="1:27" ht="15" thickBot="1">
      <c r="A77" s="614" t="s">
        <v>20</v>
      </c>
      <c r="B77" s="619"/>
      <c r="C77" s="614" t="s">
        <v>1062</v>
      </c>
      <c r="D77" s="619"/>
      <c r="E77" s="492" t="s">
        <v>349</v>
      </c>
      <c r="F77" s="493" t="s">
        <v>2405</v>
      </c>
      <c r="G77" s="455">
        <v>1953.78</v>
      </c>
      <c r="H77" s="455">
        <v>1910.41</v>
      </c>
      <c r="I77" s="455">
        <v>1906.59</v>
      </c>
      <c r="J77" s="455">
        <v>0.2</v>
      </c>
      <c r="K77" s="455">
        <v>115.2</v>
      </c>
      <c r="L77" s="454">
        <v>21.5</v>
      </c>
      <c r="M77" s="494">
        <v>0.9778</v>
      </c>
      <c r="N77" s="495">
        <v>0.08</v>
      </c>
      <c r="O77" s="496"/>
      <c r="P77" s="595"/>
      <c r="Q77" s="595"/>
      <c r="R77" s="595"/>
      <c r="S77" s="595"/>
      <c r="T77" s="595"/>
      <c r="U77" s="595"/>
      <c r="V77" s="595"/>
      <c r="W77" s="595"/>
      <c r="X77" s="595"/>
      <c r="Y77" s="595"/>
      <c r="Z77" s="595"/>
      <c r="AA77" s="595"/>
    </row>
    <row r="78" spans="1:27" ht="15" thickBot="1">
      <c r="A78" s="620"/>
      <c r="B78" s="615"/>
      <c r="C78" s="620"/>
      <c r="D78" s="615"/>
      <c r="E78" s="492" t="s">
        <v>362</v>
      </c>
      <c r="F78" s="493" t="s">
        <v>2688</v>
      </c>
      <c r="G78" s="455">
        <v>1951.45</v>
      </c>
      <c r="H78" s="455">
        <v>1908.81</v>
      </c>
      <c r="I78" s="455">
        <v>1904.99</v>
      </c>
      <c r="J78" s="455">
        <v>0.2</v>
      </c>
      <c r="K78" s="455">
        <v>114.4</v>
      </c>
      <c r="L78" s="454">
        <v>21.4</v>
      </c>
      <c r="M78" s="494">
        <v>0.97814999999999996</v>
      </c>
      <c r="N78" s="484">
        <v>-1.6</v>
      </c>
      <c r="O78" s="484">
        <v>-1.6</v>
      </c>
      <c r="P78" s="595"/>
      <c r="Q78" s="668" t="s">
        <v>382</v>
      </c>
      <c r="R78" s="669"/>
      <c r="S78" s="669"/>
      <c r="T78" s="669"/>
      <c r="U78" s="669"/>
      <c r="V78" s="669"/>
      <c r="W78" s="669"/>
      <c r="X78" s="670"/>
      <c r="Y78" s="595"/>
      <c r="Z78" s="595"/>
      <c r="AA78" s="595"/>
    </row>
    <row r="79" spans="1:27" ht="15" thickBot="1">
      <c r="A79" s="614" t="s">
        <v>22</v>
      </c>
      <c r="B79" s="619"/>
      <c r="C79" s="614" t="s">
        <v>1143</v>
      </c>
      <c r="D79" s="619"/>
      <c r="E79" s="492" t="s">
        <v>349</v>
      </c>
      <c r="F79" s="493" t="s">
        <v>2493</v>
      </c>
      <c r="G79" s="455">
        <v>10002.74</v>
      </c>
      <c r="H79" s="455">
        <v>9886.2099999999991</v>
      </c>
      <c r="I79" s="455">
        <v>9866.44</v>
      </c>
      <c r="J79" s="455">
        <v>0.2</v>
      </c>
      <c r="K79" s="455">
        <v>89.2</v>
      </c>
      <c r="L79" s="454">
        <v>21.1</v>
      </c>
      <c r="M79" s="494">
        <v>0.98834999999999995</v>
      </c>
      <c r="N79" s="495">
        <v>17.93</v>
      </c>
      <c r="O79" s="496"/>
      <c r="P79" s="595"/>
      <c r="Q79" s="497" t="s">
        <v>76</v>
      </c>
      <c r="R79" s="601" t="s">
        <v>315</v>
      </c>
      <c r="S79" s="601" t="s">
        <v>363</v>
      </c>
      <c r="T79" s="490" t="s">
        <v>364</v>
      </c>
      <c r="U79" s="601" t="s">
        <v>365</v>
      </c>
      <c r="V79" s="601" t="s">
        <v>366</v>
      </c>
      <c r="W79" s="601" t="s">
        <v>367</v>
      </c>
      <c r="X79" s="601" t="s">
        <v>368</v>
      </c>
      <c r="Y79" s="595"/>
      <c r="Z79" s="595"/>
      <c r="AA79" s="595"/>
    </row>
    <row r="80" spans="1:27" ht="15" thickBot="1">
      <c r="A80" s="621"/>
      <c r="B80" s="619"/>
      <c r="C80" s="620"/>
      <c r="D80" s="615"/>
      <c r="E80" s="492" t="s">
        <v>362</v>
      </c>
      <c r="F80" s="493" t="s">
        <v>2493</v>
      </c>
      <c r="G80" s="455">
        <v>10002.74</v>
      </c>
      <c r="H80" s="455">
        <v>9878.41</v>
      </c>
      <c r="I80" s="455">
        <v>9848.77</v>
      </c>
      <c r="J80" s="455">
        <v>0.3</v>
      </c>
      <c r="K80" s="455">
        <v>91.2</v>
      </c>
      <c r="L80" s="454">
        <v>21</v>
      </c>
      <c r="M80" s="494">
        <v>0.98756999999999995</v>
      </c>
      <c r="N80" s="484">
        <v>-17.670000000000002</v>
      </c>
      <c r="O80" s="484">
        <v>-17.670000000000002</v>
      </c>
      <c r="P80" s="595"/>
      <c r="Q80" s="450"/>
      <c r="R80" s="605"/>
      <c r="S80" s="605"/>
      <c r="T80" s="491" t="s">
        <v>194</v>
      </c>
      <c r="U80" s="605"/>
      <c r="V80" s="605"/>
      <c r="W80" s="605"/>
      <c r="X80" s="605"/>
      <c r="Y80" s="595"/>
      <c r="Z80" s="595"/>
      <c r="AA80" s="595"/>
    </row>
    <row r="81" spans="1:27" ht="15" thickBot="1">
      <c r="A81" s="621"/>
      <c r="B81" s="619"/>
      <c r="C81" s="614" t="s">
        <v>381</v>
      </c>
      <c r="D81" s="619"/>
      <c r="E81" s="492" t="s">
        <v>349</v>
      </c>
      <c r="F81" s="493" t="s">
        <v>935</v>
      </c>
      <c r="G81" s="455">
        <v>11526.14</v>
      </c>
      <c r="H81" s="455">
        <v>11123.42</v>
      </c>
      <c r="I81" s="455">
        <v>11112.3</v>
      </c>
      <c r="J81" s="455">
        <v>0.1</v>
      </c>
      <c r="K81" s="455">
        <v>115</v>
      </c>
      <c r="L81" s="454">
        <v>27.1</v>
      </c>
      <c r="M81" s="494">
        <v>0.96506000000000003</v>
      </c>
      <c r="N81" s="498">
        <v>0</v>
      </c>
      <c r="O81" s="496"/>
      <c r="P81" s="595"/>
      <c r="Q81" s="278" t="s">
        <v>65</v>
      </c>
      <c r="R81" s="278" t="s">
        <v>383</v>
      </c>
      <c r="S81" s="462">
        <v>3962</v>
      </c>
      <c r="T81" s="462">
        <v>100</v>
      </c>
      <c r="U81" s="462">
        <v>194</v>
      </c>
      <c r="V81" s="484">
        <v>0.1</v>
      </c>
      <c r="W81" s="484">
        <v>0.16</v>
      </c>
      <c r="X81" s="462">
        <v>0</v>
      </c>
      <c r="Y81" s="595"/>
      <c r="Z81" s="595"/>
      <c r="AA81" s="595"/>
    </row>
    <row r="82" spans="1:27" ht="15" thickBot="1">
      <c r="A82" s="620"/>
      <c r="B82" s="615"/>
      <c r="C82" s="620"/>
      <c r="D82" s="615"/>
      <c r="E82" s="492" t="s">
        <v>362</v>
      </c>
      <c r="F82" s="493" t="s">
        <v>935</v>
      </c>
      <c r="G82" s="455">
        <v>11526.14</v>
      </c>
      <c r="H82" s="455">
        <v>11123.42</v>
      </c>
      <c r="I82" s="455">
        <v>11112.3</v>
      </c>
      <c r="J82" s="455">
        <v>0.1</v>
      </c>
      <c r="K82" s="455">
        <v>115</v>
      </c>
      <c r="L82" s="454">
        <v>27.1</v>
      </c>
      <c r="M82" s="494">
        <v>0.96506000000000003</v>
      </c>
      <c r="N82" s="462">
        <v>0</v>
      </c>
      <c r="O82" s="496"/>
      <c r="P82" s="595"/>
      <c r="Q82" s="278" t="s">
        <v>65</v>
      </c>
      <c r="R82" s="278" t="s">
        <v>1032</v>
      </c>
      <c r="S82" s="462">
        <v>2235</v>
      </c>
      <c r="T82" s="462">
        <v>50</v>
      </c>
      <c r="U82" s="462">
        <v>138</v>
      </c>
      <c r="V82" s="462">
        <v>0</v>
      </c>
      <c r="W82" s="462">
        <v>2</v>
      </c>
      <c r="X82" s="462">
        <v>0</v>
      </c>
      <c r="Y82" s="595"/>
      <c r="Z82" s="595"/>
      <c r="AA82" s="595"/>
    </row>
    <row r="83" spans="1:27" ht="15" thickBot="1">
      <c r="A83" s="614" t="s">
        <v>23</v>
      </c>
      <c r="B83" s="619"/>
      <c r="C83" s="614" t="s">
        <v>1036</v>
      </c>
      <c r="D83" s="619"/>
      <c r="E83" s="492" t="s">
        <v>349</v>
      </c>
      <c r="F83" s="493" t="s">
        <v>2653</v>
      </c>
      <c r="G83" s="455">
        <v>221.42</v>
      </c>
      <c r="H83" s="455">
        <v>216.3</v>
      </c>
      <c r="I83" s="455">
        <v>214.57</v>
      </c>
      <c r="J83" s="455">
        <v>0.8</v>
      </c>
      <c r="K83" s="455">
        <v>120</v>
      </c>
      <c r="L83" s="454">
        <v>18.2</v>
      </c>
      <c r="M83" s="494">
        <v>0.97689000000000004</v>
      </c>
      <c r="N83" s="495">
        <v>-9.64</v>
      </c>
      <c r="O83" s="496"/>
      <c r="P83" s="595"/>
      <c r="Q83" s="278" t="s">
        <v>65</v>
      </c>
      <c r="R83" s="278" t="s">
        <v>384</v>
      </c>
      <c r="S83" s="462">
        <v>3548</v>
      </c>
      <c r="T83" s="462">
        <v>150</v>
      </c>
      <c r="U83" s="462">
        <v>184</v>
      </c>
      <c r="V83" s="462">
        <v>2</v>
      </c>
      <c r="W83" s="462">
        <v>0</v>
      </c>
      <c r="X83" s="462">
        <v>0</v>
      </c>
      <c r="Y83" s="595"/>
      <c r="Z83" s="595"/>
      <c r="AA83" s="595"/>
    </row>
    <row r="84" spans="1:27" ht="15" thickBot="1">
      <c r="A84" s="621"/>
      <c r="B84" s="619"/>
      <c r="C84" s="620"/>
      <c r="D84" s="615"/>
      <c r="E84" s="492" t="s">
        <v>362</v>
      </c>
      <c r="F84" s="493" t="s">
        <v>2689</v>
      </c>
      <c r="G84" s="455">
        <v>251.29</v>
      </c>
      <c r="H84" s="455">
        <v>245.01</v>
      </c>
      <c r="I84" s="455">
        <v>243.05</v>
      </c>
      <c r="J84" s="455">
        <v>0.8</v>
      </c>
      <c r="K84" s="455">
        <v>125</v>
      </c>
      <c r="L84" s="454">
        <v>18.100000000000001</v>
      </c>
      <c r="M84" s="494">
        <v>0.97499000000000002</v>
      </c>
      <c r="N84" s="484">
        <v>28.48</v>
      </c>
      <c r="O84" s="496"/>
      <c r="P84" s="595"/>
      <c r="Q84" s="278" t="s">
        <v>65</v>
      </c>
      <c r="R84" s="278" t="s">
        <v>385</v>
      </c>
      <c r="S84" s="462">
        <v>2396</v>
      </c>
      <c r="T84" s="462">
        <v>1650</v>
      </c>
      <c r="U84" s="462">
        <v>224</v>
      </c>
      <c r="V84" s="462">
        <v>0</v>
      </c>
      <c r="W84" s="462">
        <v>0</v>
      </c>
      <c r="X84" s="462">
        <v>0</v>
      </c>
      <c r="Y84" s="595"/>
      <c r="Z84" s="595"/>
      <c r="AA84" s="595"/>
    </row>
    <row r="85" spans="1:27" ht="15" thickBot="1">
      <c r="A85" s="621"/>
      <c r="B85" s="619"/>
      <c r="C85" s="614" t="s">
        <v>1037</v>
      </c>
      <c r="D85" s="619"/>
      <c r="E85" s="492" t="s">
        <v>349</v>
      </c>
      <c r="F85" s="493" t="s">
        <v>2654</v>
      </c>
      <c r="G85" s="455">
        <v>220.49</v>
      </c>
      <c r="H85" s="455">
        <v>215.14</v>
      </c>
      <c r="I85" s="455">
        <v>213.42</v>
      </c>
      <c r="J85" s="455">
        <v>0.8</v>
      </c>
      <c r="K85" s="455">
        <v>123</v>
      </c>
      <c r="L85" s="454">
        <v>18.2</v>
      </c>
      <c r="M85" s="494">
        <v>0.97572999999999999</v>
      </c>
      <c r="N85" s="495">
        <v>-11.38</v>
      </c>
      <c r="O85" s="496"/>
      <c r="P85" s="595"/>
      <c r="Q85" s="278" t="s">
        <v>65</v>
      </c>
      <c r="R85" s="278" t="s">
        <v>1483</v>
      </c>
      <c r="S85" s="484">
        <v>1915.98</v>
      </c>
      <c r="T85" s="462">
        <v>1000</v>
      </c>
      <c r="U85" s="462">
        <v>200</v>
      </c>
      <c r="V85" s="462">
        <v>0</v>
      </c>
      <c r="W85" s="462">
        <v>0</v>
      </c>
      <c r="X85" s="462">
        <v>0</v>
      </c>
      <c r="Y85" s="595"/>
      <c r="Z85" s="595"/>
      <c r="AA85" s="595"/>
    </row>
    <row r="86" spans="1:27" ht="15" thickBot="1">
      <c r="A86" s="621"/>
      <c r="B86" s="619"/>
      <c r="C86" s="620"/>
      <c r="D86" s="615"/>
      <c r="E86" s="492" t="s">
        <v>362</v>
      </c>
      <c r="F86" s="493" t="s">
        <v>2690</v>
      </c>
      <c r="G86" s="455">
        <v>251.73</v>
      </c>
      <c r="H86" s="455">
        <v>245.63</v>
      </c>
      <c r="I86" s="455">
        <v>243.66</v>
      </c>
      <c r="J86" s="455">
        <v>0.8</v>
      </c>
      <c r="K86" s="455">
        <v>123</v>
      </c>
      <c r="L86" s="454">
        <v>18.100000000000001</v>
      </c>
      <c r="M86" s="494">
        <v>0.97575999999999996</v>
      </c>
      <c r="N86" s="484">
        <v>30.24</v>
      </c>
      <c r="O86" s="496"/>
      <c r="P86" s="595"/>
      <c r="Q86" s="278" t="s">
        <v>65</v>
      </c>
      <c r="R86" s="278" t="s">
        <v>797</v>
      </c>
      <c r="S86" s="484">
        <v>987.02</v>
      </c>
      <c r="T86" s="462">
        <v>1000</v>
      </c>
      <c r="U86" s="462">
        <v>214</v>
      </c>
      <c r="V86" s="462">
        <v>0</v>
      </c>
      <c r="W86" s="462">
        <v>0</v>
      </c>
      <c r="X86" s="462">
        <v>0</v>
      </c>
      <c r="Y86" s="595"/>
      <c r="Z86" s="595"/>
      <c r="AA86" s="595"/>
    </row>
    <row r="87" spans="1:27" ht="15" thickBot="1">
      <c r="A87" s="621"/>
      <c r="B87" s="619"/>
      <c r="C87" s="614" t="s">
        <v>377</v>
      </c>
      <c r="D87" s="619"/>
      <c r="E87" s="492" t="s">
        <v>349</v>
      </c>
      <c r="F87" s="493" t="s">
        <v>2655</v>
      </c>
      <c r="G87" s="455">
        <v>260.8</v>
      </c>
      <c r="H87" s="455">
        <v>253.85</v>
      </c>
      <c r="I87" s="455">
        <v>251.57</v>
      </c>
      <c r="J87" s="455">
        <v>0.9</v>
      </c>
      <c r="K87" s="455">
        <v>130</v>
      </c>
      <c r="L87" s="454">
        <v>17.2</v>
      </c>
      <c r="M87" s="494">
        <v>0.97336999999999996</v>
      </c>
      <c r="N87" s="495">
        <v>8.31</v>
      </c>
      <c r="O87" s="496"/>
      <c r="P87" s="595"/>
      <c r="Q87" s="278" t="s">
        <v>65</v>
      </c>
      <c r="R87" s="278" t="s">
        <v>476</v>
      </c>
      <c r="S87" s="462">
        <v>1817</v>
      </c>
      <c r="T87" s="462">
        <v>1000</v>
      </c>
      <c r="U87" s="462">
        <v>200</v>
      </c>
      <c r="V87" s="484">
        <v>0.1</v>
      </c>
      <c r="W87" s="462">
        <v>0</v>
      </c>
      <c r="X87" s="462">
        <v>0</v>
      </c>
      <c r="Y87" s="595"/>
      <c r="Z87" s="595"/>
      <c r="AA87" s="595"/>
    </row>
    <row r="88" spans="1:27" ht="15" thickBot="1">
      <c r="A88" s="621"/>
      <c r="B88" s="619"/>
      <c r="C88" s="620"/>
      <c r="D88" s="615"/>
      <c r="E88" s="492" t="s">
        <v>362</v>
      </c>
      <c r="F88" s="493" t="s">
        <v>2691</v>
      </c>
      <c r="G88" s="455">
        <v>290.37</v>
      </c>
      <c r="H88" s="455">
        <v>282.79000000000002</v>
      </c>
      <c r="I88" s="455">
        <v>280.24</v>
      </c>
      <c r="J88" s="455">
        <v>0.9</v>
      </c>
      <c r="K88" s="455">
        <v>128</v>
      </c>
      <c r="L88" s="454">
        <v>17.899999999999999</v>
      </c>
      <c r="M88" s="494">
        <v>0.97389999999999999</v>
      </c>
      <c r="N88" s="484">
        <v>28.67</v>
      </c>
      <c r="O88" s="496"/>
      <c r="P88" s="595"/>
      <c r="Q88" s="278" t="s">
        <v>65</v>
      </c>
      <c r="R88" s="278" t="s">
        <v>1199</v>
      </c>
      <c r="S88" s="462">
        <v>3884</v>
      </c>
      <c r="T88" s="462">
        <v>500</v>
      </c>
      <c r="U88" s="462">
        <v>220</v>
      </c>
      <c r="V88" s="462">
        <v>0</v>
      </c>
      <c r="W88" s="462">
        <v>0</v>
      </c>
      <c r="X88" s="462">
        <v>0</v>
      </c>
      <c r="Y88" s="595"/>
      <c r="Z88" s="595"/>
      <c r="AA88" s="595"/>
    </row>
    <row r="89" spans="1:27" ht="15" thickBot="1">
      <c r="A89" s="621"/>
      <c r="B89" s="619"/>
      <c r="C89" s="614" t="s">
        <v>378</v>
      </c>
      <c r="D89" s="619"/>
      <c r="E89" s="492" t="s">
        <v>349</v>
      </c>
      <c r="F89" s="493" t="s">
        <v>2656</v>
      </c>
      <c r="G89" s="455">
        <v>689.8</v>
      </c>
      <c r="H89" s="455">
        <v>671.17</v>
      </c>
      <c r="I89" s="455">
        <v>665.13</v>
      </c>
      <c r="J89" s="455">
        <v>0.9</v>
      </c>
      <c r="K89" s="455">
        <v>131</v>
      </c>
      <c r="L89" s="454">
        <v>17.2</v>
      </c>
      <c r="M89" s="494">
        <v>0.97299000000000002</v>
      </c>
      <c r="N89" s="495">
        <v>10.78</v>
      </c>
      <c r="O89" s="496"/>
      <c r="P89" s="595"/>
      <c r="Q89" s="278" t="s">
        <v>65</v>
      </c>
      <c r="R89" s="278" t="s">
        <v>1200</v>
      </c>
      <c r="S89" s="462">
        <v>2965</v>
      </c>
      <c r="T89" s="462">
        <v>1100</v>
      </c>
      <c r="U89" s="462">
        <v>222</v>
      </c>
      <c r="V89" s="462">
        <v>0</v>
      </c>
      <c r="W89" s="462">
        <v>0</v>
      </c>
      <c r="X89" s="462">
        <v>0</v>
      </c>
      <c r="Y89" s="595"/>
      <c r="Z89" s="595"/>
      <c r="AA89" s="595"/>
    </row>
    <row r="90" spans="1:27" ht="15" thickBot="1">
      <c r="A90" s="620"/>
      <c r="B90" s="615"/>
      <c r="C90" s="620"/>
      <c r="D90" s="615"/>
      <c r="E90" s="492" t="s">
        <v>362</v>
      </c>
      <c r="F90" s="493" t="s">
        <v>2692</v>
      </c>
      <c r="G90" s="455">
        <v>797</v>
      </c>
      <c r="H90" s="455">
        <v>775.58</v>
      </c>
      <c r="I90" s="455">
        <v>768.6</v>
      </c>
      <c r="J90" s="455">
        <v>0.9</v>
      </c>
      <c r="K90" s="455">
        <v>130</v>
      </c>
      <c r="L90" s="454">
        <v>17.899999999999999</v>
      </c>
      <c r="M90" s="494">
        <v>0.97311999999999999</v>
      </c>
      <c r="N90" s="484">
        <v>103.47</v>
      </c>
      <c r="O90" s="484">
        <v>190.86</v>
      </c>
      <c r="P90" s="595"/>
      <c r="Q90" s="278" t="s">
        <v>65</v>
      </c>
      <c r="R90" s="278" t="s">
        <v>1162</v>
      </c>
      <c r="S90" s="462">
        <v>2107</v>
      </c>
      <c r="T90" s="462">
        <v>2600</v>
      </c>
      <c r="U90" s="462">
        <v>200</v>
      </c>
      <c r="V90" s="462">
        <v>0</v>
      </c>
      <c r="W90" s="462">
        <v>0</v>
      </c>
      <c r="X90" s="462">
        <v>0</v>
      </c>
      <c r="Y90" s="595"/>
      <c r="Z90" s="595"/>
      <c r="AA90" s="595"/>
    </row>
    <row r="91" spans="1:27" ht="15" thickBot="1">
      <c r="A91" s="614" t="s">
        <v>28</v>
      </c>
      <c r="B91" s="619"/>
      <c r="C91" s="614" t="s">
        <v>1144</v>
      </c>
      <c r="D91" s="619"/>
      <c r="E91" s="492" t="s">
        <v>349</v>
      </c>
      <c r="F91" s="493" t="s">
        <v>1239</v>
      </c>
      <c r="G91" s="455">
        <v>52.55</v>
      </c>
      <c r="H91" s="455">
        <v>51.23</v>
      </c>
      <c r="I91" s="455">
        <v>50.82</v>
      </c>
      <c r="J91" s="455">
        <v>0.8</v>
      </c>
      <c r="K91" s="455">
        <v>124</v>
      </c>
      <c r="L91" s="454">
        <v>19.5</v>
      </c>
      <c r="M91" s="494">
        <v>0.97491000000000005</v>
      </c>
      <c r="N91" s="498">
        <v>0</v>
      </c>
      <c r="O91" s="496"/>
      <c r="P91" s="595"/>
      <c r="Q91" s="278" t="s">
        <v>65</v>
      </c>
      <c r="R91" s="278" t="s">
        <v>1484</v>
      </c>
      <c r="S91" s="462">
        <v>5278</v>
      </c>
      <c r="T91" s="462">
        <v>2650</v>
      </c>
      <c r="U91" s="462">
        <v>220</v>
      </c>
      <c r="V91" s="484">
        <v>0.1</v>
      </c>
      <c r="W91" s="484">
        <v>0.88</v>
      </c>
      <c r="X91" s="462">
        <v>0</v>
      </c>
      <c r="Y91" s="595"/>
      <c r="Z91" s="595"/>
      <c r="AA91" s="595"/>
    </row>
    <row r="92" spans="1:27" ht="15" thickBot="1">
      <c r="A92" s="621"/>
      <c r="B92" s="619"/>
      <c r="C92" s="620"/>
      <c r="D92" s="615"/>
      <c r="E92" s="492" t="s">
        <v>362</v>
      </c>
      <c r="F92" s="493" t="s">
        <v>1239</v>
      </c>
      <c r="G92" s="455">
        <v>52.55</v>
      </c>
      <c r="H92" s="455">
        <v>51.23</v>
      </c>
      <c r="I92" s="455">
        <v>50.82</v>
      </c>
      <c r="J92" s="455">
        <v>0.8</v>
      </c>
      <c r="K92" s="455">
        <v>124</v>
      </c>
      <c r="L92" s="454">
        <v>19.5</v>
      </c>
      <c r="M92" s="494">
        <v>0.97491000000000005</v>
      </c>
      <c r="N92" s="462">
        <v>0</v>
      </c>
      <c r="O92" s="496"/>
      <c r="P92" s="595"/>
      <c r="Q92" s="278" t="s">
        <v>65</v>
      </c>
      <c r="R92" s="278" t="s">
        <v>644</v>
      </c>
      <c r="S92" s="462">
        <v>1836</v>
      </c>
      <c r="T92" s="462">
        <v>50</v>
      </c>
      <c r="U92" s="462">
        <v>202</v>
      </c>
      <c r="V92" s="484">
        <v>0.1</v>
      </c>
      <c r="W92" s="484">
        <v>0.88</v>
      </c>
      <c r="X92" s="462">
        <v>0</v>
      </c>
      <c r="Y92" s="595"/>
      <c r="Z92" s="595"/>
      <c r="AA92" s="595"/>
    </row>
    <row r="93" spans="1:27" ht="15" thickBot="1">
      <c r="A93" s="621"/>
      <c r="B93" s="619"/>
      <c r="C93" s="614" t="s">
        <v>370</v>
      </c>
      <c r="D93" s="619"/>
      <c r="E93" s="492" t="s">
        <v>349</v>
      </c>
      <c r="F93" s="493" t="s">
        <v>933</v>
      </c>
      <c r="G93" s="455">
        <v>37.590000000000003</v>
      </c>
      <c r="H93" s="455">
        <v>36.409999999999997</v>
      </c>
      <c r="I93" s="455">
        <v>36.229999999999997</v>
      </c>
      <c r="J93" s="455">
        <v>0.5</v>
      </c>
      <c r="K93" s="455">
        <v>137</v>
      </c>
      <c r="L93" s="454">
        <v>22.4</v>
      </c>
      <c r="M93" s="494">
        <v>0.96858999999999995</v>
      </c>
      <c r="N93" s="498">
        <v>0</v>
      </c>
      <c r="O93" s="496"/>
      <c r="P93" s="595"/>
      <c r="Q93" s="278" t="s">
        <v>65</v>
      </c>
      <c r="R93" s="278" t="s">
        <v>1485</v>
      </c>
      <c r="S93" s="462">
        <v>2178</v>
      </c>
      <c r="T93" s="462">
        <v>50</v>
      </c>
      <c r="U93" s="462">
        <v>194</v>
      </c>
      <c r="V93" s="484">
        <v>0.1</v>
      </c>
      <c r="W93" s="462">
        <v>0</v>
      </c>
      <c r="X93" s="462">
        <v>0</v>
      </c>
      <c r="Y93" s="595"/>
      <c r="Z93" s="595"/>
      <c r="AA93" s="595"/>
    </row>
    <row r="94" spans="1:27" ht="15" thickBot="1">
      <c r="A94" s="621"/>
      <c r="B94" s="619"/>
      <c r="C94" s="620"/>
      <c r="D94" s="615"/>
      <c r="E94" s="492" t="s">
        <v>362</v>
      </c>
      <c r="F94" s="493" t="s">
        <v>933</v>
      </c>
      <c r="G94" s="455">
        <v>37.590000000000003</v>
      </c>
      <c r="H94" s="455">
        <v>36.409999999999997</v>
      </c>
      <c r="I94" s="455">
        <v>36.229999999999997</v>
      </c>
      <c r="J94" s="455">
        <v>0.5</v>
      </c>
      <c r="K94" s="455">
        <v>137</v>
      </c>
      <c r="L94" s="454">
        <v>22.4</v>
      </c>
      <c r="M94" s="494">
        <v>0.96858999999999995</v>
      </c>
      <c r="N94" s="462">
        <v>0</v>
      </c>
      <c r="O94" s="462">
        <v>0</v>
      </c>
      <c r="P94" s="595"/>
      <c r="Q94" s="278" t="s">
        <v>65</v>
      </c>
      <c r="R94" s="278" t="s">
        <v>386</v>
      </c>
      <c r="S94" s="462">
        <v>4003</v>
      </c>
      <c r="T94" s="462">
        <v>50</v>
      </c>
      <c r="U94" s="462">
        <v>210</v>
      </c>
      <c r="V94" s="484">
        <v>0.1</v>
      </c>
      <c r="W94" s="462">
        <v>0</v>
      </c>
      <c r="X94" s="462">
        <v>0</v>
      </c>
      <c r="Y94" s="595"/>
      <c r="Z94" s="595"/>
      <c r="AA94" s="595"/>
    </row>
    <row r="95" spans="1:27" ht="15" thickBot="1">
      <c r="A95" s="621"/>
      <c r="B95" s="619"/>
      <c r="C95" s="614" t="s">
        <v>373</v>
      </c>
      <c r="D95" s="619"/>
      <c r="E95" s="492" t="s">
        <v>349</v>
      </c>
      <c r="F95" s="493" t="s">
        <v>934</v>
      </c>
      <c r="G95" s="455">
        <v>1653.16</v>
      </c>
      <c r="H95" s="455">
        <v>1612.74</v>
      </c>
      <c r="I95" s="455">
        <v>1604.68</v>
      </c>
      <c r="J95" s="455">
        <v>0.5</v>
      </c>
      <c r="K95" s="455">
        <v>115</v>
      </c>
      <c r="L95" s="454">
        <v>29.3</v>
      </c>
      <c r="M95" s="494">
        <v>0.97555000000000003</v>
      </c>
      <c r="N95" s="498">
        <v>0</v>
      </c>
      <c r="O95" s="496"/>
      <c r="P95" s="595"/>
      <c r="Q95" s="278" t="s">
        <v>66</v>
      </c>
      <c r="R95" s="278" t="s">
        <v>1191</v>
      </c>
      <c r="S95" s="484">
        <v>1125.5999999999999</v>
      </c>
      <c r="T95" s="462">
        <v>850</v>
      </c>
      <c r="U95" s="462">
        <v>114</v>
      </c>
      <c r="V95" s="484">
        <v>17.2</v>
      </c>
      <c r="W95" s="462">
        <v>35</v>
      </c>
      <c r="X95" s="462">
        <v>10</v>
      </c>
      <c r="Y95" s="595"/>
      <c r="Z95" s="595"/>
      <c r="AA95" s="595"/>
    </row>
    <row r="96" spans="1:27" ht="15" thickBot="1">
      <c r="A96" s="620"/>
      <c r="B96" s="615"/>
      <c r="C96" s="620"/>
      <c r="D96" s="615"/>
      <c r="E96" s="492" t="s">
        <v>362</v>
      </c>
      <c r="F96" s="493" t="s">
        <v>934</v>
      </c>
      <c r="G96" s="455">
        <v>1653.16</v>
      </c>
      <c r="H96" s="455">
        <v>1612.74</v>
      </c>
      <c r="I96" s="455">
        <v>1604.68</v>
      </c>
      <c r="J96" s="455">
        <v>0.5</v>
      </c>
      <c r="K96" s="455">
        <v>115</v>
      </c>
      <c r="L96" s="454">
        <v>29.3</v>
      </c>
      <c r="M96" s="494">
        <v>0.97555000000000003</v>
      </c>
      <c r="N96" s="462">
        <v>0</v>
      </c>
      <c r="O96" s="496"/>
      <c r="P96" s="595"/>
      <c r="Q96" s="278" t="s">
        <v>66</v>
      </c>
      <c r="R96" s="278" t="s">
        <v>1192</v>
      </c>
      <c r="S96" s="484">
        <v>281.39999999999998</v>
      </c>
      <c r="T96" s="462">
        <v>850</v>
      </c>
      <c r="U96" s="462">
        <v>114</v>
      </c>
      <c r="V96" s="484">
        <v>17.5</v>
      </c>
      <c r="W96" s="462">
        <v>35</v>
      </c>
      <c r="X96" s="462">
        <v>10</v>
      </c>
      <c r="Y96" s="595"/>
      <c r="Z96" s="595"/>
      <c r="AA96" s="595"/>
    </row>
    <row r="97" spans="1:27" ht="15" thickBot="1">
      <c r="A97" s="614" t="s">
        <v>29</v>
      </c>
      <c r="B97" s="619"/>
      <c r="C97" s="614" t="s">
        <v>509</v>
      </c>
      <c r="D97" s="619"/>
      <c r="E97" s="492" t="s">
        <v>349</v>
      </c>
      <c r="F97" s="493" t="s">
        <v>2566</v>
      </c>
      <c r="G97" s="455">
        <v>3921.16</v>
      </c>
      <c r="H97" s="455">
        <v>3818.7</v>
      </c>
      <c r="I97" s="455">
        <v>3807.24</v>
      </c>
      <c r="J97" s="455">
        <v>0.3</v>
      </c>
      <c r="K97" s="455">
        <v>124.4</v>
      </c>
      <c r="L97" s="454">
        <v>22.1</v>
      </c>
      <c r="M97" s="494">
        <v>0.97387000000000001</v>
      </c>
      <c r="N97" s="495">
        <v>-8.16</v>
      </c>
      <c r="O97" s="496"/>
      <c r="P97" s="595"/>
      <c r="Q97" s="278" t="s">
        <v>66</v>
      </c>
      <c r="R97" s="278" t="s">
        <v>387</v>
      </c>
      <c r="S97" s="462">
        <v>4099</v>
      </c>
      <c r="T97" s="462">
        <v>900</v>
      </c>
      <c r="U97" s="462">
        <v>114</v>
      </c>
      <c r="V97" s="484">
        <v>17.2</v>
      </c>
      <c r="W97" s="462">
        <v>35</v>
      </c>
      <c r="X97" s="462">
        <v>10</v>
      </c>
      <c r="Y97" s="595"/>
      <c r="Z97" s="595"/>
      <c r="AA97" s="595"/>
    </row>
    <row r="98" spans="1:27" ht="15" thickBot="1">
      <c r="A98" s="620"/>
      <c r="B98" s="615"/>
      <c r="C98" s="620"/>
      <c r="D98" s="615"/>
      <c r="E98" s="492" t="s">
        <v>362</v>
      </c>
      <c r="F98" s="493" t="s">
        <v>2693</v>
      </c>
      <c r="G98" s="455">
        <v>3949.84</v>
      </c>
      <c r="H98" s="455">
        <v>3847.38</v>
      </c>
      <c r="I98" s="455">
        <v>3828.14</v>
      </c>
      <c r="J98" s="455">
        <v>0.5</v>
      </c>
      <c r="K98" s="455">
        <v>124</v>
      </c>
      <c r="L98" s="454">
        <v>22</v>
      </c>
      <c r="M98" s="494">
        <v>0.97406000000000004</v>
      </c>
      <c r="N98" s="484">
        <v>20.9</v>
      </c>
      <c r="O98" s="484">
        <v>20.9</v>
      </c>
      <c r="P98" s="595"/>
      <c r="Q98" s="278" t="s">
        <v>66</v>
      </c>
      <c r="R98" s="278" t="s">
        <v>1131</v>
      </c>
      <c r="S98" s="462">
        <v>4029</v>
      </c>
      <c r="T98" s="462">
        <v>1700</v>
      </c>
      <c r="U98" s="462">
        <v>222</v>
      </c>
      <c r="V98" s="462">
        <v>0</v>
      </c>
      <c r="W98" s="484">
        <v>0.85</v>
      </c>
      <c r="X98" s="462">
        <v>0</v>
      </c>
      <c r="Y98" s="595"/>
      <c r="Z98" s="595"/>
      <c r="AA98" s="595"/>
    </row>
    <row r="99" spans="1:27" ht="15" thickBot="1">
      <c r="A99" s="614" t="s">
        <v>33</v>
      </c>
      <c r="B99" s="619"/>
      <c r="C99" s="614" t="s">
        <v>1080</v>
      </c>
      <c r="D99" s="619"/>
      <c r="E99" s="492" t="s">
        <v>349</v>
      </c>
      <c r="F99" s="493" t="s">
        <v>2657</v>
      </c>
      <c r="G99" s="455">
        <v>5494.82</v>
      </c>
      <c r="H99" s="455">
        <v>5414.16</v>
      </c>
      <c r="I99" s="455">
        <v>5387.09</v>
      </c>
      <c r="J99" s="455">
        <v>0.5</v>
      </c>
      <c r="K99" s="455">
        <v>97.5</v>
      </c>
      <c r="L99" s="454">
        <v>19.600000000000001</v>
      </c>
      <c r="M99" s="494">
        <v>0.98531999999999997</v>
      </c>
      <c r="N99" s="495">
        <v>-22.48</v>
      </c>
      <c r="O99" s="496"/>
      <c r="P99" s="595"/>
      <c r="Q99" s="278" t="s">
        <v>66</v>
      </c>
      <c r="R99" s="278" t="s">
        <v>1481</v>
      </c>
      <c r="S99" s="484">
        <v>2281.14</v>
      </c>
      <c r="T99" s="462">
        <v>1910</v>
      </c>
      <c r="U99" s="462">
        <v>228</v>
      </c>
      <c r="V99" s="462">
        <v>0</v>
      </c>
      <c r="W99" s="484">
        <v>0.82</v>
      </c>
      <c r="X99" s="462">
        <v>0</v>
      </c>
      <c r="Y99" s="595"/>
      <c r="Z99" s="595"/>
      <c r="AA99" s="595"/>
    </row>
    <row r="100" spans="1:27" ht="15" thickBot="1">
      <c r="A100" s="620"/>
      <c r="B100" s="615"/>
      <c r="C100" s="620"/>
      <c r="D100" s="615"/>
      <c r="E100" s="492" t="s">
        <v>362</v>
      </c>
      <c r="F100" s="493" t="s">
        <v>2694</v>
      </c>
      <c r="G100" s="455">
        <v>5477.2</v>
      </c>
      <c r="H100" s="455">
        <v>5399.7</v>
      </c>
      <c r="I100" s="455">
        <v>5372.7</v>
      </c>
      <c r="J100" s="455">
        <v>0.5</v>
      </c>
      <c r="K100" s="455">
        <v>96.4</v>
      </c>
      <c r="L100" s="454">
        <v>19.100000000000001</v>
      </c>
      <c r="M100" s="494">
        <v>0.98585</v>
      </c>
      <c r="N100" s="484">
        <v>-14.39</v>
      </c>
      <c r="O100" s="484">
        <v>-14.39</v>
      </c>
      <c r="P100" s="595"/>
      <c r="Q100" s="278" t="s">
        <v>66</v>
      </c>
      <c r="R100" s="278" t="s">
        <v>1281</v>
      </c>
      <c r="S100" s="484">
        <v>3721.86</v>
      </c>
      <c r="T100" s="462">
        <v>1910</v>
      </c>
      <c r="U100" s="462">
        <v>228</v>
      </c>
      <c r="V100" s="462">
        <v>0</v>
      </c>
      <c r="W100" s="484">
        <v>0.82</v>
      </c>
      <c r="X100" s="462">
        <v>0</v>
      </c>
      <c r="Y100" s="595"/>
      <c r="Z100" s="595"/>
      <c r="AA100" s="595"/>
    </row>
    <row r="101" spans="1:27" ht="15" thickBot="1">
      <c r="P101" s="595"/>
      <c r="Q101" s="278" t="s">
        <v>66</v>
      </c>
      <c r="R101" s="278" t="s">
        <v>1486</v>
      </c>
      <c r="S101" s="462">
        <v>1026</v>
      </c>
      <c r="T101" s="462">
        <v>50</v>
      </c>
      <c r="U101" s="462">
        <v>214</v>
      </c>
      <c r="V101" s="462">
        <v>0</v>
      </c>
      <c r="W101" s="484">
        <v>0.82</v>
      </c>
      <c r="X101" s="462">
        <v>0</v>
      </c>
      <c r="Y101" s="595"/>
      <c r="Z101" s="595"/>
      <c r="AA101" s="595"/>
    </row>
    <row r="102" spans="1:27" ht="15" thickBot="1">
      <c r="P102" s="595"/>
      <c r="Q102" s="278" t="s">
        <v>66</v>
      </c>
      <c r="R102" s="278" t="s">
        <v>1201</v>
      </c>
      <c r="S102" s="462">
        <v>509</v>
      </c>
      <c r="T102" s="462">
        <v>2450</v>
      </c>
      <c r="U102" s="462">
        <v>196</v>
      </c>
      <c r="V102" s="484">
        <v>0.1</v>
      </c>
      <c r="W102" s="462">
        <v>0</v>
      </c>
      <c r="X102" s="462">
        <v>0</v>
      </c>
      <c r="Y102" s="595"/>
      <c r="Z102" s="595"/>
      <c r="AA102" s="595"/>
    </row>
    <row r="103" spans="1:27" ht="15" thickBot="1">
      <c r="P103" s="595"/>
      <c r="Q103" s="278" t="s">
        <v>66</v>
      </c>
      <c r="R103" s="278" t="s">
        <v>468</v>
      </c>
      <c r="S103" s="462">
        <v>2934</v>
      </c>
      <c r="T103" s="462">
        <v>1600</v>
      </c>
      <c r="U103" s="462">
        <v>124</v>
      </c>
      <c r="V103" s="484">
        <v>0.1</v>
      </c>
      <c r="W103" s="462">
        <v>0</v>
      </c>
      <c r="X103" s="462">
        <v>0</v>
      </c>
      <c r="Y103" s="595"/>
      <c r="Z103" s="595"/>
      <c r="AA103" s="595"/>
    </row>
    <row r="104" spans="1:27" ht="15" thickBot="1">
      <c r="P104" s="595"/>
      <c r="Q104" s="278" t="s">
        <v>66</v>
      </c>
      <c r="R104" s="278" t="s">
        <v>1487</v>
      </c>
      <c r="S104" s="462">
        <v>2063</v>
      </c>
      <c r="T104" s="462">
        <v>1200</v>
      </c>
      <c r="U104" s="462">
        <v>222</v>
      </c>
      <c r="V104" s="484">
        <v>0.1</v>
      </c>
      <c r="W104" s="484">
        <v>0.31</v>
      </c>
      <c r="X104" s="462">
        <v>0</v>
      </c>
      <c r="Y104" s="595"/>
      <c r="Z104" s="595"/>
      <c r="AA104" s="595"/>
    </row>
    <row r="105" spans="1:27" ht="15" thickBot="1">
      <c r="P105" s="595"/>
      <c r="Q105" s="278" t="s">
        <v>66</v>
      </c>
      <c r="R105" s="278" t="s">
        <v>1488</v>
      </c>
      <c r="S105" s="462">
        <v>2115</v>
      </c>
      <c r="T105" s="462">
        <v>1200</v>
      </c>
      <c r="U105" s="462">
        <v>224</v>
      </c>
      <c r="V105" s="484">
        <v>0.1</v>
      </c>
      <c r="W105" s="462">
        <v>0</v>
      </c>
      <c r="X105" s="462">
        <v>0</v>
      </c>
      <c r="Y105" s="595"/>
      <c r="Z105" s="595"/>
      <c r="AA105" s="595"/>
    </row>
    <row r="106" spans="1:27" ht="15" thickBot="1">
      <c r="P106" s="595"/>
      <c r="Q106" s="278" t="s">
        <v>66</v>
      </c>
      <c r="R106" s="278" t="s">
        <v>667</v>
      </c>
      <c r="S106" s="484">
        <v>1259.93</v>
      </c>
      <c r="T106" s="462">
        <v>1200</v>
      </c>
      <c r="U106" s="462">
        <v>222</v>
      </c>
      <c r="V106" s="484">
        <v>0.1</v>
      </c>
      <c r="W106" s="462">
        <v>0</v>
      </c>
      <c r="X106" s="462">
        <v>0</v>
      </c>
      <c r="Y106" s="595"/>
      <c r="Z106" s="595"/>
      <c r="AA106" s="595"/>
    </row>
    <row r="107" spans="1:27" ht="15" thickBot="1">
      <c r="P107" s="595"/>
      <c r="Q107" s="278" t="s">
        <v>66</v>
      </c>
      <c r="R107" s="278" t="s">
        <v>480</v>
      </c>
      <c r="S107" s="484">
        <v>1813.07</v>
      </c>
      <c r="T107" s="462">
        <v>1200</v>
      </c>
      <c r="U107" s="462">
        <v>222</v>
      </c>
      <c r="V107" s="484">
        <v>0.1</v>
      </c>
      <c r="W107" s="462">
        <v>0</v>
      </c>
      <c r="X107" s="462">
        <v>0</v>
      </c>
      <c r="Y107" s="595"/>
      <c r="Z107" s="595"/>
      <c r="AA107" s="595"/>
    </row>
    <row r="108" spans="1:27" ht="15" thickBot="1">
      <c r="P108" s="595"/>
      <c r="Q108" s="278" t="s">
        <v>66</v>
      </c>
      <c r="R108" s="278" t="s">
        <v>389</v>
      </c>
      <c r="S108" s="484">
        <v>5069.232</v>
      </c>
      <c r="T108" s="462">
        <v>2200</v>
      </c>
      <c r="U108" s="462">
        <v>224</v>
      </c>
      <c r="V108" s="484">
        <v>0.1</v>
      </c>
      <c r="W108" s="462">
        <v>0</v>
      </c>
      <c r="X108" s="462">
        <v>0</v>
      </c>
      <c r="Y108" s="595"/>
      <c r="Z108" s="595"/>
      <c r="AA108" s="595"/>
    </row>
    <row r="109" spans="1:27" ht="15" thickBot="1">
      <c r="P109" s="595"/>
      <c r="Q109" s="278" t="s">
        <v>66</v>
      </c>
      <c r="R109" s="278" t="s">
        <v>390</v>
      </c>
      <c r="S109" s="484">
        <v>2826.768</v>
      </c>
      <c r="T109" s="462">
        <v>2200</v>
      </c>
      <c r="U109" s="462">
        <v>224</v>
      </c>
      <c r="V109" s="484">
        <v>0.1</v>
      </c>
      <c r="W109" s="462">
        <v>0</v>
      </c>
      <c r="X109" s="462">
        <v>0</v>
      </c>
      <c r="Y109" s="595"/>
      <c r="Z109" s="595"/>
      <c r="AA109" s="595"/>
    </row>
    <row r="110" spans="1:27" ht="15" thickBot="1">
      <c r="P110" s="595"/>
      <c r="Q110" s="278" t="s">
        <v>66</v>
      </c>
      <c r="R110" s="278" t="s">
        <v>1475</v>
      </c>
      <c r="S110" s="462">
        <v>3012</v>
      </c>
      <c r="T110" s="462">
        <v>100</v>
      </c>
      <c r="U110" s="462">
        <v>134</v>
      </c>
      <c r="V110" s="484">
        <v>0.1</v>
      </c>
      <c r="W110" s="462">
        <v>0</v>
      </c>
      <c r="X110" s="462">
        <v>0</v>
      </c>
      <c r="Y110" s="595"/>
      <c r="Z110" s="595"/>
      <c r="AA110" s="595"/>
    </row>
    <row r="111" spans="1:27" ht="15" thickBot="1">
      <c r="P111" s="595"/>
      <c r="Q111" s="278" t="s">
        <v>932</v>
      </c>
      <c r="R111" s="278" t="s">
        <v>980</v>
      </c>
      <c r="S111" s="484">
        <v>303.7</v>
      </c>
      <c r="T111" s="462">
        <v>1800</v>
      </c>
      <c r="U111" s="462">
        <v>160</v>
      </c>
      <c r="V111" s="484">
        <v>0.1</v>
      </c>
      <c r="W111" s="462">
        <v>0</v>
      </c>
      <c r="X111" s="462">
        <v>0</v>
      </c>
      <c r="Y111" s="595"/>
      <c r="Z111" s="595"/>
      <c r="AA111" s="595"/>
    </row>
    <row r="112" spans="1:27" ht="15" thickBot="1">
      <c r="P112" s="595"/>
      <c r="Q112" s="278" t="s">
        <v>932</v>
      </c>
      <c r="R112" s="278" t="s">
        <v>391</v>
      </c>
      <c r="S112" s="484">
        <v>2733.3</v>
      </c>
      <c r="T112" s="462">
        <v>1800</v>
      </c>
      <c r="U112" s="462">
        <v>160</v>
      </c>
      <c r="V112" s="484">
        <v>0.1</v>
      </c>
      <c r="W112" s="462">
        <v>0</v>
      </c>
      <c r="X112" s="462">
        <v>0</v>
      </c>
      <c r="Y112" s="595"/>
      <c r="Z112" s="595"/>
      <c r="AA112" s="595"/>
    </row>
    <row r="113" spans="16:27" ht="15" thickBot="1">
      <c r="P113" s="595"/>
      <c r="Q113" s="278" t="s">
        <v>932</v>
      </c>
      <c r="R113" s="278" t="s">
        <v>392</v>
      </c>
      <c r="S113" s="462">
        <v>2282</v>
      </c>
      <c r="T113" s="462">
        <v>100</v>
      </c>
      <c r="U113" s="462">
        <v>232</v>
      </c>
      <c r="V113" s="462">
        <v>0</v>
      </c>
      <c r="W113" s="462">
        <v>6</v>
      </c>
      <c r="X113" s="462">
        <v>0</v>
      </c>
      <c r="Y113" s="595"/>
      <c r="Z113" s="595"/>
      <c r="AA113" s="595"/>
    </row>
    <row r="114" spans="16:27" ht="15" thickBot="1">
      <c r="P114" s="595"/>
      <c r="Q114" s="278" t="s">
        <v>932</v>
      </c>
      <c r="R114" s="278" t="s">
        <v>1489</v>
      </c>
      <c r="S114" s="484">
        <v>2268.84</v>
      </c>
      <c r="T114" s="462">
        <v>2800</v>
      </c>
      <c r="U114" s="462">
        <v>232</v>
      </c>
      <c r="V114" s="462">
        <v>0</v>
      </c>
      <c r="W114" s="462">
        <v>6</v>
      </c>
      <c r="X114" s="462">
        <v>0</v>
      </c>
      <c r="Y114" s="595"/>
      <c r="Z114" s="595"/>
      <c r="AA114" s="595"/>
    </row>
    <row r="115" spans="16:27" ht="15" thickBot="1">
      <c r="P115" s="595"/>
      <c r="Q115" s="278" t="s">
        <v>932</v>
      </c>
      <c r="R115" s="278" t="s">
        <v>1490</v>
      </c>
      <c r="S115" s="484">
        <v>2171.16</v>
      </c>
      <c r="T115" s="462">
        <v>2800</v>
      </c>
      <c r="U115" s="462">
        <v>232</v>
      </c>
      <c r="V115" s="462">
        <v>0</v>
      </c>
      <c r="W115" s="462">
        <v>6</v>
      </c>
      <c r="X115" s="462">
        <v>0</v>
      </c>
      <c r="Y115" s="595"/>
      <c r="Z115" s="595"/>
      <c r="AA115" s="595"/>
    </row>
    <row r="116" spans="16:27" ht="15" thickBot="1">
      <c r="P116" s="595"/>
      <c r="Q116" s="278" t="s">
        <v>22</v>
      </c>
      <c r="R116" s="278" t="s">
        <v>487</v>
      </c>
      <c r="S116" s="462">
        <v>1077</v>
      </c>
      <c r="T116" s="462">
        <v>1350</v>
      </c>
      <c r="U116" s="462">
        <v>208</v>
      </c>
      <c r="V116" s="462">
        <v>0</v>
      </c>
      <c r="W116" s="462">
        <v>5</v>
      </c>
      <c r="X116" s="462">
        <v>0</v>
      </c>
      <c r="Y116" s="595"/>
      <c r="Z116" s="595"/>
      <c r="AA116" s="595"/>
    </row>
    <row r="117" spans="16:27" ht="15" thickBot="1">
      <c r="P117" s="595"/>
      <c r="Q117" s="278" t="s">
        <v>22</v>
      </c>
      <c r="R117" s="278" t="s">
        <v>1151</v>
      </c>
      <c r="S117" s="484">
        <v>1182.95</v>
      </c>
      <c r="T117" s="462">
        <v>2750</v>
      </c>
      <c r="U117" s="462">
        <v>206</v>
      </c>
      <c r="V117" s="462">
        <v>0</v>
      </c>
      <c r="W117" s="462">
        <v>5</v>
      </c>
      <c r="X117" s="462">
        <v>0</v>
      </c>
      <c r="Y117" s="595"/>
      <c r="Z117" s="595"/>
      <c r="AA117" s="595"/>
    </row>
    <row r="118" spans="16:27" ht="15" thickBot="1">
      <c r="P118" s="595"/>
      <c r="Q118" s="278" t="s">
        <v>22</v>
      </c>
      <c r="R118" s="278" t="s">
        <v>1152</v>
      </c>
      <c r="S118" s="484">
        <v>822.05</v>
      </c>
      <c r="T118" s="462">
        <v>2750</v>
      </c>
      <c r="U118" s="462">
        <v>206</v>
      </c>
      <c r="V118" s="462">
        <v>0</v>
      </c>
      <c r="W118" s="462">
        <v>5</v>
      </c>
      <c r="X118" s="462">
        <v>0</v>
      </c>
      <c r="Y118" s="595"/>
      <c r="Z118" s="595"/>
      <c r="AA118" s="595"/>
    </row>
    <row r="119" spans="16:27" ht="15" thickBot="1">
      <c r="P119" s="595"/>
      <c r="Q119" s="278" t="s">
        <v>23</v>
      </c>
      <c r="R119" s="278" t="s">
        <v>393</v>
      </c>
      <c r="S119" s="462">
        <v>5535</v>
      </c>
      <c r="T119" s="462">
        <v>450</v>
      </c>
      <c r="U119" s="462">
        <v>204</v>
      </c>
      <c r="V119" s="462">
        <v>0</v>
      </c>
      <c r="W119" s="462">
        <v>2</v>
      </c>
      <c r="X119" s="462">
        <v>0</v>
      </c>
      <c r="Y119" s="595"/>
      <c r="Z119" s="595"/>
      <c r="AA119" s="595"/>
    </row>
    <row r="120" spans="16:27" ht="15" thickBot="1">
      <c r="P120" s="595"/>
      <c r="Q120" s="278" t="s">
        <v>23</v>
      </c>
      <c r="R120" s="278" t="s">
        <v>394</v>
      </c>
      <c r="S120" s="462">
        <v>5627</v>
      </c>
      <c r="T120" s="462">
        <v>250</v>
      </c>
      <c r="U120" s="462">
        <v>220</v>
      </c>
      <c r="V120" s="462">
        <v>0</v>
      </c>
      <c r="W120" s="462">
        <v>2</v>
      </c>
      <c r="X120" s="462">
        <v>0</v>
      </c>
      <c r="Y120" s="595"/>
      <c r="Z120" s="595"/>
      <c r="AA120" s="595"/>
    </row>
    <row r="121" spans="16:27" ht="15" thickBot="1">
      <c r="P121" s="595"/>
      <c r="Q121" s="278" t="s">
        <v>23</v>
      </c>
      <c r="R121" s="278" t="s">
        <v>395</v>
      </c>
      <c r="S121" s="462">
        <v>5480</v>
      </c>
      <c r="T121" s="462">
        <v>1450</v>
      </c>
      <c r="U121" s="462">
        <v>222</v>
      </c>
      <c r="V121" s="462">
        <v>0</v>
      </c>
      <c r="W121" s="462">
        <v>3</v>
      </c>
      <c r="X121" s="462">
        <v>0</v>
      </c>
      <c r="Y121" s="595"/>
      <c r="Z121" s="595"/>
      <c r="AA121" s="595"/>
    </row>
    <row r="122" spans="16:27" ht="15" thickBot="1">
      <c r="P122" s="595"/>
      <c r="Q122" s="278" t="s">
        <v>23</v>
      </c>
      <c r="R122" s="278" t="s">
        <v>1491</v>
      </c>
      <c r="S122" s="462">
        <v>2004</v>
      </c>
      <c r="T122" s="462">
        <v>50</v>
      </c>
      <c r="U122" s="462">
        <v>226</v>
      </c>
      <c r="V122" s="462">
        <v>0</v>
      </c>
      <c r="W122" s="462">
        <v>3</v>
      </c>
      <c r="X122" s="462">
        <v>0</v>
      </c>
      <c r="Y122" s="595"/>
      <c r="Z122" s="595"/>
      <c r="AA122" s="595"/>
    </row>
    <row r="123" spans="16:27" ht="15" thickBot="1">
      <c r="P123" s="595"/>
      <c r="Q123" s="278" t="s">
        <v>23</v>
      </c>
      <c r="R123" s="278" t="s">
        <v>1202</v>
      </c>
      <c r="S123" s="462">
        <v>4256</v>
      </c>
      <c r="T123" s="462">
        <v>1900</v>
      </c>
      <c r="U123" s="462">
        <v>228</v>
      </c>
      <c r="V123" s="462">
        <v>0</v>
      </c>
      <c r="W123" s="462">
        <v>6</v>
      </c>
      <c r="X123" s="462">
        <v>0</v>
      </c>
      <c r="Y123" s="595"/>
      <c r="Z123" s="595"/>
      <c r="AA123" s="595"/>
    </row>
    <row r="124" spans="16:27" ht="15" thickBot="1">
      <c r="P124" s="595"/>
      <c r="Q124" s="278" t="s">
        <v>23</v>
      </c>
      <c r="R124" s="278" t="s">
        <v>668</v>
      </c>
      <c r="S124" s="462">
        <v>3024</v>
      </c>
      <c r="T124" s="462">
        <v>50</v>
      </c>
      <c r="U124" s="462">
        <v>232</v>
      </c>
      <c r="V124" s="462">
        <v>0</v>
      </c>
      <c r="W124" s="462">
        <v>6</v>
      </c>
      <c r="X124" s="462">
        <v>0</v>
      </c>
      <c r="Y124" s="595"/>
      <c r="Z124" s="595"/>
      <c r="AA124" s="595"/>
    </row>
    <row r="125" spans="16:27" ht="15" thickBot="1">
      <c r="P125" s="595"/>
      <c r="Q125" s="278" t="s">
        <v>23</v>
      </c>
      <c r="R125" s="278" t="s">
        <v>1203</v>
      </c>
      <c r="S125" s="462">
        <v>4217</v>
      </c>
      <c r="T125" s="462">
        <v>2200</v>
      </c>
      <c r="U125" s="462">
        <v>232</v>
      </c>
      <c r="V125" s="462">
        <v>0</v>
      </c>
      <c r="W125" s="462">
        <v>6</v>
      </c>
      <c r="X125" s="462">
        <v>0</v>
      </c>
      <c r="Y125" s="595"/>
      <c r="Z125" s="595"/>
      <c r="AA125" s="595"/>
    </row>
    <row r="126" spans="16:27" ht="15" thickBot="1">
      <c r="P126" s="595"/>
      <c r="Q126" s="278" t="s">
        <v>23</v>
      </c>
      <c r="R126" s="278" t="s">
        <v>1492</v>
      </c>
      <c r="S126" s="462">
        <v>3140</v>
      </c>
      <c r="T126" s="462">
        <v>150</v>
      </c>
      <c r="U126" s="462">
        <v>232</v>
      </c>
      <c r="V126" s="462">
        <v>0</v>
      </c>
      <c r="W126" s="462">
        <v>6</v>
      </c>
      <c r="X126" s="462">
        <v>0</v>
      </c>
      <c r="Y126" s="595"/>
      <c r="Z126" s="595"/>
      <c r="AA126" s="595"/>
    </row>
    <row r="127" spans="16:27" ht="15" thickBot="1">
      <c r="P127" s="595"/>
      <c r="Q127" s="278" t="s">
        <v>28</v>
      </c>
      <c r="R127" s="278" t="s">
        <v>675</v>
      </c>
      <c r="S127" s="462">
        <v>4002</v>
      </c>
      <c r="T127" s="462">
        <v>1750</v>
      </c>
      <c r="U127" s="462">
        <v>142</v>
      </c>
      <c r="V127" s="462">
        <v>0</v>
      </c>
      <c r="W127" s="462">
        <v>2</v>
      </c>
      <c r="X127" s="462">
        <v>0</v>
      </c>
      <c r="Y127" s="595"/>
      <c r="Z127" s="595"/>
      <c r="AA127" s="595"/>
    </row>
    <row r="128" spans="16:27" ht="15" thickBot="1">
      <c r="P128" s="595"/>
      <c r="Q128" s="278" t="s">
        <v>33</v>
      </c>
      <c r="R128" s="278" t="s">
        <v>1248</v>
      </c>
      <c r="S128" s="462">
        <v>6992</v>
      </c>
      <c r="T128" s="462">
        <v>50</v>
      </c>
      <c r="U128" s="462">
        <v>216</v>
      </c>
      <c r="V128" s="462">
        <v>0</v>
      </c>
      <c r="W128" s="462">
        <v>3</v>
      </c>
      <c r="X128" s="462">
        <v>0</v>
      </c>
      <c r="Y128" s="595"/>
      <c r="Z128" s="595"/>
      <c r="AA128" s="595"/>
    </row>
    <row r="129" spans="1:27" ht="15" thickBot="1">
      <c r="P129" s="595"/>
      <c r="Q129" s="278" t="s">
        <v>33</v>
      </c>
      <c r="R129" s="278" t="s">
        <v>1204</v>
      </c>
      <c r="S129" s="462">
        <v>2548</v>
      </c>
      <c r="T129" s="462">
        <v>1480</v>
      </c>
      <c r="U129" s="462">
        <v>218</v>
      </c>
      <c r="V129" s="462">
        <v>0</v>
      </c>
      <c r="W129" s="462">
        <v>3</v>
      </c>
      <c r="X129" s="462">
        <v>0</v>
      </c>
      <c r="Y129" s="595"/>
      <c r="Z129" s="595"/>
      <c r="AA129" s="595"/>
    </row>
    <row r="130" spans="1:27" ht="15" thickBot="1">
      <c r="P130" s="595"/>
      <c r="Q130" s="278" t="s">
        <v>33</v>
      </c>
      <c r="R130" s="278" t="s">
        <v>1194</v>
      </c>
      <c r="S130" s="462">
        <v>5005</v>
      </c>
      <c r="T130" s="462">
        <v>50</v>
      </c>
      <c r="U130" s="462">
        <v>162</v>
      </c>
      <c r="V130" s="462">
        <v>0</v>
      </c>
      <c r="W130" s="462">
        <v>1</v>
      </c>
      <c r="X130" s="462">
        <v>0</v>
      </c>
      <c r="Y130" s="595"/>
      <c r="Z130" s="595"/>
      <c r="AA130" s="595"/>
    </row>
    <row r="131" spans="1:27" ht="15" thickBot="1">
      <c r="P131" s="595"/>
      <c r="Q131" s="671" t="s">
        <v>37</v>
      </c>
      <c r="R131" s="615"/>
      <c r="S131" s="499">
        <v>141949</v>
      </c>
      <c r="T131" s="667"/>
      <c r="U131" s="667"/>
      <c r="V131" s="667"/>
      <c r="W131" s="667"/>
      <c r="X131" s="667"/>
      <c r="Y131" s="595"/>
      <c r="Z131" s="595"/>
      <c r="AA131" s="595"/>
    </row>
    <row r="132" spans="1:27" ht="12.75" customHeight="1">
      <c r="A132" s="595"/>
      <c r="B132" s="595"/>
      <c r="C132" s="595"/>
      <c r="D132" s="595"/>
      <c r="E132" s="595"/>
      <c r="F132" s="595"/>
      <c r="G132" s="595"/>
      <c r="H132" s="595"/>
      <c r="I132" s="595"/>
      <c r="J132" s="595"/>
      <c r="K132" s="595"/>
      <c r="L132" s="595"/>
      <c r="M132" s="595"/>
      <c r="N132" s="595"/>
      <c r="O132" s="595"/>
      <c r="P132" s="595"/>
      <c r="Q132" s="595"/>
      <c r="R132" s="595"/>
      <c r="S132" s="595"/>
      <c r="T132" s="595"/>
      <c r="U132" s="595"/>
      <c r="V132" s="595"/>
      <c r="W132" s="595"/>
      <c r="X132" s="595"/>
      <c r="Y132" s="595"/>
      <c r="Z132" s="595"/>
      <c r="AA132" s="595"/>
    </row>
    <row r="133" spans="1:27" ht="12.75" customHeight="1" thickBot="1">
      <c r="A133" s="595"/>
      <c r="B133" s="595"/>
      <c r="C133" s="595"/>
      <c r="D133" s="595"/>
      <c r="E133" s="595"/>
      <c r="F133" s="595"/>
      <c r="G133" s="595"/>
      <c r="H133" s="595"/>
      <c r="I133" s="595"/>
      <c r="J133" s="595"/>
      <c r="K133" s="595"/>
      <c r="L133" s="595"/>
      <c r="M133" s="595"/>
      <c r="N133" s="595"/>
      <c r="O133" s="595"/>
      <c r="P133" s="595"/>
      <c r="Q133" s="595"/>
      <c r="R133" s="595"/>
      <c r="S133" s="595"/>
      <c r="T133" s="595"/>
      <c r="U133" s="595"/>
      <c r="V133" s="595"/>
      <c r="W133" s="595"/>
      <c r="X133" s="595"/>
      <c r="Y133" s="595"/>
      <c r="Z133" s="595"/>
      <c r="AA133" s="595"/>
    </row>
    <row r="134" spans="1:27" ht="15" thickBot="1">
      <c r="P134" s="595"/>
      <c r="Q134" s="677" t="s">
        <v>1021</v>
      </c>
      <c r="R134" s="678"/>
      <c r="S134" s="678"/>
      <c r="T134" s="678"/>
      <c r="U134" s="678"/>
      <c r="V134" s="678"/>
      <c r="W134" s="678"/>
      <c r="X134" s="678"/>
      <c r="Y134" s="678"/>
      <c r="Z134" s="679"/>
      <c r="AA134" s="595"/>
    </row>
    <row r="135" spans="1:27" ht="15" thickBot="1">
      <c r="P135" s="595"/>
      <c r="Q135" s="626" t="s">
        <v>1205</v>
      </c>
      <c r="R135" s="595"/>
      <c r="S135" s="595"/>
      <c r="T135" s="595"/>
      <c r="U135" s="595"/>
      <c r="V135" s="595"/>
      <c r="W135" s="595"/>
      <c r="X135" s="595"/>
      <c r="Y135" s="595"/>
      <c r="Z135" s="595"/>
      <c r="AA135" s="595"/>
    </row>
    <row r="136" spans="1:27" ht="15" thickBot="1">
      <c r="P136" s="595"/>
      <c r="Q136" s="627" t="s">
        <v>1022</v>
      </c>
      <c r="R136" s="628"/>
      <c r="S136" s="629" t="s">
        <v>1020</v>
      </c>
      <c r="T136" s="628"/>
      <c r="U136" s="629" t="s">
        <v>456</v>
      </c>
      <c r="V136" s="628"/>
      <c r="W136" s="629" t="s">
        <v>1023</v>
      </c>
      <c r="X136" s="628"/>
      <c r="Y136" s="629" t="s">
        <v>1024</v>
      </c>
      <c r="Z136" s="630"/>
      <c r="AA136" s="595"/>
    </row>
    <row r="137" spans="1:27" ht="15" thickBot="1">
      <c r="P137" s="595"/>
      <c r="Q137" s="625" t="s">
        <v>1034</v>
      </c>
      <c r="R137" s="590"/>
      <c r="S137" s="622" t="s">
        <v>1206</v>
      </c>
      <c r="T137" s="590"/>
      <c r="U137" s="622" t="s">
        <v>1028</v>
      </c>
      <c r="V137" s="590"/>
      <c r="W137" s="623">
        <v>1230</v>
      </c>
      <c r="X137" s="590"/>
      <c r="Y137" s="623">
        <v>2235</v>
      </c>
      <c r="Z137" s="624"/>
      <c r="AA137" s="595"/>
    </row>
    <row r="138" spans="1:27" ht="15" thickBot="1">
      <c r="P138" s="595"/>
      <c r="Q138" s="625" t="s">
        <v>798</v>
      </c>
      <c r="R138" s="590"/>
      <c r="S138" s="622" t="s">
        <v>1207</v>
      </c>
      <c r="T138" s="590"/>
      <c r="U138" s="622" t="s">
        <v>1208</v>
      </c>
      <c r="V138" s="590"/>
      <c r="W138" s="623">
        <v>2500</v>
      </c>
      <c r="X138" s="590"/>
      <c r="Y138" s="623">
        <v>3548</v>
      </c>
      <c r="Z138" s="624"/>
      <c r="AA138" s="595"/>
    </row>
    <row r="139" spans="1:27" ht="15" thickBot="1">
      <c r="P139" s="595"/>
      <c r="Q139" s="625" t="s">
        <v>798</v>
      </c>
      <c r="R139" s="590"/>
      <c r="S139" s="622" t="s">
        <v>1209</v>
      </c>
      <c r="T139" s="590"/>
      <c r="U139" s="622" t="s">
        <v>1208</v>
      </c>
      <c r="V139" s="590"/>
      <c r="W139" s="623">
        <v>2500</v>
      </c>
      <c r="X139" s="590"/>
      <c r="Y139" s="623">
        <v>2396</v>
      </c>
      <c r="Z139" s="624"/>
      <c r="AA139" s="595"/>
    </row>
    <row r="140" spans="1:27" ht="15" thickBot="1">
      <c r="P140" s="595"/>
      <c r="Q140" s="625" t="s">
        <v>863</v>
      </c>
      <c r="R140" s="590"/>
      <c r="S140" s="622" t="s">
        <v>1210</v>
      </c>
      <c r="T140" s="590"/>
      <c r="U140" s="622" t="s">
        <v>1177</v>
      </c>
      <c r="V140" s="590"/>
      <c r="W140" s="623">
        <v>1250</v>
      </c>
      <c r="X140" s="590"/>
      <c r="Y140" s="623">
        <v>3962</v>
      </c>
      <c r="Z140" s="624"/>
      <c r="AA140" s="595"/>
    </row>
    <row r="141" spans="1:27" ht="15" thickBot="1">
      <c r="P141" s="595"/>
      <c r="Q141" s="625" t="s">
        <v>862</v>
      </c>
      <c r="R141" s="590"/>
      <c r="S141" s="622" t="s">
        <v>1211</v>
      </c>
      <c r="T141" s="590"/>
      <c r="U141" s="622" t="s">
        <v>1212</v>
      </c>
      <c r="V141" s="590"/>
      <c r="W141" s="623">
        <v>1300</v>
      </c>
      <c r="X141" s="590"/>
      <c r="Y141" s="623">
        <v>1817</v>
      </c>
      <c r="Z141" s="624"/>
      <c r="AA141" s="595"/>
    </row>
    <row r="142" spans="1:27" ht="15" thickBot="1">
      <c r="P142" s="595"/>
      <c r="Q142" s="625" t="s">
        <v>862</v>
      </c>
      <c r="R142" s="590"/>
      <c r="S142" s="622" t="s">
        <v>1213</v>
      </c>
      <c r="T142" s="590"/>
      <c r="U142" s="622" t="s">
        <v>1212</v>
      </c>
      <c r="V142" s="590"/>
      <c r="W142" s="623">
        <v>1300</v>
      </c>
      <c r="X142" s="590"/>
      <c r="Y142" s="623">
        <v>2903</v>
      </c>
      <c r="Z142" s="624"/>
      <c r="AA142" s="595"/>
    </row>
    <row r="143" spans="1:27" ht="15" thickBot="1">
      <c r="P143" s="595"/>
      <c r="Q143" s="625" t="s">
        <v>864</v>
      </c>
      <c r="R143" s="590"/>
      <c r="S143" s="622" t="s">
        <v>1214</v>
      </c>
      <c r="T143" s="590"/>
      <c r="U143" s="622" t="s">
        <v>1215</v>
      </c>
      <c r="V143" s="590"/>
      <c r="W143" s="623">
        <v>1050</v>
      </c>
      <c r="X143" s="590"/>
      <c r="Y143" s="623">
        <v>3884</v>
      </c>
      <c r="Z143" s="624"/>
      <c r="AA143" s="595"/>
    </row>
    <row r="144" spans="1:27" ht="15" thickBot="1">
      <c r="P144" s="595"/>
      <c r="Q144" s="625" t="s">
        <v>864</v>
      </c>
      <c r="R144" s="590"/>
      <c r="S144" s="622" t="s">
        <v>1216</v>
      </c>
      <c r="T144" s="590"/>
      <c r="U144" s="622" t="s">
        <v>1215</v>
      </c>
      <c r="V144" s="590"/>
      <c r="W144" s="623">
        <v>1050</v>
      </c>
      <c r="X144" s="590"/>
      <c r="Y144" s="623">
        <v>2965</v>
      </c>
      <c r="Z144" s="624"/>
      <c r="AA144" s="595"/>
    </row>
    <row r="145" spans="1:27" ht="15" thickBot="1">
      <c r="P145" s="595"/>
      <c r="Q145" s="625" t="s">
        <v>1163</v>
      </c>
      <c r="R145" s="590"/>
      <c r="S145" s="622" t="s">
        <v>1217</v>
      </c>
      <c r="T145" s="590"/>
      <c r="U145" s="622" t="s">
        <v>1218</v>
      </c>
      <c r="V145" s="590"/>
      <c r="W145" s="623">
        <v>50</v>
      </c>
      <c r="X145" s="590"/>
      <c r="Y145" s="623">
        <v>2107</v>
      </c>
      <c r="Z145" s="624"/>
      <c r="AA145" s="595"/>
    </row>
    <row r="146" spans="1:27" ht="15" thickBot="1">
      <c r="P146" s="595"/>
      <c r="Q146" s="625" t="s">
        <v>1163</v>
      </c>
      <c r="R146" s="590"/>
      <c r="S146" s="622" t="s">
        <v>1493</v>
      </c>
      <c r="T146" s="590"/>
      <c r="U146" s="622" t="s">
        <v>1218</v>
      </c>
      <c r="V146" s="590"/>
      <c r="W146" s="623">
        <v>50</v>
      </c>
      <c r="X146" s="590"/>
      <c r="Y146" s="623">
        <v>5278</v>
      </c>
      <c r="Z146" s="624"/>
      <c r="AA146" s="595"/>
    </row>
    <row r="147" spans="1:27" ht="15" thickBot="1">
      <c r="P147" s="595"/>
      <c r="Q147" s="625" t="s">
        <v>865</v>
      </c>
      <c r="R147" s="590"/>
      <c r="S147" s="622" t="s">
        <v>1219</v>
      </c>
      <c r="T147" s="590"/>
      <c r="U147" s="622" t="s">
        <v>481</v>
      </c>
      <c r="V147" s="590"/>
      <c r="W147" s="623">
        <v>2071</v>
      </c>
      <c r="X147" s="590"/>
      <c r="Y147" s="623">
        <v>1836</v>
      </c>
      <c r="Z147" s="624"/>
      <c r="AA147" s="595"/>
    </row>
    <row r="148" spans="1:27" ht="15" thickBot="1">
      <c r="P148" s="595"/>
      <c r="Q148" s="625" t="s">
        <v>865</v>
      </c>
      <c r="R148" s="590"/>
      <c r="S148" s="622" t="s">
        <v>1494</v>
      </c>
      <c r="T148" s="590"/>
      <c r="U148" s="622" t="s">
        <v>481</v>
      </c>
      <c r="V148" s="590"/>
      <c r="W148" s="623">
        <v>2071</v>
      </c>
      <c r="X148" s="590"/>
      <c r="Y148" s="623">
        <v>2178</v>
      </c>
      <c r="Z148" s="624"/>
      <c r="AA148" s="595"/>
    </row>
    <row r="149" spans="1:27" ht="15" thickBot="1">
      <c r="P149" s="595"/>
      <c r="Q149" s="672" t="s">
        <v>866</v>
      </c>
      <c r="R149" s="661"/>
      <c r="S149" s="673" t="s">
        <v>1220</v>
      </c>
      <c r="T149" s="661"/>
      <c r="U149" s="673" t="s">
        <v>1221</v>
      </c>
      <c r="V149" s="661"/>
      <c r="W149" s="501"/>
      <c r="X149" s="487"/>
      <c r="Y149" s="674">
        <v>4003</v>
      </c>
      <c r="Z149" s="675"/>
      <c r="AA149" s="595"/>
    </row>
    <row r="150" spans="1:27" ht="15" thickBot="1">
      <c r="A150" s="631" t="s">
        <v>396</v>
      </c>
      <c r="B150" s="632"/>
      <c r="C150" s="632"/>
      <c r="D150" s="632"/>
      <c r="E150" s="632"/>
      <c r="F150" s="632"/>
      <c r="G150" s="632"/>
      <c r="H150" s="632"/>
      <c r="I150" s="632"/>
      <c r="J150" s="632"/>
      <c r="K150" s="632"/>
      <c r="L150" s="632"/>
      <c r="M150" s="632"/>
      <c r="N150" s="632"/>
      <c r="O150" s="633"/>
      <c r="P150" s="595"/>
      <c r="Q150" s="626" t="s">
        <v>1222</v>
      </c>
      <c r="R150" s="595"/>
      <c r="S150" s="595"/>
      <c r="T150" s="595"/>
      <c r="U150" s="595"/>
      <c r="V150" s="595"/>
      <c r="W150" s="595"/>
      <c r="X150" s="595"/>
      <c r="Y150" s="595"/>
      <c r="Z150" s="595"/>
      <c r="AA150" s="595"/>
    </row>
    <row r="151" spans="1:27" ht="15" thickBot="1">
      <c r="A151" s="601" t="s">
        <v>352</v>
      </c>
      <c r="B151" s="617"/>
      <c r="C151" s="602"/>
      <c r="D151" s="490" t="s">
        <v>397</v>
      </c>
      <c r="E151" s="601" t="s">
        <v>1100</v>
      </c>
      <c r="F151" s="601" t="s">
        <v>1127</v>
      </c>
      <c r="G151" s="601" t="s">
        <v>1102</v>
      </c>
      <c r="H151" s="503"/>
      <c r="I151" s="503"/>
      <c r="J151" s="601" t="s">
        <v>398</v>
      </c>
      <c r="K151" s="490" t="s">
        <v>399</v>
      </c>
      <c r="L151" s="490" t="s">
        <v>397</v>
      </c>
      <c r="M151" s="490" t="s">
        <v>400</v>
      </c>
      <c r="N151" s="490" t="s">
        <v>401</v>
      </c>
      <c r="P151" s="595"/>
      <c r="Q151" s="627" t="s">
        <v>1022</v>
      </c>
      <c r="R151" s="628"/>
      <c r="S151" s="629" t="s">
        <v>1020</v>
      </c>
      <c r="T151" s="628"/>
      <c r="U151" s="629" t="s">
        <v>456</v>
      </c>
      <c r="V151" s="628"/>
      <c r="W151" s="629" t="s">
        <v>1023</v>
      </c>
      <c r="X151" s="628"/>
      <c r="Y151" s="629" t="s">
        <v>1024</v>
      </c>
      <c r="Z151" s="630"/>
      <c r="AA151" s="595"/>
    </row>
    <row r="152" spans="1:27" ht="15" thickBot="1">
      <c r="A152" s="603"/>
      <c r="B152" s="618"/>
      <c r="C152" s="604"/>
      <c r="D152" s="491" t="s">
        <v>402</v>
      </c>
      <c r="E152" s="605"/>
      <c r="F152" s="605"/>
      <c r="G152" s="605"/>
      <c r="H152" s="450"/>
      <c r="I152" s="450"/>
      <c r="J152" s="605"/>
      <c r="K152" s="491" t="s">
        <v>403</v>
      </c>
      <c r="L152" s="491" t="s">
        <v>398</v>
      </c>
      <c r="M152" s="491" t="s">
        <v>404</v>
      </c>
      <c r="N152" s="491" t="s">
        <v>405</v>
      </c>
      <c r="P152" s="595"/>
      <c r="Q152" s="625" t="s">
        <v>1495</v>
      </c>
      <c r="R152" s="590"/>
      <c r="S152" s="622" t="s">
        <v>1496</v>
      </c>
      <c r="T152" s="590"/>
      <c r="U152" s="622" t="s">
        <v>481</v>
      </c>
      <c r="V152" s="590"/>
      <c r="W152" s="504"/>
      <c r="X152" s="452"/>
      <c r="Y152" s="623">
        <v>6003</v>
      </c>
      <c r="Z152" s="624"/>
      <c r="AA152" s="595"/>
    </row>
    <row r="153" spans="1:27" ht="15" thickBot="1">
      <c r="A153" s="614" t="s">
        <v>1128</v>
      </c>
      <c r="B153" s="619"/>
      <c r="C153" s="458" t="s">
        <v>349</v>
      </c>
      <c r="D153" s="462">
        <v>9</v>
      </c>
      <c r="E153" s="484">
        <v>0.7</v>
      </c>
      <c r="F153" s="484">
        <v>0.6</v>
      </c>
      <c r="G153" s="484">
        <v>0.5</v>
      </c>
      <c r="H153" s="500" t="s">
        <v>307</v>
      </c>
      <c r="I153" s="500" t="s">
        <v>307</v>
      </c>
      <c r="J153" s="484">
        <v>0.4</v>
      </c>
      <c r="K153" s="484">
        <v>1991.13</v>
      </c>
      <c r="L153" s="484">
        <v>25.3</v>
      </c>
      <c r="M153" s="484">
        <v>7195.14</v>
      </c>
      <c r="N153" s="484">
        <v>5204.01</v>
      </c>
      <c r="P153" s="595"/>
      <c r="Q153" s="625" t="s">
        <v>867</v>
      </c>
      <c r="R153" s="590"/>
      <c r="S153" s="622" t="s">
        <v>1497</v>
      </c>
      <c r="T153" s="590"/>
      <c r="U153" s="622" t="s">
        <v>1212</v>
      </c>
      <c r="V153" s="590"/>
      <c r="W153" s="504"/>
      <c r="X153" s="452"/>
      <c r="Y153" s="623">
        <v>4029</v>
      </c>
      <c r="Z153" s="624"/>
      <c r="AA153" s="595"/>
    </row>
    <row r="154" spans="1:27" ht="15" thickBot="1">
      <c r="A154" s="620"/>
      <c r="B154" s="615"/>
      <c r="C154" s="458" t="s">
        <v>362</v>
      </c>
      <c r="D154" s="462">
        <v>9</v>
      </c>
      <c r="E154" s="484">
        <v>0.9</v>
      </c>
      <c r="F154" s="484">
        <v>0.8</v>
      </c>
      <c r="G154" s="484">
        <v>0.7</v>
      </c>
      <c r="H154" s="500" t="s">
        <v>307</v>
      </c>
      <c r="I154" s="500" t="s">
        <v>307</v>
      </c>
      <c r="J154" s="484">
        <v>0.6</v>
      </c>
      <c r="K154" s="484">
        <v>1997.82</v>
      </c>
      <c r="L154" s="484">
        <v>25.3</v>
      </c>
      <c r="M154" s="484">
        <v>7195.14</v>
      </c>
      <c r="N154" s="484">
        <v>5197.32</v>
      </c>
      <c r="P154" s="595"/>
      <c r="Q154" s="625" t="s">
        <v>867</v>
      </c>
      <c r="R154" s="590"/>
      <c r="S154" s="622" t="s">
        <v>1223</v>
      </c>
      <c r="T154" s="590"/>
      <c r="U154" s="622" t="s">
        <v>1212</v>
      </c>
      <c r="V154" s="590"/>
      <c r="W154" s="504"/>
      <c r="X154" s="452"/>
      <c r="Y154" s="623">
        <v>6003</v>
      </c>
      <c r="Z154" s="624"/>
      <c r="AA154" s="595"/>
    </row>
    <row r="155" spans="1:27" ht="15" thickBot="1">
      <c r="A155" s="601" t="s">
        <v>352</v>
      </c>
      <c r="B155" s="617"/>
      <c r="C155" s="602"/>
      <c r="D155" s="490" t="s">
        <v>397</v>
      </c>
      <c r="E155" s="601" t="s">
        <v>1100</v>
      </c>
      <c r="F155" s="601" t="s">
        <v>1101</v>
      </c>
      <c r="G155" s="601" t="s">
        <v>1102</v>
      </c>
      <c r="H155" s="601" t="s">
        <v>1103</v>
      </c>
      <c r="I155" s="601" t="s">
        <v>1104</v>
      </c>
      <c r="J155" s="601" t="s">
        <v>398</v>
      </c>
      <c r="K155" s="490" t="s">
        <v>399</v>
      </c>
      <c r="L155" s="490" t="s">
        <v>397</v>
      </c>
      <c r="M155" s="490" t="s">
        <v>400</v>
      </c>
      <c r="N155" s="490" t="s">
        <v>401</v>
      </c>
      <c r="P155" s="595"/>
      <c r="Q155" s="625" t="s">
        <v>867</v>
      </c>
      <c r="R155" s="590"/>
      <c r="S155" s="622" t="s">
        <v>1498</v>
      </c>
      <c r="T155" s="590"/>
      <c r="U155" s="622" t="s">
        <v>1212</v>
      </c>
      <c r="V155" s="590"/>
      <c r="W155" s="504"/>
      <c r="X155" s="452"/>
      <c r="Y155" s="623">
        <v>1026</v>
      </c>
      <c r="Z155" s="624"/>
      <c r="AA155" s="595"/>
    </row>
    <row r="156" spans="1:27" ht="15" thickBot="1">
      <c r="A156" s="603"/>
      <c r="B156" s="618"/>
      <c r="C156" s="604"/>
      <c r="D156" s="491" t="s">
        <v>402</v>
      </c>
      <c r="E156" s="605"/>
      <c r="F156" s="605"/>
      <c r="G156" s="605"/>
      <c r="H156" s="605"/>
      <c r="I156" s="605"/>
      <c r="J156" s="605"/>
      <c r="K156" s="491" t="s">
        <v>403</v>
      </c>
      <c r="L156" s="491" t="s">
        <v>398</v>
      </c>
      <c r="M156" s="491" t="s">
        <v>404</v>
      </c>
      <c r="N156" s="491" t="s">
        <v>405</v>
      </c>
      <c r="P156" s="595"/>
      <c r="Q156" s="625" t="s">
        <v>868</v>
      </c>
      <c r="R156" s="590"/>
      <c r="S156" s="622" t="s">
        <v>1224</v>
      </c>
      <c r="T156" s="590"/>
      <c r="U156" s="622" t="s">
        <v>1225</v>
      </c>
      <c r="V156" s="590"/>
      <c r="W156" s="623">
        <v>1750</v>
      </c>
      <c r="X156" s="590"/>
      <c r="Y156" s="623">
        <v>509</v>
      </c>
      <c r="Z156" s="624"/>
      <c r="AA156" s="595"/>
    </row>
    <row r="157" spans="1:27" ht="15" thickBot="1">
      <c r="A157" s="614" t="s">
        <v>850</v>
      </c>
      <c r="B157" s="619"/>
      <c r="C157" s="458" t="s">
        <v>349</v>
      </c>
      <c r="D157" s="462">
        <v>8</v>
      </c>
      <c r="E157" s="462">
        <v>55</v>
      </c>
      <c r="F157" s="462">
        <v>12</v>
      </c>
      <c r="G157" s="462">
        <v>1</v>
      </c>
      <c r="H157" s="484">
        <v>0.4</v>
      </c>
      <c r="I157" s="462">
        <v>0</v>
      </c>
      <c r="J157" s="484">
        <v>0.3</v>
      </c>
      <c r="K157" s="484">
        <v>9252.5</v>
      </c>
      <c r="L157" s="462">
        <v>37</v>
      </c>
      <c r="M157" s="496"/>
      <c r="N157" s="484">
        <v>25712.51</v>
      </c>
      <c r="P157" s="595"/>
      <c r="Q157" s="625" t="s">
        <v>869</v>
      </c>
      <c r="R157" s="590"/>
      <c r="S157" s="622" t="s">
        <v>1226</v>
      </c>
      <c r="T157" s="590"/>
      <c r="U157" s="622" t="s">
        <v>1227</v>
      </c>
      <c r="V157" s="590"/>
      <c r="W157" s="623">
        <v>1820</v>
      </c>
      <c r="X157" s="590"/>
      <c r="Y157" s="623">
        <v>2934</v>
      </c>
      <c r="Z157" s="624"/>
      <c r="AA157" s="595"/>
    </row>
    <row r="158" spans="1:27" ht="15" thickBot="1">
      <c r="A158" s="620"/>
      <c r="B158" s="615"/>
      <c r="C158" s="458" t="s">
        <v>362</v>
      </c>
      <c r="D158" s="462">
        <v>8</v>
      </c>
      <c r="E158" s="462">
        <v>55</v>
      </c>
      <c r="F158" s="462">
        <v>2</v>
      </c>
      <c r="G158" s="484">
        <v>0.5</v>
      </c>
      <c r="H158" s="484">
        <v>0.3</v>
      </c>
      <c r="I158" s="462">
        <v>0</v>
      </c>
      <c r="J158" s="484">
        <v>0.2</v>
      </c>
      <c r="K158" s="484">
        <v>8745.0300000000007</v>
      </c>
      <c r="L158" s="462">
        <v>37</v>
      </c>
      <c r="M158" s="496"/>
      <c r="N158" s="484">
        <v>26219.97</v>
      </c>
      <c r="P158" s="595"/>
      <c r="Q158" s="625" t="s">
        <v>870</v>
      </c>
      <c r="R158" s="590"/>
      <c r="S158" s="622" t="s">
        <v>1228</v>
      </c>
      <c r="T158" s="590"/>
      <c r="U158" s="622" t="s">
        <v>1225</v>
      </c>
      <c r="V158" s="590"/>
      <c r="W158" s="623">
        <v>2450</v>
      </c>
      <c r="X158" s="590"/>
      <c r="Y158" s="623">
        <v>2063</v>
      </c>
      <c r="Z158" s="624"/>
      <c r="AA158" s="595"/>
    </row>
    <row r="159" spans="1:27" ht="15" thickBot="1">
      <c r="A159" s="601" t="s">
        <v>352</v>
      </c>
      <c r="B159" s="617"/>
      <c r="C159" s="602"/>
      <c r="D159" s="490" t="s">
        <v>397</v>
      </c>
      <c r="E159" s="601" t="s">
        <v>1100</v>
      </c>
      <c r="F159" s="601" t="s">
        <v>1101</v>
      </c>
      <c r="G159" s="601" t="s">
        <v>1102</v>
      </c>
      <c r="H159" s="601" t="s">
        <v>1103</v>
      </c>
      <c r="I159" s="601" t="s">
        <v>1104</v>
      </c>
      <c r="J159" s="601" t="s">
        <v>398</v>
      </c>
      <c r="K159" s="490" t="s">
        <v>399</v>
      </c>
      <c r="L159" s="490" t="s">
        <v>397</v>
      </c>
      <c r="M159" s="490" t="s">
        <v>400</v>
      </c>
      <c r="N159" s="490" t="s">
        <v>401</v>
      </c>
      <c r="P159" s="595"/>
      <c r="Q159" s="625" t="s">
        <v>870</v>
      </c>
      <c r="R159" s="590"/>
      <c r="S159" s="622" t="s">
        <v>1499</v>
      </c>
      <c r="T159" s="590"/>
      <c r="U159" s="622" t="s">
        <v>1225</v>
      </c>
      <c r="V159" s="590"/>
      <c r="W159" s="623">
        <v>2450</v>
      </c>
      <c r="X159" s="590"/>
      <c r="Y159" s="623">
        <v>2115</v>
      </c>
      <c r="Z159" s="624"/>
      <c r="AA159" s="595"/>
    </row>
    <row r="160" spans="1:27" ht="15" thickBot="1">
      <c r="A160" s="603"/>
      <c r="B160" s="618"/>
      <c r="C160" s="604"/>
      <c r="D160" s="491" t="s">
        <v>402</v>
      </c>
      <c r="E160" s="605"/>
      <c r="F160" s="605"/>
      <c r="G160" s="605"/>
      <c r="H160" s="605"/>
      <c r="I160" s="605"/>
      <c r="J160" s="605"/>
      <c r="K160" s="491" t="s">
        <v>403</v>
      </c>
      <c r="L160" s="491" t="s">
        <v>398</v>
      </c>
      <c r="M160" s="491" t="s">
        <v>404</v>
      </c>
      <c r="N160" s="491" t="s">
        <v>405</v>
      </c>
      <c r="P160" s="595"/>
      <c r="Q160" s="625" t="s">
        <v>870</v>
      </c>
      <c r="R160" s="590"/>
      <c r="S160" s="622" t="s">
        <v>1229</v>
      </c>
      <c r="T160" s="590"/>
      <c r="U160" s="622" t="s">
        <v>1225</v>
      </c>
      <c r="V160" s="590"/>
      <c r="W160" s="623">
        <v>2450</v>
      </c>
      <c r="X160" s="590"/>
      <c r="Y160" s="623">
        <v>3073</v>
      </c>
      <c r="Z160" s="624"/>
      <c r="AA160" s="595"/>
    </row>
    <row r="161" spans="1:27" ht="15" thickBot="1">
      <c r="A161" s="614" t="s">
        <v>406</v>
      </c>
      <c r="B161" s="619"/>
      <c r="C161" s="458" t="s">
        <v>349</v>
      </c>
      <c r="D161" s="462">
        <v>8</v>
      </c>
      <c r="E161" s="484">
        <v>0.9</v>
      </c>
      <c r="F161" s="484">
        <v>0.8</v>
      </c>
      <c r="G161" s="484">
        <v>0.7</v>
      </c>
      <c r="H161" s="484">
        <v>0.5</v>
      </c>
      <c r="I161" s="484">
        <v>0.4</v>
      </c>
      <c r="J161" s="484">
        <v>0.3</v>
      </c>
      <c r="K161" s="484">
        <v>11311.12</v>
      </c>
      <c r="L161" s="462">
        <v>32</v>
      </c>
      <c r="M161" s="496"/>
      <c r="N161" s="484">
        <v>33133.360000000001</v>
      </c>
      <c r="P161" s="595"/>
      <c r="Q161" s="625" t="s">
        <v>871</v>
      </c>
      <c r="R161" s="590"/>
      <c r="S161" s="622" t="s">
        <v>1476</v>
      </c>
      <c r="T161" s="590"/>
      <c r="U161" s="622" t="s">
        <v>1225</v>
      </c>
      <c r="V161" s="590"/>
      <c r="W161" s="623">
        <v>2200</v>
      </c>
      <c r="X161" s="590"/>
      <c r="Y161" s="623">
        <v>7896</v>
      </c>
      <c r="Z161" s="624"/>
      <c r="AA161" s="595"/>
    </row>
    <row r="162" spans="1:27" ht="15" thickBot="1">
      <c r="A162" s="620"/>
      <c r="B162" s="615"/>
      <c r="C162" s="458" t="s">
        <v>362</v>
      </c>
      <c r="D162" s="462">
        <v>8</v>
      </c>
      <c r="E162" s="484">
        <v>0.9</v>
      </c>
      <c r="F162" s="484">
        <v>0.8</v>
      </c>
      <c r="G162" s="484">
        <v>0.7</v>
      </c>
      <c r="H162" s="484">
        <v>0.5</v>
      </c>
      <c r="I162" s="484">
        <v>0.3</v>
      </c>
      <c r="J162" s="484">
        <v>0.4</v>
      </c>
      <c r="K162" s="484">
        <v>11306.95</v>
      </c>
      <c r="L162" s="462">
        <v>32</v>
      </c>
      <c r="M162" s="496"/>
      <c r="N162" s="484">
        <v>33137.53</v>
      </c>
      <c r="P162" s="595"/>
      <c r="Q162" s="672" t="s">
        <v>1268</v>
      </c>
      <c r="R162" s="661"/>
      <c r="S162" s="673" t="s">
        <v>1477</v>
      </c>
      <c r="T162" s="661"/>
      <c r="U162" s="673" t="s">
        <v>481</v>
      </c>
      <c r="V162" s="661"/>
      <c r="W162" s="501"/>
      <c r="X162" s="487"/>
      <c r="Y162" s="674">
        <v>3012</v>
      </c>
      <c r="Z162" s="675"/>
      <c r="AA162" s="595"/>
    </row>
    <row r="163" spans="1:27" ht="15" thickBot="1">
      <c r="A163" s="601" t="s">
        <v>352</v>
      </c>
      <c r="B163" s="617"/>
      <c r="C163" s="602"/>
      <c r="D163" s="490" t="s">
        <v>397</v>
      </c>
      <c r="E163" s="601" t="s">
        <v>1100</v>
      </c>
      <c r="F163" s="601" t="s">
        <v>1101</v>
      </c>
      <c r="G163" s="601" t="s">
        <v>1102</v>
      </c>
      <c r="H163" s="601" t="s">
        <v>1103</v>
      </c>
      <c r="I163" s="601" t="s">
        <v>1104</v>
      </c>
      <c r="J163" s="601" t="s">
        <v>398</v>
      </c>
      <c r="K163" s="490" t="s">
        <v>399</v>
      </c>
      <c r="L163" s="490" t="s">
        <v>397</v>
      </c>
      <c r="M163" s="490" t="s">
        <v>400</v>
      </c>
      <c r="N163" s="490" t="s">
        <v>401</v>
      </c>
      <c r="P163" s="595"/>
      <c r="Q163" s="626" t="s">
        <v>1242</v>
      </c>
      <c r="R163" s="595"/>
      <c r="S163" s="595"/>
      <c r="T163" s="595"/>
      <c r="U163" s="595"/>
      <c r="V163" s="595"/>
      <c r="W163" s="595"/>
      <c r="X163" s="595"/>
      <c r="Y163" s="595"/>
      <c r="Z163" s="595"/>
      <c r="AA163" s="595"/>
    </row>
    <row r="164" spans="1:27" ht="15" thickBot="1">
      <c r="A164" s="603"/>
      <c r="B164" s="618"/>
      <c r="C164" s="604"/>
      <c r="D164" s="491" t="s">
        <v>402</v>
      </c>
      <c r="E164" s="605"/>
      <c r="F164" s="605"/>
      <c r="G164" s="605"/>
      <c r="H164" s="605"/>
      <c r="I164" s="605"/>
      <c r="J164" s="605"/>
      <c r="K164" s="491" t="s">
        <v>403</v>
      </c>
      <c r="L164" s="491" t="s">
        <v>398</v>
      </c>
      <c r="M164" s="491" t="s">
        <v>404</v>
      </c>
      <c r="N164" s="491" t="s">
        <v>405</v>
      </c>
      <c r="P164" s="595"/>
      <c r="Q164" s="627" t="s">
        <v>1022</v>
      </c>
      <c r="R164" s="628"/>
      <c r="S164" s="629" t="s">
        <v>1020</v>
      </c>
      <c r="T164" s="628"/>
      <c r="U164" s="629" t="s">
        <v>456</v>
      </c>
      <c r="V164" s="628"/>
      <c r="W164" s="629" t="s">
        <v>1023</v>
      </c>
      <c r="X164" s="628"/>
      <c r="Y164" s="629" t="s">
        <v>1024</v>
      </c>
      <c r="Z164" s="630"/>
      <c r="AA164" s="595"/>
    </row>
    <row r="165" spans="1:27" ht="15" thickBot="1">
      <c r="A165" s="614" t="s">
        <v>407</v>
      </c>
      <c r="B165" s="619"/>
      <c r="C165" s="458" t="s">
        <v>349</v>
      </c>
      <c r="D165" s="462">
        <v>8</v>
      </c>
      <c r="E165" s="484">
        <v>0.6</v>
      </c>
      <c r="F165" s="484">
        <v>0.5</v>
      </c>
      <c r="G165" s="484">
        <v>0.4</v>
      </c>
      <c r="H165" s="484">
        <v>0.3</v>
      </c>
      <c r="I165" s="484">
        <v>0.3</v>
      </c>
      <c r="J165" s="484">
        <v>0.3</v>
      </c>
      <c r="K165" s="484">
        <v>11281.95</v>
      </c>
      <c r="L165" s="462">
        <v>42</v>
      </c>
      <c r="M165" s="496"/>
      <c r="N165" s="484">
        <v>17517.87</v>
      </c>
      <c r="P165" s="595"/>
      <c r="Q165" s="625" t="s">
        <v>873</v>
      </c>
      <c r="R165" s="590"/>
      <c r="S165" s="622" t="s">
        <v>1243</v>
      </c>
      <c r="T165" s="590"/>
      <c r="U165" s="622" t="s">
        <v>1221</v>
      </c>
      <c r="V165" s="590"/>
      <c r="W165" s="623">
        <v>2350</v>
      </c>
      <c r="X165" s="590"/>
      <c r="Y165" s="623">
        <v>3037</v>
      </c>
      <c r="Z165" s="624"/>
      <c r="AA165" s="595"/>
    </row>
    <row r="166" spans="1:27" ht="15" thickBot="1">
      <c r="A166" s="620"/>
      <c r="B166" s="615"/>
      <c r="C166" s="458" t="s">
        <v>362</v>
      </c>
      <c r="D166" s="462">
        <v>8</v>
      </c>
      <c r="E166" s="484">
        <v>0.8</v>
      </c>
      <c r="F166" s="484">
        <v>0.6</v>
      </c>
      <c r="G166" s="484">
        <v>0.4</v>
      </c>
      <c r="H166" s="484">
        <v>0.3</v>
      </c>
      <c r="I166" s="484">
        <v>0.3</v>
      </c>
      <c r="J166" s="484">
        <v>0.3</v>
      </c>
      <c r="K166" s="484">
        <v>11294.45</v>
      </c>
      <c r="L166" s="462">
        <v>42</v>
      </c>
      <c r="M166" s="496"/>
      <c r="N166" s="484">
        <v>17505.37</v>
      </c>
      <c r="P166" s="595"/>
      <c r="Q166" s="625" t="s">
        <v>1244</v>
      </c>
      <c r="R166" s="590"/>
      <c r="S166" s="622" t="s">
        <v>1245</v>
      </c>
      <c r="T166" s="590"/>
      <c r="U166" s="622" t="s">
        <v>1265</v>
      </c>
      <c r="V166" s="590"/>
      <c r="W166" s="623">
        <v>550</v>
      </c>
      <c r="X166" s="590"/>
      <c r="Y166" s="623">
        <v>2282</v>
      </c>
      <c r="Z166" s="624"/>
      <c r="AA166" s="595"/>
    </row>
    <row r="167" spans="1:27" ht="15" thickBot="1">
      <c r="A167" s="601" t="s">
        <v>352</v>
      </c>
      <c r="B167" s="617"/>
      <c r="C167" s="602"/>
      <c r="D167" s="490" t="s">
        <v>397</v>
      </c>
      <c r="E167" s="601" t="s">
        <v>1100</v>
      </c>
      <c r="F167" s="601" t="s">
        <v>1101</v>
      </c>
      <c r="G167" s="601" t="s">
        <v>1102</v>
      </c>
      <c r="H167" s="601" t="s">
        <v>1103</v>
      </c>
      <c r="I167" s="601" t="s">
        <v>1104</v>
      </c>
      <c r="J167" s="601" t="s">
        <v>398</v>
      </c>
      <c r="K167" s="490" t="s">
        <v>399</v>
      </c>
      <c r="L167" s="490" t="s">
        <v>397</v>
      </c>
      <c r="M167" s="490" t="s">
        <v>400</v>
      </c>
      <c r="N167" s="490" t="s">
        <v>401</v>
      </c>
      <c r="P167" s="595"/>
      <c r="Q167" s="672" t="s">
        <v>1244</v>
      </c>
      <c r="R167" s="661"/>
      <c r="S167" s="673" t="s">
        <v>1500</v>
      </c>
      <c r="T167" s="661"/>
      <c r="U167" s="673" t="s">
        <v>1265</v>
      </c>
      <c r="V167" s="661"/>
      <c r="W167" s="674">
        <v>550</v>
      </c>
      <c r="X167" s="661"/>
      <c r="Y167" s="674">
        <v>4440</v>
      </c>
      <c r="Z167" s="675"/>
      <c r="AA167" s="595"/>
    </row>
    <row r="168" spans="1:27" ht="15" thickBot="1">
      <c r="A168" s="603"/>
      <c r="B168" s="618"/>
      <c r="C168" s="604"/>
      <c r="D168" s="491" t="s">
        <v>402</v>
      </c>
      <c r="E168" s="605"/>
      <c r="F168" s="605"/>
      <c r="G168" s="605"/>
      <c r="H168" s="605"/>
      <c r="I168" s="605"/>
      <c r="J168" s="605"/>
      <c r="K168" s="491" t="s">
        <v>403</v>
      </c>
      <c r="L168" s="491" t="s">
        <v>398</v>
      </c>
      <c r="M168" s="491" t="s">
        <v>404</v>
      </c>
      <c r="N168" s="491" t="s">
        <v>405</v>
      </c>
      <c r="P168" s="595"/>
      <c r="Q168" s="626" t="s">
        <v>1105</v>
      </c>
      <c r="R168" s="595"/>
      <c r="S168" s="595"/>
      <c r="T168" s="595"/>
      <c r="U168" s="595"/>
      <c r="V168" s="595"/>
      <c r="W168" s="595"/>
      <c r="X168" s="595"/>
      <c r="Y168" s="595"/>
      <c r="Z168" s="595"/>
      <c r="AA168" s="595"/>
    </row>
    <row r="169" spans="1:27" ht="15" thickBot="1">
      <c r="A169" s="614" t="s">
        <v>408</v>
      </c>
      <c r="B169" s="619"/>
      <c r="C169" s="458" t="s">
        <v>349</v>
      </c>
      <c r="D169" s="462">
        <v>8</v>
      </c>
      <c r="E169" s="484">
        <v>9.8000000000000007</v>
      </c>
      <c r="F169" s="484">
        <v>0.4</v>
      </c>
      <c r="G169" s="484">
        <v>0.3</v>
      </c>
      <c r="H169" s="462">
        <v>0</v>
      </c>
      <c r="I169" s="462">
        <v>0</v>
      </c>
      <c r="J169" s="484">
        <v>0.3</v>
      </c>
      <c r="K169" s="484">
        <v>5606.04</v>
      </c>
      <c r="L169" s="462">
        <v>21</v>
      </c>
      <c r="M169" s="496"/>
      <c r="N169" s="484">
        <v>8743.89</v>
      </c>
      <c r="P169" s="595"/>
      <c r="Q169" s="627" t="s">
        <v>1022</v>
      </c>
      <c r="R169" s="628"/>
      <c r="S169" s="629" t="s">
        <v>1020</v>
      </c>
      <c r="T169" s="628"/>
      <c r="U169" s="629" t="s">
        <v>456</v>
      </c>
      <c r="V169" s="628"/>
      <c r="W169" s="629" t="s">
        <v>1023</v>
      </c>
      <c r="X169" s="628"/>
      <c r="Y169" s="629" t="s">
        <v>1024</v>
      </c>
      <c r="Z169" s="630"/>
      <c r="AA169" s="595"/>
    </row>
    <row r="170" spans="1:27" ht="15" thickBot="1">
      <c r="A170" s="620"/>
      <c r="B170" s="615"/>
      <c r="C170" s="458" t="s">
        <v>362</v>
      </c>
      <c r="D170" s="462">
        <v>8</v>
      </c>
      <c r="E170" s="462">
        <v>2</v>
      </c>
      <c r="F170" s="484">
        <v>0.6</v>
      </c>
      <c r="G170" s="484">
        <v>0.5</v>
      </c>
      <c r="H170" s="462">
        <v>0</v>
      </c>
      <c r="I170" s="462">
        <v>0</v>
      </c>
      <c r="J170" s="484">
        <v>0.5</v>
      </c>
      <c r="K170" s="484">
        <v>5500.81</v>
      </c>
      <c r="L170" s="462">
        <v>21</v>
      </c>
      <c r="M170" s="496"/>
      <c r="N170" s="484">
        <v>8849.1200000000008</v>
      </c>
      <c r="P170" s="595"/>
      <c r="Q170" s="625" t="s">
        <v>874</v>
      </c>
      <c r="R170" s="590"/>
      <c r="S170" s="622" t="s">
        <v>1257</v>
      </c>
      <c r="T170" s="590"/>
      <c r="U170" s="622" t="s">
        <v>1177</v>
      </c>
      <c r="V170" s="590"/>
      <c r="W170" s="623">
        <v>430</v>
      </c>
      <c r="X170" s="590"/>
      <c r="Y170" s="623">
        <v>0</v>
      </c>
      <c r="Z170" s="624"/>
      <c r="AA170" s="595"/>
    </row>
    <row r="171" spans="1:27" ht="15" thickBot="1">
      <c r="A171" s="601" t="s">
        <v>352</v>
      </c>
      <c r="B171" s="617"/>
      <c r="C171" s="602"/>
      <c r="D171" s="490" t="s">
        <v>397</v>
      </c>
      <c r="E171" s="601" t="s">
        <v>1106</v>
      </c>
      <c r="F171" s="601" t="s">
        <v>1107</v>
      </c>
      <c r="G171" s="503"/>
      <c r="H171" s="503"/>
      <c r="I171" s="503"/>
      <c r="J171" s="601" t="s">
        <v>398</v>
      </c>
      <c r="K171" s="490" t="s">
        <v>399</v>
      </c>
      <c r="L171" s="490" t="s">
        <v>397</v>
      </c>
      <c r="M171" s="490" t="s">
        <v>400</v>
      </c>
      <c r="N171" s="490" t="s">
        <v>401</v>
      </c>
      <c r="P171" s="595"/>
      <c r="Q171" s="625" t="s">
        <v>853</v>
      </c>
      <c r="R171" s="590"/>
      <c r="S171" s="622" t="s">
        <v>1258</v>
      </c>
      <c r="T171" s="590"/>
      <c r="U171" s="622" t="s">
        <v>1259</v>
      </c>
      <c r="V171" s="590"/>
      <c r="W171" s="623">
        <v>320</v>
      </c>
      <c r="X171" s="590"/>
      <c r="Y171" s="623">
        <v>0</v>
      </c>
      <c r="Z171" s="624"/>
      <c r="AA171" s="595"/>
    </row>
    <row r="172" spans="1:27" ht="15" thickBot="1">
      <c r="A172" s="603"/>
      <c r="B172" s="618"/>
      <c r="C172" s="604"/>
      <c r="D172" s="491" t="s">
        <v>402</v>
      </c>
      <c r="E172" s="605"/>
      <c r="F172" s="605"/>
      <c r="G172" s="450"/>
      <c r="H172" s="450"/>
      <c r="I172" s="450"/>
      <c r="J172" s="605"/>
      <c r="K172" s="491" t="s">
        <v>403</v>
      </c>
      <c r="L172" s="491" t="s">
        <v>398</v>
      </c>
      <c r="M172" s="491" t="s">
        <v>404</v>
      </c>
      <c r="N172" s="491" t="s">
        <v>405</v>
      </c>
      <c r="P172" s="595"/>
      <c r="Q172" s="625" t="s">
        <v>854</v>
      </c>
      <c r="R172" s="590"/>
      <c r="S172" s="622" t="s">
        <v>1153</v>
      </c>
      <c r="T172" s="590"/>
      <c r="U172" s="622" t="s">
        <v>1026</v>
      </c>
      <c r="V172" s="590"/>
      <c r="W172" s="623">
        <v>2800</v>
      </c>
      <c r="X172" s="590"/>
      <c r="Y172" s="623">
        <v>2005</v>
      </c>
      <c r="Z172" s="624"/>
      <c r="AA172" s="595"/>
    </row>
    <row r="173" spans="1:27" ht="15" thickBot="1">
      <c r="A173" s="614" t="s">
        <v>409</v>
      </c>
      <c r="B173" s="619"/>
      <c r="C173" s="458" t="s">
        <v>349</v>
      </c>
      <c r="D173" s="462">
        <v>14</v>
      </c>
      <c r="E173" s="484">
        <v>2.1</v>
      </c>
      <c r="F173" s="484">
        <v>0.5</v>
      </c>
      <c r="G173" s="500" t="s">
        <v>307</v>
      </c>
      <c r="H173" s="500" t="s">
        <v>307</v>
      </c>
      <c r="I173" s="500" t="s">
        <v>307</v>
      </c>
      <c r="J173" s="484">
        <v>0.5</v>
      </c>
      <c r="K173" s="484">
        <v>8321.25</v>
      </c>
      <c r="L173" s="462">
        <v>45</v>
      </c>
      <c r="M173" s="496"/>
      <c r="N173" s="484">
        <v>15678.75</v>
      </c>
      <c r="P173" s="595"/>
      <c r="Q173" s="672" t="s">
        <v>854</v>
      </c>
      <c r="R173" s="661"/>
      <c r="S173" s="673" t="s">
        <v>1025</v>
      </c>
      <c r="T173" s="661"/>
      <c r="U173" s="673" t="s">
        <v>1026</v>
      </c>
      <c r="V173" s="661"/>
      <c r="W173" s="674">
        <v>2800</v>
      </c>
      <c r="X173" s="661"/>
      <c r="Y173" s="674">
        <v>1077</v>
      </c>
      <c r="Z173" s="675"/>
      <c r="AA173" s="595"/>
    </row>
    <row r="174" spans="1:27" ht="15" thickBot="1">
      <c r="A174" s="620"/>
      <c r="B174" s="615"/>
      <c r="C174" s="458" t="s">
        <v>362</v>
      </c>
      <c r="D174" s="462">
        <v>14</v>
      </c>
      <c r="E174" s="484">
        <v>1.7</v>
      </c>
      <c r="F174" s="484">
        <v>0.5</v>
      </c>
      <c r="G174" s="500" t="s">
        <v>307</v>
      </c>
      <c r="H174" s="500" t="s">
        <v>307</v>
      </c>
      <c r="I174" s="500" t="s">
        <v>307</v>
      </c>
      <c r="J174" s="484">
        <v>0.5</v>
      </c>
      <c r="K174" s="484">
        <v>8311.25</v>
      </c>
      <c r="L174" s="462">
        <v>45</v>
      </c>
      <c r="M174" s="496"/>
      <c r="N174" s="484">
        <v>15688.75</v>
      </c>
      <c r="P174" s="595"/>
      <c r="Q174" s="626" t="s">
        <v>1108</v>
      </c>
      <c r="R174" s="595"/>
      <c r="S174" s="595"/>
      <c r="T174" s="595"/>
      <c r="U174" s="595"/>
      <c r="V174" s="595"/>
      <c r="W174" s="595"/>
      <c r="X174" s="595"/>
      <c r="Y174" s="595"/>
      <c r="Z174" s="595"/>
      <c r="AA174" s="595"/>
    </row>
    <row r="175" spans="1:27" ht="15" thickBot="1">
      <c r="P175" s="595"/>
      <c r="Q175" s="627" t="s">
        <v>1022</v>
      </c>
      <c r="R175" s="628"/>
      <c r="S175" s="629" t="s">
        <v>1020</v>
      </c>
      <c r="T175" s="628"/>
      <c r="U175" s="629" t="s">
        <v>456</v>
      </c>
      <c r="V175" s="628"/>
      <c r="W175" s="629" t="s">
        <v>1023</v>
      </c>
      <c r="X175" s="628"/>
      <c r="Y175" s="629" t="s">
        <v>1024</v>
      </c>
      <c r="Z175" s="630"/>
      <c r="AA175" s="595"/>
    </row>
    <row r="176" spans="1:27" ht="15" thickBot="1">
      <c r="P176" s="595"/>
      <c r="Q176" s="625" t="s">
        <v>856</v>
      </c>
      <c r="R176" s="590"/>
      <c r="S176" s="622" t="s">
        <v>1179</v>
      </c>
      <c r="T176" s="590"/>
      <c r="U176" s="622" t="s">
        <v>1501</v>
      </c>
      <c r="V176" s="590"/>
      <c r="W176" s="623">
        <v>1000</v>
      </c>
      <c r="X176" s="590"/>
      <c r="Y176" s="623">
        <v>5535</v>
      </c>
      <c r="Z176" s="624"/>
      <c r="AA176" s="595"/>
    </row>
    <row r="177" spans="1:27" ht="15" thickBot="1">
      <c r="P177" s="595"/>
      <c r="Q177" s="625" t="s">
        <v>856</v>
      </c>
      <c r="R177" s="590"/>
      <c r="S177" s="622" t="s">
        <v>2567</v>
      </c>
      <c r="T177" s="590"/>
      <c r="U177" s="622" t="s">
        <v>1501</v>
      </c>
      <c r="V177" s="590"/>
      <c r="W177" s="623">
        <v>1000</v>
      </c>
      <c r="X177" s="590"/>
      <c r="Y177" s="623">
        <v>5627</v>
      </c>
      <c r="Z177" s="624"/>
      <c r="AA177" s="595"/>
    </row>
    <row r="178" spans="1:27" ht="15" thickBot="1">
      <c r="P178" s="595"/>
      <c r="Q178" s="625" t="s">
        <v>857</v>
      </c>
      <c r="R178" s="590"/>
      <c r="S178" s="622" t="s">
        <v>1502</v>
      </c>
      <c r="T178" s="590"/>
      <c r="U178" s="622" t="s">
        <v>1082</v>
      </c>
      <c r="V178" s="590"/>
      <c r="W178" s="623">
        <v>2200</v>
      </c>
      <c r="X178" s="590"/>
      <c r="Y178" s="623">
        <v>2004</v>
      </c>
      <c r="Z178" s="624"/>
      <c r="AA178" s="595"/>
    </row>
    <row r="179" spans="1:27" ht="15" thickBot="1">
      <c r="P179" s="595"/>
      <c r="Q179" s="625" t="s">
        <v>857</v>
      </c>
      <c r="R179" s="590"/>
      <c r="S179" s="622" t="s">
        <v>1081</v>
      </c>
      <c r="T179" s="590"/>
      <c r="U179" s="622" t="s">
        <v>1082</v>
      </c>
      <c r="V179" s="590"/>
      <c r="W179" s="623">
        <v>2200</v>
      </c>
      <c r="X179" s="590"/>
      <c r="Y179" s="623">
        <v>5480</v>
      </c>
      <c r="Z179" s="624"/>
      <c r="AA179" s="595"/>
    </row>
    <row r="180" spans="1:27" ht="15" thickBot="1">
      <c r="P180" s="595"/>
      <c r="Q180" s="625" t="s">
        <v>858</v>
      </c>
      <c r="R180" s="590"/>
      <c r="S180" s="622" t="s">
        <v>1184</v>
      </c>
      <c r="T180" s="590"/>
      <c r="U180" s="622" t="s">
        <v>1084</v>
      </c>
      <c r="V180" s="590"/>
      <c r="W180" s="504"/>
      <c r="X180" s="452"/>
      <c r="Y180" s="623">
        <v>4217</v>
      </c>
      <c r="Z180" s="624"/>
      <c r="AA180" s="595"/>
    </row>
    <row r="181" spans="1:27" ht="15" thickBot="1">
      <c r="P181" s="595"/>
      <c r="Q181" s="625" t="s">
        <v>858</v>
      </c>
      <c r="R181" s="590"/>
      <c r="S181" s="622" t="s">
        <v>1195</v>
      </c>
      <c r="T181" s="590"/>
      <c r="U181" s="622" t="s">
        <v>1084</v>
      </c>
      <c r="V181" s="590"/>
      <c r="W181" s="504"/>
      <c r="X181" s="452"/>
      <c r="Y181" s="623">
        <v>4256</v>
      </c>
      <c r="Z181" s="624"/>
      <c r="AA181" s="595"/>
    </row>
    <row r="182" spans="1:27" ht="15" thickBot="1">
      <c r="P182" s="595"/>
      <c r="Q182" s="625" t="s">
        <v>858</v>
      </c>
      <c r="R182" s="590"/>
      <c r="S182" s="622" t="s">
        <v>1083</v>
      </c>
      <c r="T182" s="590"/>
      <c r="U182" s="622" t="s">
        <v>1084</v>
      </c>
      <c r="V182" s="590"/>
      <c r="W182" s="504"/>
      <c r="X182" s="452"/>
      <c r="Y182" s="623">
        <v>3024</v>
      </c>
      <c r="Z182" s="624"/>
      <c r="AA182" s="595"/>
    </row>
    <row r="183" spans="1:27" ht="15" thickBot="1">
      <c r="P183" s="595"/>
      <c r="Q183" s="672" t="s">
        <v>858</v>
      </c>
      <c r="R183" s="661"/>
      <c r="S183" s="673" t="s">
        <v>1503</v>
      </c>
      <c r="T183" s="661"/>
      <c r="U183" s="673" t="s">
        <v>1084</v>
      </c>
      <c r="V183" s="661"/>
      <c r="W183" s="501"/>
      <c r="X183" s="487"/>
      <c r="Y183" s="674">
        <v>3140</v>
      </c>
      <c r="Z183" s="675"/>
      <c r="AA183" s="595"/>
    </row>
    <row r="184" spans="1:27" ht="15" thickBot="1">
      <c r="P184" s="595"/>
      <c r="Q184" s="626" t="s">
        <v>1109</v>
      </c>
      <c r="R184" s="595"/>
      <c r="S184" s="595"/>
      <c r="T184" s="595"/>
      <c r="U184" s="595"/>
      <c r="V184" s="595"/>
      <c r="W184" s="595"/>
      <c r="X184" s="595"/>
      <c r="Y184" s="595"/>
      <c r="Z184" s="595"/>
      <c r="AA184" s="595"/>
    </row>
    <row r="185" spans="1:27" ht="15" thickBot="1">
      <c r="P185" s="595"/>
      <c r="Q185" s="627" t="s">
        <v>1022</v>
      </c>
      <c r="R185" s="628"/>
      <c r="S185" s="629" t="s">
        <v>1020</v>
      </c>
      <c r="T185" s="628"/>
      <c r="U185" s="629" t="s">
        <v>456</v>
      </c>
      <c r="V185" s="628"/>
      <c r="W185" s="629" t="s">
        <v>1023</v>
      </c>
      <c r="X185" s="628"/>
      <c r="Y185" s="629" t="s">
        <v>1024</v>
      </c>
      <c r="Z185" s="630"/>
      <c r="AA185" s="595"/>
    </row>
    <row r="186" spans="1:27" ht="15" thickBot="1">
      <c r="P186" s="595"/>
      <c r="Q186" s="672" t="s">
        <v>875</v>
      </c>
      <c r="R186" s="661"/>
      <c r="S186" s="673" t="s">
        <v>1027</v>
      </c>
      <c r="T186" s="661"/>
      <c r="U186" s="673" t="s">
        <v>1110</v>
      </c>
      <c r="V186" s="661"/>
      <c r="W186" s="674">
        <v>650</v>
      </c>
      <c r="X186" s="661"/>
      <c r="Y186" s="674">
        <v>4002</v>
      </c>
      <c r="Z186" s="675"/>
      <c r="AA186" s="595"/>
    </row>
    <row r="187" spans="1:27" ht="15" thickBot="1">
      <c r="P187" s="595"/>
      <c r="Q187" s="626" t="s">
        <v>1111</v>
      </c>
      <c r="R187" s="595"/>
      <c r="S187" s="595"/>
      <c r="T187" s="595"/>
      <c r="U187" s="595"/>
      <c r="V187" s="595"/>
      <c r="W187" s="595"/>
      <c r="X187" s="595"/>
      <c r="Y187" s="595"/>
      <c r="Z187" s="595"/>
      <c r="AA187" s="595"/>
    </row>
    <row r="188" spans="1:27" ht="15" thickBot="1">
      <c r="P188" s="595"/>
      <c r="Q188" s="627" t="s">
        <v>1022</v>
      </c>
      <c r="R188" s="628"/>
      <c r="S188" s="629" t="s">
        <v>1020</v>
      </c>
      <c r="T188" s="628"/>
      <c r="U188" s="629" t="s">
        <v>456</v>
      </c>
      <c r="V188" s="628"/>
      <c r="W188" s="629" t="s">
        <v>1023</v>
      </c>
      <c r="X188" s="628"/>
      <c r="Y188" s="629" t="s">
        <v>1024</v>
      </c>
      <c r="Z188" s="630"/>
      <c r="AA188" s="595"/>
    </row>
    <row r="189" spans="1:27" ht="15" thickBot="1">
      <c r="P189" s="595"/>
      <c r="Q189" s="625" t="s">
        <v>860</v>
      </c>
      <c r="R189" s="590"/>
      <c r="S189" s="622" t="s">
        <v>1137</v>
      </c>
      <c r="T189" s="590"/>
      <c r="U189" s="622" t="s">
        <v>1086</v>
      </c>
      <c r="V189" s="590"/>
      <c r="W189" s="623">
        <v>1500</v>
      </c>
      <c r="X189" s="590"/>
      <c r="Y189" s="623">
        <v>6992</v>
      </c>
      <c r="Z189" s="624"/>
      <c r="AA189" s="595"/>
    </row>
    <row r="190" spans="1:27" ht="15" thickBot="1">
      <c r="P190" s="595"/>
      <c r="Q190" s="625" t="s">
        <v>860</v>
      </c>
      <c r="R190" s="590"/>
      <c r="S190" s="622" t="s">
        <v>1085</v>
      </c>
      <c r="T190" s="590"/>
      <c r="U190" s="622" t="s">
        <v>1086</v>
      </c>
      <c r="V190" s="590"/>
      <c r="W190" s="623">
        <v>1500</v>
      </c>
      <c r="X190" s="590"/>
      <c r="Y190" s="623">
        <v>2548</v>
      </c>
      <c r="Z190" s="624"/>
      <c r="AA190" s="595"/>
    </row>
    <row r="191" spans="1:27" ht="15" thickBot="1">
      <c r="P191" s="595"/>
      <c r="Q191" s="672" t="s">
        <v>1478</v>
      </c>
      <c r="R191" s="661"/>
      <c r="S191" s="673" t="s">
        <v>1479</v>
      </c>
      <c r="T191" s="661"/>
      <c r="U191" s="673" t="s">
        <v>1028</v>
      </c>
      <c r="V191" s="661"/>
      <c r="W191" s="674">
        <v>2260</v>
      </c>
      <c r="X191" s="661"/>
      <c r="Y191" s="674">
        <v>5005</v>
      </c>
      <c r="Z191" s="675"/>
      <c r="AA191" s="595"/>
    </row>
    <row r="192" spans="1:27" ht="12.75" customHeight="1">
      <c r="A192" s="595"/>
      <c r="B192" s="595"/>
      <c r="C192" s="595"/>
      <c r="D192" s="595"/>
      <c r="E192" s="595"/>
      <c r="F192" s="595"/>
      <c r="G192" s="595"/>
      <c r="H192" s="595"/>
      <c r="I192" s="595"/>
      <c r="J192" s="595"/>
      <c r="K192" s="595"/>
      <c r="L192" s="595"/>
      <c r="M192" s="595"/>
      <c r="N192" s="595"/>
      <c r="O192" s="595"/>
      <c r="Q192" s="595"/>
      <c r="R192" s="595"/>
      <c r="S192" s="595"/>
      <c r="T192" s="595"/>
      <c r="U192" s="595"/>
      <c r="V192" s="595"/>
      <c r="W192" s="595"/>
      <c r="X192" s="595"/>
      <c r="Y192" s="595"/>
      <c r="Z192" s="595"/>
    </row>
    <row r="193" spans="1:27" ht="12.75" customHeight="1">
      <c r="A193" s="595"/>
      <c r="B193" s="595"/>
      <c r="C193" s="595"/>
      <c r="D193" s="595"/>
      <c r="E193" s="595"/>
      <c r="F193" s="595"/>
      <c r="G193" s="595"/>
      <c r="H193" s="595"/>
      <c r="I193" s="595"/>
      <c r="J193" s="595"/>
      <c r="K193" s="595"/>
      <c r="L193" s="595"/>
      <c r="M193" s="595"/>
      <c r="N193" s="595"/>
      <c r="O193" s="595"/>
      <c r="P193" s="595"/>
      <c r="Q193" s="595"/>
      <c r="R193" s="595"/>
      <c r="S193" s="595"/>
      <c r="T193" s="595"/>
      <c r="U193" s="595"/>
      <c r="V193" s="595"/>
      <c r="W193" s="595"/>
      <c r="X193" s="595"/>
      <c r="Y193" s="595"/>
      <c r="Z193" s="595"/>
      <c r="AA193" s="595"/>
    </row>
    <row r="194" spans="1:27" ht="12.75" customHeight="1" thickBot="1">
      <c r="A194" s="595"/>
      <c r="B194" s="595"/>
      <c r="C194" s="595"/>
      <c r="D194" s="595"/>
      <c r="E194" s="595"/>
      <c r="F194" s="595"/>
      <c r="G194" s="595"/>
      <c r="H194" s="595"/>
      <c r="I194" s="595"/>
      <c r="J194" s="595"/>
      <c r="K194" s="595"/>
      <c r="L194" s="595"/>
      <c r="M194" s="595"/>
      <c r="N194" s="595"/>
      <c r="O194" s="595"/>
      <c r="P194" s="595"/>
      <c r="Q194" s="595"/>
      <c r="R194" s="595"/>
      <c r="S194" s="595"/>
      <c r="T194" s="595"/>
      <c r="U194" s="595"/>
      <c r="V194" s="595"/>
      <c r="W194" s="595"/>
      <c r="X194" s="595"/>
      <c r="Y194" s="595"/>
      <c r="Z194" s="595"/>
      <c r="AA194" s="595"/>
    </row>
    <row r="195" spans="1:27" ht="15" thickBot="1">
      <c r="A195" s="662" t="s">
        <v>410</v>
      </c>
      <c r="B195" s="663"/>
      <c r="C195" s="663"/>
      <c r="D195" s="663"/>
      <c r="E195" s="663"/>
      <c r="F195" s="663"/>
      <c r="G195" s="663"/>
      <c r="H195" s="663"/>
      <c r="I195" s="663"/>
      <c r="J195" s="663"/>
      <c r="K195" s="663"/>
      <c r="L195" s="663"/>
      <c r="M195" s="663"/>
      <c r="N195" s="663"/>
      <c r="O195" s="664"/>
      <c r="P195" s="505"/>
      <c r="Q195" s="595"/>
      <c r="R195" s="595"/>
      <c r="S195" s="595"/>
      <c r="T195" s="595"/>
      <c r="U195" s="595"/>
      <c r="V195" s="595"/>
      <c r="W195" s="595"/>
      <c r="X195" s="595"/>
      <c r="Y195" s="595"/>
      <c r="Z195" s="595"/>
    </row>
    <row r="196" spans="1:27" ht="12.75" customHeight="1" thickBot="1">
      <c r="A196" s="595"/>
      <c r="B196" s="595"/>
      <c r="C196" s="595"/>
      <c r="D196" s="595"/>
      <c r="E196" s="595"/>
      <c r="F196" s="595"/>
      <c r="G196" s="595"/>
      <c r="H196" s="595"/>
      <c r="I196" s="595"/>
      <c r="J196" s="595"/>
      <c r="K196" s="595"/>
      <c r="L196" s="595"/>
      <c r="M196" s="595"/>
      <c r="N196" s="595"/>
      <c r="O196" s="595"/>
      <c r="Q196" s="595"/>
      <c r="R196" s="595"/>
      <c r="S196" s="595"/>
      <c r="T196" s="595"/>
      <c r="U196" s="595"/>
      <c r="V196" s="595"/>
      <c r="W196" s="595"/>
      <c r="X196" s="595"/>
      <c r="Y196" s="595"/>
      <c r="Z196" s="595"/>
    </row>
    <row r="197" spans="1:27" ht="17.25" customHeight="1" thickBot="1">
      <c r="H197" s="676" t="s">
        <v>411</v>
      </c>
      <c r="I197" s="632"/>
      <c r="J197" s="632"/>
      <c r="K197" s="633"/>
      <c r="P197" s="595"/>
      <c r="AA197" s="595"/>
    </row>
    <row r="198" spans="1:27" ht="15" thickBot="1">
      <c r="A198" s="654" t="s">
        <v>162</v>
      </c>
      <c r="B198" s="632"/>
      <c r="C198" s="632"/>
      <c r="D198" s="632"/>
      <c r="E198" s="633"/>
      <c r="H198" s="506" t="s">
        <v>412</v>
      </c>
      <c r="I198" s="507" t="s">
        <v>413</v>
      </c>
      <c r="J198" s="507" t="s">
        <v>414</v>
      </c>
      <c r="K198" s="508" t="s">
        <v>415</v>
      </c>
      <c r="P198" s="595"/>
      <c r="AA198" s="595"/>
    </row>
    <row r="199" spans="1:27" ht="15" thickBot="1">
      <c r="A199" s="277" t="s">
        <v>412</v>
      </c>
      <c r="B199" s="277" t="s">
        <v>416</v>
      </c>
      <c r="C199" s="277" t="s">
        <v>417</v>
      </c>
      <c r="D199" s="277" t="s">
        <v>418</v>
      </c>
      <c r="E199" s="277" t="s">
        <v>419</v>
      </c>
      <c r="H199" s="482" t="s">
        <v>33</v>
      </c>
      <c r="I199" s="462">
        <v>0</v>
      </c>
      <c r="J199" s="462">
        <v>0</v>
      </c>
      <c r="K199" s="509">
        <v>14545</v>
      </c>
      <c r="P199" s="595"/>
      <c r="AA199" s="595"/>
    </row>
    <row r="200" spans="1:27" ht="15" thickBot="1">
      <c r="A200" s="510" t="s">
        <v>67</v>
      </c>
      <c r="B200" s="511">
        <v>79.8</v>
      </c>
      <c r="C200" s="511">
        <v>0</v>
      </c>
      <c r="D200" s="511">
        <v>79.8</v>
      </c>
      <c r="E200" s="511">
        <v>0</v>
      </c>
      <c r="H200" s="482" t="s">
        <v>65</v>
      </c>
      <c r="I200" s="462">
        <v>0</v>
      </c>
      <c r="J200" s="462">
        <v>0</v>
      </c>
      <c r="K200" s="509">
        <v>33834</v>
      </c>
      <c r="P200" s="595"/>
      <c r="AA200" s="595"/>
    </row>
    <row r="201" spans="1:27" ht="15" thickBot="1">
      <c r="A201" s="510" t="s">
        <v>338</v>
      </c>
      <c r="B201" s="511">
        <v>71</v>
      </c>
      <c r="C201" s="511">
        <v>0</v>
      </c>
      <c r="D201" s="511">
        <v>71</v>
      </c>
      <c r="E201" s="511">
        <v>0</v>
      </c>
      <c r="H201" s="482" t="s">
        <v>22</v>
      </c>
      <c r="I201" s="462">
        <v>0</v>
      </c>
      <c r="J201" s="462">
        <v>0</v>
      </c>
      <c r="K201" s="509">
        <v>3082</v>
      </c>
      <c r="P201" s="595"/>
      <c r="AA201" s="595"/>
    </row>
    <row r="202" spans="1:27" ht="15" thickBot="1">
      <c r="A202" s="510" t="s">
        <v>65</v>
      </c>
      <c r="B202" s="511">
        <v>2591.375</v>
      </c>
      <c r="C202" s="511">
        <v>0</v>
      </c>
      <c r="D202" s="511">
        <v>2591.375</v>
      </c>
      <c r="E202" s="511">
        <v>0</v>
      </c>
      <c r="H202" s="482" t="s">
        <v>28</v>
      </c>
      <c r="I202" s="462">
        <v>0</v>
      </c>
      <c r="J202" s="462">
        <v>0</v>
      </c>
      <c r="K202" s="509">
        <v>4002</v>
      </c>
      <c r="P202" s="595"/>
      <c r="AA202" s="595"/>
    </row>
    <row r="203" spans="1:27" ht="15" thickBot="1">
      <c r="A203" s="510" t="s">
        <v>66</v>
      </c>
      <c r="B203" s="511">
        <v>3152.31</v>
      </c>
      <c r="C203" s="511">
        <v>0</v>
      </c>
      <c r="D203" s="511">
        <v>3152.31</v>
      </c>
      <c r="E203" s="511">
        <v>0</v>
      </c>
      <c r="H203" s="482" t="s">
        <v>23</v>
      </c>
      <c r="I203" s="462">
        <v>0</v>
      </c>
      <c r="J203" s="462">
        <v>0</v>
      </c>
      <c r="K203" s="509">
        <v>33283</v>
      </c>
      <c r="P203" s="595"/>
      <c r="AA203" s="595"/>
    </row>
    <row r="204" spans="1:27" ht="15" thickBot="1">
      <c r="A204" s="510" t="s">
        <v>20</v>
      </c>
      <c r="B204" s="511">
        <v>516.78</v>
      </c>
      <c r="C204" s="511">
        <v>0</v>
      </c>
      <c r="D204" s="511">
        <v>516.78</v>
      </c>
      <c r="E204" s="511">
        <v>0</v>
      </c>
      <c r="H204" s="482" t="s">
        <v>66</v>
      </c>
      <c r="I204" s="462">
        <v>0</v>
      </c>
      <c r="J204" s="462">
        <v>0</v>
      </c>
      <c r="K204" s="509">
        <v>38663</v>
      </c>
      <c r="P204" s="595"/>
      <c r="AA204" s="595"/>
    </row>
    <row r="205" spans="1:27" ht="15" thickBot="1">
      <c r="A205" s="510" t="s">
        <v>1141</v>
      </c>
      <c r="B205" s="511">
        <v>0</v>
      </c>
      <c r="C205" s="511">
        <v>0</v>
      </c>
      <c r="D205" s="511">
        <v>0</v>
      </c>
      <c r="E205" s="511">
        <v>0</v>
      </c>
      <c r="H205" s="482" t="s">
        <v>20</v>
      </c>
      <c r="I205" s="462">
        <v>0</v>
      </c>
      <c r="J205" s="462">
        <v>0</v>
      </c>
      <c r="K205" s="509">
        <v>9759</v>
      </c>
      <c r="P205" s="595"/>
      <c r="AA205" s="595"/>
    </row>
    <row r="206" spans="1:27" ht="15" thickBot="1">
      <c r="A206" s="510" t="s">
        <v>21</v>
      </c>
      <c r="B206" s="511">
        <v>32.28</v>
      </c>
      <c r="C206" s="511">
        <v>0</v>
      </c>
      <c r="D206" s="511">
        <v>32.28</v>
      </c>
      <c r="E206" s="511">
        <v>0</v>
      </c>
      <c r="H206" s="512" t="s">
        <v>37</v>
      </c>
      <c r="I206" s="513">
        <v>0</v>
      </c>
      <c r="J206" s="513">
        <v>0</v>
      </c>
      <c r="K206" s="514">
        <v>137168</v>
      </c>
      <c r="P206" s="595"/>
      <c r="AA206" s="595"/>
    </row>
    <row r="207" spans="1:27" ht="15" thickBot="1">
      <c r="A207" s="510" t="s">
        <v>22</v>
      </c>
      <c r="B207" s="511">
        <v>227.89</v>
      </c>
      <c r="C207" s="511">
        <v>0</v>
      </c>
      <c r="D207" s="511">
        <v>227.89</v>
      </c>
      <c r="E207" s="511">
        <v>0</v>
      </c>
      <c r="P207" s="595"/>
      <c r="AA207" s="595"/>
    </row>
    <row r="208" spans="1:27" ht="15" thickBot="1">
      <c r="A208" s="510" t="s">
        <v>23</v>
      </c>
      <c r="B208" s="511">
        <v>2512.3200000000002</v>
      </c>
      <c r="C208" s="511">
        <v>0</v>
      </c>
      <c r="D208" s="511">
        <v>2512.3200000000002</v>
      </c>
      <c r="E208" s="511">
        <v>0</v>
      </c>
      <c r="P208" s="595"/>
      <c r="AA208" s="595"/>
    </row>
    <row r="209" spans="1:32" ht="15" thickBot="1">
      <c r="A209" s="510" t="s">
        <v>127</v>
      </c>
      <c r="B209" s="511">
        <v>134.41</v>
      </c>
      <c r="C209" s="511">
        <v>0</v>
      </c>
      <c r="D209" s="511">
        <v>134.41</v>
      </c>
      <c r="E209" s="511">
        <v>0</v>
      </c>
      <c r="P209" s="595"/>
      <c r="AA209" s="595"/>
    </row>
    <row r="210" spans="1:32" ht="15" thickBot="1">
      <c r="A210" s="510" t="s">
        <v>28</v>
      </c>
      <c r="B210" s="511">
        <v>108.58</v>
      </c>
      <c r="C210" s="511">
        <v>0</v>
      </c>
      <c r="D210" s="511">
        <v>108.58</v>
      </c>
      <c r="E210" s="511">
        <v>0</v>
      </c>
      <c r="P210" s="595"/>
      <c r="AA210" s="595"/>
    </row>
    <row r="211" spans="1:32" ht="15" thickBot="1">
      <c r="A211" s="510" t="s">
        <v>203</v>
      </c>
      <c r="B211" s="511">
        <v>29.17</v>
      </c>
      <c r="C211" s="511">
        <v>0</v>
      </c>
      <c r="D211" s="511">
        <v>29.17</v>
      </c>
      <c r="E211" s="511">
        <v>0</v>
      </c>
      <c r="P211" s="595"/>
      <c r="AA211" s="595"/>
    </row>
    <row r="212" spans="1:32" ht="15" thickBot="1">
      <c r="A212" s="510" t="s">
        <v>29</v>
      </c>
      <c r="B212" s="511">
        <v>349.89</v>
      </c>
      <c r="C212" s="511">
        <v>0</v>
      </c>
      <c r="D212" s="511">
        <v>349.89</v>
      </c>
      <c r="E212" s="511">
        <v>0</v>
      </c>
      <c r="P212" s="595"/>
      <c r="AA212" s="595"/>
    </row>
    <row r="213" spans="1:32" ht="15" thickBot="1">
      <c r="A213" s="510" t="s">
        <v>33</v>
      </c>
      <c r="B213" s="511">
        <v>637.79</v>
      </c>
      <c r="C213" s="511">
        <v>0</v>
      </c>
      <c r="D213" s="511">
        <v>637.79</v>
      </c>
      <c r="E213" s="511">
        <v>0</v>
      </c>
      <c r="P213" s="595"/>
      <c r="AA213" s="595"/>
    </row>
    <row r="214" spans="1:32" ht="15" thickBot="1">
      <c r="A214" s="515" t="s">
        <v>37</v>
      </c>
      <c r="B214" s="516">
        <v>10443.59</v>
      </c>
      <c r="C214" s="516">
        <v>0</v>
      </c>
      <c r="D214" s="517">
        <v>10443.59</v>
      </c>
      <c r="E214" s="518">
        <v>0</v>
      </c>
      <c r="P214" s="595"/>
      <c r="AA214" s="595"/>
    </row>
    <row r="215" spans="1:32" ht="12.75" customHeight="1">
      <c r="A215" s="595"/>
      <c r="B215" s="595"/>
      <c r="C215" s="595"/>
      <c r="D215" s="595"/>
      <c r="E215" s="595"/>
      <c r="F215" s="595"/>
      <c r="G215" s="595"/>
      <c r="H215" s="595"/>
      <c r="I215" s="595"/>
      <c r="J215" s="595"/>
      <c r="K215" s="595"/>
      <c r="L215" s="595"/>
      <c r="M215" s="595"/>
      <c r="N215" s="595"/>
      <c r="O215" s="595"/>
      <c r="P215" s="595"/>
      <c r="Q215" s="595"/>
      <c r="R215" s="595"/>
      <c r="S215" s="595"/>
      <c r="T215" s="595"/>
      <c r="U215" s="595"/>
      <c r="V215" s="595"/>
      <c r="W215" s="595"/>
      <c r="X215" s="595"/>
      <c r="Y215" s="595"/>
      <c r="Z215" s="595"/>
      <c r="AA215" s="595"/>
    </row>
    <row r="216" spans="1:32" ht="12.75" customHeight="1">
      <c r="A216" s="595"/>
      <c r="B216" s="595"/>
      <c r="C216" s="595"/>
      <c r="D216" s="595"/>
      <c r="E216" s="595"/>
      <c r="F216" s="595"/>
      <c r="G216" s="595"/>
      <c r="H216" s="595"/>
      <c r="I216" s="595"/>
      <c r="J216" s="595"/>
      <c r="K216" s="595"/>
      <c r="L216" s="595"/>
      <c r="M216" s="595"/>
      <c r="N216" s="595"/>
      <c r="O216" s="595"/>
      <c r="P216" s="595"/>
      <c r="Q216" s="595"/>
      <c r="R216" s="595"/>
      <c r="S216" s="595"/>
      <c r="T216" s="595"/>
      <c r="U216" s="595"/>
      <c r="V216" s="595"/>
      <c r="W216" s="595"/>
      <c r="X216" s="595"/>
      <c r="Y216" s="595"/>
      <c r="Z216" s="595"/>
      <c r="AA216" s="595"/>
    </row>
    <row r="217" spans="1:32" ht="12.75" customHeight="1">
      <c r="A217" s="595"/>
      <c r="B217" s="595"/>
      <c r="C217" s="595"/>
      <c r="D217" s="595"/>
      <c r="E217" s="595"/>
      <c r="F217" s="595"/>
      <c r="G217" s="595"/>
      <c r="H217" s="595"/>
      <c r="I217" s="595"/>
      <c r="J217" s="595"/>
      <c r="K217" s="595"/>
      <c r="L217" s="595"/>
      <c r="M217" s="595"/>
      <c r="N217" s="595"/>
      <c r="O217" s="595"/>
      <c r="Q217" s="595"/>
      <c r="R217" s="595"/>
      <c r="S217" s="595"/>
      <c r="T217" s="595"/>
      <c r="U217" s="595"/>
      <c r="V217" s="595"/>
      <c r="W217" s="595"/>
      <c r="X217" s="595"/>
      <c r="Y217" s="595"/>
      <c r="Z217" s="595"/>
    </row>
    <row r="218" spans="1:32" ht="12.75" customHeight="1">
      <c r="A218" s="595"/>
      <c r="B218" s="595"/>
      <c r="C218" s="595"/>
      <c r="D218" s="595"/>
      <c r="E218" s="595"/>
      <c r="F218" s="595"/>
      <c r="G218" s="595"/>
      <c r="H218" s="595"/>
      <c r="I218" s="595"/>
      <c r="J218" s="595"/>
      <c r="K218" s="595"/>
      <c r="L218" s="595"/>
      <c r="M218" s="595"/>
      <c r="N218" s="595"/>
      <c r="O218" s="595"/>
      <c r="P218" s="595"/>
      <c r="Q218" s="595"/>
      <c r="R218" s="595"/>
      <c r="S218" s="595"/>
      <c r="T218" s="595"/>
      <c r="U218" s="595"/>
      <c r="V218" s="595"/>
      <c r="W218" s="595"/>
      <c r="X218" s="595"/>
      <c r="Y218" s="595"/>
      <c r="Z218" s="595"/>
    </row>
    <row r="219" spans="1:32" ht="12.75" customHeight="1">
      <c r="A219" s="595"/>
      <c r="B219" s="595"/>
      <c r="C219" s="595"/>
      <c r="D219" s="595"/>
      <c r="E219" s="595"/>
      <c r="F219" s="595"/>
      <c r="G219" s="595"/>
      <c r="H219" s="595"/>
      <c r="I219" s="595"/>
      <c r="J219" s="595"/>
      <c r="K219" s="595"/>
      <c r="L219" s="595"/>
      <c r="M219" s="595"/>
      <c r="N219" s="595"/>
      <c r="O219" s="595"/>
      <c r="Q219" s="595"/>
      <c r="R219" s="595"/>
      <c r="S219" s="595"/>
      <c r="T219" s="595"/>
      <c r="U219" s="595"/>
      <c r="V219" s="595"/>
      <c r="W219" s="595"/>
      <c r="X219" s="595"/>
      <c r="Y219" s="595"/>
      <c r="Z219" s="595"/>
    </row>
    <row r="221" spans="1:32" ht="12.75" customHeight="1">
      <c r="A221" s="595"/>
      <c r="B221" s="595"/>
      <c r="C221" s="595"/>
      <c r="D221" s="595"/>
      <c r="E221" s="595"/>
      <c r="F221" s="595"/>
      <c r="G221" s="595"/>
      <c r="H221" s="595"/>
      <c r="I221" s="595"/>
      <c r="J221" s="595"/>
      <c r="K221" s="595"/>
      <c r="L221" s="595"/>
      <c r="M221" s="595"/>
      <c r="N221" s="595"/>
      <c r="O221" s="595"/>
      <c r="P221" s="595"/>
      <c r="Q221" s="595"/>
      <c r="R221" s="595"/>
      <c r="S221" s="595"/>
      <c r="T221" s="595"/>
      <c r="U221" s="595"/>
      <c r="V221" s="595"/>
      <c r="W221" s="595"/>
      <c r="X221" s="595"/>
      <c r="Y221" s="595"/>
      <c r="Z221" s="595"/>
      <c r="AA221" s="595"/>
      <c r="AB221" s="595"/>
      <c r="AC221" s="595"/>
      <c r="AD221" s="595"/>
      <c r="AE221" s="595"/>
      <c r="AF221" s="595"/>
    </row>
    <row r="222" spans="1:32" ht="12.75" customHeight="1" thickBot="1">
      <c r="A222" s="595"/>
      <c r="B222" s="595"/>
      <c r="C222" s="595"/>
      <c r="D222" s="595"/>
      <c r="E222" s="595"/>
      <c r="F222" s="595"/>
      <c r="G222" s="595"/>
      <c r="H222" s="595"/>
      <c r="I222" s="595"/>
      <c r="J222" s="595"/>
      <c r="K222" s="595"/>
      <c r="L222" s="595"/>
      <c r="M222" s="595"/>
      <c r="N222" s="595"/>
      <c r="O222" s="595"/>
      <c r="P222" s="595"/>
      <c r="Q222" s="595"/>
      <c r="R222" s="595"/>
      <c r="S222" s="595"/>
      <c r="T222" s="595"/>
      <c r="U222" s="595"/>
      <c r="V222" s="595"/>
      <c r="W222" s="595"/>
      <c r="X222" s="595"/>
      <c r="Y222" s="595"/>
      <c r="Z222" s="595"/>
      <c r="AA222" s="595"/>
      <c r="AB222" s="595"/>
      <c r="AC222" s="595"/>
      <c r="AD222" s="595"/>
      <c r="AE222" s="595"/>
      <c r="AF222" s="595"/>
    </row>
    <row r="223" spans="1:32" ht="15" thickBot="1">
      <c r="A223" s="631" t="s">
        <v>420</v>
      </c>
      <c r="B223" s="632"/>
      <c r="C223" s="632"/>
      <c r="D223" s="632"/>
      <c r="E223" s="632"/>
      <c r="F223" s="632"/>
      <c r="G223" s="632"/>
      <c r="H223" s="632"/>
      <c r="I223" s="632"/>
      <c r="J223" s="632"/>
      <c r="K223" s="632"/>
      <c r="L223" s="632"/>
      <c r="M223" s="632"/>
      <c r="N223" s="632"/>
      <c r="O223" s="632"/>
      <c r="P223" s="632"/>
      <c r="Q223" s="632"/>
      <c r="R223" s="632"/>
      <c r="S223" s="633"/>
    </row>
    <row r="224" spans="1:32" ht="14.5">
      <c r="A224" s="634" t="s">
        <v>76</v>
      </c>
      <c r="B224" s="602"/>
      <c r="C224" s="634" t="s">
        <v>421</v>
      </c>
      <c r="D224" s="602"/>
      <c r="E224" s="490" t="s">
        <v>422</v>
      </c>
      <c r="F224" s="490" t="s">
        <v>423</v>
      </c>
      <c r="G224" s="490" t="s">
        <v>424</v>
      </c>
      <c r="H224" s="490" t="s">
        <v>425</v>
      </c>
      <c r="I224" s="490" t="s">
        <v>426</v>
      </c>
      <c r="J224" s="490" t="s">
        <v>427</v>
      </c>
      <c r="K224" s="490" t="s">
        <v>428</v>
      </c>
      <c r="L224" s="490" t="s">
        <v>429</v>
      </c>
      <c r="M224" s="490" t="s">
        <v>348</v>
      </c>
      <c r="N224" s="490" t="s">
        <v>430</v>
      </c>
      <c r="O224" s="490" t="s">
        <v>342</v>
      </c>
      <c r="P224" s="490" t="s">
        <v>431</v>
      </c>
      <c r="Q224" s="490" t="s">
        <v>432</v>
      </c>
      <c r="R224" s="490" t="s">
        <v>433</v>
      </c>
      <c r="S224" s="490" t="s">
        <v>434</v>
      </c>
    </row>
    <row r="225" spans="1:19" ht="15" thickBot="1">
      <c r="A225" s="447"/>
      <c r="B225" s="448"/>
      <c r="C225" s="447"/>
      <c r="D225" s="448"/>
      <c r="E225" s="450"/>
      <c r="F225" s="450"/>
      <c r="G225" s="450"/>
      <c r="H225" s="450"/>
      <c r="I225" s="491" t="s">
        <v>435</v>
      </c>
      <c r="J225" s="450"/>
      <c r="K225" s="491" t="s">
        <v>405</v>
      </c>
      <c r="L225" s="450"/>
      <c r="M225" s="491" t="s">
        <v>339</v>
      </c>
      <c r="N225" s="450"/>
      <c r="O225" s="450"/>
      <c r="P225" s="450"/>
      <c r="Q225" s="450"/>
      <c r="R225" s="450"/>
      <c r="S225" s="491" t="s">
        <v>436</v>
      </c>
    </row>
    <row r="226" spans="1:19" ht="15" thickBot="1">
      <c r="A226" s="588" t="s">
        <v>33</v>
      </c>
      <c r="B226" s="590"/>
      <c r="C226" s="588" t="s">
        <v>709</v>
      </c>
      <c r="D226" s="590"/>
      <c r="E226" s="462">
        <v>0</v>
      </c>
      <c r="F226" s="453">
        <v>4400.34</v>
      </c>
      <c r="G226" s="500" t="s">
        <v>1112</v>
      </c>
      <c r="H226" s="500" t="s">
        <v>1112</v>
      </c>
      <c r="I226" s="484">
        <v>4400.34</v>
      </c>
      <c r="J226" s="494">
        <v>0.97323999999999999</v>
      </c>
      <c r="K226" s="453">
        <v>4282.59</v>
      </c>
      <c r="L226" s="453">
        <v>0.5</v>
      </c>
      <c r="M226" s="454">
        <v>19.100000000000001</v>
      </c>
      <c r="N226" s="484">
        <v>19.100000000000001</v>
      </c>
      <c r="O226" s="496"/>
      <c r="P226" s="496"/>
      <c r="Q226" s="462">
        <v>82</v>
      </c>
      <c r="R226" s="453">
        <v>4261.18</v>
      </c>
      <c r="S226" s="462">
        <v>4004</v>
      </c>
    </row>
    <row r="227" spans="1:19" ht="15" thickBot="1">
      <c r="A227" s="588" t="s">
        <v>33</v>
      </c>
      <c r="B227" s="590"/>
      <c r="C227" s="588" t="s">
        <v>1469</v>
      </c>
      <c r="D227" s="590"/>
      <c r="E227" s="462">
        <v>0</v>
      </c>
      <c r="F227" s="453">
        <v>4500.13</v>
      </c>
      <c r="G227" s="500" t="s">
        <v>1112</v>
      </c>
      <c r="H227" s="500" t="s">
        <v>1112</v>
      </c>
      <c r="I227" s="484">
        <v>4500.13</v>
      </c>
      <c r="J227" s="494">
        <v>0.97128999999999999</v>
      </c>
      <c r="K227" s="453">
        <v>4370.93</v>
      </c>
      <c r="L227" s="453">
        <v>0.5</v>
      </c>
      <c r="M227" s="454">
        <v>19.100000000000001</v>
      </c>
      <c r="N227" s="484">
        <v>19.100000000000001</v>
      </c>
      <c r="O227" s="496"/>
      <c r="P227" s="496"/>
      <c r="Q227" s="462">
        <v>82</v>
      </c>
      <c r="R227" s="453">
        <v>4349.08</v>
      </c>
      <c r="S227" s="462">
        <v>4086</v>
      </c>
    </row>
    <row r="228" spans="1:19" ht="15" thickBot="1">
      <c r="A228" s="588" t="s">
        <v>29</v>
      </c>
      <c r="B228" s="590"/>
      <c r="C228" s="588" t="s">
        <v>702</v>
      </c>
      <c r="D228" s="590"/>
      <c r="E228" s="462">
        <v>0</v>
      </c>
      <c r="F228" s="453">
        <v>2970.7</v>
      </c>
      <c r="G228" s="500" t="s">
        <v>1112</v>
      </c>
      <c r="H228" s="500" t="s">
        <v>1112</v>
      </c>
      <c r="I228" s="484">
        <v>2970.7</v>
      </c>
      <c r="J228" s="494">
        <v>0.97333000000000003</v>
      </c>
      <c r="K228" s="453">
        <v>2891.47</v>
      </c>
      <c r="L228" s="453">
        <v>0.5</v>
      </c>
      <c r="M228" s="454">
        <v>22.1</v>
      </c>
      <c r="N228" s="462">
        <v>22</v>
      </c>
      <c r="O228" s="496"/>
      <c r="P228" s="496"/>
      <c r="Q228" s="462">
        <v>81</v>
      </c>
      <c r="R228" s="453">
        <v>2877.01</v>
      </c>
      <c r="S228" s="462">
        <v>2650</v>
      </c>
    </row>
    <row r="229" spans="1:19" ht="15" thickBot="1">
      <c r="A229" s="588" t="s">
        <v>29</v>
      </c>
      <c r="B229" s="590"/>
      <c r="C229" s="588" t="s">
        <v>701</v>
      </c>
      <c r="D229" s="590"/>
      <c r="E229" s="462">
        <v>0</v>
      </c>
      <c r="F229" s="453">
        <v>2800.33</v>
      </c>
      <c r="G229" s="500" t="s">
        <v>1112</v>
      </c>
      <c r="H229" s="500" t="s">
        <v>1112</v>
      </c>
      <c r="I229" s="484">
        <v>2800.33</v>
      </c>
      <c r="J229" s="494">
        <v>0.97411999999999999</v>
      </c>
      <c r="K229" s="453">
        <v>2727.86</v>
      </c>
      <c r="L229" s="453">
        <v>0.5</v>
      </c>
      <c r="M229" s="454">
        <v>22.1</v>
      </c>
      <c r="N229" s="462">
        <v>22</v>
      </c>
      <c r="O229" s="496"/>
      <c r="P229" s="496"/>
      <c r="Q229" s="462">
        <v>81</v>
      </c>
      <c r="R229" s="453">
        <v>2714.22</v>
      </c>
      <c r="S229" s="462">
        <v>2500</v>
      </c>
    </row>
    <row r="230" spans="1:19" ht="15" thickBot="1">
      <c r="A230" s="588" t="s">
        <v>23</v>
      </c>
      <c r="B230" s="590"/>
      <c r="C230" s="588" t="s">
        <v>2695</v>
      </c>
      <c r="D230" s="590"/>
      <c r="E230" s="462">
        <v>0</v>
      </c>
      <c r="F230" s="453">
        <v>10300.75</v>
      </c>
      <c r="G230" s="500" t="s">
        <v>1112</v>
      </c>
      <c r="H230" s="500" t="s">
        <v>1112</v>
      </c>
      <c r="I230" s="484">
        <v>10300.75</v>
      </c>
      <c r="J230" s="494">
        <v>0.95972000000000002</v>
      </c>
      <c r="K230" s="453">
        <v>9885.84</v>
      </c>
      <c r="L230" s="453">
        <v>0.8</v>
      </c>
      <c r="M230" s="454">
        <v>18.2</v>
      </c>
      <c r="N230" s="484">
        <v>18.100000000000001</v>
      </c>
      <c r="O230" s="496"/>
      <c r="P230" s="496"/>
      <c r="Q230" s="462">
        <v>81</v>
      </c>
      <c r="R230" s="453">
        <v>9806.75</v>
      </c>
      <c r="S230" s="462">
        <v>9269</v>
      </c>
    </row>
    <row r="231" spans="1:19" ht="15" thickBot="1">
      <c r="A231" s="588" t="s">
        <v>23</v>
      </c>
      <c r="B231" s="590"/>
      <c r="C231" s="588" t="s">
        <v>2658</v>
      </c>
      <c r="D231" s="590"/>
      <c r="E231" s="462">
        <v>0</v>
      </c>
      <c r="F231" s="453">
        <v>102.02</v>
      </c>
      <c r="G231" s="500" t="s">
        <v>1112</v>
      </c>
      <c r="H231" s="500" t="s">
        <v>1112</v>
      </c>
      <c r="I231" s="484">
        <v>102.02</v>
      </c>
      <c r="J231" s="494">
        <v>0.96045000000000003</v>
      </c>
      <c r="K231" s="453">
        <v>97.99</v>
      </c>
      <c r="L231" s="453">
        <v>0.8</v>
      </c>
      <c r="M231" s="454">
        <v>18.2</v>
      </c>
      <c r="N231" s="484">
        <v>18.100000000000001</v>
      </c>
      <c r="O231" s="496"/>
      <c r="P231" s="496"/>
      <c r="Q231" s="462">
        <v>81</v>
      </c>
      <c r="R231" s="453">
        <v>97.21</v>
      </c>
      <c r="S231" s="462">
        <v>92</v>
      </c>
    </row>
    <row r="232" spans="1:19" ht="15" thickBot="1">
      <c r="A232" s="588" t="s">
        <v>23</v>
      </c>
      <c r="B232" s="590"/>
      <c r="C232" s="588" t="s">
        <v>634</v>
      </c>
      <c r="D232" s="590"/>
      <c r="E232" s="462">
        <v>0</v>
      </c>
      <c r="F232" s="462">
        <v>600</v>
      </c>
      <c r="G232" s="500" t="s">
        <v>1112</v>
      </c>
      <c r="H232" s="500" t="s">
        <v>1112</v>
      </c>
      <c r="I232" s="462">
        <v>600</v>
      </c>
      <c r="J232" s="494">
        <v>0.97687999999999997</v>
      </c>
      <c r="K232" s="453">
        <v>586.13</v>
      </c>
      <c r="L232" s="453">
        <v>0.9</v>
      </c>
      <c r="M232" s="454">
        <v>18</v>
      </c>
      <c r="N232" s="484">
        <v>17.899999999999999</v>
      </c>
      <c r="O232" s="496"/>
      <c r="P232" s="496"/>
      <c r="Q232" s="462">
        <v>80</v>
      </c>
      <c r="R232" s="453">
        <v>580.85</v>
      </c>
      <c r="S232" s="462">
        <v>550</v>
      </c>
    </row>
    <row r="233" spans="1:19" ht="15" thickBot="1">
      <c r="A233" s="588" t="s">
        <v>23</v>
      </c>
      <c r="B233" s="590"/>
      <c r="C233" s="588" t="s">
        <v>1470</v>
      </c>
      <c r="D233" s="590"/>
      <c r="E233" s="462">
        <v>0</v>
      </c>
      <c r="F233" s="453">
        <v>1100.1300000000001</v>
      </c>
      <c r="G233" s="500" t="s">
        <v>1112</v>
      </c>
      <c r="H233" s="500" t="s">
        <v>1112</v>
      </c>
      <c r="I233" s="484">
        <v>1100.1300000000001</v>
      </c>
      <c r="J233" s="494">
        <v>0.97431999999999996</v>
      </c>
      <c r="K233" s="453">
        <v>1071.8800000000001</v>
      </c>
      <c r="L233" s="453">
        <v>0.9</v>
      </c>
      <c r="M233" s="454">
        <v>18</v>
      </c>
      <c r="N233" s="484">
        <v>17.899999999999999</v>
      </c>
      <c r="O233" s="496"/>
      <c r="P233" s="496"/>
      <c r="Q233" s="462">
        <v>80</v>
      </c>
      <c r="R233" s="453">
        <v>1062.23</v>
      </c>
      <c r="S233" s="462">
        <v>1005</v>
      </c>
    </row>
    <row r="234" spans="1:19" ht="15" thickBot="1">
      <c r="A234" s="588" t="s">
        <v>22</v>
      </c>
      <c r="B234" s="590"/>
      <c r="C234" s="588" t="s">
        <v>1171</v>
      </c>
      <c r="D234" s="590"/>
      <c r="E234" s="462">
        <v>0</v>
      </c>
      <c r="F234" s="462">
        <v>2680</v>
      </c>
      <c r="G234" s="500" t="s">
        <v>1112</v>
      </c>
      <c r="H234" s="500" t="s">
        <v>1112</v>
      </c>
      <c r="I234" s="462">
        <v>2680</v>
      </c>
      <c r="J234" s="494">
        <v>0.98104999999999998</v>
      </c>
      <c r="K234" s="453">
        <v>2629.21</v>
      </c>
      <c r="L234" s="453">
        <v>0.3</v>
      </c>
      <c r="M234" s="454">
        <v>21</v>
      </c>
      <c r="N234" s="462">
        <v>21</v>
      </c>
      <c r="O234" s="496"/>
      <c r="P234" s="496"/>
      <c r="Q234" s="462">
        <v>76</v>
      </c>
      <c r="R234" s="453">
        <v>2621.3200000000002</v>
      </c>
      <c r="S234" s="462">
        <v>2432</v>
      </c>
    </row>
    <row r="235" spans="1:19" ht="15" thickBot="1">
      <c r="A235" s="588" t="s">
        <v>22</v>
      </c>
      <c r="B235" s="590"/>
      <c r="C235" s="588" t="s">
        <v>437</v>
      </c>
      <c r="D235" s="590"/>
      <c r="E235" s="462">
        <v>0</v>
      </c>
      <c r="F235" s="453">
        <v>2236.14</v>
      </c>
      <c r="G235" s="500" t="s">
        <v>1112</v>
      </c>
      <c r="H235" s="500" t="s">
        <v>1112</v>
      </c>
      <c r="I235" s="484">
        <v>2236.14</v>
      </c>
      <c r="J235" s="494">
        <v>0.9819</v>
      </c>
      <c r="K235" s="453">
        <v>2195.67</v>
      </c>
      <c r="L235" s="453">
        <v>0.3</v>
      </c>
      <c r="M235" s="454">
        <v>21</v>
      </c>
      <c r="N235" s="462">
        <v>21</v>
      </c>
      <c r="O235" s="496"/>
      <c r="P235" s="496"/>
      <c r="Q235" s="462">
        <v>76</v>
      </c>
      <c r="R235" s="453">
        <v>2189.08</v>
      </c>
      <c r="S235" s="462">
        <v>2031</v>
      </c>
    </row>
    <row r="236" spans="1:19" ht="15" thickBot="1">
      <c r="A236" s="588" t="s">
        <v>20</v>
      </c>
      <c r="B236" s="590"/>
      <c r="C236" s="588" t="s">
        <v>2659</v>
      </c>
      <c r="D236" s="590"/>
      <c r="E236" s="453">
        <v>2412946.5</v>
      </c>
      <c r="F236" s="462">
        <v>2418993</v>
      </c>
      <c r="G236" s="500" t="s">
        <v>1112</v>
      </c>
      <c r="H236" s="500" t="s">
        <v>1112</v>
      </c>
      <c r="I236" s="484">
        <v>6046.5</v>
      </c>
      <c r="J236" s="494">
        <v>0.99880000000000002</v>
      </c>
      <c r="K236" s="453">
        <v>6039.24</v>
      </c>
      <c r="L236" s="453">
        <v>0.2</v>
      </c>
      <c r="M236" s="454">
        <v>21.1</v>
      </c>
      <c r="N236" s="484">
        <v>21.1</v>
      </c>
      <c r="O236" s="496"/>
      <c r="P236" s="496"/>
      <c r="Q236" s="462">
        <v>82</v>
      </c>
      <c r="R236" s="453">
        <v>6027.16</v>
      </c>
      <c r="S236" s="462">
        <v>5589</v>
      </c>
    </row>
    <row r="237" spans="1:19" ht="15" thickBot="1">
      <c r="A237" s="588" t="s">
        <v>66</v>
      </c>
      <c r="B237" s="590"/>
      <c r="C237" s="588" t="s">
        <v>1156</v>
      </c>
      <c r="D237" s="590"/>
      <c r="E237" s="462">
        <v>0</v>
      </c>
      <c r="F237" s="453">
        <v>18410.57</v>
      </c>
      <c r="G237" s="500" t="s">
        <v>1112</v>
      </c>
      <c r="H237" s="500" t="s">
        <v>1112</v>
      </c>
      <c r="I237" s="484">
        <v>18410.57</v>
      </c>
      <c r="J237" s="494">
        <v>0.96894000000000002</v>
      </c>
      <c r="K237" s="453">
        <v>17838.740000000002</v>
      </c>
      <c r="L237" s="453">
        <v>0.2</v>
      </c>
      <c r="M237" s="454">
        <v>24.2</v>
      </c>
      <c r="N237" s="484">
        <v>24.2</v>
      </c>
      <c r="O237" s="496"/>
      <c r="P237" s="496"/>
      <c r="Q237" s="462">
        <v>84</v>
      </c>
      <c r="R237" s="453">
        <v>17803.060000000001</v>
      </c>
      <c r="S237" s="462">
        <v>16179</v>
      </c>
    </row>
    <row r="238" spans="1:19" ht="15" thickBot="1">
      <c r="A238" s="588" t="s">
        <v>66</v>
      </c>
      <c r="B238" s="590"/>
      <c r="C238" s="588" t="s">
        <v>1193</v>
      </c>
      <c r="D238" s="590"/>
      <c r="E238" s="462">
        <v>0</v>
      </c>
      <c r="F238" s="453">
        <v>100.25</v>
      </c>
      <c r="G238" s="500" t="s">
        <v>1112</v>
      </c>
      <c r="H238" s="500" t="s">
        <v>1112</v>
      </c>
      <c r="I238" s="484">
        <v>100.25</v>
      </c>
      <c r="J238" s="494">
        <v>0.96940999999999999</v>
      </c>
      <c r="K238" s="453">
        <v>97.18</v>
      </c>
      <c r="L238" s="453">
        <v>0.2</v>
      </c>
      <c r="M238" s="454">
        <v>24.2</v>
      </c>
      <c r="N238" s="484">
        <v>24.2</v>
      </c>
      <c r="O238" s="496"/>
      <c r="P238" s="496"/>
      <c r="Q238" s="462">
        <v>84</v>
      </c>
      <c r="R238" s="453">
        <v>96.99</v>
      </c>
      <c r="S238" s="462">
        <v>88</v>
      </c>
    </row>
    <row r="239" spans="1:19" ht="15" thickBot="1">
      <c r="A239" s="588" t="s">
        <v>65</v>
      </c>
      <c r="B239" s="590"/>
      <c r="C239" s="588" t="s">
        <v>1246</v>
      </c>
      <c r="D239" s="590"/>
      <c r="E239" s="462">
        <v>0</v>
      </c>
      <c r="F239" s="453">
        <v>26051.02</v>
      </c>
      <c r="G239" s="500" t="s">
        <v>1112</v>
      </c>
      <c r="H239" s="500" t="s">
        <v>1112</v>
      </c>
      <c r="I239" s="484">
        <v>26051.02</v>
      </c>
      <c r="J239" s="494">
        <v>0.97006999999999999</v>
      </c>
      <c r="K239" s="453">
        <v>25271.31</v>
      </c>
      <c r="L239" s="453">
        <v>0.2</v>
      </c>
      <c r="M239" s="454">
        <v>20.7</v>
      </c>
      <c r="N239" s="484">
        <v>20.7</v>
      </c>
      <c r="O239" s="496"/>
      <c r="P239" s="496"/>
      <c r="Q239" s="462">
        <v>90</v>
      </c>
      <c r="R239" s="453">
        <v>25220.77</v>
      </c>
      <c r="S239" s="462">
        <v>23448</v>
      </c>
    </row>
    <row r="240" spans="1:19" ht="15" thickBot="1">
      <c r="A240" s="588" t="s">
        <v>65</v>
      </c>
      <c r="B240" s="590"/>
      <c r="C240" s="588" t="s">
        <v>1826</v>
      </c>
      <c r="D240" s="590"/>
      <c r="E240" s="462">
        <v>0</v>
      </c>
      <c r="F240" s="453">
        <v>106.64</v>
      </c>
      <c r="G240" s="500" t="s">
        <v>1112</v>
      </c>
      <c r="H240" s="500" t="s">
        <v>1112</v>
      </c>
      <c r="I240" s="484">
        <v>106.64</v>
      </c>
      <c r="J240" s="494">
        <v>0.97330000000000005</v>
      </c>
      <c r="K240" s="453">
        <v>103.79</v>
      </c>
      <c r="L240" s="453">
        <v>0.2</v>
      </c>
      <c r="M240" s="454">
        <v>20.7</v>
      </c>
      <c r="N240" s="484">
        <v>20.7</v>
      </c>
      <c r="O240" s="496"/>
      <c r="P240" s="496"/>
      <c r="Q240" s="462">
        <v>90</v>
      </c>
      <c r="R240" s="453">
        <v>103.58</v>
      </c>
      <c r="S240" s="462">
        <v>96</v>
      </c>
    </row>
    <row r="241" spans="1:32" ht="15" thickBot="1">
      <c r="A241" s="588" t="s">
        <v>65</v>
      </c>
      <c r="B241" s="590"/>
      <c r="C241" s="588" t="s">
        <v>2696</v>
      </c>
      <c r="D241" s="590"/>
      <c r="E241" s="462">
        <v>0</v>
      </c>
      <c r="F241" s="453">
        <v>70634.600000000006</v>
      </c>
      <c r="G241" s="500" t="s">
        <v>1112</v>
      </c>
      <c r="H241" s="500" t="s">
        <v>1112</v>
      </c>
      <c r="I241" s="484">
        <v>70634.600000000006</v>
      </c>
      <c r="J241" s="494">
        <v>1</v>
      </c>
      <c r="K241" s="496"/>
      <c r="L241" s="453">
        <v>0</v>
      </c>
      <c r="M241" s="454">
        <v>23.2</v>
      </c>
      <c r="N241" s="484">
        <v>23.2</v>
      </c>
      <c r="O241" s="496"/>
      <c r="P241" s="455">
        <v>1.84</v>
      </c>
      <c r="Q241" s="462">
        <v>21</v>
      </c>
      <c r="R241" s="496"/>
      <c r="S241" s="496"/>
    </row>
    <row r="242" spans="1:32" ht="15" thickBot="1">
      <c r="A242" s="588" t="s">
        <v>338</v>
      </c>
      <c r="B242" s="590"/>
      <c r="C242" s="588" t="s">
        <v>1154</v>
      </c>
      <c r="D242" s="590"/>
      <c r="E242" s="462">
        <v>0</v>
      </c>
      <c r="F242" s="453">
        <v>530.1</v>
      </c>
      <c r="G242" s="500" t="s">
        <v>1112</v>
      </c>
      <c r="H242" s="500" t="s">
        <v>1112</v>
      </c>
      <c r="I242" s="484">
        <v>530.1</v>
      </c>
      <c r="J242" s="494">
        <v>0.97448999999999997</v>
      </c>
      <c r="K242" s="453">
        <v>516.58000000000004</v>
      </c>
      <c r="L242" s="453">
        <v>0.6</v>
      </c>
      <c r="M242" s="454">
        <v>17.100000000000001</v>
      </c>
      <c r="N242" s="484">
        <v>17.100000000000001</v>
      </c>
      <c r="O242" s="496"/>
      <c r="P242" s="496"/>
      <c r="Q242" s="462">
        <v>98</v>
      </c>
      <c r="R242" s="453">
        <v>513.48</v>
      </c>
      <c r="S242" s="462">
        <v>489</v>
      </c>
    </row>
    <row r="243" spans="1:32" ht="15" thickBot="1">
      <c r="A243" s="588" t="s">
        <v>338</v>
      </c>
      <c r="B243" s="590"/>
      <c r="C243" s="588" t="s">
        <v>1175</v>
      </c>
      <c r="D243" s="590"/>
      <c r="E243" s="462">
        <v>0</v>
      </c>
      <c r="F243" s="453">
        <v>612.15</v>
      </c>
      <c r="G243" s="500" t="s">
        <v>1112</v>
      </c>
      <c r="H243" s="500" t="s">
        <v>1112</v>
      </c>
      <c r="I243" s="484">
        <v>612.15</v>
      </c>
      <c r="J243" s="494">
        <v>0.97291000000000005</v>
      </c>
      <c r="K243" s="453">
        <v>595.57000000000005</v>
      </c>
      <c r="L243" s="453">
        <v>0.6</v>
      </c>
      <c r="M243" s="454">
        <v>17.100000000000001</v>
      </c>
      <c r="N243" s="484">
        <v>17.100000000000001</v>
      </c>
      <c r="O243" s="496"/>
      <c r="P243" s="496"/>
      <c r="Q243" s="462">
        <v>98</v>
      </c>
      <c r="R243" s="462">
        <v>592</v>
      </c>
      <c r="S243" s="462">
        <v>564</v>
      </c>
    </row>
    <row r="244" spans="1:32" ht="15" thickBot="1">
      <c r="A244" s="588" t="s">
        <v>67</v>
      </c>
      <c r="B244" s="590"/>
      <c r="C244" s="588" t="s">
        <v>635</v>
      </c>
      <c r="D244" s="590"/>
      <c r="E244" s="462">
        <v>0</v>
      </c>
      <c r="F244" s="462">
        <v>2138</v>
      </c>
      <c r="G244" s="500" t="s">
        <v>1112</v>
      </c>
      <c r="H244" s="500" t="s">
        <v>1112</v>
      </c>
      <c r="I244" s="462">
        <v>2138</v>
      </c>
      <c r="J244" s="494">
        <v>1</v>
      </c>
      <c r="K244" s="462">
        <v>2138</v>
      </c>
      <c r="L244" s="453">
        <v>74.709999999999994</v>
      </c>
      <c r="M244" s="454">
        <v>22.5</v>
      </c>
      <c r="N244" s="484">
        <v>22.4</v>
      </c>
      <c r="O244" s="496"/>
      <c r="P244" s="496"/>
      <c r="Q244" s="455">
        <v>72.8</v>
      </c>
      <c r="R244" s="453">
        <v>540.70000000000005</v>
      </c>
      <c r="S244" s="462">
        <v>368</v>
      </c>
    </row>
    <row r="245" spans="1:32" ht="12.75" customHeight="1">
      <c r="A245" s="595"/>
      <c r="B245" s="595"/>
      <c r="C245" s="595"/>
      <c r="D245" s="595"/>
      <c r="E245" s="595"/>
      <c r="F245" s="595"/>
      <c r="G245" s="595"/>
      <c r="H245" s="595"/>
      <c r="I245" s="595"/>
      <c r="J245" s="595"/>
      <c r="K245" s="595"/>
      <c r="L245" s="595"/>
      <c r="M245" s="595"/>
      <c r="N245" s="595"/>
      <c r="O245" s="595"/>
      <c r="P245" s="595"/>
      <c r="Q245" s="595"/>
      <c r="R245" s="595"/>
      <c r="S245" s="595"/>
      <c r="T245" s="595"/>
      <c r="U245" s="595"/>
      <c r="V245" s="595"/>
      <c r="W245" s="595"/>
      <c r="X245" s="595"/>
      <c r="Y245" s="595"/>
      <c r="Z245" s="595"/>
      <c r="AA245" s="595"/>
      <c r="AB245" s="595"/>
      <c r="AC245" s="595"/>
      <c r="AD245" s="595"/>
      <c r="AE245" s="595"/>
      <c r="AF245" s="595"/>
    </row>
    <row r="246" spans="1:32" ht="12.75" customHeight="1">
      <c r="A246" s="595"/>
      <c r="B246" s="595"/>
      <c r="C246" s="595"/>
      <c r="D246" s="595"/>
      <c r="E246" s="595"/>
      <c r="F246" s="595"/>
      <c r="G246" s="595"/>
      <c r="H246" s="595"/>
      <c r="I246" s="595"/>
      <c r="J246" s="595"/>
      <c r="K246" s="595"/>
      <c r="L246" s="595"/>
      <c r="M246" s="595"/>
      <c r="N246" s="595"/>
      <c r="O246" s="595"/>
      <c r="P246" s="595"/>
      <c r="Q246" s="595"/>
      <c r="R246" s="595"/>
      <c r="S246" s="595"/>
      <c r="T246" s="595"/>
      <c r="U246" s="595"/>
      <c r="V246" s="595"/>
      <c r="W246" s="595"/>
      <c r="X246" s="595"/>
      <c r="Y246" s="595"/>
      <c r="Z246" s="595"/>
      <c r="AA246" s="595"/>
      <c r="AB246" s="595"/>
      <c r="AC246" s="595"/>
      <c r="AD246" s="595"/>
      <c r="AE246" s="595"/>
      <c r="AF246" s="595"/>
    </row>
    <row r="248" spans="1:32" ht="12.75" customHeight="1">
      <c r="A248" s="595"/>
      <c r="B248" s="595"/>
      <c r="C248" s="595"/>
      <c r="D248" s="595"/>
      <c r="E248" s="595"/>
      <c r="F248" s="595"/>
      <c r="G248" s="595"/>
      <c r="H248" s="595"/>
      <c r="I248" s="595"/>
      <c r="J248" s="595"/>
      <c r="K248" s="595"/>
      <c r="L248" s="595"/>
      <c r="M248" s="595"/>
      <c r="N248" s="595"/>
      <c r="O248" s="595"/>
      <c r="P248" s="595"/>
      <c r="Q248" s="595"/>
      <c r="R248" s="595"/>
      <c r="S248" s="595"/>
      <c r="T248" s="595"/>
      <c r="U248" s="595"/>
      <c r="V248" s="595"/>
      <c r="W248" s="595"/>
      <c r="X248" s="595"/>
      <c r="Y248" s="595"/>
      <c r="Z248" s="595"/>
      <c r="AA248" s="595"/>
      <c r="AB248" s="595"/>
      <c r="AC248" s="595"/>
      <c r="AD248" s="595"/>
      <c r="AE248" s="595"/>
      <c r="AF248" s="595"/>
    </row>
    <row r="249" spans="1:32" ht="12.75" customHeight="1" thickBot="1">
      <c r="A249" s="595"/>
      <c r="B249" s="595"/>
      <c r="C249" s="595"/>
      <c r="D249" s="595"/>
      <c r="E249" s="595"/>
      <c r="F249" s="595"/>
      <c r="G249" s="595"/>
      <c r="H249" s="595"/>
      <c r="I249" s="595"/>
      <c r="J249" s="595"/>
      <c r="K249" s="595"/>
      <c r="L249" s="595"/>
      <c r="M249" s="595"/>
      <c r="N249" s="595"/>
      <c r="O249" s="595"/>
      <c r="P249" s="595"/>
      <c r="Q249" s="595"/>
      <c r="R249" s="595"/>
      <c r="S249" s="595"/>
      <c r="T249" s="595"/>
      <c r="U249" s="595"/>
      <c r="V249" s="595"/>
      <c r="W249" s="595"/>
      <c r="X249" s="595"/>
      <c r="Y249" s="595"/>
      <c r="Z249" s="595"/>
      <c r="AA249" s="595"/>
      <c r="AB249" s="595"/>
      <c r="AC249" s="595"/>
      <c r="AD249" s="595"/>
      <c r="AE249" s="595"/>
      <c r="AF249" s="595"/>
    </row>
    <row r="250" spans="1:32" ht="15" thickBot="1">
      <c r="A250" s="654" t="s">
        <v>438</v>
      </c>
      <c r="B250" s="632"/>
      <c r="C250" s="632"/>
      <c r="D250" s="632"/>
      <c r="E250" s="632"/>
      <c r="F250" s="632"/>
      <c r="G250" s="632"/>
      <c r="H250" s="632"/>
      <c r="I250" s="632"/>
      <c r="J250" s="632"/>
      <c r="K250" s="632"/>
      <c r="L250" s="632"/>
      <c r="M250" s="632"/>
      <c r="N250" s="632"/>
      <c r="O250" s="632"/>
      <c r="P250" s="632"/>
      <c r="Q250" s="632"/>
      <c r="R250" s="632"/>
      <c r="S250" s="632"/>
      <c r="T250" s="632"/>
      <c r="U250" s="632"/>
      <c r="V250" s="632"/>
      <c r="W250" s="632"/>
      <c r="X250" s="632"/>
      <c r="Y250" s="632"/>
      <c r="Z250" s="632"/>
      <c r="AA250" s="632"/>
      <c r="AB250" s="632"/>
      <c r="AC250" s="632"/>
      <c r="AD250" s="633"/>
    </row>
    <row r="251" spans="1:32" ht="14.5">
      <c r="A251" s="665" t="s">
        <v>439</v>
      </c>
      <c r="B251" s="617"/>
      <c r="C251" s="617"/>
      <c r="D251" s="617"/>
      <c r="E251" s="617"/>
      <c r="F251" s="617"/>
      <c r="G251" s="617"/>
      <c r="H251" s="617"/>
      <c r="I251" s="617"/>
      <c r="J251" s="617"/>
      <c r="K251" s="617"/>
      <c r="L251" s="617"/>
      <c r="M251" s="617"/>
      <c r="N251" s="617"/>
      <c r="O251" s="617"/>
      <c r="P251" s="617"/>
      <c r="Q251" s="617"/>
      <c r="R251" s="617"/>
      <c r="S251" s="617"/>
      <c r="T251" s="617"/>
      <c r="U251" s="617"/>
      <c r="V251" s="617"/>
      <c r="W251" s="617"/>
      <c r="X251" s="617"/>
      <c r="Y251" s="617"/>
      <c r="Z251" s="617"/>
      <c r="AA251" s="617"/>
      <c r="AB251" s="617"/>
      <c r="AC251" s="617"/>
      <c r="AD251" s="602"/>
    </row>
    <row r="252" spans="1:32" ht="15" thickBot="1">
      <c r="A252" s="519" t="s">
        <v>1230</v>
      </c>
      <c r="D252" s="597" t="s">
        <v>440</v>
      </c>
      <c r="E252" s="595"/>
      <c r="F252" s="598" t="s">
        <v>440</v>
      </c>
      <c r="G252" s="595"/>
      <c r="H252" s="597" t="s">
        <v>1113</v>
      </c>
      <c r="I252" s="595"/>
      <c r="J252" s="595"/>
    </row>
    <row r="253" spans="1:32" ht="15" thickBot="1">
      <c r="A253" s="601" t="s">
        <v>315</v>
      </c>
      <c r="B253" s="602"/>
      <c r="C253" s="601" t="s">
        <v>38</v>
      </c>
      <c r="D253" s="601" t="s">
        <v>76</v>
      </c>
      <c r="E253" s="602"/>
      <c r="F253" s="601" t="s">
        <v>441</v>
      </c>
      <c r="G253" s="601" t="s">
        <v>442</v>
      </c>
      <c r="H253" s="601" t="s">
        <v>443</v>
      </c>
      <c r="I253" s="601" t="s">
        <v>314</v>
      </c>
      <c r="J253" s="601" t="s">
        <v>444</v>
      </c>
      <c r="K253" s="601" t="s">
        <v>445</v>
      </c>
      <c r="L253" s="601" t="s">
        <v>173</v>
      </c>
      <c r="M253" s="601" t="s">
        <v>446</v>
      </c>
      <c r="N253" s="445" t="s">
        <v>447</v>
      </c>
      <c r="O253" s="502"/>
      <c r="P253" s="443"/>
      <c r="Q253" s="601" t="s">
        <v>336</v>
      </c>
      <c r="R253" s="601" t="s">
        <v>448</v>
      </c>
      <c r="S253" s="601" t="s">
        <v>449</v>
      </c>
      <c r="T253" s="601" t="s">
        <v>450</v>
      </c>
      <c r="U253" s="490" t="s">
        <v>451</v>
      </c>
      <c r="V253" s="601" t="s">
        <v>136</v>
      </c>
      <c r="W253" s="601" t="s">
        <v>452</v>
      </c>
      <c r="X253" s="601" t="s">
        <v>453</v>
      </c>
      <c r="Y253" s="601" t="s">
        <v>454</v>
      </c>
      <c r="Z253" s="612" t="s">
        <v>314</v>
      </c>
      <c r="AA253" s="612" t="s">
        <v>444</v>
      </c>
      <c r="AB253" s="612" t="s">
        <v>445</v>
      </c>
      <c r="AC253" s="612" t="s">
        <v>455</v>
      </c>
      <c r="AD253" s="612" t="s">
        <v>1</v>
      </c>
    </row>
    <row r="254" spans="1:32" ht="15" thickBot="1">
      <c r="A254" s="603"/>
      <c r="B254" s="604"/>
      <c r="C254" s="605"/>
      <c r="D254" s="603"/>
      <c r="E254" s="604"/>
      <c r="F254" s="605"/>
      <c r="G254" s="605"/>
      <c r="H254" s="605"/>
      <c r="I254" s="605"/>
      <c r="J254" s="605"/>
      <c r="K254" s="605"/>
      <c r="L254" s="605"/>
      <c r="M254" s="605"/>
      <c r="N254" s="481" t="s">
        <v>456</v>
      </c>
      <c r="O254" s="479"/>
      <c r="P254" s="448"/>
      <c r="Q254" s="605"/>
      <c r="R254" s="605"/>
      <c r="S254" s="605"/>
      <c r="T254" s="605"/>
      <c r="U254" s="491" t="s">
        <v>457</v>
      </c>
      <c r="V254" s="605"/>
      <c r="W254" s="605"/>
      <c r="X254" s="605"/>
      <c r="Y254" s="605"/>
      <c r="Z254" s="613"/>
      <c r="AA254" s="613"/>
      <c r="AB254" s="613"/>
      <c r="AC254" s="613"/>
      <c r="AD254" s="613"/>
    </row>
    <row r="255" spans="1:32" ht="15" thickBot="1">
      <c r="A255" s="588" t="s">
        <v>40</v>
      </c>
      <c r="B255" s="590"/>
      <c r="C255" s="520">
        <v>45306</v>
      </c>
      <c r="D255" s="588" t="s">
        <v>67</v>
      </c>
      <c r="E255" s="590"/>
      <c r="F255" s="496"/>
      <c r="G255" s="462">
        <v>24</v>
      </c>
      <c r="H255" s="455">
        <v>1793</v>
      </c>
      <c r="I255" s="455">
        <v>251.02</v>
      </c>
      <c r="J255" s="455">
        <v>1541.98</v>
      </c>
      <c r="K255" s="455">
        <v>31.13</v>
      </c>
      <c r="L255" s="454">
        <v>86</v>
      </c>
      <c r="M255" s="462">
        <v>124</v>
      </c>
      <c r="N255" s="588" t="s">
        <v>1504</v>
      </c>
      <c r="O255" s="589"/>
      <c r="P255" s="590"/>
      <c r="Q255" s="454">
        <v>16.100000000000001</v>
      </c>
      <c r="R255" s="454">
        <v>52.3</v>
      </c>
      <c r="S255" s="462">
        <v>0</v>
      </c>
      <c r="T255" s="462">
        <v>0</v>
      </c>
      <c r="U255" s="462">
        <v>50</v>
      </c>
      <c r="V255" s="462">
        <v>276</v>
      </c>
      <c r="W255" s="462">
        <v>441</v>
      </c>
      <c r="X255" s="462">
        <v>41300</v>
      </c>
      <c r="Y255" s="462">
        <v>1200</v>
      </c>
      <c r="Z255" s="453">
        <v>250.71799999999999</v>
      </c>
      <c r="AA255" s="453">
        <v>1541.98</v>
      </c>
      <c r="AB255" s="453">
        <v>31.13</v>
      </c>
      <c r="AC255" s="484">
        <v>0.99880000000000002</v>
      </c>
      <c r="AD255" s="500" t="s">
        <v>67</v>
      </c>
    </row>
    <row r="256" spans="1:32" ht="15" thickBot="1">
      <c r="A256" s="588" t="s">
        <v>61</v>
      </c>
      <c r="B256" s="590"/>
      <c r="C256" s="520">
        <v>45298</v>
      </c>
      <c r="D256" s="588" t="s">
        <v>67</v>
      </c>
      <c r="E256" s="590"/>
      <c r="F256" s="496"/>
      <c r="G256" s="462">
        <v>24</v>
      </c>
      <c r="H256" s="455">
        <v>273</v>
      </c>
      <c r="I256" s="455">
        <v>218.4</v>
      </c>
      <c r="J256" s="455">
        <v>54.6</v>
      </c>
      <c r="K256" s="455">
        <v>36.69</v>
      </c>
      <c r="L256" s="454">
        <v>20</v>
      </c>
      <c r="M256" s="462">
        <v>168</v>
      </c>
      <c r="N256" s="588" t="s">
        <v>1505</v>
      </c>
      <c r="O256" s="589"/>
      <c r="P256" s="590"/>
      <c r="Q256" s="454">
        <v>28.8</v>
      </c>
      <c r="R256" s="454">
        <v>52.4</v>
      </c>
      <c r="S256" s="462">
        <v>0</v>
      </c>
      <c r="T256" s="462">
        <v>0</v>
      </c>
      <c r="U256" s="462">
        <v>35</v>
      </c>
      <c r="V256" s="462">
        <v>234</v>
      </c>
      <c r="W256" s="462">
        <v>422</v>
      </c>
      <c r="X256" s="462">
        <v>13800</v>
      </c>
      <c r="Y256" s="462">
        <v>1350</v>
      </c>
      <c r="Z256" s="453">
        <v>218.137</v>
      </c>
      <c r="AA256" s="453">
        <v>54.6</v>
      </c>
      <c r="AB256" s="453">
        <v>36.69</v>
      </c>
      <c r="AC256" s="484">
        <v>0.99880000000000002</v>
      </c>
      <c r="AD256" s="500" t="s">
        <v>67</v>
      </c>
    </row>
    <row r="257" spans="1:30" ht="15" thickBot="1">
      <c r="A257" s="588" t="s">
        <v>167</v>
      </c>
      <c r="B257" s="590"/>
      <c r="C257" s="520">
        <v>45298</v>
      </c>
      <c r="D257" s="588" t="s">
        <v>67</v>
      </c>
      <c r="E257" s="590"/>
      <c r="F257" s="496"/>
      <c r="G257" s="462">
        <v>24</v>
      </c>
      <c r="H257" s="455">
        <v>72</v>
      </c>
      <c r="I257" s="455">
        <v>71.28</v>
      </c>
      <c r="J257" s="455">
        <v>0.72</v>
      </c>
      <c r="K257" s="455">
        <v>11.98</v>
      </c>
      <c r="L257" s="454">
        <v>1</v>
      </c>
      <c r="M257" s="462">
        <v>168</v>
      </c>
      <c r="N257" s="588" t="s">
        <v>1506</v>
      </c>
      <c r="O257" s="589"/>
      <c r="P257" s="590"/>
      <c r="Q257" s="454">
        <v>29.7</v>
      </c>
      <c r="R257" s="454">
        <v>50.5</v>
      </c>
      <c r="S257" s="462">
        <v>0</v>
      </c>
      <c r="T257" s="462">
        <v>0</v>
      </c>
      <c r="U257" s="462">
        <v>100</v>
      </c>
      <c r="V257" s="496"/>
      <c r="W257" s="462">
        <v>438</v>
      </c>
      <c r="X257" s="462">
        <v>30750</v>
      </c>
      <c r="Y257" s="462">
        <v>250</v>
      </c>
      <c r="Z257" s="453">
        <v>71.194999999999993</v>
      </c>
      <c r="AA257" s="453">
        <v>0.72</v>
      </c>
      <c r="AB257" s="453">
        <v>11.98</v>
      </c>
      <c r="AC257" s="484">
        <v>0.99880000000000002</v>
      </c>
      <c r="AD257" s="500" t="s">
        <v>67</v>
      </c>
    </row>
    <row r="258" spans="1:30" ht="15" thickBot="1">
      <c r="A258" s="591" t="s">
        <v>37</v>
      </c>
      <c r="B258" s="590"/>
      <c r="C258" s="496"/>
      <c r="D258" s="591" t="s">
        <v>67</v>
      </c>
      <c r="E258" s="590"/>
      <c r="F258" s="496"/>
      <c r="G258" s="496"/>
      <c r="H258" s="521">
        <v>2138</v>
      </c>
      <c r="I258" s="521">
        <v>540.70000000000005</v>
      </c>
      <c r="J258" s="521">
        <v>1597.3</v>
      </c>
      <c r="K258" s="521">
        <v>79.8</v>
      </c>
      <c r="L258" s="496"/>
      <c r="M258" s="522">
        <v>148</v>
      </c>
      <c r="N258" s="504"/>
      <c r="O258" s="483"/>
      <c r="P258" s="452"/>
      <c r="Q258" s="496"/>
      <c r="R258" s="496"/>
      <c r="S258" s="496"/>
      <c r="T258" s="496"/>
      <c r="U258" s="496"/>
      <c r="V258" s="496"/>
      <c r="W258" s="496"/>
      <c r="X258" s="496"/>
      <c r="Y258" s="462">
        <v>2800</v>
      </c>
      <c r="Z258" s="523">
        <v>540.04999999999995</v>
      </c>
      <c r="AA258" s="523">
        <v>1597.3</v>
      </c>
      <c r="AB258" s="523">
        <v>79.8</v>
      </c>
      <c r="AC258" s="496"/>
      <c r="AD258" s="496"/>
    </row>
    <row r="259" spans="1:30" ht="15" thickBot="1">
      <c r="A259" s="519" t="s">
        <v>1114</v>
      </c>
      <c r="D259" s="597" t="s">
        <v>440</v>
      </c>
      <c r="E259" s="595"/>
      <c r="F259" s="598" t="s">
        <v>440</v>
      </c>
      <c r="G259" s="595"/>
      <c r="H259" s="597" t="s">
        <v>1113</v>
      </c>
      <c r="I259" s="595"/>
      <c r="J259" s="595"/>
    </row>
    <row r="260" spans="1:30" ht="15" thickBot="1">
      <c r="A260" s="601" t="s">
        <v>315</v>
      </c>
      <c r="B260" s="602"/>
      <c r="C260" s="601" t="s">
        <v>38</v>
      </c>
      <c r="D260" s="601" t="s">
        <v>76</v>
      </c>
      <c r="E260" s="602"/>
      <c r="F260" s="601" t="s">
        <v>441</v>
      </c>
      <c r="G260" s="601" t="s">
        <v>442</v>
      </c>
      <c r="H260" s="601" t="s">
        <v>443</v>
      </c>
      <c r="I260" s="601" t="s">
        <v>314</v>
      </c>
      <c r="J260" s="601" t="s">
        <v>444</v>
      </c>
      <c r="K260" s="601" t="s">
        <v>445</v>
      </c>
      <c r="L260" s="601" t="s">
        <v>173</v>
      </c>
      <c r="M260" s="601" t="s">
        <v>446</v>
      </c>
      <c r="N260" s="445" t="s">
        <v>447</v>
      </c>
      <c r="O260" s="502"/>
      <c r="P260" s="443"/>
      <c r="Q260" s="601" t="s">
        <v>336</v>
      </c>
      <c r="R260" s="601" t="s">
        <v>448</v>
      </c>
      <c r="S260" s="601" t="s">
        <v>449</v>
      </c>
      <c r="T260" s="601" t="s">
        <v>450</v>
      </c>
      <c r="U260" s="490" t="s">
        <v>451</v>
      </c>
      <c r="V260" s="601" t="s">
        <v>136</v>
      </c>
      <c r="W260" s="601" t="s">
        <v>452</v>
      </c>
      <c r="X260" s="601" t="s">
        <v>453</v>
      </c>
      <c r="Y260" s="601" t="s">
        <v>454</v>
      </c>
      <c r="Z260" s="612" t="s">
        <v>314</v>
      </c>
      <c r="AA260" s="612" t="s">
        <v>444</v>
      </c>
      <c r="AB260" s="612" t="s">
        <v>445</v>
      </c>
      <c r="AC260" s="612" t="s">
        <v>455</v>
      </c>
      <c r="AD260" s="612" t="s">
        <v>1</v>
      </c>
    </row>
    <row r="261" spans="1:30" ht="15" thickBot="1">
      <c r="A261" s="603"/>
      <c r="B261" s="604"/>
      <c r="C261" s="605"/>
      <c r="D261" s="603"/>
      <c r="E261" s="604"/>
      <c r="F261" s="605"/>
      <c r="G261" s="605"/>
      <c r="H261" s="605"/>
      <c r="I261" s="605"/>
      <c r="J261" s="605"/>
      <c r="K261" s="605"/>
      <c r="L261" s="605"/>
      <c r="M261" s="605"/>
      <c r="N261" s="481" t="s">
        <v>456</v>
      </c>
      <c r="O261" s="479"/>
      <c r="P261" s="448"/>
      <c r="Q261" s="605"/>
      <c r="R261" s="605"/>
      <c r="S261" s="605"/>
      <c r="T261" s="605"/>
      <c r="U261" s="491" t="s">
        <v>457</v>
      </c>
      <c r="V261" s="605"/>
      <c r="W261" s="605"/>
      <c r="X261" s="605"/>
      <c r="Y261" s="605"/>
      <c r="Z261" s="613"/>
      <c r="AA261" s="613"/>
      <c r="AB261" s="613"/>
      <c r="AC261" s="613"/>
      <c r="AD261" s="613"/>
    </row>
    <row r="262" spans="1:30" ht="15" thickBot="1">
      <c r="A262" s="588" t="s">
        <v>458</v>
      </c>
      <c r="B262" s="590"/>
      <c r="C262" s="520">
        <v>45321</v>
      </c>
      <c r="D262" s="588" t="s">
        <v>338</v>
      </c>
      <c r="E262" s="590"/>
      <c r="F262" s="496"/>
      <c r="G262" s="462">
        <v>24</v>
      </c>
      <c r="H262" s="455">
        <v>163.4</v>
      </c>
      <c r="I262" s="455">
        <v>27.777999999999999</v>
      </c>
      <c r="J262" s="455">
        <v>135.62200000000001</v>
      </c>
      <c r="K262" s="455">
        <v>1.67</v>
      </c>
      <c r="L262" s="454">
        <v>83</v>
      </c>
      <c r="M262" s="462">
        <v>60</v>
      </c>
      <c r="N262" s="588" t="s">
        <v>1507</v>
      </c>
      <c r="O262" s="589"/>
      <c r="P262" s="590"/>
      <c r="Q262" s="454">
        <v>14.3</v>
      </c>
      <c r="R262" s="454">
        <v>60.3</v>
      </c>
      <c r="S262" s="462">
        <v>0</v>
      </c>
      <c r="T262" s="462">
        <v>0</v>
      </c>
      <c r="U262" s="462">
        <v>110</v>
      </c>
      <c r="V262" s="496"/>
      <c r="W262" s="462">
        <v>461</v>
      </c>
      <c r="X262" s="462">
        <v>74800</v>
      </c>
      <c r="Y262" s="462">
        <v>143</v>
      </c>
      <c r="Z262" s="453">
        <v>27.777999999999999</v>
      </c>
      <c r="AA262" s="453">
        <v>135.62200000000001</v>
      </c>
      <c r="AB262" s="453">
        <v>1.67</v>
      </c>
      <c r="AC262" s="462">
        <v>1</v>
      </c>
      <c r="AD262" s="500" t="s">
        <v>338</v>
      </c>
    </row>
    <row r="263" spans="1:30" ht="15" thickBot="1">
      <c r="A263" s="588" t="s">
        <v>459</v>
      </c>
      <c r="B263" s="590"/>
      <c r="C263" s="520">
        <v>45321</v>
      </c>
      <c r="D263" s="588" t="s">
        <v>338</v>
      </c>
      <c r="E263" s="590"/>
      <c r="F263" s="496"/>
      <c r="G263" s="462">
        <v>24</v>
      </c>
      <c r="H263" s="455">
        <v>266.60000000000002</v>
      </c>
      <c r="I263" s="455">
        <v>45.322000000000003</v>
      </c>
      <c r="J263" s="455">
        <v>221.27799999999999</v>
      </c>
      <c r="K263" s="455">
        <v>3.44</v>
      </c>
      <c r="L263" s="454">
        <v>83</v>
      </c>
      <c r="M263" s="462">
        <v>76</v>
      </c>
      <c r="N263" s="588" t="s">
        <v>1508</v>
      </c>
      <c r="O263" s="589"/>
      <c r="P263" s="590"/>
      <c r="Q263" s="454">
        <v>14.3</v>
      </c>
      <c r="R263" s="454">
        <v>60.3</v>
      </c>
      <c r="S263" s="462">
        <v>0</v>
      </c>
      <c r="T263" s="462">
        <v>0</v>
      </c>
      <c r="U263" s="462">
        <v>110</v>
      </c>
      <c r="V263" s="496"/>
      <c r="W263" s="462">
        <v>461</v>
      </c>
      <c r="X263" s="462">
        <v>74800</v>
      </c>
      <c r="Y263" s="462">
        <v>237</v>
      </c>
      <c r="Z263" s="453">
        <v>45.322000000000003</v>
      </c>
      <c r="AA263" s="453">
        <v>221.27799999999999</v>
      </c>
      <c r="AB263" s="453">
        <v>3.44</v>
      </c>
      <c r="AC263" s="462">
        <v>1</v>
      </c>
      <c r="AD263" s="500" t="s">
        <v>338</v>
      </c>
    </row>
    <row r="264" spans="1:30" ht="15" thickBot="1">
      <c r="A264" s="588" t="s">
        <v>1155</v>
      </c>
      <c r="B264" s="590"/>
      <c r="C264" s="520">
        <v>45310</v>
      </c>
      <c r="D264" s="588" t="s">
        <v>338</v>
      </c>
      <c r="E264" s="590"/>
      <c r="F264" s="496"/>
      <c r="G264" s="462">
        <v>24</v>
      </c>
      <c r="H264" s="455">
        <v>764</v>
      </c>
      <c r="I264" s="455">
        <v>213.92</v>
      </c>
      <c r="J264" s="455">
        <v>550.08000000000004</v>
      </c>
      <c r="K264" s="455">
        <v>16.170000000000002</v>
      </c>
      <c r="L264" s="454">
        <v>72</v>
      </c>
      <c r="M264" s="462">
        <v>76</v>
      </c>
      <c r="N264" s="588" t="s">
        <v>1509</v>
      </c>
      <c r="O264" s="589"/>
      <c r="P264" s="590"/>
      <c r="Q264" s="454">
        <v>17</v>
      </c>
      <c r="R264" s="454">
        <v>54</v>
      </c>
      <c r="S264" s="462">
        <v>0</v>
      </c>
      <c r="T264" s="462">
        <v>0</v>
      </c>
      <c r="U264" s="462">
        <v>65</v>
      </c>
      <c r="V264" s="462">
        <v>881</v>
      </c>
      <c r="W264" s="462">
        <v>431</v>
      </c>
      <c r="X264" s="462">
        <v>56000</v>
      </c>
      <c r="Y264" s="462">
        <v>520</v>
      </c>
      <c r="Z264" s="453">
        <v>213.92</v>
      </c>
      <c r="AA264" s="453">
        <v>550.08000000000004</v>
      </c>
      <c r="AB264" s="453">
        <v>16.170000000000002</v>
      </c>
      <c r="AC264" s="462">
        <v>1</v>
      </c>
      <c r="AD264" s="500" t="s">
        <v>338</v>
      </c>
    </row>
    <row r="265" spans="1:30" ht="15" thickBot="1">
      <c r="A265" s="588" t="s">
        <v>1936</v>
      </c>
      <c r="B265" s="590"/>
      <c r="C265" s="520">
        <v>45311</v>
      </c>
      <c r="D265" s="588" t="s">
        <v>338</v>
      </c>
      <c r="E265" s="590"/>
      <c r="F265" s="496"/>
      <c r="G265" s="462">
        <v>24</v>
      </c>
      <c r="H265" s="455">
        <v>824</v>
      </c>
      <c r="I265" s="455">
        <v>65.92</v>
      </c>
      <c r="J265" s="455">
        <v>758.08</v>
      </c>
      <c r="K265" s="455">
        <v>1.89</v>
      </c>
      <c r="L265" s="454">
        <v>92</v>
      </c>
      <c r="M265" s="462">
        <v>29</v>
      </c>
      <c r="N265" s="588" t="s">
        <v>1937</v>
      </c>
      <c r="O265" s="589"/>
      <c r="P265" s="590"/>
      <c r="Q265" s="454">
        <v>21.1</v>
      </c>
      <c r="R265" s="454">
        <v>53</v>
      </c>
      <c r="S265" s="462">
        <v>0</v>
      </c>
      <c r="T265" s="462">
        <v>0</v>
      </c>
      <c r="U265" s="462">
        <v>40</v>
      </c>
      <c r="V265" s="462">
        <v>511</v>
      </c>
      <c r="W265" s="462">
        <v>406</v>
      </c>
      <c r="X265" s="462">
        <v>2450</v>
      </c>
      <c r="Y265" s="462">
        <v>160</v>
      </c>
      <c r="Z265" s="453">
        <v>65.92</v>
      </c>
      <c r="AA265" s="453">
        <v>758.08</v>
      </c>
      <c r="AB265" s="453">
        <v>1.89</v>
      </c>
      <c r="AC265" s="462">
        <v>1</v>
      </c>
      <c r="AD265" s="500" t="s">
        <v>338</v>
      </c>
    </row>
    <row r="266" spans="1:30" ht="15" thickBot="1">
      <c r="A266" s="588" t="s">
        <v>1063</v>
      </c>
      <c r="B266" s="590"/>
      <c r="C266" s="520">
        <v>45310</v>
      </c>
      <c r="D266" s="588" t="s">
        <v>338</v>
      </c>
      <c r="E266" s="590"/>
      <c r="F266" s="496"/>
      <c r="G266" s="462">
        <v>24</v>
      </c>
      <c r="H266" s="455">
        <v>587</v>
      </c>
      <c r="I266" s="455">
        <v>264.14999999999998</v>
      </c>
      <c r="J266" s="455">
        <v>322.85000000000002</v>
      </c>
      <c r="K266" s="455">
        <v>20.18</v>
      </c>
      <c r="L266" s="454">
        <v>55</v>
      </c>
      <c r="M266" s="462">
        <v>76</v>
      </c>
      <c r="N266" s="588" t="s">
        <v>1510</v>
      </c>
      <c r="O266" s="589"/>
      <c r="P266" s="590"/>
      <c r="Q266" s="454">
        <v>16.600000000000001</v>
      </c>
      <c r="R266" s="454">
        <v>60</v>
      </c>
      <c r="S266" s="462">
        <v>0</v>
      </c>
      <c r="T266" s="462">
        <v>0</v>
      </c>
      <c r="U266" s="462">
        <v>100</v>
      </c>
      <c r="V266" s="462">
        <v>890</v>
      </c>
      <c r="W266" s="462">
        <v>480</v>
      </c>
      <c r="X266" s="462">
        <v>85000</v>
      </c>
      <c r="Y266" s="462">
        <v>840</v>
      </c>
      <c r="Z266" s="453">
        <v>264.14999999999998</v>
      </c>
      <c r="AA266" s="453">
        <v>322.85000000000002</v>
      </c>
      <c r="AB266" s="453">
        <v>20.18</v>
      </c>
      <c r="AC266" s="462">
        <v>1</v>
      </c>
      <c r="AD266" s="500" t="s">
        <v>338</v>
      </c>
    </row>
    <row r="267" spans="1:30" ht="15" thickBot="1">
      <c r="A267" s="588" t="s">
        <v>1247</v>
      </c>
      <c r="B267" s="590"/>
      <c r="C267" s="520">
        <v>45311</v>
      </c>
      <c r="D267" s="588" t="s">
        <v>338</v>
      </c>
      <c r="E267" s="590"/>
      <c r="F267" s="496"/>
      <c r="G267" s="462">
        <v>24</v>
      </c>
      <c r="H267" s="455">
        <v>930</v>
      </c>
      <c r="I267" s="455">
        <v>139.5</v>
      </c>
      <c r="J267" s="455">
        <v>790.5</v>
      </c>
      <c r="K267" s="455">
        <v>10.56</v>
      </c>
      <c r="L267" s="454">
        <v>85</v>
      </c>
      <c r="M267" s="462">
        <v>76</v>
      </c>
      <c r="N267" s="588" t="s">
        <v>1511</v>
      </c>
      <c r="O267" s="589"/>
      <c r="P267" s="590"/>
      <c r="Q267" s="454">
        <v>15.1</v>
      </c>
      <c r="R267" s="454">
        <v>59</v>
      </c>
      <c r="S267" s="462">
        <v>0</v>
      </c>
      <c r="T267" s="462">
        <v>0</v>
      </c>
      <c r="U267" s="462">
        <v>80</v>
      </c>
      <c r="V267" s="462">
        <v>729</v>
      </c>
      <c r="W267" s="462">
        <v>452</v>
      </c>
      <c r="X267" s="462">
        <v>78500</v>
      </c>
      <c r="Y267" s="462">
        <v>450</v>
      </c>
      <c r="Z267" s="453">
        <v>139.5</v>
      </c>
      <c r="AA267" s="453">
        <v>790.5</v>
      </c>
      <c r="AB267" s="453">
        <v>10.56</v>
      </c>
      <c r="AC267" s="462">
        <v>1</v>
      </c>
      <c r="AD267" s="500" t="s">
        <v>338</v>
      </c>
    </row>
    <row r="268" spans="1:30" ht="15" thickBot="1">
      <c r="A268" s="588" t="s">
        <v>1512</v>
      </c>
      <c r="B268" s="590"/>
      <c r="C268" s="520">
        <v>45293</v>
      </c>
      <c r="D268" s="588" t="s">
        <v>338</v>
      </c>
      <c r="E268" s="590"/>
      <c r="F268" s="496"/>
      <c r="G268" s="462">
        <v>24</v>
      </c>
      <c r="H268" s="455">
        <v>83</v>
      </c>
      <c r="I268" s="455">
        <v>71.38</v>
      </c>
      <c r="J268" s="455">
        <v>11.62</v>
      </c>
      <c r="K268" s="455">
        <v>5.43</v>
      </c>
      <c r="L268" s="454">
        <v>14</v>
      </c>
      <c r="M268" s="462">
        <v>76</v>
      </c>
      <c r="N268" s="588" t="s">
        <v>1513</v>
      </c>
      <c r="O268" s="589"/>
      <c r="P268" s="590"/>
      <c r="Q268" s="454">
        <v>17.8</v>
      </c>
      <c r="R268" s="454">
        <v>52.1</v>
      </c>
      <c r="S268" s="462">
        <v>0</v>
      </c>
      <c r="T268" s="462">
        <v>0</v>
      </c>
      <c r="U268" s="462">
        <v>120</v>
      </c>
      <c r="V268" s="462">
        <v>424</v>
      </c>
      <c r="W268" s="462">
        <v>415</v>
      </c>
      <c r="X268" s="462">
        <v>22500</v>
      </c>
      <c r="Y268" s="462">
        <v>120</v>
      </c>
      <c r="Z268" s="453">
        <v>71.38</v>
      </c>
      <c r="AA268" s="453">
        <v>11.62</v>
      </c>
      <c r="AB268" s="453">
        <v>5.43</v>
      </c>
      <c r="AC268" s="462">
        <v>1</v>
      </c>
      <c r="AD268" s="500" t="s">
        <v>338</v>
      </c>
    </row>
    <row r="269" spans="1:30" ht="15" thickBot="1">
      <c r="A269" s="588" t="s">
        <v>1514</v>
      </c>
      <c r="B269" s="590"/>
      <c r="C269" s="520">
        <v>45321</v>
      </c>
      <c r="D269" s="588" t="s">
        <v>338</v>
      </c>
      <c r="E269" s="590"/>
      <c r="F269" s="496"/>
      <c r="G269" s="462">
        <v>24</v>
      </c>
      <c r="H269" s="455">
        <v>25</v>
      </c>
      <c r="I269" s="455">
        <v>22</v>
      </c>
      <c r="J269" s="455">
        <v>3</v>
      </c>
      <c r="K269" s="455">
        <v>1.32</v>
      </c>
      <c r="L269" s="454">
        <v>12</v>
      </c>
      <c r="M269" s="462">
        <v>60</v>
      </c>
      <c r="N269" s="588" t="s">
        <v>1515</v>
      </c>
      <c r="O269" s="589"/>
      <c r="P269" s="590"/>
      <c r="Q269" s="454">
        <v>14.2</v>
      </c>
      <c r="R269" s="454">
        <v>54.5</v>
      </c>
      <c r="S269" s="462">
        <v>0</v>
      </c>
      <c r="T269" s="462">
        <v>0</v>
      </c>
      <c r="U269" s="462">
        <v>400</v>
      </c>
      <c r="V269" s="462">
        <v>240</v>
      </c>
      <c r="W269" s="462">
        <v>384</v>
      </c>
      <c r="X269" s="462">
        <v>14500</v>
      </c>
      <c r="Y269" s="496"/>
      <c r="Z269" s="453">
        <v>22</v>
      </c>
      <c r="AA269" s="453">
        <v>3</v>
      </c>
      <c r="AB269" s="453">
        <v>1.32</v>
      </c>
      <c r="AC269" s="462">
        <v>1</v>
      </c>
      <c r="AD269" s="500" t="s">
        <v>338</v>
      </c>
    </row>
    <row r="270" spans="1:30" ht="15" thickBot="1">
      <c r="A270" s="588" t="s">
        <v>1516</v>
      </c>
      <c r="B270" s="590"/>
      <c r="C270" s="520">
        <v>45321</v>
      </c>
      <c r="D270" s="588" t="s">
        <v>338</v>
      </c>
      <c r="E270" s="590"/>
      <c r="F270" s="496"/>
      <c r="G270" s="462">
        <v>24</v>
      </c>
      <c r="H270" s="455">
        <v>25</v>
      </c>
      <c r="I270" s="455">
        <v>22</v>
      </c>
      <c r="J270" s="455">
        <v>3</v>
      </c>
      <c r="K270" s="455">
        <v>1.67</v>
      </c>
      <c r="L270" s="454">
        <v>12</v>
      </c>
      <c r="M270" s="462">
        <v>76</v>
      </c>
      <c r="N270" s="588" t="s">
        <v>1517</v>
      </c>
      <c r="O270" s="589"/>
      <c r="P270" s="590"/>
      <c r="Q270" s="454">
        <v>14.2</v>
      </c>
      <c r="R270" s="454">
        <v>54.5</v>
      </c>
      <c r="S270" s="462">
        <v>0</v>
      </c>
      <c r="T270" s="462">
        <v>0</v>
      </c>
      <c r="U270" s="462">
        <v>400</v>
      </c>
      <c r="V270" s="462">
        <v>240</v>
      </c>
      <c r="W270" s="462">
        <v>384</v>
      </c>
      <c r="X270" s="462">
        <v>14500</v>
      </c>
      <c r="Y270" s="462">
        <v>50</v>
      </c>
      <c r="Z270" s="453">
        <v>22</v>
      </c>
      <c r="AA270" s="453">
        <v>3</v>
      </c>
      <c r="AB270" s="453">
        <v>1.67</v>
      </c>
      <c r="AC270" s="462">
        <v>1</v>
      </c>
      <c r="AD270" s="500" t="s">
        <v>338</v>
      </c>
    </row>
    <row r="271" spans="1:30" ht="15" thickBot="1">
      <c r="A271" s="588" t="s">
        <v>990</v>
      </c>
      <c r="B271" s="590"/>
      <c r="C271" s="520">
        <v>45306</v>
      </c>
      <c r="D271" s="588" t="s">
        <v>338</v>
      </c>
      <c r="E271" s="590"/>
      <c r="F271" s="496"/>
      <c r="G271" s="462">
        <v>24</v>
      </c>
      <c r="H271" s="455">
        <v>815</v>
      </c>
      <c r="I271" s="455">
        <v>114.1</v>
      </c>
      <c r="J271" s="455">
        <v>700.9</v>
      </c>
      <c r="K271" s="455">
        <v>8.67</v>
      </c>
      <c r="L271" s="454">
        <v>86</v>
      </c>
      <c r="M271" s="462">
        <v>76</v>
      </c>
      <c r="N271" s="588" t="s">
        <v>1518</v>
      </c>
      <c r="O271" s="589"/>
      <c r="P271" s="590"/>
      <c r="Q271" s="454">
        <v>17</v>
      </c>
      <c r="R271" s="454">
        <v>54.5</v>
      </c>
      <c r="S271" s="462">
        <v>0</v>
      </c>
      <c r="T271" s="462">
        <v>0</v>
      </c>
      <c r="U271" s="462">
        <v>64</v>
      </c>
      <c r="V271" s="462">
        <v>617</v>
      </c>
      <c r="W271" s="462">
        <v>436</v>
      </c>
      <c r="X271" s="462">
        <v>50000</v>
      </c>
      <c r="Y271" s="462">
        <v>350</v>
      </c>
      <c r="Z271" s="453">
        <v>114.1</v>
      </c>
      <c r="AA271" s="453">
        <v>700.9</v>
      </c>
      <c r="AB271" s="453">
        <v>8.67</v>
      </c>
      <c r="AC271" s="462">
        <v>1</v>
      </c>
      <c r="AD271" s="500" t="s">
        <v>338</v>
      </c>
    </row>
    <row r="272" spans="1:30" ht="15" thickBot="1">
      <c r="A272" s="591" t="s">
        <v>37</v>
      </c>
      <c r="B272" s="590"/>
      <c r="C272" s="496"/>
      <c r="D272" s="591" t="s">
        <v>338</v>
      </c>
      <c r="E272" s="590"/>
      <c r="F272" s="496"/>
      <c r="G272" s="496"/>
      <c r="H272" s="521">
        <v>4483</v>
      </c>
      <c r="I272" s="521">
        <v>986.07</v>
      </c>
      <c r="J272" s="521">
        <v>3496.93</v>
      </c>
      <c r="K272" s="521">
        <v>71</v>
      </c>
      <c r="L272" s="496"/>
      <c r="M272" s="522">
        <v>72</v>
      </c>
      <c r="N272" s="504"/>
      <c r="O272" s="483"/>
      <c r="P272" s="452"/>
      <c r="Q272" s="496"/>
      <c r="R272" s="496"/>
      <c r="S272" s="496"/>
      <c r="T272" s="496"/>
      <c r="U272" s="496"/>
      <c r="V272" s="496"/>
      <c r="W272" s="496"/>
      <c r="X272" s="496"/>
      <c r="Y272" s="462">
        <v>2870</v>
      </c>
      <c r="Z272" s="523">
        <v>986.07</v>
      </c>
      <c r="AA272" s="523">
        <v>3496.93</v>
      </c>
      <c r="AB272" s="523">
        <v>71</v>
      </c>
      <c r="AC272" s="496"/>
      <c r="AD272" s="496"/>
    </row>
    <row r="273" spans="1:30" ht="15" thickBot="1">
      <c r="A273" s="519" t="s">
        <v>1115</v>
      </c>
      <c r="D273" s="597" t="s">
        <v>440</v>
      </c>
      <c r="E273" s="595"/>
      <c r="F273" s="598" t="s">
        <v>440</v>
      </c>
      <c r="G273" s="595"/>
      <c r="H273" s="597" t="s">
        <v>1113</v>
      </c>
      <c r="I273" s="595"/>
      <c r="J273" s="595"/>
    </row>
    <row r="274" spans="1:30" ht="15" thickBot="1">
      <c r="A274" s="601" t="s">
        <v>315</v>
      </c>
      <c r="B274" s="602"/>
      <c r="C274" s="601" t="s">
        <v>38</v>
      </c>
      <c r="D274" s="601" t="s">
        <v>76</v>
      </c>
      <c r="E274" s="602"/>
      <c r="F274" s="601" t="s">
        <v>441</v>
      </c>
      <c r="G274" s="601" t="s">
        <v>442</v>
      </c>
      <c r="H274" s="601" t="s">
        <v>443</v>
      </c>
      <c r="I274" s="601" t="s">
        <v>314</v>
      </c>
      <c r="J274" s="601" t="s">
        <v>444</v>
      </c>
      <c r="K274" s="601" t="s">
        <v>445</v>
      </c>
      <c r="L274" s="601" t="s">
        <v>173</v>
      </c>
      <c r="M274" s="601" t="s">
        <v>446</v>
      </c>
      <c r="N274" s="445" t="s">
        <v>447</v>
      </c>
      <c r="O274" s="502"/>
      <c r="P274" s="443"/>
      <c r="Q274" s="601" t="s">
        <v>336</v>
      </c>
      <c r="R274" s="601" t="s">
        <v>448</v>
      </c>
      <c r="S274" s="601" t="s">
        <v>449</v>
      </c>
      <c r="T274" s="601" t="s">
        <v>450</v>
      </c>
      <c r="U274" s="490" t="s">
        <v>451</v>
      </c>
      <c r="V274" s="601" t="s">
        <v>136</v>
      </c>
      <c r="W274" s="601" t="s">
        <v>452</v>
      </c>
      <c r="X274" s="601" t="s">
        <v>453</v>
      </c>
      <c r="Y274" s="601" t="s">
        <v>454</v>
      </c>
      <c r="Z274" s="612" t="s">
        <v>314</v>
      </c>
      <c r="AA274" s="612" t="s">
        <v>444</v>
      </c>
      <c r="AB274" s="612" t="s">
        <v>445</v>
      </c>
      <c r="AC274" s="612" t="s">
        <v>455</v>
      </c>
      <c r="AD274" s="612" t="s">
        <v>1</v>
      </c>
    </row>
    <row r="275" spans="1:30" ht="15" thickBot="1">
      <c r="A275" s="603"/>
      <c r="B275" s="604"/>
      <c r="C275" s="605"/>
      <c r="D275" s="603"/>
      <c r="E275" s="604"/>
      <c r="F275" s="605"/>
      <c r="G275" s="605"/>
      <c r="H275" s="605"/>
      <c r="I275" s="605"/>
      <c r="J275" s="605"/>
      <c r="K275" s="605"/>
      <c r="L275" s="605"/>
      <c r="M275" s="605"/>
      <c r="N275" s="481" t="s">
        <v>456</v>
      </c>
      <c r="O275" s="479"/>
      <c r="P275" s="448"/>
      <c r="Q275" s="605"/>
      <c r="R275" s="605"/>
      <c r="S275" s="605"/>
      <c r="T275" s="605"/>
      <c r="U275" s="491" t="s">
        <v>457</v>
      </c>
      <c r="V275" s="605"/>
      <c r="W275" s="605"/>
      <c r="X275" s="605"/>
      <c r="Y275" s="605"/>
      <c r="Z275" s="613"/>
      <c r="AA275" s="613"/>
      <c r="AB275" s="613"/>
      <c r="AC275" s="613"/>
      <c r="AD275" s="613"/>
    </row>
    <row r="276" spans="1:30" ht="15" thickBot="1">
      <c r="A276" s="588" t="s">
        <v>77</v>
      </c>
      <c r="B276" s="590"/>
      <c r="C276" s="520">
        <v>45308</v>
      </c>
      <c r="D276" s="588" t="s">
        <v>65</v>
      </c>
      <c r="E276" s="590"/>
      <c r="F276" s="496"/>
      <c r="G276" s="462">
        <v>24</v>
      </c>
      <c r="H276" s="455">
        <v>592</v>
      </c>
      <c r="I276" s="455">
        <v>177.6</v>
      </c>
      <c r="J276" s="455">
        <v>414.4</v>
      </c>
      <c r="K276" s="455">
        <v>1.6</v>
      </c>
      <c r="L276" s="454">
        <v>70</v>
      </c>
      <c r="M276" s="462">
        <v>9</v>
      </c>
      <c r="N276" s="504"/>
      <c r="O276" s="483"/>
      <c r="P276" s="452"/>
      <c r="Q276" s="454">
        <v>31.9</v>
      </c>
      <c r="R276" s="454">
        <v>0</v>
      </c>
      <c r="S276" s="462">
        <v>0</v>
      </c>
      <c r="T276" s="462">
        <v>0</v>
      </c>
      <c r="U276" s="462">
        <v>100</v>
      </c>
      <c r="V276" s="496"/>
      <c r="W276" s="496"/>
      <c r="X276" s="462">
        <v>700</v>
      </c>
      <c r="Y276" s="462">
        <v>300</v>
      </c>
      <c r="Z276" s="453">
        <v>177.59899999999999</v>
      </c>
      <c r="AA276" s="453">
        <v>414.4</v>
      </c>
      <c r="AB276" s="453">
        <v>1.6</v>
      </c>
      <c r="AC276" s="484">
        <v>0.99999000000000005</v>
      </c>
      <c r="AD276" s="500" t="s">
        <v>65</v>
      </c>
    </row>
    <row r="277" spans="1:30" ht="15" thickBot="1">
      <c r="A277" s="588" t="s">
        <v>261</v>
      </c>
      <c r="B277" s="590"/>
      <c r="C277" s="520">
        <v>45317</v>
      </c>
      <c r="D277" s="588" t="s">
        <v>65</v>
      </c>
      <c r="E277" s="590"/>
      <c r="F277" s="496"/>
      <c r="G277" s="462">
        <v>24</v>
      </c>
      <c r="H277" s="455">
        <v>900</v>
      </c>
      <c r="I277" s="455">
        <v>171</v>
      </c>
      <c r="J277" s="455">
        <v>729</v>
      </c>
      <c r="K277" s="455">
        <v>14.95</v>
      </c>
      <c r="L277" s="454">
        <v>81</v>
      </c>
      <c r="M277" s="462">
        <v>87</v>
      </c>
      <c r="N277" s="588" t="s">
        <v>1519</v>
      </c>
      <c r="O277" s="589"/>
      <c r="P277" s="590"/>
      <c r="Q277" s="454">
        <v>19.3</v>
      </c>
      <c r="R277" s="454">
        <v>54.7</v>
      </c>
      <c r="S277" s="462">
        <v>0</v>
      </c>
      <c r="T277" s="462">
        <v>0</v>
      </c>
      <c r="U277" s="462">
        <v>150</v>
      </c>
      <c r="V277" s="462">
        <v>976</v>
      </c>
      <c r="W277" s="462">
        <v>458</v>
      </c>
      <c r="X277" s="462">
        <v>1300</v>
      </c>
      <c r="Y277" s="462">
        <v>600</v>
      </c>
      <c r="Z277" s="453">
        <v>170.999</v>
      </c>
      <c r="AA277" s="453">
        <v>729</v>
      </c>
      <c r="AB277" s="453">
        <v>14.95</v>
      </c>
      <c r="AC277" s="484">
        <v>0.99999000000000005</v>
      </c>
      <c r="AD277" s="500" t="s">
        <v>65</v>
      </c>
    </row>
    <row r="278" spans="1:30" ht="15" thickBot="1">
      <c r="A278" s="588" t="s">
        <v>676</v>
      </c>
      <c r="B278" s="590"/>
      <c r="C278" s="520">
        <v>45305</v>
      </c>
      <c r="D278" s="588" t="s">
        <v>65</v>
      </c>
      <c r="E278" s="590"/>
      <c r="F278" s="496"/>
      <c r="G278" s="462">
        <v>24</v>
      </c>
      <c r="H278" s="455">
        <v>275</v>
      </c>
      <c r="I278" s="455">
        <v>266.75</v>
      </c>
      <c r="J278" s="455">
        <v>8.25</v>
      </c>
      <c r="K278" s="455">
        <v>22.41</v>
      </c>
      <c r="L278" s="454">
        <v>3</v>
      </c>
      <c r="M278" s="462">
        <v>84</v>
      </c>
      <c r="N278" s="588" t="s">
        <v>1888</v>
      </c>
      <c r="O278" s="589"/>
      <c r="P278" s="590"/>
      <c r="Q278" s="454">
        <v>20.3</v>
      </c>
      <c r="R278" s="454">
        <v>52.1</v>
      </c>
      <c r="S278" s="462">
        <v>0</v>
      </c>
      <c r="T278" s="462">
        <v>0</v>
      </c>
      <c r="U278" s="462">
        <v>85</v>
      </c>
      <c r="V278" s="462">
        <v>231</v>
      </c>
      <c r="W278" s="462">
        <v>395</v>
      </c>
      <c r="X278" s="462">
        <v>14200</v>
      </c>
      <c r="Y278" s="462">
        <v>130</v>
      </c>
      <c r="Z278" s="453">
        <v>266.74799999999999</v>
      </c>
      <c r="AA278" s="453">
        <v>8.25</v>
      </c>
      <c r="AB278" s="453">
        <v>22.41</v>
      </c>
      <c r="AC278" s="484">
        <v>0.99999000000000005</v>
      </c>
      <c r="AD278" s="500" t="s">
        <v>65</v>
      </c>
    </row>
    <row r="279" spans="1:30" ht="15" thickBot="1">
      <c r="A279" s="588" t="s">
        <v>260</v>
      </c>
      <c r="B279" s="590"/>
      <c r="C279" s="520">
        <v>45316</v>
      </c>
      <c r="D279" s="588" t="s">
        <v>65</v>
      </c>
      <c r="E279" s="590"/>
      <c r="F279" s="496"/>
      <c r="G279" s="462">
        <v>24</v>
      </c>
      <c r="H279" s="455">
        <v>700</v>
      </c>
      <c r="I279" s="455">
        <v>392</v>
      </c>
      <c r="J279" s="455">
        <v>308</v>
      </c>
      <c r="K279" s="455">
        <v>32.93</v>
      </c>
      <c r="L279" s="454">
        <v>44</v>
      </c>
      <c r="M279" s="462">
        <v>84</v>
      </c>
      <c r="N279" s="588" t="s">
        <v>1520</v>
      </c>
      <c r="O279" s="589"/>
      <c r="P279" s="590"/>
      <c r="Q279" s="454">
        <v>18.399999999999999</v>
      </c>
      <c r="R279" s="454">
        <v>64.599999999999994</v>
      </c>
      <c r="S279" s="462">
        <v>0</v>
      </c>
      <c r="T279" s="462">
        <v>0</v>
      </c>
      <c r="U279" s="462">
        <v>180</v>
      </c>
      <c r="V279" s="496"/>
      <c r="W279" s="462">
        <v>460</v>
      </c>
      <c r="X279" s="462">
        <v>17200</v>
      </c>
      <c r="Y279" s="462">
        <v>610</v>
      </c>
      <c r="Z279" s="453">
        <v>391.99799999999999</v>
      </c>
      <c r="AA279" s="453">
        <v>308</v>
      </c>
      <c r="AB279" s="453">
        <v>32.93</v>
      </c>
      <c r="AC279" s="484">
        <v>0.99999000000000005</v>
      </c>
      <c r="AD279" s="500" t="s">
        <v>65</v>
      </c>
    </row>
    <row r="280" spans="1:30" ht="15" thickBot="1">
      <c r="A280" s="588" t="s">
        <v>248</v>
      </c>
      <c r="B280" s="590"/>
      <c r="C280" s="520">
        <v>45308</v>
      </c>
      <c r="D280" s="588" t="s">
        <v>65</v>
      </c>
      <c r="E280" s="590"/>
      <c r="F280" s="496"/>
      <c r="G280" s="462">
        <v>24</v>
      </c>
      <c r="H280" s="455">
        <v>300</v>
      </c>
      <c r="I280" s="455">
        <v>240</v>
      </c>
      <c r="J280" s="455">
        <v>60</v>
      </c>
      <c r="K280" s="455">
        <v>19.489999999999998</v>
      </c>
      <c r="L280" s="454">
        <v>20</v>
      </c>
      <c r="M280" s="462">
        <v>81</v>
      </c>
      <c r="N280" s="588" t="s">
        <v>1521</v>
      </c>
      <c r="O280" s="589"/>
      <c r="P280" s="590"/>
      <c r="Q280" s="454">
        <v>18.2</v>
      </c>
      <c r="R280" s="454">
        <v>60</v>
      </c>
      <c r="S280" s="462">
        <v>0</v>
      </c>
      <c r="T280" s="462">
        <v>0</v>
      </c>
      <c r="U280" s="462">
        <v>150</v>
      </c>
      <c r="V280" s="496"/>
      <c r="W280" s="462">
        <v>465</v>
      </c>
      <c r="X280" s="462">
        <v>6600</v>
      </c>
      <c r="Y280" s="462">
        <v>500</v>
      </c>
      <c r="Z280" s="453">
        <v>119.999</v>
      </c>
      <c r="AA280" s="453">
        <v>30</v>
      </c>
      <c r="AB280" s="453">
        <v>9.7449999999999992</v>
      </c>
      <c r="AC280" s="484">
        <v>0.99999000000000005</v>
      </c>
      <c r="AD280" s="500" t="s">
        <v>65</v>
      </c>
    </row>
    <row r="281" spans="1:30" ht="15" thickBot="1">
      <c r="A281" s="588" t="s">
        <v>157</v>
      </c>
      <c r="B281" s="590"/>
      <c r="C281" s="520">
        <v>45315</v>
      </c>
      <c r="D281" s="588" t="s">
        <v>65</v>
      </c>
      <c r="E281" s="590"/>
      <c r="F281" s="496"/>
      <c r="G281" s="462">
        <v>24</v>
      </c>
      <c r="H281" s="455">
        <v>660</v>
      </c>
      <c r="I281" s="455">
        <v>316.8</v>
      </c>
      <c r="J281" s="455">
        <v>343.2</v>
      </c>
      <c r="K281" s="455">
        <v>26.61</v>
      </c>
      <c r="L281" s="454">
        <v>52</v>
      </c>
      <c r="M281" s="462">
        <v>84</v>
      </c>
      <c r="N281" s="588" t="s">
        <v>1522</v>
      </c>
      <c r="O281" s="589"/>
      <c r="P281" s="590"/>
      <c r="Q281" s="454">
        <v>18.3</v>
      </c>
      <c r="R281" s="454">
        <v>60</v>
      </c>
      <c r="S281" s="462">
        <v>0</v>
      </c>
      <c r="T281" s="462">
        <v>0</v>
      </c>
      <c r="U281" s="462">
        <v>130</v>
      </c>
      <c r="V281" s="462">
        <v>418</v>
      </c>
      <c r="W281" s="462">
        <v>460</v>
      </c>
      <c r="X281" s="462">
        <v>17300</v>
      </c>
      <c r="Y281" s="462">
        <v>700</v>
      </c>
      <c r="Z281" s="453">
        <v>316.798</v>
      </c>
      <c r="AA281" s="453">
        <v>343.2</v>
      </c>
      <c r="AB281" s="453">
        <v>26.61</v>
      </c>
      <c r="AC281" s="484">
        <v>0.99999000000000005</v>
      </c>
      <c r="AD281" s="500" t="s">
        <v>65</v>
      </c>
    </row>
    <row r="282" spans="1:30" ht="15" thickBot="1">
      <c r="A282" s="588" t="s">
        <v>258</v>
      </c>
      <c r="B282" s="590"/>
      <c r="C282" s="520">
        <v>45315</v>
      </c>
      <c r="D282" s="588" t="s">
        <v>65</v>
      </c>
      <c r="E282" s="590"/>
      <c r="F282" s="496"/>
      <c r="G282" s="462">
        <v>24</v>
      </c>
      <c r="H282" s="455">
        <v>1070</v>
      </c>
      <c r="I282" s="455">
        <v>53.5</v>
      </c>
      <c r="J282" s="455">
        <v>1016.5</v>
      </c>
      <c r="K282" s="455">
        <v>4.49</v>
      </c>
      <c r="L282" s="454">
        <v>95</v>
      </c>
      <c r="M282" s="462">
        <v>84</v>
      </c>
      <c r="N282" s="588" t="s">
        <v>1523</v>
      </c>
      <c r="O282" s="589"/>
      <c r="P282" s="590"/>
      <c r="Q282" s="454">
        <v>17.7</v>
      </c>
      <c r="R282" s="454">
        <v>62.1</v>
      </c>
      <c r="S282" s="462">
        <v>0</v>
      </c>
      <c r="T282" s="462">
        <v>0</v>
      </c>
      <c r="U282" s="462">
        <v>150</v>
      </c>
      <c r="V282" s="462">
        <v>477</v>
      </c>
      <c r="W282" s="462">
        <v>460</v>
      </c>
      <c r="X282" s="462">
        <v>1200</v>
      </c>
      <c r="Y282" s="462">
        <v>550</v>
      </c>
      <c r="Z282" s="453">
        <v>53.5</v>
      </c>
      <c r="AA282" s="453">
        <v>1016.5</v>
      </c>
      <c r="AB282" s="453">
        <v>4.49</v>
      </c>
      <c r="AC282" s="484">
        <v>0.99999000000000005</v>
      </c>
      <c r="AD282" s="500" t="s">
        <v>65</v>
      </c>
    </row>
    <row r="283" spans="1:30" ht="15" thickBot="1">
      <c r="A283" s="588" t="s">
        <v>78</v>
      </c>
      <c r="B283" s="590"/>
      <c r="C283" s="520">
        <v>45316</v>
      </c>
      <c r="D283" s="588" t="s">
        <v>65</v>
      </c>
      <c r="E283" s="590"/>
      <c r="F283" s="496"/>
      <c r="G283" s="462">
        <v>24</v>
      </c>
      <c r="H283" s="455">
        <v>230</v>
      </c>
      <c r="I283" s="455">
        <v>188.6</v>
      </c>
      <c r="J283" s="455">
        <v>41.4</v>
      </c>
      <c r="K283" s="455">
        <v>2.2599999999999998</v>
      </c>
      <c r="L283" s="454">
        <v>18</v>
      </c>
      <c r="M283" s="462">
        <v>12</v>
      </c>
      <c r="N283" s="588" t="s">
        <v>1524</v>
      </c>
      <c r="O283" s="589"/>
      <c r="P283" s="590"/>
      <c r="Q283" s="454">
        <v>31.9</v>
      </c>
      <c r="R283" s="454">
        <v>57.1</v>
      </c>
      <c r="S283" s="462">
        <v>0</v>
      </c>
      <c r="T283" s="462">
        <v>0</v>
      </c>
      <c r="U283" s="462">
        <v>20</v>
      </c>
      <c r="V283" s="462">
        <v>306</v>
      </c>
      <c r="W283" s="462">
        <v>460</v>
      </c>
      <c r="X283" s="462">
        <v>4050</v>
      </c>
      <c r="Y283" s="462">
        <v>500</v>
      </c>
      <c r="Z283" s="453">
        <v>188.59899999999999</v>
      </c>
      <c r="AA283" s="453">
        <v>41.4</v>
      </c>
      <c r="AB283" s="453">
        <v>2.2599999999999998</v>
      </c>
      <c r="AC283" s="484">
        <v>0.99999000000000005</v>
      </c>
      <c r="AD283" s="500" t="s">
        <v>65</v>
      </c>
    </row>
    <row r="284" spans="1:30" ht="15" thickBot="1">
      <c r="A284" s="588" t="s">
        <v>1182</v>
      </c>
      <c r="B284" s="590"/>
      <c r="C284" s="520">
        <v>45305</v>
      </c>
      <c r="D284" s="588" t="s">
        <v>65</v>
      </c>
      <c r="E284" s="590"/>
      <c r="F284" s="496"/>
      <c r="G284" s="462">
        <v>24</v>
      </c>
      <c r="H284" s="455">
        <v>93</v>
      </c>
      <c r="I284" s="455">
        <v>57.66</v>
      </c>
      <c r="J284" s="455">
        <v>35.340000000000003</v>
      </c>
      <c r="K284" s="455">
        <v>4.84</v>
      </c>
      <c r="L284" s="454">
        <v>38</v>
      </c>
      <c r="M284" s="462">
        <v>84</v>
      </c>
      <c r="N284" s="588" t="s">
        <v>1525</v>
      </c>
      <c r="O284" s="589"/>
      <c r="P284" s="590"/>
      <c r="Q284" s="454">
        <v>18.7</v>
      </c>
      <c r="R284" s="454">
        <v>53.3</v>
      </c>
      <c r="S284" s="462">
        <v>0</v>
      </c>
      <c r="T284" s="462">
        <v>0</v>
      </c>
      <c r="U284" s="462">
        <v>40</v>
      </c>
      <c r="V284" s="462">
        <v>0</v>
      </c>
      <c r="W284" s="462">
        <v>480</v>
      </c>
      <c r="X284" s="462">
        <v>9850</v>
      </c>
      <c r="Y284" s="462">
        <v>275</v>
      </c>
      <c r="Z284" s="453">
        <v>57.66</v>
      </c>
      <c r="AA284" s="453">
        <v>35.340000000000003</v>
      </c>
      <c r="AB284" s="453">
        <v>4.84</v>
      </c>
      <c r="AC284" s="484">
        <v>0.99999000000000005</v>
      </c>
      <c r="AD284" s="500" t="s">
        <v>65</v>
      </c>
    </row>
    <row r="285" spans="1:30" ht="15" thickBot="1">
      <c r="A285" s="588" t="s">
        <v>255</v>
      </c>
      <c r="B285" s="590"/>
      <c r="C285" s="520">
        <v>45316</v>
      </c>
      <c r="D285" s="588" t="s">
        <v>65</v>
      </c>
      <c r="E285" s="590"/>
      <c r="F285" s="496"/>
      <c r="G285" s="462">
        <v>24</v>
      </c>
      <c r="H285" s="455">
        <v>950</v>
      </c>
      <c r="I285" s="455">
        <v>171</v>
      </c>
      <c r="J285" s="455">
        <v>779</v>
      </c>
      <c r="K285" s="455">
        <v>14.36</v>
      </c>
      <c r="L285" s="454">
        <v>82</v>
      </c>
      <c r="M285" s="462">
        <v>84</v>
      </c>
      <c r="N285" s="588" t="s">
        <v>1526</v>
      </c>
      <c r="O285" s="589"/>
      <c r="P285" s="590"/>
      <c r="Q285" s="454">
        <v>22.1</v>
      </c>
      <c r="R285" s="454">
        <v>57</v>
      </c>
      <c r="S285" s="462">
        <v>0</v>
      </c>
      <c r="T285" s="462">
        <v>0</v>
      </c>
      <c r="U285" s="462">
        <v>30</v>
      </c>
      <c r="V285" s="462">
        <v>283</v>
      </c>
      <c r="W285" s="462">
        <v>460</v>
      </c>
      <c r="X285" s="462">
        <v>28100</v>
      </c>
      <c r="Y285" s="462">
        <v>1500</v>
      </c>
      <c r="Z285" s="453">
        <v>170.999</v>
      </c>
      <c r="AA285" s="453">
        <v>779</v>
      </c>
      <c r="AB285" s="453">
        <v>14.36</v>
      </c>
      <c r="AC285" s="484">
        <v>0.99999000000000005</v>
      </c>
      <c r="AD285" s="500" t="s">
        <v>65</v>
      </c>
    </row>
    <row r="286" spans="1:30" ht="15" thickBot="1">
      <c r="A286" s="588" t="s">
        <v>81</v>
      </c>
      <c r="B286" s="590"/>
      <c r="C286" s="520">
        <v>45305</v>
      </c>
      <c r="D286" s="588" t="s">
        <v>65</v>
      </c>
      <c r="E286" s="590"/>
      <c r="F286" s="496"/>
      <c r="G286" s="462">
        <v>24</v>
      </c>
      <c r="H286" s="455">
        <v>398</v>
      </c>
      <c r="I286" s="455">
        <v>159.19999999999999</v>
      </c>
      <c r="J286" s="455">
        <v>238.8</v>
      </c>
      <c r="K286" s="455">
        <v>1.91</v>
      </c>
      <c r="L286" s="454">
        <v>60</v>
      </c>
      <c r="M286" s="462">
        <v>12</v>
      </c>
      <c r="N286" s="588" t="s">
        <v>1527</v>
      </c>
      <c r="O286" s="589"/>
      <c r="P286" s="590"/>
      <c r="Q286" s="454">
        <v>18.8</v>
      </c>
      <c r="R286" s="454">
        <v>60</v>
      </c>
      <c r="S286" s="462">
        <v>0</v>
      </c>
      <c r="T286" s="462">
        <v>0</v>
      </c>
      <c r="U286" s="462">
        <v>20</v>
      </c>
      <c r="V286" s="462">
        <v>523</v>
      </c>
      <c r="W286" s="462">
        <v>470</v>
      </c>
      <c r="X286" s="462">
        <v>35700</v>
      </c>
      <c r="Y286" s="462">
        <v>250</v>
      </c>
      <c r="Z286" s="453">
        <v>159.19900000000001</v>
      </c>
      <c r="AA286" s="453">
        <v>238.8</v>
      </c>
      <c r="AB286" s="453">
        <v>1.91</v>
      </c>
      <c r="AC286" s="484">
        <v>0.99999000000000005</v>
      </c>
      <c r="AD286" s="500" t="s">
        <v>65</v>
      </c>
    </row>
    <row r="287" spans="1:30" ht="15" thickBot="1">
      <c r="A287" s="588" t="s">
        <v>297</v>
      </c>
      <c r="B287" s="590"/>
      <c r="C287" s="520">
        <v>45305</v>
      </c>
      <c r="D287" s="588" t="s">
        <v>65</v>
      </c>
      <c r="E287" s="590"/>
      <c r="F287" s="496"/>
      <c r="G287" s="462">
        <v>24</v>
      </c>
      <c r="H287" s="455">
        <v>965</v>
      </c>
      <c r="I287" s="455">
        <v>115.8</v>
      </c>
      <c r="J287" s="455">
        <v>849.2</v>
      </c>
      <c r="K287" s="455">
        <v>9.73</v>
      </c>
      <c r="L287" s="454">
        <v>88</v>
      </c>
      <c r="M287" s="462">
        <v>84</v>
      </c>
      <c r="N287" s="588" t="s">
        <v>1528</v>
      </c>
      <c r="O287" s="589"/>
      <c r="P287" s="590"/>
      <c r="Q287" s="454">
        <v>18</v>
      </c>
      <c r="R287" s="454">
        <v>59.1</v>
      </c>
      <c r="S287" s="462">
        <v>0</v>
      </c>
      <c r="T287" s="462">
        <v>0</v>
      </c>
      <c r="U287" s="462">
        <v>80</v>
      </c>
      <c r="V287" s="462">
        <v>873</v>
      </c>
      <c r="W287" s="462">
        <v>480</v>
      </c>
      <c r="X287" s="462">
        <v>1200</v>
      </c>
      <c r="Y287" s="462">
        <v>800</v>
      </c>
      <c r="Z287" s="453">
        <v>115.8</v>
      </c>
      <c r="AA287" s="453">
        <v>849.2</v>
      </c>
      <c r="AB287" s="453">
        <v>9.73</v>
      </c>
      <c r="AC287" s="484">
        <v>0.99999000000000005</v>
      </c>
      <c r="AD287" s="500" t="s">
        <v>65</v>
      </c>
    </row>
    <row r="288" spans="1:30" ht="15" thickBot="1">
      <c r="A288" s="588" t="s">
        <v>179</v>
      </c>
      <c r="B288" s="590"/>
      <c r="C288" s="520">
        <v>45305</v>
      </c>
      <c r="D288" s="588" t="s">
        <v>65</v>
      </c>
      <c r="E288" s="590"/>
      <c r="F288" s="496"/>
      <c r="G288" s="462">
        <v>24</v>
      </c>
      <c r="H288" s="455">
        <v>1515</v>
      </c>
      <c r="I288" s="455">
        <v>151.5</v>
      </c>
      <c r="J288" s="455">
        <v>1363.5</v>
      </c>
      <c r="K288" s="455">
        <v>1.36</v>
      </c>
      <c r="L288" s="454">
        <v>90</v>
      </c>
      <c r="M288" s="462">
        <v>9</v>
      </c>
      <c r="N288" s="588" t="s">
        <v>1529</v>
      </c>
      <c r="O288" s="589"/>
      <c r="P288" s="590"/>
      <c r="Q288" s="454">
        <v>31.4</v>
      </c>
      <c r="R288" s="454">
        <v>44.1</v>
      </c>
      <c r="S288" s="462">
        <v>0</v>
      </c>
      <c r="T288" s="462">
        <v>0</v>
      </c>
      <c r="U288" s="462">
        <v>50</v>
      </c>
      <c r="V288" s="462">
        <v>2434</v>
      </c>
      <c r="W288" s="462">
        <v>460</v>
      </c>
      <c r="X288" s="462">
        <v>230</v>
      </c>
      <c r="Y288" s="462">
        <v>1160</v>
      </c>
      <c r="Z288" s="453">
        <v>151.499</v>
      </c>
      <c r="AA288" s="453">
        <v>1363.5</v>
      </c>
      <c r="AB288" s="453">
        <v>1.36</v>
      </c>
      <c r="AC288" s="484">
        <v>0.99999000000000005</v>
      </c>
      <c r="AD288" s="500" t="s">
        <v>65</v>
      </c>
    </row>
    <row r="289" spans="1:30" ht="15" thickBot="1">
      <c r="A289" s="588" t="s">
        <v>82</v>
      </c>
      <c r="B289" s="590"/>
      <c r="C289" s="520">
        <v>45308</v>
      </c>
      <c r="D289" s="588" t="s">
        <v>65</v>
      </c>
      <c r="E289" s="590"/>
      <c r="F289" s="496"/>
      <c r="G289" s="462">
        <v>24</v>
      </c>
      <c r="H289" s="455">
        <v>1170</v>
      </c>
      <c r="I289" s="455">
        <v>93.6</v>
      </c>
      <c r="J289" s="455">
        <v>1076.4000000000001</v>
      </c>
      <c r="K289" s="455">
        <v>7.8</v>
      </c>
      <c r="L289" s="454">
        <v>92</v>
      </c>
      <c r="M289" s="462">
        <v>83</v>
      </c>
      <c r="N289" s="588" t="s">
        <v>1530</v>
      </c>
      <c r="O289" s="589"/>
      <c r="P289" s="590"/>
      <c r="Q289" s="454">
        <v>16.8</v>
      </c>
      <c r="R289" s="454">
        <v>63.6</v>
      </c>
      <c r="S289" s="462">
        <v>0</v>
      </c>
      <c r="T289" s="462">
        <v>0</v>
      </c>
      <c r="U289" s="462">
        <v>100</v>
      </c>
      <c r="V289" s="462">
        <v>530</v>
      </c>
      <c r="W289" s="462">
        <v>480</v>
      </c>
      <c r="X289" s="462">
        <v>1030</v>
      </c>
      <c r="Y289" s="462">
        <v>350</v>
      </c>
      <c r="Z289" s="453">
        <v>93.599000000000004</v>
      </c>
      <c r="AA289" s="453">
        <v>1076.4000000000001</v>
      </c>
      <c r="AB289" s="453">
        <v>7.8</v>
      </c>
      <c r="AC289" s="484">
        <v>0.99999000000000005</v>
      </c>
      <c r="AD289" s="500" t="s">
        <v>65</v>
      </c>
    </row>
    <row r="290" spans="1:30" ht="15" thickBot="1">
      <c r="A290" s="588" t="s">
        <v>138</v>
      </c>
      <c r="B290" s="590"/>
      <c r="C290" s="520">
        <v>45308</v>
      </c>
      <c r="D290" s="588" t="s">
        <v>65</v>
      </c>
      <c r="E290" s="590"/>
      <c r="F290" s="496"/>
      <c r="G290" s="462">
        <v>24</v>
      </c>
      <c r="H290" s="455">
        <v>240</v>
      </c>
      <c r="I290" s="455">
        <v>96</v>
      </c>
      <c r="J290" s="455">
        <v>144</v>
      </c>
      <c r="K290" s="455">
        <v>7.9</v>
      </c>
      <c r="L290" s="454">
        <v>60</v>
      </c>
      <c r="M290" s="462">
        <v>82</v>
      </c>
      <c r="N290" s="588" t="s">
        <v>1531</v>
      </c>
      <c r="O290" s="589"/>
      <c r="P290" s="590"/>
      <c r="Q290" s="454">
        <v>18.600000000000001</v>
      </c>
      <c r="R290" s="454">
        <v>60.1</v>
      </c>
      <c r="S290" s="462">
        <v>0</v>
      </c>
      <c r="T290" s="462">
        <v>0</v>
      </c>
      <c r="U290" s="462">
        <v>40</v>
      </c>
      <c r="V290" s="462">
        <v>321</v>
      </c>
      <c r="W290" s="462">
        <v>500</v>
      </c>
      <c r="X290" s="462">
        <v>34100</v>
      </c>
      <c r="Y290" s="462">
        <v>330</v>
      </c>
      <c r="Z290" s="453">
        <v>95.998999999999995</v>
      </c>
      <c r="AA290" s="453">
        <v>144</v>
      </c>
      <c r="AB290" s="453">
        <v>7.9</v>
      </c>
      <c r="AC290" s="484">
        <v>0.99999000000000005</v>
      </c>
      <c r="AD290" s="500" t="s">
        <v>65</v>
      </c>
    </row>
    <row r="291" spans="1:30" ht="15" thickBot="1">
      <c r="A291" s="588" t="s">
        <v>290</v>
      </c>
      <c r="B291" s="590"/>
      <c r="C291" s="520">
        <v>45308</v>
      </c>
      <c r="D291" s="588" t="s">
        <v>65</v>
      </c>
      <c r="E291" s="590"/>
      <c r="F291" s="496"/>
      <c r="G291" s="462">
        <v>24</v>
      </c>
      <c r="H291" s="455">
        <v>150</v>
      </c>
      <c r="I291" s="455">
        <v>139.5</v>
      </c>
      <c r="J291" s="455">
        <v>10.5</v>
      </c>
      <c r="K291" s="455">
        <v>11.33</v>
      </c>
      <c r="L291" s="454">
        <v>7</v>
      </c>
      <c r="M291" s="462">
        <v>81</v>
      </c>
      <c r="N291" s="588" t="s">
        <v>1532</v>
      </c>
      <c r="O291" s="589"/>
      <c r="P291" s="590"/>
      <c r="Q291" s="454">
        <v>18.3</v>
      </c>
      <c r="R291" s="454">
        <v>64.099999999999994</v>
      </c>
      <c r="S291" s="462">
        <v>0</v>
      </c>
      <c r="T291" s="462">
        <v>0</v>
      </c>
      <c r="U291" s="462">
        <v>10</v>
      </c>
      <c r="V291" s="462">
        <v>311</v>
      </c>
      <c r="W291" s="462">
        <v>460</v>
      </c>
      <c r="X291" s="462">
        <v>34200</v>
      </c>
      <c r="Y291" s="462">
        <v>300</v>
      </c>
      <c r="Z291" s="453">
        <v>139.499</v>
      </c>
      <c r="AA291" s="453">
        <v>10.5</v>
      </c>
      <c r="AB291" s="453">
        <v>11.33</v>
      </c>
      <c r="AC291" s="484">
        <v>0.99999000000000005</v>
      </c>
      <c r="AD291" s="500" t="s">
        <v>65</v>
      </c>
    </row>
    <row r="292" spans="1:30" ht="15" thickBot="1">
      <c r="A292" s="588" t="s">
        <v>254</v>
      </c>
      <c r="B292" s="590"/>
      <c r="C292" s="520">
        <v>45308</v>
      </c>
      <c r="D292" s="588" t="s">
        <v>65</v>
      </c>
      <c r="E292" s="590"/>
      <c r="F292" s="496"/>
      <c r="G292" s="462">
        <v>24</v>
      </c>
      <c r="H292" s="455">
        <v>520</v>
      </c>
      <c r="I292" s="455">
        <v>104</v>
      </c>
      <c r="J292" s="455">
        <v>416</v>
      </c>
      <c r="K292" s="455">
        <v>8.65</v>
      </c>
      <c r="L292" s="454">
        <v>80</v>
      </c>
      <c r="M292" s="462">
        <v>83</v>
      </c>
      <c r="N292" s="588" t="s">
        <v>1533</v>
      </c>
      <c r="O292" s="589"/>
      <c r="P292" s="590"/>
      <c r="Q292" s="454">
        <v>18.100000000000001</v>
      </c>
      <c r="R292" s="454">
        <v>55</v>
      </c>
      <c r="S292" s="462">
        <v>0</v>
      </c>
      <c r="T292" s="462">
        <v>0</v>
      </c>
      <c r="U292" s="462">
        <v>40</v>
      </c>
      <c r="V292" s="462">
        <v>386</v>
      </c>
      <c r="W292" s="462">
        <v>480</v>
      </c>
      <c r="X292" s="462">
        <v>9400</v>
      </c>
      <c r="Y292" s="462">
        <v>500</v>
      </c>
      <c r="Z292" s="453">
        <v>103.999</v>
      </c>
      <c r="AA292" s="453">
        <v>416</v>
      </c>
      <c r="AB292" s="453">
        <v>8.65</v>
      </c>
      <c r="AC292" s="484">
        <v>0.99999000000000005</v>
      </c>
      <c r="AD292" s="500" t="s">
        <v>65</v>
      </c>
    </row>
    <row r="293" spans="1:30" ht="15" thickBot="1">
      <c r="A293" s="588" t="s">
        <v>1534</v>
      </c>
      <c r="B293" s="590"/>
      <c r="C293" s="520">
        <v>45311</v>
      </c>
      <c r="D293" s="588" t="s">
        <v>65</v>
      </c>
      <c r="E293" s="590"/>
      <c r="F293" s="496"/>
      <c r="G293" s="462">
        <v>24</v>
      </c>
      <c r="H293" s="455">
        <v>830</v>
      </c>
      <c r="I293" s="455">
        <v>630.79999999999995</v>
      </c>
      <c r="J293" s="455">
        <v>199.2</v>
      </c>
      <c r="K293" s="455">
        <v>143.97</v>
      </c>
      <c r="L293" s="454">
        <v>24</v>
      </c>
      <c r="M293" s="462">
        <v>228</v>
      </c>
      <c r="N293" s="588" t="s">
        <v>1535</v>
      </c>
      <c r="O293" s="589"/>
      <c r="P293" s="590"/>
      <c r="Q293" s="454">
        <v>17.899999999999999</v>
      </c>
      <c r="R293" s="454">
        <v>56.1</v>
      </c>
      <c r="S293" s="462">
        <v>0</v>
      </c>
      <c r="T293" s="462">
        <v>0</v>
      </c>
      <c r="U293" s="462">
        <v>150</v>
      </c>
      <c r="V293" s="462">
        <v>907</v>
      </c>
      <c r="W293" s="462">
        <v>460</v>
      </c>
      <c r="X293" s="462">
        <v>5400</v>
      </c>
      <c r="Y293" s="462">
        <v>260</v>
      </c>
      <c r="Z293" s="453">
        <v>630.79700000000003</v>
      </c>
      <c r="AA293" s="453">
        <v>199.2</v>
      </c>
      <c r="AB293" s="453">
        <v>143.97</v>
      </c>
      <c r="AC293" s="484">
        <v>0.99999000000000005</v>
      </c>
      <c r="AD293" s="500" t="s">
        <v>65</v>
      </c>
    </row>
    <row r="294" spans="1:30" ht="15" thickBot="1">
      <c r="A294" s="588" t="s">
        <v>1071</v>
      </c>
      <c r="B294" s="590"/>
      <c r="C294" s="520">
        <v>45311</v>
      </c>
      <c r="D294" s="588" t="s">
        <v>65</v>
      </c>
      <c r="E294" s="590"/>
      <c r="F294" s="496"/>
      <c r="G294" s="462">
        <v>24</v>
      </c>
      <c r="H294" s="455">
        <v>830</v>
      </c>
      <c r="I294" s="455">
        <v>630.79999999999995</v>
      </c>
      <c r="J294" s="455">
        <v>199.2</v>
      </c>
      <c r="K294" s="455">
        <v>52.81</v>
      </c>
      <c r="L294" s="454">
        <v>24</v>
      </c>
      <c r="M294" s="462">
        <v>84</v>
      </c>
      <c r="N294" s="588" t="s">
        <v>1536</v>
      </c>
      <c r="O294" s="589"/>
      <c r="P294" s="590"/>
      <c r="Q294" s="454">
        <v>17.899999999999999</v>
      </c>
      <c r="R294" s="454">
        <v>59.1</v>
      </c>
      <c r="S294" s="462">
        <v>0</v>
      </c>
      <c r="T294" s="462">
        <v>0</v>
      </c>
      <c r="U294" s="462">
        <v>150</v>
      </c>
      <c r="V294" s="462">
        <v>801</v>
      </c>
      <c r="W294" s="462">
        <v>460</v>
      </c>
      <c r="X294" s="462">
        <v>5400</v>
      </c>
      <c r="Y294" s="462">
        <v>850</v>
      </c>
      <c r="Z294" s="453">
        <v>630.79700000000003</v>
      </c>
      <c r="AA294" s="453">
        <v>199.2</v>
      </c>
      <c r="AB294" s="453">
        <v>52.81</v>
      </c>
      <c r="AC294" s="484">
        <v>0.99999000000000005</v>
      </c>
      <c r="AD294" s="500" t="s">
        <v>65</v>
      </c>
    </row>
    <row r="295" spans="1:30" ht="15" thickBot="1">
      <c r="A295" s="588" t="s">
        <v>83</v>
      </c>
      <c r="B295" s="590"/>
      <c r="C295" s="520">
        <v>45314</v>
      </c>
      <c r="D295" s="588" t="s">
        <v>65</v>
      </c>
      <c r="E295" s="590"/>
      <c r="F295" s="496"/>
      <c r="G295" s="462">
        <v>24</v>
      </c>
      <c r="H295" s="455">
        <v>1270</v>
      </c>
      <c r="I295" s="455">
        <v>609.6</v>
      </c>
      <c r="J295" s="455">
        <v>660.4</v>
      </c>
      <c r="K295" s="455">
        <v>139.6</v>
      </c>
      <c r="L295" s="454">
        <v>52</v>
      </c>
      <c r="M295" s="462">
        <v>229</v>
      </c>
      <c r="N295" s="588" t="s">
        <v>1537</v>
      </c>
      <c r="O295" s="589"/>
      <c r="P295" s="590"/>
      <c r="Q295" s="454">
        <v>27.1</v>
      </c>
      <c r="R295" s="454">
        <v>54.7</v>
      </c>
      <c r="S295" s="462">
        <v>0</v>
      </c>
      <c r="T295" s="462">
        <v>0</v>
      </c>
      <c r="U295" s="462">
        <v>150</v>
      </c>
      <c r="V295" s="462">
        <v>873</v>
      </c>
      <c r="W295" s="462">
        <v>385</v>
      </c>
      <c r="X295" s="462">
        <v>33000</v>
      </c>
      <c r="Y295" s="462">
        <v>1300</v>
      </c>
      <c r="Z295" s="453">
        <v>609.596</v>
      </c>
      <c r="AA295" s="453">
        <v>660.4</v>
      </c>
      <c r="AB295" s="453">
        <v>139.6</v>
      </c>
      <c r="AC295" s="484">
        <v>0.99999000000000005</v>
      </c>
      <c r="AD295" s="500" t="s">
        <v>65</v>
      </c>
    </row>
    <row r="296" spans="1:30" ht="15" thickBot="1">
      <c r="A296" s="588" t="s">
        <v>1538</v>
      </c>
      <c r="B296" s="590"/>
      <c r="C296" s="520">
        <v>45314</v>
      </c>
      <c r="D296" s="588" t="s">
        <v>65</v>
      </c>
      <c r="E296" s="590"/>
      <c r="F296" s="496"/>
      <c r="G296" s="462">
        <v>24</v>
      </c>
      <c r="H296" s="455">
        <v>550</v>
      </c>
      <c r="I296" s="455">
        <v>242</v>
      </c>
      <c r="J296" s="455">
        <v>308</v>
      </c>
      <c r="K296" s="455">
        <v>20.329999999999998</v>
      </c>
      <c r="L296" s="454">
        <v>56</v>
      </c>
      <c r="M296" s="462">
        <v>84</v>
      </c>
      <c r="N296" s="588" t="s">
        <v>1539</v>
      </c>
      <c r="O296" s="589"/>
      <c r="P296" s="590"/>
      <c r="Q296" s="454">
        <v>19</v>
      </c>
      <c r="R296" s="454">
        <v>57</v>
      </c>
      <c r="S296" s="462">
        <v>0</v>
      </c>
      <c r="T296" s="462">
        <v>0</v>
      </c>
      <c r="U296" s="462">
        <v>150</v>
      </c>
      <c r="V296" s="462">
        <v>339</v>
      </c>
      <c r="W296" s="462">
        <v>380</v>
      </c>
      <c r="X296" s="462">
        <v>7675</v>
      </c>
      <c r="Y296" s="462">
        <v>400</v>
      </c>
      <c r="Z296" s="453">
        <v>241.999</v>
      </c>
      <c r="AA296" s="453">
        <v>308</v>
      </c>
      <c r="AB296" s="453">
        <v>20.329999999999998</v>
      </c>
      <c r="AC296" s="484">
        <v>0.99999000000000005</v>
      </c>
      <c r="AD296" s="500" t="s">
        <v>65</v>
      </c>
    </row>
    <row r="297" spans="1:30" ht="15" thickBot="1">
      <c r="A297" s="588" t="s">
        <v>479</v>
      </c>
      <c r="B297" s="590"/>
      <c r="C297" s="520">
        <v>45305</v>
      </c>
      <c r="D297" s="588" t="s">
        <v>65</v>
      </c>
      <c r="E297" s="590"/>
      <c r="F297" s="496"/>
      <c r="G297" s="462">
        <v>24</v>
      </c>
      <c r="H297" s="455">
        <v>890</v>
      </c>
      <c r="I297" s="455">
        <v>356</v>
      </c>
      <c r="J297" s="455">
        <v>534</v>
      </c>
      <c r="K297" s="455">
        <v>29.9</v>
      </c>
      <c r="L297" s="454">
        <v>60</v>
      </c>
      <c r="M297" s="462">
        <v>84</v>
      </c>
      <c r="N297" s="588" t="s">
        <v>1540</v>
      </c>
      <c r="O297" s="589"/>
      <c r="P297" s="590"/>
      <c r="Q297" s="454">
        <v>17.899999999999999</v>
      </c>
      <c r="R297" s="454">
        <v>62.1</v>
      </c>
      <c r="S297" s="462">
        <v>0</v>
      </c>
      <c r="T297" s="462">
        <v>0</v>
      </c>
      <c r="U297" s="462">
        <v>120</v>
      </c>
      <c r="V297" s="462">
        <v>797</v>
      </c>
      <c r="W297" s="462">
        <v>460</v>
      </c>
      <c r="X297" s="462">
        <v>3150</v>
      </c>
      <c r="Y297" s="462">
        <v>750</v>
      </c>
      <c r="Z297" s="453">
        <v>355.99799999999999</v>
      </c>
      <c r="AA297" s="453">
        <v>534</v>
      </c>
      <c r="AB297" s="453">
        <v>29.9</v>
      </c>
      <c r="AC297" s="484">
        <v>0.99999000000000005</v>
      </c>
      <c r="AD297" s="500" t="s">
        <v>65</v>
      </c>
    </row>
    <row r="298" spans="1:30" ht="15" thickBot="1">
      <c r="A298" s="588" t="s">
        <v>181</v>
      </c>
      <c r="B298" s="590"/>
      <c r="C298" s="520">
        <v>45305</v>
      </c>
      <c r="D298" s="588" t="s">
        <v>65</v>
      </c>
      <c r="E298" s="590"/>
      <c r="F298" s="496"/>
      <c r="G298" s="462">
        <v>24</v>
      </c>
      <c r="H298" s="455">
        <v>700</v>
      </c>
      <c r="I298" s="455">
        <v>154</v>
      </c>
      <c r="J298" s="455">
        <v>546</v>
      </c>
      <c r="K298" s="455">
        <v>1.85</v>
      </c>
      <c r="L298" s="454">
        <v>78</v>
      </c>
      <c r="M298" s="462">
        <v>12</v>
      </c>
      <c r="N298" s="588" t="s">
        <v>1541</v>
      </c>
      <c r="O298" s="589"/>
      <c r="P298" s="590"/>
      <c r="Q298" s="454">
        <v>31.5</v>
      </c>
      <c r="R298" s="454">
        <v>65.099999999999994</v>
      </c>
      <c r="S298" s="462">
        <v>0</v>
      </c>
      <c r="T298" s="462">
        <v>0</v>
      </c>
      <c r="U298" s="462">
        <v>100</v>
      </c>
      <c r="V298" s="462">
        <v>380</v>
      </c>
      <c r="W298" s="462">
        <v>480</v>
      </c>
      <c r="X298" s="462">
        <v>550</v>
      </c>
      <c r="Y298" s="462">
        <v>2100</v>
      </c>
      <c r="Z298" s="453">
        <v>153.999</v>
      </c>
      <c r="AA298" s="453">
        <v>546</v>
      </c>
      <c r="AB298" s="453">
        <v>1.85</v>
      </c>
      <c r="AC298" s="484">
        <v>0.99999000000000005</v>
      </c>
      <c r="AD298" s="500" t="s">
        <v>65</v>
      </c>
    </row>
    <row r="299" spans="1:30" ht="15" thickBot="1">
      <c r="A299" s="588" t="s">
        <v>1542</v>
      </c>
      <c r="B299" s="590"/>
      <c r="C299" s="520">
        <v>45316</v>
      </c>
      <c r="D299" s="588" t="s">
        <v>65</v>
      </c>
      <c r="E299" s="590"/>
      <c r="F299" s="496"/>
      <c r="G299" s="462">
        <v>24</v>
      </c>
      <c r="H299" s="455">
        <v>1230</v>
      </c>
      <c r="I299" s="455">
        <v>73.8</v>
      </c>
      <c r="J299" s="455">
        <v>1156.2</v>
      </c>
      <c r="K299" s="455">
        <v>1.17</v>
      </c>
      <c r="L299" s="454">
        <v>94</v>
      </c>
      <c r="M299" s="462">
        <v>16</v>
      </c>
      <c r="N299" s="588" t="s">
        <v>1543</v>
      </c>
      <c r="O299" s="589"/>
      <c r="P299" s="590"/>
      <c r="Q299" s="454">
        <v>31.3</v>
      </c>
      <c r="R299" s="454">
        <v>48.1</v>
      </c>
      <c r="S299" s="462">
        <v>0</v>
      </c>
      <c r="T299" s="462">
        <v>0</v>
      </c>
      <c r="U299" s="462">
        <v>125</v>
      </c>
      <c r="V299" s="462">
        <v>3469</v>
      </c>
      <c r="W299" s="462">
        <v>450</v>
      </c>
      <c r="X299" s="462">
        <v>1100</v>
      </c>
      <c r="Y299" s="462">
        <v>150</v>
      </c>
      <c r="Z299" s="453">
        <v>73.8</v>
      </c>
      <c r="AA299" s="453">
        <v>1156.2</v>
      </c>
      <c r="AB299" s="453">
        <v>1.17</v>
      </c>
      <c r="AC299" s="484">
        <v>0.99999000000000005</v>
      </c>
      <c r="AD299" s="500" t="s">
        <v>65</v>
      </c>
    </row>
    <row r="300" spans="1:30" ht="15" thickBot="1">
      <c r="A300" s="588" t="s">
        <v>158</v>
      </c>
      <c r="B300" s="590"/>
      <c r="C300" s="520">
        <v>45305</v>
      </c>
      <c r="D300" s="588" t="s">
        <v>65</v>
      </c>
      <c r="E300" s="590"/>
      <c r="F300" s="496"/>
      <c r="G300" s="462">
        <v>24</v>
      </c>
      <c r="H300" s="455">
        <v>967</v>
      </c>
      <c r="I300" s="455">
        <v>212.74</v>
      </c>
      <c r="J300" s="455">
        <v>754.26</v>
      </c>
      <c r="K300" s="455">
        <v>20.27</v>
      </c>
      <c r="L300" s="454">
        <v>78</v>
      </c>
      <c r="M300" s="462">
        <v>95</v>
      </c>
      <c r="N300" s="588" t="s">
        <v>1544</v>
      </c>
      <c r="O300" s="589"/>
      <c r="P300" s="590"/>
      <c r="Q300" s="454">
        <v>18.5</v>
      </c>
      <c r="R300" s="454">
        <v>72.3</v>
      </c>
      <c r="S300" s="462">
        <v>0</v>
      </c>
      <c r="T300" s="462">
        <v>0</v>
      </c>
      <c r="U300" s="462">
        <v>300</v>
      </c>
      <c r="V300" s="462">
        <v>511</v>
      </c>
      <c r="W300" s="462">
        <v>467</v>
      </c>
      <c r="X300" s="462">
        <v>1550</v>
      </c>
      <c r="Y300" s="462">
        <v>700</v>
      </c>
      <c r="Z300" s="453">
        <v>212.739</v>
      </c>
      <c r="AA300" s="453">
        <v>754.26</v>
      </c>
      <c r="AB300" s="453">
        <v>20.27</v>
      </c>
      <c r="AC300" s="484">
        <v>0.99999000000000005</v>
      </c>
      <c r="AD300" s="500" t="s">
        <v>65</v>
      </c>
    </row>
    <row r="301" spans="1:30" ht="15" thickBot="1">
      <c r="A301" s="588" t="s">
        <v>85</v>
      </c>
      <c r="B301" s="590"/>
      <c r="C301" s="520">
        <v>45310</v>
      </c>
      <c r="D301" s="588" t="s">
        <v>65</v>
      </c>
      <c r="E301" s="590"/>
      <c r="F301" s="496"/>
      <c r="G301" s="462">
        <v>24</v>
      </c>
      <c r="H301" s="455">
        <v>670</v>
      </c>
      <c r="I301" s="455">
        <v>107.2</v>
      </c>
      <c r="J301" s="455">
        <v>562.79999999999995</v>
      </c>
      <c r="K301" s="455">
        <v>8.92</v>
      </c>
      <c r="L301" s="454">
        <v>84</v>
      </c>
      <c r="M301" s="462">
        <v>83</v>
      </c>
      <c r="N301" s="588" t="s">
        <v>1545</v>
      </c>
      <c r="O301" s="589"/>
      <c r="P301" s="590"/>
      <c r="Q301" s="454">
        <v>17.7</v>
      </c>
      <c r="R301" s="454">
        <v>58.2</v>
      </c>
      <c r="S301" s="462">
        <v>0</v>
      </c>
      <c r="T301" s="462">
        <v>0</v>
      </c>
      <c r="U301" s="462">
        <v>300</v>
      </c>
      <c r="V301" s="462">
        <v>680</v>
      </c>
      <c r="W301" s="462">
        <v>460</v>
      </c>
      <c r="X301" s="462">
        <v>1670</v>
      </c>
      <c r="Y301" s="462">
        <v>360</v>
      </c>
      <c r="Z301" s="453">
        <v>107.199</v>
      </c>
      <c r="AA301" s="453">
        <v>562.79999999999995</v>
      </c>
      <c r="AB301" s="453">
        <v>8.92</v>
      </c>
      <c r="AC301" s="484">
        <v>0.99999000000000005</v>
      </c>
      <c r="AD301" s="500" t="s">
        <v>65</v>
      </c>
    </row>
    <row r="302" spans="1:30" ht="15" thickBot="1">
      <c r="A302" s="588" t="s">
        <v>73</v>
      </c>
      <c r="B302" s="590"/>
      <c r="C302" s="520">
        <v>45311</v>
      </c>
      <c r="D302" s="588" t="s">
        <v>65</v>
      </c>
      <c r="E302" s="590"/>
      <c r="F302" s="496"/>
      <c r="G302" s="462">
        <v>24</v>
      </c>
      <c r="H302" s="455">
        <v>820</v>
      </c>
      <c r="I302" s="455">
        <v>574</v>
      </c>
      <c r="J302" s="455">
        <v>246</v>
      </c>
      <c r="K302" s="455">
        <v>48.22</v>
      </c>
      <c r="L302" s="454">
        <v>30</v>
      </c>
      <c r="M302" s="462">
        <v>84</v>
      </c>
      <c r="N302" s="588" t="s">
        <v>1546</v>
      </c>
      <c r="O302" s="589"/>
      <c r="P302" s="590"/>
      <c r="Q302" s="454">
        <v>18.7</v>
      </c>
      <c r="R302" s="454">
        <v>57.5</v>
      </c>
      <c r="S302" s="462">
        <v>0</v>
      </c>
      <c r="T302" s="462">
        <v>0</v>
      </c>
      <c r="U302" s="462">
        <v>250</v>
      </c>
      <c r="V302" s="462">
        <v>408</v>
      </c>
      <c r="W302" s="462">
        <v>460</v>
      </c>
      <c r="X302" s="462">
        <v>8950</v>
      </c>
      <c r="Y302" s="462">
        <v>1300</v>
      </c>
      <c r="Z302" s="453">
        <v>573.99699999999996</v>
      </c>
      <c r="AA302" s="453">
        <v>246</v>
      </c>
      <c r="AB302" s="453">
        <v>48.22</v>
      </c>
      <c r="AC302" s="484">
        <v>0.99999000000000005</v>
      </c>
      <c r="AD302" s="500" t="s">
        <v>65</v>
      </c>
    </row>
    <row r="303" spans="1:30" ht="15" thickBot="1">
      <c r="A303" s="588" t="s">
        <v>1138</v>
      </c>
      <c r="B303" s="590"/>
      <c r="C303" s="520">
        <v>45305</v>
      </c>
      <c r="D303" s="588" t="s">
        <v>65</v>
      </c>
      <c r="E303" s="590"/>
      <c r="F303" s="496"/>
      <c r="G303" s="462">
        <v>24</v>
      </c>
      <c r="H303" s="455">
        <v>87</v>
      </c>
      <c r="I303" s="455">
        <v>81.78</v>
      </c>
      <c r="J303" s="455">
        <v>5.22</v>
      </c>
      <c r="K303" s="455">
        <v>6.87</v>
      </c>
      <c r="L303" s="454">
        <v>6</v>
      </c>
      <c r="M303" s="462">
        <v>84</v>
      </c>
      <c r="N303" s="588" t="s">
        <v>1547</v>
      </c>
      <c r="O303" s="589"/>
      <c r="P303" s="590"/>
      <c r="Q303" s="454">
        <v>18</v>
      </c>
      <c r="R303" s="454">
        <v>47.6</v>
      </c>
      <c r="S303" s="462">
        <v>0</v>
      </c>
      <c r="T303" s="462">
        <v>0</v>
      </c>
      <c r="U303" s="462">
        <v>220</v>
      </c>
      <c r="V303" s="462">
        <v>236</v>
      </c>
      <c r="W303" s="462">
        <v>460</v>
      </c>
      <c r="X303" s="462">
        <v>17800</v>
      </c>
      <c r="Y303" s="462">
        <v>120</v>
      </c>
      <c r="Z303" s="453">
        <v>81.78</v>
      </c>
      <c r="AA303" s="453">
        <v>5.22</v>
      </c>
      <c r="AB303" s="453">
        <v>6.87</v>
      </c>
      <c r="AC303" s="484">
        <v>0.99999000000000005</v>
      </c>
      <c r="AD303" s="500" t="s">
        <v>65</v>
      </c>
    </row>
    <row r="304" spans="1:30" ht="15" thickBot="1">
      <c r="A304" s="588" t="s">
        <v>1061</v>
      </c>
      <c r="B304" s="590"/>
      <c r="C304" s="520">
        <v>45311</v>
      </c>
      <c r="D304" s="588" t="s">
        <v>65</v>
      </c>
      <c r="E304" s="590"/>
      <c r="F304" s="496"/>
      <c r="G304" s="462">
        <v>24</v>
      </c>
      <c r="H304" s="455">
        <v>1800</v>
      </c>
      <c r="I304" s="455">
        <v>522</v>
      </c>
      <c r="J304" s="455">
        <v>1278</v>
      </c>
      <c r="K304" s="455">
        <v>47.04</v>
      </c>
      <c r="L304" s="454">
        <v>71</v>
      </c>
      <c r="M304" s="462">
        <v>90</v>
      </c>
      <c r="N304" s="588" t="s">
        <v>1548</v>
      </c>
      <c r="O304" s="589"/>
      <c r="P304" s="590"/>
      <c r="Q304" s="454">
        <v>17.8</v>
      </c>
      <c r="R304" s="454">
        <v>53</v>
      </c>
      <c r="S304" s="462">
        <v>0</v>
      </c>
      <c r="T304" s="462">
        <v>0</v>
      </c>
      <c r="U304" s="462">
        <v>300</v>
      </c>
      <c r="V304" s="462">
        <v>416</v>
      </c>
      <c r="W304" s="462">
        <v>416</v>
      </c>
      <c r="X304" s="462">
        <v>13650</v>
      </c>
      <c r="Y304" s="462">
        <v>2300</v>
      </c>
      <c r="Z304" s="453">
        <v>521.99699999999996</v>
      </c>
      <c r="AA304" s="453">
        <v>1278</v>
      </c>
      <c r="AB304" s="453">
        <v>47.04</v>
      </c>
      <c r="AC304" s="484">
        <v>0.99999000000000005</v>
      </c>
      <c r="AD304" s="500" t="s">
        <v>65</v>
      </c>
    </row>
    <row r="305" spans="1:30" ht="15" thickBot="1">
      <c r="A305" s="588" t="s">
        <v>1180</v>
      </c>
      <c r="B305" s="590"/>
      <c r="C305" s="520">
        <v>45305</v>
      </c>
      <c r="D305" s="588" t="s">
        <v>65</v>
      </c>
      <c r="E305" s="590"/>
      <c r="F305" s="496"/>
      <c r="G305" s="462">
        <v>24</v>
      </c>
      <c r="H305" s="455">
        <v>715</v>
      </c>
      <c r="I305" s="455">
        <v>286</v>
      </c>
      <c r="J305" s="455">
        <v>429</v>
      </c>
      <c r="K305" s="455">
        <v>24.02</v>
      </c>
      <c r="L305" s="454">
        <v>60</v>
      </c>
      <c r="M305" s="462">
        <v>84</v>
      </c>
      <c r="N305" s="588" t="s">
        <v>1549</v>
      </c>
      <c r="O305" s="589"/>
      <c r="P305" s="590"/>
      <c r="Q305" s="454">
        <v>18</v>
      </c>
      <c r="R305" s="454">
        <v>59</v>
      </c>
      <c r="S305" s="462">
        <v>0</v>
      </c>
      <c r="T305" s="462">
        <v>0</v>
      </c>
      <c r="U305" s="462">
        <v>230</v>
      </c>
      <c r="V305" s="462">
        <v>473</v>
      </c>
      <c r="W305" s="462">
        <v>460</v>
      </c>
      <c r="X305" s="462">
        <v>14600</v>
      </c>
      <c r="Y305" s="462">
        <v>1100</v>
      </c>
      <c r="Z305" s="453">
        <v>285.99799999999999</v>
      </c>
      <c r="AA305" s="453">
        <v>429</v>
      </c>
      <c r="AB305" s="453">
        <v>24.02</v>
      </c>
      <c r="AC305" s="484">
        <v>0.99999000000000005</v>
      </c>
      <c r="AD305" s="500" t="s">
        <v>65</v>
      </c>
    </row>
    <row r="306" spans="1:30" ht="15" thickBot="1">
      <c r="A306" s="588" t="s">
        <v>155</v>
      </c>
      <c r="B306" s="590"/>
      <c r="C306" s="520">
        <v>45305</v>
      </c>
      <c r="D306" s="588" t="s">
        <v>65</v>
      </c>
      <c r="E306" s="590"/>
      <c r="F306" s="496"/>
      <c r="G306" s="462">
        <v>24</v>
      </c>
      <c r="H306" s="455">
        <v>1620</v>
      </c>
      <c r="I306" s="455">
        <v>97.2</v>
      </c>
      <c r="J306" s="455">
        <v>1522.8</v>
      </c>
      <c r="K306" s="455">
        <v>1.17</v>
      </c>
      <c r="L306" s="454">
        <v>94</v>
      </c>
      <c r="M306" s="462">
        <v>12</v>
      </c>
      <c r="N306" s="588" t="s">
        <v>1550</v>
      </c>
      <c r="O306" s="589"/>
      <c r="P306" s="590"/>
      <c r="Q306" s="454">
        <v>31.3</v>
      </c>
      <c r="R306" s="454">
        <v>62</v>
      </c>
      <c r="S306" s="462">
        <v>0</v>
      </c>
      <c r="T306" s="462">
        <v>0</v>
      </c>
      <c r="U306" s="462">
        <v>250</v>
      </c>
      <c r="V306" s="462">
        <v>1133</v>
      </c>
      <c r="W306" s="462">
        <v>470</v>
      </c>
      <c r="X306" s="462">
        <v>760</v>
      </c>
      <c r="Y306" s="462">
        <v>1250</v>
      </c>
      <c r="Z306" s="453">
        <v>97.198999999999998</v>
      </c>
      <c r="AA306" s="453">
        <v>1522.8</v>
      </c>
      <c r="AB306" s="453">
        <v>1.17</v>
      </c>
      <c r="AC306" s="484">
        <v>0.99999000000000005</v>
      </c>
      <c r="AD306" s="500" t="s">
        <v>65</v>
      </c>
    </row>
    <row r="307" spans="1:30" ht="15" thickBot="1">
      <c r="A307" s="588" t="s">
        <v>161</v>
      </c>
      <c r="B307" s="590"/>
      <c r="C307" s="520">
        <v>45315</v>
      </c>
      <c r="D307" s="588" t="s">
        <v>65</v>
      </c>
      <c r="E307" s="590"/>
      <c r="F307" s="496"/>
      <c r="G307" s="462">
        <v>24</v>
      </c>
      <c r="H307" s="455">
        <v>150</v>
      </c>
      <c r="I307" s="455">
        <v>90</v>
      </c>
      <c r="J307" s="455">
        <v>60</v>
      </c>
      <c r="K307" s="455">
        <v>1.44</v>
      </c>
      <c r="L307" s="454">
        <v>40</v>
      </c>
      <c r="M307" s="462">
        <v>16</v>
      </c>
      <c r="N307" s="588" t="s">
        <v>1551</v>
      </c>
      <c r="O307" s="589"/>
      <c r="P307" s="590"/>
      <c r="Q307" s="454">
        <v>32</v>
      </c>
      <c r="R307" s="454">
        <v>59</v>
      </c>
      <c r="S307" s="462">
        <v>0</v>
      </c>
      <c r="T307" s="462">
        <v>0</v>
      </c>
      <c r="U307" s="462">
        <v>300</v>
      </c>
      <c r="V307" s="462">
        <v>249</v>
      </c>
      <c r="W307" s="462">
        <v>460</v>
      </c>
      <c r="X307" s="462">
        <v>1720</v>
      </c>
      <c r="Y307" s="462">
        <v>1150</v>
      </c>
      <c r="Z307" s="453">
        <v>89.998999999999995</v>
      </c>
      <c r="AA307" s="453">
        <v>60</v>
      </c>
      <c r="AB307" s="453">
        <v>1.44</v>
      </c>
      <c r="AC307" s="484">
        <v>0.99999000000000005</v>
      </c>
      <c r="AD307" s="500" t="s">
        <v>65</v>
      </c>
    </row>
    <row r="308" spans="1:30" ht="15" thickBot="1">
      <c r="A308" s="588" t="s">
        <v>1188</v>
      </c>
      <c r="B308" s="590"/>
      <c r="C308" s="520">
        <v>45315</v>
      </c>
      <c r="D308" s="588" t="s">
        <v>65</v>
      </c>
      <c r="E308" s="590"/>
      <c r="F308" s="496"/>
      <c r="G308" s="462">
        <v>24</v>
      </c>
      <c r="H308" s="455">
        <v>336</v>
      </c>
      <c r="I308" s="455">
        <v>295.68</v>
      </c>
      <c r="J308" s="455">
        <v>40.32</v>
      </c>
      <c r="K308" s="455">
        <v>67.709999999999994</v>
      </c>
      <c r="L308" s="454">
        <v>12</v>
      </c>
      <c r="M308" s="462">
        <v>229</v>
      </c>
      <c r="N308" s="588" t="s">
        <v>1552</v>
      </c>
      <c r="O308" s="589"/>
      <c r="P308" s="590"/>
      <c r="Q308" s="454">
        <v>27.1</v>
      </c>
      <c r="R308" s="454">
        <v>50.1</v>
      </c>
      <c r="S308" s="462">
        <v>0</v>
      </c>
      <c r="T308" s="462">
        <v>0</v>
      </c>
      <c r="U308" s="462">
        <v>300</v>
      </c>
      <c r="V308" s="462">
        <v>303</v>
      </c>
      <c r="W308" s="462">
        <v>460</v>
      </c>
      <c r="X308" s="462">
        <v>31800</v>
      </c>
      <c r="Y308" s="462">
        <v>567</v>
      </c>
      <c r="Z308" s="453">
        <v>295.678</v>
      </c>
      <c r="AA308" s="453">
        <v>40.32</v>
      </c>
      <c r="AB308" s="453">
        <v>67.709999999999994</v>
      </c>
      <c r="AC308" s="484">
        <v>0.99999000000000005</v>
      </c>
      <c r="AD308" s="500" t="s">
        <v>65</v>
      </c>
    </row>
    <row r="309" spans="1:30" ht="15" thickBot="1">
      <c r="A309" s="588" t="s">
        <v>1189</v>
      </c>
      <c r="B309" s="590"/>
      <c r="C309" s="520">
        <v>45315</v>
      </c>
      <c r="D309" s="588" t="s">
        <v>65</v>
      </c>
      <c r="E309" s="590"/>
      <c r="F309" s="496"/>
      <c r="G309" s="462">
        <v>24</v>
      </c>
      <c r="H309" s="455">
        <v>79</v>
      </c>
      <c r="I309" s="455">
        <v>69.52</v>
      </c>
      <c r="J309" s="455">
        <v>9.48</v>
      </c>
      <c r="K309" s="455">
        <v>5.84</v>
      </c>
      <c r="L309" s="454">
        <v>12</v>
      </c>
      <c r="M309" s="462">
        <v>84</v>
      </c>
      <c r="N309" s="588" t="s">
        <v>1552</v>
      </c>
      <c r="O309" s="589"/>
      <c r="P309" s="590"/>
      <c r="Q309" s="454">
        <v>17.100000000000001</v>
      </c>
      <c r="R309" s="454">
        <v>50.1</v>
      </c>
      <c r="S309" s="462">
        <v>0</v>
      </c>
      <c r="T309" s="462">
        <v>0</v>
      </c>
      <c r="U309" s="462">
        <v>300</v>
      </c>
      <c r="V309" s="462">
        <v>303</v>
      </c>
      <c r="W309" s="462">
        <v>460</v>
      </c>
      <c r="X309" s="462">
        <v>31800</v>
      </c>
      <c r="Y309" s="462">
        <v>133</v>
      </c>
      <c r="Z309" s="453">
        <v>69.52</v>
      </c>
      <c r="AA309" s="453">
        <v>9.48</v>
      </c>
      <c r="AB309" s="453">
        <v>5.84</v>
      </c>
      <c r="AC309" s="484">
        <v>0.99999000000000005</v>
      </c>
      <c r="AD309" s="500" t="s">
        <v>65</v>
      </c>
    </row>
    <row r="310" spans="1:30" ht="15" thickBot="1">
      <c r="A310" s="588" t="s">
        <v>273</v>
      </c>
      <c r="B310" s="590"/>
      <c r="C310" s="520">
        <v>45315</v>
      </c>
      <c r="D310" s="588" t="s">
        <v>65</v>
      </c>
      <c r="E310" s="590"/>
      <c r="F310" s="496"/>
      <c r="G310" s="462">
        <v>24</v>
      </c>
      <c r="H310" s="455">
        <v>600</v>
      </c>
      <c r="I310" s="455">
        <v>456</v>
      </c>
      <c r="J310" s="455">
        <v>144</v>
      </c>
      <c r="K310" s="455">
        <v>38.299999999999997</v>
      </c>
      <c r="L310" s="454">
        <v>24</v>
      </c>
      <c r="M310" s="462">
        <v>84</v>
      </c>
      <c r="N310" s="588" t="s">
        <v>1553</v>
      </c>
      <c r="O310" s="589"/>
      <c r="P310" s="590"/>
      <c r="Q310" s="454">
        <v>19</v>
      </c>
      <c r="R310" s="454">
        <v>58.1</v>
      </c>
      <c r="S310" s="462">
        <v>0</v>
      </c>
      <c r="T310" s="462">
        <v>0</v>
      </c>
      <c r="U310" s="462">
        <v>60</v>
      </c>
      <c r="V310" s="462">
        <v>226</v>
      </c>
      <c r="W310" s="462">
        <v>465</v>
      </c>
      <c r="X310" s="462">
        <v>34500</v>
      </c>
      <c r="Y310" s="462">
        <v>950</v>
      </c>
      <c r="Z310" s="453">
        <v>455.99799999999999</v>
      </c>
      <c r="AA310" s="453">
        <v>144</v>
      </c>
      <c r="AB310" s="453">
        <v>38.299999999999997</v>
      </c>
      <c r="AC310" s="484">
        <v>0.99999000000000005</v>
      </c>
      <c r="AD310" s="500" t="s">
        <v>65</v>
      </c>
    </row>
    <row r="311" spans="1:30" ht="15" thickBot="1">
      <c r="A311" s="588" t="s">
        <v>87</v>
      </c>
      <c r="B311" s="590"/>
      <c r="C311" s="520">
        <v>45308</v>
      </c>
      <c r="D311" s="588" t="s">
        <v>65</v>
      </c>
      <c r="E311" s="590"/>
      <c r="F311" s="496"/>
      <c r="G311" s="462">
        <v>24</v>
      </c>
      <c r="H311" s="455">
        <v>555</v>
      </c>
      <c r="I311" s="455">
        <v>488.4</v>
      </c>
      <c r="J311" s="455">
        <v>66.599999999999994</v>
      </c>
      <c r="K311" s="455">
        <v>110.84</v>
      </c>
      <c r="L311" s="454">
        <v>12</v>
      </c>
      <c r="M311" s="462">
        <v>227</v>
      </c>
      <c r="N311" s="588" t="s">
        <v>1554</v>
      </c>
      <c r="O311" s="589"/>
      <c r="P311" s="590"/>
      <c r="Q311" s="454">
        <v>27.6</v>
      </c>
      <c r="R311" s="454">
        <v>57.4</v>
      </c>
      <c r="S311" s="462">
        <v>0</v>
      </c>
      <c r="T311" s="462">
        <v>0</v>
      </c>
      <c r="U311" s="462">
        <v>40</v>
      </c>
      <c r="V311" s="462">
        <v>0</v>
      </c>
      <c r="W311" s="462">
        <v>470</v>
      </c>
      <c r="X311" s="462">
        <v>34500</v>
      </c>
      <c r="Y311" s="462">
        <v>1200</v>
      </c>
      <c r="Z311" s="453">
        <v>488.39699999999999</v>
      </c>
      <c r="AA311" s="453">
        <v>66.599999999999994</v>
      </c>
      <c r="AB311" s="453">
        <v>110.84</v>
      </c>
      <c r="AC311" s="484">
        <v>0.99999000000000005</v>
      </c>
      <c r="AD311" s="500" t="s">
        <v>65</v>
      </c>
    </row>
    <row r="312" spans="1:30" ht="15" thickBot="1">
      <c r="A312" s="588" t="s">
        <v>88</v>
      </c>
      <c r="B312" s="590"/>
      <c r="C312" s="520">
        <v>45315</v>
      </c>
      <c r="D312" s="588" t="s">
        <v>65</v>
      </c>
      <c r="E312" s="590"/>
      <c r="F312" s="496"/>
      <c r="G312" s="462">
        <v>24</v>
      </c>
      <c r="H312" s="455">
        <v>210</v>
      </c>
      <c r="I312" s="455">
        <v>208.95</v>
      </c>
      <c r="J312" s="455">
        <v>1.05</v>
      </c>
      <c r="K312" s="455">
        <v>17.55</v>
      </c>
      <c r="L312" s="454">
        <v>0.5</v>
      </c>
      <c r="M312" s="462">
        <v>84</v>
      </c>
      <c r="N312" s="588" t="s">
        <v>1555</v>
      </c>
      <c r="O312" s="589"/>
      <c r="P312" s="590"/>
      <c r="Q312" s="454">
        <v>19</v>
      </c>
      <c r="R312" s="454">
        <v>54.6</v>
      </c>
      <c r="S312" s="462">
        <v>0</v>
      </c>
      <c r="T312" s="462">
        <v>0</v>
      </c>
      <c r="U312" s="462">
        <v>110</v>
      </c>
      <c r="V312" s="462">
        <v>221</v>
      </c>
      <c r="W312" s="462">
        <v>450</v>
      </c>
      <c r="X312" s="462">
        <v>280</v>
      </c>
      <c r="Y312" s="462">
        <v>600</v>
      </c>
      <c r="Z312" s="453">
        <v>208.94900000000001</v>
      </c>
      <c r="AA312" s="453">
        <v>1.05</v>
      </c>
      <c r="AB312" s="453">
        <v>17.55</v>
      </c>
      <c r="AC312" s="484">
        <v>0.99999000000000005</v>
      </c>
      <c r="AD312" s="500" t="s">
        <v>65</v>
      </c>
    </row>
    <row r="313" spans="1:30" ht="15" thickBot="1">
      <c r="A313" s="588" t="s">
        <v>89</v>
      </c>
      <c r="B313" s="590"/>
      <c r="C313" s="520">
        <v>45315</v>
      </c>
      <c r="D313" s="588" t="s">
        <v>65</v>
      </c>
      <c r="E313" s="590"/>
      <c r="F313" s="496"/>
      <c r="G313" s="462">
        <v>24</v>
      </c>
      <c r="H313" s="455">
        <v>141</v>
      </c>
      <c r="I313" s="455">
        <v>124.08</v>
      </c>
      <c r="J313" s="455">
        <v>16.920000000000002</v>
      </c>
      <c r="K313" s="455">
        <v>1.49</v>
      </c>
      <c r="L313" s="454">
        <v>12</v>
      </c>
      <c r="M313" s="462">
        <v>12</v>
      </c>
      <c r="N313" s="588" t="s">
        <v>1556</v>
      </c>
      <c r="O313" s="589"/>
      <c r="P313" s="590"/>
      <c r="Q313" s="454">
        <v>31.8</v>
      </c>
      <c r="R313" s="454">
        <v>56.9</v>
      </c>
      <c r="S313" s="462">
        <v>0</v>
      </c>
      <c r="T313" s="462">
        <v>0</v>
      </c>
      <c r="U313" s="462">
        <v>20</v>
      </c>
      <c r="V313" s="462">
        <v>391</v>
      </c>
      <c r="W313" s="462">
        <v>427</v>
      </c>
      <c r="X313" s="462">
        <v>12300</v>
      </c>
      <c r="Y313" s="462">
        <v>750</v>
      </c>
      <c r="Z313" s="453">
        <v>124.07899999999999</v>
      </c>
      <c r="AA313" s="453">
        <v>16.920000000000002</v>
      </c>
      <c r="AB313" s="453">
        <v>1.49</v>
      </c>
      <c r="AC313" s="484">
        <v>0.99999000000000005</v>
      </c>
      <c r="AD313" s="500" t="s">
        <v>65</v>
      </c>
    </row>
    <row r="314" spans="1:30" ht="15" thickBot="1">
      <c r="A314" s="588" t="s">
        <v>91</v>
      </c>
      <c r="B314" s="590"/>
      <c r="C314" s="520">
        <v>45319</v>
      </c>
      <c r="D314" s="588" t="s">
        <v>65</v>
      </c>
      <c r="E314" s="590"/>
      <c r="F314" s="496"/>
      <c r="G314" s="462">
        <v>24</v>
      </c>
      <c r="H314" s="455">
        <v>495</v>
      </c>
      <c r="I314" s="455">
        <v>316.8</v>
      </c>
      <c r="J314" s="455">
        <v>178.2</v>
      </c>
      <c r="K314" s="455">
        <v>90.68</v>
      </c>
      <c r="L314" s="454">
        <v>36</v>
      </c>
      <c r="M314" s="462">
        <v>286</v>
      </c>
      <c r="N314" s="588" t="s">
        <v>1557</v>
      </c>
      <c r="O314" s="589"/>
      <c r="P314" s="590"/>
      <c r="Q314" s="454">
        <v>27</v>
      </c>
      <c r="R314" s="454">
        <v>56</v>
      </c>
      <c r="S314" s="462">
        <v>0</v>
      </c>
      <c r="T314" s="462">
        <v>0</v>
      </c>
      <c r="U314" s="462">
        <v>20</v>
      </c>
      <c r="V314" s="462">
        <v>614</v>
      </c>
      <c r="W314" s="462">
        <v>492</v>
      </c>
      <c r="X314" s="462">
        <v>34100</v>
      </c>
      <c r="Y314" s="462">
        <v>950</v>
      </c>
      <c r="Z314" s="453">
        <v>316.798</v>
      </c>
      <c r="AA314" s="453">
        <v>178.2</v>
      </c>
      <c r="AB314" s="453">
        <v>90.68</v>
      </c>
      <c r="AC314" s="484">
        <v>0.99999000000000005</v>
      </c>
      <c r="AD314" s="500" t="s">
        <v>65</v>
      </c>
    </row>
    <row r="315" spans="1:30" ht="15" thickBot="1">
      <c r="A315" s="588" t="s">
        <v>304</v>
      </c>
      <c r="B315" s="590"/>
      <c r="C315" s="520">
        <v>45315</v>
      </c>
      <c r="D315" s="588" t="s">
        <v>65</v>
      </c>
      <c r="E315" s="590"/>
      <c r="F315" s="496"/>
      <c r="G315" s="462">
        <v>24</v>
      </c>
      <c r="H315" s="455">
        <v>355</v>
      </c>
      <c r="I315" s="455">
        <v>220.1</v>
      </c>
      <c r="J315" s="455">
        <v>134.9</v>
      </c>
      <c r="K315" s="455">
        <v>50.4</v>
      </c>
      <c r="L315" s="454">
        <v>38</v>
      </c>
      <c r="M315" s="462">
        <v>229</v>
      </c>
      <c r="N315" s="588" t="s">
        <v>1558</v>
      </c>
      <c r="O315" s="589"/>
      <c r="P315" s="590"/>
      <c r="Q315" s="454">
        <v>29</v>
      </c>
      <c r="R315" s="454">
        <v>56.3</v>
      </c>
      <c r="S315" s="462">
        <v>0</v>
      </c>
      <c r="T315" s="462">
        <v>0</v>
      </c>
      <c r="U315" s="462">
        <v>30</v>
      </c>
      <c r="V315" s="462">
        <v>351</v>
      </c>
      <c r="W315" s="462">
        <v>450</v>
      </c>
      <c r="X315" s="462">
        <v>16000</v>
      </c>
      <c r="Y315" s="462">
        <v>420</v>
      </c>
      <c r="Z315" s="453">
        <v>220.09800000000001</v>
      </c>
      <c r="AA315" s="453">
        <v>134.9</v>
      </c>
      <c r="AB315" s="453">
        <v>50.4</v>
      </c>
      <c r="AC315" s="484">
        <v>0.99999000000000005</v>
      </c>
      <c r="AD315" s="500" t="s">
        <v>65</v>
      </c>
    </row>
    <row r="316" spans="1:30" ht="15" thickBot="1">
      <c r="A316" s="588" t="s">
        <v>1559</v>
      </c>
      <c r="B316" s="590"/>
      <c r="C316" s="520">
        <v>45315</v>
      </c>
      <c r="D316" s="588" t="s">
        <v>65</v>
      </c>
      <c r="E316" s="590"/>
      <c r="F316" s="496"/>
      <c r="G316" s="462">
        <v>24</v>
      </c>
      <c r="H316" s="455">
        <v>970</v>
      </c>
      <c r="I316" s="455">
        <v>543.20000000000005</v>
      </c>
      <c r="J316" s="455">
        <v>426.8</v>
      </c>
      <c r="K316" s="455">
        <v>45.63</v>
      </c>
      <c r="L316" s="454">
        <v>44</v>
      </c>
      <c r="M316" s="462">
        <v>84</v>
      </c>
      <c r="N316" s="588" t="s">
        <v>1560</v>
      </c>
      <c r="O316" s="589"/>
      <c r="P316" s="590"/>
      <c r="Q316" s="454">
        <v>18.3</v>
      </c>
      <c r="R316" s="454">
        <v>52.3</v>
      </c>
      <c r="S316" s="462">
        <v>0</v>
      </c>
      <c r="T316" s="462">
        <v>0</v>
      </c>
      <c r="U316" s="462">
        <v>35</v>
      </c>
      <c r="V316" s="462">
        <v>261</v>
      </c>
      <c r="W316" s="462">
        <v>480</v>
      </c>
      <c r="X316" s="462">
        <v>11500</v>
      </c>
      <c r="Y316" s="462">
        <v>1200</v>
      </c>
      <c r="Z316" s="453">
        <v>543.197</v>
      </c>
      <c r="AA316" s="453">
        <v>426.8</v>
      </c>
      <c r="AB316" s="453">
        <v>45.63</v>
      </c>
      <c r="AC316" s="484">
        <v>0.99999000000000005</v>
      </c>
      <c r="AD316" s="500" t="s">
        <v>65</v>
      </c>
    </row>
    <row r="317" spans="1:30" ht="15" thickBot="1">
      <c r="A317" s="588" t="s">
        <v>2494</v>
      </c>
      <c r="B317" s="590"/>
      <c r="C317" s="520">
        <v>45321</v>
      </c>
      <c r="D317" s="588" t="s">
        <v>65</v>
      </c>
      <c r="E317" s="590"/>
      <c r="F317" s="496"/>
      <c r="G317" s="462">
        <v>24</v>
      </c>
      <c r="H317" s="455">
        <v>2560</v>
      </c>
      <c r="I317" s="455">
        <v>2508.8000000000002</v>
      </c>
      <c r="J317" s="455">
        <v>51.2</v>
      </c>
      <c r="K317" s="455">
        <v>210.74</v>
      </c>
      <c r="L317" s="454">
        <v>2</v>
      </c>
      <c r="M317" s="462">
        <v>84</v>
      </c>
      <c r="N317" s="588" t="s">
        <v>2697</v>
      </c>
      <c r="O317" s="589"/>
      <c r="P317" s="590"/>
      <c r="Q317" s="454">
        <v>19</v>
      </c>
      <c r="R317" s="454">
        <v>49</v>
      </c>
      <c r="S317" s="462">
        <v>0</v>
      </c>
      <c r="T317" s="462">
        <v>0</v>
      </c>
      <c r="U317" s="462">
        <v>30</v>
      </c>
      <c r="V317" s="462">
        <v>719</v>
      </c>
      <c r="W317" s="462">
        <v>450</v>
      </c>
      <c r="X317" s="462">
        <v>3100</v>
      </c>
      <c r="Y317" s="496"/>
      <c r="Z317" s="453">
        <v>2508.7849999999999</v>
      </c>
      <c r="AA317" s="453">
        <v>51.2</v>
      </c>
      <c r="AB317" s="453">
        <v>210.74</v>
      </c>
      <c r="AC317" s="484">
        <v>0.99999000000000005</v>
      </c>
      <c r="AD317" s="500" t="s">
        <v>65</v>
      </c>
    </row>
    <row r="318" spans="1:30" ht="15" thickBot="1">
      <c r="A318" s="588" t="s">
        <v>1561</v>
      </c>
      <c r="B318" s="590"/>
      <c r="C318" s="520">
        <v>45317</v>
      </c>
      <c r="D318" s="588" t="s">
        <v>65</v>
      </c>
      <c r="E318" s="590"/>
      <c r="F318" s="496"/>
      <c r="G318" s="462">
        <v>24</v>
      </c>
      <c r="H318" s="455">
        <v>198</v>
      </c>
      <c r="I318" s="455">
        <v>122.76</v>
      </c>
      <c r="J318" s="455">
        <v>75.239999999999995</v>
      </c>
      <c r="K318" s="455">
        <v>1.52</v>
      </c>
      <c r="L318" s="454">
        <v>38</v>
      </c>
      <c r="M318" s="462">
        <v>12</v>
      </c>
      <c r="N318" s="588" t="s">
        <v>1562</v>
      </c>
      <c r="O318" s="589"/>
      <c r="P318" s="590"/>
      <c r="Q318" s="454">
        <v>24</v>
      </c>
      <c r="R318" s="454">
        <v>58.3</v>
      </c>
      <c r="S318" s="462">
        <v>0</v>
      </c>
      <c r="T318" s="462">
        <v>0</v>
      </c>
      <c r="U318" s="462">
        <v>50</v>
      </c>
      <c r="V318" s="462">
        <v>250</v>
      </c>
      <c r="W318" s="462">
        <v>370</v>
      </c>
      <c r="X318" s="462">
        <v>11200</v>
      </c>
      <c r="Y318" s="462">
        <v>207</v>
      </c>
      <c r="Z318" s="453">
        <v>122.759</v>
      </c>
      <c r="AA318" s="453">
        <v>75.239999999999995</v>
      </c>
      <c r="AB318" s="453">
        <v>1.52</v>
      </c>
      <c r="AC318" s="484">
        <v>0.99999000000000005</v>
      </c>
      <c r="AD318" s="500" t="s">
        <v>65</v>
      </c>
    </row>
    <row r="319" spans="1:30" ht="15" thickBot="1">
      <c r="A319" s="588" t="s">
        <v>1563</v>
      </c>
      <c r="B319" s="590"/>
      <c r="C319" s="520">
        <v>45317</v>
      </c>
      <c r="D319" s="588" t="s">
        <v>65</v>
      </c>
      <c r="E319" s="590"/>
      <c r="F319" s="496"/>
      <c r="G319" s="462">
        <v>24</v>
      </c>
      <c r="H319" s="455">
        <v>461</v>
      </c>
      <c r="I319" s="455">
        <v>285.82</v>
      </c>
      <c r="J319" s="455">
        <v>175.18</v>
      </c>
      <c r="K319" s="455">
        <v>24.78</v>
      </c>
      <c r="L319" s="454">
        <v>38</v>
      </c>
      <c r="M319" s="462">
        <v>87</v>
      </c>
      <c r="N319" s="588" t="s">
        <v>1562</v>
      </c>
      <c r="O319" s="589"/>
      <c r="P319" s="590"/>
      <c r="Q319" s="454">
        <v>18.899999999999999</v>
      </c>
      <c r="R319" s="454">
        <v>58.3</v>
      </c>
      <c r="S319" s="462">
        <v>0</v>
      </c>
      <c r="T319" s="462">
        <v>0</v>
      </c>
      <c r="U319" s="462">
        <v>50</v>
      </c>
      <c r="V319" s="462">
        <v>250</v>
      </c>
      <c r="W319" s="462">
        <v>370</v>
      </c>
      <c r="X319" s="462">
        <v>11200</v>
      </c>
      <c r="Y319" s="462">
        <v>483</v>
      </c>
      <c r="Z319" s="453">
        <v>285.81799999999998</v>
      </c>
      <c r="AA319" s="453">
        <v>175.18</v>
      </c>
      <c r="AB319" s="453">
        <v>24.78</v>
      </c>
      <c r="AC319" s="484">
        <v>0.99999000000000005</v>
      </c>
      <c r="AD319" s="500" t="s">
        <v>65</v>
      </c>
    </row>
    <row r="320" spans="1:30" ht="15" thickBot="1">
      <c r="A320" s="588" t="s">
        <v>1250</v>
      </c>
      <c r="B320" s="590"/>
      <c r="C320" s="520">
        <v>45316</v>
      </c>
      <c r="D320" s="588" t="s">
        <v>65</v>
      </c>
      <c r="E320" s="590"/>
      <c r="F320" s="496"/>
      <c r="G320" s="462">
        <v>24</v>
      </c>
      <c r="H320" s="455">
        <v>320</v>
      </c>
      <c r="I320" s="455">
        <v>294.39999999999998</v>
      </c>
      <c r="J320" s="455">
        <v>25.6</v>
      </c>
      <c r="K320" s="455">
        <v>67.42</v>
      </c>
      <c r="L320" s="454">
        <v>8</v>
      </c>
      <c r="M320" s="462">
        <v>229</v>
      </c>
      <c r="N320" s="588" t="s">
        <v>1564</v>
      </c>
      <c r="O320" s="589"/>
      <c r="P320" s="590"/>
      <c r="Q320" s="454">
        <v>26.7</v>
      </c>
      <c r="R320" s="454">
        <v>50</v>
      </c>
      <c r="S320" s="462">
        <v>0</v>
      </c>
      <c r="T320" s="462">
        <v>0</v>
      </c>
      <c r="U320" s="462">
        <v>20</v>
      </c>
      <c r="V320" s="462">
        <v>214</v>
      </c>
      <c r="W320" s="462">
        <v>470</v>
      </c>
      <c r="X320" s="462">
        <v>35850</v>
      </c>
      <c r="Y320" s="462">
        <v>1100</v>
      </c>
      <c r="Z320" s="453">
        <v>294.39800000000002</v>
      </c>
      <c r="AA320" s="453">
        <v>25.6</v>
      </c>
      <c r="AB320" s="453">
        <v>67.42</v>
      </c>
      <c r="AC320" s="484">
        <v>0.99999000000000005</v>
      </c>
      <c r="AD320" s="500" t="s">
        <v>65</v>
      </c>
    </row>
    <row r="321" spans="1:30" ht="15" thickBot="1">
      <c r="A321" s="588" t="s">
        <v>1565</v>
      </c>
      <c r="B321" s="590"/>
      <c r="C321" s="520">
        <v>45314</v>
      </c>
      <c r="D321" s="588" t="s">
        <v>65</v>
      </c>
      <c r="E321" s="590"/>
      <c r="F321" s="496"/>
      <c r="G321" s="462">
        <v>24</v>
      </c>
      <c r="H321" s="455">
        <v>1640</v>
      </c>
      <c r="I321" s="455">
        <v>1623.6</v>
      </c>
      <c r="J321" s="455">
        <v>16.399999999999999</v>
      </c>
      <c r="K321" s="455">
        <v>136.38</v>
      </c>
      <c r="L321" s="454">
        <v>1</v>
      </c>
      <c r="M321" s="462">
        <v>84</v>
      </c>
      <c r="N321" s="588" t="s">
        <v>1566</v>
      </c>
      <c r="O321" s="589"/>
      <c r="P321" s="590"/>
      <c r="Q321" s="454">
        <v>18.5</v>
      </c>
      <c r="R321" s="454">
        <v>52.1</v>
      </c>
      <c r="S321" s="462">
        <v>0</v>
      </c>
      <c r="T321" s="462">
        <v>0</v>
      </c>
      <c r="U321" s="462">
        <v>20</v>
      </c>
      <c r="V321" s="462">
        <v>263</v>
      </c>
      <c r="W321" s="462">
        <v>380</v>
      </c>
      <c r="X321" s="462">
        <v>4700</v>
      </c>
      <c r="Y321" s="462">
        <v>2500</v>
      </c>
      <c r="Z321" s="453">
        <v>1623.59</v>
      </c>
      <c r="AA321" s="453">
        <v>16.399999999999999</v>
      </c>
      <c r="AB321" s="453">
        <v>136.38</v>
      </c>
      <c r="AC321" s="484">
        <v>0.99999000000000005</v>
      </c>
      <c r="AD321" s="500" t="s">
        <v>65</v>
      </c>
    </row>
    <row r="322" spans="1:30" ht="15" thickBot="1">
      <c r="A322" s="588" t="s">
        <v>1567</v>
      </c>
      <c r="B322" s="590"/>
      <c r="C322" s="520">
        <v>45315</v>
      </c>
      <c r="D322" s="588" t="s">
        <v>65</v>
      </c>
      <c r="E322" s="590"/>
      <c r="F322" s="496"/>
      <c r="G322" s="462">
        <v>24</v>
      </c>
      <c r="H322" s="455">
        <v>202</v>
      </c>
      <c r="I322" s="455">
        <v>181.8</v>
      </c>
      <c r="J322" s="455">
        <v>20.2</v>
      </c>
      <c r="K322" s="455">
        <v>47.4</v>
      </c>
      <c r="L322" s="454">
        <v>10</v>
      </c>
      <c r="M322" s="462">
        <v>261</v>
      </c>
      <c r="N322" s="588" t="s">
        <v>1568</v>
      </c>
      <c r="O322" s="589"/>
      <c r="P322" s="590"/>
      <c r="Q322" s="454">
        <v>21</v>
      </c>
      <c r="R322" s="454">
        <v>51</v>
      </c>
      <c r="S322" s="462">
        <v>0</v>
      </c>
      <c r="T322" s="462">
        <v>0</v>
      </c>
      <c r="U322" s="462">
        <v>20</v>
      </c>
      <c r="V322" s="462">
        <v>224</v>
      </c>
      <c r="W322" s="462">
        <v>452</v>
      </c>
      <c r="X322" s="462">
        <v>32500</v>
      </c>
      <c r="Y322" s="462">
        <v>345</v>
      </c>
      <c r="Z322" s="453">
        <v>181.79900000000001</v>
      </c>
      <c r="AA322" s="453">
        <v>20.2</v>
      </c>
      <c r="AB322" s="453">
        <v>47.4</v>
      </c>
      <c r="AC322" s="484">
        <v>0.99999000000000005</v>
      </c>
      <c r="AD322" s="500" t="s">
        <v>65</v>
      </c>
    </row>
    <row r="323" spans="1:30" ht="15" thickBot="1">
      <c r="A323" s="588" t="s">
        <v>1569</v>
      </c>
      <c r="B323" s="590"/>
      <c r="C323" s="520">
        <v>45315</v>
      </c>
      <c r="D323" s="588" t="s">
        <v>65</v>
      </c>
      <c r="E323" s="590"/>
      <c r="F323" s="496"/>
      <c r="G323" s="462">
        <v>24</v>
      </c>
      <c r="H323" s="455">
        <v>238</v>
      </c>
      <c r="I323" s="455">
        <v>214.2</v>
      </c>
      <c r="J323" s="455">
        <v>23.8</v>
      </c>
      <c r="K323" s="455">
        <v>20.41</v>
      </c>
      <c r="L323" s="454">
        <v>10</v>
      </c>
      <c r="M323" s="462">
        <v>95</v>
      </c>
      <c r="N323" s="588" t="s">
        <v>1568</v>
      </c>
      <c r="O323" s="589"/>
      <c r="P323" s="590"/>
      <c r="Q323" s="454">
        <v>21</v>
      </c>
      <c r="R323" s="454">
        <v>51</v>
      </c>
      <c r="S323" s="462">
        <v>0</v>
      </c>
      <c r="T323" s="462">
        <v>0</v>
      </c>
      <c r="U323" s="462">
        <v>20</v>
      </c>
      <c r="V323" s="462">
        <v>224</v>
      </c>
      <c r="W323" s="462">
        <v>452</v>
      </c>
      <c r="X323" s="462">
        <v>32500</v>
      </c>
      <c r="Y323" s="462">
        <v>405</v>
      </c>
      <c r="Z323" s="453">
        <v>214.19900000000001</v>
      </c>
      <c r="AA323" s="453">
        <v>23.8</v>
      </c>
      <c r="AB323" s="453">
        <v>20.41</v>
      </c>
      <c r="AC323" s="484">
        <v>0.99999000000000005</v>
      </c>
      <c r="AD323" s="500" t="s">
        <v>65</v>
      </c>
    </row>
    <row r="324" spans="1:30" ht="15" thickBot="1">
      <c r="A324" s="588" t="s">
        <v>1570</v>
      </c>
      <c r="B324" s="590"/>
      <c r="C324" s="520">
        <v>45314</v>
      </c>
      <c r="D324" s="588" t="s">
        <v>65</v>
      </c>
      <c r="E324" s="590"/>
      <c r="F324" s="496"/>
      <c r="G324" s="462">
        <v>24</v>
      </c>
      <c r="H324" s="455">
        <v>1418</v>
      </c>
      <c r="I324" s="455">
        <v>1403.82</v>
      </c>
      <c r="J324" s="455">
        <v>14.18</v>
      </c>
      <c r="K324" s="455">
        <v>117.92</v>
      </c>
      <c r="L324" s="454">
        <v>1</v>
      </c>
      <c r="M324" s="462">
        <v>84</v>
      </c>
      <c r="N324" s="588" t="s">
        <v>1571</v>
      </c>
      <c r="O324" s="589"/>
      <c r="P324" s="590"/>
      <c r="Q324" s="454">
        <v>19</v>
      </c>
      <c r="R324" s="454">
        <v>56</v>
      </c>
      <c r="S324" s="462">
        <v>0</v>
      </c>
      <c r="T324" s="462">
        <v>0</v>
      </c>
      <c r="U324" s="462">
        <v>20</v>
      </c>
      <c r="V324" s="462">
        <v>517</v>
      </c>
      <c r="W324" s="462">
        <v>450</v>
      </c>
      <c r="X324" s="462">
        <v>15300</v>
      </c>
      <c r="Y324" s="462">
        <v>1800</v>
      </c>
      <c r="Z324" s="453">
        <v>1403.8119999999999</v>
      </c>
      <c r="AA324" s="453">
        <v>14.18</v>
      </c>
      <c r="AB324" s="453">
        <v>117.92</v>
      </c>
      <c r="AC324" s="484">
        <v>0.99999000000000005</v>
      </c>
      <c r="AD324" s="500" t="s">
        <v>65</v>
      </c>
    </row>
    <row r="325" spans="1:30" ht="15" thickBot="1">
      <c r="A325" s="588" t="s">
        <v>1572</v>
      </c>
      <c r="B325" s="590"/>
      <c r="C325" s="520">
        <v>45315</v>
      </c>
      <c r="D325" s="588" t="s">
        <v>65</v>
      </c>
      <c r="E325" s="590"/>
      <c r="F325" s="496"/>
      <c r="G325" s="462">
        <v>24</v>
      </c>
      <c r="H325" s="455">
        <v>2810</v>
      </c>
      <c r="I325" s="455">
        <v>2781.9</v>
      </c>
      <c r="J325" s="455">
        <v>28.1</v>
      </c>
      <c r="K325" s="455">
        <v>233.68</v>
      </c>
      <c r="L325" s="454">
        <v>1</v>
      </c>
      <c r="M325" s="462">
        <v>84</v>
      </c>
      <c r="N325" s="588" t="s">
        <v>1573</v>
      </c>
      <c r="O325" s="589"/>
      <c r="P325" s="590"/>
      <c r="Q325" s="454">
        <v>19</v>
      </c>
      <c r="R325" s="454">
        <v>52</v>
      </c>
      <c r="S325" s="462">
        <v>0</v>
      </c>
      <c r="T325" s="462">
        <v>0</v>
      </c>
      <c r="U325" s="462">
        <v>30</v>
      </c>
      <c r="V325" s="462">
        <v>650</v>
      </c>
      <c r="W325" s="462">
        <v>482</v>
      </c>
      <c r="X325" s="462">
        <v>1800</v>
      </c>
      <c r="Y325" s="496"/>
      <c r="Z325" s="453">
        <v>2781.8829999999998</v>
      </c>
      <c r="AA325" s="453">
        <v>28.1</v>
      </c>
      <c r="AB325" s="453">
        <v>233.68</v>
      </c>
      <c r="AC325" s="484">
        <v>0.99999000000000005</v>
      </c>
      <c r="AD325" s="500" t="s">
        <v>65</v>
      </c>
    </row>
    <row r="326" spans="1:30" ht="15" thickBot="1">
      <c r="A326" s="588" t="s">
        <v>94</v>
      </c>
      <c r="B326" s="590"/>
      <c r="C326" s="520">
        <v>45315</v>
      </c>
      <c r="D326" s="588" t="s">
        <v>65</v>
      </c>
      <c r="E326" s="590"/>
      <c r="F326" s="496"/>
      <c r="G326" s="462">
        <v>24</v>
      </c>
      <c r="H326" s="455">
        <v>120</v>
      </c>
      <c r="I326" s="455">
        <v>84</v>
      </c>
      <c r="J326" s="455">
        <v>36</v>
      </c>
      <c r="K326" s="455">
        <v>17.309999999999999</v>
      </c>
      <c r="L326" s="454">
        <v>30</v>
      </c>
      <c r="M326" s="462">
        <v>206</v>
      </c>
      <c r="N326" s="588" t="s">
        <v>1574</v>
      </c>
      <c r="O326" s="589"/>
      <c r="P326" s="590"/>
      <c r="Q326" s="454">
        <v>25.2</v>
      </c>
      <c r="R326" s="454">
        <v>49.3</v>
      </c>
      <c r="S326" s="462">
        <v>0</v>
      </c>
      <c r="T326" s="462">
        <v>0</v>
      </c>
      <c r="U326" s="462">
        <v>90</v>
      </c>
      <c r="V326" s="462">
        <v>341</v>
      </c>
      <c r="W326" s="462">
        <v>387</v>
      </c>
      <c r="X326" s="462">
        <v>32650</v>
      </c>
      <c r="Y326" s="462">
        <v>450</v>
      </c>
      <c r="Z326" s="453">
        <v>84</v>
      </c>
      <c r="AA326" s="453">
        <v>36</v>
      </c>
      <c r="AB326" s="453">
        <v>17.309999999999999</v>
      </c>
      <c r="AC326" s="484">
        <v>0.99999000000000005</v>
      </c>
      <c r="AD326" s="500" t="s">
        <v>65</v>
      </c>
    </row>
    <row r="327" spans="1:30" ht="15" thickBot="1">
      <c r="A327" s="588" t="s">
        <v>95</v>
      </c>
      <c r="B327" s="590"/>
      <c r="C327" s="520">
        <v>45308</v>
      </c>
      <c r="D327" s="588" t="s">
        <v>65</v>
      </c>
      <c r="E327" s="590"/>
      <c r="F327" s="496"/>
      <c r="G327" s="462">
        <v>24</v>
      </c>
      <c r="H327" s="455">
        <v>225</v>
      </c>
      <c r="I327" s="455">
        <v>135</v>
      </c>
      <c r="J327" s="455">
        <v>90</v>
      </c>
      <c r="K327" s="455">
        <v>30.5</v>
      </c>
      <c r="L327" s="454">
        <v>40</v>
      </c>
      <c r="M327" s="462">
        <v>226</v>
      </c>
      <c r="N327" s="588" t="s">
        <v>1575</v>
      </c>
      <c r="O327" s="589"/>
      <c r="P327" s="590"/>
      <c r="Q327" s="454">
        <v>25.7</v>
      </c>
      <c r="R327" s="454">
        <v>60</v>
      </c>
      <c r="S327" s="462">
        <v>0</v>
      </c>
      <c r="T327" s="462">
        <v>0</v>
      </c>
      <c r="U327" s="462">
        <v>50</v>
      </c>
      <c r="V327" s="462">
        <v>336</v>
      </c>
      <c r="W327" s="462">
        <v>450</v>
      </c>
      <c r="X327" s="462">
        <v>33550</v>
      </c>
      <c r="Y327" s="462">
        <v>550</v>
      </c>
      <c r="Z327" s="453">
        <v>134.999</v>
      </c>
      <c r="AA327" s="453">
        <v>90</v>
      </c>
      <c r="AB327" s="453">
        <v>30.5</v>
      </c>
      <c r="AC327" s="484">
        <v>0.99999000000000005</v>
      </c>
      <c r="AD327" s="500" t="s">
        <v>65</v>
      </c>
    </row>
    <row r="328" spans="1:30" ht="15" thickBot="1">
      <c r="A328" s="588" t="s">
        <v>96</v>
      </c>
      <c r="B328" s="590"/>
      <c r="C328" s="520">
        <v>45317</v>
      </c>
      <c r="D328" s="588" t="s">
        <v>65</v>
      </c>
      <c r="E328" s="590"/>
      <c r="F328" s="496"/>
      <c r="G328" s="462">
        <v>24</v>
      </c>
      <c r="H328" s="455">
        <v>1530</v>
      </c>
      <c r="I328" s="455">
        <v>734.4</v>
      </c>
      <c r="J328" s="455">
        <v>795.6</v>
      </c>
      <c r="K328" s="455">
        <v>61.94</v>
      </c>
      <c r="L328" s="454">
        <v>52</v>
      </c>
      <c r="M328" s="462">
        <v>84</v>
      </c>
      <c r="N328" s="588" t="s">
        <v>1576</v>
      </c>
      <c r="O328" s="589"/>
      <c r="P328" s="590"/>
      <c r="Q328" s="454">
        <v>18.8</v>
      </c>
      <c r="R328" s="454">
        <v>54</v>
      </c>
      <c r="S328" s="462">
        <v>0</v>
      </c>
      <c r="T328" s="462">
        <v>0</v>
      </c>
      <c r="U328" s="462">
        <v>15</v>
      </c>
      <c r="V328" s="462">
        <v>876</v>
      </c>
      <c r="W328" s="462">
        <v>480</v>
      </c>
      <c r="X328" s="462">
        <v>3360</v>
      </c>
      <c r="Y328" s="462">
        <v>1350</v>
      </c>
      <c r="Z328" s="453">
        <v>734.39599999999996</v>
      </c>
      <c r="AA328" s="453">
        <v>795.6</v>
      </c>
      <c r="AB328" s="453">
        <v>61.94</v>
      </c>
      <c r="AC328" s="484">
        <v>0.99999000000000005</v>
      </c>
      <c r="AD328" s="500" t="s">
        <v>65</v>
      </c>
    </row>
    <row r="329" spans="1:30" ht="15" thickBot="1">
      <c r="A329" s="588" t="s">
        <v>1267</v>
      </c>
      <c r="B329" s="590"/>
      <c r="C329" s="520">
        <v>45315</v>
      </c>
      <c r="D329" s="588" t="s">
        <v>65</v>
      </c>
      <c r="E329" s="590"/>
      <c r="F329" s="496"/>
      <c r="G329" s="462">
        <v>24</v>
      </c>
      <c r="H329" s="455">
        <v>93</v>
      </c>
      <c r="I329" s="455">
        <v>83.7</v>
      </c>
      <c r="J329" s="455">
        <v>9.3000000000000007</v>
      </c>
      <c r="K329" s="455">
        <v>19.170000000000002</v>
      </c>
      <c r="L329" s="454">
        <v>10</v>
      </c>
      <c r="M329" s="462">
        <v>229</v>
      </c>
      <c r="N329" s="588" t="s">
        <v>1577</v>
      </c>
      <c r="O329" s="589"/>
      <c r="P329" s="590"/>
      <c r="Q329" s="454">
        <v>22.1</v>
      </c>
      <c r="R329" s="454">
        <v>48.1</v>
      </c>
      <c r="S329" s="462">
        <v>0</v>
      </c>
      <c r="T329" s="462">
        <v>0</v>
      </c>
      <c r="U329" s="462">
        <v>10</v>
      </c>
      <c r="V329" s="462">
        <v>233</v>
      </c>
      <c r="W329" s="462">
        <v>379</v>
      </c>
      <c r="X329" s="462">
        <v>30670</v>
      </c>
      <c r="Y329" s="462">
        <v>259</v>
      </c>
      <c r="Z329" s="453">
        <v>83.7</v>
      </c>
      <c r="AA329" s="453">
        <v>9.3000000000000007</v>
      </c>
      <c r="AB329" s="453">
        <v>19.170000000000002</v>
      </c>
      <c r="AC329" s="484">
        <v>0.99999000000000005</v>
      </c>
      <c r="AD329" s="500" t="s">
        <v>65</v>
      </c>
    </row>
    <row r="330" spans="1:30" ht="15" thickBot="1">
      <c r="A330" s="588" t="s">
        <v>1266</v>
      </c>
      <c r="B330" s="590"/>
      <c r="C330" s="520">
        <v>45315</v>
      </c>
      <c r="D330" s="588" t="s">
        <v>65</v>
      </c>
      <c r="E330" s="590"/>
      <c r="F330" s="496"/>
      <c r="G330" s="462">
        <v>24</v>
      </c>
      <c r="H330" s="455">
        <v>158</v>
      </c>
      <c r="I330" s="455">
        <v>142.19999999999999</v>
      </c>
      <c r="J330" s="455">
        <v>15.8</v>
      </c>
      <c r="K330" s="455">
        <v>11.95</v>
      </c>
      <c r="L330" s="454">
        <v>10</v>
      </c>
      <c r="M330" s="462">
        <v>84</v>
      </c>
      <c r="N330" s="588" t="s">
        <v>1577</v>
      </c>
      <c r="O330" s="589"/>
      <c r="P330" s="590"/>
      <c r="Q330" s="454">
        <v>22.1</v>
      </c>
      <c r="R330" s="454">
        <v>48.1</v>
      </c>
      <c r="S330" s="462">
        <v>0</v>
      </c>
      <c r="T330" s="462">
        <v>0</v>
      </c>
      <c r="U330" s="462">
        <v>10</v>
      </c>
      <c r="V330" s="462">
        <v>213</v>
      </c>
      <c r="W330" s="462">
        <v>379</v>
      </c>
      <c r="X330" s="462">
        <v>30670</v>
      </c>
      <c r="Y330" s="462">
        <v>441</v>
      </c>
      <c r="Z330" s="453">
        <v>142.19900000000001</v>
      </c>
      <c r="AA330" s="453">
        <v>15.8</v>
      </c>
      <c r="AB330" s="453">
        <v>11.95</v>
      </c>
      <c r="AC330" s="484">
        <v>0.99999000000000005</v>
      </c>
      <c r="AD330" s="500" t="s">
        <v>65</v>
      </c>
    </row>
    <row r="331" spans="1:30" ht="15" thickBot="1">
      <c r="A331" s="588" t="s">
        <v>1277</v>
      </c>
      <c r="B331" s="590"/>
      <c r="C331" s="520">
        <v>45306</v>
      </c>
      <c r="D331" s="588" t="s">
        <v>65</v>
      </c>
      <c r="E331" s="590"/>
      <c r="F331" s="496"/>
      <c r="G331" s="462">
        <v>24</v>
      </c>
      <c r="H331" s="455">
        <v>249</v>
      </c>
      <c r="I331" s="455">
        <v>159.36000000000001</v>
      </c>
      <c r="J331" s="455">
        <v>89.64</v>
      </c>
      <c r="K331" s="455">
        <v>37.520000000000003</v>
      </c>
      <c r="L331" s="454">
        <v>36</v>
      </c>
      <c r="M331" s="462">
        <v>235</v>
      </c>
      <c r="N331" s="588" t="s">
        <v>1578</v>
      </c>
      <c r="O331" s="589"/>
      <c r="P331" s="590"/>
      <c r="Q331" s="454">
        <v>17.3</v>
      </c>
      <c r="R331" s="454">
        <v>56.6</v>
      </c>
      <c r="S331" s="462">
        <v>0</v>
      </c>
      <c r="T331" s="462">
        <v>0</v>
      </c>
      <c r="U331" s="462">
        <v>14</v>
      </c>
      <c r="V331" s="462">
        <v>233</v>
      </c>
      <c r="W331" s="462">
        <v>427</v>
      </c>
      <c r="X331" s="462">
        <v>37000</v>
      </c>
      <c r="Y331" s="462">
        <v>160</v>
      </c>
      <c r="Z331" s="453">
        <v>159.35900000000001</v>
      </c>
      <c r="AA331" s="453">
        <v>89.64</v>
      </c>
      <c r="AB331" s="453">
        <v>37.520000000000003</v>
      </c>
      <c r="AC331" s="484">
        <v>0.99999000000000005</v>
      </c>
      <c r="AD331" s="500" t="s">
        <v>65</v>
      </c>
    </row>
    <row r="332" spans="1:30" ht="15" thickBot="1">
      <c r="A332" s="588" t="s">
        <v>1278</v>
      </c>
      <c r="B332" s="590"/>
      <c r="C332" s="520">
        <v>45306</v>
      </c>
      <c r="D332" s="588" t="s">
        <v>65</v>
      </c>
      <c r="E332" s="590"/>
      <c r="F332" s="496"/>
      <c r="G332" s="462">
        <v>24</v>
      </c>
      <c r="H332" s="455">
        <v>140</v>
      </c>
      <c r="I332" s="455">
        <v>89.6</v>
      </c>
      <c r="J332" s="455">
        <v>50.4</v>
      </c>
      <c r="K332" s="455">
        <v>7.53</v>
      </c>
      <c r="L332" s="454">
        <v>36</v>
      </c>
      <c r="M332" s="462">
        <v>84</v>
      </c>
      <c r="N332" s="588" t="s">
        <v>1578</v>
      </c>
      <c r="O332" s="589"/>
      <c r="P332" s="590"/>
      <c r="Q332" s="454">
        <v>17.3</v>
      </c>
      <c r="R332" s="454">
        <v>56.6</v>
      </c>
      <c r="S332" s="462">
        <v>0</v>
      </c>
      <c r="T332" s="462">
        <v>0</v>
      </c>
      <c r="U332" s="462">
        <v>14</v>
      </c>
      <c r="V332" s="462">
        <v>233</v>
      </c>
      <c r="W332" s="462">
        <v>427</v>
      </c>
      <c r="X332" s="462">
        <v>37000</v>
      </c>
      <c r="Y332" s="462">
        <v>90</v>
      </c>
      <c r="Z332" s="453">
        <v>89.599000000000004</v>
      </c>
      <c r="AA332" s="453">
        <v>50.4</v>
      </c>
      <c r="AB332" s="453">
        <v>7.53</v>
      </c>
      <c r="AC332" s="484">
        <v>0.99999000000000005</v>
      </c>
      <c r="AD332" s="500" t="s">
        <v>65</v>
      </c>
    </row>
    <row r="333" spans="1:30" ht="15" thickBot="1">
      <c r="A333" s="588" t="s">
        <v>1253</v>
      </c>
      <c r="B333" s="590"/>
      <c r="C333" s="520">
        <v>45308</v>
      </c>
      <c r="D333" s="588" t="s">
        <v>65</v>
      </c>
      <c r="E333" s="590"/>
      <c r="F333" s="496"/>
      <c r="G333" s="462">
        <v>24</v>
      </c>
      <c r="H333" s="455">
        <v>231</v>
      </c>
      <c r="I333" s="455">
        <v>161.69999999999999</v>
      </c>
      <c r="J333" s="455">
        <v>69.3</v>
      </c>
      <c r="K333" s="455">
        <v>37.03</v>
      </c>
      <c r="L333" s="454">
        <v>30</v>
      </c>
      <c r="M333" s="462">
        <v>229</v>
      </c>
      <c r="N333" s="588" t="s">
        <v>1579</v>
      </c>
      <c r="O333" s="589"/>
      <c r="P333" s="590"/>
      <c r="Q333" s="454">
        <v>21.1</v>
      </c>
      <c r="R333" s="454">
        <v>49</v>
      </c>
      <c r="S333" s="462">
        <v>0</v>
      </c>
      <c r="T333" s="462">
        <v>0</v>
      </c>
      <c r="U333" s="462">
        <v>15</v>
      </c>
      <c r="V333" s="462">
        <v>290</v>
      </c>
      <c r="W333" s="462">
        <v>401</v>
      </c>
      <c r="X333" s="462">
        <v>30475</v>
      </c>
      <c r="Y333" s="462">
        <v>315</v>
      </c>
      <c r="Z333" s="453">
        <v>161.69900000000001</v>
      </c>
      <c r="AA333" s="453">
        <v>69.3</v>
      </c>
      <c r="AB333" s="453">
        <v>37.03</v>
      </c>
      <c r="AC333" s="484">
        <v>0.99999000000000005</v>
      </c>
      <c r="AD333" s="500" t="s">
        <v>65</v>
      </c>
    </row>
    <row r="334" spans="1:30" ht="15" thickBot="1">
      <c r="A334" s="588" t="s">
        <v>1252</v>
      </c>
      <c r="B334" s="590"/>
      <c r="C334" s="520">
        <v>45308</v>
      </c>
      <c r="D334" s="588" t="s">
        <v>65</v>
      </c>
      <c r="E334" s="590"/>
      <c r="F334" s="496"/>
      <c r="G334" s="462">
        <v>24</v>
      </c>
      <c r="H334" s="455">
        <v>283</v>
      </c>
      <c r="I334" s="455">
        <v>198.1</v>
      </c>
      <c r="J334" s="455">
        <v>84.9</v>
      </c>
      <c r="K334" s="455">
        <v>16.64</v>
      </c>
      <c r="L334" s="454">
        <v>30</v>
      </c>
      <c r="M334" s="462">
        <v>84</v>
      </c>
      <c r="N334" s="588" t="s">
        <v>1579</v>
      </c>
      <c r="O334" s="589"/>
      <c r="P334" s="590"/>
      <c r="Q334" s="454">
        <v>21.1</v>
      </c>
      <c r="R334" s="454">
        <v>49</v>
      </c>
      <c r="S334" s="462">
        <v>0</v>
      </c>
      <c r="T334" s="462">
        <v>0</v>
      </c>
      <c r="U334" s="462">
        <v>15</v>
      </c>
      <c r="V334" s="462">
        <v>288</v>
      </c>
      <c r="W334" s="462">
        <v>401</v>
      </c>
      <c r="X334" s="462">
        <v>30475</v>
      </c>
      <c r="Y334" s="462">
        <v>385</v>
      </c>
      <c r="Z334" s="453">
        <v>198.09899999999999</v>
      </c>
      <c r="AA334" s="453">
        <v>84.9</v>
      </c>
      <c r="AB334" s="453">
        <v>16.64</v>
      </c>
      <c r="AC334" s="484">
        <v>0.99999000000000005</v>
      </c>
      <c r="AD334" s="500" t="s">
        <v>65</v>
      </c>
    </row>
    <row r="335" spans="1:30" ht="15" thickBot="1">
      <c r="A335" s="588" t="s">
        <v>72</v>
      </c>
      <c r="B335" s="590"/>
      <c r="C335" s="520">
        <v>45315</v>
      </c>
      <c r="D335" s="588" t="s">
        <v>65</v>
      </c>
      <c r="E335" s="590"/>
      <c r="F335" s="496"/>
      <c r="G335" s="462">
        <v>24</v>
      </c>
      <c r="H335" s="455">
        <v>560</v>
      </c>
      <c r="I335" s="455">
        <v>246.4</v>
      </c>
      <c r="J335" s="455">
        <v>313.60000000000002</v>
      </c>
      <c r="K335" s="455">
        <v>20.7</v>
      </c>
      <c r="L335" s="454">
        <v>56</v>
      </c>
      <c r="M335" s="462">
        <v>84</v>
      </c>
      <c r="N335" s="588" t="s">
        <v>1240</v>
      </c>
      <c r="O335" s="589"/>
      <c r="P335" s="590"/>
      <c r="Q335" s="454">
        <v>18.3</v>
      </c>
      <c r="R335" s="454">
        <v>55</v>
      </c>
      <c r="S335" s="462">
        <v>0</v>
      </c>
      <c r="T335" s="462">
        <v>0</v>
      </c>
      <c r="U335" s="462">
        <v>200</v>
      </c>
      <c r="V335" s="462">
        <v>278</v>
      </c>
      <c r="W335" s="462">
        <v>460</v>
      </c>
      <c r="X335" s="462">
        <v>6775</v>
      </c>
      <c r="Y335" s="462">
        <v>300</v>
      </c>
      <c r="Z335" s="453">
        <v>246.398</v>
      </c>
      <c r="AA335" s="453">
        <v>313.60000000000002</v>
      </c>
      <c r="AB335" s="453">
        <v>20.7</v>
      </c>
      <c r="AC335" s="484">
        <v>0.99999000000000005</v>
      </c>
      <c r="AD335" s="500" t="s">
        <v>65</v>
      </c>
    </row>
    <row r="336" spans="1:30" ht="15" thickBot="1">
      <c r="A336" s="588" t="s">
        <v>1142</v>
      </c>
      <c r="B336" s="590"/>
      <c r="C336" s="520">
        <v>45308</v>
      </c>
      <c r="D336" s="588" t="s">
        <v>65</v>
      </c>
      <c r="E336" s="590"/>
      <c r="F336" s="496"/>
      <c r="G336" s="462">
        <v>24</v>
      </c>
      <c r="H336" s="455">
        <v>120</v>
      </c>
      <c r="I336" s="455">
        <v>105.6</v>
      </c>
      <c r="J336" s="455">
        <v>14.4</v>
      </c>
      <c r="K336" s="455">
        <v>22.17</v>
      </c>
      <c r="L336" s="454">
        <v>12</v>
      </c>
      <c r="M336" s="462">
        <v>210</v>
      </c>
      <c r="N336" s="588" t="s">
        <v>1580</v>
      </c>
      <c r="O336" s="589"/>
      <c r="P336" s="590"/>
      <c r="Q336" s="454">
        <v>26.4</v>
      </c>
      <c r="R336" s="454">
        <v>51.8</v>
      </c>
      <c r="S336" s="462">
        <v>0</v>
      </c>
      <c r="T336" s="462">
        <v>0</v>
      </c>
      <c r="U336" s="462">
        <v>100</v>
      </c>
      <c r="V336" s="462">
        <v>238</v>
      </c>
      <c r="W336" s="462">
        <v>460</v>
      </c>
      <c r="X336" s="462">
        <v>22140</v>
      </c>
      <c r="Y336" s="462">
        <v>400</v>
      </c>
      <c r="Z336" s="453">
        <v>105.599</v>
      </c>
      <c r="AA336" s="453">
        <v>14.4</v>
      </c>
      <c r="AB336" s="453">
        <v>22.17</v>
      </c>
      <c r="AC336" s="484">
        <v>0.99999000000000005</v>
      </c>
      <c r="AD336" s="500" t="s">
        <v>65</v>
      </c>
    </row>
    <row r="337" spans="1:30" ht="15" thickBot="1">
      <c r="A337" s="588" t="s">
        <v>1581</v>
      </c>
      <c r="B337" s="590"/>
      <c r="C337" s="520">
        <v>45315</v>
      </c>
      <c r="D337" s="588" t="s">
        <v>65</v>
      </c>
      <c r="E337" s="590"/>
      <c r="F337" s="496"/>
      <c r="G337" s="462">
        <v>24</v>
      </c>
      <c r="H337" s="455">
        <v>198</v>
      </c>
      <c r="I337" s="455">
        <v>118.8</v>
      </c>
      <c r="J337" s="455">
        <v>79.2</v>
      </c>
      <c r="K337" s="455">
        <v>9.98</v>
      </c>
      <c r="L337" s="454">
        <v>40</v>
      </c>
      <c r="M337" s="462">
        <v>84</v>
      </c>
      <c r="N337" s="588" t="s">
        <v>1582</v>
      </c>
      <c r="O337" s="589"/>
      <c r="P337" s="590"/>
      <c r="Q337" s="454">
        <v>18</v>
      </c>
      <c r="R337" s="454">
        <v>54.5</v>
      </c>
      <c r="S337" s="462">
        <v>0</v>
      </c>
      <c r="T337" s="462">
        <v>0</v>
      </c>
      <c r="U337" s="462">
        <v>220</v>
      </c>
      <c r="V337" s="462">
        <v>490</v>
      </c>
      <c r="W337" s="462">
        <v>411</v>
      </c>
      <c r="X337" s="462">
        <v>31740</v>
      </c>
      <c r="Y337" s="462">
        <v>300</v>
      </c>
      <c r="Z337" s="453">
        <v>118.79900000000001</v>
      </c>
      <c r="AA337" s="453">
        <v>79.2</v>
      </c>
      <c r="AB337" s="453">
        <v>9.98</v>
      </c>
      <c r="AC337" s="484">
        <v>0.99999000000000005</v>
      </c>
      <c r="AD337" s="500" t="s">
        <v>65</v>
      </c>
    </row>
    <row r="338" spans="1:30" ht="15" thickBot="1">
      <c r="A338" s="588" t="s">
        <v>904</v>
      </c>
      <c r="B338" s="590"/>
      <c r="C338" s="520">
        <v>45315</v>
      </c>
      <c r="D338" s="588" t="s">
        <v>65</v>
      </c>
      <c r="E338" s="590"/>
      <c r="F338" s="496"/>
      <c r="G338" s="462">
        <v>24</v>
      </c>
      <c r="H338" s="455">
        <v>460</v>
      </c>
      <c r="I338" s="455">
        <v>239.2</v>
      </c>
      <c r="J338" s="455">
        <v>220.8</v>
      </c>
      <c r="K338" s="455">
        <v>20.09</v>
      </c>
      <c r="L338" s="454">
        <v>48</v>
      </c>
      <c r="M338" s="462">
        <v>84</v>
      </c>
      <c r="N338" s="588" t="s">
        <v>1583</v>
      </c>
      <c r="O338" s="589"/>
      <c r="P338" s="590"/>
      <c r="Q338" s="454">
        <v>18.100000000000001</v>
      </c>
      <c r="R338" s="454">
        <v>63</v>
      </c>
      <c r="S338" s="462">
        <v>0</v>
      </c>
      <c r="T338" s="462">
        <v>0</v>
      </c>
      <c r="U338" s="462">
        <v>200</v>
      </c>
      <c r="V338" s="462">
        <v>352</v>
      </c>
      <c r="W338" s="462">
        <v>436</v>
      </c>
      <c r="X338" s="462">
        <v>25625</v>
      </c>
      <c r="Y338" s="462">
        <v>300</v>
      </c>
      <c r="Z338" s="453">
        <v>239.19900000000001</v>
      </c>
      <c r="AA338" s="453">
        <v>220.8</v>
      </c>
      <c r="AB338" s="453">
        <v>20.09</v>
      </c>
      <c r="AC338" s="484">
        <v>0.99999000000000005</v>
      </c>
      <c r="AD338" s="500" t="s">
        <v>65</v>
      </c>
    </row>
    <row r="339" spans="1:30" ht="15" thickBot="1">
      <c r="A339" s="588" t="s">
        <v>1584</v>
      </c>
      <c r="B339" s="590"/>
      <c r="C339" s="520">
        <v>45308</v>
      </c>
      <c r="D339" s="588" t="s">
        <v>65</v>
      </c>
      <c r="E339" s="590"/>
      <c r="F339" s="496"/>
      <c r="G339" s="462">
        <v>24</v>
      </c>
      <c r="H339" s="455">
        <v>1460</v>
      </c>
      <c r="I339" s="455">
        <v>219</v>
      </c>
      <c r="J339" s="455">
        <v>1241</v>
      </c>
      <c r="K339" s="455">
        <v>18.23</v>
      </c>
      <c r="L339" s="454">
        <v>85</v>
      </c>
      <c r="M339" s="462">
        <v>83</v>
      </c>
      <c r="N339" s="588" t="s">
        <v>1585</v>
      </c>
      <c r="O339" s="589"/>
      <c r="P339" s="590"/>
      <c r="Q339" s="454">
        <v>16.399999999999999</v>
      </c>
      <c r="R339" s="454">
        <v>57.1</v>
      </c>
      <c r="S339" s="462">
        <v>0</v>
      </c>
      <c r="T339" s="462">
        <v>0</v>
      </c>
      <c r="U339" s="462">
        <v>200</v>
      </c>
      <c r="V339" s="462">
        <v>1023</v>
      </c>
      <c r="W339" s="462">
        <v>436</v>
      </c>
      <c r="X339" s="462">
        <v>4100</v>
      </c>
      <c r="Y339" s="462">
        <v>290</v>
      </c>
      <c r="Z339" s="453">
        <v>218.999</v>
      </c>
      <c r="AA339" s="453">
        <v>1241</v>
      </c>
      <c r="AB339" s="453">
        <v>18.23</v>
      </c>
      <c r="AC339" s="484">
        <v>0.99999000000000005</v>
      </c>
      <c r="AD339" s="500" t="s">
        <v>65</v>
      </c>
    </row>
    <row r="340" spans="1:30" ht="15" thickBot="1">
      <c r="A340" s="588" t="s">
        <v>1586</v>
      </c>
      <c r="B340" s="590"/>
      <c r="C340" s="520">
        <v>45305</v>
      </c>
      <c r="D340" s="588" t="s">
        <v>65</v>
      </c>
      <c r="E340" s="590"/>
      <c r="F340" s="496"/>
      <c r="G340" s="462">
        <v>24</v>
      </c>
      <c r="H340" s="455">
        <v>235</v>
      </c>
      <c r="I340" s="455">
        <v>227.95</v>
      </c>
      <c r="J340" s="455">
        <v>7.05</v>
      </c>
      <c r="K340" s="455">
        <v>20.37</v>
      </c>
      <c r="L340" s="454">
        <v>3</v>
      </c>
      <c r="M340" s="462">
        <v>89</v>
      </c>
      <c r="N340" s="588" t="s">
        <v>1587</v>
      </c>
      <c r="O340" s="589"/>
      <c r="P340" s="590"/>
      <c r="Q340" s="454">
        <v>18.8</v>
      </c>
      <c r="R340" s="454">
        <v>55</v>
      </c>
      <c r="S340" s="462">
        <v>0</v>
      </c>
      <c r="T340" s="462">
        <v>0</v>
      </c>
      <c r="U340" s="462">
        <v>220</v>
      </c>
      <c r="V340" s="462">
        <v>225</v>
      </c>
      <c r="W340" s="462">
        <v>415</v>
      </c>
      <c r="X340" s="462">
        <v>12100</v>
      </c>
      <c r="Y340" s="462">
        <v>230</v>
      </c>
      <c r="Z340" s="453">
        <v>227.94900000000001</v>
      </c>
      <c r="AA340" s="453">
        <v>7.05</v>
      </c>
      <c r="AB340" s="453">
        <v>20.37</v>
      </c>
      <c r="AC340" s="484">
        <v>0.99999000000000005</v>
      </c>
      <c r="AD340" s="500" t="s">
        <v>65</v>
      </c>
    </row>
    <row r="341" spans="1:30" ht="15" thickBot="1">
      <c r="A341" s="588" t="s">
        <v>1588</v>
      </c>
      <c r="B341" s="590"/>
      <c r="C341" s="520">
        <v>45308</v>
      </c>
      <c r="D341" s="588" t="s">
        <v>65</v>
      </c>
      <c r="E341" s="590"/>
      <c r="F341" s="496"/>
      <c r="G341" s="462">
        <v>24</v>
      </c>
      <c r="H341" s="455">
        <v>900</v>
      </c>
      <c r="I341" s="455">
        <v>468</v>
      </c>
      <c r="J341" s="455">
        <v>432</v>
      </c>
      <c r="K341" s="455">
        <v>38.880000000000003</v>
      </c>
      <c r="L341" s="454">
        <v>48</v>
      </c>
      <c r="M341" s="462">
        <v>83</v>
      </c>
      <c r="N341" s="588" t="s">
        <v>1589</v>
      </c>
      <c r="O341" s="589"/>
      <c r="P341" s="590"/>
      <c r="Q341" s="454">
        <v>17.5</v>
      </c>
      <c r="R341" s="454">
        <v>57</v>
      </c>
      <c r="S341" s="462">
        <v>0</v>
      </c>
      <c r="T341" s="462">
        <v>0</v>
      </c>
      <c r="U341" s="462">
        <v>220</v>
      </c>
      <c r="V341" s="462">
        <v>801</v>
      </c>
      <c r="W341" s="462">
        <v>415</v>
      </c>
      <c r="X341" s="462">
        <v>35340</v>
      </c>
      <c r="Y341" s="462">
        <v>900</v>
      </c>
      <c r="Z341" s="453">
        <v>467.99700000000001</v>
      </c>
      <c r="AA341" s="453">
        <v>432</v>
      </c>
      <c r="AB341" s="453">
        <v>38.880000000000003</v>
      </c>
      <c r="AC341" s="484">
        <v>0.99999000000000005</v>
      </c>
      <c r="AD341" s="500" t="s">
        <v>65</v>
      </c>
    </row>
    <row r="342" spans="1:30" ht="15" thickBot="1">
      <c r="A342" s="588" t="s">
        <v>1473</v>
      </c>
      <c r="B342" s="590"/>
      <c r="C342" s="520">
        <v>45314</v>
      </c>
      <c r="D342" s="588" t="s">
        <v>65</v>
      </c>
      <c r="E342" s="590"/>
      <c r="F342" s="496"/>
      <c r="G342" s="462">
        <v>24</v>
      </c>
      <c r="H342" s="455">
        <v>250</v>
      </c>
      <c r="I342" s="455">
        <v>100</v>
      </c>
      <c r="J342" s="455">
        <v>150</v>
      </c>
      <c r="K342" s="455">
        <v>8.4</v>
      </c>
      <c r="L342" s="454">
        <v>60</v>
      </c>
      <c r="M342" s="462">
        <v>84</v>
      </c>
      <c r="N342" s="588" t="s">
        <v>1590</v>
      </c>
      <c r="O342" s="589"/>
      <c r="P342" s="590"/>
      <c r="Q342" s="454">
        <v>17.8</v>
      </c>
      <c r="R342" s="454">
        <v>56</v>
      </c>
      <c r="S342" s="462">
        <v>0</v>
      </c>
      <c r="T342" s="462">
        <v>0</v>
      </c>
      <c r="U342" s="462">
        <v>210</v>
      </c>
      <c r="V342" s="462">
        <v>528</v>
      </c>
      <c r="W342" s="462">
        <v>480</v>
      </c>
      <c r="X342" s="462">
        <v>12100</v>
      </c>
      <c r="Y342" s="462">
        <v>700</v>
      </c>
      <c r="Z342" s="453">
        <v>99.998999999999995</v>
      </c>
      <c r="AA342" s="453">
        <v>150</v>
      </c>
      <c r="AB342" s="453">
        <v>8.4</v>
      </c>
      <c r="AC342" s="484">
        <v>0.99999000000000005</v>
      </c>
      <c r="AD342" s="500" t="s">
        <v>65</v>
      </c>
    </row>
    <row r="343" spans="1:30" ht="15" thickBot="1">
      <c r="A343" s="588" t="s">
        <v>1271</v>
      </c>
      <c r="B343" s="590"/>
      <c r="C343" s="520">
        <v>45311</v>
      </c>
      <c r="D343" s="588" t="s">
        <v>65</v>
      </c>
      <c r="E343" s="590"/>
      <c r="F343" s="496"/>
      <c r="G343" s="462">
        <v>24</v>
      </c>
      <c r="H343" s="455">
        <v>680</v>
      </c>
      <c r="I343" s="455">
        <v>272</v>
      </c>
      <c r="J343" s="455">
        <v>408</v>
      </c>
      <c r="K343" s="455">
        <v>25.13</v>
      </c>
      <c r="L343" s="454">
        <v>60</v>
      </c>
      <c r="M343" s="462">
        <v>92</v>
      </c>
      <c r="N343" s="588" t="s">
        <v>1591</v>
      </c>
      <c r="O343" s="589"/>
      <c r="P343" s="590"/>
      <c r="Q343" s="454">
        <v>17</v>
      </c>
      <c r="R343" s="454">
        <v>57.6</v>
      </c>
      <c r="S343" s="462">
        <v>0</v>
      </c>
      <c r="T343" s="462">
        <v>0</v>
      </c>
      <c r="U343" s="462">
        <v>200</v>
      </c>
      <c r="V343" s="462">
        <v>1085</v>
      </c>
      <c r="W343" s="462">
        <v>436</v>
      </c>
      <c r="X343" s="462">
        <v>14800</v>
      </c>
      <c r="Y343" s="462">
        <v>1200</v>
      </c>
      <c r="Z343" s="453">
        <v>271.99799999999999</v>
      </c>
      <c r="AA343" s="453">
        <v>408</v>
      </c>
      <c r="AB343" s="453">
        <v>25.13</v>
      </c>
      <c r="AC343" s="484">
        <v>0.99999000000000005</v>
      </c>
      <c r="AD343" s="500" t="s">
        <v>65</v>
      </c>
    </row>
    <row r="344" spans="1:30" ht="15" thickBot="1">
      <c r="A344" s="588" t="s">
        <v>98</v>
      </c>
      <c r="B344" s="590"/>
      <c r="C344" s="520">
        <v>45315</v>
      </c>
      <c r="D344" s="588" t="s">
        <v>65</v>
      </c>
      <c r="E344" s="590"/>
      <c r="F344" s="496"/>
      <c r="G344" s="462">
        <v>24</v>
      </c>
      <c r="H344" s="455">
        <v>820</v>
      </c>
      <c r="I344" s="455">
        <v>147.6</v>
      </c>
      <c r="J344" s="455">
        <v>672.4</v>
      </c>
      <c r="K344" s="455">
        <v>1.97</v>
      </c>
      <c r="L344" s="454">
        <v>82</v>
      </c>
      <c r="M344" s="462">
        <v>13</v>
      </c>
      <c r="N344" s="588" t="s">
        <v>1592</v>
      </c>
      <c r="O344" s="589"/>
      <c r="P344" s="590"/>
      <c r="Q344" s="454">
        <v>30.2</v>
      </c>
      <c r="R344" s="454">
        <v>63</v>
      </c>
      <c r="S344" s="462">
        <v>0</v>
      </c>
      <c r="T344" s="462">
        <v>0</v>
      </c>
      <c r="U344" s="462">
        <v>130</v>
      </c>
      <c r="V344" s="462">
        <v>280</v>
      </c>
      <c r="W344" s="462">
        <v>460</v>
      </c>
      <c r="X344" s="462">
        <v>4900</v>
      </c>
      <c r="Y344" s="462">
        <v>1200</v>
      </c>
      <c r="Z344" s="453">
        <v>147.59899999999999</v>
      </c>
      <c r="AA344" s="453">
        <v>672.4</v>
      </c>
      <c r="AB344" s="453">
        <v>1.97</v>
      </c>
      <c r="AC344" s="484">
        <v>0.99999000000000005</v>
      </c>
      <c r="AD344" s="500" t="s">
        <v>65</v>
      </c>
    </row>
    <row r="345" spans="1:30" ht="15" thickBot="1">
      <c r="A345" s="588" t="s">
        <v>1261</v>
      </c>
      <c r="B345" s="590"/>
      <c r="C345" s="520">
        <v>45316</v>
      </c>
      <c r="D345" s="588" t="s">
        <v>65</v>
      </c>
      <c r="E345" s="590"/>
      <c r="F345" s="496"/>
      <c r="G345" s="462">
        <v>24</v>
      </c>
      <c r="H345" s="455">
        <v>406</v>
      </c>
      <c r="I345" s="455">
        <v>243.6</v>
      </c>
      <c r="J345" s="455">
        <v>162.4</v>
      </c>
      <c r="K345" s="455">
        <v>2.92</v>
      </c>
      <c r="L345" s="454">
        <v>40</v>
      </c>
      <c r="M345" s="462">
        <v>12</v>
      </c>
      <c r="N345" s="588" t="s">
        <v>1593</v>
      </c>
      <c r="O345" s="589"/>
      <c r="P345" s="590"/>
      <c r="Q345" s="454">
        <v>30.8</v>
      </c>
      <c r="R345" s="454">
        <v>59.5</v>
      </c>
      <c r="S345" s="462">
        <v>0</v>
      </c>
      <c r="T345" s="462">
        <v>0</v>
      </c>
      <c r="U345" s="462">
        <v>140</v>
      </c>
      <c r="V345" s="462">
        <v>414</v>
      </c>
      <c r="W345" s="462">
        <v>480</v>
      </c>
      <c r="X345" s="462">
        <v>2675</v>
      </c>
      <c r="Y345" s="462">
        <v>372</v>
      </c>
      <c r="Z345" s="453">
        <v>243.59899999999999</v>
      </c>
      <c r="AA345" s="453">
        <v>162.4</v>
      </c>
      <c r="AB345" s="453">
        <v>2.92</v>
      </c>
      <c r="AC345" s="484">
        <v>0.99999000000000005</v>
      </c>
      <c r="AD345" s="500" t="s">
        <v>65</v>
      </c>
    </row>
    <row r="346" spans="1:30" ht="15" thickBot="1">
      <c r="A346" s="588" t="s">
        <v>1262</v>
      </c>
      <c r="B346" s="590"/>
      <c r="C346" s="520">
        <v>45316</v>
      </c>
      <c r="D346" s="588" t="s">
        <v>65</v>
      </c>
      <c r="E346" s="590"/>
      <c r="F346" s="496"/>
      <c r="G346" s="462">
        <v>24</v>
      </c>
      <c r="H346" s="455">
        <v>259</v>
      </c>
      <c r="I346" s="455">
        <v>155.4</v>
      </c>
      <c r="J346" s="455">
        <v>103.6</v>
      </c>
      <c r="K346" s="455">
        <v>13.05</v>
      </c>
      <c r="L346" s="454">
        <v>40</v>
      </c>
      <c r="M346" s="462">
        <v>84</v>
      </c>
      <c r="N346" s="588" t="s">
        <v>1593</v>
      </c>
      <c r="O346" s="589"/>
      <c r="P346" s="590"/>
      <c r="Q346" s="454">
        <v>30.8</v>
      </c>
      <c r="R346" s="454">
        <v>59.5</v>
      </c>
      <c r="S346" s="462">
        <v>0</v>
      </c>
      <c r="T346" s="462">
        <v>0</v>
      </c>
      <c r="U346" s="462">
        <v>140</v>
      </c>
      <c r="V346" s="462">
        <v>414</v>
      </c>
      <c r="W346" s="462">
        <v>480</v>
      </c>
      <c r="X346" s="462">
        <v>2675</v>
      </c>
      <c r="Y346" s="462">
        <v>238</v>
      </c>
      <c r="Z346" s="453">
        <v>155.399</v>
      </c>
      <c r="AA346" s="453">
        <v>103.6</v>
      </c>
      <c r="AB346" s="453">
        <v>13.05</v>
      </c>
      <c r="AC346" s="484">
        <v>0.99999000000000005</v>
      </c>
      <c r="AD346" s="500" t="s">
        <v>65</v>
      </c>
    </row>
    <row r="347" spans="1:30" ht="15" thickBot="1">
      <c r="A347" s="588" t="s">
        <v>1249</v>
      </c>
      <c r="B347" s="590"/>
      <c r="C347" s="520">
        <v>45316</v>
      </c>
      <c r="D347" s="588" t="s">
        <v>65</v>
      </c>
      <c r="E347" s="590"/>
      <c r="F347" s="496"/>
      <c r="G347" s="462">
        <v>24</v>
      </c>
      <c r="H347" s="455">
        <v>167</v>
      </c>
      <c r="I347" s="455">
        <v>165.33</v>
      </c>
      <c r="J347" s="455">
        <v>1.67</v>
      </c>
      <c r="K347" s="455">
        <v>37.86</v>
      </c>
      <c r="L347" s="454">
        <v>1</v>
      </c>
      <c r="M347" s="462">
        <v>229</v>
      </c>
      <c r="N347" s="588" t="s">
        <v>1594</v>
      </c>
      <c r="O347" s="589"/>
      <c r="P347" s="590"/>
      <c r="Q347" s="454">
        <v>26.2</v>
      </c>
      <c r="R347" s="454">
        <v>53.7</v>
      </c>
      <c r="S347" s="462">
        <v>0</v>
      </c>
      <c r="T347" s="462">
        <v>0</v>
      </c>
      <c r="U347" s="462">
        <v>240</v>
      </c>
      <c r="V347" s="462">
        <v>229</v>
      </c>
      <c r="W347" s="462">
        <v>480</v>
      </c>
      <c r="X347" s="462">
        <v>3100</v>
      </c>
      <c r="Y347" s="462">
        <v>320</v>
      </c>
      <c r="Z347" s="453">
        <v>165.32900000000001</v>
      </c>
      <c r="AA347" s="453">
        <v>1.67</v>
      </c>
      <c r="AB347" s="453">
        <v>37.86</v>
      </c>
      <c r="AC347" s="484">
        <v>0.99999000000000005</v>
      </c>
      <c r="AD347" s="500" t="s">
        <v>65</v>
      </c>
    </row>
    <row r="348" spans="1:30" ht="15" thickBot="1">
      <c r="A348" s="588" t="s">
        <v>100</v>
      </c>
      <c r="B348" s="590"/>
      <c r="C348" s="520">
        <v>45308</v>
      </c>
      <c r="D348" s="588" t="s">
        <v>65</v>
      </c>
      <c r="E348" s="590"/>
      <c r="F348" s="496"/>
      <c r="G348" s="462">
        <v>24</v>
      </c>
      <c r="H348" s="455">
        <v>500</v>
      </c>
      <c r="I348" s="455">
        <v>410</v>
      </c>
      <c r="J348" s="455">
        <v>90</v>
      </c>
      <c r="K348" s="455">
        <v>33.75</v>
      </c>
      <c r="L348" s="454">
        <v>18</v>
      </c>
      <c r="M348" s="462">
        <v>82</v>
      </c>
      <c r="N348" s="588" t="s">
        <v>1595</v>
      </c>
      <c r="O348" s="589"/>
      <c r="P348" s="590"/>
      <c r="Q348" s="454">
        <v>18.600000000000001</v>
      </c>
      <c r="R348" s="454">
        <v>50.7</v>
      </c>
      <c r="S348" s="462">
        <v>0</v>
      </c>
      <c r="T348" s="462">
        <v>0</v>
      </c>
      <c r="U348" s="462">
        <v>240</v>
      </c>
      <c r="V348" s="462">
        <v>226</v>
      </c>
      <c r="W348" s="462">
        <v>490</v>
      </c>
      <c r="X348" s="462">
        <v>12300</v>
      </c>
      <c r="Y348" s="462">
        <v>950</v>
      </c>
      <c r="Z348" s="453">
        <v>409.99799999999999</v>
      </c>
      <c r="AA348" s="453">
        <v>90</v>
      </c>
      <c r="AB348" s="453">
        <v>33.75</v>
      </c>
      <c r="AC348" s="484">
        <v>0.99999000000000005</v>
      </c>
      <c r="AD348" s="500" t="s">
        <v>65</v>
      </c>
    </row>
    <row r="349" spans="1:30" ht="15" thickBot="1">
      <c r="A349" s="588" t="s">
        <v>464</v>
      </c>
      <c r="B349" s="590"/>
      <c r="C349" s="520">
        <v>45319</v>
      </c>
      <c r="D349" s="588" t="s">
        <v>65</v>
      </c>
      <c r="E349" s="590"/>
      <c r="F349" s="496"/>
      <c r="G349" s="462">
        <v>24</v>
      </c>
      <c r="H349" s="455">
        <v>1302</v>
      </c>
      <c r="I349" s="455">
        <v>820.26</v>
      </c>
      <c r="J349" s="455">
        <v>481.74</v>
      </c>
      <c r="K349" s="455">
        <v>59.14</v>
      </c>
      <c r="L349" s="454">
        <v>37</v>
      </c>
      <c r="M349" s="462">
        <v>72</v>
      </c>
      <c r="N349" s="588" t="s">
        <v>1596</v>
      </c>
      <c r="O349" s="589"/>
      <c r="P349" s="590"/>
      <c r="Q349" s="454">
        <v>17.899999999999999</v>
      </c>
      <c r="R349" s="454">
        <v>54.4</v>
      </c>
      <c r="S349" s="462">
        <v>0</v>
      </c>
      <c r="T349" s="462">
        <v>0</v>
      </c>
      <c r="U349" s="462">
        <v>200</v>
      </c>
      <c r="V349" s="462">
        <v>254</v>
      </c>
      <c r="W349" s="462">
        <v>460</v>
      </c>
      <c r="X349" s="462">
        <v>10300</v>
      </c>
      <c r="Y349" s="462">
        <v>1500</v>
      </c>
      <c r="Z349" s="453">
        <v>820.255</v>
      </c>
      <c r="AA349" s="453">
        <v>481.74</v>
      </c>
      <c r="AB349" s="453">
        <v>59.14</v>
      </c>
      <c r="AC349" s="484">
        <v>0.99999000000000005</v>
      </c>
      <c r="AD349" s="500" t="s">
        <v>65</v>
      </c>
    </row>
    <row r="350" spans="1:30" ht="15" thickBot="1">
      <c r="A350" s="591" t="s">
        <v>37</v>
      </c>
      <c r="B350" s="590"/>
      <c r="C350" s="496"/>
      <c r="D350" s="591" t="s">
        <v>65</v>
      </c>
      <c r="E350" s="590"/>
      <c r="F350" s="496"/>
      <c r="G350" s="496"/>
      <c r="H350" s="521">
        <v>48791</v>
      </c>
      <c r="I350" s="521">
        <v>25429.46</v>
      </c>
      <c r="J350" s="521">
        <v>23361.54</v>
      </c>
      <c r="K350" s="521">
        <v>2601.12</v>
      </c>
      <c r="L350" s="496"/>
      <c r="M350" s="522">
        <v>102</v>
      </c>
      <c r="N350" s="504"/>
      <c r="O350" s="483"/>
      <c r="P350" s="452"/>
      <c r="Q350" s="496"/>
      <c r="R350" s="496"/>
      <c r="S350" s="496"/>
      <c r="T350" s="496"/>
      <c r="U350" s="496"/>
      <c r="V350" s="496"/>
      <c r="W350" s="496"/>
      <c r="X350" s="496"/>
      <c r="Y350" s="462">
        <v>50255</v>
      </c>
      <c r="Z350" s="523">
        <v>25309.31</v>
      </c>
      <c r="AA350" s="523">
        <v>23331.54</v>
      </c>
      <c r="AB350" s="523">
        <v>2591.375</v>
      </c>
      <c r="AC350" s="496"/>
      <c r="AD350" s="496"/>
    </row>
    <row r="351" spans="1:30" ht="15" thickBot="1">
      <c r="A351" s="519" t="s">
        <v>1116</v>
      </c>
      <c r="D351" s="597" t="s">
        <v>440</v>
      </c>
      <c r="E351" s="595"/>
      <c r="F351" s="598" t="s">
        <v>440</v>
      </c>
      <c r="G351" s="595"/>
      <c r="H351" s="597" t="s">
        <v>1113</v>
      </c>
      <c r="I351" s="595"/>
      <c r="J351" s="595"/>
    </row>
    <row r="352" spans="1:30" ht="15" thickBot="1">
      <c r="A352" s="601" t="s">
        <v>315</v>
      </c>
      <c r="B352" s="602"/>
      <c r="C352" s="601" t="s">
        <v>38</v>
      </c>
      <c r="D352" s="601" t="s">
        <v>76</v>
      </c>
      <c r="E352" s="602"/>
      <c r="F352" s="601" t="s">
        <v>441</v>
      </c>
      <c r="G352" s="601" t="s">
        <v>442</v>
      </c>
      <c r="H352" s="601" t="s">
        <v>443</v>
      </c>
      <c r="I352" s="601" t="s">
        <v>314</v>
      </c>
      <c r="J352" s="601" t="s">
        <v>444</v>
      </c>
      <c r="K352" s="601" t="s">
        <v>445</v>
      </c>
      <c r="L352" s="601" t="s">
        <v>173</v>
      </c>
      <c r="M352" s="601" t="s">
        <v>446</v>
      </c>
      <c r="N352" s="445" t="s">
        <v>447</v>
      </c>
      <c r="O352" s="502"/>
      <c r="P352" s="443"/>
      <c r="Q352" s="601" t="s">
        <v>336</v>
      </c>
      <c r="R352" s="601" t="s">
        <v>448</v>
      </c>
      <c r="S352" s="601" t="s">
        <v>449</v>
      </c>
      <c r="T352" s="601" t="s">
        <v>450</v>
      </c>
      <c r="U352" s="490" t="s">
        <v>451</v>
      </c>
      <c r="V352" s="601" t="s">
        <v>136</v>
      </c>
      <c r="W352" s="601" t="s">
        <v>452</v>
      </c>
      <c r="X352" s="601" t="s">
        <v>453</v>
      </c>
      <c r="Y352" s="601" t="s">
        <v>454</v>
      </c>
      <c r="Z352" s="612" t="s">
        <v>314</v>
      </c>
      <c r="AA352" s="612" t="s">
        <v>444</v>
      </c>
      <c r="AB352" s="612" t="s">
        <v>445</v>
      </c>
      <c r="AC352" s="612" t="s">
        <v>455</v>
      </c>
      <c r="AD352" s="612" t="s">
        <v>1</v>
      </c>
    </row>
    <row r="353" spans="1:30" ht="15" thickBot="1">
      <c r="A353" s="603"/>
      <c r="B353" s="604"/>
      <c r="C353" s="605"/>
      <c r="D353" s="603"/>
      <c r="E353" s="604"/>
      <c r="F353" s="605"/>
      <c r="G353" s="605"/>
      <c r="H353" s="605"/>
      <c r="I353" s="605"/>
      <c r="J353" s="605"/>
      <c r="K353" s="605"/>
      <c r="L353" s="605"/>
      <c r="M353" s="605"/>
      <c r="N353" s="481" t="s">
        <v>456</v>
      </c>
      <c r="O353" s="479"/>
      <c r="P353" s="448"/>
      <c r="Q353" s="605"/>
      <c r="R353" s="605"/>
      <c r="S353" s="605"/>
      <c r="T353" s="605"/>
      <c r="U353" s="491" t="s">
        <v>457</v>
      </c>
      <c r="V353" s="605"/>
      <c r="W353" s="605"/>
      <c r="X353" s="605"/>
      <c r="Y353" s="605"/>
      <c r="Z353" s="613"/>
      <c r="AA353" s="613"/>
      <c r="AB353" s="613"/>
      <c r="AC353" s="613"/>
      <c r="AD353" s="613"/>
    </row>
    <row r="354" spans="1:30" ht="15" thickBot="1">
      <c r="A354" s="588" t="s">
        <v>10</v>
      </c>
      <c r="B354" s="590"/>
      <c r="C354" s="520">
        <v>45313</v>
      </c>
      <c r="D354" s="588" t="s">
        <v>66</v>
      </c>
      <c r="E354" s="590"/>
      <c r="F354" s="496"/>
      <c r="G354" s="462">
        <v>24</v>
      </c>
      <c r="H354" s="455">
        <v>1604</v>
      </c>
      <c r="I354" s="455">
        <v>320.8</v>
      </c>
      <c r="J354" s="455">
        <v>1283.2</v>
      </c>
      <c r="K354" s="455">
        <v>2.89</v>
      </c>
      <c r="L354" s="454">
        <v>80</v>
      </c>
      <c r="M354" s="462">
        <v>9</v>
      </c>
      <c r="N354" s="588" t="s">
        <v>1597</v>
      </c>
      <c r="O354" s="589"/>
      <c r="P354" s="590"/>
      <c r="Q354" s="454">
        <v>32.6</v>
      </c>
      <c r="R354" s="454">
        <v>50.6</v>
      </c>
      <c r="S354" s="462">
        <v>0</v>
      </c>
      <c r="T354" s="462">
        <v>0</v>
      </c>
      <c r="U354" s="462">
        <v>80</v>
      </c>
      <c r="V354" s="462">
        <v>2709</v>
      </c>
      <c r="W354" s="462">
        <v>376</v>
      </c>
      <c r="X354" s="462">
        <v>500</v>
      </c>
      <c r="Y354" s="462">
        <v>550</v>
      </c>
      <c r="Z354" s="453">
        <v>312.16199999999998</v>
      </c>
      <c r="AA354" s="453">
        <v>1283.2</v>
      </c>
      <c r="AB354" s="453">
        <v>2.89</v>
      </c>
      <c r="AC354" s="484">
        <v>0.97306999999999999</v>
      </c>
      <c r="AD354" s="500" t="s">
        <v>66</v>
      </c>
    </row>
    <row r="355" spans="1:30" ht="15" thickBot="1">
      <c r="A355" s="588" t="s">
        <v>922</v>
      </c>
      <c r="B355" s="590"/>
      <c r="C355" s="520">
        <v>45312</v>
      </c>
      <c r="D355" s="588" t="s">
        <v>66</v>
      </c>
      <c r="E355" s="590"/>
      <c r="F355" s="496"/>
      <c r="G355" s="462">
        <v>24</v>
      </c>
      <c r="H355" s="455">
        <v>912</v>
      </c>
      <c r="I355" s="455">
        <v>209.76</v>
      </c>
      <c r="J355" s="455">
        <v>702.24</v>
      </c>
      <c r="K355" s="455">
        <v>17.62</v>
      </c>
      <c r="L355" s="454">
        <v>77</v>
      </c>
      <c r="M355" s="462">
        <v>84</v>
      </c>
      <c r="N355" s="588" t="s">
        <v>2239</v>
      </c>
      <c r="O355" s="589"/>
      <c r="P355" s="590"/>
      <c r="Q355" s="454">
        <v>19.8</v>
      </c>
      <c r="R355" s="454">
        <v>59.5</v>
      </c>
      <c r="S355" s="462">
        <v>0</v>
      </c>
      <c r="T355" s="462">
        <v>0</v>
      </c>
      <c r="U355" s="462">
        <v>350</v>
      </c>
      <c r="V355" s="462">
        <v>629</v>
      </c>
      <c r="W355" s="462">
        <v>442</v>
      </c>
      <c r="X355" s="462">
        <v>12050</v>
      </c>
      <c r="Y355" s="462">
        <v>700</v>
      </c>
      <c r="Z355" s="453">
        <v>204.11199999999999</v>
      </c>
      <c r="AA355" s="453">
        <v>702.24</v>
      </c>
      <c r="AB355" s="453">
        <v>17.62</v>
      </c>
      <c r="AC355" s="484">
        <v>0.97306999999999999</v>
      </c>
      <c r="AD355" s="500" t="s">
        <v>66</v>
      </c>
    </row>
    <row r="356" spans="1:30" ht="15" thickBot="1">
      <c r="A356" s="588" t="s">
        <v>16</v>
      </c>
      <c r="B356" s="590"/>
      <c r="C356" s="520">
        <v>45311</v>
      </c>
      <c r="D356" s="588" t="s">
        <v>66</v>
      </c>
      <c r="E356" s="590"/>
      <c r="F356" s="496"/>
      <c r="G356" s="462">
        <v>24</v>
      </c>
      <c r="H356" s="455">
        <v>1120</v>
      </c>
      <c r="I356" s="455">
        <v>212.8</v>
      </c>
      <c r="J356" s="455">
        <v>907.2</v>
      </c>
      <c r="K356" s="455">
        <v>17.88</v>
      </c>
      <c r="L356" s="454">
        <v>81</v>
      </c>
      <c r="M356" s="462">
        <v>84</v>
      </c>
      <c r="N356" s="588" t="s">
        <v>1598</v>
      </c>
      <c r="O356" s="589"/>
      <c r="P356" s="590"/>
      <c r="Q356" s="454">
        <v>17.2</v>
      </c>
      <c r="R356" s="454">
        <v>58.4</v>
      </c>
      <c r="S356" s="462">
        <v>0</v>
      </c>
      <c r="T356" s="462">
        <v>0</v>
      </c>
      <c r="U356" s="462">
        <v>60</v>
      </c>
      <c r="V356" s="462">
        <v>221</v>
      </c>
      <c r="W356" s="462">
        <v>406</v>
      </c>
      <c r="X356" s="462">
        <v>24700</v>
      </c>
      <c r="Y356" s="462">
        <v>350</v>
      </c>
      <c r="Z356" s="453">
        <v>207.07</v>
      </c>
      <c r="AA356" s="453">
        <v>907.2</v>
      </c>
      <c r="AB356" s="453">
        <v>17.88</v>
      </c>
      <c r="AC356" s="484">
        <v>0.97306999999999999</v>
      </c>
      <c r="AD356" s="500" t="s">
        <v>66</v>
      </c>
    </row>
    <row r="357" spans="1:30" ht="15" thickBot="1">
      <c r="A357" s="588" t="s">
        <v>11</v>
      </c>
      <c r="B357" s="590"/>
      <c r="C357" s="520">
        <v>45313</v>
      </c>
      <c r="D357" s="588" t="s">
        <v>66</v>
      </c>
      <c r="E357" s="590"/>
      <c r="F357" s="496"/>
      <c r="G357" s="462">
        <v>24</v>
      </c>
      <c r="H357" s="455">
        <v>376</v>
      </c>
      <c r="I357" s="455">
        <v>285.76</v>
      </c>
      <c r="J357" s="455">
        <v>90.24</v>
      </c>
      <c r="K357" s="455">
        <v>65.44</v>
      </c>
      <c r="L357" s="454">
        <v>24</v>
      </c>
      <c r="M357" s="462">
        <v>229</v>
      </c>
      <c r="N357" s="588" t="s">
        <v>1599</v>
      </c>
      <c r="O357" s="589"/>
      <c r="P357" s="590"/>
      <c r="Q357" s="454">
        <v>23.3</v>
      </c>
      <c r="R357" s="454">
        <v>56.5</v>
      </c>
      <c r="S357" s="462">
        <v>0</v>
      </c>
      <c r="T357" s="462">
        <v>0</v>
      </c>
      <c r="U357" s="462">
        <v>200</v>
      </c>
      <c r="V357" s="462">
        <v>352</v>
      </c>
      <c r="W357" s="462">
        <v>430</v>
      </c>
      <c r="X357" s="462">
        <v>11200</v>
      </c>
      <c r="Y357" s="462">
        <v>420</v>
      </c>
      <c r="Z357" s="453">
        <v>278.065</v>
      </c>
      <c r="AA357" s="453">
        <v>90.24</v>
      </c>
      <c r="AB357" s="453">
        <v>65.44</v>
      </c>
      <c r="AC357" s="484">
        <v>0.97306999999999999</v>
      </c>
      <c r="AD357" s="500" t="s">
        <v>66</v>
      </c>
    </row>
    <row r="358" spans="1:30" ht="15" thickBot="1">
      <c r="A358" s="588" t="s">
        <v>103</v>
      </c>
      <c r="B358" s="590"/>
      <c r="C358" s="520">
        <v>45311</v>
      </c>
      <c r="D358" s="588" t="s">
        <v>66</v>
      </c>
      <c r="E358" s="590"/>
      <c r="F358" s="496"/>
      <c r="G358" s="462">
        <v>24</v>
      </c>
      <c r="H358" s="455">
        <v>1458</v>
      </c>
      <c r="I358" s="455">
        <v>933.12</v>
      </c>
      <c r="J358" s="455">
        <v>524.88</v>
      </c>
      <c r="K358" s="455">
        <v>213.68</v>
      </c>
      <c r="L358" s="454">
        <v>36</v>
      </c>
      <c r="M358" s="462">
        <v>229</v>
      </c>
      <c r="N358" s="588" t="s">
        <v>1600</v>
      </c>
      <c r="O358" s="589"/>
      <c r="P358" s="590"/>
      <c r="Q358" s="454">
        <v>27.9</v>
      </c>
      <c r="R358" s="454">
        <v>62</v>
      </c>
      <c r="S358" s="462">
        <v>0</v>
      </c>
      <c r="T358" s="462">
        <v>0</v>
      </c>
      <c r="U358" s="462">
        <v>170</v>
      </c>
      <c r="V358" s="462">
        <v>668</v>
      </c>
      <c r="W358" s="462">
        <v>459</v>
      </c>
      <c r="X358" s="462">
        <v>17800</v>
      </c>
      <c r="Y358" s="462">
        <v>1110</v>
      </c>
      <c r="Z358" s="453">
        <v>907.99300000000005</v>
      </c>
      <c r="AA358" s="453">
        <v>524.88</v>
      </c>
      <c r="AB358" s="453">
        <v>213.68</v>
      </c>
      <c r="AC358" s="484">
        <v>0.97306999999999999</v>
      </c>
      <c r="AD358" s="500" t="s">
        <v>66</v>
      </c>
    </row>
    <row r="359" spans="1:30" ht="15" thickBot="1">
      <c r="A359" s="588" t="s">
        <v>104</v>
      </c>
      <c r="B359" s="590"/>
      <c r="C359" s="520">
        <v>45317</v>
      </c>
      <c r="D359" s="588" t="s">
        <v>66</v>
      </c>
      <c r="E359" s="590"/>
      <c r="F359" s="496"/>
      <c r="G359" s="462">
        <v>24</v>
      </c>
      <c r="H359" s="455">
        <v>1360</v>
      </c>
      <c r="I359" s="455">
        <v>136</v>
      </c>
      <c r="J359" s="455">
        <v>1224</v>
      </c>
      <c r="K359" s="455">
        <v>11.16</v>
      </c>
      <c r="L359" s="454">
        <v>90</v>
      </c>
      <c r="M359" s="462">
        <v>82</v>
      </c>
      <c r="N359" s="588" t="s">
        <v>1601</v>
      </c>
      <c r="O359" s="589"/>
      <c r="P359" s="590"/>
      <c r="Q359" s="454">
        <v>18.8</v>
      </c>
      <c r="R359" s="454">
        <v>58</v>
      </c>
      <c r="S359" s="462">
        <v>0</v>
      </c>
      <c r="T359" s="462">
        <v>0</v>
      </c>
      <c r="U359" s="462">
        <v>250</v>
      </c>
      <c r="V359" s="462">
        <v>718</v>
      </c>
      <c r="W359" s="462">
        <v>442</v>
      </c>
      <c r="X359" s="462">
        <v>1200</v>
      </c>
      <c r="Y359" s="462">
        <v>1150</v>
      </c>
      <c r="Z359" s="453">
        <v>132.33799999999999</v>
      </c>
      <c r="AA359" s="453">
        <v>1224</v>
      </c>
      <c r="AB359" s="453">
        <v>11.16</v>
      </c>
      <c r="AC359" s="484">
        <v>0.97306999999999999</v>
      </c>
      <c r="AD359" s="500" t="s">
        <v>66</v>
      </c>
    </row>
    <row r="360" spans="1:30" ht="15" thickBot="1">
      <c r="A360" s="588" t="s">
        <v>17</v>
      </c>
      <c r="B360" s="590"/>
      <c r="C360" s="520">
        <v>45309</v>
      </c>
      <c r="D360" s="588" t="s">
        <v>66</v>
      </c>
      <c r="E360" s="590"/>
      <c r="F360" s="496"/>
      <c r="G360" s="462">
        <v>24</v>
      </c>
      <c r="H360" s="455">
        <v>1436</v>
      </c>
      <c r="I360" s="455">
        <v>258.48</v>
      </c>
      <c r="J360" s="455">
        <v>1177.52</v>
      </c>
      <c r="K360" s="455">
        <v>21.71</v>
      </c>
      <c r="L360" s="454">
        <v>82</v>
      </c>
      <c r="M360" s="462">
        <v>84</v>
      </c>
      <c r="N360" s="588" t="s">
        <v>1602</v>
      </c>
      <c r="O360" s="589"/>
      <c r="P360" s="590"/>
      <c r="Q360" s="454">
        <v>18.3</v>
      </c>
      <c r="R360" s="454">
        <v>58.4</v>
      </c>
      <c r="S360" s="462">
        <v>0</v>
      </c>
      <c r="T360" s="462">
        <v>0</v>
      </c>
      <c r="U360" s="462">
        <v>250</v>
      </c>
      <c r="V360" s="462">
        <v>304</v>
      </c>
      <c r="W360" s="462">
        <v>440</v>
      </c>
      <c r="X360" s="462">
        <v>28125</v>
      </c>
      <c r="Y360" s="462">
        <v>500</v>
      </c>
      <c r="Z360" s="453">
        <v>251.52</v>
      </c>
      <c r="AA360" s="453">
        <v>1177.52</v>
      </c>
      <c r="AB360" s="453">
        <v>21.71</v>
      </c>
      <c r="AC360" s="484">
        <v>0.97306999999999999</v>
      </c>
      <c r="AD360" s="500" t="s">
        <v>66</v>
      </c>
    </row>
    <row r="361" spans="1:30" ht="15" thickBot="1">
      <c r="A361" s="588" t="s">
        <v>106</v>
      </c>
      <c r="B361" s="590"/>
      <c r="C361" s="520">
        <v>45312</v>
      </c>
      <c r="D361" s="588" t="s">
        <v>66</v>
      </c>
      <c r="E361" s="590"/>
      <c r="F361" s="496"/>
      <c r="G361" s="462">
        <v>24</v>
      </c>
      <c r="H361" s="455">
        <v>908</v>
      </c>
      <c r="I361" s="455">
        <v>36.32</v>
      </c>
      <c r="J361" s="455">
        <v>871.68</v>
      </c>
      <c r="K361" s="455">
        <v>3.05</v>
      </c>
      <c r="L361" s="454">
        <v>96</v>
      </c>
      <c r="M361" s="462">
        <v>84</v>
      </c>
      <c r="N361" s="588" t="s">
        <v>1603</v>
      </c>
      <c r="O361" s="589"/>
      <c r="P361" s="590"/>
      <c r="Q361" s="454">
        <v>20.9</v>
      </c>
      <c r="R361" s="454">
        <v>55.5</v>
      </c>
      <c r="S361" s="462">
        <v>0</v>
      </c>
      <c r="T361" s="462">
        <v>0</v>
      </c>
      <c r="U361" s="462">
        <v>170</v>
      </c>
      <c r="V361" s="462">
        <v>239</v>
      </c>
      <c r="W361" s="462">
        <v>455</v>
      </c>
      <c r="X361" s="462">
        <v>22100</v>
      </c>
      <c r="Y361" s="462">
        <v>540</v>
      </c>
      <c r="Z361" s="453">
        <v>35.341999999999999</v>
      </c>
      <c r="AA361" s="453">
        <v>871.68</v>
      </c>
      <c r="AB361" s="453">
        <v>3.05</v>
      </c>
      <c r="AC361" s="484">
        <v>0.97306999999999999</v>
      </c>
      <c r="AD361" s="500" t="s">
        <v>66</v>
      </c>
    </row>
    <row r="362" spans="1:30" ht="15" thickBot="1">
      <c r="A362" s="588" t="s">
        <v>63</v>
      </c>
      <c r="B362" s="590"/>
      <c r="C362" s="520">
        <v>45317</v>
      </c>
      <c r="D362" s="588" t="s">
        <v>66</v>
      </c>
      <c r="E362" s="590"/>
      <c r="F362" s="496"/>
      <c r="G362" s="462">
        <v>24</v>
      </c>
      <c r="H362" s="455">
        <v>812</v>
      </c>
      <c r="I362" s="455">
        <v>203</v>
      </c>
      <c r="J362" s="455">
        <v>609</v>
      </c>
      <c r="K362" s="455">
        <v>1.83</v>
      </c>
      <c r="L362" s="454">
        <v>75</v>
      </c>
      <c r="M362" s="462">
        <v>9</v>
      </c>
      <c r="N362" s="588" t="s">
        <v>1604</v>
      </c>
      <c r="O362" s="589"/>
      <c r="P362" s="590"/>
      <c r="Q362" s="454">
        <v>27.6</v>
      </c>
      <c r="R362" s="454">
        <v>77.5</v>
      </c>
      <c r="S362" s="462">
        <v>0</v>
      </c>
      <c r="T362" s="462">
        <v>0</v>
      </c>
      <c r="U362" s="462">
        <v>100</v>
      </c>
      <c r="V362" s="462">
        <v>1067</v>
      </c>
      <c r="W362" s="462">
        <v>466</v>
      </c>
      <c r="X362" s="462">
        <v>22300</v>
      </c>
      <c r="Y362" s="462">
        <v>600</v>
      </c>
      <c r="Z362" s="453">
        <v>197.53399999999999</v>
      </c>
      <c r="AA362" s="453">
        <v>609</v>
      </c>
      <c r="AB362" s="453">
        <v>1.83</v>
      </c>
      <c r="AC362" s="484">
        <v>0.97306999999999999</v>
      </c>
      <c r="AD362" s="500" t="s">
        <v>66</v>
      </c>
    </row>
    <row r="363" spans="1:30" ht="15" thickBot="1">
      <c r="A363" s="588" t="s">
        <v>107</v>
      </c>
      <c r="B363" s="590"/>
      <c r="C363" s="520">
        <v>45314</v>
      </c>
      <c r="D363" s="588" t="s">
        <v>66</v>
      </c>
      <c r="E363" s="590"/>
      <c r="F363" s="496"/>
      <c r="G363" s="462">
        <v>24</v>
      </c>
      <c r="H363" s="455">
        <v>1622</v>
      </c>
      <c r="I363" s="455">
        <v>437.94</v>
      </c>
      <c r="J363" s="455">
        <v>1184.06</v>
      </c>
      <c r="K363" s="455">
        <v>100.29</v>
      </c>
      <c r="L363" s="454">
        <v>73</v>
      </c>
      <c r="M363" s="462">
        <v>229</v>
      </c>
      <c r="N363" s="588" t="s">
        <v>1605</v>
      </c>
      <c r="O363" s="589"/>
      <c r="P363" s="590"/>
      <c r="Q363" s="454">
        <v>25.7</v>
      </c>
      <c r="R363" s="454">
        <v>60.7</v>
      </c>
      <c r="S363" s="462">
        <v>0</v>
      </c>
      <c r="T363" s="462">
        <v>0</v>
      </c>
      <c r="U363" s="462">
        <v>100</v>
      </c>
      <c r="V363" s="462">
        <v>440</v>
      </c>
      <c r="W363" s="462">
        <v>449</v>
      </c>
      <c r="X363" s="462">
        <v>31200</v>
      </c>
      <c r="Y363" s="462">
        <v>1400</v>
      </c>
      <c r="Z363" s="453">
        <v>426.14699999999999</v>
      </c>
      <c r="AA363" s="453">
        <v>1184.06</v>
      </c>
      <c r="AB363" s="453">
        <v>100.29</v>
      </c>
      <c r="AC363" s="484">
        <v>0.97306999999999999</v>
      </c>
      <c r="AD363" s="500" t="s">
        <v>66</v>
      </c>
    </row>
    <row r="364" spans="1:30" ht="15" thickBot="1">
      <c r="A364" s="588" t="s">
        <v>257</v>
      </c>
      <c r="B364" s="590"/>
      <c r="C364" s="520">
        <v>45317</v>
      </c>
      <c r="D364" s="588" t="s">
        <v>66</v>
      </c>
      <c r="E364" s="590"/>
      <c r="F364" s="496"/>
      <c r="G364" s="462">
        <v>24</v>
      </c>
      <c r="H364" s="455">
        <v>1088</v>
      </c>
      <c r="I364" s="455">
        <v>239.36</v>
      </c>
      <c r="J364" s="455">
        <v>848.64</v>
      </c>
      <c r="K364" s="455">
        <v>21.93</v>
      </c>
      <c r="L364" s="454">
        <v>78</v>
      </c>
      <c r="M364" s="462">
        <v>92</v>
      </c>
      <c r="N364" s="588" t="s">
        <v>1606</v>
      </c>
      <c r="O364" s="589"/>
      <c r="P364" s="590"/>
      <c r="Q364" s="454">
        <v>17.399999999999999</v>
      </c>
      <c r="R364" s="454">
        <v>55</v>
      </c>
      <c r="S364" s="462">
        <v>0</v>
      </c>
      <c r="T364" s="462">
        <v>0</v>
      </c>
      <c r="U364" s="462">
        <v>30</v>
      </c>
      <c r="V364" s="462">
        <v>522</v>
      </c>
      <c r="W364" s="462">
        <v>428</v>
      </c>
      <c r="X364" s="462">
        <v>1330</v>
      </c>
      <c r="Y364" s="462">
        <v>600</v>
      </c>
      <c r="Z364" s="453">
        <v>232.91499999999999</v>
      </c>
      <c r="AA364" s="453">
        <v>848.64</v>
      </c>
      <c r="AB364" s="453">
        <v>21.93</v>
      </c>
      <c r="AC364" s="484">
        <v>0.97306999999999999</v>
      </c>
      <c r="AD364" s="500" t="s">
        <v>66</v>
      </c>
    </row>
    <row r="365" spans="1:30" ht="15" thickBot="1">
      <c r="A365" s="588" t="s">
        <v>1607</v>
      </c>
      <c r="B365" s="590"/>
      <c r="C365" s="520">
        <v>45313</v>
      </c>
      <c r="D365" s="588" t="s">
        <v>66</v>
      </c>
      <c r="E365" s="590"/>
      <c r="F365" s="496"/>
      <c r="G365" s="462">
        <v>24</v>
      </c>
      <c r="H365" s="455">
        <v>286</v>
      </c>
      <c r="I365" s="455">
        <v>137.28</v>
      </c>
      <c r="J365" s="455">
        <v>148.72</v>
      </c>
      <c r="K365" s="455">
        <v>31.44</v>
      </c>
      <c r="L365" s="454">
        <v>52</v>
      </c>
      <c r="M365" s="462">
        <v>229</v>
      </c>
      <c r="N365" s="588" t="s">
        <v>1608</v>
      </c>
      <c r="O365" s="589"/>
      <c r="P365" s="590"/>
      <c r="Q365" s="454">
        <v>17.600000000000001</v>
      </c>
      <c r="R365" s="454">
        <v>62.5</v>
      </c>
      <c r="S365" s="462">
        <v>0</v>
      </c>
      <c r="T365" s="462">
        <v>0</v>
      </c>
      <c r="U365" s="462">
        <v>30</v>
      </c>
      <c r="V365" s="462">
        <v>288</v>
      </c>
      <c r="W365" s="462">
        <v>440</v>
      </c>
      <c r="X365" s="462">
        <v>6700</v>
      </c>
      <c r="Y365" s="462">
        <v>350</v>
      </c>
      <c r="Z365" s="453">
        <v>133.583</v>
      </c>
      <c r="AA365" s="453">
        <v>148.72</v>
      </c>
      <c r="AB365" s="453">
        <v>31.44</v>
      </c>
      <c r="AC365" s="484">
        <v>0.97306999999999999</v>
      </c>
      <c r="AD365" s="500" t="s">
        <v>66</v>
      </c>
    </row>
    <row r="366" spans="1:30" ht="15" thickBot="1">
      <c r="A366" s="588" t="s">
        <v>1147</v>
      </c>
      <c r="B366" s="590"/>
      <c r="C366" s="520">
        <v>45314</v>
      </c>
      <c r="D366" s="588" t="s">
        <v>66</v>
      </c>
      <c r="E366" s="590"/>
      <c r="F366" s="496"/>
      <c r="G366" s="462">
        <v>24</v>
      </c>
      <c r="H366" s="455">
        <v>54</v>
      </c>
      <c r="I366" s="455">
        <v>19.440000000000001</v>
      </c>
      <c r="J366" s="455">
        <v>34.56</v>
      </c>
      <c r="K366" s="455">
        <v>4.45</v>
      </c>
      <c r="L366" s="454">
        <v>64</v>
      </c>
      <c r="M366" s="462">
        <v>229</v>
      </c>
      <c r="N366" s="588" t="s">
        <v>1609</v>
      </c>
      <c r="O366" s="589"/>
      <c r="P366" s="590"/>
      <c r="Q366" s="454">
        <v>25.9</v>
      </c>
      <c r="R366" s="454">
        <v>49</v>
      </c>
      <c r="S366" s="462">
        <v>0</v>
      </c>
      <c r="T366" s="462">
        <v>0</v>
      </c>
      <c r="U366" s="462">
        <v>20</v>
      </c>
      <c r="V366" s="462">
        <v>272</v>
      </c>
      <c r="W366" s="462">
        <v>378</v>
      </c>
      <c r="X366" s="462">
        <v>14200</v>
      </c>
      <c r="Y366" s="462">
        <v>950</v>
      </c>
      <c r="Z366" s="453">
        <v>18.917000000000002</v>
      </c>
      <c r="AA366" s="453">
        <v>34.56</v>
      </c>
      <c r="AB366" s="453">
        <v>4.45</v>
      </c>
      <c r="AC366" s="484">
        <v>0.97306999999999999</v>
      </c>
      <c r="AD366" s="500" t="s">
        <v>66</v>
      </c>
    </row>
    <row r="367" spans="1:30" ht="15" thickBot="1">
      <c r="A367" s="588" t="s">
        <v>145</v>
      </c>
      <c r="B367" s="590"/>
      <c r="C367" s="520">
        <v>45314</v>
      </c>
      <c r="D367" s="588" t="s">
        <v>66</v>
      </c>
      <c r="E367" s="590"/>
      <c r="F367" s="496"/>
      <c r="G367" s="462">
        <v>24</v>
      </c>
      <c r="H367" s="455">
        <v>1634</v>
      </c>
      <c r="I367" s="455">
        <v>179.74</v>
      </c>
      <c r="J367" s="455">
        <v>1454.26</v>
      </c>
      <c r="K367" s="455">
        <v>41.16</v>
      </c>
      <c r="L367" s="454">
        <v>89</v>
      </c>
      <c r="M367" s="462">
        <v>229</v>
      </c>
      <c r="N367" s="588" t="s">
        <v>1610</v>
      </c>
      <c r="O367" s="589"/>
      <c r="P367" s="590"/>
      <c r="Q367" s="454">
        <v>23.3</v>
      </c>
      <c r="R367" s="454">
        <v>58.6</v>
      </c>
      <c r="S367" s="462">
        <v>0</v>
      </c>
      <c r="T367" s="462">
        <v>0</v>
      </c>
      <c r="U367" s="462">
        <v>140</v>
      </c>
      <c r="V367" s="462">
        <v>1044</v>
      </c>
      <c r="W367" s="462">
        <v>436</v>
      </c>
      <c r="X367" s="462">
        <v>22300</v>
      </c>
      <c r="Y367" s="462">
        <v>1100</v>
      </c>
      <c r="Z367" s="453">
        <v>174.9</v>
      </c>
      <c r="AA367" s="453">
        <v>1454.26</v>
      </c>
      <c r="AB367" s="453">
        <v>41.16</v>
      </c>
      <c r="AC367" s="484">
        <v>0.97306999999999999</v>
      </c>
      <c r="AD367" s="500" t="s">
        <v>66</v>
      </c>
    </row>
    <row r="368" spans="1:30" ht="15" thickBot="1">
      <c r="A368" s="588" t="s">
        <v>150</v>
      </c>
      <c r="B368" s="590"/>
      <c r="C368" s="520">
        <v>45309</v>
      </c>
      <c r="D368" s="588" t="s">
        <v>66</v>
      </c>
      <c r="E368" s="590"/>
      <c r="F368" s="496"/>
      <c r="G368" s="462">
        <v>24</v>
      </c>
      <c r="H368" s="455">
        <v>876</v>
      </c>
      <c r="I368" s="455">
        <v>183.96</v>
      </c>
      <c r="J368" s="455">
        <v>692.04</v>
      </c>
      <c r="K368" s="455">
        <v>42.13</v>
      </c>
      <c r="L368" s="454">
        <v>79</v>
      </c>
      <c r="M368" s="462">
        <v>229</v>
      </c>
      <c r="N368" s="588" t="s">
        <v>1611</v>
      </c>
      <c r="O368" s="589"/>
      <c r="P368" s="590"/>
      <c r="Q368" s="454">
        <v>25.7</v>
      </c>
      <c r="R368" s="454">
        <v>54.6</v>
      </c>
      <c r="S368" s="462">
        <v>0</v>
      </c>
      <c r="T368" s="462">
        <v>0</v>
      </c>
      <c r="U368" s="462">
        <v>10</v>
      </c>
      <c r="V368" s="462">
        <v>286</v>
      </c>
      <c r="W368" s="462">
        <v>400</v>
      </c>
      <c r="X368" s="462">
        <v>16200</v>
      </c>
      <c r="Y368" s="462">
        <v>2450</v>
      </c>
      <c r="Z368" s="453">
        <v>179.006</v>
      </c>
      <c r="AA368" s="453">
        <v>692.04</v>
      </c>
      <c r="AB368" s="453">
        <v>42.13</v>
      </c>
      <c r="AC368" s="484">
        <v>0.97306999999999999</v>
      </c>
      <c r="AD368" s="500" t="s">
        <v>66</v>
      </c>
    </row>
    <row r="369" spans="1:30" ht="15" thickBot="1">
      <c r="A369" s="588" t="s">
        <v>1002</v>
      </c>
      <c r="B369" s="590"/>
      <c r="C369" s="520">
        <v>45317</v>
      </c>
      <c r="D369" s="588" t="s">
        <v>66</v>
      </c>
      <c r="E369" s="590"/>
      <c r="F369" s="496"/>
      <c r="G369" s="462">
        <v>24</v>
      </c>
      <c r="H369" s="455">
        <v>1100</v>
      </c>
      <c r="I369" s="455">
        <v>462</v>
      </c>
      <c r="J369" s="455">
        <v>638</v>
      </c>
      <c r="K369" s="455">
        <v>105.8</v>
      </c>
      <c r="L369" s="454">
        <v>58</v>
      </c>
      <c r="M369" s="462">
        <v>229</v>
      </c>
      <c r="N369" s="588" t="s">
        <v>1612</v>
      </c>
      <c r="O369" s="589"/>
      <c r="P369" s="590"/>
      <c r="Q369" s="454">
        <v>25.9</v>
      </c>
      <c r="R369" s="454">
        <v>66.5</v>
      </c>
      <c r="S369" s="462">
        <v>0</v>
      </c>
      <c r="T369" s="462">
        <v>0</v>
      </c>
      <c r="U369" s="462">
        <v>40</v>
      </c>
      <c r="V369" s="462">
        <v>481</v>
      </c>
      <c r="W369" s="462">
        <v>460</v>
      </c>
      <c r="X369" s="462">
        <v>1630</v>
      </c>
      <c r="Y369" s="462">
        <v>1200</v>
      </c>
      <c r="Z369" s="453">
        <v>449.55900000000003</v>
      </c>
      <c r="AA369" s="453">
        <v>638</v>
      </c>
      <c r="AB369" s="453">
        <v>105.8</v>
      </c>
      <c r="AC369" s="484">
        <v>0.97306999999999999</v>
      </c>
      <c r="AD369" s="500" t="s">
        <v>66</v>
      </c>
    </row>
    <row r="370" spans="1:30" ht="15" thickBot="1">
      <c r="A370" s="588" t="s">
        <v>68</v>
      </c>
      <c r="B370" s="590"/>
      <c r="C370" s="520">
        <v>45317</v>
      </c>
      <c r="D370" s="588" t="s">
        <v>66</v>
      </c>
      <c r="E370" s="590"/>
      <c r="F370" s="496"/>
      <c r="G370" s="462">
        <v>24</v>
      </c>
      <c r="H370" s="455">
        <v>1482</v>
      </c>
      <c r="I370" s="455">
        <v>118.56</v>
      </c>
      <c r="J370" s="455">
        <v>1363.44</v>
      </c>
      <c r="K370" s="455">
        <v>30.54</v>
      </c>
      <c r="L370" s="454">
        <v>92</v>
      </c>
      <c r="M370" s="462">
        <v>258</v>
      </c>
      <c r="N370" s="588" t="s">
        <v>1613</v>
      </c>
      <c r="O370" s="589"/>
      <c r="P370" s="590"/>
      <c r="Q370" s="454">
        <v>22.1</v>
      </c>
      <c r="R370" s="454">
        <v>144</v>
      </c>
      <c r="S370" s="462">
        <v>0</v>
      </c>
      <c r="T370" s="462">
        <v>0</v>
      </c>
      <c r="U370" s="462">
        <v>30</v>
      </c>
      <c r="V370" s="462">
        <v>1099</v>
      </c>
      <c r="W370" s="462">
        <v>423</v>
      </c>
      <c r="X370" s="462">
        <v>12300</v>
      </c>
      <c r="Y370" s="462">
        <v>950</v>
      </c>
      <c r="Z370" s="453">
        <v>115.367</v>
      </c>
      <c r="AA370" s="453">
        <v>1363.44</v>
      </c>
      <c r="AB370" s="453">
        <v>30.54</v>
      </c>
      <c r="AC370" s="484">
        <v>0.97306999999999999</v>
      </c>
      <c r="AD370" s="500" t="s">
        <v>66</v>
      </c>
    </row>
    <row r="371" spans="1:30" ht="15" thickBot="1">
      <c r="A371" s="588" t="s">
        <v>12</v>
      </c>
      <c r="B371" s="590"/>
      <c r="C371" s="520">
        <v>45312</v>
      </c>
      <c r="D371" s="588" t="s">
        <v>66</v>
      </c>
      <c r="E371" s="590"/>
      <c r="F371" s="496"/>
      <c r="G371" s="462">
        <v>24</v>
      </c>
      <c r="H371" s="455">
        <v>1438</v>
      </c>
      <c r="I371" s="455">
        <v>201.32</v>
      </c>
      <c r="J371" s="455">
        <v>1236.68</v>
      </c>
      <c r="K371" s="455">
        <v>46.1</v>
      </c>
      <c r="L371" s="454">
        <v>86</v>
      </c>
      <c r="M371" s="462">
        <v>229</v>
      </c>
      <c r="N371" s="588" t="s">
        <v>1614</v>
      </c>
      <c r="O371" s="589"/>
      <c r="P371" s="590"/>
      <c r="Q371" s="454">
        <v>21.6</v>
      </c>
      <c r="R371" s="454">
        <v>61.5</v>
      </c>
      <c r="S371" s="462">
        <v>0</v>
      </c>
      <c r="T371" s="462">
        <v>0</v>
      </c>
      <c r="U371" s="462">
        <v>70</v>
      </c>
      <c r="V371" s="462">
        <v>902</v>
      </c>
      <c r="W371" s="462">
        <v>452</v>
      </c>
      <c r="X371" s="462">
        <v>23625</v>
      </c>
      <c r="Y371" s="462">
        <v>1100</v>
      </c>
      <c r="Z371" s="453">
        <v>195.899</v>
      </c>
      <c r="AA371" s="453">
        <v>1236.68</v>
      </c>
      <c r="AB371" s="453">
        <v>46.1</v>
      </c>
      <c r="AC371" s="484">
        <v>0.97306999999999999</v>
      </c>
      <c r="AD371" s="500" t="s">
        <v>66</v>
      </c>
    </row>
    <row r="372" spans="1:30" ht="15" thickBot="1">
      <c r="A372" s="588" t="s">
        <v>653</v>
      </c>
      <c r="B372" s="590"/>
      <c r="C372" s="520">
        <v>45311</v>
      </c>
      <c r="D372" s="588" t="s">
        <v>66</v>
      </c>
      <c r="E372" s="590"/>
      <c r="F372" s="496"/>
      <c r="G372" s="462">
        <v>24</v>
      </c>
      <c r="H372" s="455">
        <v>894</v>
      </c>
      <c r="I372" s="455">
        <v>196.68</v>
      </c>
      <c r="J372" s="455">
        <v>697.32</v>
      </c>
      <c r="K372" s="455">
        <v>45.04</v>
      </c>
      <c r="L372" s="454">
        <v>78</v>
      </c>
      <c r="M372" s="462">
        <v>229</v>
      </c>
      <c r="N372" s="588" t="s">
        <v>1615</v>
      </c>
      <c r="O372" s="589"/>
      <c r="P372" s="590"/>
      <c r="Q372" s="454">
        <v>24.3</v>
      </c>
      <c r="R372" s="454">
        <v>65</v>
      </c>
      <c r="S372" s="462">
        <v>0</v>
      </c>
      <c r="T372" s="462">
        <v>0</v>
      </c>
      <c r="U372" s="462">
        <v>40</v>
      </c>
      <c r="V372" s="462">
        <v>504</v>
      </c>
      <c r="W372" s="462">
        <v>475</v>
      </c>
      <c r="X372" s="462">
        <v>13800</v>
      </c>
      <c r="Y372" s="462">
        <v>650</v>
      </c>
      <c r="Z372" s="453">
        <v>191.38399999999999</v>
      </c>
      <c r="AA372" s="453">
        <v>697.32</v>
      </c>
      <c r="AB372" s="453">
        <v>45.04</v>
      </c>
      <c r="AC372" s="484">
        <v>0.97306999999999999</v>
      </c>
      <c r="AD372" s="500" t="s">
        <v>66</v>
      </c>
    </row>
    <row r="373" spans="1:30" ht="15" thickBot="1">
      <c r="A373" s="588" t="s">
        <v>18</v>
      </c>
      <c r="B373" s="590"/>
      <c r="C373" s="520">
        <v>45313</v>
      </c>
      <c r="D373" s="588" t="s">
        <v>66</v>
      </c>
      <c r="E373" s="590"/>
      <c r="F373" s="496"/>
      <c r="G373" s="462">
        <v>24</v>
      </c>
      <c r="H373" s="455">
        <v>960</v>
      </c>
      <c r="I373" s="455">
        <v>316.8</v>
      </c>
      <c r="J373" s="455">
        <v>643.20000000000005</v>
      </c>
      <c r="K373" s="455">
        <v>72.55</v>
      </c>
      <c r="L373" s="454">
        <v>67</v>
      </c>
      <c r="M373" s="462">
        <v>229</v>
      </c>
      <c r="N373" s="588" t="s">
        <v>1616</v>
      </c>
      <c r="O373" s="589"/>
      <c r="P373" s="590"/>
      <c r="Q373" s="454">
        <v>25.7</v>
      </c>
      <c r="R373" s="454">
        <v>59.6</v>
      </c>
      <c r="S373" s="462">
        <v>0</v>
      </c>
      <c r="T373" s="462">
        <v>0</v>
      </c>
      <c r="U373" s="462">
        <v>200</v>
      </c>
      <c r="V373" s="462">
        <v>312</v>
      </c>
      <c r="W373" s="462">
        <v>420</v>
      </c>
      <c r="X373" s="462">
        <v>31200</v>
      </c>
      <c r="Y373" s="462">
        <v>1300</v>
      </c>
      <c r="Z373" s="453">
        <v>308.26900000000001</v>
      </c>
      <c r="AA373" s="453">
        <v>643.20000000000005</v>
      </c>
      <c r="AB373" s="453">
        <v>72.55</v>
      </c>
      <c r="AC373" s="484">
        <v>0.97306999999999999</v>
      </c>
      <c r="AD373" s="500" t="s">
        <v>66</v>
      </c>
    </row>
    <row r="374" spans="1:30" ht="15" thickBot="1">
      <c r="A374" s="588" t="s">
        <v>890</v>
      </c>
      <c r="B374" s="590"/>
      <c r="C374" s="520">
        <v>45314</v>
      </c>
      <c r="D374" s="588" t="s">
        <v>66</v>
      </c>
      <c r="E374" s="590"/>
      <c r="F374" s="496"/>
      <c r="G374" s="462">
        <v>24</v>
      </c>
      <c r="H374" s="455">
        <v>442</v>
      </c>
      <c r="I374" s="455">
        <v>106.08</v>
      </c>
      <c r="J374" s="455">
        <v>335.92</v>
      </c>
      <c r="K374" s="455">
        <v>14.84</v>
      </c>
      <c r="L374" s="454">
        <v>76</v>
      </c>
      <c r="M374" s="462">
        <v>140</v>
      </c>
      <c r="N374" s="588" t="s">
        <v>1263</v>
      </c>
      <c r="O374" s="589"/>
      <c r="P374" s="590"/>
      <c r="Q374" s="454">
        <v>10.9</v>
      </c>
      <c r="R374" s="454">
        <v>0</v>
      </c>
      <c r="S374" s="462">
        <v>3300</v>
      </c>
      <c r="T374" s="462">
        <v>2316</v>
      </c>
      <c r="U374" s="462">
        <v>230</v>
      </c>
      <c r="V374" s="496"/>
      <c r="W374" s="496"/>
      <c r="X374" s="462">
        <v>1180</v>
      </c>
      <c r="Y374" s="462">
        <v>150</v>
      </c>
      <c r="Z374" s="453">
        <v>103.224</v>
      </c>
      <c r="AA374" s="453">
        <v>335.92</v>
      </c>
      <c r="AB374" s="453">
        <v>14.84</v>
      </c>
      <c r="AC374" s="484">
        <v>0.97306999999999999</v>
      </c>
      <c r="AD374" s="500" t="s">
        <v>66</v>
      </c>
    </row>
    <row r="375" spans="1:30" ht="15" thickBot="1">
      <c r="A375" s="588" t="s">
        <v>274</v>
      </c>
      <c r="B375" s="590"/>
      <c r="C375" s="520">
        <v>45309</v>
      </c>
      <c r="D375" s="588" t="s">
        <v>66</v>
      </c>
      <c r="E375" s="590"/>
      <c r="F375" s="496"/>
      <c r="G375" s="462">
        <v>24</v>
      </c>
      <c r="H375" s="455">
        <v>1908</v>
      </c>
      <c r="I375" s="455">
        <v>57.24</v>
      </c>
      <c r="J375" s="455">
        <v>1850.76</v>
      </c>
      <c r="K375" s="455">
        <v>13.11</v>
      </c>
      <c r="L375" s="454">
        <v>97</v>
      </c>
      <c r="M375" s="462">
        <v>229</v>
      </c>
      <c r="N375" s="588" t="s">
        <v>1617</v>
      </c>
      <c r="O375" s="589"/>
      <c r="P375" s="590"/>
      <c r="Q375" s="454">
        <v>24.1</v>
      </c>
      <c r="R375" s="454">
        <v>61</v>
      </c>
      <c r="S375" s="462">
        <v>0</v>
      </c>
      <c r="T375" s="462">
        <v>0</v>
      </c>
      <c r="U375" s="462">
        <v>280</v>
      </c>
      <c r="V375" s="462">
        <v>1067</v>
      </c>
      <c r="W375" s="462">
        <v>459</v>
      </c>
      <c r="X375" s="462">
        <v>25100</v>
      </c>
      <c r="Y375" s="462">
        <v>1100</v>
      </c>
      <c r="Z375" s="453">
        <v>55.698999999999998</v>
      </c>
      <c r="AA375" s="453">
        <v>1850.76</v>
      </c>
      <c r="AB375" s="453">
        <v>13.11</v>
      </c>
      <c r="AC375" s="484">
        <v>0.97306999999999999</v>
      </c>
      <c r="AD375" s="500" t="s">
        <v>66</v>
      </c>
    </row>
    <row r="376" spans="1:30" ht="15" thickBot="1">
      <c r="A376" s="588" t="s">
        <v>1254</v>
      </c>
      <c r="B376" s="590"/>
      <c r="C376" s="520">
        <v>45309</v>
      </c>
      <c r="D376" s="588" t="s">
        <v>66</v>
      </c>
      <c r="E376" s="590"/>
      <c r="F376" s="496"/>
      <c r="G376" s="462">
        <v>24</v>
      </c>
      <c r="H376" s="455">
        <v>932</v>
      </c>
      <c r="I376" s="455">
        <v>410.08</v>
      </c>
      <c r="J376" s="455">
        <v>521.91999999999996</v>
      </c>
      <c r="K376" s="455">
        <v>34.450000000000003</v>
      </c>
      <c r="L376" s="454">
        <v>56</v>
      </c>
      <c r="M376" s="462">
        <v>84</v>
      </c>
      <c r="N376" s="588" t="s">
        <v>1618</v>
      </c>
      <c r="O376" s="589"/>
      <c r="P376" s="590"/>
      <c r="Q376" s="454">
        <v>18</v>
      </c>
      <c r="R376" s="454">
        <v>57</v>
      </c>
      <c r="S376" s="462">
        <v>0</v>
      </c>
      <c r="T376" s="462">
        <v>0</v>
      </c>
      <c r="U376" s="462">
        <v>210</v>
      </c>
      <c r="V376" s="462">
        <v>313</v>
      </c>
      <c r="W376" s="462">
        <v>473</v>
      </c>
      <c r="X376" s="462">
        <v>5450</v>
      </c>
      <c r="Y376" s="462">
        <v>1100</v>
      </c>
      <c r="Z376" s="453">
        <v>399.03699999999998</v>
      </c>
      <c r="AA376" s="453">
        <v>521.91999999999996</v>
      </c>
      <c r="AB376" s="453">
        <v>34.450000000000003</v>
      </c>
      <c r="AC376" s="484">
        <v>0.97306999999999999</v>
      </c>
      <c r="AD376" s="500" t="s">
        <v>66</v>
      </c>
    </row>
    <row r="377" spans="1:30" ht="15" thickBot="1">
      <c r="A377" s="588" t="s">
        <v>19</v>
      </c>
      <c r="B377" s="590"/>
      <c r="C377" s="520">
        <v>45312</v>
      </c>
      <c r="D377" s="588" t="s">
        <v>66</v>
      </c>
      <c r="E377" s="590"/>
      <c r="F377" s="496"/>
      <c r="G377" s="462">
        <v>24</v>
      </c>
      <c r="H377" s="455">
        <v>516</v>
      </c>
      <c r="I377" s="455">
        <v>464.4</v>
      </c>
      <c r="J377" s="455">
        <v>51.6</v>
      </c>
      <c r="K377" s="455">
        <v>5.57</v>
      </c>
      <c r="L377" s="454">
        <v>10</v>
      </c>
      <c r="M377" s="462">
        <v>12</v>
      </c>
      <c r="N377" s="588" t="s">
        <v>1619</v>
      </c>
      <c r="O377" s="589"/>
      <c r="P377" s="590"/>
      <c r="Q377" s="454">
        <v>32.1</v>
      </c>
      <c r="R377" s="454">
        <v>57.8</v>
      </c>
      <c r="S377" s="462">
        <v>0</v>
      </c>
      <c r="T377" s="462">
        <v>0</v>
      </c>
      <c r="U377" s="462">
        <v>150</v>
      </c>
      <c r="V377" s="462">
        <v>206</v>
      </c>
      <c r="W377" s="462">
        <v>448</v>
      </c>
      <c r="X377" s="462">
        <v>1840</v>
      </c>
      <c r="Y377" s="462">
        <v>650</v>
      </c>
      <c r="Z377" s="453">
        <v>451.89499999999998</v>
      </c>
      <c r="AA377" s="453">
        <v>51.6</v>
      </c>
      <c r="AB377" s="453">
        <v>5.57</v>
      </c>
      <c r="AC377" s="484">
        <v>0.97306999999999999</v>
      </c>
      <c r="AD377" s="500" t="s">
        <v>66</v>
      </c>
    </row>
    <row r="378" spans="1:30" ht="15" thickBot="1">
      <c r="A378" s="588" t="s">
        <v>508</v>
      </c>
      <c r="B378" s="590"/>
      <c r="C378" s="520">
        <v>45311</v>
      </c>
      <c r="D378" s="588" t="s">
        <v>66</v>
      </c>
      <c r="E378" s="590"/>
      <c r="F378" s="496"/>
      <c r="G378" s="462">
        <v>24</v>
      </c>
      <c r="H378" s="455">
        <v>2112</v>
      </c>
      <c r="I378" s="455">
        <v>380.16</v>
      </c>
      <c r="J378" s="455">
        <v>1731.84</v>
      </c>
      <c r="K378" s="455">
        <v>53.22</v>
      </c>
      <c r="L378" s="454">
        <v>82</v>
      </c>
      <c r="M378" s="462">
        <v>140</v>
      </c>
      <c r="N378" s="588" t="s">
        <v>1620</v>
      </c>
      <c r="O378" s="589"/>
      <c r="P378" s="590"/>
      <c r="Q378" s="454">
        <v>13</v>
      </c>
      <c r="R378" s="454">
        <v>56</v>
      </c>
      <c r="S378" s="462">
        <v>0</v>
      </c>
      <c r="T378" s="462">
        <v>0</v>
      </c>
      <c r="U378" s="462">
        <v>150</v>
      </c>
      <c r="V378" s="462">
        <v>305</v>
      </c>
      <c r="W378" s="462">
        <v>390</v>
      </c>
      <c r="X378" s="462">
        <v>10300</v>
      </c>
      <c r="Y378" s="462">
        <v>1250</v>
      </c>
      <c r="Z378" s="453">
        <v>369.923</v>
      </c>
      <c r="AA378" s="453">
        <v>1731.84</v>
      </c>
      <c r="AB378" s="453">
        <v>53.22</v>
      </c>
      <c r="AC378" s="484">
        <v>0.97306999999999999</v>
      </c>
      <c r="AD378" s="500" t="s">
        <v>66</v>
      </c>
    </row>
    <row r="379" spans="1:30" ht="15" thickBot="1">
      <c r="A379" s="588" t="s">
        <v>308</v>
      </c>
      <c r="B379" s="590"/>
      <c r="C379" s="520">
        <v>45317</v>
      </c>
      <c r="D379" s="588" t="s">
        <v>66</v>
      </c>
      <c r="E379" s="590"/>
      <c r="F379" s="496"/>
      <c r="G379" s="462">
        <v>24</v>
      </c>
      <c r="H379" s="455">
        <v>612</v>
      </c>
      <c r="I379" s="455">
        <v>238.68</v>
      </c>
      <c r="J379" s="455">
        <v>373.32</v>
      </c>
      <c r="K379" s="455">
        <v>18.96</v>
      </c>
      <c r="L379" s="454">
        <v>61</v>
      </c>
      <c r="M379" s="462">
        <v>79</v>
      </c>
      <c r="N379" s="588" t="s">
        <v>1621</v>
      </c>
      <c r="O379" s="589"/>
      <c r="P379" s="590"/>
      <c r="Q379" s="454">
        <v>18</v>
      </c>
      <c r="R379" s="454">
        <v>60</v>
      </c>
      <c r="S379" s="462">
        <v>0</v>
      </c>
      <c r="T379" s="462">
        <v>0</v>
      </c>
      <c r="U379" s="462">
        <v>145</v>
      </c>
      <c r="V379" s="462">
        <v>320</v>
      </c>
      <c r="W379" s="462">
        <v>449</v>
      </c>
      <c r="X379" s="462">
        <v>36100</v>
      </c>
      <c r="Y379" s="462">
        <v>500</v>
      </c>
      <c r="Z379" s="453">
        <v>232.25299999999999</v>
      </c>
      <c r="AA379" s="453">
        <v>373.32</v>
      </c>
      <c r="AB379" s="453">
        <v>18.96</v>
      </c>
      <c r="AC379" s="484">
        <v>0.97306999999999999</v>
      </c>
      <c r="AD379" s="500" t="s">
        <v>66</v>
      </c>
    </row>
    <row r="380" spans="1:30" ht="15" thickBot="1">
      <c r="A380" s="588" t="s">
        <v>1181</v>
      </c>
      <c r="B380" s="590"/>
      <c r="C380" s="520">
        <v>45313</v>
      </c>
      <c r="D380" s="588" t="s">
        <v>66</v>
      </c>
      <c r="E380" s="590"/>
      <c r="F380" s="496"/>
      <c r="G380" s="462">
        <v>24</v>
      </c>
      <c r="H380" s="455">
        <v>174</v>
      </c>
      <c r="I380" s="455">
        <v>160.08000000000001</v>
      </c>
      <c r="J380" s="455">
        <v>13.92</v>
      </c>
      <c r="K380" s="455">
        <v>36.659999999999997</v>
      </c>
      <c r="L380" s="454">
        <v>8</v>
      </c>
      <c r="M380" s="462">
        <v>229</v>
      </c>
      <c r="N380" s="588" t="s">
        <v>1622</v>
      </c>
      <c r="O380" s="589"/>
      <c r="P380" s="590"/>
      <c r="Q380" s="454">
        <v>24</v>
      </c>
      <c r="R380" s="454">
        <v>54</v>
      </c>
      <c r="S380" s="462">
        <v>0</v>
      </c>
      <c r="T380" s="462">
        <v>0</v>
      </c>
      <c r="U380" s="462">
        <v>240</v>
      </c>
      <c r="V380" s="462">
        <v>273</v>
      </c>
      <c r="W380" s="462">
        <v>380</v>
      </c>
      <c r="X380" s="462">
        <v>31500</v>
      </c>
      <c r="Y380" s="462">
        <v>370</v>
      </c>
      <c r="Z380" s="453">
        <v>155.76900000000001</v>
      </c>
      <c r="AA380" s="453">
        <v>13.92</v>
      </c>
      <c r="AB380" s="453">
        <v>36.659999999999997</v>
      </c>
      <c r="AC380" s="484">
        <v>0.97306999999999999</v>
      </c>
      <c r="AD380" s="500" t="s">
        <v>66</v>
      </c>
    </row>
    <row r="381" spans="1:30" ht="15" thickBot="1">
      <c r="A381" s="588" t="s">
        <v>291</v>
      </c>
      <c r="B381" s="590"/>
      <c r="C381" s="520">
        <v>45309</v>
      </c>
      <c r="D381" s="588" t="s">
        <v>66</v>
      </c>
      <c r="E381" s="590"/>
      <c r="F381" s="496"/>
      <c r="G381" s="462">
        <v>24</v>
      </c>
      <c r="H381" s="455">
        <v>598</v>
      </c>
      <c r="I381" s="455">
        <v>143.52000000000001</v>
      </c>
      <c r="J381" s="455">
        <v>454.48</v>
      </c>
      <c r="K381" s="455">
        <v>12.06</v>
      </c>
      <c r="L381" s="454">
        <v>76</v>
      </c>
      <c r="M381" s="462">
        <v>84</v>
      </c>
      <c r="N381" s="588" t="s">
        <v>1623</v>
      </c>
      <c r="O381" s="589"/>
      <c r="P381" s="590"/>
      <c r="Q381" s="454">
        <v>20.399999999999999</v>
      </c>
      <c r="R381" s="454">
        <v>59</v>
      </c>
      <c r="S381" s="462">
        <v>0</v>
      </c>
      <c r="T381" s="462">
        <v>0</v>
      </c>
      <c r="U381" s="462">
        <v>210</v>
      </c>
      <c r="V381" s="462">
        <v>269</v>
      </c>
      <c r="W381" s="462">
        <v>441</v>
      </c>
      <c r="X381" s="462">
        <v>36100</v>
      </c>
      <c r="Y381" s="462">
        <v>600</v>
      </c>
      <c r="Z381" s="453">
        <v>139.655</v>
      </c>
      <c r="AA381" s="453">
        <v>454.48</v>
      </c>
      <c r="AB381" s="453">
        <v>12.06</v>
      </c>
      <c r="AC381" s="484">
        <v>0.97306999999999999</v>
      </c>
      <c r="AD381" s="500" t="s">
        <v>66</v>
      </c>
    </row>
    <row r="382" spans="1:30" ht="15" thickBot="1">
      <c r="A382" s="588" t="s">
        <v>1624</v>
      </c>
      <c r="B382" s="590"/>
      <c r="C382" s="520">
        <v>45313</v>
      </c>
      <c r="D382" s="588" t="s">
        <v>66</v>
      </c>
      <c r="E382" s="590"/>
      <c r="F382" s="496"/>
      <c r="G382" s="462">
        <v>24</v>
      </c>
      <c r="H382" s="455">
        <v>312</v>
      </c>
      <c r="I382" s="455">
        <v>187.2</v>
      </c>
      <c r="J382" s="455">
        <v>124.8</v>
      </c>
      <c r="K382" s="455">
        <v>1.69</v>
      </c>
      <c r="L382" s="454">
        <v>40</v>
      </c>
      <c r="M382" s="462">
        <v>9</v>
      </c>
      <c r="N382" s="588" t="s">
        <v>1625</v>
      </c>
      <c r="O382" s="589"/>
      <c r="P382" s="590"/>
      <c r="Q382" s="454">
        <v>31.6</v>
      </c>
      <c r="R382" s="454">
        <v>55.2</v>
      </c>
      <c r="S382" s="462">
        <v>0</v>
      </c>
      <c r="T382" s="462">
        <v>0</v>
      </c>
      <c r="U382" s="462">
        <v>300</v>
      </c>
      <c r="V382" s="462">
        <v>385</v>
      </c>
      <c r="W382" s="462">
        <v>463</v>
      </c>
      <c r="X382" s="462">
        <v>3525</v>
      </c>
      <c r="Y382" s="462">
        <v>220</v>
      </c>
      <c r="Z382" s="453">
        <v>182.15899999999999</v>
      </c>
      <c r="AA382" s="453">
        <v>124.8</v>
      </c>
      <c r="AB382" s="453">
        <v>1.69</v>
      </c>
      <c r="AC382" s="484">
        <v>0.97306999999999999</v>
      </c>
      <c r="AD382" s="500" t="s">
        <v>66</v>
      </c>
    </row>
    <row r="383" spans="1:30" ht="15" thickBot="1">
      <c r="A383" s="588" t="s">
        <v>997</v>
      </c>
      <c r="B383" s="590"/>
      <c r="C383" s="520">
        <v>45312</v>
      </c>
      <c r="D383" s="588" t="s">
        <v>66</v>
      </c>
      <c r="E383" s="590"/>
      <c r="F383" s="496"/>
      <c r="G383" s="462">
        <v>24</v>
      </c>
      <c r="H383" s="455">
        <v>392</v>
      </c>
      <c r="I383" s="455">
        <v>388.08</v>
      </c>
      <c r="J383" s="455">
        <v>3.92</v>
      </c>
      <c r="K383" s="455">
        <v>88.87</v>
      </c>
      <c r="L383" s="454">
        <v>1</v>
      </c>
      <c r="M383" s="462">
        <v>229</v>
      </c>
      <c r="N383" s="588" t="s">
        <v>1626</v>
      </c>
      <c r="O383" s="589"/>
      <c r="P383" s="590"/>
      <c r="Q383" s="454">
        <v>26.1</v>
      </c>
      <c r="R383" s="454">
        <v>54.9</v>
      </c>
      <c r="S383" s="462">
        <v>0</v>
      </c>
      <c r="T383" s="462">
        <v>0</v>
      </c>
      <c r="U383" s="462">
        <v>300</v>
      </c>
      <c r="V383" s="462">
        <v>261</v>
      </c>
      <c r="W383" s="462">
        <v>407</v>
      </c>
      <c r="X383" s="462">
        <v>0</v>
      </c>
      <c r="Y383" s="462">
        <v>500</v>
      </c>
      <c r="Z383" s="453">
        <v>377.63</v>
      </c>
      <c r="AA383" s="453">
        <v>3.92</v>
      </c>
      <c r="AB383" s="453">
        <v>88.87</v>
      </c>
      <c r="AC383" s="484">
        <v>0.97306999999999999</v>
      </c>
      <c r="AD383" s="500" t="s">
        <v>66</v>
      </c>
    </row>
    <row r="384" spans="1:30" ht="15" thickBot="1">
      <c r="A384" s="588" t="s">
        <v>925</v>
      </c>
      <c r="B384" s="590"/>
      <c r="C384" s="520">
        <v>45309</v>
      </c>
      <c r="D384" s="588" t="s">
        <v>66</v>
      </c>
      <c r="E384" s="590"/>
      <c r="F384" s="496"/>
      <c r="G384" s="462">
        <v>24</v>
      </c>
      <c r="H384" s="455">
        <v>460</v>
      </c>
      <c r="I384" s="455">
        <v>50.6</v>
      </c>
      <c r="J384" s="455">
        <v>409.4</v>
      </c>
      <c r="K384" s="455">
        <v>0.6</v>
      </c>
      <c r="L384" s="454">
        <v>89</v>
      </c>
      <c r="M384" s="462">
        <v>12</v>
      </c>
      <c r="N384" s="588" t="s">
        <v>1627</v>
      </c>
      <c r="O384" s="589"/>
      <c r="P384" s="590"/>
      <c r="Q384" s="454">
        <v>32</v>
      </c>
      <c r="R384" s="454">
        <v>46</v>
      </c>
      <c r="S384" s="462">
        <v>0</v>
      </c>
      <c r="T384" s="462">
        <v>0</v>
      </c>
      <c r="U384" s="462">
        <v>300</v>
      </c>
      <c r="V384" s="462">
        <v>3596</v>
      </c>
      <c r="W384" s="462">
        <v>334</v>
      </c>
      <c r="X384" s="462">
        <v>520</v>
      </c>
      <c r="Y384" s="462">
        <v>200</v>
      </c>
      <c r="Z384" s="453">
        <v>49.237000000000002</v>
      </c>
      <c r="AA384" s="453">
        <v>409.4</v>
      </c>
      <c r="AB384" s="453">
        <v>0.6</v>
      </c>
      <c r="AC384" s="484">
        <v>0.97306999999999999</v>
      </c>
      <c r="AD384" s="500" t="s">
        <v>66</v>
      </c>
    </row>
    <row r="385" spans="1:30" ht="15" thickBot="1">
      <c r="A385" s="588" t="s">
        <v>191</v>
      </c>
      <c r="B385" s="590"/>
      <c r="C385" s="520">
        <v>45317</v>
      </c>
      <c r="D385" s="588" t="s">
        <v>66</v>
      </c>
      <c r="E385" s="590"/>
      <c r="F385" s="496"/>
      <c r="G385" s="462">
        <v>24</v>
      </c>
      <c r="H385" s="455">
        <v>326.39999999999998</v>
      </c>
      <c r="I385" s="455">
        <v>300.28800000000001</v>
      </c>
      <c r="J385" s="455">
        <v>26.111999999999998</v>
      </c>
      <c r="K385" s="455">
        <v>3.6</v>
      </c>
      <c r="L385" s="454">
        <v>8</v>
      </c>
      <c r="M385" s="462">
        <v>12</v>
      </c>
      <c r="N385" s="588" t="s">
        <v>1628</v>
      </c>
      <c r="O385" s="589"/>
      <c r="P385" s="590"/>
      <c r="Q385" s="454">
        <v>28.6</v>
      </c>
      <c r="R385" s="454">
        <v>55.5</v>
      </c>
      <c r="S385" s="462">
        <v>0</v>
      </c>
      <c r="T385" s="462">
        <v>0</v>
      </c>
      <c r="U385" s="462">
        <v>260</v>
      </c>
      <c r="V385" s="462">
        <v>269</v>
      </c>
      <c r="W385" s="462">
        <v>458</v>
      </c>
      <c r="X385" s="462">
        <v>16800</v>
      </c>
      <c r="Y385" s="462">
        <v>324</v>
      </c>
      <c r="Z385" s="453">
        <v>292.202</v>
      </c>
      <c r="AA385" s="453">
        <v>26.111999999999998</v>
      </c>
      <c r="AB385" s="453">
        <v>3.6</v>
      </c>
      <c r="AC385" s="484">
        <v>0.97306999999999999</v>
      </c>
      <c r="AD385" s="500" t="s">
        <v>66</v>
      </c>
    </row>
    <row r="386" spans="1:30" ht="15" thickBot="1">
      <c r="A386" s="588" t="s">
        <v>1145</v>
      </c>
      <c r="B386" s="590"/>
      <c r="C386" s="520">
        <v>45317</v>
      </c>
      <c r="D386" s="588" t="s">
        <v>66</v>
      </c>
      <c r="E386" s="590"/>
      <c r="F386" s="496"/>
      <c r="G386" s="462">
        <v>24</v>
      </c>
      <c r="H386" s="455">
        <v>217.6</v>
      </c>
      <c r="I386" s="455">
        <v>200.19200000000001</v>
      </c>
      <c r="J386" s="455">
        <v>17.408000000000001</v>
      </c>
      <c r="K386" s="455">
        <v>45.84</v>
      </c>
      <c r="L386" s="454">
        <v>8</v>
      </c>
      <c r="M386" s="462">
        <v>229</v>
      </c>
      <c r="N386" s="588" t="s">
        <v>1629</v>
      </c>
      <c r="O386" s="589"/>
      <c r="P386" s="590"/>
      <c r="Q386" s="454">
        <v>28.6</v>
      </c>
      <c r="R386" s="454">
        <v>55.5</v>
      </c>
      <c r="S386" s="462">
        <v>0</v>
      </c>
      <c r="T386" s="462">
        <v>0</v>
      </c>
      <c r="U386" s="462">
        <v>260</v>
      </c>
      <c r="V386" s="462">
        <v>269</v>
      </c>
      <c r="W386" s="462">
        <v>456</v>
      </c>
      <c r="X386" s="462">
        <v>16800</v>
      </c>
      <c r="Y386" s="462">
        <v>216</v>
      </c>
      <c r="Z386" s="453">
        <v>194.80099999999999</v>
      </c>
      <c r="AA386" s="453">
        <v>17.408000000000001</v>
      </c>
      <c r="AB386" s="453">
        <v>45.84</v>
      </c>
      <c r="AC386" s="484">
        <v>0.97306999999999999</v>
      </c>
      <c r="AD386" s="500" t="s">
        <v>66</v>
      </c>
    </row>
    <row r="387" spans="1:30" ht="15" thickBot="1">
      <c r="A387" s="588" t="s">
        <v>795</v>
      </c>
      <c r="B387" s="590"/>
      <c r="C387" s="520">
        <v>45309</v>
      </c>
      <c r="D387" s="588" t="s">
        <v>66</v>
      </c>
      <c r="E387" s="590"/>
      <c r="F387" s="496"/>
      <c r="G387" s="462">
        <v>24</v>
      </c>
      <c r="H387" s="455">
        <v>396</v>
      </c>
      <c r="I387" s="455">
        <v>190.08</v>
      </c>
      <c r="J387" s="455">
        <v>205.92</v>
      </c>
      <c r="K387" s="455">
        <v>43.31</v>
      </c>
      <c r="L387" s="454">
        <v>52</v>
      </c>
      <c r="M387" s="462">
        <v>228</v>
      </c>
      <c r="N387" s="588" t="s">
        <v>1630</v>
      </c>
      <c r="O387" s="589"/>
      <c r="P387" s="590"/>
      <c r="Q387" s="454">
        <v>27.3</v>
      </c>
      <c r="R387" s="454">
        <v>60.1</v>
      </c>
      <c r="S387" s="462">
        <v>0</v>
      </c>
      <c r="T387" s="462">
        <v>0</v>
      </c>
      <c r="U387" s="462">
        <v>240</v>
      </c>
      <c r="V387" s="462">
        <v>292</v>
      </c>
      <c r="W387" s="462">
        <v>430</v>
      </c>
      <c r="X387" s="462">
        <v>30100</v>
      </c>
      <c r="Y387" s="462">
        <v>650</v>
      </c>
      <c r="Z387" s="453">
        <v>184.96199999999999</v>
      </c>
      <c r="AA387" s="453">
        <v>205.92</v>
      </c>
      <c r="AB387" s="453">
        <v>43.31</v>
      </c>
      <c r="AC387" s="484">
        <v>0.97306999999999999</v>
      </c>
      <c r="AD387" s="500" t="s">
        <v>66</v>
      </c>
    </row>
    <row r="388" spans="1:30" ht="15" thickBot="1">
      <c r="A388" s="588" t="s">
        <v>1310</v>
      </c>
      <c r="B388" s="590"/>
      <c r="C388" s="520">
        <v>45317</v>
      </c>
      <c r="D388" s="588" t="s">
        <v>66</v>
      </c>
      <c r="E388" s="590"/>
      <c r="F388" s="496"/>
      <c r="G388" s="462">
        <v>24</v>
      </c>
      <c r="H388" s="455">
        <v>382.2</v>
      </c>
      <c r="I388" s="455">
        <v>137.59200000000001</v>
      </c>
      <c r="J388" s="455">
        <v>244.608</v>
      </c>
      <c r="K388" s="455">
        <v>31.51</v>
      </c>
      <c r="L388" s="454">
        <v>64</v>
      </c>
      <c r="M388" s="462">
        <v>229</v>
      </c>
      <c r="N388" s="588" t="s">
        <v>1631</v>
      </c>
      <c r="O388" s="589"/>
      <c r="P388" s="590"/>
      <c r="Q388" s="454">
        <v>17.8</v>
      </c>
      <c r="R388" s="454">
        <v>62.5</v>
      </c>
      <c r="S388" s="462">
        <v>0</v>
      </c>
      <c r="T388" s="462">
        <v>0</v>
      </c>
      <c r="U388" s="462">
        <v>280</v>
      </c>
      <c r="V388" s="462">
        <v>869</v>
      </c>
      <c r="W388" s="462">
        <v>406</v>
      </c>
      <c r="X388" s="462">
        <v>32740</v>
      </c>
      <c r="Y388" s="462">
        <v>144</v>
      </c>
      <c r="Z388" s="453">
        <v>133.887</v>
      </c>
      <c r="AA388" s="453">
        <v>244.608</v>
      </c>
      <c r="AB388" s="453">
        <v>31.51</v>
      </c>
      <c r="AC388" s="484">
        <v>0.97306999999999999</v>
      </c>
      <c r="AD388" s="500" t="s">
        <v>66</v>
      </c>
    </row>
    <row r="389" spans="1:30" ht="15" thickBot="1">
      <c r="A389" s="588" t="s">
        <v>1632</v>
      </c>
      <c r="B389" s="590"/>
      <c r="C389" s="520">
        <v>45317</v>
      </c>
      <c r="D389" s="588" t="s">
        <v>66</v>
      </c>
      <c r="E389" s="590"/>
      <c r="F389" s="496"/>
      <c r="G389" s="462">
        <v>24</v>
      </c>
      <c r="H389" s="455">
        <v>597.79999999999995</v>
      </c>
      <c r="I389" s="455">
        <v>215.208</v>
      </c>
      <c r="J389" s="455">
        <v>382.59199999999998</v>
      </c>
      <c r="K389" s="455">
        <v>18.079999999999998</v>
      </c>
      <c r="L389" s="454">
        <v>64</v>
      </c>
      <c r="M389" s="462">
        <v>84</v>
      </c>
      <c r="N389" s="588" t="s">
        <v>1633</v>
      </c>
      <c r="O389" s="589"/>
      <c r="P389" s="590"/>
      <c r="Q389" s="454">
        <v>17.8</v>
      </c>
      <c r="R389" s="454">
        <v>62.5</v>
      </c>
      <c r="S389" s="462">
        <v>0</v>
      </c>
      <c r="T389" s="462">
        <v>0</v>
      </c>
      <c r="U389" s="462">
        <v>280</v>
      </c>
      <c r="V389" s="462">
        <v>869</v>
      </c>
      <c r="W389" s="462">
        <v>406</v>
      </c>
      <c r="X389" s="462">
        <v>32740</v>
      </c>
      <c r="Y389" s="462">
        <v>226</v>
      </c>
      <c r="Z389" s="453">
        <v>209.41300000000001</v>
      </c>
      <c r="AA389" s="453">
        <v>382.59199999999998</v>
      </c>
      <c r="AB389" s="453">
        <v>18.079999999999998</v>
      </c>
      <c r="AC389" s="484">
        <v>0.97306999999999999</v>
      </c>
      <c r="AD389" s="500" t="s">
        <v>66</v>
      </c>
    </row>
    <row r="390" spans="1:30" ht="15" thickBot="1">
      <c r="A390" s="588" t="s">
        <v>1279</v>
      </c>
      <c r="B390" s="590"/>
      <c r="C390" s="520">
        <v>45313</v>
      </c>
      <c r="D390" s="588" t="s">
        <v>66</v>
      </c>
      <c r="E390" s="590"/>
      <c r="F390" s="496"/>
      <c r="G390" s="462">
        <v>24</v>
      </c>
      <c r="H390" s="455">
        <v>2990</v>
      </c>
      <c r="I390" s="455">
        <v>1076.4000000000001</v>
      </c>
      <c r="J390" s="455">
        <v>1913.6</v>
      </c>
      <c r="K390" s="455">
        <v>90.42</v>
      </c>
      <c r="L390" s="454">
        <v>64</v>
      </c>
      <c r="M390" s="462">
        <v>84</v>
      </c>
      <c r="N390" s="588" t="s">
        <v>1634</v>
      </c>
      <c r="O390" s="589"/>
      <c r="P390" s="590"/>
      <c r="Q390" s="454">
        <v>14.4</v>
      </c>
      <c r="R390" s="454">
        <v>58</v>
      </c>
      <c r="S390" s="462">
        <v>0</v>
      </c>
      <c r="T390" s="462">
        <v>0</v>
      </c>
      <c r="U390" s="462">
        <v>250</v>
      </c>
      <c r="V390" s="462">
        <v>1018</v>
      </c>
      <c r="W390" s="462">
        <v>435</v>
      </c>
      <c r="X390" s="462">
        <v>38900</v>
      </c>
      <c r="Y390" s="462">
        <v>1600</v>
      </c>
      <c r="Z390" s="453">
        <v>1047.415</v>
      </c>
      <c r="AA390" s="453">
        <v>1913.6</v>
      </c>
      <c r="AB390" s="453">
        <v>90.42</v>
      </c>
      <c r="AC390" s="484">
        <v>0.97306999999999999</v>
      </c>
      <c r="AD390" s="500" t="s">
        <v>66</v>
      </c>
    </row>
    <row r="391" spans="1:30" ht="15" thickBot="1">
      <c r="A391" s="588" t="s">
        <v>1635</v>
      </c>
      <c r="B391" s="590"/>
      <c r="C391" s="520">
        <v>45313</v>
      </c>
      <c r="D391" s="588" t="s">
        <v>66</v>
      </c>
      <c r="E391" s="590"/>
      <c r="F391" s="462">
        <v>0</v>
      </c>
      <c r="G391" s="462">
        <v>24</v>
      </c>
      <c r="H391" s="455">
        <v>86</v>
      </c>
      <c r="I391" s="455">
        <v>75.680000000000007</v>
      </c>
      <c r="J391" s="455">
        <v>10.32</v>
      </c>
      <c r="K391" s="455">
        <v>6.38</v>
      </c>
      <c r="L391" s="454">
        <v>12</v>
      </c>
      <c r="M391" s="462">
        <v>84</v>
      </c>
      <c r="N391" s="588" t="s">
        <v>1636</v>
      </c>
      <c r="O391" s="589"/>
      <c r="P391" s="590"/>
      <c r="Q391" s="454">
        <v>17.399999999999999</v>
      </c>
      <c r="R391" s="454">
        <v>0</v>
      </c>
      <c r="S391" s="462">
        <v>0</v>
      </c>
      <c r="T391" s="462">
        <v>0</v>
      </c>
      <c r="U391" s="462">
        <v>20</v>
      </c>
      <c r="V391" s="496"/>
      <c r="W391" s="496"/>
      <c r="X391" s="462">
        <v>11500</v>
      </c>
      <c r="Y391" s="462">
        <v>200</v>
      </c>
      <c r="Z391" s="453">
        <v>73.641999999999996</v>
      </c>
      <c r="AA391" s="453">
        <v>10.32</v>
      </c>
      <c r="AB391" s="453">
        <v>6.38</v>
      </c>
      <c r="AC391" s="484">
        <v>0.97306999999999999</v>
      </c>
      <c r="AD391" s="500" t="s">
        <v>66</v>
      </c>
    </row>
    <row r="392" spans="1:30" ht="15" thickBot="1">
      <c r="A392" s="588" t="s">
        <v>1129</v>
      </c>
      <c r="B392" s="590"/>
      <c r="C392" s="520">
        <v>45317</v>
      </c>
      <c r="D392" s="588" t="s">
        <v>66</v>
      </c>
      <c r="E392" s="590"/>
      <c r="F392" s="496"/>
      <c r="G392" s="462">
        <v>24</v>
      </c>
      <c r="H392" s="455">
        <v>44.4</v>
      </c>
      <c r="I392" s="455">
        <v>43.956000000000003</v>
      </c>
      <c r="J392" s="455">
        <v>0.44400000000000001</v>
      </c>
      <c r="K392" s="455">
        <v>10.07</v>
      </c>
      <c r="L392" s="454">
        <v>1</v>
      </c>
      <c r="M392" s="462">
        <v>229</v>
      </c>
      <c r="N392" s="588" t="s">
        <v>1637</v>
      </c>
      <c r="O392" s="589"/>
      <c r="P392" s="590"/>
      <c r="Q392" s="454">
        <v>26.4</v>
      </c>
      <c r="R392" s="454">
        <v>51.6</v>
      </c>
      <c r="S392" s="462">
        <v>0</v>
      </c>
      <c r="T392" s="462">
        <v>0</v>
      </c>
      <c r="U392" s="462">
        <v>90</v>
      </c>
      <c r="V392" s="462">
        <v>249</v>
      </c>
      <c r="W392" s="462">
        <v>382</v>
      </c>
      <c r="X392" s="462">
        <v>0</v>
      </c>
      <c r="Y392" s="462">
        <v>66</v>
      </c>
      <c r="Z392" s="453">
        <v>42.771999999999998</v>
      </c>
      <c r="AA392" s="453">
        <v>0.44400000000000001</v>
      </c>
      <c r="AB392" s="453">
        <v>10.07</v>
      </c>
      <c r="AC392" s="484">
        <v>0.97306999999999999</v>
      </c>
      <c r="AD392" s="500" t="s">
        <v>66</v>
      </c>
    </row>
    <row r="393" spans="1:30" ht="15" thickBot="1">
      <c r="A393" s="588" t="s">
        <v>1064</v>
      </c>
      <c r="B393" s="590"/>
      <c r="C393" s="520">
        <v>45317</v>
      </c>
      <c r="D393" s="588" t="s">
        <v>66</v>
      </c>
      <c r="E393" s="590"/>
      <c r="F393" s="496"/>
      <c r="G393" s="462">
        <v>24</v>
      </c>
      <c r="H393" s="455">
        <v>157.6</v>
      </c>
      <c r="I393" s="455">
        <v>156.024</v>
      </c>
      <c r="J393" s="455">
        <v>1.5760000000000001</v>
      </c>
      <c r="K393" s="455">
        <v>35.729999999999997</v>
      </c>
      <c r="L393" s="454">
        <v>1</v>
      </c>
      <c r="M393" s="462">
        <v>229</v>
      </c>
      <c r="N393" s="588" t="s">
        <v>1637</v>
      </c>
      <c r="O393" s="589"/>
      <c r="P393" s="590"/>
      <c r="Q393" s="454">
        <v>26.4</v>
      </c>
      <c r="R393" s="454">
        <v>51.6</v>
      </c>
      <c r="S393" s="462">
        <v>0</v>
      </c>
      <c r="T393" s="462">
        <v>0</v>
      </c>
      <c r="U393" s="462">
        <v>90</v>
      </c>
      <c r="V393" s="462">
        <v>249</v>
      </c>
      <c r="W393" s="462">
        <v>382</v>
      </c>
      <c r="X393" s="462">
        <v>0</v>
      </c>
      <c r="Y393" s="462">
        <v>234</v>
      </c>
      <c r="Z393" s="453">
        <v>151.82300000000001</v>
      </c>
      <c r="AA393" s="453">
        <v>1.5760000000000001</v>
      </c>
      <c r="AB393" s="453">
        <v>35.729999999999997</v>
      </c>
      <c r="AC393" s="484">
        <v>0.97306999999999999</v>
      </c>
      <c r="AD393" s="500" t="s">
        <v>66</v>
      </c>
    </row>
    <row r="394" spans="1:30" ht="15" thickBot="1">
      <c r="A394" s="588" t="s">
        <v>1282</v>
      </c>
      <c r="B394" s="590"/>
      <c r="C394" s="520">
        <v>45313</v>
      </c>
      <c r="D394" s="588" t="s">
        <v>66</v>
      </c>
      <c r="E394" s="590"/>
      <c r="F394" s="496"/>
      <c r="G394" s="462">
        <v>24</v>
      </c>
      <c r="H394" s="455">
        <v>134.30000000000001</v>
      </c>
      <c r="I394" s="455">
        <v>34.917999999999999</v>
      </c>
      <c r="J394" s="455">
        <v>99.382000000000005</v>
      </c>
      <c r="K394" s="455">
        <v>8</v>
      </c>
      <c r="L394" s="454">
        <v>74</v>
      </c>
      <c r="M394" s="462">
        <v>229</v>
      </c>
      <c r="N394" s="588" t="s">
        <v>1638</v>
      </c>
      <c r="O394" s="589"/>
      <c r="P394" s="590"/>
      <c r="Q394" s="454">
        <v>19.100000000000001</v>
      </c>
      <c r="R394" s="454">
        <v>63.5</v>
      </c>
      <c r="S394" s="462">
        <v>0</v>
      </c>
      <c r="T394" s="462">
        <v>0</v>
      </c>
      <c r="U394" s="462">
        <v>40</v>
      </c>
      <c r="V394" s="462">
        <v>449</v>
      </c>
      <c r="W394" s="462">
        <v>425</v>
      </c>
      <c r="X394" s="462">
        <v>33100</v>
      </c>
      <c r="Y394" s="462">
        <v>77</v>
      </c>
      <c r="Z394" s="453">
        <v>33.978000000000002</v>
      </c>
      <c r="AA394" s="453">
        <v>99.382000000000005</v>
      </c>
      <c r="AB394" s="453">
        <v>8</v>
      </c>
      <c r="AC394" s="484">
        <v>0.97306999999999999</v>
      </c>
      <c r="AD394" s="500" t="s">
        <v>66</v>
      </c>
    </row>
    <row r="395" spans="1:30" ht="15" thickBot="1">
      <c r="A395" s="588" t="s">
        <v>1283</v>
      </c>
      <c r="B395" s="590"/>
      <c r="C395" s="520">
        <v>45313</v>
      </c>
      <c r="D395" s="588" t="s">
        <v>66</v>
      </c>
      <c r="E395" s="590"/>
      <c r="F395" s="496"/>
      <c r="G395" s="462">
        <v>24</v>
      </c>
      <c r="H395" s="455">
        <v>11.7</v>
      </c>
      <c r="I395" s="455">
        <v>3.0419999999999998</v>
      </c>
      <c r="J395" s="455">
        <v>8.6579999999999995</v>
      </c>
      <c r="K395" s="455">
        <v>0.26</v>
      </c>
      <c r="L395" s="454">
        <v>74</v>
      </c>
      <c r="M395" s="462">
        <v>85</v>
      </c>
      <c r="N395" s="588" t="s">
        <v>1638</v>
      </c>
      <c r="O395" s="589"/>
      <c r="P395" s="590"/>
      <c r="Q395" s="454">
        <v>19.100000000000001</v>
      </c>
      <c r="R395" s="454">
        <v>63.5</v>
      </c>
      <c r="S395" s="462">
        <v>0</v>
      </c>
      <c r="T395" s="462">
        <v>0</v>
      </c>
      <c r="U395" s="462">
        <v>40</v>
      </c>
      <c r="V395" s="462">
        <v>449</v>
      </c>
      <c r="W395" s="462">
        <v>425</v>
      </c>
      <c r="X395" s="462">
        <v>33100</v>
      </c>
      <c r="Y395" s="462">
        <v>7</v>
      </c>
      <c r="Z395" s="453">
        <v>2.96</v>
      </c>
      <c r="AA395" s="453">
        <v>8.6579999999999995</v>
      </c>
      <c r="AB395" s="453">
        <v>0.26</v>
      </c>
      <c r="AC395" s="484">
        <v>0.97306999999999999</v>
      </c>
      <c r="AD395" s="500" t="s">
        <v>66</v>
      </c>
    </row>
    <row r="396" spans="1:30" ht="15" thickBot="1">
      <c r="A396" s="588" t="s">
        <v>1130</v>
      </c>
      <c r="B396" s="590"/>
      <c r="C396" s="520">
        <v>45309</v>
      </c>
      <c r="D396" s="588" t="s">
        <v>66</v>
      </c>
      <c r="E396" s="590"/>
      <c r="F396" s="496"/>
      <c r="G396" s="462">
        <v>24</v>
      </c>
      <c r="H396" s="455">
        <v>128</v>
      </c>
      <c r="I396" s="455">
        <v>127.616</v>
      </c>
      <c r="J396" s="455">
        <v>0.38400000000000001</v>
      </c>
      <c r="K396" s="455">
        <v>29.22</v>
      </c>
      <c r="L396" s="454">
        <v>0.3</v>
      </c>
      <c r="M396" s="462">
        <v>229</v>
      </c>
      <c r="N396" s="588" t="s">
        <v>1639</v>
      </c>
      <c r="O396" s="589"/>
      <c r="P396" s="590"/>
      <c r="Q396" s="454">
        <v>18</v>
      </c>
      <c r="R396" s="454">
        <v>53</v>
      </c>
      <c r="S396" s="462">
        <v>0</v>
      </c>
      <c r="T396" s="462">
        <v>0</v>
      </c>
      <c r="U396" s="462">
        <v>20</v>
      </c>
      <c r="V396" s="462">
        <v>288</v>
      </c>
      <c r="W396" s="462">
        <v>405</v>
      </c>
      <c r="X396" s="462">
        <v>0</v>
      </c>
      <c r="Y396" s="462">
        <v>500</v>
      </c>
      <c r="Z396" s="453">
        <v>124.179</v>
      </c>
      <c r="AA396" s="453">
        <v>0.38400000000000001</v>
      </c>
      <c r="AB396" s="453">
        <v>29.22</v>
      </c>
      <c r="AC396" s="484">
        <v>0.97306999999999999</v>
      </c>
      <c r="AD396" s="500" t="s">
        <v>66</v>
      </c>
    </row>
    <row r="397" spans="1:30" ht="15" thickBot="1">
      <c r="A397" s="588" t="s">
        <v>1640</v>
      </c>
      <c r="B397" s="590"/>
      <c r="C397" s="520">
        <v>45309</v>
      </c>
      <c r="D397" s="588" t="s">
        <v>66</v>
      </c>
      <c r="E397" s="590"/>
      <c r="F397" s="496"/>
      <c r="G397" s="462">
        <v>24</v>
      </c>
      <c r="H397" s="455">
        <v>128</v>
      </c>
      <c r="I397" s="455">
        <v>127.616</v>
      </c>
      <c r="J397" s="455">
        <v>0.38400000000000001</v>
      </c>
      <c r="K397" s="455">
        <v>10.72</v>
      </c>
      <c r="L397" s="454">
        <v>0.3</v>
      </c>
      <c r="M397" s="462">
        <v>84</v>
      </c>
      <c r="N397" s="588" t="s">
        <v>1639</v>
      </c>
      <c r="O397" s="589"/>
      <c r="P397" s="590"/>
      <c r="Q397" s="454">
        <v>18</v>
      </c>
      <c r="R397" s="454">
        <v>53</v>
      </c>
      <c r="S397" s="462">
        <v>0</v>
      </c>
      <c r="T397" s="462">
        <v>0</v>
      </c>
      <c r="U397" s="462">
        <v>20</v>
      </c>
      <c r="V397" s="462">
        <v>288</v>
      </c>
      <c r="W397" s="462">
        <v>405</v>
      </c>
      <c r="X397" s="462">
        <v>0</v>
      </c>
      <c r="Y397" s="496"/>
      <c r="Z397" s="453">
        <v>124.18</v>
      </c>
      <c r="AA397" s="453">
        <v>0.38400000000000001</v>
      </c>
      <c r="AB397" s="453">
        <v>10.72</v>
      </c>
      <c r="AC397" s="484">
        <v>0.97306999999999999</v>
      </c>
      <c r="AD397" s="500" t="s">
        <v>66</v>
      </c>
    </row>
    <row r="398" spans="1:30" ht="15" thickBot="1">
      <c r="A398" s="588" t="s">
        <v>1140</v>
      </c>
      <c r="B398" s="590"/>
      <c r="C398" s="520">
        <v>45312</v>
      </c>
      <c r="D398" s="588" t="s">
        <v>66</v>
      </c>
      <c r="E398" s="590"/>
      <c r="F398" s="496"/>
      <c r="G398" s="462">
        <v>24</v>
      </c>
      <c r="H398" s="455">
        <v>54</v>
      </c>
      <c r="I398" s="455">
        <v>52.92</v>
      </c>
      <c r="J398" s="455">
        <v>1.08</v>
      </c>
      <c r="K398" s="455">
        <v>4.45</v>
      </c>
      <c r="L398" s="454">
        <v>2</v>
      </c>
      <c r="M398" s="462">
        <v>84</v>
      </c>
      <c r="N398" s="588" t="s">
        <v>1641</v>
      </c>
      <c r="O398" s="589"/>
      <c r="P398" s="590"/>
      <c r="Q398" s="454">
        <v>17.899999999999999</v>
      </c>
      <c r="R398" s="454">
        <v>45.6</v>
      </c>
      <c r="S398" s="462">
        <v>0</v>
      </c>
      <c r="T398" s="462">
        <v>0</v>
      </c>
      <c r="U398" s="462">
        <v>40</v>
      </c>
      <c r="V398" s="462">
        <v>217</v>
      </c>
      <c r="W398" s="462">
        <v>386</v>
      </c>
      <c r="X398" s="462">
        <v>29760</v>
      </c>
      <c r="Y398" s="462">
        <v>300</v>
      </c>
      <c r="Z398" s="453">
        <v>51.494999999999997</v>
      </c>
      <c r="AA398" s="453">
        <v>1.08</v>
      </c>
      <c r="AB398" s="453">
        <v>4.45</v>
      </c>
      <c r="AC398" s="484">
        <v>0.97306999999999999</v>
      </c>
      <c r="AD398" s="500" t="s">
        <v>66</v>
      </c>
    </row>
    <row r="399" spans="1:30" ht="15" thickBot="1">
      <c r="A399" s="588" t="s">
        <v>311</v>
      </c>
      <c r="B399" s="590"/>
      <c r="C399" s="520">
        <v>45312</v>
      </c>
      <c r="D399" s="588" t="s">
        <v>66</v>
      </c>
      <c r="E399" s="590"/>
      <c r="F399" s="496"/>
      <c r="G399" s="462">
        <v>24</v>
      </c>
      <c r="H399" s="455">
        <v>530</v>
      </c>
      <c r="I399" s="455">
        <v>190.8</v>
      </c>
      <c r="J399" s="455">
        <v>339.2</v>
      </c>
      <c r="K399" s="455">
        <v>16.03</v>
      </c>
      <c r="L399" s="454">
        <v>64</v>
      </c>
      <c r="M399" s="462">
        <v>84</v>
      </c>
      <c r="N399" s="588" t="s">
        <v>1642</v>
      </c>
      <c r="O399" s="589"/>
      <c r="P399" s="590"/>
      <c r="Q399" s="454">
        <v>18.2</v>
      </c>
      <c r="R399" s="454">
        <v>56</v>
      </c>
      <c r="S399" s="462">
        <v>0</v>
      </c>
      <c r="T399" s="462">
        <v>0</v>
      </c>
      <c r="U399" s="462">
        <v>40</v>
      </c>
      <c r="V399" s="462">
        <v>734</v>
      </c>
      <c r="W399" s="462">
        <v>419</v>
      </c>
      <c r="X399" s="462">
        <v>2200</v>
      </c>
      <c r="Y399" s="462">
        <v>350</v>
      </c>
      <c r="Z399" s="453">
        <v>185.66200000000001</v>
      </c>
      <c r="AA399" s="453">
        <v>339.2</v>
      </c>
      <c r="AB399" s="453">
        <v>16.03</v>
      </c>
      <c r="AC399" s="484">
        <v>0.97306999999999999</v>
      </c>
      <c r="AD399" s="500" t="s">
        <v>66</v>
      </c>
    </row>
    <row r="400" spans="1:30" ht="15" thickBot="1">
      <c r="A400" s="588" t="s">
        <v>112</v>
      </c>
      <c r="B400" s="590"/>
      <c r="C400" s="520">
        <v>45317</v>
      </c>
      <c r="D400" s="588" t="s">
        <v>66</v>
      </c>
      <c r="E400" s="590"/>
      <c r="F400" s="496"/>
      <c r="G400" s="462">
        <v>24</v>
      </c>
      <c r="H400" s="455">
        <v>906</v>
      </c>
      <c r="I400" s="455">
        <v>199.32</v>
      </c>
      <c r="J400" s="455">
        <v>706.68</v>
      </c>
      <c r="K400" s="455">
        <v>45.64</v>
      </c>
      <c r="L400" s="454">
        <v>78</v>
      </c>
      <c r="M400" s="462">
        <v>229</v>
      </c>
      <c r="N400" s="588" t="s">
        <v>1643</v>
      </c>
      <c r="O400" s="589"/>
      <c r="P400" s="590"/>
      <c r="Q400" s="454">
        <v>27</v>
      </c>
      <c r="R400" s="454">
        <v>62</v>
      </c>
      <c r="S400" s="462">
        <v>0</v>
      </c>
      <c r="T400" s="462">
        <v>0</v>
      </c>
      <c r="U400" s="462">
        <v>90</v>
      </c>
      <c r="V400" s="462">
        <v>437</v>
      </c>
      <c r="W400" s="462">
        <v>443</v>
      </c>
      <c r="X400" s="462">
        <v>2550</v>
      </c>
      <c r="Y400" s="462">
        <v>850</v>
      </c>
      <c r="Z400" s="453">
        <v>193.953</v>
      </c>
      <c r="AA400" s="453">
        <v>706.68</v>
      </c>
      <c r="AB400" s="453">
        <v>45.64</v>
      </c>
      <c r="AC400" s="484">
        <v>0.97306999999999999</v>
      </c>
      <c r="AD400" s="500" t="s">
        <v>66</v>
      </c>
    </row>
    <row r="401" spans="1:30" ht="15" thickBot="1">
      <c r="A401" s="588" t="s">
        <v>928</v>
      </c>
      <c r="B401" s="590"/>
      <c r="C401" s="520">
        <v>45317</v>
      </c>
      <c r="D401" s="588" t="s">
        <v>66</v>
      </c>
      <c r="E401" s="590"/>
      <c r="F401" s="496"/>
      <c r="G401" s="462">
        <v>24</v>
      </c>
      <c r="H401" s="455">
        <v>403.7</v>
      </c>
      <c r="I401" s="455">
        <v>68.629000000000005</v>
      </c>
      <c r="J401" s="455">
        <v>335.07100000000003</v>
      </c>
      <c r="K401" s="455">
        <v>15.72</v>
      </c>
      <c r="L401" s="454">
        <v>83</v>
      </c>
      <c r="M401" s="462">
        <v>229</v>
      </c>
      <c r="N401" s="588" t="s">
        <v>1644</v>
      </c>
      <c r="O401" s="589"/>
      <c r="P401" s="590"/>
      <c r="Q401" s="454">
        <v>17.5</v>
      </c>
      <c r="R401" s="454">
        <v>55.5</v>
      </c>
      <c r="S401" s="462">
        <v>0</v>
      </c>
      <c r="T401" s="462">
        <v>0</v>
      </c>
      <c r="U401" s="462">
        <v>90</v>
      </c>
      <c r="V401" s="462">
        <v>367</v>
      </c>
      <c r="W401" s="462">
        <v>459</v>
      </c>
      <c r="X401" s="462">
        <v>3600</v>
      </c>
      <c r="Y401" s="462">
        <v>407</v>
      </c>
      <c r="Z401" s="453">
        <v>66.781000000000006</v>
      </c>
      <c r="AA401" s="453">
        <v>335.07100000000003</v>
      </c>
      <c r="AB401" s="453">
        <v>15.72</v>
      </c>
      <c r="AC401" s="484">
        <v>0.97306999999999999</v>
      </c>
      <c r="AD401" s="500" t="s">
        <v>66</v>
      </c>
    </row>
    <row r="402" spans="1:30" ht="15" thickBot="1">
      <c r="A402" s="588" t="s">
        <v>310</v>
      </c>
      <c r="B402" s="590"/>
      <c r="C402" s="520">
        <v>45317</v>
      </c>
      <c r="D402" s="588" t="s">
        <v>66</v>
      </c>
      <c r="E402" s="590"/>
      <c r="F402" s="496"/>
      <c r="G402" s="462">
        <v>24</v>
      </c>
      <c r="H402" s="455">
        <v>176.3</v>
      </c>
      <c r="I402" s="455">
        <v>29.971</v>
      </c>
      <c r="J402" s="455">
        <v>146.32900000000001</v>
      </c>
      <c r="K402" s="455">
        <v>2.52</v>
      </c>
      <c r="L402" s="454">
        <v>83</v>
      </c>
      <c r="M402" s="462">
        <v>84</v>
      </c>
      <c r="N402" s="588" t="s">
        <v>1644</v>
      </c>
      <c r="O402" s="589"/>
      <c r="P402" s="590"/>
      <c r="Q402" s="454">
        <v>17.5</v>
      </c>
      <c r="R402" s="454">
        <v>55.4</v>
      </c>
      <c r="S402" s="462">
        <v>0</v>
      </c>
      <c r="T402" s="462">
        <v>0</v>
      </c>
      <c r="U402" s="462">
        <v>90</v>
      </c>
      <c r="V402" s="462">
        <v>367</v>
      </c>
      <c r="W402" s="462">
        <v>459</v>
      </c>
      <c r="X402" s="462">
        <v>3600</v>
      </c>
      <c r="Y402" s="462">
        <v>143</v>
      </c>
      <c r="Z402" s="453">
        <v>29.164000000000001</v>
      </c>
      <c r="AA402" s="453">
        <v>146.32900000000001</v>
      </c>
      <c r="AB402" s="453">
        <v>2.52</v>
      </c>
      <c r="AC402" s="484">
        <v>0.97306999999999999</v>
      </c>
      <c r="AD402" s="500" t="s">
        <v>66</v>
      </c>
    </row>
    <row r="403" spans="1:30" ht="15" thickBot="1">
      <c r="A403" s="588" t="s">
        <v>113</v>
      </c>
      <c r="B403" s="590"/>
      <c r="C403" s="520">
        <v>45307</v>
      </c>
      <c r="D403" s="588" t="s">
        <v>66</v>
      </c>
      <c r="E403" s="590"/>
      <c r="F403" s="496"/>
      <c r="G403" s="462">
        <v>24</v>
      </c>
      <c r="H403" s="455">
        <v>1274</v>
      </c>
      <c r="I403" s="455">
        <v>254.8</v>
      </c>
      <c r="J403" s="455">
        <v>1019.2</v>
      </c>
      <c r="K403" s="455">
        <v>3.06</v>
      </c>
      <c r="L403" s="454">
        <v>80</v>
      </c>
      <c r="M403" s="462">
        <v>12</v>
      </c>
      <c r="N403" s="588" t="s">
        <v>1645</v>
      </c>
      <c r="O403" s="589"/>
      <c r="P403" s="590"/>
      <c r="Q403" s="454">
        <v>29.7</v>
      </c>
      <c r="R403" s="454">
        <v>62</v>
      </c>
      <c r="S403" s="462">
        <v>0</v>
      </c>
      <c r="T403" s="462">
        <v>0</v>
      </c>
      <c r="U403" s="462">
        <v>100</v>
      </c>
      <c r="V403" s="462">
        <v>428</v>
      </c>
      <c r="W403" s="462">
        <v>480</v>
      </c>
      <c r="X403" s="462">
        <v>4250</v>
      </c>
      <c r="Y403" s="462">
        <v>1400</v>
      </c>
      <c r="Z403" s="453">
        <v>247.93899999999999</v>
      </c>
      <c r="AA403" s="453">
        <v>1019.2</v>
      </c>
      <c r="AB403" s="453">
        <v>3.06</v>
      </c>
      <c r="AC403" s="484">
        <v>0.97306999999999999</v>
      </c>
      <c r="AD403" s="500" t="s">
        <v>66</v>
      </c>
    </row>
    <row r="404" spans="1:30" ht="15" thickBot="1">
      <c r="A404" s="588" t="s">
        <v>114</v>
      </c>
      <c r="B404" s="590"/>
      <c r="C404" s="520">
        <v>45312</v>
      </c>
      <c r="D404" s="588" t="s">
        <v>66</v>
      </c>
      <c r="E404" s="590"/>
      <c r="F404" s="496"/>
      <c r="G404" s="462">
        <v>24</v>
      </c>
      <c r="H404" s="455">
        <v>134</v>
      </c>
      <c r="I404" s="455">
        <v>53.6</v>
      </c>
      <c r="J404" s="455">
        <v>80.400000000000006</v>
      </c>
      <c r="K404" s="455">
        <v>0.48</v>
      </c>
      <c r="L404" s="454">
        <v>60</v>
      </c>
      <c r="M404" s="462">
        <v>9</v>
      </c>
      <c r="N404" s="588" t="s">
        <v>1646</v>
      </c>
      <c r="O404" s="589"/>
      <c r="P404" s="590"/>
      <c r="Q404" s="454">
        <v>33</v>
      </c>
      <c r="R404" s="454">
        <v>56.4</v>
      </c>
      <c r="S404" s="462">
        <v>0</v>
      </c>
      <c r="T404" s="462">
        <v>0</v>
      </c>
      <c r="U404" s="462">
        <v>160</v>
      </c>
      <c r="V404" s="462">
        <v>584</v>
      </c>
      <c r="W404" s="462">
        <v>433</v>
      </c>
      <c r="X404" s="462">
        <v>2850</v>
      </c>
      <c r="Y404" s="462">
        <v>1000</v>
      </c>
      <c r="Z404" s="453">
        <v>52.156999999999996</v>
      </c>
      <c r="AA404" s="453">
        <v>80.400000000000006</v>
      </c>
      <c r="AB404" s="453">
        <v>0.48</v>
      </c>
      <c r="AC404" s="484">
        <v>0.97306999999999999</v>
      </c>
      <c r="AD404" s="500" t="s">
        <v>66</v>
      </c>
    </row>
    <row r="405" spans="1:30" ht="15" thickBot="1">
      <c r="A405" s="588" t="s">
        <v>115</v>
      </c>
      <c r="B405" s="590"/>
      <c r="C405" s="520">
        <v>45312</v>
      </c>
      <c r="D405" s="588" t="s">
        <v>66</v>
      </c>
      <c r="E405" s="590"/>
      <c r="F405" s="496"/>
      <c r="G405" s="462">
        <v>24</v>
      </c>
      <c r="H405" s="455">
        <v>414</v>
      </c>
      <c r="I405" s="455">
        <v>190.44</v>
      </c>
      <c r="J405" s="455">
        <v>223.56</v>
      </c>
      <c r="K405" s="455">
        <v>2.29</v>
      </c>
      <c r="L405" s="454">
        <v>54</v>
      </c>
      <c r="M405" s="462">
        <v>12</v>
      </c>
      <c r="N405" s="588" t="s">
        <v>1647</v>
      </c>
      <c r="O405" s="589"/>
      <c r="P405" s="590"/>
      <c r="Q405" s="454">
        <v>32.799999999999997</v>
      </c>
      <c r="R405" s="454">
        <v>56.5</v>
      </c>
      <c r="S405" s="462">
        <v>0</v>
      </c>
      <c r="T405" s="462">
        <v>0</v>
      </c>
      <c r="U405" s="462">
        <v>100</v>
      </c>
      <c r="V405" s="462">
        <v>409</v>
      </c>
      <c r="W405" s="462">
        <v>406</v>
      </c>
      <c r="X405" s="462">
        <v>6560</v>
      </c>
      <c r="Y405" s="462">
        <v>900</v>
      </c>
      <c r="Z405" s="453">
        <v>185.31200000000001</v>
      </c>
      <c r="AA405" s="453">
        <v>223.56</v>
      </c>
      <c r="AB405" s="453">
        <v>2.29</v>
      </c>
      <c r="AC405" s="484">
        <v>0.97306999999999999</v>
      </c>
      <c r="AD405" s="500" t="s">
        <v>66</v>
      </c>
    </row>
    <row r="406" spans="1:30" ht="15" thickBot="1">
      <c r="A406" s="588" t="s">
        <v>1066</v>
      </c>
      <c r="B406" s="590"/>
      <c r="C406" s="520">
        <v>45317</v>
      </c>
      <c r="D406" s="588" t="s">
        <v>66</v>
      </c>
      <c r="E406" s="590"/>
      <c r="F406" s="496"/>
      <c r="G406" s="462">
        <v>24</v>
      </c>
      <c r="H406" s="455">
        <v>1920</v>
      </c>
      <c r="I406" s="455">
        <v>1804.8</v>
      </c>
      <c r="J406" s="455">
        <v>115.2</v>
      </c>
      <c r="K406" s="455">
        <v>413.3</v>
      </c>
      <c r="L406" s="454">
        <v>6</v>
      </c>
      <c r="M406" s="462">
        <v>229</v>
      </c>
      <c r="N406" s="588" t="s">
        <v>1648</v>
      </c>
      <c r="O406" s="589"/>
      <c r="P406" s="590"/>
      <c r="Q406" s="454">
        <v>24.8</v>
      </c>
      <c r="R406" s="454">
        <v>60</v>
      </c>
      <c r="S406" s="462">
        <v>0</v>
      </c>
      <c r="T406" s="462">
        <v>0</v>
      </c>
      <c r="U406" s="462">
        <v>460</v>
      </c>
      <c r="V406" s="462">
        <v>248</v>
      </c>
      <c r="W406" s="462">
        <v>442</v>
      </c>
      <c r="X406" s="462">
        <v>14100</v>
      </c>
      <c r="Y406" s="462">
        <v>1900</v>
      </c>
      <c r="Z406" s="453">
        <v>1756.201</v>
      </c>
      <c r="AA406" s="453">
        <v>115.2</v>
      </c>
      <c r="AB406" s="453">
        <v>413.3</v>
      </c>
      <c r="AC406" s="484">
        <v>0.97306999999999999</v>
      </c>
      <c r="AD406" s="500" t="s">
        <v>66</v>
      </c>
    </row>
    <row r="407" spans="1:30" ht="15" thickBot="1">
      <c r="A407" s="588" t="s">
        <v>1150</v>
      </c>
      <c r="B407" s="590"/>
      <c r="C407" s="520">
        <v>45313</v>
      </c>
      <c r="D407" s="588" t="s">
        <v>66</v>
      </c>
      <c r="E407" s="590"/>
      <c r="F407" s="496"/>
      <c r="G407" s="462">
        <v>24</v>
      </c>
      <c r="H407" s="455">
        <v>1736</v>
      </c>
      <c r="I407" s="455">
        <v>347.2</v>
      </c>
      <c r="J407" s="455">
        <v>1388.8</v>
      </c>
      <c r="K407" s="455">
        <v>29.17</v>
      </c>
      <c r="L407" s="454">
        <v>80</v>
      </c>
      <c r="M407" s="462">
        <v>84</v>
      </c>
      <c r="N407" s="588" t="s">
        <v>1649</v>
      </c>
      <c r="O407" s="589"/>
      <c r="P407" s="590"/>
      <c r="Q407" s="454">
        <v>16.399999999999999</v>
      </c>
      <c r="R407" s="454">
        <v>60</v>
      </c>
      <c r="S407" s="462">
        <v>0</v>
      </c>
      <c r="T407" s="462">
        <v>0</v>
      </c>
      <c r="U407" s="462">
        <v>280</v>
      </c>
      <c r="V407" s="462">
        <v>1014</v>
      </c>
      <c r="W407" s="462">
        <v>454</v>
      </c>
      <c r="X407" s="462">
        <v>41700</v>
      </c>
      <c r="Y407" s="462">
        <v>550</v>
      </c>
      <c r="Z407" s="453">
        <v>337.851</v>
      </c>
      <c r="AA407" s="453">
        <v>1388.8</v>
      </c>
      <c r="AB407" s="453">
        <v>29.17</v>
      </c>
      <c r="AC407" s="484">
        <v>0.97306999999999999</v>
      </c>
      <c r="AD407" s="500" t="s">
        <v>66</v>
      </c>
    </row>
    <row r="408" spans="1:30" ht="15" thickBot="1">
      <c r="A408" s="588" t="s">
        <v>1650</v>
      </c>
      <c r="B408" s="590"/>
      <c r="C408" s="520">
        <v>45312</v>
      </c>
      <c r="D408" s="588" t="s">
        <v>66</v>
      </c>
      <c r="E408" s="590"/>
      <c r="F408" s="496"/>
      <c r="G408" s="462">
        <v>24</v>
      </c>
      <c r="H408" s="455">
        <v>198</v>
      </c>
      <c r="I408" s="455">
        <v>182.16</v>
      </c>
      <c r="J408" s="455">
        <v>15.84</v>
      </c>
      <c r="K408" s="455">
        <v>41.72</v>
      </c>
      <c r="L408" s="454">
        <v>8</v>
      </c>
      <c r="M408" s="462">
        <v>229</v>
      </c>
      <c r="N408" s="588" t="s">
        <v>1651</v>
      </c>
      <c r="O408" s="589"/>
      <c r="P408" s="590"/>
      <c r="Q408" s="454">
        <v>22.1</v>
      </c>
      <c r="R408" s="454">
        <v>157</v>
      </c>
      <c r="S408" s="462">
        <v>0</v>
      </c>
      <c r="T408" s="462">
        <v>0</v>
      </c>
      <c r="U408" s="462">
        <v>320</v>
      </c>
      <c r="V408" s="462">
        <v>836</v>
      </c>
      <c r="W408" s="462">
        <v>405</v>
      </c>
      <c r="X408" s="462">
        <v>24600</v>
      </c>
      <c r="Y408" s="462">
        <v>620</v>
      </c>
      <c r="Z408" s="453">
        <v>177.255</v>
      </c>
      <c r="AA408" s="453">
        <v>15.84</v>
      </c>
      <c r="AB408" s="453">
        <v>41.72</v>
      </c>
      <c r="AC408" s="484">
        <v>0.97306999999999999</v>
      </c>
      <c r="AD408" s="500" t="s">
        <v>66</v>
      </c>
    </row>
    <row r="409" spans="1:30" ht="15" thickBot="1">
      <c r="A409" s="588" t="s">
        <v>1072</v>
      </c>
      <c r="B409" s="590"/>
      <c r="C409" s="520">
        <v>45314</v>
      </c>
      <c r="D409" s="588" t="s">
        <v>66</v>
      </c>
      <c r="E409" s="590"/>
      <c r="F409" s="496"/>
      <c r="G409" s="462">
        <v>24</v>
      </c>
      <c r="H409" s="455">
        <v>3538</v>
      </c>
      <c r="I409" s="455">
        <v>1839.76</v>
      </c>
      <c r="J409" s="455">
        <v>1698.24</v>
      </c>
      <c r="K409" s="455">
        <v>421.31</v>
      </c>
      <c r="L409" s="454">
        <v>48</v>
      </c>
      <c r="M409" s="462">
        <v>229</v>
      </c>
      <c r="N409" s="588" t="s">
        <v>1652</v>
      </c>
      <c r="O409" s="589"/>
      <c r="P409" s="590"/>
      <c r="Q409" s="454">
        <v>24.3</v>
      </c>
      <c r="R409" s="454">
        <v>63.5</v>
      </c>
      <c r="S409" s="462">
        <v>0</v>
      </c>
      <c r="T409" s="462">
        <v>0</v>
      </c>
      <c r="U409" s="462">
        <v>400</v>
      </c>
      <c r="V409" s="462">
        <v>600</v>
      </c>
      <c r="W409" s="462">
        <v>479</v>
      </c>
      <c r="X409" s="462">
        <v>16400</v>
      </c>
      <c r="Y409" s="462">
        <v>4400</v>
      </c>
      <c r="Z409" s="453">
        <v>1790.22</v>
      </c>
      <c r="AA409" s="453">
        <v>1698.24</v>
      </c>
      <c r="AB409" s="453">
        <v>421.31</v>
      </c>
      <c r="AC409" s="484">
        <v>0.97306999999999999</v>
      </c>
      <c r="AD409" s="500" t="s">
        <v>66</v>
      </c>
    </row>
    <row r="410" spans="1:30" ht="15" thickBot="1">
      <c r="A410" s="588" t="s">
        <v>1176</v>
      </c>
      <c r="B410" s="590"/>
      <c r="C410" s="520">
        <v>45321</v>
      </c>
      <c r="D410" s="588" t="s">
        <v>66</v>
      </c>
      <c r="E410" s="590"/>
      <c r="F410" s="496"/>
      <c r="G410" s="462">
        <v>24</v>
      </c>
      <c r="H410" s="455">
        <v>1281</v>
      </c>
      <c r="I410" s="455">
        <v>1140.0899999999999</v>
      </c>
      <c r="J410" s="455">
        <v>140.91</v>
      </c>
      <c r="K410" s="455">
        <v>261.08</v>
      </c>
      <c r="L410" s="454">
        <v>11</v>
      </c>
      <c r="M410" s="462">
        <v>229</v>
      </c>
      <c r="N410" s="588" t="s">
        <v>1653</v>
      </c>
      <c r="O410" s="589"/>
      <c r="P410" s="590"/>
      <c r="Q410" s="454">
        <v>27.4</v>
      </c>
      <c r="R410" s="454">
        <v>57.5</v>
      </c>
      <c r="S410" s="462">
        <v>0</v>
      </c>
      <c r="T410" s="462">
        <v>0</v>
      </c>
      <c r="U410" s="462">
        <v>430</v>
      </c>
      <c r="V410" s="462">
        <v>304</v>
      </c>
      <c r="W410" s="462">
        <v>410</v>
      </c>
      <c r="X410" s="462">
        <v>17800</v>
      </c>
      <c r="Y410" s="462">
        <v>1400</v>
      </c>
      <c r="Z410" s="453">
        <v>1109.3900000000001</v>
      </c>
      <c r="AA410" s="453">
        <v>140.91</v>
      </c>
      <c r="AB410" s="453">
        <v>261.08</v>
      </c>
      <c r="AC410" s="484">
        <v>0.97306999999999999</v>
      </c>
      <c r="AD410" s="500" t="s">
        <v>66</v>
      </c>
    </row>
    <row r="411" spans="1:30" ht="15" thickBot="1">
      <c r="A411" s="588" t="s">
        <v>1255</v>
      </c>
      <c r="B411" s="590"/>
      <c r="C411" s="520">
        <v>45317</v>
      </c>
      <c r="D411" s="588" t="s">
        <v>66</v>
      </c>
      <c r="E411" s="590"/>
      <c r="F411" s="496"/>
      <c r="G411" s="462">
        <v>24</v>
      </c>
      <c r="H411" s="455">
        <v>764</v>
      </c>
      <c r="I411" s="455">
        <v>751.77599999999995</v>
      </c>
      <c r="J411" s="455">
        <v>12.224</v>
      </c>
      <c r="K411" s="455">
        <v>172.16</v>
      </c>
      <c r="L411" s="454">
        <v>1.6</v>
      </c>
      <c r="M411" s="462">
        <v>229</v>
      </c>
      <c r="N411" s="588" t="s">
        <v>1654</v>
      </c>
      <c r="O411" s="589"/>
      <c r="P411" s="590"/>
      <c r="Q411" s="454">
        <v>25.2</v>
      </c>
      <c r="R411" s="454">
        <v>54</v>
      </c>
      <c r="S411" s="462">
        <v>0</v>
      </c>
      <c r="T411" s="462">
        <v>0</v>
      </c>
      <c r="U411" s="462">
        <v>300</v>
      </c>
      <c r="V411" s="462">
        <v>218</v>
      </c>
      <c r="W411" s="462">
        <v>368</v>
      </c>
      <c r="X411" s="462">
        <v>0</v>
      </c>
      <c r="Y411" s="462">
        <v>850</v>
      </c>
      <c r="Z411" s="453">
        <v>731.53200000000004</v>
      </c>
      <c r="AA411" s="453">
        <v>12.224</v>
      </c>
      <c r="AB411" s="453">
        <v>172.16</v>
      </c>
      <c r="AC411" s="484">
        <v>0.97306999999999999</v>
      </c>
      <c r="AD411" s="500" t="s">
        <v>66</v>
      </c>
    </row>
    <row r="412" spans="1:30" ht="15" thickBot="1">
      <c r="A412" s="588" t="s">
        <v>1655</v>
      </c>
      <c r="B412" s="590"/>
      <c r="C412" s="520">
        <v>45310</v>
      </c>
      <c r="D412" s="588" t="s">
        <v>66</v>
      </c>
      <c r="E412" s="590"/>
      <c r="F412" s="496"/>
      <c r="G412" s="462">
        <v>24</v>
      </c>
      <c r="H412" s="455">
        <v>594</v>
      </c>
      <c r="I412" s="455">
        <v>589.24800000000005</v>
      </c>
      <c r="J412" s="455">
        <v>4.7519999999999998</v>
      </c>
      <c r="K412" s="455">
        <v>134.94</v>
      </c>
      <c r="L412" s="454">
        <v>0.8</v>
      </c>
      <c r="M412" s="462">
        <v>229</v>
      </c>
      <c r="N412" s="588" t="s">
        <v>1656</v>
      </c>
      <c r="O412" s="589"/>
      <c r="P412" s="590"/>
      <c r="Q412" s="454">
        <v>23.4</v>
      </c>
      <c r="R412" s="454">
        <v>58.5</v>
      </c>
      <c r="S412" s="462">
        <v>0</v>
      </c>
      <c r="T412" s="462">
        <v>0</v>
      </c>
      <c r="U412" s="462">
        <v>340</v>
      </c>
      <c r="V412" s="462">
        <v>277</v>
      </c>
      <c r="W412" s="462">
        <v>402</v>
      </c>
      <c r="X412" s="462">
        <v>0</v>
      </c>
      <c r="Y412" s="462">
        <v>650</v>
      </c>
      <c r="Z412" s="453">
        <v>573.38099999999997</v>
      </c>
      <c r="AA412" s="453">
        <v>4.7519999999999998</v>
      </c>
      <c r="AB412" s="453">
        <v>134.94</v>
      </c>
      <c r="AC412" s="484">
        <v>0.97306999999999999</v>
      </c>
      <c r="AD412" s="500" t="s">
        <v>66</v>
      </c>
    </row>
    <row r="413" spans="1:30" ht="15" thickBot="1">
      <c r="A413" s="588" t="s">
        <v>1657</v>
      </c>
      <c r="B413" s="590"/>
      <c r="C413" s="520">
        <v>45309</v>
      </c>
      <c r="D413" s="588" t="s">
        <v>66</v>
      </c>
      <c r="E413" s="590"/>
      <c r="F413" s="496"/>
      <c r="G413" s="462">
        <v>24</v>
      </c>
      <c r="H413" s="455">
        <v>746</v>
      </c>
      <c r="I413" s="455">
        <v>171.58</v>
      </c>
      <c r="J413" s="455">
        <v>574.41999999999996</v>
      </c>
      <c r="K413" s="455">
        <v>39.29</v>
      </c>
      <c r="L413" s="454">
        <v>77</v>
      </c>
      <c r="M413" s="462">
        <v>229</v>
      </c>
      <c r="N413" s="588" t="s">
        <v>1658</v>
      </c>
      <c r="O413" s="589"/>
      <c r="P413" s="590"/>
      <c r="Q413" s="454">
        <v>25</v>
      </c>
      <c r="R413" s="454">
        <v>62</v>
      </c>
      <c r="S413" s="462">
        <v>0</v>
      </c>
      <c r="T413" s="462">
        <v>0</v>
      </c>
      <c r="U413" s="462">
        <v>360</v>
      </c>
      <c r="V413" s="462">
        <v>902</v>
      </c>
      <c r="W413" s="462">
        <v>403</v>
      </c>
      <c r="X413" s="462">
        <v>31600</v>
      </c>
      <c r="Y413" s="496"/>
      <c r="Z413" s="453">
        <v>166.96</v>
      </c>
      <c r="AA413" s="453">
        <v>574.41999999999996</v>
      </c>
      <c r="AB413" s="453">
        <v>39.29</v>
      </c>
      <c r="AC413" s="484">
        <v>0.97306999999999999</v>
      </c>
      <c r="AD413" s="500" t="s">
        <v>66</v>
      </c>
    </row>
    <row r="414" spans="1:30" ht="15" thickBot="1">
      <c r="A414" s="588" t="s">
        <v>1659</v>
      </c>
      <c r="B414" s="590"/>
      <c r="C414" s="520">
        <v>45309</v>
      </c>
      <c r="D414" s="588" t="s">
        <v>66</v>
      </c>
      <c r="E414" s="590"/>
      <c r="F414" s="496"/>
      <c r="G414" s="462">
        <v>24</v>
      </c>
      <c r="H414" s="455">
        <v>746</v>
      </c>
      <c r="I414" s="455">
        <v>171.58</v>
      </c>
      <c r="J414" s="455">
        <v>574.41999999999996</v>
      </c>
      <c r="K414" s="455">
        <v>39.29</v>
      </c>
      <c r="L414" s="454">
        <v>77</v>
      </c>
      <c r="M414" s="462">
        <v>229</v>
      </c>
      <c r="N414" s="588" t="s">
        <v>1658</v>
      </c>
      <c r="O414" s="589"/>
      <c r="P414" s="590"/>
      <c r="Q414" s="454">
        <v>25</v>
      </c>
      <c r="R414" s="454">
        <v>62</v>
      </c>
      <c r="S414" s="462">
        <v>0</v>
      </c>
      <c r="T414" s="462">
        <v>0</v>
      </c>
      <c r="U414" s="462">
        <v>360</v>
      </c>
      <c r="V414" s="462">
        <v>902</v>
      </c>
      <c r="W414" s="462">
        <v>403</v>
      </c>
      <c r="X414" s="462">
        <v>31600</v>
      </c>
      <c r="Y414" s="496"/>
      <c r="Z414" s="453">
        <v>166.96</v>
      </c>
      <c r="AA414" s="453">
        <v>574.41999999999996</v>
      </c>
      <c r="AB414" s="453">
        <v>39.29</v>
      </c>
      <c r="AC414" s="484">
        <v>0.97306999999999999</v>
      </c>
      <c r="AD414" s="500" t="s">
        <v>66</v>
      </c>
    </row>
    <row r="415" spans="1:30" ht="15" thickBot="1">
      <c r="A415" s="591" t="s">
        <v>37</v>
      </c>
      <c r="B415" s="590"/>
      <c r="C415" s="496"/>
      <c r="D415" s="591" t="s">
        <v>66</v>
      </c>
      <c r="E415" s="590"/>
      <c r="F415" s="496"/>
      <c r="G415" s="496"/>
      <c r="H415" s="521">
        <v>50893</v>
      </c>
      <c r="I415" s="521">
        <v>18402.526000000002</v>
      </c>
      <c r="J415" s="521">
        <v>32490.473999999998</v>
      </c>
      <c r="K415" s="521">
        <v>3152.31</v>
      </c>
      <c r="L415" s="496"/>
      <c r="M415" s="522">
        <v>171</v>
      </c>
      <c r="N415" s="504"/>
      <c r="O415" s="483"/>
      <c r="P415" s="452"/>
      <c r="Q415" s="496"/>
      <c r="R415" s="496"/>
      <c r="S415" s="496"/>
      <c r="T415" s="496"/>
      <c r="U415" s="496"/>
      <c r="V415" s="496"/>
      <c r="W415" s="496"/>
      <c r="X415" s="496"/>
      <c r="Y415" s="462">
        <v>44574</v>
      </c>
      <c r="Z415" s="523">
        <v>17906.990000000002</v>
      </c>
      <c r="AA415" s="523">
        <v>32490.473999999998</v>
      </c>
      <c r="AB415" s="523">
        <v>3152.31</v>
      </c>
      <c r="AC415" s="496"/>
      <c r="AD415" s="496"/>
    </row>
    <row r="416" spans="1:30" ht="15" thickBot="1">
      <c r="A416" s="519" t="s">
        <v>1231</v>
      </c>
      <c r="D416" s="597" t="s">
        <v>440</v>
      </c>
      <c r="E416" s="595"/>
      <c r="F416" s="598" t="s">
        <v>440</v>
      </c>
      <c r="G416" s="595"/>
      <c r="H416" s="597" t="s">
        <v>1113</v>
      </c>
      <c r="I416" s="595"/>
      <c r="J416" s="595"/>
    </row>
    <row r="417" spans="1:30" ht="15" thickBot="1">
      <c r="A417" s="601" t="s">
        <v>315</v>
      </c>
      <c r="B417" s="602"/>
      <c r="C417" s="601" t="s">
        <v>38</v>
      </c>
      <c r="D417" s="601" t="s">
        <v>76</v>
      </c>
      <c r="E417" s="602"/>
      <c r="F417" s="601" t="s">
        <v>441</v>
      </c>
      <c r="G417" s="601" t="s">
        <v>442</v>
      </c>
      <c r="H417" s="601" t="s">
        <v>443</v>
      </c>
      <c r="I417" s="601" t="s">
        <v>314</v>
      </c>
      <c r="J417" s="601" t="s">
        <v>444</v>
      </c>
      <c r="K417" s="601" t="s">
        <v>445</v>
      </c>
      <c r="L417" s="601" t="s">
        <v>173</v>
      </c>
      <c r="M417" s="601" t="s">
        <v>446</v>
      </c>
      <c r="N417" s="445" t="s">
        <v>447</v>
      </c>
      <c r="O417" s="502"/>
      <c r="P417" s="443"/>
      <c r="Q417" s="601" t="s">
        <v>336</v>
      </c>
      <c r="R417" s="601" t="s">
        <v>448</v>
      </c>
      <c r="S417" s="601" t="s">
        <v>449</v>
      </c>
      <c r="T417" s="601" t="s">
        <v>450</v>
      </c>
      <c r="U417" s="490" t="s">
        <v>451</v>
      </c>
      <c r="V417" s="601" t="s">
        <v>136</v>
      </c>
      <c r="W417" s="601" t="s">
        <v>452</v>
      </c>
      <c r="X417" s="601" t="s">
        <v>453</v>
      </c>
      <c r="Y417" s="601" t="s">
        <v>454</v>
      </c>
      <c r="Z417" s="612" t="s">
        <v>314</v>
      </c>
      <c r="AA417" s="612" t="s">
        <v>444</v>
      </c>
      <c r="AB417" s="612" t="s">
        <v>445</v>
      </c>
      <c r="AC417" s="612" t="s">
        <v>455</v>
      </c>
      <c r="AD417" s="612" t="s">
        <v>1</v>
      </c>
    </row>
    <row r="418" spans="1:30" ht="15" thickBot="1">
      <c r="A418" s="603"/>
      <c r="B418" s="604"/>
      <c r="C418" s="605"/>
      <c r="D418" s="603"/>
      <c r="E418" s="604"/>
      <c r="F418" s="605"/>
      <c r="G418" s="605"/>
      <c r="H418" s="605"/>
      <c r="I418" s="605"/>
      <c r="J418" s="605"/>
      <c r="K418" s="605"/>
      <c r="L418" s="605"/>
      <c r="M418" s="605"/>
      <c r="N418" s="481" t="s">
        <v>456</v>
      </c>
      <c r="O418" s="479"/>
      <c r="P418" s="448"/>
      <c r="Q418" s="605"/>
      <c r="R418" s="605"/>
      <c r="S418" s="605"/>
      <c r="T418" s="605"/>
      <c r="U418" s="491" t="s">
        <v>457</v>
      </c>
      <c r="V418" s="605"/>
      <c r="W418" s="605"/>
      <c r="X418" s="605"/>
      <c r="Y418" s="605"/>
      <c r="Z418" s="613"/>
      <c r="AA418" s="613"/>
      <c r="AB418" s="613"/>
      <c r="AC418" s="613"/>
      <c r="AD418" s="613"/>
    </row>
    <row r="419" spans="1:30" ht="15" thickBot="1">
      <c r="A419" s="588" t="s">
        <v>49</v>
      </c>
      <c r="B419" s="590"/>
      <c r="C419" s="520">
        <v>45321</v>
      </c>
      <c r="D419" s="588" t="s">
        <v>20</v>
      </c>
      <c r="E419" s="590"/>
      <c r="F419" s="496"/>
      <c r="G419" s="462">
        <v>24</v>
      </c>
      <c r="H419" s="455">
        <v>1445</v>
      </c>
      <c r="I419" s="455">
        <v>433.5</v>
      </c>
      <c r="J419" s="455">
        <v>1011.5</v>
      </c>
      <c r="K419" s="455">
        <v>99.27</v>
      </c>
      <c r="L419" s="454">
        <v>70</v>
      </c>
      <c r="M419" s="462">
        <v>229</v>
      </c>
      <c r="N419" s="588" t="s">
        <v>1660</v>
      </c>
      <c r="O419" s="589"/>
      <c r="P419" s="590"/>
      <c r="Q419" s="454">
        <v>22.1</v>
      </c>
      <c r="R419" s="454">
        <v>64</v>
      </c>
      <c r="S419" s="462">
        <v>0</v>
      </c>
      <c r="T419" s="462">
        <v>0</v>
      </c>
      <c r="U419" s="462">
        <v>75</v>
      </c>
      <c r="V419" s="462">
        <v>617</v>
      </c>
      <c r="W419" s="462">
        <v>427</v>
      </c>
      <c r="X419" s="462">
        <v>30500</v>
      </c>
      <c r="Y419" s="462">
        <v>485</v>
      </c>
      <c r="Z419" s="453">
        <v>472.697</v>
      </c>
      <c r="AA419" s="453">
        <v>1011.5</v>
      </c>
      <c r="AB419" s="453">
        <v>99.27</v>
      </c>
      <c r="AC419" s="484">
        <v>1.0904199999999999</v>
      </c>
      <c r="AD419" s="500" t="s">
        <v>20</v>
      </c>
    </row>
    <row r="420" spans="1:30" ht="15" thickBot="1">
      <c r="A420" s="588" t="s">
        <v>1148</v>
      </c>
      <c r="B420" s="590"/>
      <c r="C420" s="520">
        <v>45321</v>
      </c>
      <c r="D420" s="588" t="s">
        <v>20</v>
      </c>
      <c r="E420" s="590"/>
      <c r="F420" s="496"/>
      <c r="G420" s="462">
        <v>24</v>
      </c>
      <c r="H420" s="455">
        <v>255</v>
      </c>
      <c r="I420" s="455">
        <v>76.5</v>
      </c>
      <c r="J420" s="455">
        <v>178.5</v>
      </c>
      <c r="K420" s="455">
        <v>6.43</v>
      </c>
      <c r="L420" s="454">
        <v>70</v>
      </c>
      <c r="M420" s="462">
        <v>84</v>
      </c>
      <c r="N420" s="588" t="s">
        <v>1661</v>
      </c>
      <c r="O420" s="589"/>
      <c r="P420" s="590"/>
      <c r="Q420" s="454">
        <v>22.1</v>
      </c>
      <c r="R420" s="454">
        <v>64</v>
      </c>
      <c r="S420" s="462">
        <v>0</v>
      </c>
      <c r="T420" s="462">
        <v>0</v>
      </c>
      <c r="U420" s="462">
        <v>75</v>
      </c>
      <c r="V420" s="462">
        <v>617</v>
      </c>
      <c r="W420" s="462">
        <v>427</v>
      </c>
      <c r="X420" s="462">
        <v>30500</v>
      </c>
      <c r="Y420" s="462">
        <v>85</v>
      </c>
      <c r="Z420" s="453">
        <v>83.417000000000002</v>
      </c>
      <c r="AA420" s="453">
        <v>178.5</v>
      </c>
      <c r="AB420" s="453">
        <v>6.43</v>
      </c>
      <c r="AC420" s="484">
        <v>1.0904199999999999</v>
      </c>
      <c r="AD420" s="500" t="s">
        <v>20</v>
      </c>
    </row>
    <row r="421" spans="1:30" ht="15" thickBot="1">
      <c r="A421" s="588" t="s">
        <v>142</v>
      </c>
      <c r="B421" s="590"/>
      <c r="C421" s="520">
        <v>45307</v>
      </c>
      <c r="D421" s="588" t="s">
        <v>20</v>
      </c>
      <c r="E421" s="590"/>
      <c r="F421" s="496"/>
      <c r="G421" s="462">
        <v>24</v>
      </c>
      <c r="H421" s="455">
        <v>1340</v>
      </c>
      <c r="I421" s="455">
        <v>348.4</v>
      </c>
      <c r="J421" s="455">
        <v>991.6</v>
      </c>
      <c r="K421" s="455">
        <v>29.27</v>
      </c>
      <c r="L421" s="454">
        <v>74</v>
      </c>
      <c r="M421" s="462">
        <v>84</v>
      </c>
      <c r="N421" s="588" t="s">
        <v>1662</v>
      </c>
      <c r="O421" s="589"/>
      <c r="P421" s="590"/>
      <c r="Q421" s="454">
        <v>16.7</v>
      </c>
      <c r="R421" s="454">
        <v>60</v>
      </c>
      <c r="S421" s="462">
        <v>0</v>
      </c>
      <c r="T421" s="462">
        <v>0</v>
      </c>
      <c r="U421" s="462">
        <v>55</v>
      </c>
      <c r="V421" s="462">
        <v>260</v>
      </c>
      <c r="W421" s="462">
        <v>480</v>
      </c>
      <c r="X421" s="462">
        <v>36100</v>
      </c>
      <c r="Y421" s="462">
        <v>1200</v>
      </c>
      <c r="Z421" s="453">
        <v>379.90199999999999</v>
      </c>
      <c r="AA421" s="453">
        <v>991.6</v>
      </c>
      <c r="AB421" s="453">
        <v>29.27</v>
      </c>
      <c r="AC421" s="484">
        <v>1.0904199999999999</v>
      </c>
      <c r="AD421" s="500" t="s">
        <v>20</v>
      </c>
    </row>
    <row r="422" spans="1:30" ht="15" thickBot="1">
      <c r="A422" s="588" t="s">
        <v>50</v>
      </c>
      <c r="B422" s="590"/>
      <c r="C422" s="520">
        <v>45316</v>
      </c>
      <c r="D422" s="588" t="s">
        <v>20</v>
      </c>
      <c r="E422" s="590"/>
      <c r="F422" s="496"/>
      <c r="G422" s="462">
        <v>24</v>
      </c>
      <c r="H422" s="455">
        <v>369</v>
      </c>
      <c r="I422" s="455">
        <v>206.64</v>
      </c>
      <c r="J422" s="455">
        <v>162.36000000000001</v>
      </c>
      <c r="K422" s="455">
        <v>17.36</v>
      </c>
      <c r="L422" s="454">
        <v>44</v>
      </c>
      <c r="M422" s="462">
        <v>84</v>
      </c>
      <c r="N422" s="588" t="s">
        <v>1663</v>
      </c>
      <c r="O422" s="589"/>
      <c r="P422" s="590"/>
      <c r="Q422" s="454">
        <v>17.7</v>
      </c>
      <c r="R422" s="454">
        <v>61</v>
      </c>
      <c r="S422" s="462">
        <v>0</v>
      </c>
      <c r="T422" s="462">
        <v>0</v>
      </c>
      <c r="U422" s="462">
        <v>60</v>
      </c>
      <c r="V422" s="462">
        <v>235</v>
      </c>
      <c r="W422" s="462">
        <v>420</v>
      </c>
      <c r="X422" s="462">
        <v>31800</v>
      </c>
      <c r="Y422" s="462">
        <v>410</v>
      </c>
      <c r="Z422" s="453">
        <v>225.32400000000001</v>
      </c>
      <c r="AA422" s="453">
        <v>162.36000000000001</v>
      </c>
      <c r="AB422" s="453">
        <v>17.36</v>
      </c>
      <c r="AC422" s="484">
        <v>1.0904199999999999</v>
      </c>
      <c r="AD422" s="500" t="s">
        <v>20</v>
      </c>
    </row>
    <row r="423" spans="1:30" ht="15" thickBot="1">
      <c r="A423" s="588" t="s">
        <v>666</v>
      </c>
      <c r="B423" s="590"/>
      <c r="C423" s="520">
        <v>45313</v>
      </c>
      <c r="D423" s="588" t="s">
        <v>20</v>
      </c>
      <c r="E423" s="590"/>
      <c r="F423" s="496"/>
      <c r="G423" s="462">
        <v>24</v>
      </c>
      <c r="H423" s="455">
        <v>865</v>
      </c>
      <c r="I423" s="455">
        <v>129.75</v>
      </c>
      <c r="J423" s="455">
        <v>735.25</v>
      </c>
      <c r="K423" s="455">
        <v>10.9</v>
      </c>
      <c r="L423" s="454">
        <v>85</v>
      </c>
      <c r="M423" s="462">
        <v>84</v>
      </c>
      <c r="N423" s="588" t="s">
        <v>1664</v>
      </c>
      <c r="O423" s="589"/>
      <c r="P423" s="590"/>
      <c r="Q423" s="454">
        <v>17.3</v>
      </c>
      <c r="R423" s="454">
        <v>57.5</v>
      </c>
      <c r="S423" s="462">
        <v>0</v>
      </c>
      <c r="T423" s="462">
        <v>0</v>
      </c>
      <c r="U423" s="462">
        <v>50</v>
      </c>
      <c r="V423" s="462">
        <v>260</v>
      </c>
      <c r="W423" s="462">
        <v>397</v>
      </c>
      <c r="X423" s="462">
        <v>40600</v>
      </c>
      <c r="Y423" s="462">
        <v>300</v>
      </c>
      <c r="Z423" s="453">
        <v>141.482</v>
      </c>
      <c r="AA423" s="453">
        <v>735.25</v>
      </c>
      <c r="AB423" s="453">
        <v>10.9</v>
      </c>
      <c r="AC423" s="484">
        <v>1.0904199999999999</v>
      </c>
      <c r="AD423" s="500" t="s">
        <v>20</v>
      </c>
    </row>
    <row r="424" spans="1:30" ht="15" thickBot="1">
      <c r="A424" s="588" t="s">
        <v>116</v>
      </c>
      <c r="B424" s="590"/>
      <c r="C424" s="520">
        <v>45319</v>
      </c>
      <c r="D424" s="588" t="s">
        <v>20</v>
      </c>
      <c r="E424" s="590"/>
      <c r="F424" s="496"/>
      <c r="G424" s="462">
        <v>24</v>
      </c>
      <c r="H424" s="455">
        <v>1462</v>
      </c>
      <c r="I424" s="455">
        <v>321.64</v>
      </c>
      <c r="J424" s="455">
        <v>1140.3599999999999</v>
      </c>
      <c r="K424" s="455">
        <v>27.02</v>
      </c>
      <c r="L424" s="454">
        <v>78</v>
      </c>
      <c r="M424" s="462">
        <v>84</v>
      </c>
      <c r="N424" s="588" t="s">
        <v>1665</v>
      </c>
      <c r="O424" s="589"/>
      <c r="P424" s="590"/>
      <c r="Q424" s="454">
        <v>16.7</v>
      </c>
      <c r="R424" s="454">
        <v>64</v>
      </c>
      <c r="S424" s="462">
        <v>0</v>
      </c>
      <c r="T424" s="462">
        <v>0</v>
      </c>
      <c r="U424" s="462">
        <v>120</v>
      </c>
      <c r="V424" s="462">
        <v>316</v>
      </c>
      <c r="W424" s="462">
        <v>470</v>
      </c>
      <c r="X424" s="462">
        <v>10400</v>
      </c>
      <c r="Y424" s="462">
        <v>450</v>
      </c>
      <c r="Z424" s="453">
        <v>350.72300000000001</v>
      </c>
      <c r="AA424" s="453">
        <v>1140.3599999999999</v>
      </c>
      <c r="AB424" s="453">
        <v>27.02</v>
      </c>
      <c r="AC424" s="484">
        <v>1.0904199999999999</v>
      </c>
      <c r="AD424" s="500" t="s">
        <v>20</v>
      </c>
    </row>
    <row r="425" spans="1:30" ht="15" thickBot="1">
      <c r="A425" s="588" t="s">
        <v>55</v>
      </c>
      <c r="B425" s="590"/>
      <c r="C425" s="520">
        <v>45306</v>
      </c>
      <c r="D425" s="588" t="s">
        <v>20</v>
      </c>
      <c r="E425" s="590"/>
      <c r="F425" s="496"/>
      <c r="G425" s="462">
        <v>24</v>
      </c>
      <c r="H425" s="455">
        <v>490</v>
      </c>
      <c r="I425" s="455">
        <v>147</v>
      </c>
      <c r="J425" s="455">
        <v>343</v>
      </c>
      <c r="K425" s="455">
        <v>12.47</v>
      </c>
      <c r="L425" s="454">
        <v>70</v>
      </c>
      <c r="M425" s="462">
        <v>85</v>
      </c>
      <c r="N425" s="588" t="s">
        <v>1666</v>
      </c>
      <c r="O425" s="589"/>
      <c r="P425" s="590"/>
      <c r="Q425" s="454">
        <v>18.600000000000001</v>
      </c>
      <c r="R425" s="454">
        <v>54.2</v>
      </c>
      <c r="S425" s="462">
        <v>0</v>
      </c>
      <c r="T425" s="462">
        <v>0</v>
      </c>
      <c r="U425" s="462">
        <v>100</v>
      </c>
      <c r="V425" s="462">
        <v>230</v>
      </c>
      <c r="W425" s="462">
        <v>420</v>
      </c>
      <c r="X425" s="462">
        <v>41700</v>
      </c>
      <c r="Y425" s="462">
        <v>450</v>
      </c>
      <c r="Z425" s="453">
        <v>160.292</v>
      </c>
      <c r="AA425" s="453">
        <v>343</v>
      </c>
      <c r="AB425" s="453">
        <v>12.47</v>
      </c>
      <c r="AC425" s="484">
        <v>1.0904199999999999</v>
      </c>
      <c r="AD425" s="500" t="s">
        <v>20</v>
      </c>
    </row>
    <row r="426" spans="1:30" ht="15" thickBot="1">
      <c r="A426" s="588" t="s">
        <v>71</v>
      </c>
      <c r="B426" s="590"/>
      <c r="C426" s="520">
        <v>45316</v>
      </c>
      <c r="D426" s="588" t="s">
        <v>20</v>
      </c>
      <c r="E426" s="590"/>
      <c r="F426" s="496"/>
      <c r="G426" s="462">
        <v>24</v>
      </c>
      <c r="H426" s="455">
        <v>300</v>
      </c>
      <c r="I426" s="455">
        <v>297</v>
      </c>
      <c r="J426" s="455">
        <v>3</v>
      </c>
      <c r="K426" s="455">
        <v>68.010000000000005</v>
      </c>
      <c r="L426" s="454">
        <v>1</v>
      </c>
      <c r="M426" s="462">
        <v>229</v>
      </c>
      <c r="N426" s="588" t="s">
        <v>1667</v>
      </c>
      <c r="O426" s="589"/>
      <c r="P426" s="590"/>
      <c r="Q426" s="454">
        <v>29</v>
      </c>
      <c r="R426" s="454">
        <v>50</v>
      </c>
      <c r="S426" s="462">
        <v>0</v>
      </c>
      <c r="T426" s="462">
        <v>0</v>
      </c>
      <c r="U426" s="462">
        <v>90</v>
      </c>
      <c r="V426" s="462">
        <v>250</v>
      </c>
      <c r="W426" s="462">
        <v>480</v>
      </c>
      <c r="X426" s="462">
        <v>550</v>
      </c>
      <c r="Y426" s="462">
        <v>700</v>
      </c>
      <c r="Z426" s="453">
        <v>323.85500000000002</v>
      </c>
      <c r="AA426" s="453">
        <v>3</v>
      </c>
      <c r="AB426" s="453">
        <v>68.010000000000005</v>
      </c>
      <c r="AC426" s="484">
        <v>1.0904199999999999</v>
      </c>
      <c r="AD426" s="500" t="s">
        <v>20</v>
      </c>
    </row>
    <row r="427" spans="1:30" ht="15" thickBot="1">
      <c r="A427" s="588" t="s">
        <v>1272</v>
      </c>
      <c r="B427" s="590"/>
      <c r="C427" s="520">
        <v>45319</v>
      </c>
      <c r="D427" s="588" t="s">
        <v>20</v>
      </c>
      <c r="E427" s="590"/>
      <c r="F427" s="496"/>
      <c r="G427" s="462">
        <v>24</v>
      </c>
      <c r="H427" s="455">
        <v>207</v>
      </c>
      <c r="I427" s="455">
        <v>57.96</v>
      </c>
      <c r="J427" s="455">
        <v>149.04</v>
      </c>
      <c r="K427" s="455">
        <v>13.27</v>
      </c>
      <c r="L427" s="454">
        <v>72</v>
      </c>
      <c r="M427" s="462">
        <v>229</v>
      </c>
      <c r="N427" s="588" t="s">
        <v>1668</v>
      </c>
      <c r="O427" s="589"/>
      <c r="P427" s="590"/>
      <c r="Q427" s="454">
        <v>15.5</v>
      </c>
      <c r="R427" s="454">
        <v>56.5</v>
      </c>
      <c r="S427" s="462">
        <v>0</v>
      </c>
      <c r="T427" s="462">
        <v>0</v>
      </c>
      <c r="U427" s="462">
        <v>50</v>
      </c>
      <c r="V427" s="462">
        <v>251</v>
      </c>
      <c r="W427" s="462">
        <v>364</v>
      </c>
      <c r="X427" s="462">
        <v>39200</v>
      </c>
      <c r="Y427" s="462">
        <v>110</v>
      </c>
      <c r="Z427" s="453">
        <v>63.201000000000001</v>
      </c>
      <c r="AA427" s="453">
        <v>149.04</v>
      </c>
      <c r="AB427" s="453">
        <v>13.27</v>
      </c>
      <c r="AC427" s="484">
        <v>1.0904199999999999</v>
      </c>
      <c r="AD427" s="500" t="s">
        <v>20</v>
      </c>
    </row>
    <row r="428" spans="1:30" ht="15" thickBot="1">
      <c r="A428" s="588" t="s">
        <v>1273</v>
      </c>
      <c r="B428" s="590"/>
      <c r="C428" s="520">
        <v>45319</v>
      </c>
      <c r="D428" s="588" t="s">
        <v>20</v>
      </c>
      <c r="E428" s="590"/>
      <c r="F428" s="496"/>
      <c r="G428" s="462">
        <v>24</v>
      </c>
      <c r="H428" s="455">
        <v>828</v>
      </c>
      <c r="I428" s="455">
        <v>231.84</v>
      </c>
      <c r="J428" s="455">
        <v>596.16</v>
      </c>
      <c r="K428" s="455">
        <v>19.48</v>
      </c>
      <c r="L428" s="454">
        <v>72</v>
      </c>
      <c r="M428" s="462">
        <v>84</v>
      </c>
      <c r="N428" s="588" t="s">
        <v>1668</v>
      </c>
      <c r="O428" s="589"/>
      <c r="P428" s="590"/>
      <c r="Q428" s="454">
        <v>15.5</v>
      </c>
      <c r="R428" s="454">
        <v>56.5</v>
      </c>
      <c r="S428" s="462">
        <v>0</v>
      </c>
      <c r="T428" s="462">
        <v>0</v>
      </c>
      <c r="U428" s="462">
        <v>50</v>
      </c>
      <c r="V428" s="462">
        <v>251</v>
      </c>
      <c r="W428" s="462">
        <v>364</v>
      </c>
      <c r="X428" s="462">
        <v>39200</v>
      </c>
      <c r="Y428" s="462">
        <v>440</v>
      </c>
      <c r="Z428" s="453">
        <v>252.803</v>
      </c>
      <c r="AA428" s="453">
        <v>596.16</v>
      </c>
      <c r="AB428" s="453">
        <v>19.48</v>
      </c>
      <c r="AC428" s="484">
        <v>1.0904199999999999</v>
      </c>
      <c r="AD428" s="500" t="s">
        <v>20</v>
      </c>
    </row>
    <row r="429" spans="1:30" ht="15" thickBot="1">
      <c r="A429" s="588" t="s">
        <v>1186</v>
      </c>
      <c r="B429" s="590"/>
      <c r="C429" s="520">
        <v>45317</v>
      </c>
      <c r="D429" s="588" t="s">
        <v>20</v>
      </c>
      <c r="E429" s="590"/>
      <c r="F429" s="496"/>
      <c r="G429" s="462">
        <v>24</v>
      </c>
      <c r="H429" s="455">
        <v>282</v>
      </c>
      <c r="I429" s="455">
        <v>33.840000000000003</v>
      </c>
      <c r="J429" s="455">
        <v>248.16</v>
      </c>
      <c r="K429" s="455">
        <v>7.75</v>
      </c>
      <c r="L429" s="454">
        <v>88</v>
      </c>
      <c r="M429" s="462">
        <v>229</v>
      </c>
      <c r="N429" s="588" t="s">
        <v>1669</v>
      </c>
      <c r="O429" s="589"/>
      <c r="P429" s="590"/>
      <c r="Q429" s="454">
        <v>16.100000000000001</v>
      </c>
      <c r="R429" s="454">
        <v>57.6</v>
      </c>
      <c r="S429" s="462">
        <v>0</v>
      </c>
      <c r="T429" s="462">
        <v>0</v>
      </c>
      <c r="U429" s="462">
        <v>80</v>
      </c>
      <c r="V429" s="462">
        <v>256</v>
      </c>
      <c r="W429" s="462">
        <v>480</v>
      </c>
      <c r="X429" s="462">
        <v>39700</v>
      </c>
      <c r="Y429" s="462">
        <v>175</v>
      </c>
      <c r="Z429" s="453">
        <v>36.9</v>
      </c>
      <c r="AA429" s="453">
        <v>248.16</v>
      </c>
      <c r="AB429" s="453">
        <v>7.75</v>
      </c>
      <c r="AC429" s="484">
        <v>1.0904199999999999</v>
      </c>
      <c r="AD429" s="500" t="s">
        <v>20</v>
      </c>
    </row>
    <row r="430" spans="1:30" ht="15" thickBot="1">
      <c r="A430" s="588" t="s">
        <v>1183</v>
      </c>
      <c r="B430" s="590"/>
      <c r="C430" s="520">
        <v>45317</v>
      </c>
      <c r="D430" s="588" t="s">
        <v>20</v>
      </c>
      <c r="E430" s="590"/>
      <c r="F430" s="496"/>
      <c r="G430" s="462">
        <v>24</v>
      </c>
      <c r="H430" s="455">
        <v>845</v>
      </c>
      <c r="I430" s="455">
        <v>101.4</v>
      </c>
      <c r="J430" s="455">
        <v>743.6</v>
      </c>
      <c r="K430" s="455">
        <v>8.52</v>
      </c>
      <c r="L430" s="454">
        <v>88</v>
      </c>
      <c r="M430" s="462">
        <v>84</v>
      </c>
      <c r="N430" s="588" t="s">
        <v>1669</v>
      </c>
      <c r="O430" s="589"/>
      <c r="P430" s="590"/>
      <c r="Q430" s="454">
        <v>16.100000000000001</v>
      </c>
      <c r="R430" s="454">
        <v>57.6</v>
      </c>
      <c r="S430" s="462">
        <v>0</v>
      </c>
      <c r="T430" s="462">
        <v>0</v>
      </c>
      <c r="U430" s="462">
        <v>80</v>
      </c>
      <c r="V430" s="462">
        <v>256</v>
      </c>
      <c r="W430" s="462">
        <v>480</v>
      </c>
      <c r="X430" s="462">
        <v>39700</v>
      </c>
      <c r="Y430" s="462">
        <v>525</v>
      </c>
      <c r="Z430" s="453">
        <v>110.568</v>
      </c>
      <c r="AA430" s="453">
        <v>743.6</v>
      </c>
      <c r="AB430" s="453">
        <v>8.52</v>
      </c>
      <c r="AC430" s="484">
        <v>1.0904199999999999</v>
      </c>
      <c r="AD430" s="500" t="s">
        <v>20</v>
      </c>
    </row>
    <row r="431" spans="1:30" ht="15" thickBot="1">
      <c r="A431" s="588" t="s">
        <v>51</v>
      </c>
      <c r="B431" s="590"/>
      <c r="C431" s="520">
        <v>45310</v>
      </c>
      <c r="D431" s="588" t="s">
        <v>20</v>
      </c>
      <c r="E431" s="590"/>
      <c r="F431" s="496"/>
      <c r="G431" s="462">
        <v>24</v>
      </c>
      <c r="H431" s="455">
        <v>110</v>
      </c>
      <c r="I431" s="455">
        <v>17.600000000000001</v>
      </c>
      <c r="J431" s="455">
        <v>92.4</v>
      </c>
      <c r="K431" s="455">
        <v>4.03</v>
      </c>
      <c r="L431" s="454">
        <v>84</v>
      </c>
      <c r="M431" s="462">
        <v>229</v>
      </c>
      <c r="N431" s="588" t="s">
        <v>1670</v>
      </c>
      <c r="O431" s="589"/>
      <c r="P431" s="590"/>
      <c r="Q431" s="454">
        <v>21</v>
      </c>
      <c r="R431" s="454">
        <v>54.7</v>
      </c>
      <c r="S431" s="462">
        <v>0</v>
      </c>
      <c r="T431" s="462">
        <v>0</v>
      </c>
      <c r="U431" s="462">
        <v>100</v>
      </c>
      <c r="V431" s="462">
        <v>216</v>
      </c>
      <c r="W431" s="462">
        <v>470</v>
      </c>
      <c r="X431" s="462">
        <v>5750</v>
      </c>
      <c r="Y431" s="462">
        <v>66</v>
      </c>
      <c r="Z431" s="453">
        <v>19.190999999999999</v>
      </c>
      <c r="AA431" s="453">
        <v>92.4</v>
      </c>
      <c r="AB431" s="453">
        <v>4.03</v>
      </c>
      <c r="AC431" s="484">
        <v>1.0904199999999999</v>
      </c>
      <c r="AD431" s="500" t="s">
        <v>20</v>
      </c>
    </row>
    <row r="432" spans="1:30" ht="15" thickBot="1">
      <c r="A432" s="588" t="s">
        <v>117</v>
      </c>
      <c r="B432" s="590"/>
      <c r="C432" s="520">
        <v>45310</v>
      </c>
      <c r="D432" s="588" t="s">
        <v>20</v>
      </c>
      <c r="E432" s="590"/>
      <c r="F432" s="496"/>
      <c r="G432" s="462">
        <v>24</v>
      </c>
      <c r="H432" s="455">
        <v>388</v>
      </c>
      <c r="I432" s="455">
        <v>62.08</v>
      </c>
      <c r="J432" s="455">
        <v>325.92</v>
      </c>
      <c r="K432" s="455">
        <v>5.22</v>
      </c>
      <c r="L432" s="454">
        <v>84</v>
      </c>
      <c r="M432" s="462">
        <v>84</v>
      </c>
      <c r="N432" s="588" t="s">
        <v>1671</v>
      </c>
      <c r="O432" s="589"/>
      <c r="P432" s="590"/>
      <c r="Q432" s="454">
        <v>21</v>
      </c>
      <c r="R432" s="454">
        <v>54.7</v>
      </c>
      <c r="S432" s="462">
        <v>0</v>
      </c>
      <c r="T432" s="462">
        <v>0</v>
      </c>
      <c r="U432" s="462">
        <v>60</v>
      </c>
      <c r="V432" s="462">
        <v>214</v>
      </c>
      <c r="W432" s="462">
        <v>470</v>
      </c>
      <c r="X432" s="462">
        <v>5750</v>
      </c>
      <c r="Y432" s="462">
        <v>234</v>
      </c>
      <c r="Z432" s="453">
        <v>67.692999999999998</v>
      </c>
      <c r="AA432" s="453">
        <v>325.92</v>
      </c>
      <c r="AB432" s="453">
        <v>5.22</v>
      </c>
      <c r="AC432" s="484">
        <v>1.0904199999999999</v>
      </c>
      <c r="AD432" s="500" t="s">
        <v>20</v>
      </c>
    </row>
    <row r="433" spans="1:30" ht="15" thickBot="1">
      <c r="A433" s="588" t="s">
        <v>164</v>
      </c>
      <c r="B433" s="590"/>
      <c r="C433" s="520">
        <v>45317</v>
      </c>
      <c r="D433" s="588" t="s">
        <v>20</v>
      </c>
      <c r="E433" s="590"/>
      <c r="F433" s="496"/>
      <c r="G433" s="462">
        <v>24</v>
      </c>
      <c r="H433" s="455">
        <v>901</v>
      </c>
      <c r="I433" s="455">
        <v>108.12</v>
      </c>
      <c r="J433" s="455">
        <v>792.88</v>
      </c>
      <c r="K433" s="455">
        <v>9.08</v>
      </c>
      <c r="L433" s="454">
        <v>88</v>
      </c>
      <c r="M433" s="462">
        <v>84</v>
      </c>
      <c r="N433" s="588" t="s">
        <v>1672</v>
      </c>
      <c r="O433" s="589"/>
      <c r="P433" s="590"/>
      <c r="Q433" s="454">
        <v>16.8</v>
      </c>
      <c r="R433" s="454">
        <v>70</v>
      </c>
      <c r="S433" s="462">
        <v>0</v>
      </c>
      <c r="T433" s="462">
        <v>0</v>
      </c>
      <c r="U433" s="462">
        <v>120</v>
      </c>
      <c r="V433" s="462">
        <v>256</v>
      </c>
      <c r="W433" s="462">
        <v>460</v>
      </c>
      <c r="X433" s="462">
        <v>2550</v>
      </c>
      <c r="Y433" s="462">
        <v>650</v>
      </c>
      <c r="Z433" s="453">
        <v>117.89700000000001</v>
      </c>
      <c r="AA433" s="453">
        <v>792.88</v>
      </c>
      <c r="AB433" s="453">
        <v>9.08</v>
      </c>
      <c r="AC433" s="484">
        <v>1.0904199999999999</v>
      </c>
      <c r="AD433" s="500" t="s">
        <v>20</v>
      </c>
    </row>
    <row r="434" spans="1:30" ht="15" thickBot="1">
      <c r="A434" s="588" t="s">
        <v>151</v>
      </c>
      <c r="B434" s="590"/>
      <c r="C434" s="520">
        <v>45320</v>
      </c>
      <c r="D434" s="588" t="s">
        <v>20</v>
      </c>
      <c r="E434" s="590"/>
      <c r="F434" s="496"/>
      <c r="G434" s="462">
        <v>24</v>
      </c>
      <c r="H434" s="455">
        <v>588</v>
      </c>
      <c r="I434" s="455">
        <v>47.04</v>
      </c>
      <c r="J434" s="455">
        <v>540.96</v>
      </c>
      <c r="K434" s="455">
        <v>3.95</v>
      </c>
      <c r="L434" s="454">
        <v>92</v>
      </c>
      <c r="M434" s="462">
        <v>84</v>
      </c>
      <c r="N434" s="588" t="s">
        <v>1673</v>
      </c>
      <c r="O434" s="589"/>
      <c r="P434" s="590"/>
      <c r="Q434" s="454">
        <v>16.600000000000001</v>
      </c>
      <c r="R434" s="454">
        <v>64</v>
      </c>
      <c r="S434" s="462">
        <v>0</v>
      </c>
      <c r="T434" s="462">
        <v>0</v>
      </c>
      <c r="U434" s="462">
        <v>160</v>
      </c>
      <c r="V434" s="496"/>
      <c r="W434" s="462">
        <v>460</v>
      </c>
      <c r="X434" s="462">
        <v>1050</v>
      </c>
      <c r="Y434" s="462">
        <v>490</v>
      </c>
      <c r="Z434" s="453">
        <v>51.292999999999999</v>
      </c>
      <c r="AA434" s="453">
        <v>540.96</v>
      </c>
      <c r="AB434" s="453">
        <v>3.95</v>
      </c>
      <c r="AC434" s="484">
        <v>1.0904199999999999</v>
      </c>
      <c r="AD434" s="500" t="s">
        <v>20</v>
      </c>
    </row>
    <row r="435" spans="1:30" ht="15" thickBot="1">
      <c r="A435" s="588" t="s">
        <v>156</v>
      </c>
      <c r="B435" s="590"/>
      <c r="C435" s="520">
        <v>45309</v>
      </c>
      <c r="D435" s="588" t="s">
        <v>20</v>
      </c>
      <c r="E435" s="590"/>
      <c r="F435" s="496"/>
      <c r="G435" s="462">
        <v>24</v>
      </c>
      <c r="H435" s="455">
        <v>190</v>
      </c>
      <c r="I435" s="455">
        <v>121.6</v>
      </c>
      <c r="J435" s="455">
        <v>68.400000000000006</v>
      </c>
      <c r="K435" s="455">
        <v>28.29</v>
      </c>
      <c r="L435" s="454">
        <v>36</v>
      </c>
      <c r="M435" s="462">
        <v>233</v>
      </c>
      <c r="N435" s="588" t="s">
        <v>1674</v>
      </c>
      <c r="O435" s="589"/>
      <c r="P435" s="590"/>
      <c r="Q435" s="454">
        <v>24.9</v>
      </c>
      <c r="R435" s="454">
        <v>53.9</v>
      </c>
      <c r="S435" s="462">
        <v>0</v>
      </c>
      <c r="T435" s="462">
        <v>0</v>
      </c>
      <c r="U435" s="462">
        <v>200</v>
      </c>
      <c r="V435" s="462">
        <v>144</v>
      </c>
      <c r="W435" s="462">
        <v>430</v>
      </c>
      <c r="X435" s="462">
        <v>29900</v>
      </c>
      <c r="Y435" s="462">
        <v>300</v>
      </c>
      <c r="Z435" s="453">
        <v>132.595</v>
      </c>
      <c r="AA435" s="453">
        <v>68.400000000000006</v>
      </c>
      <c r="AB435" s="453">
        <v>28.29</v>
      </c>
      <c r="AC435" s="484">
        <v>1.0904199999999999</v>
      </c>
      <c r="AD435" s="500" t="s">
        <v>20</v>
      </c>
    </row>
    <row r="436" spans="1:30" ht="15" thickBot="1">
      <c r="A436" s="588" t="s">
        <v>53</v>
      </c>
      <c r="B436" s="590"/>
      <c r="C436" s="520">
        <v>45321</v>
      </c>
      <c r="D436" s="588" t="s">
        <v>20</v>
      </c>
      <c r="E436" s="590"/>
      <c r="F436" s="496"/>
      <c r="G436" s="462">
        <v>24</v>
      </c>
      <c r="H436" s="455">
        <v>1135</v>
      </c>
      <c r="I436" s="455">
        <v>170.25</v>
      </c>
      <c r="J436" s="455">
        <v>964.75</v>
      </c>
      <c r="K436" s="455">
        <v>14.3</v>
      </c>
      <c r="L436" s="454">
        <v>85</v>
      </c>
      <c r="M436" s="462">
        <v>84</v>
      </c>
      <c r="N436" s="588" t="s">
        <v>1675</v>
      </c>
      <c r="O436" s="589"/>
      <c r="P436" s="590"/>
      <c r="Q436" s="454">
        <v>16.899999999999999</v>
      </c>
      <c r="R436" s="454">
        <v>61</v>
      </c>
      <c r="S436" s="462">
        <v>0</v>
      </c>
      <c r="T436" s="462">
        <v>0</v>
      </c>
      <c r="U436" s="462">
        <v>100</v>
      </c>
      <c r="V436" s="462">
        <v>305</v>
      </c>
      <c r="W436" s="462">
        <v>475</v>
      </c>
      <c r="X436" s="462">
        <v>33700</v>
      </c>
      <c r="Y436" s="462">
        <v>1200</v>
      </c>
      <c r="Z436" s="453">
        <v>185.64400000000001</v>
      </c>
      <c r="AA436" s="453">
        <v>964.75</v>
      </c>
      <c r="AB436" s="453">
        <v>14.3</v>
      </c>
      <c r="AC436" s="484">
        <v>1.0904199999999999</v>
      </c>
      <c r="AD436" s="500" t="s">
        <v>20</v>
      </c>
    </row>
    <row r="437" spans="1:30" ht="15" thickBot="1">
      <c r="A437" s="588" t="s">
        <v>54</v>
      </c>
      <c r="B437" s="590"/>
      <c r="C437" s="520">
        <v>45312</v>
      </c>
      <c r="D437" s="588" t="s">
        <v>20</v>
      </c>
      <c r="E437" s="590"/>
      <c r="F437" s="496"/>
      <c r="G437" s="462">
        <v>24</v>
      </c>
      <c r="H437" s="455">
        <v>1640</v>
      </c>
      <c r="I437" s="455">
        <v>164</v>
      </c>
      <c r="J437" s="455">
        <v>1476</v>
      </c>
      <c r="K437" s="455">
        <v>13.9</v>
      </c>
      <c r="L437" s="454">
        <v>90</v>
      </c>
      <c r="M437" s="462">
        <v>85</v>
      </c>
      <c r="N437" s="588" t="s">
        <v>1676</v>
      </c>
      <c r="O437" s="589"/>
      <c r="P437" s="590"/>
      <c r="Q437" s="454">
        <v>17.7</v>
      </c>
      <c r="R437" s="454">
        <v>62.5</v>
      </c>
      <c r="S437" s="462">
        <v>0</v>
      </c>
      <c r="T437" s="462">
        <v>0</v>
      </c>
      <c r="U437" s="462">
        <v>100</v>
      </c>
      <c r="V437" s="462">
        <v>283</v>
      </c>
      <c r="W437" s="462">
        <v>460</v>
      </c>
      <c r="X437" s="462">
        <v>3340</v>
      </c>
      <c r="Y437" s="462">
        <v>500</v>
      </c>
      <c r="Z437" s="453">
        <v>178.82900000000001</v>
      </c>
      <c r="AA437" s="453">
        <v>1476</v>
      </c>
      <c r="AB437" s="453">
        <v>13.9</v>
      </c>
      <c r="AC437" s="484">
        <v>1.0904199999999999</v>
      </c>
      <c r="AD437" s="500" t="s">
        <v>20</v>
      </c>
    </row>
    <row r="438" spans="1:30" ht="15" thickBot="1">
      <c r="A438" s="588" t="s">
        <v>70</v>
      </c>
      <c r="B438" s="590"/>
      <c r="C438" s="520">
        <v>45321</v>
      </c>
      <c r="D438" s="588" t="s">
        <v>20</v>
      </c>
      <c r="E438" s="590"/>
      <c r="F438" s="496"/>
      <c r="G438" s="462">
        <v>24</v>
      </c>
      <c r="H438" s="455">
        <v>360</v>
      </c>
      <c r="I438" s="455">
        <v>309.60000000000002</v>
      </c>
      <c r="J438" s="455">
        <v>50.4</v>
      </c>
      <c r="K438" s="455">
        <v>3.72</v>
      </c>
      <c r="L438" s="454">
        <v>14</v>
      </c>
      <c r="M438" s="462">
        <v>12</v>
      </c>
      <c r="N438" s="588" t="s">
        <v>1677</v>
      </c>
      <c r="O438" s="589"/>
      <c r="P438" s="590"/>
      <c r="Q438" s="454">
        <v>32.799999999999997</v>
      </c>
      <c r="R438" s="454">
        <v>52.1</v>
      </c>
      <c r="S438" s="462">
        <v>0</v>
      </c>
      <c r="T438" s="462">
        <v>0</v>
      </c>
      <c r="U438" s="462">
        <v>150</v>
      </c>
      <c r="V438" s="462">
        <v>221</v>
      </c>
      <c r="W438" s="462">
        <v>394</v>
      </c>
      <c r="X438" s="462">
        <v>1560</v>
      </c>
      <c r="Y438" s="462">
        <v>1250</v>
      </c>
      <c r="Z438" s="453">
        <v>337.59399999999999</v>
      </c>
      <c r="AA438" s="453">
        <v>50.4</v>
      </c>
      <c r="AB438" s="453">
        <v>3.72</v>
      </c>
      <c r="AC438" s="484">
        <v>1.0904199999999999</v>
      </c>
      <c r="AD438" s="500" t="s">
        <v>20</v>
      </c>
    </row>
    <row r="439" spans="1:30" ht="15" thickBot="1">
      <c r="A439" s="588" t="s">
        <v>1678</v>
      </c>
      <c r="B439" s="590"/>
      <c r="C439" s="520">
        <v>45316</v>
      </c>
      <c r="D439" s="588" t="s">
        <v>20</v>
      </c>
      <c r="E439" s="590"/>
      <c r="F439" s="496"/>
      <c r="G439" s="462">
        <v>24</v>
      </c>
      <c r="H439" s="455">
        <v>578</v>
      </c>
      <c r="I439" s="455">
        <v>208.08</v>
      </c>
      <c r="J439" s="455">
        <v>369.92</v>
      </c>
      <c r="K439" s="455">
        <v>47.65</v>
      </c>
      <c r="L439" s="454">
        <v>64</v>
      </c>
      <c r="M439" s="462">
        <v>229</v>
      </c>
      <c r="N439" s="588" t="s">
        <v>1679</v>
      </c>
      <c r="O439" s="589"/>
      <c r="P439" s="590"/>
      <c r="Q439" s="454">
        <v>25</v>
      </c>
      <c r="R439" s="454">
        <v>52</v>
      </c>
      <c r="S439" s="462">
        <v>0</v>
      </c>
      <c r="T439" s="462">
        <v>0</v>
      </c>
      <c r="U439" s="462">
        <v>200</v>
      </c>
      <c r="V439" s="462">
        <v>248</v>
      </c>
      <c r="W439" s="462">
        <v>413</v>
      </c>
      <c r="X439" s="462">
        <v>20400</v>
      </c>
      <c r="Y439" s="462">
        <v>230</v>
      </c>
      <c r="Z439" s="453">
        <v>226.89400000000001</v>
      </c>
      <c r="AA439" s="453">
        <v>369.92</v>
      </c>
      <c r="AB439" s="453">
        <v>47.65</v>
      </c>
      <c r="AC439" s="484">
        <v>1.0904199999999999</v>
      </c>
      <c r="AD439" s="500" t="s">
        <v>20</v>
      </c>
    </row>
    <row r="440" spans="1:30" ht="15" thickBot="1">
      <c r="A440" s="588" t="s">
        <v>57</v>
      </c>
      <c r="B440" s="590"/>
      <c r="C440" s="520">
        <v>45306</v>
      </c>
      <c r="D440" s="588" t="s">
        <v>20</v>
      </c>
      <c r="E440" s="590"/>
      <c r="F440" s="496"/>
      <c r="G440" s="462">
        <v>24</v>
      </c>
      <c r="H440" s="455">
        <v>968</v>
      </c>
      <c r="I440" s="455">
        <v>445.28</v>
      </c>
      <c r="J440" s="455">
        <v>522.72</v>
      </c>
      <c r="K440" s="455">
        <v>37.479999999999997</v>
      </c>
      <c r="L440" s="454">
        <v>54</v>
      </c>
      <c r="M440" s="462">
        <v>84</v>
      </c>
      <c r="N440" s="588" t="s">
        <v>1680</v>
      </c>
      <c r="O440" s="589"/>
      <c r="P440" s="590"/>
      <c r="Q440" s="454">
        <v>16</v>
      </c>
      <c r="R440" s="454">
        <v>58</v>
      </c>
      <c r="S440" s="462">
        <v>0</v>
      </c>
      <c r="T440" s="462">
        <v>0</v>
      </c>
      <c r="U440" s="462">
        <v>110</v>
      </c>
      <c r="V440" s="462">
        <v>240</v>
      </c>
      <c r="W440" s="462">
        <v>450</v>
      </c>
      <c r="X440" s="462">
        <v>39300</v>
      </c>
      <c r="Y440" s="462">
        <v>550</v>
      </c>
      <c r="Z440" s="453">
        <v>485.54199999999997</v>
      </c>
      <c r="AA440" s="453">
        <v>522.72</v>
      </c>
      <c r="AB440" s="453">
        <v>37.479999999999997</v>
      </c>
      <c r="AC440" s="484">
        <v>1.0904199999999999</v>
      </c>
      <c r="AD440" s="500" t="s">
        <v>20</v>
      </c>
    </row>
    <row r="441" spans="1:30" ht="15" thickBot="1">
      <c r="A441" s="588" t="s">
        <v>59</v>
      </c>
      <c r="B441" s="590"/>
      <c r="C441" s="520">
        <v>45314</v>
      </c>
      <c r="D441" s="588" t="s">
        <v>20</v>
      </c>
      <c r="E441" s="590"/>
      <c r="F441" s="496"/>
      <c r="G441" s="462">
        <v>24</v>
      </c>
      <c r="H441" s="455">
        <v>1565</v>
      </c>
      <c r="I441" s="455">
        <v>313</v>
      </c>
      <c r="J441" s="455">
        <v>1252</v>
      </c>
      <c r="K441" s="455">
        <v>26.38</v>
      </c>
      <c r="L441" s="454">
        <v>80</v>
      </c>
      <c r="M441" s="462">
        <v>84</v>
      </c>
      <c r="N441" s="588" t="s">
        <v>1681</v>
      </c>
      <c r="O441" s="589"/>
      <c r="P441" s="590"/>
      <c r="Q441" s="454">
        <v>17.399999999999999</v>
      </c>
      <c r="R441" s="454">
        <v>60.5</v>
      </c>
      <c r="S441" s="462">
        <v>0</v>
      </c>
      <c r="T441" s="462">
        <v>0</v>
      </c>
      <c r="U441" s="462">
        <v>120</v>
      </c>
      <c r="V441" s="462">
        <v>610</v>
      </c>
      <c r="W441" s="462">
        <v>480</v>
      </c>
      <c r="X441" s="462">
        <v>13100</v>
      </c>
      <c r="Y441" s="462">
        <v>700</v>
      </c>
      <c r="Z441" s="453">
        <v>341.30099999999999</v>
      </c>
      <c r="AA441" s="453">
        <v>1252</v>
      </c>
      <c r="AB441" s="453">
        <v>26.38</v>
      </c>
      <c r="AC441" s="484">
        <v>1.0904199999999999</v>
      </c>
      <c r="AD441" s="500" t="s">
        <v>20</v>
      </c>
    </row>
    <row r="442" spans="1:30" ht="15" thickBot="1">
      <c r="A442" s="588" t="s">
        <v>313</v>
      </c>
      <c r="B442" s="590"/>
      <c r="C442" s="520">
        <v>45321</v>
      </c>
      <c r="D442" s="588" t="s">
        <v>20</v>
      </c>
      <c r="E442" s="590"/>
      <c r="F442" s="496"/>
      <c r="G442" s="462">
        <v>24</v>
      </c>
      <c r="H442" s="455">
        <v>665</v>
      </c>
      <c r="I442" s="455">
        <v>252.7</v>
      </c>
      <c r="J442" s="455">
        <v>412.3</v>
      </c>
      <c r="K442" s="455">
        <v>3.03</v>
      </c>
      <c r="L442" s="454">
        <v>62</v>
      </c>
      <c r="M442" s="462">
        <v>12</v>
      </c>
      <c r="N442" s="588" t="s">
        <v>1682</v>
      </c>
      <c r="O442" s="589"/>
      <c r="P442" s="590"/>
      <c r="Q442" s="454">
        <v>32.4</v>
      </c>
      <c r="R442" s="454">
        <v>58.5</v>
      </c>
      <c r="S442" s="462">
        <v>0</v>
      </c>
      <c r="T442" s="462">
        <v>0</v>
      </c>
      <c r="U442" s="462">
        <v>80</v>
      </c>
      <c r="V442" s="462">
        <v>205</v>
      </c>
      <c r="W442" s="462">
        <v>470</v>
      </c>
      <c r="X442" s="462">
        <v>1570</v>
      </c>
      <c r="Y442" s="462">
        <v>850</v>
      </c>
      <c r="Z442" s="453">
        <v>275.54899999999998</v>
      </c>
      <c r="AA442" s="453">
        <v>412.3</v>
      </c>
      <c r="AB442" s="453">
        <v>3.03</v>
      </c>
      <c r="AC442" s="484">
        <v>1.0904199999999999</v>
      </c>
      <c r="AD442" s="500" t="s">
        <v>20</v>
      </c>
    </row>
    <row r="443" spans="1:30" ht="15" thickBot="1">
      <c r="A443" s="591" t="s">
        <v>37</v>
      </c>
      <c r="B443" s="590"/>
      <c r="C443" s="496"/>
      <c r="D443" s="591" t="s">
        <v>20</v>
      </c>
      <c r="E443" s="590"/>
      <c r="F443" s="496"/>
      <c r="G443" s="496"/>
      <c r="H443" s="521">
        <v>17776</v>
      </c>
      <c r="I443" s="521">
        <v>4604.82</v>
      </c>
      <c r="J443" s="521">
        <v>13171.18</v>
      </c>
      <c r="K443" s="521">
        <v>516.78</v>
      </c>
      <c r="L443" s="496"/>
      <c r="M443" s="522">
        <v>112</v>
      </c>
      <c r="N443" s="504"/>
      <c r="O443" s="483"/>
      <c r="P443" s="452"/>
      <c r="Q443" s="496"/>
      <c r="R443" s="496"/>
      <c r="S443" s="496"/>
      <c r="T443" s="496"/>
      <c r="U443" s="496"/>
      <c r="V443" s="496"/>
      <c r="W443" s="496"/>
      <c r="X443" s="496"/>
      <c r="Y443" s="462">
        <v>12350</v>
      </c>
      <c r="Z443" s="523">
        <v>5021.1859999999997</v>
      </c>
      <c r="AA443" s="523">
        <v>13171.18</v>
      </c>
      <c r="AB443" s="523">
        <v>516.78</v>
      </c>
      <c r="AC443" s="496"/>
      <c r="AD443" s="496"/>
    </row>
    <row r="444" spans="1:30" ht="15" thickBot="1">
      <c r="A444" s="519" t="s">
        <v>1232</v>
      </c>
      <c r="D444" s="597" t="s">
        <v>440</v>
      </c>
      <c r="E444" s="595"/>
      <c r="F444" s="598" t="s">
        <v>440</v>
      </c>
      <c r="G444" s="595"/>
      <c r="H444" s="597" t="s">
        <v>1113</v>
      </c>
      <c r="I444" s="595"/>
      <c r="J444" s="595"/>
    </row>
    <row r="445" spans="1:30" ht="15" thickBot="1">
      <c r="A445" s="601" t="s">
        <v>315</v>
      </c>
      <c r="B445" s="602"/>
      <c r="C445" s="601" t="s">
        <v>38</v>
      </c>
      <c r="D445" s="601" t="s">
        <v>76</v>
      </c>
      <c r="E445" s="602"/>
      <c r="F445" s="601" t="s">
        <v>441</v>
      </c>
      <c r="G445" s="601" t="s">
        <v>442</v>
      </c>
      <c r="H445" s="601" t="s">
        <v>443</v>
      </c>
      <c r="I445" s="601" t="s">
        <v>314</v>
      </c>
      <c r="J445" s="601" t="s">
        <v>444</v>
      </c>
      <c r="K445" s="601" t="s">
        <v>445</v>
      </c>
      <c r="L445" s="601" t="s">
        <v>173</v>
      </c>
      <c r="M445" s="601" t="s">
        <v>446</v>
      </c>
      <c r="N445" s="445" t="s">
        <v>447</v>
      </c>
      <c r="O445" s="502"/>
      <c r="P445" s="443"/>
      <c r="Q445" s="601" t="s">
        <v>336</v>
      </c>
      <c r="R445" s="601" t="s">
        <v>448</v>
      </c>
      <c r="S445" s="601" t="s">
        <v>449</v>
      </c>
      <c r="T445" s="601" t="s">
        <v>450</v>
      </c>
      <c r="U445" s="490" t="s">
        <v>451</v>
      </c>
      <c r="V445" s="601" t="s">
        <v>136</v>
      </c>
      <c r="W445" s="601" t="s">
        <v>452</v>
      </c>
      <c r="X445" s="601" t="s">
        <v>453</v>
      </c>
      <c r="Y445" s="601" t="s">
        <v>454</v>
      </c>
      <c r="Z445" s="612" t="s">
        <v>314</v>
      </c>
      <c r="AA445" s="612" t="s">
        <v>444</v>
      </c>
      <c r="AB445" s="612" t="s">
        <v>445</v>
      </c>
      <c r="AC445" s="612" t="s">
        <v>455</v>
      </c>
      <c r="AD445" s="612" t="s">
        <v>1</v>
      </c>
    </row>
    <row r="446" spans="1:30" ht="15" thickBot="1">
      <c r="A446" s="603"/>
      <c r="B446" s="604"/>
      <c r="C446" s="605"/>
      <c r="D446" s="603"/>
      <c r="E446" s="604"/>
      <c r="F446" s="605"/>
      <c r="G446" s="605"/>
      <c r="H446" s="605"/>
      <c r="I446" s="605"/>
      <c r="J446" s="605"/>
      <c r="K446" s="605"/>
      <c r="L446" s="605"/>
      <c r="M446" s="605"/>
      <c r="N446" s="481" t="s">
        <v>456</v>
      </c>
      <c r="O446" s="479"/>
      <c r="P446" s="448"/>
      <c r="Q446" s="605"/>
      <c r="R446" s="605"/>
      <c r="S446" s="605"/>
      <c r="T446" s="605"/>
      <c r="U446" s="491" t="s">
        <v>457</v>
      </c>
      <c r="V446" s="605"/>
      <c r="W446" s="605"/>
      <c r="X446" s="605"/>
      <c r="Y446" s="605"/>
      <c r="Z446" s="613"/>
      <c r="AA446" s="613"/>
      <c r="AB446" s="613"/>
      <c r="AC446" s="613"/>
      <c r="AD446" s="613"/>
    </row>
    <row r="447" spans="1:30" ht="15" thickBot="1">
      <c r="A447" s="588" t="s">
        <v>190</v>
      </c>
      <c r="B447" s="590"/>
      <c r="C447" s="520">
        <v>45319</v>
      </c>
      <c r="D447" s="588" t="s">
        <v>21</v>
      </c>
      <c r="E447" s="590"/>
      <c r="F447" s="496"/>
      <c r="G447" s="462">
        <v>24</v>
      </c>
      <c r="H447" s="455">
        <v>1085</v>
      </c>
      <c r="I447" s="455">
        <v>130.19999999999999</v>
      </c>
      <c r="J447" s="455">
        <v>954.8</v>
      </c>
      <c r="K447" s="455">
        <v>1.56</v>
      </c>
      <c r="L447" s="454">
        <v>88</v>
      </c>
      <c r="M447" s="462">
        <v>12</v>
      </c>
      <c r="N447" s="588" t="s">
        <v>1683</v>
      </c>
      <c r="O447" s="589"/>
      <c r="P447" s="590"/>
      <c r="Q447" s="454">
        <v>28.8</v>
      </c>
      <c r="R447" s="454">
        <v>55</v>
      </c>
      <c r="S447" s="462">
        <v>0</v>
      </c>
      <c r="T447" s="462">
        <v>0</v>
      </c>
      <c r="U447" s="462">
        <v>150</v>
      </c>
      <c r="V447" s="462">
        <v>310</v>
      </c>
      <c r="W447" s="462">
        <v>480</v>
      </c>
      <c r="X447" s="462">
        <v>10000</v>
      </c>
      <c r="Y447" s="462">
        <v>460</v>
      </c>
      <c r="Z447" s="453">
        <v>141.97300000000001</v>
      </c>
      <c r="AA447" s="453">
        <v>954.8</v>
      </c>
      <c r="AB447" s="453">
        <v>1.56</v>
      </c>
      <c r="AC447" s="484">
        <v>1.0904199999999999</v>
      </c>
      <c r="AD447" s="500" t="s">
        <v>20</v>
      </c>
    </row>
    <row r="448" spans="1:30" ht="15" thickBot="1">
      <c r="A448" s="588" t="s">
        <v>118</v>
      </c>
      <c r="B448" s="590"/>
      <c r="C448" s="520">
        <v>45319</v>
      </c>
      <c r="D448" s="588" t="s">
        <v>21</v>
      </c>
      <c r="E448" s="590"/>
      <c r="F448" s="496"/>
      <c r="G448" s="462">
        <v>24</v>
      </c>
      <c r="H448" s="455">
        <v>405</v>
      </c>
      <c r="I448" s="455">
        <v>149.85</v>
      </c>
      <c r="J448" s="455">
        <v>255.15</v>
      </c>
      <c r="K448" s="455">
        <v>12.59</v>
      </c>
      <c r="L448" s="454">
        <v>63</v>
      </c>
      <c r="M448" s="462">
        <v>84</v>
      </c>
      <c r="N448" s="588" t="s">
        <v>1684</v>
      </c>
      <c r="O448" s="589"/>
      <c r="P448" s="590"/>
      <c r="Q448" s="454">
        <v>19.399999999999999</v>
      </c>
      <c r="R448" s="454">
        <v>58.5</v>
      </c>
      <c r="S448" s="462">
        <v>0</v>
      </c>
      <c r="T448" s="462">
        <v>0</v>
      </c>
      <c r="U448" s="462">
        <v>250</v>
      </c>
      <c r="V448" s="462">
        <v>233</v>
      </c>
      <c r="W448" s="462">
        <v>480</v>
      </c>
      <c r="X448" s="462">
        <v>34300</v>
      </c>
      <c r="Y448" s="462">
        <v>600</v>
      </c>
      <c r="Z448" s="453">
        <v>163.399</v>
      </c>
      <c r="AA448" s="453">
        <v>255.15</v>
      </c>
      <c r="AB448" s="453">
        <v>12.59</v>
      </c>
      <c r="AC448" s="484">
        <v>1.0904199999999999</v>
      </c>
      <c r="AD448" s="500" t="s">
        <v>20</v>
      </c>
    </row>
    <row r="449" spans="1:30" ht="15" thickBot="1">
      <c r="A449" s="588" t="s">
        <v>62</v>
      </c>
      <c r="B449" s="590"/>
      <c r="C449" s="520">
        <v>45319</v>
      </c>
      <c r="D449" s="588" t="s">
        <v>21</v>
      </c>
      <c r="E449" s="590"/>
      <c r="F449" s="496"/>
      <c r="G449" s="462">
        <v>24</v>
      </c>
      <c r="H449" s="455">
        <v>218</v>
      </c>
      <c r="I449" s="455">
        <v>215.82</v>
      </c>
      <c r="J449" s="455">
        <v>2.1800000000000002</v>
      </c>
      <c r="K449" s="455">
        <v>18.13</v>
      </c>
      <c r="L449" s="454">
        <v>1</v>
      </c>
      <c r="M449" s="462">
        <v>84</v>
      </c>
      <c r="N449" s="588" t="s">
        <v>1685</v>
      </c>
      <c r="O449" s="589"/>
      <c r="P449" s="590"/>
      <c r="Q449" s="454">
        <v>20.8</v>
      </c>
      <c r="R449" s="454">
        <v>52.5</v>
      </c>
      <c r="S449" s="462">
        <v>0</v>
      </c>
      <c r="T449" s="462">
        <v>0</v>
      </c>
      <c r="U449" s="462">
        <v>280</v>
      </c>
      <c r="V449" s="462">
        <v>329</v>
      </c>
      <c r="W449" s="462">
        <v>412</v>
      </c>
      <c r="X449" s="462">
        <v>8100</v>
      </c>
      <c r="Y449" s="462">
        <v>360</v>
      </c>
      <c r="Z449" s="453">
        <v>235.33500000000001</v>
      </c>
      <c r="AA449" s="453">
        <v>2.1800000000000002</v>
      </c>
      <c r="AB449" s="453">
        <v>18.13</v>
      </c>
      <c r="AC449" s="484">
        <v>1.0904199999999999</v>
      </c>
      <c r="AD449" s="500" t="s">
        <v>20</v>
      </c>
    </row>
    <row r="450" spans="1:30" ht="15" thickBot="1">
      <c r="A450" s="591" t="s">
        <v>37</v>
      </c>
      <c r="B450" s="590"/>
      <c r="C450" s="496"/>
      <c r="D450" s="591" t="s">
        <v>21</v>
      </c>
      <c r="E450" s="590"/>
      <c r="F450" s="496"/>
      <c r="G450" s="496"/>
      <c r="H450" s="521">
        <v>1708</v>
      </c>
      <c r="I450" s="521">
        <v>495.87</v>
      </c>
      <c r="J450" s="521">
        <v>1212.1300000000001</v>
      </c>
      <c r="K450" s="521">
        <v>32.28</v>
      </c>
      <c r="L450" s="496"/>
      <c r="M450" s="522">
        <v>65</v>
      </c>
      <c r="N450" s="504"/>
      <c r="O450" s="483"/>
      <c r="P450" s="452"/>
      <c r="Q450" s="496"/>
      <c r="R450" s="496"/>
      <c r="S450" s="496"/>
      <c r="T450" s="496"/>
      <c r="U450" s="496"/>
      <c r="V450" s="496"/>
      <c r="W450" s="496"/>
      <c r="X450" s="496"/>
      <c r="Y450" s="462">
        <v>1420</v>
      </c>
      <c r="Z450" s="523">
        <v>540.70699999999999</v>
      </c>
      <c r="AA450" s="523">
        <v>1212.1300000000001</v>
      </c>
      <c r="AB450" s="523">
        <v>32.28</v>
      </c>
      <c r="AC450" s="496"/>
      <c r="AD450" s="496"/>
    </row>
    <row r="451" spans="1:30" ht="15" thickBot="1">
      <c r="A451" s="519" t="s">
        <v>1233</v>
      </c>
      <c r="D451" s="597" t="s">
        <v>440</v>
      </c>
      <c r="E451" s="595"/>
      <c r="F451" s="598" t="s">
        <v>440</v>
      </c>
      <c r="G451" s="595"/>
      <c r="H451" s="597" t="s">
        <v>1113</v>
      </c>
      <c r="I451" s="595"/>
      <c r="J451" s="595"/>
    </row>
    <row r="452" spans="1:30" ht="15" thickBot="1">
      <c r="A452" s="601" t="s">
        <v>315</v>
      </c>
      <c r="B452" s="602"/>
      <c r="C452" s="601" t="s">
        <v>38</v>
      </c>
      <c r="D452" s="601" t="s">
        <v>76</v>
      </c>
      <c r="E452" s="602"/>
      <c r="F452" s="601" t="s">
        <v>441</v>
      </c>
      <c r="G452" s="601" t="s">
        <v>442</v>
      </c>
      <c r="H452" s="601" t="s">
        <v>443</v>
      </c>
      <c r="I452" s="601" t="s">
        <v>314</v>
      </c>
      <c r="J452" s="601" t="s">
        <v>444</v>
      </c>
      <c r="K452" s="601" t="s">
        <v>445</v>
      </c>
      <c r="L452" s="601" t="s">
        <v>173</v>
      </c>
      <c r="M452" s="601" t="s">
        <v>446</v>
      </c>
      <c r="N452" s="445" t="s">
        <v>447</v>
      </c>
      <c r="O452" s="502"/>
      <c r="P452" s="443"/>
      <c r="Q452" s="601" t="s">
        <v>336</v>
      </c>
      <c r="R452" s="601" t="s">
        <v>448</v>
      </c>
      <c r="S452" s="601" t="s">
        <v>449</v>
      </c>
      <c r="T452" s="601" t="s">
        <v>450</v>
      </c>
      <c r="U452" s="490" t="s">
        <v>451</v>
      </c>
      <c r="V452" s="601" t="s">
        <v>136</v>
      </c>
      <c r="W452" s="601" t="s">
        <v>452</v>
      </c>
      <c r="X452" s="601" t="s">
        <v>453</v>
      </c>
      <c r="Y452" s="601" t="s">
        <v>454</v>
      </c>
      <c r="Z452" s="612" t="s">
        <v>314</v>
      </c>
      <c r="AA452" s="612" t="s">
        <v>444</v>
      </c>
      <c r="AB452" s="612" t="s">
        <v>445</v>
      </c>
      <c r="AC452" s="612" t="s">
        <v>455</v>
      </c>
      <c r="AD452" s="612" t="s">
        <v>1</v>
      </c>
    </row>
    <row r="453" spans="1:30" ht="15" thickBot="1">
      <c r="A453" s="603"/>
      <c r="B453" s="604"/>
      <c r="C453" s="605"/>
      <c r="D453" s="603"/>
      <c r="E453" s="604"/>
      <c r="F453" s="605"/>
      <c r="G453" s="605"/>
      <c r="H453" s="605"/>
      <c r="I453" s="605"/>
      <c r="J453" s="605"/>
      <c r="K453" s="605"/>
      <c r="L453" s="605"/>
      <c r="M453" s="605"/>
      <c r="N453" s="481" t="s">
        <v>456</v>
      </c>
      <c r="O453" s="479"/>
      <c r="P453" s="448"/>
      <c r="Q453" s="605"/>
      <c r="R453" s="605"/>
      <c r="S453" s="605"/>
      <c r="T453" s="605"/>
      <c r="U453" s="491" t="s">
        <v>457</v>
      </c>
      <c r="V453" s="605"/>
      <c r="W453" s="605"/>
      <c r="X453" s="605"/>
      <c r="Y453" s="605"/>
      <c r="Z453" s="613"/>
      <c r="AA453" s="613"/>
      <c r="AB453" s="613"/>
      <c r="AC453" s="613"/>
      <c r="AD453" s="613"/>
    </row>
    <row r="454" spans="1:30" ht="15" thickBot="1">
      <c r="A454" s="588" t="s">
        <v>177</v>
      </c>
      <c r="B454" s="590"/>
      <c r="C454" s="520">
        <v>45321</v>
      </c>
      <c r="D454" s="588" t="s">
        <v>22</v>
      </c>
      <c r="E454" s="590"/>
      <c r="F454" s="496"/>
      <c r="G454" s="462">
        <v>24</v>
      </c>
      <c r="H454" s="455">
        <v>417</v>
      </c>
      <c r="I454" s="455">
        <v>333.6</v>
      </c>
      <c r="J454" s="455">
        <v>83.4</v>
      </c>
      <c r="K454" s="455">
        <v>6.01</v>
      </c>
      <c r="L454" s="454">
        <v>20</v>
      </c>
      <c r="M454" s="462">
        <v>18</v>
      </c>
      <c r="N454" s="588" t="s">
        <v>1686</v>
      </c>
      <c r="O454" s="589"/>
      <c r="P454" s="590"/>
      <c r="Q454" s="454">
        <v>32.700000000000003</v>
      </c>
      <c r="R454" s="454">
        <v>63</v>
      </c>
      <c r="S454" s="462">
        <v>0</v>
      </c>
      <c r="T454" s="462">
        <v>0</v>
      </c>
      <c r="U454" s="462">
        <v>70</v>
      </c>
      <c r="V454" s="462">
        <v>197</v>
      </c>
      <c r="W454" s="462">
        <v>480</v>
      </c>
      <c r="X454" s="462">
        <v>725</v>
      </c>
      <c r="Y454" s="462">
        <v>450</v>
      </c>
      <c r="Z454" s="453">
        <v>332.85700000000003</v>
      </c>
      <c r="AA454" s="453">
        <v>83.4</v>
      </c>
      <c r="AB454" s="453">
        <v>6.01</v>
      </c>
      <c r="AC454" s="484">
        <v>0.99777000000000005</v>
      </c>
      <c r="AD454" s="500" t="s">
        <v>22</v>
      </c>
    </row>
    <row r="455" spans="1:30" ht="15" thickBot="1">
      <c r="A455" s="588" t="s">
        <v>119</v>
      </c>
      <c r="B455" s="590"/>
      <c r="C455" s="520">
        <v>45319</v>
      </c>
      <c r="D455" s="588" t="s">
        <v>22</v>
      </c>
      <c r="E455" s="590"/>
      <c r="F455" s="496"/>
      <c r="G455" s="462">
        <v>24</v>
      </c>
      <c r="H455" s="455">
        <v>188</v>
      </c>
      <c r="I455" s="455">
        <v>124.08</v>
      </c>
      <c r="J455" s="455">
        <v>63.92</v>
      </c>
      <c r="K455" s="455">
        <v>6.95</v>
      </c>
      <c r="L455" s="454">
        <v>34</v>
      </c>
      <c r="M455" s="462">
        <v>56</v>
      </c>
      <c r="N455" s="588" t="s">
        <v>1687</v>
      </c>
      <c r="O455" s="589"/>
      <c r="P455" s="590"/>
      <c r="Q455" s="454">
        <v>17.8</v>
      </c>
      <c r="R455" s="454">
        <v>54.3</v>
      </c>
      <c r="S455" s="462">
        <v>0</v>
      </c>
      <c r="T455" s="462">
        <v>0</v>
      </c>
      <c r="U455" s="462">
        <v>20</v>
      </c>
      <c r="V455" s="462">
        <v>350</v>
      </c>
      <c r="W455" s="462">
        <v>434</v>
      </c>
      <c r="X455" s="462">
        <v>33400</v>
      </c>
      <c r="Y455" s="462">
        <v>160</v>
      </c>
      <c r="Z455" s="453">
        <v>123.804</v>
      </c>
      <c r="AA455" s="453">
        <v>63.92</v>
      </c>
      <c r="AB455" s="453">
        <v>6.95</v>
      </c>
      <c r="AC455" s="484">
        <v>0.99777000000000005</v>
      </c>
      <c r="AD455" s="500" t="s">
        <v>22</v>
      </c>
    </row>
    <row r="456" spans="1:30" ht="15" thickBot="1">
      <c r="A456" s="588" t="s">
        <v>1067</v>
      </c>
      <c r="B456" s="590"/>
      <c r="C456" s="520">
        <v>45310</v>
      </c>
      <c r="D456" s="588" t="s">
        <v>22</v>
      </c>
      <c r="E456" s="590"/>
      <c r="F456" s="462">
        <v>0</v>
      </c>
      <c r="G456" s="462">
        <v>24</v>
      </c>
      <c r="H456" s="455">
        <v>114</v>
      </c>
      <c r="I456" s="455">
        <v>112.86</v>
      </c>
      <c r="J456" s="455">
        <v>1.1399999999999999</v>
      </c>
      <c r="K456" s="455">
        <v>6.32</v>
      </c>
      <c r="L456" s="454">
        <v>1</v>
      </c>
      <c r="M456" s="462">
        <v>56</v>
      </c>
      <c r="N456" s="588" t="s">
        <v>1241</v>
      </c>
      <c r="O456" s="589"/>
      <c r="P456" s="590"/>
      <c r="Q456" s="454">
        <v>18.600000000000001</v>
      </c>
      <c r="R456" s="454">
        <v>0</v>
      </c>
      <c r="S456" s="462">
        <v>0</v>
      </c>
      <c r="T456" s="462">
        <v>0</v>
      </c>
      <c r="U456" s="462">
        <v>125</v>
      </c>
      <c r="V456" s="496"/>
      <c r="W456" s="496"/>
      <c r="X456" s="462">
        <v>8500</v>
      </c>
      <c r="Y456" s="462">
        <v>500</v>
      </c>
      <c r="Z456" s="453">
        <v>112.608</v>
      </c>
      <c r="AA456" s="453">
        <v>1.1399999999999999</v>
      </c>
      <c r="AB456" s="453">
        <v>6.32</v>
      </c>
      <c r="AC456" s="484">
        <v>0.99777000000000005</v>
      </c>
      <c r="AD456" s="500" t="s">
        <v>22</v>
      </c>
    </row>
    <row r="457" spans="1:30" ht="15" thickBot="1">
      <c r="A457" s="588" t="s">
        <v>120</v>
      </c>
      <c r="B457" s="590"/>
      <c r="C457" s="520">
        <v>45311</v>
      </c>
      <c r="D457" s="588" t="s">
        <v>22</v>
      </c>
      <c r="E457" s="590"/>
      <c r="F457" s="496"/>
      <c r="G457" s="462">
        <v>24</v>
      </c>
      <c r="H457" s="455">
        <v>1110</v>
      </c>
      <c r="I457" s="455">
        <v>66.599999999999994</v>
      </c>
      <c r="J457" s="455">
        <v>1043.4000000000001</v>
      </c>
      <c r="K457" s="455">
        <v>1.21</v>
      </c>
      <c r="L457" s="454">
        <v>94</v>
      </c>
      <c r="M457" s="462">
        <v>18</v>
      </c>
      <c r="N457" s="588" t="s">
        <v>1688</v>
      </c>
      <c r="O457" s="589"/>
      <c r="P457" s="590"/>
      <c r="Q457" s="454">
        <v>32.200000000000003</v>
      </c>
      <c r="R457" s="454">
        <v>55</v>
      </c>
      <c r="S457" s="462">
        <v>0</v>
      </c>
      <c r="T457" s="462">
        <v>0</v>
      </c>
      <c r="U457" s="462">
        <v>70</v>
      </c>
      <c r="V457" s="496"/>
      <c r="W457" s="462">
        <v>479</v>
      </c>
      <c r="X457" s="462">
        <v>730</v>
      </c>
      <c r="Y457" s="462">
        <v>1000</v>
      </c>
      <c r="Z457" s="453">
        <v>66.451999999999998</v>
      </c>
      <c r="AA457" s="453">
        <v>1043.4000000000001</v>
      </c>
      <c r="AB457" s="453">
        <v>1.21</v>
      </c>
      <c r="AC457" s="484">
        <v>0.99777000000000005</v>
      </c>
      <c r="AD457" s="500" t="s">
        <v>22</v>
      </c>
    </row>
    <row r="458" spans="1:30" ht="15" thickBot="1">
      <c r="A458" s="588" t="s">
        <v>141</v>
      </c>
      <c r="B458" s="590"/>
      <c r="C458" s="520">
        <v>45311</v>
      </c>
      <c r="D458" s="588" t="s">
        <v>22</v>
      </c>
      <c r="E458" s="590"/>
      <c r="F458" s="462">
        <v>0</v>
      </c>
      <c r="G458" s="462">
        <v>24</v>
      </c>
      <c r="H458" s="455">
        <v>53</v>
      </c>
      <c r="I458" s="455">
        <v>51.94</v>
      </c>
      <c r="J458" s="455">
        <v>1.06</v>
      </c>
      <c r="K458" s="455">
        <v>6.54</v>
      </c>
      <c r="L458" s="454">
        <v>2</v>
      </c>
      <c r="M458" s="462">
        <v>126</v>
      </c>
      <c r="N458" s="588" t="s">
        <v>1234</v>
      </c>
      <c r="O458" s="589"/>
      <c r="P458" s="590"/>
      <c r="Q458" s="454">
        <v>19.8</v>
      </c>
      <c r="R458" s="454">
        <v>0</v>
      </c>
      <c r="S458" s="462">
        <v>0</v>
      </c>
      <c r="T458" s="462">
        <v>0</v>
      </c>
      <c r="U458" s="462">
        <v>20</v>
      </c>
      <c r="V458" s="496"/>
      <c r="W458" s="496"/>
      <c r="X458" s="462">
        <v>0</v>
      </c>
      <c r="Y458" s="462">
        <v>90</v>
      </c>
      <c r="Z458" s="453">
        <v>51.823999999999998</v>
      </c>
      <c r="AA458" s="453">
        <v>1.06</v>
      </c>
      <c r="AB458" s="453">
        <v>6.54</v>
      </c>
      <c r="AC458" s="484">
        <v>0.99777000000000005</v>
      </c>
      <c r="AD458" s="500" t="s">
        <v>22</v>
      </c>
    </row>
    <row r="459" spans="1:30" ht="15" thickBot="1">
      <c r="A459" s="588" t="s">
        <v>478</v>
      </c>
      <c r="B459" s="590"/>
      <c r="C459" s="520">
        <v>45311</v>
      </c>
      <c r="D459" s="588" t="s">
        <v>22</v>
      </c>
      <c r="E459" s="590"/>
      <c r="F459" s="496"/>
      <c r="G459" s="462">
        <v>24</v>
      </c>
      <c r="H459" s="455">
        <v>265</v>
      </c>
      <c r="I459" s="455">
        <v>5.3</v>
      </c>
      <c r="J459" s="455">
        <v>259.7</v>
      </c>
      <c r="K459" s="455">
        <v>0.3</v>
      </c>
      <c r="L459" s="454">
        <v>98</v>
      </c>
      <c r="M459" s="462">
        <v>57</v>
      </c>
      <c r="N459" s="588" t="s">
        <v>461</v>
      </c>
      <c r="O459" s="589"/>
      <c r="P459" s="590"/>
      <c r="Q459" s="454">
        <v>18.7</v>
      </c>
      <c r="R459" s="454">
        <v>54</v>
      </c>
      <c r="S459" s="462">
        <v>0</v>
      </c>
      <c r="T459" s="462">
        <v>0</v>
      </c>
      <c r="U459" s="462">
        <v>80</v>
      </c>
      <c r="V459" s="462">
        <v>510</v>
      </c>
      <c r="W459" s="462">
        <v>376</v>
      </c>
      <c r="X459" s="462">
        <v>8050</v>
      </c>
      <c r="Y459" s="462">
        <v>500</v>
      </c>
      <c r="Z459" s="453">
        <v>5.2880000000000003</v>
      </c>
      <c r="AA459" s="453">
        <v>259.7</v>
      </c>
      <c r="AB459" s="453">
        <v>0.3</v>
      </c>
      <c r="AC459" s="484">
        <v>0.99777000000000005</v>
      </c>
      <c r="AD459" s="500" t="s">
        <v>22</v>
      </c>
    </row>
    <row r="460" spans="1:30" ht="15" thickBot="1">
      <c r="A460" s="588" t="s">
        <v>1003</v>
      </c>
      <c r="B460" s="590"/>
      <c r="C460" s="520">
        <v>45311</v>
      </c>
      <c r="D460" s="588" t="s">
        <v>22</v>
      </c>
      <c r="E460" s="590"/>
      <c r="F460" s="462">
        <v>0</v>
      </c>
      <c r="G460" s="462">
        <v>24</v>
      </c>
      <c r="H460" s="455">
        <v>95</v>
      </c>
      <c r="I460" s="455">
        <v>87.4</v>
      </c>
      <c r="J460" s="455">
        <v>7.6</v>
      </c>
      <c r="K460" s="455">
        <v>11.01</v>
      </c>
      <c r="L460" s="454">
        <v>8</v>
      </c>
      <c r="M460" s="462">
        <v>126</v>
      </c>
      <c r="N460" s="588" t="s">
        <v>1689</v>
      </c>
      <c r="O460" s="589"/>
      <c r="P460" s="590"/>
      <c r="Q460" s="454">
        <v>18.7</v>
      </c>
      <c r="R460" s="454">
        <v>0</v>
      </c>
      <c r="S460" s="462">
        <v>0</v>
      </c>
      <c r="T460" s="462">
        <v>0</v>
      </c>
      <c r="U460" s="462">
        <v>30</v>
      </c>
      <c r="V460" s="496"/>
      <c r="W460" s="496"/>
      <c r="X460" s="462">
        <v>17500</v>
      </c>
      <c r="Y460" s="462">
        <v>400</v>
      </c>
      <c r="Z460" s="453">
        <v>87.204999999999998</v>
      </c>
      <c r="AA460" s="453">
        <v>7.6</v>
      </c>
      <c r="AB460" s="453">
        <v>11.01</v>
      </c>
      <c r="AC460" s="484">
        <v>0.99777000000000005</v>
      </c>
      <c r="AD460" s="500" t="s">
        <v>22</v>
      </c>
    </row>
    <row r="461" spans="1:30" ht="15" thickBot="1">
      <c r="A461" s="588" t="s">
        <v>1170</v>
      </c>
      <c r="B461" s="590"/>
      <c r="C461" s="520">
        <v>45310</v>
      </c>
      <c r="D461" s="588" t="s">
        <v>22</v>
      </c>
      <c r="E461" s="590"/>
      <c r="F461" s="496"/>
      <c r="G461" s="462">
        <v>24</v>
      </c>
      <c r="H461" s="455">
        <v>157.30000000000001</v>
      </c>
      <c r="I461" s="455">
        <v>138.42400000000001</v>
      </c>
      <c r="J461" s="455">
        <v>18.876000000000001</v>
      </c>
      <c r="K461" s="455">
        <v>7.83</v>
      </c>
      <c r="L461" s="454">
        <v>12</v>
      </c>
      <c r="M461" s="462">
        <v>57</v>
      </c>
      <c r="N461" s="588" t="s">
        <v>1690</v>
      </c>
      <c r="O461" s="589"/>
      <c r="P461" s="590"/>
      <c r="Q461" s="454">
        <v>17</v>
      </c>
      <c r="R461" s="454">
        <v>54</v>
      </c>
      <c r="S461" s="462">
        <v>0</v>
      </c>
      <c r="T461" s="462">
        <v>0</v>
      </c>
      <c r="U461" s="462">
        <v>60</v>
      </c>
      <c r="V461" s="462">
        <v>260</v>
      </c>
      <c r="W461" s="462">
        <v>415</v>
      </c>
      <c r="X461" s="462">
        <v>22100</v>
      </c>
      <c r="Y461" s="462">
        <v>167</v>
      </c>
      <c r="Z461" s="453">
        <v>138.11600000000001</v>
      </c>
      <c r="AA461" s="453">
        <v>18.876000000000001</v>
      </c>
      <c r="AB461" s="453">
        <v>7.83</v>
      </c>
      <c r="AC461" s="484">
        <v>0.99777000000000005</v>
      </c>
      <c r="AD461" s="500" t="s">
        <v>22</v>
      </c>
    </row>
    <row r="462" spans="1:30" ht="15" thickBot="1">
      <c r="A462" s="588" t="s">
        <v>45</v>
      </c>
      <c r="B462" s="590"/>
      <c r="C462" s="520">
        <v>45310</v>
      </c>
      <c r="D462" s="588" t="s">
        <v>22</v>
      </c>
      <c r="E462" s="590"/>
      <c r="F462" s="496"/>
      <c r="G462" s="462">
        <v>24</v>
      </c>
      <c r="H462" s="455">
        <v>49.7</v>
      </c>
      <c r="I462" s="455">
        <v>43.735999999999997</v>
      </c>
      <c r="J462" s="455">
        <v>5.9640000000000004</v>
      </c>
      <c r="K462" s="455">
        <v>2.4700000000000002</v>
      </c>
      <c r="L462" s="454">
        <v>12</v>
      </c>
      <c r="M462" s="462">
        <v>56</v>
      </c>
      <c r="N462" s="588" t="s">
        <v>1690</v>
      </c>
      <c r="O462" s="589"/>
      <c r="P462" s="590"/>
      <c r="Q462" s="454">
        <v>17</v>
      </c>
      <c r="R462" s="454">
        <v>54</v>
      </c>
      <c r="S462" s="462">
        <v>0</v>
      </c>
      <c r="T462" s="462">
        <v>0</v>
      </c>
      <c r="U462" s="462">
        <v>60</v>
      </c>
      <c r="V462" s="462">
        <v>260</v>
      </c>
      <c r="W462" s="462">
        <v>415</v>
      </c>
      <c r="X462" s="462">
        <v>22100</v>
      </c>
      <c r="Y462" s="462">
        <v>53</v>
      </c>
      <c r="Z462" s="453">
        <v>43.639000000000003</v>
      </c>
      <c r="AA462" s="453">
        <v>5.9640000000000004</v>
      </c>
      <c r="AB462" s="453">
        <v>2.4700000000000002</v>
      </c>
      <c r="AC462" s="484">
        <v>0.99777000000000005</v>
      </c>
      <c r="AD462" s="500" t="s">
        <v>22</v>
      </c>
    </row>
    <row r="463" spans="1:30" ht="15" thickBot="1">
      <c r="A463" s="588" t="s">
        <v>46</v>
      </c>
      <c r="B463" s="590"/>
      <c r="C463" s="520">
        <v>45316</v>
      </c>
      <c r="D463" s="588" t="s">
        <v>22</v>
      </c>
      <c r="E463" s="590"/>
      <c r="F463" s="496"/>
      <c r="G463" s="462">
        <v>24</v>
      </c>
      <c r="H463" s="455">
        <v>542.15</v>
      </c>
      <c r="I463" s="455">
        <v>27.106999999999999</v>
      </c>
      <c r="J463" s="455">
        <v>515.04300000000001</v>
      </c>
      <c r="K463" s="455">
        <v>0.49</v>
      </c>
      <c r="L463" s="454">
        <v>95</v>
      </c>
      <c r="M463" s="462">
        <v>18</v>
      </c>
      <c r="N463" s="588" t="s">
        <v>1691</v>
      </c>
      <c r="O463" s="589"/>
      <c r="P463" s="590"/>
      <c r="Q463" s="454">
        <v>18.899999999999999</v>
      </c>
      <c r="R463" s="454">
        <v>57.1</v>
      </c>
      <c r="S463" s="462">
        <v>0</v>
      </c>
      <c r="T463" s="462">
        <v>0</v>
      </c>
      <c r="U463" s="462">
        <v>110</v>
      </c>
      <c r="V463" s="462">
        <v>1185</v>
      </c>
      <c r="W463" s="462">
        <v>477</v>
      </c>
      <c r="X463" s="462">
        <v>760</v>
      </c>
      <c r="Y463" s="462">
        <v>105</v>
      </c>
      <c r="Z463" s="453">
        <v>27.047000000000001</v>
      </c>
      <c r="AA463" s="453">
        <v>515.04300000000001</v>
      </c>
      <c r="AB463" s="453">
        <v>0.49</v>
      </c>
      <c r="AC463" s="484">
        <v>0.99777000000000005</v>
      </c>
      <c r="AD463" s="500" t="s">
        <v>22</v>
      </c>
    </row>
    <row r="464" spans="1:30" ht="15" thickBot="1">
      <c r="A464" s="588" t="s">
        <v>47</v>
      </c>
      <c r="B464" s="590"/>
      <c r="C464" s="520">
        <v>45316</v>
      </c>
      <c r="D464" s="588" t="s">
        <v>22</v>
      </c>
      <c r="E464" s="590"/>
      <c r="F464" s="496"/>
      <c r="G464" s="462">
        <v>24</v>
      </c>
      <c r="H464" s="455">
        <v>1006.85</v>
      </c>
      <c r="I464" s="455">
        <v>50.341999999999999</v>
      </c>
      <c r="J464" s="455">
        <v>956.50800000000004</v>
      </c>
      <c r="K464" s="455">
        <v>6.34</v>
      </c>
      <c r="L464" s="454">
        <v>95</v>
      </c>
      <c r="M464" s="462">
        <v>126</v>
      </c>
      <c r="N464" s="588" t="s">
        <v>1692</v>
      </c>
      <c r="O464" s="589"/>
      <c r="P464" s="590"/>
      <c r="Q464" s="454">
        <v>18.899999999999999</v>
      </c>
      <c r="R464" s="454">
        <v>57.1</v>
      </c>
      <c r="S464" s="462">
        <v>0</v>
      </c>
      <c r="T464" s="462">
        <v>0</v>
      </c>
      <c r="U464" s="462">
        <v>110</v>
      </c>
      <c r="V464" s="462">
        <v>1185</v>
      </c>
      <c r="W464" s="462">
        <v>477</v>
      </c>
      <c r="X464" s="462">
        <v>760</v>
      </c>
      <c r="Y464" s="462">
        <v>195</v>
      </c>
      <c r="Z464" s="453">
        <v>50.23</v>
      </c>
      <c r="AA464" s="453">
        <v>956.50800000000004</v>
      </c>
      <c r="AB464" s="453">
        <v>6.34</v>
      </c>
      <c r="AC464" s="484">
        <v>0.99777000000000005</v>
      </c>
      <c r="AD464" s="500" t="s">
        <v>22</v>
      </c>
    </row>
    <row r="465" spans="1:30" ht="15" thickBot="1">
      <c r="A465" s="588" t="s">
        <v>48</v>
      </c>
      <c r="B465" s="590"/>
      <c r="C465" s="520">
        <v>45310</v>
      </c>
      <c r="D465" s="588" t="s">
        <v>22</v>
      </c>
      <c r="E465" s="590"/>
      <c r="F465" s="496"/>
      <c r="G465" s="462">
        <v>24</v>
      </c>
      <c r="H465" s="455">
        <v>644.4</v>
      </c>
      <c r="I465" s="455">
        <v>231.98400000000001</v>
      </c>
      <c r="J465" s="455">
        <v>412.416</v>
      </c>
      <c r="K465" s="455">
        <v>29.17</v>
      </c>
      <c r="L465" s="454">
        <v>64</v>
      </c>
      <c r="M465" s="462">
        <v>126</v>
      </c>
      <c r="N465" s="588" t="s">
        <v>1693</v>
      </c>
      <c r="O465" s="589"/>
      <c r="P465" s="590"/>
      <c r="Q465" s="454">
        <v>17.2</v>
      </c>
      <c r="R465" s="454">
        <v>55.6</v>
      </c>
      <c r="S465" s="462">
        <v>0</v>
      </c>
      <c r="T465" s="462">
        <v>0</v>
      </c>
      <c r="U465" s="462">
        <v>160</v>
      </c>
      <c r="V465" s="462">
        <v>250</v>
      </c>
      <c r="W465" s="462">
        <v>422</v>
      </c>
      <c r="X465" s="462">
        <v>3800</v>
      </c>
      <c r="Y465" s="462">
        <v>246</v>
      </c>
      <c r="Z465" s="453">
        <v>231.46700000000001</v>
      </c>
      <c r="AA465" s="453">
        <v>412.416</v>
      </c>
      <c r="AB465" s="453">
        <v>29.17</v>
      </c>
      <c r="AC465" s="484">
        <v>0.99777000000000005</v>
      </c>
      <c r="AD465" s="500" t="s">
        <v>22</v>
      </c>
    </row>
    <row r="466" spans="1:30" ht="15" thickBot="1">
      <c r="A466" s="588" t="s">
        <v>1178</v>
      </c>
      <c r="B466" s="590"/>
      <c r="C466" s="520">
        <v>45310</v>
      </c>
      <c r="D466" s="588" t="s">
        <v>22</v>
      </c>
      <c r="E466" s="590"/>
      <c r="F466" s="496"/>
      <c r="G466" s="462">
        <v>24</v>
      </c>
      <c r="H466" s="455">
        <v>429.6</v>
      </c>
      <c r="I466" s="455">
        <v>154.65600000000001</v>
      </c>
      <c r="J466" s="455">
        <v>274.94400000000002</v>
      </c>
      <c r="K466" s="455">
        <v>8.65</v>
      </c>
      <c r="L466" s="454">
        <v>64</v>
      </c>
      <c r="M466" s="462">
        <v>56</v>
      </c>
      <c r="N466" s="588" t="s">
        <v>1693</v>
      </c>
      <c r="O466" s="589"/>
      <c r="P466" s="590"/>
      <c r="Q466" s="454">
        <v>17.2</v>
      </c>
      <c r="R466" s="454">
        <v>55.6</v>
      </c>
      <c r="S466" s="462">
        <v>0</v>
      </c>
      <c r="T466" s="462">
        <v>0</v>
      </c>
      <c r="U466" s="462">
        <v>160</v>
      </c>
      <c r="V466" s="462">
        <v>250</v>
      </c>
      <c r="W466" s="462">
        <v>422</v>
      </c>
      <c r="X466" s="462">
        <v>3800</v>
      </c>
      <c r="Y466" s="462">
        <v>164</v>
      </c>
      <c r="Z466" s="453">
        <v>154.31100000000001</v>
      </c>
      <c r="AA466" s="453">
        <v>274.94400000000002</v>
      </c>
      <c r="AB466" s="453">
        <v>8.65</v>
      </c>
      <c r="AC466" s="484">
        <v>0.99777000000000005</v>
      </c>
      <c r="AD466" s="500" t="s">
        <v>22</v>
      </c>
    </row>
    <row r="467" spans="1:30" ht="15" thickBot="1">
      <c r="A467" s="588" t="s">
        <v>121</v>
      </c>
      <c r="B467" s="590"/>
      <c r="C467" s="520">
        <v>45311</v>
      </c>
      <c r="D467" s="588" t="s">
        <v>22</v>
      </c>
      <c r="E467" s="590"/>
      <c r="F467" s="496"/>
      <c r="G467" s="462">
        <v>24</v>
      </c>
      <c r="H467" s="455">
        <v>75.650000000000006</v>
      </c>
      <c r="I467" s="455">
        <v>7.5650000000000004</v>
      </c>
      <c r="J467" s="455">
        <v>68.084999999999994</v>
      </c>
      <c r="K467" s="455">
        <v>0.42</v>
      </c>
      <c r="L467" s="454">
        <v>90</v>
      </c>
      <c r="M467" s="462">
        <v>56</v>
      </c>
      <c r="N467" s="588" t="s">
        <v>1694</v>
      </c>
      <c r="O467" s="589"/>
      <c r="P467" s="590"/>
      <c r="Q467" s="454">
        <v>16.7</v>
      </c>
      <c r="R467" s="454">
        <v>60</v>
      </c>
      <c r="S467" s="462">
        <v>0</v>
      </c>
      <c r="T467" s="462">
        <v>0</v>
      </c>
      <c r="U467" s="462">
        <v>160</v>
      </c>
      <c r="V467" s="496"/>
      <c r="W467" s="462">
        <v>388</v>
      </c>
      <c r="X467" s="462">
        <v>3575</v>
      </c>
      <c r="Y467" s="462">
        <v>85</v>
      </c>
      <c r="Z467" s="453">
        <v>7.548</v>
      </c>
      <c r="AA467" s="453">
        <v>68.084999999999994</v>
      </c>
      <c r="AB467" s="453">
        <v>0.42</v>
      </c>
      <c r="AC467" s="484">
        <v>0.99777000000000005</v>
      </c>
      <c r="AD467" s="500" t="s">
        <v>22</v>
      </c>
    </row>
    <row r="468" spans="1:30" ht="15" thickBot="1">
      <c r="A468" s="588" t="s">
        <v>201</v>
      </c>
      <c r="B468" s="590"/>
      <c r="C468" s="520">
        <v>45311</v>
      </c>
      <c r="D468" s="588" t="s">
        <v>22</v>
      </c>
      <c r="E468" s="590"/>
      <c r="F468" s="496"/>
      <c r="G468" s="462">
        <v>24</v>
      </c>
      <c r="H468" s="455">
        <v>369.35</v>
      </c>
      <c r="I468" s="455">
        <v>36.935000000000002</v>
      </c>
      <c r="J468" s="455">
        <v>332.41500000000002</v>
      </c>
      <c r="K468" s="455">
        <v>2.0499999999999998</v>
      </c>
      <c r="L468" s="454">
        <v>90</v>
      </c>
      <c r="M468" s="462">
        <v>56</v>
      </c>
      <c r="N468" s="588" t="s">
        <v>1695</v>
      </c>
      <c r="O468" s="589"/>
      <c r="P468" s="590"/>
      <c r="Q468" s="454">
        <v>16.7</v>
      </c>
      <c r="R468" s="454">
        <v>60</v>
      </c>
      <c r="S468" s="462">
        <v>0</v>
      </c>
      <c r="T468" s="462">
        <v>0</v>
      </c>
      <c r="U468" s="462">
        <v>160</v>
      </c>
      <c r="V468" s="496"/>
      <c r="W468" s="462">
        <v>388</v>
      </c>
      <c r="X468" s="462">
        <v>3575</v>
      </c>
      <c r="Y468" s="462">
        <v>415</v>
      </c>
      <c r="Z468" s="453">
        <v>36.853000000000002</v>
      </c>
      <c r="AA468" s="453">
        <v>332.41500000000002</v>
      </c>
      <c r="AB468" s="453">
        <v>2.0499999999999998</v>
      </c>
      <c r="AC468" s="484">
        <v>0.99777000000000005</v>
      </c>
      <c r="AD468" s="500" t="s">
        <v>22</v>
      </c>
    </row>
    <row r="469" spans="1:30" ht="15" thickBot="1">
      <c r="A469" s="588" t="s">
        <v>140</v>
      </c>
      <c r="B469" s="590"/>
      <c r="C469" s="520">
        <v>45318</v>
      </c>
      <c r="D469" s="588" t="s">
        <v>22</v>
      </c>
      <c r="E469" s="590"/>
      <c r="F469" s="496"/>
      <c r="G469" s="462">
        <v>24</v>
      </c>
      <c r="H469" s="455">
        <v>1192</v>
      </c>
      <c r="I469" s="455">
        <v>214.56</v>
      </c>
      <c r="J469" s="455">
        <v>977.44</v>
      </c>
      <c r="K469" s="455">
        <v>27.04</v>
      </c>
      <c r="L469" s="454">
        <v>82</v>
      </c>
      <c r="M469" s="462">
        <v>126</v>
      </c>
      <c r="N469" s="588" t="s">
        <v>2371</v>
      </c>
      <c r="O469" s="589"/>
      <c r="P469" s="590"/>
      <c r="Q469" s="454">
        <v>16.3</v>
      </c>
      <c r="R469" s="454">
        <v>56</v>
      </c>
      <c r="S469" s="462">
        <v>0</v>
      </c>
      <c r="T469" s="462">
        <v>0</v>
      </c>
      <c r="U469" s="462">
        <v>70</v>
      </c>
      <c r="V469" s="462">
        <v>274</v>
      </c>
      <c r="W469" s="462">
        <v>403</v>
      </c>
      <c r="X469" s="462">
        <v>7900</v>
      </c>
      <c r="Y469" s="462">
        <v>420</v>
      </c>
      <c r="Z469" s="453">
        <v>214.08199999999999</v>
      </c>
      <c r="AA469" s="453">
        <v>977.44</v>
      </c>
      <c r="AB469" s="453">
        <v>27.04</v>
      </c>
      <c r="AC469" s="484">
        <v>0.99777000000000005</v>
      </c>
      <c r="AD469" s="500" t="s">
        <v>22</v>
      </c>
    </row>
    <row r="470" spans="1:30" ht="15" thickBot="1">
      <c r="A470" s="588" t="s">
        <v>1276</v>
      </c>
      <c r="B470" s="590"/>
      <c r="C470" s="520">
        <v>45316</v>
      </c>
      <c r="D470" s="588" t="s">
        <v>22</v>
      </c>
      <c r="E470" s="590"/>
      <c r="F470" s="496"/>
      <c r="G470" s="462">
        <v>24</v>
      </c>
      <c r="H470" s="455">
        <v>37.799999999999997</v>
      </c>
      <c r="I470" s="455">
        <v>12.096</v>
      </c>
      <c r="J470" s="455">
        <v>25.704000000000001</v>
      </c>
      <c r="K470" s="455">
        <v>0.68</v>
      </c>
      <c r="L470" s="454">
        <v>68</v>
      </c>
      <c r="M470" s="462">
        <v>56</v>
      </c>
      <c r="N470" s="588" t="s">
        <v>1696</v>
      </c>
      <c r="O470" s="589"/>
      <c r="P470" s="590"/>
      <c r="Q470" s="454">
        <v>16.100000000000001</v>
      </c>
      <c r="R470" s="454">
        <v>64</v>
      </c>
      <c r="S470" s="462">
        <v>0</v>
      </c>
      <c r="T470" s="462">
        <v>0</v>
      </c>
      <c r="U470" s="462">
        <v>130</v>
      </c>
      <c r="V470" s="462">
        <v>444</v>
      </c>
      <c r="W470" s="462">
        <v>455</v>
      </c>
      <c r="X470" s="462">
        <v>930</v>
      </c>
      <c r="Y470" s="462">
        <v>28</v>
      </c>
      <c r="Z470" s="453">
        <v>12.069000000000001</v>
      </c>
      <c r="AA470" s="453">
        <v>25.704000000000001</v>
      </c>
      <c r="AB470" s="453">
        <v>0.68</v>
      </c>
      <c r="AC470" s="484">
        <v>0.99777000000000005</v>
      </c>
      <c r="AD470" s="500" t="s">
        <v>22</v>
      </c>
    </row>
    <row r="471" spans="1:30" ht="15" thickBot="1">
      <c r="A471" s="588" t="s">
        <v>1697</v>
      </c>
      <c r="B471" s="590"/>
      <c r="C471" s="520">
        <v>45316</v>
      </c>
      <c r="D471" s="588" t="s">
        <v>22</v>
      </c>
      <c r="E471" s="590"/>
      <c r="F471" s="496"/>
      <c r="G471" s="462">
        <v>24</v>
      </c>
      <c r="H471" s="455">
        <v>151.19999999999999</v>
      </c>
      <c r="I471" s="455">
        <v>48.384</v>
      </c>
      <c r="J471" s="455">
        <v>102.816</v>
      </c>
      <c r="K471" s="455">
        <v>2.71</v>
      </c>
      <c r="L471" s="454">
        <v>68</v>
      </c>
      <c r="M471" s="462">
        <v>56</v>
      </c>
      <c r="N471" s="588" t="s">
        <v>1696</v>
      </c>
      <c r="O471" s="589"/>
      <c r="P471" s="590"/>
      <c r="Q471" s="454">
        <v>16.100000000000001</v>
      </c>
      <c r="R471" s="454">
        <v>64</v>
      </c>
      <c r="S471" s="462">
        <v>0</v>
      </c>
      <c r="T471" s="462">
        <v>0</v>
      </c>
      <c r="U471" s="462">
        <v>130</v>
      </c>
      <c r="V471" s="462">
        <v>373</v>
      </c>
      <c r="W471" s="462">
        <v>455</v>
      </c>
      <c r="X471" s="462">
        <v>930</v>
      </c>
      <c r="Y471" s="462">
        <v>112</v>
      </c>
      <c r="Z471" s="453">
        <v>48.276000000000003</v>
      </c>
      <c r="AA471" s="453">
        <v>102.816</v>
      </c>
      <c r="AB471" s="453">
        <v>2.71</v>
      </c>
      <c r="AC471" s="484">
        <v>0.99777000000000005</v>
      </c>
      <c r="AD471" s="500" t="s">
        <v>22</v>
      </c>
    </row>
    <row r="472" spans="1:30" ht="15" thickBot="1">
      <c r="A472" s="588" t="s">
        <v>42</v>
      </c>
      <c r="B472" s="590"/>
      <c r="C472" s="520">
        <v>45319</v>
      </c>
      <c r="D472" s="588" t="s">
        <v>22</v>
      </c>
      <c r="E472" s="590"/>
      <c r="F472" s="496"/>
      <c r="G472" s="462">
        <v>24</v>
      </c>
      <c r="H472" s="455">
        <v>602.04</v>
      </c>
      <c r="I472" s="455">
        <v>168.571</v>
      </c>
      <c r="J472" s="455">
        <v>433.46899999999999</v>
      </c>
      <c r="K472" s="455">
        <v>22.76</v>
      </c>
      <c r="L472" s="454">
        <v>72</v>
      </c>
      <c r="M472" s="462">
        <v>135</v>
      </c>
      <c r="N472" s="588" t="s">
        <v>1698</v>
      </c>
      <c r="O472" s="589"/>
      <c r="P472" s="590"/>
      <c r="Q472" s="454">
        <v>29.1</v>
      </c>
      <c r="R472" s="454">
        <v>55.9</v>
      </c>
      <c r="S472" s="462">
        <v>0</v>
      </c>
      <c r="T472" s="462">
        <v>0</v>
      </c>
      <c r="U472" s="462">
        <v>70</v>
      </c>
      <c r="V472" s="496"/>
      <c r="W472" s="462">
        <v>448</v>
      </c>
      <c r="X472" s="462">
        <v>1470</v>
      </c>
      <c r="Y472" s="462">
        <v>170</v>
      </c>
      <c r="Z472" s="453">
        <v>168.196</v>
      </c>
      <c r="AA472" s="453">
        <v>433.46899999999999</v>
      </c>
      <c r="AB472" s="453">
        <v>22.76</v>
      </c>
      <c r="AC472" s="484">
        <v>0.99777000000000005</v>
      </c>
      <c r="AD472" s="500" t="s">
        <v>22</v>
      </c>
    </row>
    <row r="473" spans="1:30" ht="15" thickBot="1">
      <c r="A473" s="588" t="s">
        <v>43</v>
      </c>
      <c r="B473" s="590"/>
      <c r="C473" s="520">
        <v>45319</v>
      </c>
      <c r="D473" s="588" t="s">
        <v>22</v>
      </c>
      <c r="E473" s="590"/>
      <c r="F473" s="496"/>
      <c r="G473" s="462">
        <v>24</v>
      </c>
      <c r="H473" s="455">
        <v>89.96</v>
      </c>
      <c r="I473" s="455">
        <v>25.189</v>
      </c>
      <c r="J473" s="455">
        <v>64.771000000000001</v>
      </c>
      <c r="K473" s="455">
        <v>3.17</v>
      </c>
      <c r="L473" s="454">
        <v>72</v>
      </c>
      <c r="M473" s="462">
        <v>126</v>
      </c>
      <c r="N473" s="588" t="s">
        <v>1698</v>
      </c>
      <c r="O473" s="589"/>
      <c r="P473" s="590"/>
      <c r="Q473" s="454">
        <v>29.1</v>
      </c>
      <c r="R473" s="454">
        <v>55.9</v>
      </c>
      <c r="S473" s="462">
        <v>0</v>
      </c>
      <c r="T473" s="462">
        <v>0</v>
      </c>
      <c r="U473" s="462">
        <v>70</v>
      </c>
      <c r="V473" s="496"/>
      <c r="W473" s="462">
        <v>448</v>
      </c>
      <c r="X473" s="462">
        <v>1470</v>
      </c>
      <c r="Y473" s="462">
        <v>25</v>
      </c>
      <c r="Z473" s="453">
        <v>25.132999999999999</v>
      </c>
      <c r="AA473" s="453">
        <v>64.771000000000001</v>
      </c>
      <c r="AB473" s="453">
        <v>3.17</v>
      </c>
      <c r="AC473" s="484">
        <v>0.99777000000000005</v>
      </c>
      <c r="AD473" s="500" t="s">
        <v>22</v>
      </c>
    </row>
    <row r="474" spans="1:30" ht="15" thickBot="1">
      <c r="A474" s="588" t="s">
        <v>122</v>
      </c>
      <c r="B474" s="590"/>
      <c r="C474" s="520">
        <v>45294</v>
      </c>
      <c r="D474" s="588" t="s">
        <v>22</v>
      </c>
      <c r="E474" s="590"/>
      <c r="F474" s="496"/>
      <c r="G474" s="462">
        <v>24</v>
      </c>
      <c r="H474" s="455">
        <v>59.08</v>
      </c>
      <c r="I474" s="455">
        <v>15.952</v>
      </c>
      <c r="J474" s="455">
        <v>43.128</v>
      </c>
      <c r="K474" s="455">
        <v>0.89</v>
      </c>
      <c r="L474" s="454">
        <v>73</v>
      </c>
      <c r="M474" s="462">
        <v>56</v>
      </c>
      <c r="N474" s="588" t="s">
        <v>1699</v>
      </c>
      <c r="O474" s="589"/>
      <c r="P474" s="590"/>
      <c r="Q474" s="454">
        <v>17.899999999999999</v>
      </c>
      <c r="R474" s="454">
        <v>60.6</v>
      </c>
      <c r="S474" s="462">
        <v>0</v>
      </c>
      <c r="T474" s="462">
        <v>0</v>
      </c>
      <c r="U474" s="462">
        <v>230</v>
      </c>
      <c r="V474" s="462">
        <v>255</v>
      </c>
      <c r="W474" s="462">
        <v>451</v>
      </c>
      <c r="X474" s="462">
        <v>3030</v>
      </c>
      <c r="Y474" s="462">
        <v>77</v>
      </c>
      <c r="Z474" s="453">
        <v>15.916</v>
      </c>
      <c r="AA474" s="453">
        <v>43.128</v>
      </c>
      <c r="AB474" s="453">
        <v>0.89</v>
      </c>
      <c r="AC474" s="484">
        <v>0.99777000000000005</v>
      </c>
      <c r="AD474" s="500" t="s">
        <v>22</v>
      </c>
    </row>
    <row r="475" spans="1:30" ht="15" thickBot="1">
      <c r="A475" s="588" t="s">
        <v>123</v>
      </c>
      <c r="B475" s="590"/>
      <c r="C475" s="520">
        <v>45294</v>
      </c>
      <c r="D475" s="588" t="s">
        <v>22</v>
      </c>
      <c r="E475" s="590"/>
      <c r="F475" s="496"/>
      <c r="G475" s="462">
        <v>24</v>
      </c>
      <c r="H475" s="455">
        <v>784.92</v>
      </c>
      <c r="I475" s="455">
        <v>211.928</v>
      </c>
      <c r="J475" s="455">
        <v>572.99199999999996</v>
      </c>
      <c r="K475" s="455">
        <v>11.87</v>
      </c>
      <c r="L475" s="454">
        <v>73</v>
      </c>
      <c r="M475" s="462">
        <v>56</v>
      </c>
      <c r="N475" s="588" t="s">
        <v>1699</v>
      </c>
      <c r="O475" s="589"/>
      <c r="P475" s="590"/>
      <c r="Q475" s="454">
        <v>17.899999999999999</v>
      </c>
      <c r="R475" s="454">
        <v>60.6</v>
      </c>
      <c r="S475" s="462">
        <v>0</v>
      </c>
      <c r="T475" s="462">
        <v>0</v>
      </c>
      <c r="U475" s="462">
        <v>230</v>
      </c>
      <c r="V475" s="462">
        <v>255</v>
      </c>
      <c r="W475" s="462">
        <v>451</v>
      </c>
      <c r="X475" s="462">
        <v>3030</v>
      </c>
      <c r="Y475" s="462">
        <v>1023</v>
      </c>
      <c r="Z475" s="453">
        <v>211.45599999999999</v>
      </c>
      <c r="AA475" s="453">
        <v>572.99199999999996</v>
      </c>
      <c r="AB475" s="453">
        <v>11.87</v>
      </c>
      <c r="AC475" s="484">
        <v>0.99777000000000005</v>
      </c>
      <c r="AD475" s="500" t="s">
        <v>22</v>
      </c>
    </row>
    <row r="476" spans="1:30" ht="15" thickBot="1">
      <c r="A476" s="588" t="s">
        <v>1187</v>
      </c>
      <c r="B476" s="590"/>
      <c r="C476" s="520">
        <v>45321</v>
      </c>
      <c r="D476" s="588" t="s">
        <v>22</v>
      </c>
      <c r="E476" s="590"/>
      <c r="F476" s="496"/>
      <c r="G476" s="462">
        <v>24</v>
      </c>
      <c r="H476" s="455">
        <v>237.9</v>
      </c>
      <c r="I476" s="455">
        <v>118.95</v>
      </c>
      <c r="J476" s="455">
        <v>118.95</v>
      </c>
      <c r="K476" s="455">
        <v>6.66</v>
      </c>
      <c r="L476" s="454">
        <v>50</v>
      </c>
      <c r="M476" s="462">
        <v>56</v>
      </c>
      <c r="N476" s="588" t="s">
        <v>1700</v>
      </c>
      <c r="O476" s="589"/>
      <c r="P476" s="590"/>
      <c r="Q476" s="454">
        <v>17.3</v>
      </c>
      <c r="R476" s="454">
        <v>60.7</v>
      </c>
      <c r="S476" s="462">
        <v>0</v>
      </c>
      <c r="T476" s="462">
        <v>0</v>
      </c>
      <c r="U476" s="462">
        <v>210</v>
      </c>
      <c r="V476" s="462">
        <v>280</v>
      </c>
      <c r="W476" s="462">
        <v>432</v>
      </c>
      <c r="X476" s="462">
        <v>1610</v>
      </c>
      <c r="Y476" s="462">
        <v>126</v>
      </c>
      <c r="Z476" s="453">
        <v>118.685</v>
      </c>
      <c r="AA476" s="453">
        <v>118.95</v>
      </c>
      <c r="AB476" s="453">
        <v>6.66</v>
      </c>
      <c r="AC476" s="484">
        <v>0.99777000000000005</v>
      </c>
      <c r="AD476" s="500" t="s">
        <v>22</v>
      </c>
    </row>
    <row r="477" spans="1:30" ht="15" thickBot="1">
      <c r="A477" s="588" t="s">
        <v>650</v>
      </c>
      <c r="B477" s="590"/>
      <c r="C477" s="520">
        <v>45321</v>
      </c>
      <c r="D477" s="588" t="s">
        <v>22</v>
      </c>
      <c r="E477" s="590"/>
      <c r="F477" s="496"/>
      <c r="G477" s="462">
        <v>24</v>
      </c>
      <c r="H477" s="455">
        <v>555.1</v>
      </c>
      <c r="I477" s="455">
        <v>277.55</v>
      </c>
      <c r="J477" s="455">
        <v>277.55</v>
      </c>
      <c r="K477" s="455">
        <v>15.54</v>
      </c>
      <c r="L477" s="454">
        <v>50</v>
      </c>
      <c r="M477" s="462">
        <v>56</v>
      </c>
      <c r="N477" s="588" t="s">
        <v>1700</v>
      </c>
      <c r="O477" s="589"/>
      <c r="P477" s="590"/>
      <c r="Q477" s="454">
        <v>17.3</v>
      </c>
      <c r="R477" s="454">
        <v>60.7</v>
      </c>
      <c r="S477" s="462">
        <v>0</v>
      </c>
      <c r="T477" s="462">
        <v>0</v>
      </c>
      <c r="U477" s="462">
        <v>210</v>
      </c>
      <c r="V477" s="462">
        <v>280</v>
      </c>
      <c r="W477" s="462">
        <v>432</v>
      </c>
      <c r="X477" s="462">
        <v>1610</v>
      </c>
      <c r="Y477" s="462">
        <v>294</v>
      </c>
      <c r="Z477" s="453">
        <v>276.93200000000002</v>
      </c>
      <c r="AA477" s="453">
        <v>277.55</v>
      </c>
      <c r="AB477" s="453">
        <v>15.54</v>
      </c>
      <c r="AC477" s="484">
        <v>0.99777000000000005</v>
      </c>
      <c r="AD477" s="500" t="s">
        <v>22</v>
      </c>
    </row>
    <row r="478" spans="1:30" ht="15" thickBot="1">
      <c r="A478" s="588" t="s">
        <v>124</v>
      </c>
      <c r="B478" s="590"/>
      <c r="C478" s="520">
        <v>45319</v>
      </c>
      <c r="D478" s="588" t="s">
        <v>22</v>
      </c>
      <c r="E478" s="590"/>
      <c r="F478" s="496"/>
      <c r="G478" s="462">
        <v>24</v>
      </c>
      <c r="H478" s="455">
        <v>620</v>
      </c>
      <c r="I478" s="455">
        <v>179.8</v>
      </c>
      <c r="J478" s="455">
        <v>440.2</v>
      </c>
      <c r="K478" s="455">
        <v>22.66</v>
      </c>
      <c r="L478" s="454">
        <v>71</v>
      </c>
      <c r="M478" s="462">
        <v>126</v>
      </c>
      <c r="N478" s="588" t="s">
        <v>2568</v>
      </c>
      <c r="O478" s="589"/>
      <c r="P478" s="590"/>
      <c r="Q478" s="454">
        <v>18.399999999999999</v>
      </c>
      <c r="R478" s="454">
        <v>55</v>
      </c>
      <c r="S478" s="462">
        <v>0</v>
      </c>
      <c r="T478" s="462">
        <v>0</v>
      </c>
      <c r="U478" s="462">
        <v>170</v>
      </c>
      <c r="V478" s="462">
        <v>345</v>
      </c>
      <c r="W478" s="462">
        <v>409</v>
      </c>
      <c r="X478" s="462">
        <v>9700</v>
      </c>
      <c r="Y478" s="462">
        <v>600</v>
      </c>
      <c r="Z478" s="453">
        <v>179.4</v>
      </c>
      <c r="AA478" s="453">
        <v>440.2</v>
      </c>
      <c r="AB478" s="453">
        <v>22.66</v>
      </c>
      <c r="AC478" s="484">
        <v>0.99777000000000005</v>
      </c>
      <c r="AD478" s="500" t="s">
        <v>22</v>
      </c>
    </row>
    <row r="479" spans="1:30" ht="15" thickBot="1">
      <c r="A479" s="588" t="s">
        <v>2149</v>
      </c>
      <c r="B479" s="590"/>
      <c r="C479" s="520">
        <v>45308</v>
      </c>
      <c r="D479" s="588" t="s">
        <v>22</v>
      </c>
      <c r="E479" s="590"/>
      <c r="F479" s="462">
        <v>0</v>
      </c>
      <c r="G479" s="462">
        <v>24</v>
      </c>
      <c r="H479" s="455">
        <v>144</v>
      </c>
      <c r="I479" s="455">
        <v>142.56</v>
      </c>
      <c r="J479" s="455">
        <v>1.44</v>
      </c>
      <c r="K479" s="455">
        <v>2.57</v>
      </c>
      <c r="L479" s="454">
        <v>1</v>
      </c>
      <c r="M479" s="462">
        <v>18</v>
      </c>
      <c r="N479" s="588" t="s">
        <v>2150</v>
      </c>
      <c r="O479" s="589"/>
      <c r="P479" s="590"/>
      <c r="Q479" s="454">
        <v>31.3</v>
      </c>
      <c r="R479" s="454">
        <v>0</v>
      </c>
      <c r="S479" s="462">
        <v>0</v>
      </c>
      <c r="T479" s="462">
        <v>0</v>
      </c>
      <c r="U479" s="462">
        <v>50</v>
      </c>
      <c r="V479" s="496"/>
      <c r="W479" s="496"/>
      <c r="X479" s="462">
        <v>32800</v>
      </c>
      <c r="Y479" s="462">
        <v>150</v>
      </c>
      <c r="Z479" s="453">
        <v>142.24299999999999</v>
      </c>
      <c r="AA479" s="453">
        <v>1.44</v>
      </c>
      <c r="AB479" s="453">
        <v>2.57</v>
      </c>
      <c r="AC479" s="484">
        <v>0.99777000000000005</v>
      </c>
      <c r="AD479" s="500" t="s">
        <v>22</v>
      </c>
    </row>
    <row r="480" spans="1:30" ht="15" thickBot="1">
      <c r="A480" s="588" t="s">
        <v>139</v>
      </c>
      <c r="B480" s="590"/>
      <c r="C480" s="520">
        <v>45310</v>
      </c>
      <c r="D480" s="588" t="s">
        <v>22</v>
      </c>
      <c r="E480" s="590"/>
      <c r="F480" s="496"/>
      <c r="G480" s="462">
        <v>24</v>
      </c>
      <c r="H480" s="455">
        <v>280</v>
      </c>
      <c r="I480" s="455">
        <v>277.2</v>
      </c>
      <c r="J480" s="455">
        <v>2.8</v>
      </c>
      <c r="K480" s="455">
        <v>15.58</v>
      </c>
      <c r="L480" s="454">
        <v>1</v>
      </c>
      <c r="M480" s="462">
        <v>56</v>
      </c>
      <c r="N480" s="588" t="s">
        <v>1701</v>
      </c>
      <c r="O480" s="589"/>
      <c r="P480" s="590"/>
      <c r="Q480" s="454">
        <v>19.5</v>
      </c>
      <c r="R480" s="454">
        <v>53</v>
      </c>
      <c r="S480" s="462">
        <v>0</v>
      </c>
      <c r="T480" s="462">
        <v>0</v>
      </c>
      <c r="U480" s="462">
        <v>190</v>
      </c>
      <c r="V480" s="462">
        <v>215</v>
      </c>
      <c r="W480" s="462">
        <v>445</v>
      </c>
      <c r="X480" s="462">
        <v>0</v>
      </c>
      <c r="Y480" s="462">
        <v>1000</v>
      </c>
      <c r="Z480" s="453">
        <v>276.58300000000003</v>
      </c>
      <c r="AA480" s="453">
        <v>2.8</v>
      </c>
      <c r="AB480" s="453">
        <v>15.58</v>
      </c>
      <c r="AC480" s="484">
        <v>0.99777000000000005</v>
      </c>
      <c r="AD480" s="500" t="s">
        <v>22</v>
      </c>
    </row>
    <row r="481" spans="1:30" ht="15" thickBot="1">
      <c r="A481" s="591" t="s">
        <v>37</v>
      </c>
      <c r="B481" s="590"/>
      <c r="C481" s="496"/>
      <c r="D481" s="591" t="s">
        <v>22</v>
      </c>
      <c r="E481" s="590"/>
      <c r="F481" s="496"/>
      <c r="G481" s="496"/>
      <c r="H481" s="521">
        <v>10271</v>
      </c>
      <c r="I481" s="521">
        <v>3165.2689999999998</v>
      </c>
      <c r="J481" s="521">
        <v>7105.7309999999998</v>
      </c>
      <c r="K481" s="521">
        <v>227.89</v>
      </c>
      <c r="L481" s="496"/>
      <c r="M481" s="522">
        <v>72</v>
      </c>
      <c r="N481" s="504"/>
      <c r="O481" s="483"/>
      <c r="P481" s="452"/>
      <c r="Q481" s="496"/>
      <c r="R481" s="496"/>
      <c r="S481" s="496"/>
      <c r="T481" s="496"/>
      <c r="U481" s="496"/>
      <c r="V481" s="496"/>
      <c r="W481" s="496"/>
      <c r="X481" s="496"/>
      <c r="Y481" s="462">
        <v>8555</v>
      </c>
      <c r="Z481" s="523">
        <v>3158.22</v>
      </c>
      <c r="AA481" s="523">
        <v>7105.7309999999998</v>
      </c>
      <c r="AB481" s="523">
        <v>227.89</v>
      </c>
      <c r="AC481" s="496"/>
      <c r="AD481" s="496"/>
    </row>
    <row r="482" spans="1:30" ht="15" thickBot="1">
      <c r="A482" s="519" t="s">
        <v>1117</v>
      </c>
      <c r="D482" s="597" t="s">
        <v>440</v>
      </c>
      <c r="E482" s="595"/>
      <c r="F482" s="598" t="s">
        <v>440</v>
      </c>
      <c r="G482" s="595"/>
      <c r="H482" s="597" t="s">
        <v>1113</v>
      </c>
      <c r="I482" s="595"/>
      <c r="J482" s="595"/>
    </row>
    <row r="483" spans="1:30" ht="15" thickBot="1">
      <c r="A483" s="601" t="s">
        <v>315</v>
      </c>
      <c r="B483" s="602"/>
      <c r="C483" s="601" t="s">
        <v>38</v>
      </c>
      <c r="D483" s="601" t="s">
        <v>76</v>
      </c>
      <c r="E483" s="602"/>
      <c r="F483" s="601" t="s">
        <v>441</v>
      </c>
      <c r="G483" s="601" t="s">
        <v>442</v>
      </c>
      <c r="H483" s="601" t="s">
        <v>443</v>
      </c>
      <c r="I483" s="601" t="s">
        <v>314</v>
      </c>
      <c r="J483" s="601" t="s">
        <v>444</v>
      </c>
      <c r="K483" s="601" t="s">
        <v>445</v>
      </c>
      <c r="L483" s="601" t="s">
        <v>173</v>
      </c>
      <c r="M483" s="601" t="s">
        <v>446</v>
      </c>
      <c r="N483" s="445" t="s">
        <v>447</v>
      </c>
      <c r="O483" s="502"/>
      <c r="P483" s="443"/>
      <c r="Q483" s="601" t="s">
        <v>336</v>
      </c>
      <c r="R483" s="601" t="s">
        <v>448</v>
      </c>
      <c r="S483" s="601" t="s">
        <v>449</v>
      </c>
      <c r="T483" s="601" t="s">
        <v>450</v>
      </c>
      <c r="U483" s="490" t="s">
        <v>451</v>
      </c>
      <c r="V483" s="601" t="s">
        <v>136</v>
      </c>
      <c r="W483" s="601" t="s">
        <v>452</v>
      </c>
      <c r="X483" s="601" t="s">
        <v>453</v>
      </c>
      <c r="Y483" s="601" t="s">
        <v>454</v>
      </c>
      <c r="Z483" s="612" t="s">
        <v>314</v>
      </c>
      <c r="AA483" s="612" t="s">
        <v>444</v>
      </c>
      <c r="AB483" s="612" t="s">
        <v>445</v>
      </c>
      <c r="AC483" s="612" t="s">
        <v>455</v>
      </c>
      <c r="AD483" s="612" t="s">
        <v>1</v>
      </c>
    </row>
    <row r="484" spans="1:30" ht="15" thickBot="1">
      <c r="A484" s="603"/>
      <c r="B484" s="604"/>
      <c r="C484" s="605"/>
      <c r="D484" s="603"/>
      <c r="E484" s="604"/>
      <c r="F484" s="605"/>
      <c r="G484" s="605"/>
      <c r="H484" s="605"/>
      <c r="I484" s="605"/>
      <c r="J484" s="605"/>
      <c r="K484" s="605"/>
      <c r="L484" s="605"/>
      <c r="M484" s="605"/>
      <c r="N484" s="481" t="s">
        <v>456</v>
      </c>
      <c r="O484" s="479"/>
      <c r="P484" s="448"/>
      <c r="Q484" s="605"/>
      <c r="R484" s="605"/>
      <c r="S484" s="605"/>
      <c r="T484" s="605"/>
      <c r="U484" s="491" t="s">
        <v>457</v>
      </c>
      <c r="V484" s="605"/>
      <c r="W484" s="605"/>
      <c r="X484" s="605"/>
      <c r="Y484" s="605"/>
      <c r="Z484" s="613"/>
      <c r="AA484" s="613"/>
      <c r="AB484" s="613"/>
      <c r="AC484" s="613"/>
      <c r="AD484" s="613"/>
    </row>
    <row r="485" spans="1:30" ht="15" thickBot="1">
      <c r="A485" s="588" t="s">
        <v>125</v>
      </c>
      <c r="B485" s="590"/>
      <c r="C485" s="520">
        <v>45317</v>
      </c>
      <c r="D485" s="588" t="s">
        <v>23</v>
      </c>
      <c r="E485" s="590"/>
      <c r="F485" s="496"/>
      <c r="G485" s="462">
        <v>24</v>
      </c>
      <c r="H485" s="455">
        <v>1110</v>
      </c>
      <c r="I485" s="455">
        <v>244.2</v>
      </c>
      <c r="J485" s="455">
        <v>865.8</v>
      </c>
      <c r="K485" s="455">
        <v>39.81</v>
      </c>
      <c r="L485" s="454">
        <v>78</v>
      </c>
      <c r="M485" s="462">
        <v>163</v>
      </c>
      <c r="N485" s="588" t="s">
        <v>1702</v>
      </c>
      <c r="O485" s="589"/>
      <c r="P485" s="590"/>
      <c r="Q485" s="454">
        <v>18.2</v>
      </c>
      <c r="R485" s="454">
        <v>58.3</v>
      </c>
      <c r="S485" s="462">
        <v>0</v>
      </c>
      <c r="T485" s="462">
        <v>0</v>
      </c>
      <c r="U485" s="462">
        <v>50</v>
      </c>
      <c r="V485" s="462">
        <v>234</v>
      </c>
      <c r="W485" s="462">
        <v>441</v>
      </c>
      <c r="X485" s="462">
        <v>3475</v>
      </c>
      <c r="Y485" s="462">
        <v>1300</v>
      </c>
      <c r="Z485" s="453">
        <v>244.2</v>
      </c>
      <c r="AA485" s="453">
        <v>865.8</v>
      </c>
      <c r="AB485" s="453">
        <v>39.81</v>
      </c>
      <c r="AC485" s="462">
        <v>1</v>
      </c>
      <c r="AD485" s="500" t="s">
        <v>33</v>
      </c>
    </row>
    <row r="486" spans="1:30" ht="15" thickBot="1">
      <c r="A486" s="588" t="s">
        <v>674</v>
      </c>
      <c r="B486" s="590"/>
      <c r="C486" s="520">
        <v>45318</v>
      </c>
      <c r="D486" s="588" t="s">
        <v>23</v>
      </c>
      <c r="E486" s="590"/>
      <c r="F486" s="496"/>
      <c r="G486" s="462">
        <v>24</v>
      </c>
      <c r="H486" s="455">
        <v>1210</v>
      </c>
      <c r="I486" s="455">
        <v>919.6</v>
      </c>
      <c r="J486" s="455">
        <v>290.39999999999998</v>
      </c>
      <c r="K486" s="455">
        <v>149.9</v>
      </c>
      <c r="L486" s="454">
        <v>24</v>
      </c>
      <c r="M486" s="462">
        <v>163</v>
      </c>
      <c r="N486" s="588" t="s">
        <v>2569</v>
      </c>
      <c r="O486" s="589"/>
      <c r="P486" s="590"/>
      <c r="Q486" s="454">
        <v>17.5</v>
      </c>
      <c r="R486" s="454">
        <v>55.7</v>
      </c>
      <c r="S486" s="462">
        <v>0</v>
      </c>
      <c r="T486" s="462">
        <v>0</v>
      </c>
      <c r="U486" s="462">
        <v>90</v>
      </c>
      <c r="V486" s="462">
        <v>745</v>
      </c>
      <c r="W486" s="462">
        <v>465</v>
      </c>
      <c r="X486" s="462">
        <v>9150</v>
      </c>
      <c r="Y486" s="462">
        <v>1200</v>
      </c>
      <c r="Z486" s="453">
        <v>919.6</v>
      </c>
      <c r="AA486" s="453">
        <v>290.39999999999998</v>
      </c>
      <c r="AB486" s="453">
        <v>149.9</v>
      </c>
      <c r="AC486" s="462">
        <v>1</v>
      </c>
      <c r="AD486" s="500" t="s">
        <v>33</v>
      </c>
    </row>
    <row r="487" spans="1:30" ht="15" thickBot="1">
      <c r="A487" s="588" t="s">
        <v>126</v>
      </c>
      <c r="B487" s="590"/>
      <c r="C487" s="520">
        <v>45320</v>
      </c>
      <c r="D487" s="588" t="s">
        <v>23</v>
      </c>
      <c r="E487" s="590"/>
      <c r="F487" s="496"/>
      <c r="G487" s="462">
        <v>24</v>
      </c>
      <c r="H487" s="455">
        <v>782</v>
      </c>
      <c r="I487" s="455">
        <v>625.6</v>
      </c>
      <c r="J487" s="455">
        <v>156.4</v>
      </c>
      <c r="K487" s="455">
        <v>91.96</v>
      </c>
      <c r="L487" s="454">
        <v>20</v>
      </c>
      <c r="M487" s="462">
        <v>147</v>
      </c>
      <c r="N487" s="588" t="s">
        <v>2495</v>
      </c>
      <c r="O487" s="589"/>
      <c r="P487" s="590"/>
      <c r="Q487" s="454">
        <v>17.8</v>
      </c>
      <c r="R487" s="454">
        <v>149</v>
      </c>
      <c r="S487" s="462">
        <v>0</v>
      </c>
      <c r="T487" s="462">
        <v>0</v>
      </c>
      <c r="U487" s="462">
        <v>80</v>
      </c>
      <c r="V487" s="462">
        <v>401</v>
      </c>
      <c r="W487" s="462">
        <v>293</v>
      </c>
      <c r="X487" s="462">
        <v>28300</v>
      </c>
      <c r="Y487" s="462">
        <v>950</v>
      </c>
      <c r="Z487" s="453">
        <v>625.6</v>
      </c>
      <c r="AA487" s="453">
        <v>156.4</v>
      </c>
      <c r="AB487" s="453">
        <v>91.96</v>
      </c>
      <c r="AC487" s="462">
        <v>1</v>
      </c>
      <c r="AD487" s="500" t="s">
        <v>33</v>
      </c>
    </row>
    <row r="488" spans="1:30" ht="15" thickBot="1">
      <c r="A488" s="588" t="s">
        <v>24</v>
      </c>
      <c r="B488" s="590"/>
      <c r="C488" s="520">
        <v>45317</v>
      </c>
      <c r="D488" s="588" t="s">
        <v>23</v>
      </c>
      <c r="E488" s="590"/>
      <c r="F488" s="496"/>
      <c r="G488" s="462">
        <v>24</v>
      </c>
      <c r="H488" s="455">
        <v>510</v>
      </c>
      <c r="I488" s="455">
        <v>438.6</v>
      </c>
      <c r="J488" s="455">
        <v>71.400000000000006</v>
      </c>
      <c r="K488" s="455">
        <v>64.040000000000006</v>
      </c>
      <c r="L488" s="454">
        <v>14</v>
      </c>
      <c r="M488" s="462">
        <v>146</v>
      </c>
      <c r="N488" s="588" t="s">
        <v>2570</v>
      </c>
      <c r="O488" s="589"/>
      <c r="P488" s="590"/>
      <c r="Q488" s="454">
        <v>27.4</v>
      </c>
      <c r="R488" s="454">
        <v>59.5</v>
      </c>
      <c r="S488" s="462">
        <v>0</v>
      </c>
      <c r="T488" s="462">
        <v>0</v>
      </c>
      <c r="U488" s="462">
        <v>80</v>
      </c>
      <c r="V488" s="462">
        <v>270</v>
      </c>
      <c r="W488" s="462">
        <v>440</v>
      </c>
      <c r="X488" s="462">
        <v>29340</v>
      </c>
      <c r="Y488" s="462">
        <v>520</v>
      </c>
      <c r="Z488" s="453">
        <v>438.6</v>
      </c>
      <c r="AA488" s="453">
        <v>71.400000000000006</v>
      </c>
      <c r="AB488" s="453">
        <v>64.040000000000006</v>
      </c>
      <c r="AC488" s="462">
        <v>1</v>
      </c>
      <c r="AD488" s="500" t="s">
        <v>33</v>
      </c>
    </row>
    <row r="489" spans="1:30" ht="15" thickBot="1">
      <c r="A489" s="588" t="s">
        <v>26</v>
      </c>
      <c r="B489" s="590"/>
      <c r="C489" s="520">
        <v>45320</v>
      </c>
      <c r="D489" s="588" t="s">
        <v>23</v>
      </c>
      <c r="E489" s="590"/>
      <c r="F489" s="496"/>
      <c r="G489" s="462">
        <v>24</v>
      </c>
      <c r="H489" s="455">
        <v>377</v>
      </c>
      <c r="I489" s="455">
        <v>165.88</v>
      </c>
      <c r="J489" s="455">
        <v>211.12</v>
      </c>
      <c r="K489" s="455">
        <v>27.04</v>
      </c>
      <c r="L489" s="454">
        <v>56</v>
      </c>
      <c r="M489" s="462">
        <v>163</v>
      </c>
      <c r="N489" s="588" t="s">
        <v>2660</v>
      </c>
      <c r="O489" s="589"/>
      <c r="P489" s="590"/>
      <c r="Q489" s="454">
        <v>18.7</v>
      </c>
      <c r="R489" s="454">
        <v>60</v>
      </c>
      <c r="S489" s="462">
        <v>0</v>
      </c>
      <c r="T489" s="462">
        <v>0</v>
      </c>
      <c r="U489" s="462">
        <v>80</v>
      </c>
      <c r="V489" s="496"/>
      <c r="W489" s="462">
        <v>444</v>
      </c>
      <c r="X489" s="462">
        <v>4200</v>
      </c>
      <c r="Y489" s="462">
        <v>850</v>
      </c>
      <c r="Z489" s="453">
        <v>165.88</v>
      </c>
      <c r="AA489" s="453">
        <v>211.12</v>
      </c>
      <c r="AB489" s="453">
        <v>27.04</v>
      </c>
      <c r="AC489" s="462">
        <v>1</v>
      </c>
      <c r="AD489" s="500" t="s">
        <v>33</v>
      </c>
    </row>
    <row r="490" spans="1:30" ht="15" thickBot="1">
      <c r="A490" s="588" t="s">
        <v>485</v>
      </c>
      <c r="B490" s="590"/>
      <c r="C490" s="520">
        <v>45317</v>
      </c>
      <c r="D490" s="588" t="s">
        <v>23</v>
      </c>
      <c r="E490" s="590"/>
      <c r="F490" s="496"/>
      <c r="G490" s="462">
        <v>24</v>
      </c>
      <c r="H490" s="455">
        <v>819</v>
      </c>
      <c r="I490" s="455">
        <v>524.16</v>
      </c>
      <c r="J490" s="455">
        <v>294.83999999999997</v>
      </c>
      <c r="K490" s="455">
        <v>76.53</v>
      </c>
      <c r="L490" s="454">
        <v>36</v>
      </c>
      <c r="M490" s="462">
        <v>146</v>
      </c>
      <c r="N490" s="588" t="s">
        <v>1703</v>
      </c>
      <c r="O490" s="589"/>
      <c r="P490" s="590"/>
      <c r="Q490" s="454">
        <v>18.600000000000001</v>
      </c>
      <c r="R490" s="454">
        <v>53.7</v>
      </c>
      <c r="S490" s="462">
        <v>0</v>
      </c>
      <c r="T490" s="462">
        <v>0</v>
      </c>
      <c r="U490" s="462">
        <v>100</v>
      </c>
      <c r="V490" s="496"/>
      <c r="W490" s="462">
        <v>421</v>
      </c>
      <c r="X490" s="462">
        <v>11000</v>
      </c>
      <c r="Y490" s="462">
        <v>1150</v>
      </c>
      <c r="Z490" s="453">
        <v>524.16</v>
      </c>
      <c r="AA490" s="453">
        <v>294.83999999999997</v>
      </c>
      <c r="AB490" s="453">
        <v>76.53</v>
      </c>
      <c r="AC490" s="462">
        <v>1</v>
      </c>
      <c r="AD490" s="500" t="s">
        <v>33</v>
      </c>
    </row>
    <row r="491" spans="1:30" ht="15" thickBot="1">
      <c r="A491" s="588" t="s">
        <v>25</v>
      </c>
      <c r="B491" s="590"/>
      <c r="C491" s="520">
        <v>45318</v>
      </c>
      <c r="D491" s="588" t="s">
        <v>23</v>
      </c>
      <c r="E491" s="590"/>
      <c r="F491" s="496"/>
      <c r="G491" s="462">
        <v>24</v>
      </c>
      <c r="H491" s="455">
        <v>3010</v>
      </c>
      <c r="I491" s="455">
        <v>481.6</v>
      </c>
      <c r="J491" s="455">
        <v>2528.4</v>
      </c>
      <c r="K491" s="455">
        <v>78.5</v>
      </c>
      <c r="L491" s="454">
        <v>84</v>
      </c>
      <c r="M491" s="462">
        <v>163</v>
      </c>
      <c r="N491" s="588" t="s">
        <v>2571</v>
      </c>
      <c r="O491" s="589"/>
      <c r="P491" s="590"/>
      <c r="Q491" s="454">
        <v>18</v>
      </c>
      <c r="R491" s="454">
        <v>144</v>
      </c>
      <c r="S491" s="462">
        <v>0</v>
      </c>
      <c r="T491" s="462">
        <v>0</v>
      </c>
      <c r="U491" s="462">
        <v>130</v>
      </c>
      <c r="V491" s="462">
        <v>451</v>
      </c>
      <c r="W491" s="462">
        <v>435</v>
      </c>
      <c r="X491" s="462">
        <v>3375</v>
      </c>
      <c r="Y491" s="462">
        <v>3000</v>
      </c>
      <c r="Z491" s="453">
        <v>481.6</v>
      </c>
      <c r="AA491" s="453">
        <v>2528.4</v>
      </c>
      <c r="AB491" s="453">
        <v>78.5</v>
      </c>
      <c r="AC491" s="462">
        <v>1</v>
      </c>
      <c r="AD491" s="500" t="s">
        <v>33</v>
      </c>
    </row>
    <row r="492" spans="1:30" ht="15" thickBot="1">
      <c r="A492" s="588" t="s">
        <v>265</v>
      </c>
      <c r="B492" s="590"/>
      <c r="C492" s="520">
        <v>45317</v>
      </c>
      <c r="D492" s="588" t="s">
        <v>23</v>
      </c>
      <c r="E492" s="590"/>
      <c r="F492" s="496"/>
      <c r="G492" s="462">
        <v>24</v>
      </c>
      <c r="H492" s="455">
        <v>200</v>
      </c>
      <c r="I492" s="455">
        <v>100</v>
      </c>
      <c r="J492" s="455">
        <v>100</v>
      </c>
      <c r="K492" s="455">
        <v>16.3</v>
      </c>
      <c r="L492" s="454">
        <v>50</v>
      </c>
      <c r="M492" s="462">
        <v>163</v>
      </c>
      <c r="N492" s="588" t="s">
        <v>2572</v>
      </c>
      <c r="O492" s="589"/>
      <c r="P492" s="590"/>
      <c r="Q492" s="454">
        <v>20</v>
      </c>
      <c r="R492" s="454">
        <v>50.3</v>
      </c>
      <c r="S492" s="462">
        <v>0</v>
      </c>
      <c r="T492" s="462">
        <v>0</v>
      </c>
      <c r="U492" s="462">
        <v>90</v>
      </c>
      <c r="V492" s="462">
        <v>215</v>
      </c>
      <c r="W492" s="462">
        <v>441</v>
      </c>
      <c r="X492" s="462">
        <v>13100</v>
      </c>
      <c r="Y492" s="462">
        <v>200</v>
      </c>
      <c r="Z492" s="453">
        <v>100</v>
      </c>
      <c r="AA492" s="453">
        <v>100</v>
      </c>
      <c r="AB492" s="453">
        <v>16.3</v>
      </c>
      <c r="AC492" s="462">
        <v>1</v>
      </c>
      <c r="AD492" s="500" t="s">
        <v>33</v>
      </c>
    </row>
    <row r="493" spans="1:30" ht="15" thickBot="1">
      <c r="A493" s="588" t="s">
        <v>275</v>
      </c>
      <c r="B493" s="590"/>
      <c r="C493" s="520">
        <v>45317</v>
      </c>
      <c r="D493" s="588" t="s">
        <v>23</v>
      </c>
      <c r="E493" s="590"/>
      <c r="F493" s="496"/>
      <c r="G493" s="462">
        <v>24</v>
      </c>
      <c r="H493" s="455">
        <v>385</v>
      </c>
      <c r="I493" s="455">
        <v>69.3</v>
      </c>
      <c r="J493" s="455">
        <v>315.7</v>
      </c>
      <c r="K493" s="455">
        <v>11.3</v>
      </c>
      <c r="L493" s="454">
        <v>82</v>
      </c>
      <c r="M493" s="462">
        <v>163</v>
      </c>
      <c r="N493" s="588" t="s">
        <v>2573</v>
      </c>
      <c r="O493" s="589"/>
      <c r="P493" s="590"/>
      <c r="Q493" s="454">
        <v>17.899999999999999</v>
      </c>
      <c r="R493" s="454">
        <v>52.8</v>
      </c>
      <c r="S493" s="462">
        <v>0</v>
      </c>
      <c r="T493" s="462">
        <v>0</v>
      </c>
      <c r="U493" s="462">
        <v>100</v>
      </c>
      <c r="V493" s="462">
        <v>237</v>
      </c>
      <c r="W493" s="462">
        <v>417</v>
      </c>
      <c r="X493" s="462">
        <v>5450</v>
      </c>
      <c r="Y493" s="462">
        <v>450</v>
      </c>
      <c r="Z493" s="453">
        <v>69.3</v>
      </c>
      <c r="AA493" s="453">
        <v>315.7</v>
      </c>
      <c r="AB493" s="453">
        <v>11.3</v>
      </c>
      <c r="AC493" s="462">
        <v>1</v>
      </c>
      <c r="AD493" s="500" t="s">
        <v>33</v>
      </c>
    </row>
    <row r="494" spans="1:30" ht="15" thickBot="1">
      <c r="A494" s="588" t="s">
        <v>27</v>
      </c>
      <c r="B494" s="590"/>
      <c r="C494" s="520">
        <v>45317</v>
      </c>
      <c r="D494" s="588" t="s">
        <v>23</v>
      </c>
      <c r="E494" s="590"/>
      <c r="F494" s="496"/>
      <c r="G494" s="462">
        <v>24</v>
      </c>
      <c r="H494" s="455">
        <v>1750</v>
      </c>
      <c r="I494" s="455">
        <v>227.5</v>
      </c>
      <c r="J494" s="455">
        <v>1522.5</v>
      </c>
      <c r="K494" s="455">
        <v>37.08</v>
      </c>
      <c r="L494" s="454">
        <v>87</v>
      </c>
      <c r="M494" s="462">
        <v>163</v>
      </c>
      <c r="N494" s="588" t="s">
        <v>460</v>
      </c>
      <c r="O494" s="589"/>
      <c r="P494" s="590"/>
      <c r="Q494" s="454">
        <v>20.100000000000001</v>
      </c>
      <c r="R494" s="454">
        <v>64.900000000000006</v>
      </c>
      <c r="S494" s="462">
        <v>0</v>
      </c>
      <c r="T494" s="462">
        <v>0</v>
      </c>
      <c r="U494" s="462">
        <v>50</v>
      </c>
      <c r="V494" s="462">
        <v>218</v>
      </c>
      <c r="W494" s="462">
        <v>472</v>
      </c>
      <c r="X494" s="462">
        <v>2575</v>
      </c>
      <c r="Y494" s="462">
        <v>700</v>
      </c>
      <c r="Z494" s="453">
        <v>222.066</v>
      </c>
      <c r="AA494" s="453">
        <v>1522.5</v>
      </c>
      <c r="AB494" s="453">
        <v>37.08</v>
      </c>
      <c r="AC494" s="484">
        <v>0.97611000000000003</v>
      </c>
      <c r="AD494" s="500" t="s">
        <v>23</v>
      </c>
    </row>
    <row r="495" spans="1:30" ht="15" thickBot="1">
      <c r="A495" s="588" t="s">
        <v>296</v>
      </c>
      <c r="B495" s="590"/>
      <c r="C495" s="520">
        <v>45317</v>
      </c>
      <c r="D495" s="588" t="s">
        <v>23</v>
      </c>
      <c r="E495" s="590"/>
      <c r="F495" s="496"/>
      <c r="G495" s="462">
        <v>24</v>
      </c>
      <c r="H495" s="455">
        <v>1193</v>
      </c>
      <c r="I495" s="455">
        <v>238.6</v>
      </c>
      <c r="J495" s="455">
        <v>954.4</v>
      </c>
      <c r="K495" s="455">
        <v>38.89</v>
      </c>
      <c r="L495" s="454">
        <v>80</v>
      </c>
      <c r="M495" s="462">
        <v>163</v>
      </c>
      <c r="N495" s="588" t="s">
        <v>2574</v>
      </c>
      <c r="O495" s="589"/>
      <c r="P495" s="590"/>
      <c r="Q495" s="454">
        <v>18.399999999999999</v>
      </c>
      <c r="R495" s="454">
        <v>152</v>
      </c>
      <c r="S495" s="462">
        <v>0</v>
      </c>
      <c r="T495" s="462">
        <v>0</v>
      </c>
      <c r="U495" s="462">
        <v>75</v>
      </c>
      <c r="V495" s="496"/>
      <c r="W495" s="462">
        <v>413</v>
      </c>
      <c r="X495" s="462">
        <v>4900</v>
      </c>
      <c r="Y495" s="462">
        <v>1200</v>
      </c>
      <c r="Z495" s="453">
        <v>232.90100000000001</v>
      </c>
      <c r="AA495" s="453">
        <v>954.4</v>
      </c>
      <c r="AB495" s="453">
        <v>38.89</v>
      </c>
      <c r="AC495" s="484">
        <v>0.97611000000000003</v>
      </c>
      <c r="AD495" s="500" t="s">
        <v>23</v>
      </c>
    </row>
    <row r="496" spans="1:30" ht="15" thickBot="1">
      <c r="A496" s="588" t="s">
        <v>144</v>
      </c>
      <c r="B496" s="590"/>
      <c r="C496" s="520">
        <v>45317</v>
      </c>
      <c r="D496" s="588" t="s">
        <v>23</v>
      </c>
      <c r="E496" s="590"/>
      <c r="F496" s="496"/>
      <c r="G496" s="462">
        <v>24</v>
      </c>
      <c r="H496" s="455">
        <v>787</v>
      </c>
      <c r="I496" s="455">
        <v>94.44</v>
      </c>
      <c r="J496" s="455">
        <v>692.56</v>
      </c>
      <c r="K496" s="455">
        <v>15.39</v>
      </c>
      <c r="L496" s="454">
        <v>88</v>
      </c>
      <c r="M496" s="462">
        <v>163</v>
      </c>
      <c r="N496" s="588" t="s">
        <v>1704</v>
      </c>
      <c r="O496" s="589"/>
      <c r="P496" s="590"/>
      <c r="Q496" s="454">
        <v>18.600000000000001</v>
      </c>
      <c r="R496" s="454">
        <v>61.5</v>
      </c>
      <c r="S496" s="462">
        <v>0</v>
      </c>
      <c r="T496" s="462">
        <v>0</v>
      </c>
      <c r="U496" s="462">
        <v>30</v>
      </c>
      <c r="V496" s="462">
        <v>697</v>
      </c>
      <c r="W496" s="462">
        <v>396</v>
      </c>
      <c r="X496" s="462">
        <v>1690</v>
      </c>
      <c r="Y496" s="462">
        <v>500</v>
      </c>
      <c r="Z496" s="453">
        <v>92.183999999999997</v>
      </c>
      <c r="AA496" s="453">
        <v>692.56</v>
      </c>
      <c r="AB496" s="453">
        <v>15.39</v>
      </c>
      <c r="AC496" s="484">
        <v>0.97611000000000003</v>
      </c>
      <c r="AD496" s="500" t="s">
        <v>23</v>
      </c>
    </row>
    <row r="497" spans="1:30" ht="15" thickBot="1">
      <c r="A497" s="588" t="s">
        <v>1087</v>
      </c>
      <c r="B497" s="590"/>
      <c r="C497" s="520">
        <v>45306</v>
      </c>
      <c r="D497" s="588" t="s">
        <v>23</v>
      </c>
      <c r="E497" s="590"/>
      <c r="F497" s="496"/>
      <c r="G497" s="462">
        <v>24</v>
      </c>
      <c r="H497" s="455">
        <v>802</v>
      </c>
      <c r="I497" s="455">
        <v>104.26</v>
      </c>
      <c r="J497" s="455">
        <v>697.74</v>
      </c>
      <c r="K497" s="455">
        <v>13.83</v>
      </c>
      <c r="L497" s="454">
        <v>87</v>
      </c>
      <c r="M497" s="462">
        <v>133</v>
      </c>
      <c r="N497" s="588" t="s">
        <v>1705</v>
      </c>
      <c r="O497" s="589"/>
      <c r="P497" s="590"/>
      <c r="Q497" s="454">
        <v>14.5</v>
      </c>
      <c r="R497" s="454">
        <v>0</v>
      </c>
      <c r="S497" s="462">
        <v>3200</v>
      </c>
      <c r="T497" s="462">
        <v>2297</v>
      </c>
      <c r="U497" s="462">
        <v>50</v>
      </c>
      <c r="V497" s="496"/>
      <c r="W497" s="496"/>
      <c r="X497" s="462">
        <v>16200</v>
      </c>
      <c r="Y497" s="462">
        <v>450</v>
      </c>
      <c r="Z497" s="453">
        <v>101.77</v>
      </c>
      <c r="AA497" s="453">
        <v>697.74</v>
      </c>
      <c r="AB497" s="453">
        <v>13.83</v>
      </c>
      <c r="AC497" s="484">
        <v>0.97611000000000003</v>
      </c>
      <c r="AD497" s="500" t="s">
        <v>23</v>
      </c>
    </row>
    <row r="498" spans="1:30" ht="15" thickBot="1">
      <c r="A498" s="588" t="s">
        <v>180</v>
      </c>
      <c r="B498" s="590"/>
      <c r="C498" s="520">
        <v>45299</v>
      </c>
      <c r="D498" s="588" t="s">
        <v>23</v>
      </c>
      <c r="E498" s="590"/>
      <c r="F498" s="496"/>
      <c r="G498" s="462">
        <v>24</v>
      </c>
      <c r="H498" s="455">
        <v>1366</v>
      </c>
      <c r="I498" s="455">
        <v>478.1</v>
      </c>
      <c r="J498" s="455">
        <v>887.9</v>
      </c>
      <c r="K498" s="455">
        <v>77.930000000000007</v>
      </c>
      <c r="L498" s="454">
        <v>65</v>
      </c>
      <c r="M498" s="462">
        <v>163</v>
      </c>
      <c r="N498" s="588" t="s">
        <v>1706</v>
      </c>
      <c r="O498" s="589"/>
      <c r="P498" s="590"/>
      <c r="Q498" s="454">
        <v>18.5</v>
      </c>
      <c r="R498" s="454">
        <v>51.5</v>
      </c>
      <c r="S498" s="462">
        <v>0</v>
      </c>
      <c r="T498" s="462">
        <v>0</v>
      </c>
      <c r="U498" s="462">
        <v>50</v>
      </c>
      <c r="V498" s="496"/>
      <c r="W498" s="462">
        <v>471</v>
      </c>
      <c r="X498" s="462">
        <v>2130</v>
      </c>
      <c r="Y498" s="462">
        <v>1400</v>
      </c>
      <c r="Z498" s="453">
        <v>466.68099999999998</v>
      </c>
      <c r="AA498" s="453">
        <v>887.9</v>
      </c>
      <c r="AB498" s="453">
        <v>77.930000000000007</v>
      </c>
      <c r="AC498" s="484">
        <v>0.97611000000000003</v>
      </c>
      <c r="AD498" s="500" t="s">
        <v>23</v>
      </c>
    </row>
    <row r="499" spans="1:30" ht="15" thickBot="1">
      <c r="A499" s="588" t="s">
        <v>163</v>
      </c>
      <c r="B499" s="590"/>
      <c r="C499" s="520">
        <v>45317</v>
      </c>
      <c r="D499" s="588" t="s">
        <v>23</v>
      </c>
      <c r="E499" s="590"/>
      <c r="F499" s="496"/>
      <c r="G499" s="462">
        <v>24</v>
      </c>
      <c r="H499" s="455">
        <v>171</v>
      </c>
      <c r="I499" s="455">
        <v>150.47999999999999</v>
      </c>
      <c r="J499" s="455">
        <v>20.52</v>
      </c>
      <c r="K499" s="455">
        <v>24.53</v>
      </c>
      <c r="L499" s="454">
        <v>12</v>
      </c>
      <c r="M499" s="462">
        <v>163</v>
      </c>
      <c r="N499" s="588" t="s">
        <v>1707</v>
      </c>
      <c r="O499" s="589"/>
      <c r="P499" s="590"/>
      <c r="Q499" s="454">
        <v>16.5</v>
      </c>
      <c r="R499" s="454">
        <v>55.5</v>
      </c>
      <c r="S499" s="462">
        <v>0</v>
      </c>
      <c r="T499" s="462">
        <v>0</v>
      </c>
      <c r="U499" s="462">
        <v>190</v>
      </c>
      <c r="V499" s="462">
        <v>225</v>
      </c>
      <c r="W499" s="462">
        <v>440</v>
      </c>
      <c r="X499" s="462">
        <v>20400</v>
      </c>
      <c r="Y499" s="462">
        <v>320</v>
      </c>
      <c r="Z499" s="453">
        <v>146.886</v>
      </c>
      <c r="AA499" s="453">
        <v>20.52</v>
      </c>
      <c r="AB499" s="453">
        <v>24.53</v>
      </c>
      <c r="AC499" s="484">
        <v>0.97611000000000003</v>
      </c>
      <c r="AD499" s="500" t="s">
        <v>23</v>
      </c>
    </row>
    <row r="500" spans="1:30" ht="15" thickBot="1">
      <c r="A500" s="588" t="s">
        <v>250</v>
      </c>
      <c r="B500" s="590"/>
      <c r="C500" s="520">
        <v>45317</v>
      </c>
      <c r="D500" s="588" t="s">
        <v>23</v>
      </c>
      <c r="E500" s="590"/>
      <c r="F500" s="496"/>
      <c r="G500" s="462">
        <v>24</v>
      </c>
      <c r="H500" s="455">
        <v>382</v>
      </c>
      <c r="I500" s="455">
        <v>380.09</v>
      </c>
      <c r="J500" s="455">
        <v>1.91</v>
      </c>
      <c r="K500" s="455">
        <v>61.96</v>
      </c>
      <c r="L500" s="454">
        <v>0.5</v>
      </c>
      <c r="M500" s="462">
        <v>163</v>
      </c>
      <c r="N500" s="588" t="s">
        <v>1708</v>
      </c>
      <c r="O500" s="589"/>
      <c r="P500" s="590"/>
      <c r="Q500" s="454">
        <v>18.2</v>
      </c>
      <c r="R500" s="454">
        <v>55</v>
      </c>
      <c r="S500" s="462">
        <v>0</v>
      </c>
      <c r="T500" s="462">
        <v>0</v>
      </c>
      <c r="U500" s="462">
        <v>75</v>
      </c>
      <c r="V500" s="462">
        <v>202</v>
      </c>
      <c r="W500" s="462">
        <v>406</v>
      </c>
      <c r="X500" s="462">
        <v>9500</v>
      </c>
      <c r="Y500" s="462">
        <v>310</v>
      </c>
      <c r="Z500" s="453">
        <v>371.012</v>
      </c>
      <c r="AA500" s="453">
        <v>1.91</v>
      </c>
      <c r="AB500" s="453">
        <v>61.96</v>
      </c>
      <c r="AC500" s="484">
        <v>0.97611000000000003</v>
      </c>
      <c r="AD500" s="500" t="s">
        <v>23</v>
      </c>
    </row>
    <row r="501" spans="1:30" ht="15" thickBot="1">
      <c r="A501" s="588" t="s">
        <v>482</v>
      </c>
      <c r="B501" s="590"/>
      <c r="C501" s="520">
        <v>45300</v>
      </c>
      <c r="D501" s="588" t="s">
        <v>23</v>
      </c>
      <c r="E501" s="590"/>
      <c r="F501" s="496"/>
      <c r="G501" s="462">
        <v>24</v>
      </c>
      <c r="H501" s="455">
        <v>4460</v>
      </c>
      <c r="I501" s="455">
        <v>1070.4000000000001</v>
      </c>
      <c r="J501" s="455">
        <v>3389.6</v>
      </c>
      <c r="K501" s="455">
        <v>174.48</v>
      </c>
      <c r="L501" s="454">
        <v>76</v>
      </c>
      <c r="M501" s="462">
        <v>163</v>
      </c>
      <c r="N501" s="588" t="s">
        <v>1235</v>
      </c>
      <c r="O501" s="589"/>
      <c r="P501" s="590"/>
      <c r="Q501" s="454">
        <v>17.600000000000001</v>
      </c>
      <c r="R501" s="454">
        <v>58.5</v>
      </c>
      <c r="S501" s="462">
        <v>0</v>
      </c>
      <c r="T501" s="462">
        <v>0</v>
      </c>
      <c r="U501" s="462">
        <v>80</v>
      </c>
      <c r="V501" s="462">
        <v>537</v>
      </c>
      <c r="W501" s="462">
        <v>451</v>
      </c>
      <c r="X501" s="462">
        <v>1160</v>
      </c>
      <c r="Y501" s="462">
        <v>3800</v>
      </c>
      <c r="Z501" s="453">
        <v>1044.8330000000001</v>
      </c>
      <c r="AA501" s="453">
        <v>3389.6</v>
      </c>
      <c r="AB501" s="453">
        <v>174.48</v>
      </c>
      <c r="AC501" s="484">
        <v>0.97611000000000003</v>
      </c>
      <c r="AD501" s="500" t="s">
        <v>23</v>
      </c>
    </row>
    <row r="502" spans="1:30" ht="15" thickBot="1">
      <c r="A502" s="588" t="s">
        <v>642</v>
      </c>
      <c r="B502" s="590"/>
      <c r="C502" s="520">
        <v>45321</v>
      </c>
      <c r="D502" s="588" t="s">
        <v>23</v>
      </c>
      <c r="E502" s="590"/>
      <c r="F502" s="496"/>
      <c r="G502" s="462">
        <v>24</v>
      </c>
      <c r="H502" s="455">
        <v>1819</v>
      </c>
      <c r="I502" s="455">
        <v>1236.92</v>
      </c>
      <c r="J502" s="455">
        <v>582.08000000000004</v>
      </c>
      <c r="K502" s="455">
        <v>201.62</v>
      </c>
      <c r="L502" s="454">
        <v>32</v>
      </c>
      <c r="M502" s="462">
        <v>163</v>
      </c>
      <c r="N502" s="588" t="s">
        <v>2698</v>
      </c>
      <c r="O502" s="589"/>
      <c r="P502" s="590"/>
      <c r="Q502" s="454">
        <v>19.3</v>
      </c>
      <c r="R502" s="454">
        <v>61.8</v>
      </c>
      <c r="S502" s="462">
        <v>0</v>
      </c>
      <c r="T502" s="462">
        <v>0</v>
      </c>
      <c r="U502" s="462">
        <v>470</v>
      </c>
      <c r="V502" s="496"/>
      <c r="W502" s="462">
        <v>418</v>
      </c>
      <c r="X502" s="462">
        <v>3400</v>
      </c>
      <c r="Y502" s="462">
        <v>2500</v>
      </c>
      <c r="Z502" s="453">
        <v>1207.376</v>
      </c>
      <c r="AA502" s="453">
        <v>582.08000000000004</v>
      </c>
      <c r="AB502" s="453">
        <v>201.62</v>
      </c>
      <c r="AC502" s="484">
        <v>0.97611000000000003</v>
      </c>
      <c r="AD502" s="500" t="s">
        <v>23</v>
      </c>
    </row>
    <row r="503" spans="1:30" ht="15" thickBot="1">
      <c r="A503" s="588" t="s">
        <v>909</v>
      </c>
      <c r="B503" s="590"/>
      <c r="C503" s="520">
        <v>45317</v>
      </c>
      <c r="D503" s="588" t="s">
        <v>23</v>
      </c>
      <c r="E503" s="590"/>
      <c r="F503" s="496"/>
      <c r="G503" s="462">
        <v>24</v>
      </c>
      <c r="H503" s="455">
        <v>1730</v>
      </c>
      <c r="I503" s="455">
        <v>207.6</v>
      </c>
      <c r="J503" s="455">
        <v>1522.4</v>
      </c>
      <c r="K503" s="455">
        <v>33.840000000000003</v>
      </c>
      <c r="L503" s="454">
        <v>88</v>
      </c>
      <c r="M503" s="462">
        <v>163</v>
      </c>
      <c r="N503" s="588" t="s">
        <v>2575</v>
      </c>
      <c r="O503" s="589"/>
      <c r="P503" s="590"/>
      <c r="Q503" s="454">
        <v>17.8</v>
      </c>
      <c r="R503" s="454">
        <v>57</v>
      </c>
      <c r="S503" s="462">
        <v>0</v>
      </c>
      <c r="T503" s="462">
        <v>0</v>
      </c>
      <c r="U503" s="462">
        <v>70</v>
      </c>
      <c r="V503" s="496"/>
      <c r="W503" s="462">
        <v>424</v>
      </c>
      <c r="X503" s="462">
        <v>1470</v>
      </c>
      <c r="Y503" s="462">
        <v>2400</v>
      </c>
      <c r="Z503" s="453">
        <v>202.64099999999999</v>
      </c>
      <c r="AA503" s="453">
        <v>1522.4</v>
      </c>
      <c r="AB503" s="453">
        <v>33.840000000000003</v>
      </c>
      <c r="AC503" s="484">
        <v>0.97611000000000003</v>
      </c>
      <c r="AD503" s="500" t="s">
        <v>23</v>
      </c>
    </row>
    <row r="504" spans="1:30" ht="15" thickBot="1">
      <c r="A504" s="588" t="s">
        <v>492</v>
      </c>
      <c r="B504" s="590"/>
      <c r="C504" s="520">
        <v>45319</v>
      </c>
      <c r="D504" s="588" t="s">
        <v>23</v>
      </c>
      <c r="E504" s="590"/>
      <c r="F504" s="496"/>
      <c r="G504" s="462">
        <v>24</v>
      </c>
      <c r="H504" s="455">
        <v>748</v>
      </c>
      <c r="I504" s="455">
        <v>344.08</v>
      </c>
      <c r="J504" s="455">
        <v>403.92</v>
      </c>
      <c r="K504" s="455">
        <v>56.09</v>
      </c>
      <c r="L504" s="454">
        <v>54</v>
      </c>
      <c r="M504" s="462">
        <v>163</v>
      </c>
      <c r="N504" s="588" t="s">
        <v>2576</v>
      </c>
      <c r="O504" s="589"/>
      <c r="P504" s="590"/>
      <c r="Q504" s="454">
        <v>18.7</v>
      </c>
      <c r="R504" s="454">
        <v>54.3</v>
      </c>
      <c r="S504" s="462">
        <v>0</v>
      </c>
      <c r="T504" s="462">
        <v>0</v>
      </c>
      <c r="U504" s="462">
        <v>60</v>
      </c>
      <c r="V504" s="496"/>
      <c r="W504" s="462">
        <v>417</v>
      </c>
      <c r="X504" s="462">
        <v>5375</v>
      </c>
      <c r="Y504" s="462">
        <v>1400</v>
      </c>
      <c r="Z504" s="453">
        <v>335.86200000000002</v>
      </c>
      <c r="AA504" s="453">
        <v>403.92</v>
      </c>
      <c r="AB504" s="453">
        <v>56.09</v>
      </c>
      <c r="AC504" s="484">
        <v>0.97611000000000003</v>
      </c>
      <c r="AD504" s="500" t="s">
        <v>23</v>
      </c>
    </row>
    <row r="505" spans="1:30" ht="15" thickBot="1">
      <c r="A505" s="588" t="s">
        <v>796</v>
      </c>
      <c r="B505" s="590"/>
      <c r="C505" s="520">
        <v>45319</v>
      </c>
      <c r="D505" s="588" t="s">
        <v>23</v>
      </c>
      <c r="E505" s="590"/>
      <c r="F505" s="496"/>
      <c r="G505" s="462">
        <v>24</v>
      </c>
      <c r="H505" s="455">
        <v>1767</v>
      </c>
      <c r="I505" s="455">
        <v>1484.28</v>
      </c>
      <c r="J505" s="455">
        <v>282.72000000000003</v>
      </c>
      <c r="K505" s="455">
        <v>241.94</v>
      </c>
      <c r="L505" s="454">
        <v>16</v>
      </c>
      <c r="M505" s="462">
        <v>163</v>
      </c>
      <c r="N505" s="588" t="s">
        <v>1709</v>
      </c>
      <c r="O505" s="589"/>
      <c r="P505" s="590"/>
      <c r="Q505" s="454">
        <v>17.7</v>
      </c>
      <c r="R505" s="454">
        <v>56.3</v>
      </c>
      <c r="S505" s="462">
        <v>0</v>
      </c>
      <c r="T505" s="462">
        <v>0</v>
      </c>
      <c r="U505" s="462">
        <v>120</v>
      </c>
      <c r="V505" s="462">
        <v>175</v>
      </c>
      <c r="W505" s="462">
        <v>442</v>
      </c>
      <c r="X505" s="462">
        <v>14300</v>
      </c>
      <c r="Y505" s="462">
        <v>2100</v>
      </c>
      <c r="Z505" s="453">
        <v>1448.828</v>
      </c>
      <c r="AA505" s="453">
        <v>282.72000000000003</v>
      </c>
      <c r="AB505" s="453">
        <v>241.94</v>
      </c>
      <c r="AC505" s="484">
        <v>0.97611000000000003</v>
      </c>
      <c r="AD505" s="500" t="s">
        <v>23</v>
      </c>
    </row>
    <row r="506" spans="1:30" ht="15" thickBot="1">
      <c r="A506" s="588" t="s">
        <v>690</v>
      </c>
      <c r="B506" s="590"/>
      <c r="C506" s="520">
        <v>45319</v>
      </c>
      <c r="D506" s="588" t="s">
        <v>23</v>
      </c>
      <c r="E506" s="590"/>
      <c r="F506" s="496"/>
      <c r="G506" s="462">
        <v>24</v>
      </c>
      <c r="H506" s="455">
        <v>2750</v>
      </c>
      <c r="I506" s="455">
        <v>2475</v>
      </c>
      <c r="J506" s="455">
        <v>275</v>
      </c>
      <c r="K506" s="455">
        <v>403.43</v>
      </c>
      <c r="L506" s="454">
        <v>10</v>
      </c>
      <c r="M506" s="462">
        <v>163</v>
      </c>
      <c r="N506" s="588" t="s">
        <v>2151</v>
      </c>
      <c r="O506" s="589"/>
      <c r="P506" s="590"/>
      <c r="Q506" s="454">
        <v>19.3</v>
      </c>
      <c r="R506" s="454">
        <v>58</v>
      </c>
      <c r="S506" s="462">
        <v>0</v>
      </c>
      <c r="T506" s="462">
        <v>0</v>
      </c>
      <c r="U506" s="462">
        <v>100</v>
      </c>
      <c r="V506" s="462">
        <v>376</v>
      </c>
      <c r="W506" s="462">
        <v>422</v>
      </c>
      <c r="X506" s="462">
        <v>14500</v>
      </c>
      <c r="Y506" s="462">
        <v>2250</v>
      </c>
      <c r="Z506" s="453">
        <v>2415.8850000000002</v>
      </c>
      <c r="AA506" s="453">
        <v>275</v>
      </c>
      <c r="AB506" s="453">
        <v>403.43</v>
      </c>
      <c r="AC506" s="484">
        <v>0.97611000000000003</v>
      </c>
      <c r="AD506" s="500" t="s">
        <v>23</v>
      </c>
    </row>
    <row r="507" spans="1:30" ht="15" thickBot="1">
      <c r="A507" s="588" t="s">
        <v>1173</v>
      </c>
      <c r="B507" s="590"/>
      <c r="C507" s="520">
        <v>45312</v>
      </c>
      <c r="D507" s="588" t="s">
        <v>23</v>
      </c>
      <c r="E507" s="590"/>
      <c r="F507" s="496"/>
      <c r="G507" s="462">
        <v>24</v>
      </c>
      <c r="H507" s="455">
        <v>1162</v>
      </c>
      <c r="I507" s="455">
        <v>720.44</v>
      </c>
      <c r="J507" s="455">
        <v>441.56</v>
      </c>
      <c r="K507" s="455">
        <v>117.43</v>
      </c>
      <c r="L507" s="454">
        <v>38</v>
      </c>
      <c r="M507" s="462">
        <v>163</v>
      </c>
      <c r="N507" s="588" t="s">
        <v>1710</v>
      </c>
      <c r="O507" s="589"/>
      <c r="P507" s="590"/>
      <c r="Q507" s="454">
        <v>19.3</v>
      </c>
      <c r="R507" s="454">
        <v>56</v>
      </c>
      <c r="S507" s="462">
        <v>0</v>
      </c>
      <c r="T507" s="462">
        <v>0</v>
      </c>
      <c r="U507" s="462">
        <v>90</v>
      </c>
      <c r="V507" s="462">
        <v>361</v>
      </c>
      <c r="W507" s="462">
        <v>440</v>
      </c>
      <c r="X507" s="462">
        <v>7200</v>
      </c>
      <c r="Y507" s="462">
        <v>1100</v>
      </c>
      <c r="Z507" s="453">
        <v>703.23299999999995</v>
      </c>
      <c r="AA507" s="453">
        <v>441.56</v>
      </c>
      <c r="AB507" s="453">
        <v>117.43</v>
      </c>
      <c r="AC507" s="484">
        <v>0.97611000000000003</v>
      </c>
      <c r="AD507" s="500" t="s">
        <v>23</v>
      </c>
    </row>
    <row r="508" spans="1:30" ht="15" thickBot="1">
      <c r="A508" s="588" t="s">
        <v>1132</v>
      </c>
      <c r="B508" s="590"/>
      <c r="C508" s="520">
        <v>45319</v>
      </c>
      <c r="D508" s="588" t="s">
        <v>23</v>
      </c>
      <c r="E508" s="590"/>
      <c r="F508" s="496"/>
      <c r="G508" s="462">
        <v>24</v>
      </c>
      <c r="H508" s="455">
        <v>1058</v>
      </c>
      <c r="I508" s="455">
        <v>444.36</v>
      </c>
      <c r="J508" s="455">
        <v>613.64</v>
      </c>
      <c r="K508" s="455">
        <v>72.430000000000007</v>
      </c>
      <c r="L508" s="454">
        <v>58</v>
      </c>
      <c r="M508" s="462">
        <v>163</v>
      </c>
      <c r="N508" s="588" t="s">
        <v>1069</v>
      </c>
      <c r="O508" s="589"/>
      <c r="P508" s="590"/>
      <c r="Q508" s="454">
        <v>18</v>
      </c>
      <c r="R508" s="454">
        <v>54.8</v>
      </c>
      <c r="S508" s="462">
        <v>0</v>
      </c>
      <c r="T508" s="462">
        <v>0</v>
      </c>
      <c r="U508" s="462">
        <v>70</v>
      </c>
      <c r="V508" s="496"/>
      <c r="W508" s="462">
        <v>328</v>
      </c>
      <c r="X508" s="462">
        <v>3325</v>
      </c>
      <c r="Y508" s="462">
        <v>620</v>
      </c>
      <c r="Z508" s="453">
        <v>433.74599999999998</v>
      </c>
      <c r="AA508" s="453">
        <v>613.64</v>
      </c>
      <c r="AB508" s="453">
        <v>72.430000000000007</v>
      </c>
      <c r="AC508" s="484">
        <v>0.97611000000000003</v>
      </c>
      <c r="AD508" s="500" t="s">
        <v>23</v>
      </c>
    </row>
    <row r="509" spans="1:30" ht="15" thickBot="1">
      <c r="A509" s="588" t="s">
        <v>1474</v>
      </c>
      <c r="B509" s="590"/>
      <c r="C509" s="520">
        <v>45313</v>
      </c>
      <c r="D509" s="588" t="s">
        <v>23</v>
      </c>
      <c r="E509" s="590"/>
      <c r="F509" s="496"/>
      <c r="G509" s="462">
        <v>24</v>
      </c>
      <c r="H509" s="455">
        <v>496</v>
      </c>
      <c r="I509" s="455">
        <v>297.60000000000002</v>
      </c>
      <c r="J509" s="455">
        <v>198.4</v>
      </c>
      <c r="K509" s="455">
        <v>48.51</v>
      </c>
      <c r="L509" s="454">
        <v>40</v>
      </c>
      <c r="M509" s="462">
        <v>163</v>
      </c>
      <c r="N509" s="588" t="s">
        <v>1260</v>
      </c>
      <c r="O509" s="589"/>
      <c r="P509" s="590"/>
      <c r="Q509" s="454">
        <v>17.7</v>
      </c>
      <c r="R509" s="454">
        <v>51</v>
      </c>
      <c r="S509" s="462">
        <v>0</v>
      </c>
      <c r="T509" s="462">
        <v>0</v>
      </c>
      <c r="U509" s="462">
        <v>130</v>
      </c>
      <c r="V509" s="462">
        <v>348</v>
      </c>
      <c r="W509" s="462">
        <v>442</v>
      </c>
      <c r="X509" s="462">
        <v>10500</v>
      </c>
      <c r="Y509" s="462">
        <v>600</v>
      </c>
      <c r="Z509" s="453">
        <v>290.49200000000002</v>
      </c>
      <c r="AA509" s="453">
        <v>198.4</v>
      </c>
      <c r="AB509" s="453">
        <v>48.51</v>
      </c>
      <c r="AC509" s="484">
        <v>0.97611000000000003</v>
      </c>
      <c r="AD509" s="500" t="s">
        <v>23</v>
      </c>
    </row>
    <row r="510" spans="1:30" ht="15" thickBot="1">
      <c r="A510" s="588" t="s">
        <v>1711</v>
      </c>
      <c r="B510" s="590"/>
      <c r="C510" s="520">
        <v>45319</v>
      </c>
      <c r="D510" s="588" t="s">
        <v>23</v>
      </c>
      <c r="E510" s="590"/>
      <c r="F510" s="496"/>
      <c r="G510" s="462">
        <v>24</v>
      </c>
      <c r="H510" s="455">
        <v>1693</v>
      </c>
      <c r="I510" s="455">
        <v>1489.84</v>
      </c>
      <c r="J510" s="455">
        <v>203.16</v>
      </c>
      <c r="K510" s="455">
        <v>242.84</v>
      </c>
      <c r="L510" s="454">
        <v>12</v>
      </c>
      <c r="M510" s="462">
        <v>163</v>
      </c>
      <c r="N510" s="588" t="s">
        <v>467</v>
      </c>
      <c r="O510" s="589"/>
      <c r="P510" s="590"/>
      <c r="Q510" s="454">
        <v>17.3</v>
      </c>
      <c r="R510" s="454">
        <v>51.4</v>
      </c>
      <c r="S510" s="462">
        <v>0</v>
      </c>
      <c r="T510" s="462">
        <v>0</v>
      </c>
      <c r="U510" s="462">
        <v>45</v>
      </c>
      <c r="V510" s="462">
        <v>368</v>
      </c>
      <c r="W510" s="462">
        <v>368</v>
      </c>
      <c r="X510" s="462">
        <v>8900</v>
      </c>
      <c r="Y510" s="462">
        <v>1800</v>
      </c>
      <c r="Z510" s="453">
        <v>1454.2550000000001</v>
      </c>
      <c r="AA510" s="453">
        <v>203.16</v>
      </c>
      <c r="AB510" s="453">
        <v>242.84</v>
      </c>
      <c r="AC510" s="484">
        <v>0.97611000000000003</v>
      </c>
      <c r="AD510" s="500" t="s">
        <v>23</v>
      </c>
    </row>
    <row r="511" spans="1:30" ht="15" thickBot="1">
      <c r="A511" s="588" t="s">
        <v>1712</v>
      </c>
      <c r="B511" s="590"/>
      <c r="C511" s="520">
        <v>45313</v>
      </c>
      <c r="D511" s="588" t="s">
        <v>23</v>
      </c>
      <c r="E511" s="590"/>
      <c r="F511" s="496"/>
      <c r="G511" s="462">
        <v>24</v>
      </c>
      <c r="H511" s="455">
        <v>587</v>
      </c>
      <c r="I511" s="455">
        <v>581.13</v>
      </c>
      <c r="J511" s="455">
        <v>5.87</v>
      </c>
      <c r="K511" s="455">
        <v>94.72</v>
      </c>
      <c r="L511" s="454">
        <v>1</v>
      </c>
      <c r="M511" s="462">
        <v>163</v>
      </c>
      <c r="N511" s="588" t="s">
        <v>1713</v>
      </c>
      <c r="O511" s="589"/>
      <c r="P511" s="590"/>
      <c r="Q511" s="454">
        <v>18.7</v>
      </c>
      <c r="R511" s="454">
        <v>49.2</v>
      </c>
      <c r="S511" s="462">
        <v>0</v>
      </c>
      <c r="T511" s="462">
        <v>0</v>
      </c>
      <c r="U511" s="462">
        <v>50</v>
      </c>
      <c r="V511" s="462">
        <v>252</v>
      </c>
      <c r="W511" s="462">
        <v>388</v>
      </c>
      <c r="X511" s="462">
        <v>10500</v>
      </c>
      <c r="Y511" s="462">
        <v>600</v>
      </c>
      <c r="Z511" s="453">
        <v>567.24900000000002</v>
      </c>
      <c r="AA511" s="453">
        <v>5.87</v>
      </c>
      <c r="AB511" s="453">
        <v>94.72</v>
      </c>
      <c r="AC511" s="484">
        <v>0.97611000000000003</v>
      </c>
      <c r="AD511" s="500" t="s">
        <v>23</v>
      </c>
    </row>
    <row r="512" spans="1:30" ht="15" thickBot="1">
      <c r="A512" s="591" t="s">
        <v>37</v>
      </c>
      <c r="B512" s="590"/>
      <c r="C512" s="496"/>
      <c r="D512" s="591" t="s">
        <v>23</v>
      </c>
      <c r="E512" s="590"/>
      <c r="F512" s="496"/>
      <c r="G512" s="496"/>
      <c r="H512" s="521">
        <v>33124</v>
      </c>
      <c r="I512" s="521">
        <v>15594.06</v>
      </c>
      <c r="J512" s="521">
        <v>17529.939999999999</v>
      </c>
      <c r="K512" s="521">
        <v>2512.3200000000002</v>
      </c>
      <c r="L512" s="496"/>
      <c r="M512" s="522">
        <v>161</v>
      </c>
      <c r="N512" s="504"/>
      <c r="O512" s="483"/>
      <c r="P512" s="452"/>
      <c r="Q512" s="496"/>
      <c r="R512" s="496"/>
      <c r="S512" s="496"/>
      <c r="T512" s="496"/>
      <c r="U512" s="496"/>
      <c r="V512" s="496"/>
      <c r="W512" s="496"/>
      <c r="X512" s="496"/>
      <c r="Y512" s="462">
        <v>33670</v>
      </c>
      <c r="Z512" s="523">
        <v>15306.84</v>
      </c>
      <c r="AA512" s="523">
        <v>17529.939999999999</v>
      </c>
      <c r="AB512" s="523">
        <v>2512.3200000000002</v>
      </c>
      <c r="AC512" s="496"/>
      <c r="AD512" s="496"/>
    </row>
    <row r="513" spans="1:30" ht="15" thickBot="1">
      <c r="A513" s="519" t="s">
        <v>1236</v>
      </c>
      <c r="D513" s="597" t="s">
        <v>440</v>
      </c>
      <c r="E513" s="595"/>
      <c r="F513" s="598" t="s">
        <v>440</v>
      </c>
      <c r="G513" s="595"/>
      <c r="H513" s="597" t="s">
        <v>1113</v>
      </c>
      <c r="I513" s="595"/>
      <c r="J513" s="595"/>
    </row>
    <row r="514" spans="1:30" ht="15" thickBot="1">
      <c r="A514" s="601" t="s">
        <v>315</v>
      </c>
      <c r="B514" s="602"/>
      <c r="C514" s="601" t="s">
        <v>38</v>
      </c>
      <c r="D514" s="601" t="s">
        <v>76</v>
      </c>
      <c r="E514" s="602"/>
      <c r="F514" s="601" t="s">
        <v>441</v>
      </c>
      <c r="G514" s="601" t="s">
        <v>442</v>
      </c>
      <c r="H514" s="601" t="s">
        <v>443</v>
      </c>
      <c r="I514" s="601" t="s">
        <v>314</v>
      </c>
      <c r="J514" s="601" t="s">
        <v>444</v>
      </c>
      <c r="K514" s="601" t="s">
        <v>445</v>
      </c>
      <c r="L514" s="601" t="s">
        <v>173</v>
      </c>
      <c r="M514" s="601" t="s">
        <v>446</v>
      </c>
      <c r="N514" s="445" t="s">
        <v>447</v>
      </c>
      <c r="O514" s="502"/>
      <c r="P514" s="443"/>
      <c r="Q514" s="601" t="s">
        <v>336</v>
      </c>
      <c r="R514" s="601" t="s">
        <v>448</v>
      </c>
      <c r="S514" s="601" t="s">
        <v>449</v>
      </c>
      <c r="T514" s="601" t="s">
        <v>450</v>
      </c>
      <c r="U514" s="490" t="s">
        <v>451</v>
      </c>
      <c r="V514" s="601" t="s">
        <v>136</v>
      </c>
      <c r="W514" s="601" t="s">
        <v>452</v>
      </c>
      <c r="X514" s="601" t="s">
        <v>453</v>
      </c>
      <c r="Y514" s="601" t="s">
        <v>454</v>
      </c>
      <c r="Z514" s="612" t="s">
        <v>314</v>
      </c>
      <c r="AA514" s="612" t="s">
        <v>444</v>
      </c>
      <c r="AB514" s="612" t="s">
        <v>445</v>
      </c>
      <c r="AC514" s="612" t="s">
        <v>455</v>
      </c>
      <c r="AD514" s="612" t="s">
        <v>1</v>
      </c>
    </row>
    <row r="515" spans="1:30" ht="15" thickBot="1">
      <c r="A515" s="603"/>
      <c r="B515" s="604"/>
      <c r="C515" s="605"/>
      <c r="D515" s="603"/>
      <c r="E515" s="604"/>
      <c r="F515" s="605"/>
      <c r="G515" s="605"/>
      <c r="H515" s="605"/>
      <c r="I515" s="605"/>
      <c r="J515" s="605"/>
      <c r="K515" s="605"/>
      <c r="L515" s="605"/>
      <c r="M515" s="605"/>
      <c r="N515" s="481" t="s">
        <v>456</v>
      </c>
      <c r="O515" s="479"/>
      <c r="P515" s="448"/>
      <c r="Q515" s="605"/>
      <c r="R515" s="605"/>
      <c r="S515" s="605"/>
      <c r="T515" s="605"/>
      <c r="U515" s="491" t="s">
        <v>457</v>
      </c>
      <c r="V515" s="605"/>
      <c r="W515" s="605"/>
      <c r="X515" s="605"/>
      <c r="Y515" s="605"/>
      <c r="Z515" s="613"/>
      <c r="AA515" s="613"/>
      <c r="AB515" s="613"/>
      <c r="AC515" s="613"/>
      <c r="AD515" s="613"/>
    </row>
    <row r="516" spans="1:30" ht="15" thickBot="1">
      <c r="A516" s="588" t="s">
        <v>921</v>
      </c>
      <c r="B516" s="590"/>
      <c r="C516" s="520">
        <v>45315</v>
      </c>
      <c r="D516" s="588" t="s">
        <v>127</v>
      </c>
      <c r="E516" s="590"/>
      <c r="F516" s="462">
        <v>0</v>
      </c>
      <c r="G516" s="462">
        <v>24</v>
      </c>
      <c r="H516" s="455">
        <v>61</v>
      </c>
      <c r="I516" s="455">
        <v>60.39</v>
      </c>
      <c r="J516" s="455">
        <v>0.61</v>
      </c>
      <c r="K516" s="455">
        <v>15.48</v>
      </c>
      <c r="L516" s="454">
        <v>1</v>
      </c>
      <c r="M516" s="462">
        <v>256</v>
      </c>
      <c r="N516" s="588" t="s">
        <v>1938</v>
      </c>
      <c r="O516" s="589"/>
      <c r="P516" s="590"/>
      <c r="Q516" s="454">
        <v>18.399999999999999</v>
      </c>
      <c r="R516" s="454">
        <v>0</v>
      </c>
      <c r="S516" s="462">
        <v>0</v>
      </c>
      <c r="T516" s="462">
        <v>0</v>
      </c>
      <c r="U516" s="462">
        <v>50</v>
      </c>
      <c r="V516" s="496"/>
      <c r="W516" s="496"/>
      <c r="X516" s="462">
        <v>1100</v>
      </c>
      <c r="Y516" s="462">
        <v>260</v>
      </c>
      <c r="Z516" s="453">
        <v>60.39</v>
      </c>
      <c r="AA516" s="453">
        <v>0.61</v>
      </c>
      <c r="AB516" s="453">
        <v>15.48</v>
      </c>
      <c r="AC516" s="462">
        <v>1</v>
      </c>
      <c r="AD516" s="500" t="s">
        <v>33</v>
      </c>
    </row>
    <row r="517" spans="1:30" ht="15" thickBot="1">
      <c r="A517" s="588" t="s">
        <v>1714</v>
      </c>
      <c r="B517" s="590"/>
      <c r="C517" s="520">
        <v>45315</v>
      </c>
      <c r="D517" s="588" t="s">
        <v>127</v>
      </c>
      <c r="E517" s="590"/>
      <c r="F517" s="462">
        <v>0</v>
      </c>
      <c r="G517" s="462">
        <v>24</v>
      </c>
      <c r="H517" s="455">
        <v>71</v>
      </c>
      <c r="I517" s="455">
        <v>69.58</v>
      </c>
      <c r="J517" s="455">
        <v>1.42</v>
      </c>
      <c r="K517" s="455">
        <v>10.220000000000001</v>
      </c>
      <c r="L517" s="454">
        <v>2</v>
      </c>
      <c r="M517" s="462">
        <v>147</v>
      </c>
      <c r="N517" s="588" t="s">
        <v>1715</v>
      </c>
      <c r="O517" s="589"/>
      <c r="P517" s="590"/>
      <c r="Q517" s="454">
        <v>18.7</v>
      </c>
      <c r="R517" s="454">
        <v>0</v>
      </c>
      <c r="S517" s="462">
        <v>0</v>
      </c>
      <c r="T517" s="462">
        <v>0</v>
      </c>
      <c r="U517" s="462">
        <v>50</v>
      </c>
      <c r="V517" s="496"/>
      <c r="W517" s="496"/>
      <c r="X517" s="462">
        <v>4870</v>
      </c>
      <c r="Y517" s="462">
        <v>100</v>
      </c>
      <c r="Z517" s="453">
        <v>69.58</v>
      </c>
      <c r="AA517" s="453">
        <v>1.42</v>
      </c>
      <c r="AB517" s="453">
        <v>10.220000000000001</v>
      </c>
      <c r="AC517" s="462">
        <v>1</v>
      </c>
      <c r="AD517" s="500" t="s">
        <v>33</v>
      </c>
    </row>
    <row r="518" spans="1:30" ht="15" thickBot="1">
      <c r="A518" s="588" t="s">
        <v>1311</v>
      </c>
      <c r="B518" s="590"/>
      <c r="C518" s="520">
        <v>45315</v>
      </c>
      <c r="D518" s="588" t="s">
        <v>127</v>
      </c>
      <c r="E518" s="590"/>
      <c r="F518" s="496"/>
      <c r="G518" s="462">
        <v>24</v>
      </c>
      <c r="H518" s="455">
        <v>454.75</v>
      </c>
      <c r="I518" s="455">
        <v>445.65499999999997</v>
      </c>
      <c r="J518" s="455">
        <v>9.0950000000000006</v>
      </c>
      <c r="K518" s="455">
        <v>72.64</v>
      </c>
      <c r="L518" s="454">
        <v>2</v>
      </c>
      <c r="M518" s="462">
        <v>163</v>
      </c>
      <c r="N518" s="588" t="s">
        <v>1716</v>
      </c>
      <c r="O518" s="589"/>
      <c r="P518" s="590"/>
      <c r="Q518" s="454">
        <v>24.8</v>
      </c>
      <c r="R518" s="454">
        <v>51.6</v>
      </c>
      <c r="S518" s="462">
        <v>0</v>
      </c>
      <c r="T518" s="462">
        <v>0</v>
      </c>
      <c r="U518" s="462">
        <v>60</v>
      </c>
      <c r="V518" s="462">
        <v>229</v>
      </c>
      <c r="W518" s="462">
        <v>400</v>
      </c>
      <c r="X518" s="462">
        <v>2100</v>
      </c>
      <c r="Y518" s="462">
        <v>595</v>
      </c>
      <c r="Z518" s="453">
        <v>445.65499999999997</v>
      </c>
      <c r="AA518" s="453">
        <v>9.0950000000000006</v>
      </c>
      <c r="AB518" s="453">
        <v>72.64</v>
      </c>
      <c r="AC518" s="462">
        <v>1</v>
      </c>
      <c r="AD518" s="500" t="s">
        <v>33</v>
      </c>
    </row>
    <row r="519" spans="1:30" ht="15" thickBot="1">
      <c r="A519" s="588" t="s">
        <v>206</v>
      </c>
      <c r="B519" s="590"/>
      <c r="C519" s="520">
        <v>45315</v>
      </c>
      <c r="D519" s="588" t="s">
        <v>127</v>
      </c>
      <c r="E519" s="590"/>
      <c r="F519" s="496"/>
      <c r="G519" s="462">
        <v>24</v>
      </c>
      <c r="H519" s="455">
        <v>80.25</v>
      </c>
      <c r="I519" s="455">
        <v>78.644999999999996</v>
      </c>
      <c r="J519" s="455">
        <v>1.605</v>
      </c>
      <c r="K519" s="455">
        <v>12.82</v>
      </c>
      <c r="L519" s="454">
        <v>2</v>
      </c>
      <c r="M519" s="462">
        <v>163</v>
      </c>
      <c r="N519" s="588" t="s">
        <v>1716</v>
      </c>
      <c r="O519" s="589"/>
      <c r="P519" s="590"/>
      <c r="Q519" s="454">
        <v>24.8</v>
      </c>
      <c r="R519" s="454">
        <v>51.6</v>
      </c>
      <c r="S519" s="462">
        <v>0</v>
      </c>
      <c r="T519" s="462">
        <v>0</v>
      </c>
      <c r="U519" s="462">
        <v>60</v>
      </c>
      <c r="V519" s="462">
        <v>229</v>
      </c>
      <c r="W519" s="462">
        <v>400</v>
      </c>
      <c r="X519" s="462">
        <v>2100</v>
      </c>
      <c r="Y519" s="462">
        <v>105</v>
      </c>
      <c r="Z519" s="453">
        <v>78.644999999999996</v>
      </c>
      <c r="AA519" s="453">
        <v>1.605</v>
      </c>
      <c r="AB519" s="453">
        <v>12.82</v>
      </c>
      <c r="AC519" s="462">
        <v>1</v>
      </c>
      <c r="AD519" s="500" t="s">
        <v>33</v>
      </c>
    </row>
    <row r="520" spans="1:30" ht="15" thickBot="1">
      <c r="A520" s="588" t="s">
        <v>305</v>
      </c>
      <c r="B520" s="590"/>
      <c r="C520" s="520">
        <v>45315</v>
      </c>
      <c r="D520" s="588" t="s">
        <v>127</v>
      </c>
      <c r="E520" s="590"/>
      <c r="F520" s="496"/>
      <c r="G520" s="462">
        <v>24</v>
      </c>
      <c r="H520" s="455">
        <v>105.3</v>
      </c>
      <c r="I520" s="455">
        <v>73.709999999999994</v>
      </c>
      <c r="J520" s="455">
        <v>31.59</v>
      </c>
      <c r="K520" s="455">
        <v>9.07</v>
      </c>
      <c r="L520" s="454">
        <v>30</v>
      </c>
      <c r="M520" s="462">
        <v>123</v>
      </c>
      <c r="N520" s="588" t="s">
        <v>1717</v>
      </c>
      <c r="O520" s="589"/>
      <c r="P520" s="590"/>
      <c r="Q520" s="454">
        <v>25.5</v>
      </c>
      <c r="R520" s="454">
        <v>54</v>
      </c>
      <c r="S520" s="462">
        <v>0</v>
      </c>
      <c r="T520" s="462">
        <v>0</v>
      </c>
      <c r="U520" s="462">
        <v>70</v>
      </c>
      <c r="V520" s="496"/>
      <c r="W520" s="462">
        <v>346</v>
      </c>
      <c r="X520" s="462">
        <v>31800</v>
      </c>
      <c r="Y520" s="462">
        <v>139</v>
      </c>
      <c r="Z520" s="453">
        <v>73.709999999999994</v>
      </c>
      <c r="AA520" s="453">
        <v>31.59</v>
      </c>
      <c r="AB520" s="453">
        <v>9.07</v>
      </c>
      <c r="AC520" s="462">
        <v>1</v>
      </c>
      <c r="AD520" s="500" t="s">
        <v>33</v>
      </c>
    </row>
    <row r="521" spans="1:30" ht="15" thickBot="1">
      <c r="A521" s="588" t="s">
        <v>1480</v>
      </c>
      <c r="B521" s="590"/>
      <c r="C521" s="520">
        <v>45315</v>
      </c>
      <c r="D521" s="588" t="s">
        <v>127</v>
      </c>
      <c r="E521" s="590"/>
      <c r="F521" s="496"/>
      <c r="G521" s="462">
        <v>24</v>
      </c>
      <c r="H521" s="455">
        <v>164.7</v>
      </c>
      <c r="I521" s="455">
        <v>115.29</v>
      </c>
      <c r="J521" s="455">
        <v>49.41</v>
      </c>
      <c r="K521" s="455">
        <v>14.18</v>
      </c>
      <c r="L521" s="454">
        <v>30</v>
      </c>
      <c r="M521" s="462">
        <v>123</v>
      </c>
      <c r="N521" s="588" t="s">
        <v>1717</v>
      </c>
      <c r="O521" s="589"/>
      <c r="P521" s="590"/>
      <c r="Q521" s="454">
        <v>25.5</v>
      </c>
      <c r="R521" s="454">
        <v>54</v>
      </c>
      <c r="S521" s="462">
        <v>0</v>
      </c>
      <c r="T521" s="462">
        <v>0</v>
      </c>
      <c r="U521" s="462">
        <v>70</v>
      </c>
      <c r="V521" s="496"/>
      <c r="W521" s="462">
        <v>346</v>
      </c>
      <c r="X521" s="462">
        <v>31800</v>
      </c>
      <c r="Y521" s="462">
        <v>216</v>
      </c>
      <c r="Z521" s="453">
        <v>115.29</v>
      </c>
      <c r="AA521" s="453">
        <v>49.41</v>
      </c>
      <c r="AB521" s="453">
        <v>14.18</v>
      </c>
      <c r="AC521" s="462">
        <v>1</v>
      </c>
      <c r="AD521" s="500" t="s">
        <v>33</v>
      </c>
    </row>
    <row r="522" spans="1:30" ht="15" thickBot="1">
      <c r="A522" s="591" t="s">
        <v>37</v>
      </c>
      <c r="B522" s="590"/>
      <c r="C522" s="496"/>
      <c r="D522" s="591" t="s">
        <v>127</v>
      </c>
      <c r="E522" s="590"/>
      <c r="F522" s="496"/>
      <c r="G522" s="496"/>
      <c r="H522" s="521">
        <v>937</v>
      </c>
      <c r="I522" s="521">
        <v>843.27</v>
      </c>
      <c r="J522" s="521">
        <v>93.73</v>
      </c>
      <c r="K522" s="521">
        <v>134.41</v>
      </c>
      <c r="L522" s="496"/>
      <c r="M522" s="522">
        <v>159</v>
      </c>
      <c r="N522" s="504"/>
      <c r="O522" s="483"/>
      <c r="P522" s="452"/>
      <c r="Q522" s="496"/>
      <c r="R522" s="496"/>
      <c r="S522" s="496"/>
      <c r="T522" s="496"/>
      <c r="U522" s="496"/>
      <c r="V522" s="496"/>
      <c r="W522" s="496"/>
      <c r="X522" s="496"/>
      <c r="Y522" s="462">
        <v>1415</v>
      </c>
      <c r="Z522" s="523">
        <v>843.27</v>
      </c>
      <c r="AA522" s="523">
        <v>93.73</v>
      </c>
      <c r="AB522" s="523">
        <v>134.41</v>
      </c>
      <c r="AC522" s="496"/>
      <c r="AD522" s="496"/>
    </row>
    <row r="523" spans="1:30" ht="15" thickBot="1">
      <c r="A523" s="519" t="s">
        <v>1237</v>
      </c>
      <c r="D523" s="597" t="s">
        <v>440</v>
      </c>
      <c r="E523" s="595"/>
      <c r="F523" s="598" t="s">
        <v>440</v>
      </c>
      <c r="G523" s="595"/>
      <c r="H523" s="597" t="s">
        <v>1113</v>
      </c>
      <c r="I523" s="595"/>
      <c r="J523" s="595"/>
    </row>
    <row r="524" spans="1:30" ht="15" thickBot="1">
      <c r="A524" s="601" t="s">
        <v>315</v>
      </c>
      <c r="B524" s="602"/>
      <c r="C524" s="601" t="s">
        <v>38</v>
      </c>
      <c r="D524" s="601" t="s">
        <v>76</v>
      </c>
      <c r="E524" s="602"/>
      <c r="F524" s="601" t="s">
        <v>441</v>
      </c>
      <c r="G524" s="601" t="s">
        <v>442</v>
      </c>
      <c r="H524" s="601" t="s">
        <v>443</v>
      </c>
      <c r="I524" s="601" t="s">
        <v>314</v>
      </c>
      <c r="J524" s="601" t="s">
        <v>444</v>
      </c>
      <c r="K524" s="601" t="s">
        <v>445</v>
      </c>
      <c r="L524" s="601" t="s">
        <v>173</v>
      </c>
      <c r="M524" s="601" t="s">
        <v>446</v>
      </c>
      <c r="N524" s="445" t="s">
        <v>447</v>
      </c>
      <c r="O524" s="502"/>
      <c r="P524" s="443"/>
      <c r="Q524" s="601" t="s">
        <v>336</v>
      </c>
      <c r="R524" s="601" t="s">
        <v>448</v>
      </c>
      <c r="S524" s="601" t="s">
        <v>449</v>
      </c>
      <c r="T524" s="601" t="s">
        <v>450</v>
      </c>
      <c r="U524" s="490" t="s">
        <v>451</v>
      </c>
      <c r="V524" s="601" t="s">
        <v>136</v>
      </c>
      <c r="W524" s="601" t="s">
        <v>452</v>
      </c>
      <c r="X524" s="601" t="s">
        <v>453</v>
      </c>
      <c r="Y524" s="601" t="s">
        <v>454</v>
      </c>
      <c r="Z524" s="612" t="s">
        <v>314</v>
      </c>
      <c r="AA524" s="612" t="s">
        <v>444</v>
      </c>
      <c r="AB524" s="612" t="s">
        <v>445</v>
      </c>
      <c r="AC524" s="612" t="s">
        <v>455</v>
      </c>
      <c r="AD524" s="612" t="s">
        <v>1</v>
      </c>
    </row>
    <row r="525" spans="1:30" ht="15" thickBot="1">
      <c r="A525" s="603"/>
      <c r="B525" s="604"/>
      <c r="C525" s="605"/>
      <c r="D525" s="603"/>
      <c r="E525" s="604"/>
      <c r="F525" s="605"/>
      <c r="G525" s="605"/>
      <c r="H525" s="605"/>
      <c r="I525" s="605"/>
      <c r="J525" s="605"/>
      <c r="K525" s="605"/>
      <c r="L525" s="605"/>
      <c r="M525" s="605"/>
      <c r="N525" s="481" t="s">
        <v>456</v>
      </c>
      <c r="O525" s="479"/>
      <c r="P525" s="448"/>
      <c r="Q525" s="605"/>
      <c r="R525" s="605"/>
      <c r="S525" s="605"/>
      <c r="T525" s="605"/>
      <c r="U525" s="491" t="s">
        <v>457</v>
      </c>
      <c r="V525" s="605"/>
      <c r="W525" s="605"/>
      <c r="X525" s="605"/>
      <c r="Y525" s="605"/>
      <c r="Z525" s="613"/>
      <c r="AA525" s="613"/>
      <c r="AB525" s="613"/>
      <c r="AC525" s="613"/>
      <c r="AD525" s="613"/>
    </row>
    <row r="526" spans="1:30" ht="15" thickBot="1">
      <c r="A526" s="588" t="s">
        <v>74</v>
      </c>
      <c r="B526" s="590"/>
      <c r="C526" s="520">
        <v>45310</v>
      </c>
      <c r="D526" s="588" t="s">
        <v>28</v>
      </c>
      <c r="E526" s="590"/>
      <c r="F526" s="496"/>
      <c r="G526" s="462">
        <v>24</v>
      </c>
      <c r="H526" s="455">
        <v>1844</v>
      </c>
      <c r="I526" s="455">
        <v>36.880000000000003</v>
      </c>
      <c r="J526" s="455">
        <v>1807.12</v>
      </c>
      <c r="K526" s="455">
        <v>0.67</v>
      </c>
      <c r="L526" s="454">
        <v>98</v>
      </c>
      <c r="M526" s="462">
        <v>18</v>
      </c>
      <c r="N526" s="588" t="s">
        <v>1718</v>
      </c>
      <c r="O526" s="589"/>
      <c r="P526" s="590"/>
      <c r="Q526" s="454">
        <v>32.6</v>
      </c>
      <c r="R526" s="454">
        <v>36</v>
      </c>
      <c r="S526" s="462">
        <v>0</v>
      </c>
      <c r="T526" s="462">
        <v>0</v>
      </c>
      <c r="U526" s="462">
        <v>350</v>
      </c>
      <c r="V526" s="462">
        <v>2696</v>
      </c>
      <c r="W526" s="462">
        <v>276</v>
      </c>
      <c r="X526" s="462">
        <v>10300</v>
      </c>
      <c r="Y526" s="462">
        <v>420</v>
      </c>
      <c r="Z526" s="453">
        <v>36.880000000000003</v>
      </c>
      <c r="AA526" s="453">
        <v>1807.12</v>
      </c>
      <c r="AB526" s="453">
        <v>0.67</v>
      </c>
      <c r="AC526" s="462">
        <v>1</v>
      </c>
      <c r="AD526" s="500" t="s">
        <v>22</v>
      </c>
    </row>
    <row r="527" spans="1:30" ht="15" thickBot="1">
      <c r="A527" s="588" t="s">
        <v>1190</v>
      </c>
      <c r="B527" s="590"/>
      <c r="C527" s="520">
        <v>45310</v>
      </c>
      <c r="D527" s="588" t="s">
        <v>28</v>
      </c>
      <c r="E527" s="590"/>
      <c r="F527" s="496"/>
      <c r="G527" s="462">
        <v>24</v>
      </c>
      <c r="H527" s="455">
        <v>1230</v>
      </c>
      <c r="I527" s="455">
        <v>24.6</v>
      </c>
      <c r="J527" s="455">
        <v>1205.4000000000001</v>
      </c>
      <c r="K527" s="455">
        <v>0.45</v>
      </c>
      <c r="L527" s="454">
        <v>98</v>
      </c>
      <c r="M527" s="462">
        <v>18</v>
      </c>
      <c r="N527" s="588" t="s">
        <v>1718</v>
      </c>
      <c r="O527" s="589"/>
      <c r="P527" s="590"/>
      <c r="Q527" s="454">
        <v>32.6</v>
      </c>
      <c r="R527" s="454">
        <v>36</v>
      </c>
      <c r="S527" s="462">
        <v>0</v>
      </c>
      <c r="T527" s="462">
        <v>0</v>
      </c>
      <c r="U527" s="462">
        <v>350</v>
      </c>
      <c r="V527" s="462">
        <v>2696</v>
      </c>
      <c r="W527" s="462">
        <v>276</v>
      </c>
      <c r="X527" s="462">
        <v>10300</v>
      </c>
      <c r="Y527" s="462">
        <v>280</v>
      </c>
      <c r="Z527" s="453">
        <v>24.6</v>
      </c>
      <c r="AA527" s="453">
        <v>1205.4000000000001</v>
      </c>
      <c r="AB527" s="453">
        <v>0.45</v>
      </c>
      <c r="AC527" s="462">
        <v>1</v>
      </c>
      <c r="AD527" s="500" t="s">
        <v>22</v>
      </c>
    </row>
    <row r="528" spans="1:30" ht="15" thickBot="1">
      <c r="A528" s="588" t="s">
        <v>153</v>
      </c>
      <c r="B528" s="590"/>
      <c r="C528" s="520">
        <v>45311</v>
      </c>
      <c r="D528" s="588" t="s">
        <v>28</v>
      </c>
      <c r="E528" s="590"/>
      <c r="F528" s="496"/>
      <c r="G528" s="462">
        <v>24</v>
      </c>
      <c r="H528" s="455">
        <v>67</v>
      </c>
      <c r="I528" s="455">
        <v>66.33</v>
      </c>
      <c r="J528" s="455">
        <v>0.67</v>
      </c>
      <c r="K528" s="455">
        <v>3.66</v>
      </c>
      <c r="L528" s="454">
        <v>1</v>
      </c>
      <c r="M528" s="462">
        <v>55</v>
      </c>
      <c r="N528" s="588" t="s">
        <v>1719</v>
      </c>
      <c r="O528" s="589"/>
      <c r="P528" s="590"/>
      <c r="Q528" s="454">
        <v>19.600000000000001</v>
      </c>
      <c r="R528" s="454">
        <v>48</v>
      </c>
      <c r="S528" s="462">
        <v>0</v>
      </c>
      <c r="T528" s="462">
        <v>0</v>
      </c>
      <c r="U528" s="462">
        <v>10</v>
      </c>
      <c r="V528" s="462">
        <v>185</v>
      </c>
      <c r="W528" s="462">
        <v>401</v>
      </c>
      <c r="X528" s="462">
        <v>0</v>
      </c>
      <c r="Y528" s="462">
        <v>120</v>
      </c>
      <c r="Z528" s="453">
        <v>66.33</v>
      </c>
      <c r="AA528" s="453">
        <v>0.67</v>
      </c>
      <c r="AB528" s="453">
        <v>3.66</v>
      </c>
      <c r="AC528" s="462">
        <v>1</v>
      </c>
      <c r="AD528" s="500" t="s">
        <v>22</v>
      </c>
    </row>
    <row r="529" spans="1:30" ht="15" thickBot="1">
      <c r="A529" s="588" t="s">
        <v>160</v>
      </c>
      <c r="B529" s="590"/>
      <c r="C529" s="520">
        <v>45316</v>
      </c>
      <c r="D529" s="588" t="s">
        <v>28</v>
      </c>
      <c r="E529" s="590"/>
      <c r="F529" s="496"/>
      <c r="G529" s="462">
        <v>24</v>
      </c>
      <c r="H529" s="455">
        <v>537</v>
      </c>
      <c r="I529" s="455">
        <v>118.14</v>
      </c>
      <c r="J529" s="455">
        <v>418.86</v>
      </c>
      <c r="K529" s="455">
        <v>14.89</v>
      </c>
      <c r="L529" s="454">
        <v>78</v>
      </c>
      <c r="M529" s="462">
        <v>126</v>
      </c>
      <c r="N529" s="588" t="s">
        <v>1720</v>
      </c>
      <c r="O529" s="589"/>
      <c r="P529" s="590"/>
      <c r="Q529" s="454">
        <v>21.5</v>
      </c>
      <c r="R529" s="454">
        <v>59.1</v>
      </c>
      <c r="S529" s="462">
        <v>0</v>
      </c>
      <c r="T529" s="462">
        <v>0</v>
      </c>
      <c r="U529" s="462">
        <v>310</v>
      </c>
      <c r="V529" s="462">
        <v>429</v>
      </c>
      <c r="W529" s="462">
        <v>459</v>
      </c>
      <c r="X529" s="462">
        <v>4500</v>
      </c>
      <c r="Y529" s="462">
        <v>595</v>
      </c>
      <c r="Z529" s="453">
        <v>118.14</v>
      </c>
      <c r="AA529" s="453">
        <v>418.86</v>
      </c>
      <c r="AB529" s="453">
        <v>14.89</v>
      </c>
      <c r="AC529" s="462">
        <v>1</v>
      </c>
      <c r="AD529" s="500" t="s">
        <v>22</v>
      </c>
    </row>
    <row r="530" spans="1:30" ht="15" thickBot="1">
      <c r="A530" s="588" t="s">
        <v>154</v>
      </c>
      <c r="B530" s="590"/>
      <c r="C530" s="520">
        <v>45300</v>
      </c>
      <c r="D530" s="588" t="s">
        <v>28</v>
      </c>
      <c r="E530" s="590"/>
      <c r="F530" s="496"/>
      <c r="G530" s="462">
        <v>24</v>
      </c>
      <c r="H530" s="455">
        <v>554</v>
      </c>
      <c r="I530" s="455">
        <v>44.32</v>
      </c>
      <c r="J530" s="455">
        <v>509.68</v>
      </c>
      <c r="K530" s="455">
        <v>2.48</v>
      </c>
      <c r="L530" s="454">
        <v>92</v>
      </c>
      <c r="M530" s="462">
        <v>56</v>
      </c>
      <c r="N530" s="588" t="s">
        <v>1721</v>
      </c>
      <c r="O530" s="589"/>
      <c r="P530" s="590"/>
      <c r="Q530" s="454">
        <v>15.8</v>
      </c>
      <c r="R530" s="454">
        <v>41</v>
      </c>
      <c r="S530" s="462">
        <v>0</v>
      </c>
      <c r="T530" s="462">
        <v>0</v>
      </c>
      <c r="U530" s="462">
        <v>350</v>
      </c>
      <c r="V530" s="462">
        <v>2456</v>
      </c>
      <c r="W530" s="462">
        <v>306</v>
      </c>
      <c r="X530" s="462">
        <v>900</v>
      </c>
      <c r="Y530" s="462">
        <v>400</v>
      </c>
      <c r="Z530" s="453">
        <v>44.32</v>
      </c>
      <c r="AA530" s="453">
        <v>509.68</v>
      </c>
      <c r="AB530" s="453">
        <v>2.48</v>
      </c>
      <c r="AC530" s="462">
        <v>1</v>
      </c>
      <c r="AD530" s="500" t="s">
        <v>22</v>
      </c>
    </row>
    <row r="531" spans="1:30" ht="15" thickBot="1">
      <c r="A531" s="588" t="s">
        <v>128</v>
      </c>
      <c r="B531" s="590"/>
      <c r="C531" s="520">
        <v>45311</v>
      </c>
      <c r="D531" s="588" t="s">
        <v>28</v>
      </c>
      <c r="E531" s="590"/>
      <c r="F531" s="496"/>
      <c r="G531" s="462">
        <v>24</v>
      </c>
      <c r="H531" s="455">
        <v>550</v>
      </c>
      <c r="I531" s="455">
        <v>236.5</v>
      </c>
      <c r="J531" s="455">
        <v>313.5</v>
      </c>
      <c r="K531" s="455">
        <v>4.28</v>
      </c>
      <c r="L531" s="454">
        <v>57</v>
      </c>
      <c r="M531" s="462">
        <v>18</v>
      </c>
      <c r="N531" s="588" t="s">
        <v>1722</v>
      </c>
      <c r="O531" s="589"/>
      <c r="P531" s="590"/>
      <c r="Q531" s="454">
        <v>31.3</v>
      </c>
      <c r="R531" s="454">
        <v>57.5</v>
      </c>
      <c r="S531" s="462">
        <v>0</v>
      </c>
      <c r="T531" s="462">
        <v>0</v>
      </c>
      <c r="U531" s="462">
        <v>350</v>
      </c>
      <c r="V531" s="462">
        <v>233</v>
      </c>
      <c r="W531" s="462">
        <v>435</v>
      </c>
      <c r="X531" s="462">
        <v>760</v>
      </c>
      <c r="Y531" s="462">
        <v>2900</v>
      </c>
      <c r="Z531" s="453">
        <v>118.25</v>
      </c>
      <c r="AA531" s="453">
        <v>156.75</v>
      </c>
      <c r="AB531" s="453">
        <v>2.14</v>
      </c>
      <c r="AC531" s="462">
        <v>1</v>
      </c>
      <c r="AD531" s="500" t="s">
        <v>22</v>
      </c>
    </row>
    <row r="532" spans="1:30" ht="15" thickBot="1">
      <c r="A532" s="588" t="s">
        <v>1264</v>
      </c>
      <c r="B532" s="590"/>
      <c r="C532" s="520">
        <v>45311</v>
      </c>
      <c r="D532" s="588" t="s">
        <v>28</v>
      </c>
      <c r="E532" s="590"/>
      <c r="F532" s="496"/>
      <c r="G532" s="462">
        <v>24</v>
      </c>
      <c r="H532" s="455">
        <v>336</v>
      </c>
      <c r="I532" s="455">
        <v>221.76</v>
      </c>
      <c r="J532" s="455">
        <v>114.24</v>
      </c>
      <c r="K532" s="455">
        <v>28.03</v>
      </c>
      <c r="L532" s="454">
        <v>34</v>
      </c>
      <c r="M532" s="462">
        <v>126</v>
      </c>
      <c r="N532" s="588" t="s">
        <v>1723</v>
      </c>
      <c r="O532" s="589"/>
      <c r="P532" s="590"/>
      <c r="Q532" s="454">
        <v>18</v>
      </c>
      <c r="R532" s="454">
        <v>62.7</v>
      </c>
      <c r="S532" s="462">
        <v>0</v>
      </c>
      <c r="T532" s="462">
        <v>0</v>
      </c>
      <c r="U532" s="462">
        <v>380</v>
      </c>
      <c r="V532" s="462">
        <v>249</v>
      </c>
      <c r="W532" s="462">
        <v>438</v>
      </c>
      <c r="X532" s="462">
        <v>27800</v>
      </c>
      <c r="Y532" s="462">
        <v>264</v>
      </c>
      <c r="Z532" s="453">
        <v>221.76</v>
      </c>
      <c r="AA532" s="453">
        <v>114.24</v>
      </c>
      <c r="AB532" s="453">
        <v>28.03</v>
      </c>
      <c r="AC532" s="462">
        <v>1</v>
      </c>
      <c r="AD532" s="500" t="s">
        <v>22</v>
      </c>
    </row>
    <row r="533" spans="1:30" ht="15" thickBot="1">
      <c r="A533" s="588" t="s">
        <v>1724</v>
      </c>
      <c r="B533" s="590"/>
      <c r="C533" s="520">
        <v>45311</v>
      </c>
      <c r="D533" s="588" t="s">
        <v>28</v>
      </c>
      <c r="E533" s="590"/>
      <c r="F533" s="496"/>
      <c r="G533" s="462">
        <v>24</v>
      </c>
      <c r="H533" s="455">
        <v>224</v>
      </c>
      <c r="I533" s="455">
        <v>147.84</v>
      </c>
      <c r="J533" s="455">
        <v>76.16</v>
      </c>
      <c r="K533" s="455">
        <v>8.32</v>
      </c>
      <c r="L533" s="454">
        <v>34</v>
      </c>
      <c r="M533" s="462">
        <v>56</v>
      </c>
      <c r="N533" s="588" t="s">
        <v>1725</v>
      </c>
      <c r="O533" s="589"/>
      <c r="P533" s="590"/>
      <c r="Q533" s="454">
        <v>18</v>
      </c>
      <c r="R533" s="454">
        <v>62.7</v>
      </c>
      <c r="S533" s="462">
        <v>0</v>
      </c>
      <c r="T533" s="462">
        <v>0</v>
      </c>
      <c r="U533" s="462">
        <v>380</v>
      </c>
      <c r="V533" s="462">
        <v>249</v>
      </c>
      <c r="W533" s="462">
        <v>438</v>
      </c>
      <c r="X533" s="462">
        <v>27800</v>
      </c>
      <c r="Y533" s="462">
        <v>176</v>
      </c>
      <c r="Z533" s="453">
        <v>147.84</v>
      </c>
      <c r="AA533" s="453">
        <v>76.16</v>
      </c>
      <c r="AB533" s="453">
        <v>8.32</v>
      </c>
      <c r="AC533" s="462">
        <v>1</v>
      </c>
      <c r="AD533" s="500" t="s">
        <v>22</v>
      </c>
    </row>
    <row r="534" spans="1:30" ht="15" thickBot="1">
      <c r="A534" s="588" t="s">
        <v>198</v>
      </c>
      <c r="B534" s="590"/>
      <c r="C534" s="520">
        <v>45319</v>
      </c>
      <c r="D534" s="588" t="s">
        <v>28</v>
      </c>
      <c r="E534" s="590"/>
      <c r="F534" s="462">
        <v>60</v>
      </c>
      <c r="G534" s="462">
        <v>24</v>
      </c>
      <c r="H534" s="455">
        <v>190</v>
      </c>
      <c r="I534" s="455">
        <v>148.19999999999999</v>
      </c>
      <c r="J534" s="455">
        <v>41.8</v>
      </c>
      <c r="K534" s="455">
        <v>8.34</v>
      </c>
      <c r="L534" s="454">
        <v>22</v>
      </c>
      <c r="M534" s="462">
        <v>56</v>
      </c>
      <c r="N534" s="588" t="s">
        <v>1726</v>
      </c>
      <c r="O534" s="589"/>
      <c r="P534" s="590"/>
      <c r="Q534" s="454">
        <v>17.100000000000001</v>
      </c>
      <c r="R534" s="454">
        <v>0</v>
      </c>
      <c r="S534" s="462">
        <v>3400</v>
      </c>
      <c r="T534" s="462">
        <v>2093</v>
      </c>
      <c r="U534" s="462">
        <v>3400</v>
      </c>
      <c r="V534" s="496"/>
      <c r="W534" s="496"/>
      <c r="X534" s="462">
        <v>6200</v>
      </c>
      <c r="Y534" s="462">
        <v>320</v>
      </c>
      <c r="Z534" s="453">
        <v>148.19999999999999</v>
      </c>
      <c r="AA534" s="453">
        <v>41.8</v>
      </c>
      <c r="AB534" s="453">
        <v>8.34</v>
      </c>
      <c r="AC534" s="462">
        <v>1</v>
      </c>
      <c r="AD534" s="500" t="s">
        <v>22</v>
      </c>
    </row>
    <row r="535" spans="1:30" ht="15" thickBot="1">
      <c r="A535" s="588" t="s">
        <v>694</v>
      </c>
      <c r="B535" s="590"/>
      <c r="C535" s="520">
        <v>45311</v>
      </c>
      <c r="D535" s="588" t="s">
        <v>28</v>
      </c>
      <c r="E535" s="590"/>
      <c r="F535" s="496"/>
      <c r="G535" s="462">
        <v>24</v>
      </c>
      <c r="H535" s="455">
        <v>510</v>
      </c>
      <c r="I535" s="455">
        <v>91.8</v>
      </c>
      <c r="J535" s="455">
        <v>418.2</v>
      </c>
      <c r="K535" s="455">
        <v>5.08</v>
      </c>
      <c r="L535" s="454">
        <v>82</v>
      </c>
      <c r="M535" s="462">
        <v>55</v>
      </c>
      <c r="N535" s="588" t="s">
        <v>1727</v>
      </c>
      <c r="O535" s="589"/>
      <c r="P535" s="590"/>
      <c r="Q535" s="454">
        <v>16.399999999999999</v>
      </c>
      <c r="R535" s="454">
        <v>59.3</v>
      </c>
      <c r="S535" s="462">
        <v>0</v>
      </c>
      <c r="T535" s="462">
        <v>0</v>
      </c>
      <c r="U535" s="462">
        <v>290</v>
      </c>
      <c r="V535" s="462">
        <v>278</v>
      </c>
      <c r="W535" s="462">
        <v>443</v>
      </c>
      <c r="X535" s="462">
        <v>7700</v>
      </c>
      <c r="Y535" s="462">
        <v>640</v>
      </c>
      <c r="Z535" s="453">
        <v>91.8</v>
      </c>
      <c r="AA535" s="453">
        <v>418.2</v>
      </c>
      <c r="AB535" s="453">
        <v>5.08</v>
      </c>
      <c r="AC535" s="462">
        <v>1</v>
      </c>
      <c r="AD535" s="500" t="s">
        <v>22</v>
      </c>
    </row>
    <row r="536" spans="1:30" ht="15" thickBot="1">
      <c r="A536" s="588" t="s">
        <v>703</v>
      </c>
      <c r="B536" s="590"/>
      <c r="C536" s="520">
        <v>45316</v>
      </c>
      <c r="D536" s="588" t="s">
        <v>28</v>
      </c>
      <c r="E536" s="590"/>
      <c r="F536" s="496"/>
      <c r="G536" s="462">
        <v>24</v>
      </c>
      <c r="H536" s="455">
        <v>1444</v>
      </c>
      <c r="I536" s="455">
        <v>274.36</v>
      </c>
      <c r="J536" s="455">
        <v>1169.6400000000001</v>
      </c>
      <c r="K536" s="455">
        <v>15.36</v>
      </c>
      <c r="L536" s="454">
        <v>81</v>
      </c>
      <c r="M536" s="462">
        <v>56</v>
      </c>
      <c r="N536" s="588" t="s">
        <v>1728</v>
      </c>
      <c r="O536" s="589"/>
      <c r="P536" s="590"/>
      <c r="Q536" s="454">
        <v>15.9</v>
      </c>
      <c r="R536" s="454">
        <v>63</v>
      </c>
      <c r="S536" s="462">
        <v>0</v>
      </c>
      <c r="T536" s="462">
        <v>0</v>
      </c>
      <c r="U536" s="462">
        <v>350</v>
      </c>
      <c r="V536" s="462">
        <v>278</v>
      </c>
      <c r="W536" s="462">
        <v>462</v>
      </c>
      <c r="X536" s="462">
        <v>1670</v>
      </c>
      <c r="Y536" s="462">
        <v>500</v>
      </c>
      <c r="Z536" s="453">
        <v>274.36</v>
      </c>
      <c r="AA536" s="453">
        <v>1169.6400000000001</v>
      </c>
      <c r="AB536" s="453">
        <v>15.36</v>
      </c>
      <c r="AC536" s="462">
        <v>1</v>
      </c>
      <c r="AD536" s="500" t="s">
        <v>22</v>
      </c>
    </row>
    <row r="537" spans="1:30" ht="15" thickBot="1">
      <c r="A537" s="588" t="s">
        <v>271</v>
      </c>
      <c r="B537" s="590"/>
      <c r="C537" s="520">
        <v>45319</v>
      </c>
      <c r="D537" s="588" t="s">
        <v>28</v>
      </c>
      <c r="E537" s="590"/>
      <c r="F537" s="496"/>
      <c r="G537" s="462">
        <v>24</v>
      </c>
      <c r="H537" s="455">
        <v>167</v>
      </c>
      <c r="I537" s="455">
        <v>165.33</v>
      </c>
      <c r="J537" s="455">
        <v>1.67</v>
      </c>
      <c r="K537" s="455">
        <v>9.26</v>
      </c>
      <c r="L537" s="454">
        <v>1</v>
      </c>
      <c r="M537" s="462">
        <v>56</v>
      </c>
      <c r="N537" s="588" t="s">
        <v>1729</v>
      </c>
      <c r="O537" s="589"/>
      <c r="P537" s="590"/>
      <c r="Q537" s="454">
        <v>19</v>
      </c>
      <c r="R537" s="454">
        <v>56.9</v>
      </c>
      <c r="S537" s="462">
        <v>0</v>
      </c>
      <c r="T537" s="462">
        <v>0</v>
      </c>
      <c r="U537" s="462">
        <v>330</v>
      </c>
      <c r="V537" s="462">
        <v>269</v>
      </c>
      <c r="W537" s="462">
        <v>486</v>
      </c>
      <c r="X537" s="462">
        <v>0</v>
      </c>
      <c r="Y537" s="462">
        <v>420</v>
      </c>
      <c r="Z537" s="453">
        <v>165.33</v>
      </c>
      <c r="AA537" s="453">
        <v>1.67</v>
      </c>
      <c r="AB537" s="453">
        <v>9.26</v>
      </c>
      <c r="AC537" s="462">
        <v>1</v>
      </c>
      <c r="AD537" s="500" t="s">
        <v>22</v>
      </c>
    </row>
    <row r="538" spans="1:30" ht="15" thickBot="1">
      <c r="A538" s="588" t="s">
        <v>879</v>
      </c>
      <c r="B538" s="590"/>
      <c r="C538" s="520">
        <v>45306</v>
      </c>
      <c r="D538" s="588" t="s">
        <v>28</v>
      </c>
      <c r="E538" s="590"/>
      <c r="F538" s="496"/>
      <c r="G538" s="462">
        <v>24</v>
      </c>
      <c r="H538" s="455">
        <v>589</v>
      </c>
      <c r="I538" s="455">
        <v>176.7</v>
      </c>
      <c r="J538" s="455">
        <v>412.3</v>
      </c>
      <c r="K538" s="455">
        <v>9.9</v>
      </c>
      <c r="L538" s="454">
        <v>70</v>
      </c>
      <c r="M538" s="462">
        <v>56</v>
      </c>
      <c r="N538" s="588" t="s">
        <v>1730</v>
      </c>
      <c r="O538" s="589"/>
      <c r="P538" s="590"/>
      <c r="Q538" s="454">
        <v>16.7</v>
      </c>
      <c r="R538" s="454">
        <v>57.8</v>
      </c>
      <c r="S538" s="462">
        <v>0</v>
      </c>
      <c r="T538" s="462">
        <v>0</v>
      </c>
      <c r="U538" s="462">
        <v>30</v>
      </c>
      <c r="V538" s="462">
        <v>253</v>
      </c>
      <c r="W538" s="462">
        <v>443</v>
      </c>
      <c r="X538" s="462">
        <v>3850</v>
      </c>
      <c r="Y538" s="462">
        <v>500</v>
      </c>
      <c r="Z538" s="453">
        <v>176.7</v>
      </c>
      <c r="AA538" s="453">
        <v>412.3</v>
      </c>
      <c r="AB538" s="453">
        <v>9.9</v>
      </c>
      <c r="AC538" s="462">
        <v>1</v>
      </c>
      <c r="AD538" s="500" t="s">
        <v>22</v>
      </c>
    </row>
    <row r="539" spans="1:30" ht="15" thickBot="1">
      <c r="A539" s="591" t="s">
        <v>37</v>
      </c>
      <c r="B539" s="590"/>
      <c r="C539" s="496"/>
      <c r="D539" s="591" t="s">
        <v>28</v>
      </c>
      <c r="E539" s="590"/>
      <c r="F539" s="496"/>
      <c r="G539" s="496"/>
      <c r="H539" s="521">
        <v>8242</v>
      </c>
      <c r="I539" s="521">
        <v>1752.76</v>
      </c>
      <c r="J539" s="521">
        <v>6489.24</v>
      </c>
      <c r="K539" s="521">
        <v>110.72</v>
      </c>
      <c r="L539" s="496"/>
      <c r="M539" s="522">
        <v>63</v>
      </c>
      <c r="N539" s="504"/>
      <c r="O539" s="483"/>
      <c r="P539" s="452"/>
      <c r="Q539" s="496"/>
      <c r="R539" s="496"/>
      <c r="S539" s="496"/>
      <c r="T539" s="496"/>
      <c r="U539" s="496"/>
      <c r="V539" s="496"/>
      <c r="W539" s="496"/>
      <c r="X539" s="496"/>
      <c r="Y539" s="462">
        <v>7535</v>
      </c>
      <c r="Z539" s="523">
        <v>1634.51</v>
      </c>
      <c r="AA539" s="523">
        <v>6332.49</v>
      </c>
      <c r="AB539" s="523">
        <v>108.58</v>
      </c>
      <c r="AC539" s="496"/>
      <c r="AD539" s="496"/>
    </row>
    <row r="540" spans="1:30" ht="15" thickBot="1">
      <c r="A540" s="519" t="s">
        <v>1238</v>
      </c>
      <c r="D540" s="597" t="s">
        <v>440</v>
      </c>
      <c r="E540" s="595"/>
      <c r="F540" s="598" t="s">
        <v>440</v>
      </c>
      <c r="G540" s="595"/>
      <c r="H540" s="597" t="s">
        <v>1113</v>
      </c>
      <c r="I540" s="595"/>
      <c r="J540" s="595"/>
    </row>
    <row r="541" spans="1:30" ht="15" thickBot="1">
      <c r="A541" s="601" t="s">
        <v>315</v>
      </c>
      <c r="B541" s="602"/>
      <c r="C541" s="601" t="s">
        <v>38</v>
      </c>
      <c r="D541" s="601" t="s">
        <v>76</v>
      </c>
      <c r="E541" s="602"/>
      <c r="F541" s="601" t="s">
        <v>441</v>
      </c>
      <c r="G541" s="601" t="s">
        <v>442</v>
      </c>
      <c r="H541" s="601" t="s">
        <v>443</v>
      </c>
      <c r="I541" s="601" t="s">
        <v>314</v>
      </c>
      <c r="J541" s="601" t="s">
        <v>444</v>
      </c>
      <c r="K541" s="601" t="s">
        <v>445</v>
      </c>
      <c r="L541" s="601" t="s">
        <v>173</v>
      </c>
      <c r="M541" s="601" t="s">
        <v>446</v>
      </c>
      <c r="N541" s="445" t="s">
        <v>447</v>
      </c>
      <c r="O541" s="502"/>
      <c r="P541" s="443"/>
      <c r="Q541" s="601" t="s">
        <v>336</v>
      </c>
      <c r="R541" s="601" t="s">
        <v>448</v>
      </c>
      <c r="S541" s="601" t="s">
        <v>449</v>
      </c>
      <c r="T541" s="601" t="s">
        <v>450</v>
      </c>
      <c r="U541" s="490" t="s">
        <v>451</v>
      </c>
      <c r="V541" s="601" t="s">
        <v>136</v>
      </c>
      <c r="W541" s="601" t="s">
        <v>452</v>
      </c>
      <c r="X541" s="601" t="s">
        <v>453</v>
      </c>
      <c r="Y541" s="601" t="s">
        <v>454</v>
      </c>
      <c r="Z541" s="612" t="s">
        <v>314</v>
      </c>
      <c r="AA541" s="612" t="s">
        <v>444</v>
      </c>
      <c r="AB541" s="612" t="s">
        <v>445</v>
      </c>
      <c r="AC541" s="612" t="s">
        <v>455</v>
      </c>
      <c r="AD541" s="612" t="s">
        <v>1</v>
      </c>
    </row>
    <row r="542" spans="1:30" ht="15" thickBot="1">
      <c r="A542" s="603"/>
      <c r="B542" s="604"/>
      <c r="C542" s="605"/>
      <c r="D542" s="603"/>
      <c r="E542" s="604"/>
      <c r="F542" s="605"/>
      <c r="G542" s="605"/>
      <c r="H542" s="605"/>
      <c r="I542" s="605"/>
      <c r="J542" s="605"/>
      <c r="K542" s="605"/>
      <c r="L542" s="605"/>
      <c r="M542" s="605"/>
      <c r="N542" s="481" t="s">
        <v>456</v>
      </c>
      <c r="O542" s="479"/>
      <c r="P542" s="448"/>
      <c r="Q542" s="605"/>
      <c r="R542" s="605"/>
      <c r="S542" s="605"/>
      <c r="T542" s="605"/>
      <c r="U542" s="491" t="s">
        <v>457</v>
      </c>
      <c r="V542" s="605"/>
      <c r="W542" s="605"/>
      <c r="X542" s="605"/>
      <c r="Y542" s="605"/>
      <c r="Z542" s="613"/>
      <c r="AA542" s="613"/>
      <c r="AB542" s="613"/>
      <c r="AC542" s="613"/>
      <c r="AD542" s="613"/>
    </row>
    <row r="543" spans="1:30" ht="15" thickBot="1">
      <c r="A543" s="588" t="s">
        <v>1172</v>
      </c>
      <c r="B543" s="590"/>
      <c r="C543" s="520">
        <v>45316</v>
      </c>
      <c r="D543" s="588" t="s">
        <v>203</v>
      </c>
      <c r="E543" s="590"/>
      <c r="F543" s="496"/>
      <c r="G543" s="462">
        <v>24</v>
      </c>
      <c r="H543" s="455">
        <v>378</v>
      </c>
      <c r="I543" s="455">
        <v>166.32</v>
      </c>
      <c r="J543" s="455">
        <v>211.68</v>
      </c>
      <c r="K543" s="455">
        <v>2</v>
      </c>
      <c r="L543" s="454">
        <v>56</v>
      </c>
      <c r="M543" s="462">
        <v>12</v>
      </c>
      <c r="N543" s="588" t="s">
        <v>1731</v>
      </c>
      <c r="O543" s="589"/>
      <c r="P543" s="590"/>
      <c r="Q543" s="454">
        <v>20.2</v>
      </c>
      <c r="R543" s="454">
        <v>55.9</v>
      </c>
      <c r="S543" s="462">
        <v>0</v>
      </c>
      <c r="T543" s="462">
        <v>0</v>
      </c>
      <c r="U543" s="462">
        <v>70</v>
      </c>
      <c r="V543" s="462">
        <v>215</v>
      </c>
      <c r="W543" s="462">
        <v>390</v>
      </c>
      <c r="X543" s="462">
        <v>5800</v>
      </c>
      <c r="Y543" s="462">
        <v>300</v>
      </c>
      <c r="Z543" s="453">
        <v>181.35900000000001</v>
      </c>
      <c r="AA543" s="453">
        <v>211.68</v>
      </c>
      <c r="AB543" s="453">
        <v>2</v>
      </c>
      <c r="AC543" s="484">
        <v>1.0904199999999999</v>
      </c>
      <c r="AD543" s="500" t="s">
        <v>20</v>
      </c>
    </row>
    <row r="544" spans="1:30" ht="15" thickBot="1">
      <c r="A544" s="588" t="s">
        <v>1174</v>
      </c>
      <c r="B544" s="590"/>
      <c r="C544" s="520">
        <v>45316</v>
      </c>
      <c r="D544" s="588" t="s">
        <v>203</v>
      </c>
      <c r="E544" s="590"/>
      <c r="F544" s="496"/>
      <c r="G544" s="462">
        <v>24</v>
      </c>
      <c r="H544" s="455">
        <v>252</v>
      </c>
      <c r="I544" s="455">
        <v>110.88</v>
      </c>
      <c r="J544" s="455">
        <v>141.12</v>
      </c>
      <c r="K544" s="455">
        <v>25.39</v>
      </c>
      <c r="L544" s="454">
        <v>56</v>
      </c>
      <c r="M544" s="462">
        <v>229</v>
      </c>
      <c r="N544" s="588" t="s">
        <v>1731</v>
      </c>
      <c r="O544" s="589"/>
      <c r="P544" s="590"/>
      <c r="Q544" s="454">
        <v>20.2</v>
      </c>
      <c r="R544" s="454">
        <v>55.9</v>
      </c>
      <c r="S544" s="462">
        <v>0</v>
      </c>
      <c r="T544" s="462">
        <v>0</v>
      </c>
      <c r="U544" s="462">
        <v>70</v>
      </c>
      <c r="V544" s="462">
        <v>215</v>
      </c>
      <c r="W544" s="462">
        <v>390</v>
      </c>
      <c r="X544" s="462">
        <v>5800</v>
      </c>
      <c r="Y544" s="462">
        <v>200</v>
      </c>
      <c r="Z544" s="453">
        <v>120.90600000000001</v>
      </c>
      <c r="AA544" s="453">
        <v>141.12</v>
      </c>
      <c r="AB544" s="453">
        <v>25.39</v>
      </c>
      <c r="AC544" s="484">
        <v>1.0904199999999999</v>
      </c>
      <c r="AD544" s="500" t="s">
        <v>20</v>
      </c>
    </row>
    <row r="545" spans="1:30" ht="15" thickBot="1">
      <c r="A545" s="588" t="s">
        <v>266</v>
      </c>
      <c r="B545" s="590"/>
      <c r="C545" s="520">
        <v>45319</v>
      </c>
      <c r="D545" s="588" t="s">
        <v>203</v>
      </c>
      <c r="E545" s="590"/>
      <c r="F545" s="496"/>
      <c r="G545" s="462">
        <v>24</v>
      </c>
      <c r="H545" s="455">
        <v>64</v>
      </c>
      <c r="I545" s="455">
        <v>62.72</v>
      </c>
      <c r="J545" s="455">
        <v>1.28</v>
      </c>
      <c r="K545" s="455">
        <v>0.76</v>
      </c>
      <c r="L545" s="454">
        <v>2</v>
      </c>
      <c r="M545" s="462">
        <v>12</v>
      </c>
      <c r="N545" s="588" t="s">
        <v>1732</v>
      </c>
      <c r="O545" s="589"/>
      <c r="P545" s="590"/>
      <c r="Q545" s="454">
        <v>18.7</v>
      </c>
      <c r="R545" s="454">
        <v>0</v>
      </c>
      <c r="S545" s="462">
        <v>3200</v>
      </c>
      <c r="T545" s="462">
        <v>2386</v>
      </c>
      <c r="U545" s="462">
        <v>20</v>
      </c>
      <c r="V545" s="496"/>
      <c r="W545" s="496"/>
      <c r="X545" s="462">
        <v>1840</v>
      </c>
      <c r="Y545" s="462">
        <v>300</v>
      </c>
      <c r="Z545" s="453">
        <v>68.391000000000005</v>
      </c>
      <c r="AA545" s="453">
        <v>1.28</v>
      </c>
      <c r="AB545" s="453">
        <v>0.76</v>
      </c>
      <c r="AC545" s="484">
        <v>1.0904199999999999</v>
      </c>
      <c r="AD545" s="500" t="s">
        <v>20</v>
      </c>
    </row>
    <row r="546" spans="1:30" ht="15" thickBot="1">
      <c r="A546" s="588" t="s">
        <v>1149</v>
      </c>
      <c r="B546" s="590"/>
      <c r="C546" s="520">
        <v>45316</v>
      </c>
      <c r="D546" s="588" t="s">
        <v>203</v>
      </c>
      <c r="E546" s="590"/>
      <c r="F546" s="496"/>
      <c r="G546" s="462">
        <v>24</v>
      </c>
      <c r="H546" s="455">
        <v>161</v>
      </c>
      <c r="I546" s="455">
        <v>85.298000000000002</v>
      </c>
      <c r="J546" s="455">
        <v>75.701999999999998</v>
      </c>
      <c r="K546" s="455">
        <v>1.02</v>
      </c>
      <c r="L546" s="454">
        <v>47</v>
      </c>
      <c r="M546" s="462">
        <v>12</v>
      </c>
      <c r="N546" s="588" t="s">
        <v>1733</v>
      </c>
      <c r="O546" s="589"/>
      <c r="P546" s="590"/>
      <c r="Q546" s="454">
        <v>28.2</v>
      </c>
      <c r="R546" s="454">
        <v>0</v>
      </c>
      <c r="S546" s="462">
        <v>3100</v>
      </c>
      <c r="T546" s="462">
        <v>1464</v>
      </c>
      <c r="U546" s="462">
        <v>50</v>
      </c>
      <c r="V546" s="496"/>
      <c r="W546" s="496"/>
      <c r="X546" s="462">
        <v>12300</v>
      </c>
      <c r="Y546" s="462">
        <v>500</v>
      </c>
      <c r="Z546" s="453">
        <v>93.010999999999996</v>
      </c>
      <c r="AA546" s="453">
        <v>75.701999999999998</v>
      </c>
      <c r="AB546" s="453">
        <v>1.02</v>
      </c>
      <c r="AC546" s="484">
        <v>1.0904199999999999</v>
      </c>
      <c r="AD546" s="500" t="s">
        <v>20</v>
      </c>
    </row>
    <row r="547" spans="1:30" ht="15" thickBot="1">
      <c r="A547" s="591" t="s">
        <v>37</v>
      </c>
      <c r="B547" s="590"/>
      <c r="C547" s="496"/>
      <c r="D547" s="591" t="s">
        <v>203</v>
      </c>
      <c r="E547" s="590"/>
      <c r="F547" s="496"/>
      <c r="G547" s="496"/>
      <c r="H547" s="521">
        <v>855</v>
      </c>
      <c r="I547" s="521">
        <v>425.21800000000002</v>
      </c>
      <c r="J547" s="521">
        <v>429.78199999999998</v>
      </c>
      <c r="K547" s="521">
        <v>29.17</v>
      </c>
      <c r="L547" s="496"/>
      <c r="M547" s="522">
        <v>69</v>
      </c>
      <c r="N547" s="504"/>
      <c r="O547" s="483"/>
      <c r="P547" s="452"/>
      <c r="Q547" s="496"/>
      <c r="R547" s="496"/>
      <c r="S547" s="496"/>
      <c r="T547" s="496"/>
      <c r="U547" s="496"/>
      <c r="V547" s="496"/>
      <c r="W547" s="496"/>
      <c r="X547" s="496"/>
      <c r="Y547" s="462">
        <v>1300</v>
      </c>
      <c r="Z547" s="523">
        <v>463.66699999999997</v>
      </c>
      <c r="AA547" s="523">
        <v>429.78199999999998</v>
      </c>
      <c r="AB547" s="523">
        <v>29.17</v>
      </c>
      <c r="AC547" s="496"/>
      <c r="AD547" s="496"/>
    </row>
    <row r="548" spans="1:30" ht="15" thickBot="1">
      <c r="A548" s="519" t="s">
        <v>1118</v>
      </c>
      <c r="D548" s="597" t="s">
        <v>440</v>
      </c>
      <c r="E548" s="595"/>
      <c r="F548" s="598" t="s">
        <v>440</v>
      </c>
      <c r="G548" s="595"/>
      <c r="H548" s="597" t="s">
        <v>1113</v>
      </c>
      <c r="I548" s="595"/>
      <c r="J548" s="595"/>
    </row>
    <row r="549" spans="1:30" ht="15" thickBot="1">
      <c r="A549" s="601" t="s">
        <v>315</v>
      </c>
      <c r="B549" s="602"/>
      <c r="C549" s="601" t="s">
        <v>38</v>
      </c>
      <c r="D549" s="601" t="s">
        <v>76</v>
      </c>
      <c r="E549" s="602"/>
      <c r="F549" s="601" t="s">
        <v>441</v>
      </c>
      <c r="G549" s="601" t="s">
        <v>442</v>
      </c>
      <c r="H549" s="601" t="s">
        <v>443</v>
      </c>
      <c r="I549" s="601" t="s">
        <v>314</v>
      </c>
      <c r="J549" s="601" t="s">
        <v>444</v>
      </c>
      <c r="K549" s="601" t="s">
        <v>445</v>
      </c>
      <c r="L549" s="601" t="s">
        <v>173</v>
      </c>
      <c r="M549" s="601" t="s">
        <v>446</v>
      </c>
      <c r="N549" s="445" t="s">
        <v>447</v>
      </c>
      <c r="O549" s="502"/>
      <c r="P549" s="443"/>
      <c r="Q549" s="601" t="s">
        <v>336</v>
      </c>
      <c r="R549" s="601" t="s">
        <v>448</v>
      </c>
      <c r="S549" s="601" t="s">
        <v>449</v>
      </c>
      <c r="T549" s="601" t="s">
        <v>450</v>
      </c>
      <c r="U549" s="490" t="s">
        <v>451</v>
      </c>
      <c r="V549" s="601" t="s">
        <v>136</v>
      </c>
      <c r="W549" s="601" t="s">
        <v>452</v>
      </c>
      <c r="X549" s="601" t="s">
        <v>453</v>
      </c>
      <c r="Y549" s="601" t="s">
        <v>454</v>
      </c>
      <c r="Z549" s="612" t="s">
        <v>314</v>
      </c>
      <c r="AA549" s="612" t="s">
        <v>444</v>
      </c>
      <c r="AB549" s="612" t="s">
        <v>445</v>
      </c>
      <c r="AC549" s="612" t="s">
        <v>455</v>
      </c>
      <c r="AD549" s="612" t="s">
        <v>1</v>
      </c>
    </row>
    <row r="550" spans="1:30" ht="15" thickBot="1">
      <c r="A550" s="603"/>
      <c r="B550" s="604"/>
      <c r="C550" s="605"/>
      <c r="D550" s="603"/>
      <c r="E550" s="604"/>
      <c r="F550" s="605"/>
      <c r="G550" s="605"/>
      <c r="H550" s="605"/>
      <c r="I550" s="605"/>
      <c r="J550" s="605"/>
      <c r="K550" s="605"/>
      <c r="L550" s="605"/>
      <c r="M550" s="605"/>
      <c r="N550" s="481" t="s">
        <v>456</v>
      </c>
      <c r="O550" s="479"/>
      <c r="P550" s="448"/>
      <c r="Q550" s="605"/>
      <c r="R550" s="605"/>
      <c r="S550" s="605"/>
      <c r="T550" s="605"/>
      <c r="U550" s="491" t="s">
        <v>457</v>
      </c>
      <c r="V550" s="605"/>
      <c r="W550" s="605"/>
      <c r="X550" s="605"/>
      <c r="Y550" s="605"/>
      <c r="Z550" s="613"/>
      <c r="AA550" s="613"/>
      <c r="AB550" s="613"/>
      <c r="AC550" s="613"/>
      <c r="AD550" s="613"/>
    </row>
    <row r="551" spans="1:30" ht="15" thickBot="1">
      <c r="A551" s="588" t="s">
        <v>30</v>
      </c>
      <c r="B551" s="590"/>
      <c r="C551" s="520">
        <v>45293</v>
      </c>
      <c r="D551" s="588" t="s">
        <v>29</v>
      </c>
      <c r="E551" s="590"/>
      <c r="F551" s="496"/>
      <c r="G551" s="462">
        <v>24</v>
      </c>
      <c r="H551" s="455">
        <v>234</v>
      </c>
      <c r="I551" s="455">
        <v>70.2</v>
      </c>
      <c r="J551" s="455">
        <v>163.80000000000001</v>
      </c>
      <c r="K551" s="455">
        <v>3.51</v>
      </c>
      <c r="L551" s="454">
        <v>70</v>
      </c>
      <c r="M551" s="462">
        <v>50</v>
      </c>
      <c r="N551" s="588" t="s">
        <v>1734</v>
      </c>
      <c r="O551" s="589"/>
      <c r="P551" s="590"/>
      <c r="Q551" s="454">
        <v>24.7</v>
      </c>
      <c r="R551" s="454">
        <v>52</v>
      </c>
      <c r="S551" s="462">
        <v>0</v>
      </c>
      <c r="T551" s="462">
        <v>0</v>
      </c>
      <c r="U551" s="462">
        <v>140</v>
      </c>
      <c r="V551" s="462">
        <v>254</v>
      </c>
      <c r="W551" s="462">
        <v>415</v>
      </c>
      <c r="X551" s="462">
        <v>1450</v>
      </c>
      <c r="Y551" s="462">
        <v>300</v>
      </c>
      <c r="Z551" s="453">
        <v>95.718999999999994</v>
      </c>
      <c r="AA551" s="453">
        <v>163.80000000000001</v>
      </c>
      <c r="AB551" s="453">
        <v>3.51</v>
      </c>
      <c r="AC551" s="484">
        <v>1.36351</v>
      </c>
      <c r="AD551" s="500" t="s">
        <v>29</v>
      </c>
    </row>
    <row r="552" spans="1:30" ht="15" thickBot="1">
      <c r="A552" s="588" t="s">
        <v>130</v>
      </c>
      <c r="B552" s="590"/>
      <c r="C552" s="520">
        <v>45303</v>
      </c>
      <c r="D552" s="588" t="s">
        <v>29</v>
      </c>
      <c r="E552" s="590"/>
      <c r="F552" s="496"/>
      <c r="G552" s="462">
        <v>24</v>
      </c>
      <c r="H552" s="455">
        <v>2560</v>
      </c>
      <c r="I552" s="455">
        <v>281.60000000000002</v>
      </c>
      <c r="J552" s="455">
        <v>2278.4</v>
      </c>
      <c r="K552" s="455">
        <v>34.92</v>
      </c>
      <c r="L552" s="454">
        <v>89</v>
      </c>
      <c r="M552" s="462">
        <v>124</v>
      </c>
      <c r="N552" s="588" t="s">
        <v>1874</v>
      </c>
      <c r="O552" s="589"/>
      <c r="P552" s="590"/>
      <c r="Q552" s="454">
        <v>18.3</v>
      </c>
      <c r="R552" s="454">
        <v>53</v>
      </c>
      <c r="S552" s="462">
        <v>0</v>
      </c>
      <c r="T552" s="462">
        <v>0</v>
      </c>
      <c r="U552" s="462">
        <v>160</v>
      </c>
      <c r="V552" s="462">
        <v>1160</v>
      </c>
      <c r="W552" s="462">
        <v>404</v>
      </c>
      <c r="X552" s="462">
        <v>60000</v>
      </c>
      <c r="Y552" s="462">
        <v>350</v>
      </c>
      <c r="Z552" s="453">
        <v>383.96499999999997</v>
      </c>
      <c r="AA552" s="453">
        <v>2278.4</v>
      </c>
      <c r="AB552" s="453">
        <v>34.92</v>
      </c>
      <c r="AC552" s="484">
        <v>1.36351</v>
      </c>
      <c r="AD552" s="500" t="s">
        <v>29</v>
      </c>
    </row>
    <row r="553" spans="1:30" ht="15" thickBot="1">
      <c r="A553" s="588" t="s">
        <v>131</v>
      </c>
      <c r="B553" s="590"/>
      <c r="C553" s="520">
        <v>45315</v>
      </c>
      <c r="D553" s="588" t="s">
        <v>29</v>
      </c>
      <c r="E553" s="590"/>
      <c r="F553" s="496"/>
      <c r="G553" s="462">
        <v>24</v>
      </c>
      <c r="H553" s="455">
        <v>2610</v>
      </c>
      <c r="I553" s="455">
        <v>234.9</v>
      </c>
      <c r="J553" s="455">
        <v>2375.1</v>
      </c>
      <c r="K553" s="455">
        <v>39.46</v>
      </c>
      <c r="L553" s="454">
        <v>91</v>
      </c>
      <c r="M553" s="462">
        <v>168</v>
      </c>
      <c r="N553" s="588" t="s">
        <v>1735</v>
      </c>
      <c r="O553" s="589"/>
      <c r="P553" s="590"/>
      <c r="Q553" s="454">
        <v>25.9</v>
      </c>
      <c r="R553" s="454">
        <v>63</v>
      </c>
      <c r="S553" s="462">
        <v>0</v>
      </c>
      <c r="T553" s="462">
        <v>0</v>
      </c>
      <c r="U553" s="462">
        <v>240</v>
      </c>
      <c r="V553" s="462">
        <v>1331</v>
      </c>
      <c r="W553" s="462">
        <v>461</v>
      </c>
      <c r="X553" s="462">
        <v>20800</v>
      </c>
      <c r="Y553" s="462">
        <v>240</v>
      </c>
      <c r="Z553" s="453">
        <v>320.28899999999999</v>
      </c>
      <c r="AA553" s="453">
        <v>2375.1</v>
      </c>
      <c r="AB553" s="453">
        <v>39.46</v>
      </c>
      <c r="AC553" s="484">
        <v>1.36351</v>
      </c>
      <c r="AD553" s="500" t="s">
        <v>29</v>
      </c>
    </row>
    <row r="554" spans="1:30" ht="15" thickBot="1">
      <c r="A554" s="588" t="s">
        <v>31</v>
      </c>
      <c r="B554" s="590"/>
      <c r="C554" s="520">
        <v>45315</v>
      </c>
      <c r="D554" s="588" t="s">
        <v>29</v>
      </c>
      <c r="E554" s="590"/>
      <c r="F554" s="496"/>
      <c r="G554" s="462">
        <v>24</v>
      </c>
      <c r="H554" s="455">
        <v>2074</v>
      </c>
      <c r="I554" s="455">
        <v>207.4</v>
      </c>
      <c r="J554" s="455">
        <v>1866.6</v>
      </c>
      <c r="K554" s="455">
        <v>34.840000000000003</v>
      </c>
      <c r="L554" s="454">
        <v>90</v>
      </c>
      <c r="M554" s="462">
        <v>168</v>
      </c>
      <c r="N554" s="588" t="s">
        <v>1736</v>
      </c>
      <c r="O554" s="589"/>
      <c r="P554" s="590"/>
      <c r="Q554" s="454">
        <v>27.9</v>
      </c>
      <c r="R554" s="454">
        <v>59</v>
      </c>
      <c r="S554" s="462">
        <v>0</v>
      </c>
      <c r="T554" s="462">
        <v>0</v>
      </c>
      <c r="U554" s="462">
        <v>100</v>
      </c>
      <c r="V554" s="462">
        <v>295</v>
      </c>
      <c r="W554" s="462">
        <v>413</v>
      </c>
      <c r="X554" s="462">
        <v>30000</v>
      </c>
      <c r="Y554" s="462">
        <v>1200</v>
      </c>
      <c r="Z554" s="453">
        <v>282.79300000000001</v>
      </c>
      <c r="AA554" s="453">
        <v>1866.6</v>
      </c>
      <c r="AB554" s="453">
        <v>34.840000000000003</v>
      </c>
      <c r="AC554" s="484">
        <v>1.36351</v>
      </c>
      <c r="AD554" s="500" t="s">
        <v>29</v>
      </c>
    </row>
    <row r="555" spans="1:30" ht="15" thickBot="1">
      <c r="A555" s="588" t="s">
        <v>466</v>
      </c>
      <c r="B555" s="590"/>
      <c r="C555" s="520">
        <v>45315</v>
      </c>
      <c r="D555" s="588" t="s">
        <v>29</v>
      </c>
      <c r="E555" s="590"/>
      <c r="F555" s="496"/>
      <c r="G555" s="462">
        <v>24</v>
      </c>
      <c r="H555" s="455">
        <v>2675</v>
      </c>
      <c r="I555" s="455">
        <v>267.5</v>
      </c>
      <c r="J555" s="455">
        <v>2407.5</v>
      </c>
      <c r="K555" s="455">
        <v>33.17</v>
      </c>
      <c r="L555" s="454">
        <v>90</v>
      </c>
      <c r="M555" s="462">
        <v>124</v>
      </c>
      <c r="N555" s="588" t="s">
        <v>1737</v>
      </c>
      <c r="O555" s="589"/>
      <c r="P555" s="590"/>
      <c r="Q555" s="454">
        <v>18</v>
      </c>
      <c r="R555" s="454">
        <v>60</v>
      </c>
      <c r="S555" s="462">
        <v>0</v>
      </c>
      <c r="T555" s="462">
        <v>0</v>
      </c>
      <c r="U555" s="462">
        <v>80</v>
      </c>
      <c r="V555" s="462">
        <v>247</v>
      </c>
      <c r="W555" s="462">
        <v>443</v>
      </c>
      <c r="X555" s="462">
        <v>62180</v>
      </c>
      <c r="Y555" s="462">
        <v>700</v>
      </c>
      <c r="Z555" s="453">
        <v>364.74</v>
      </c>
      <c r="AA555" s="453">
        <v>2407.5</v>
      </c>
      <c r="AB555" s="453">
        <v>33.17</v>
      </c>
      <c r="AC555" s="484">
        <v>1.36351</v>
      </c>
      <c r="AD555" s="500" t="s">
        <v>29</v>
      </c>
    </row>
    <row r="556" spans="1:30" ht="15" thickBot="1">
      <c r="A556" s="588" t="s">
        <v>1157</v>
      </c>
      <c r="B556" s="590"/>
      <c r="C556" s="520">
        <v>45310</v>
      </c>
      <c r="D556" s="588" t="s">
        <v>29</v>
      </c>
      <c r="E556" s="590"/>
      <c r="F556" s="496"/>
      <c r="G556" s="462">
        <v>24</v>
      </c>
      <c r="H556" s="455">
        <v>35.4</v>
      </c>
      <c r="I556" s="455">
        <v>5.31</v>
      </c>
      <c r="J556" s="455">
        <v>30.09</v>
      </c>
      <c r="K556" s="455">
        <v>0.89</v>
      </c>
      <c r="L556" s="454">
        <v>85</v>
      </c>
      <c r="M556" s="462">
        <v>168</v>
      </c>
      <c r="N556" s="588" t="s">
        <v>1738</v>
      </c>
      <c r="O556" s="589"/>
      <c r="P556" s="590"/>
      <c r="Q556" s="454">
        <v>18.100000000000001</v>
      </c>
      <c r="R556" s="454">
        <v>60.9</v>
      </c>
      <c r="S556" s="462">
        <v>0</v>
      </c>
      <c r="T556" s="462">
        <v>0</v>
      </c>
      <c r="U556" s="462">
        <v>100</v>
      </c>
      <c r="V556" s="462">
        <v>243</v>
      </c>
      <c r="W556" s="462">
        <v>455</v>
      </c>
      <c r="X556" s="462">
        <v>53300</v>
      </c>
      <c r="Y556" s="462">
        <v>7</v>
      </c>
      <c r="Z556" s="453">
        <v>7.24</v>
      </c>
      <c r="AA556" s="453">
        <v>30.09</v>
      </c>
      <c r="AB556" s="453">
        <v>0.89</v>
      </c>
      <c r="AC556" s="484">
        <v>1.36351</v>
      </c>
      <c r="AD556" s="500" t="s">
        <v>29</v>
      </c>
    </row>
    <row r="557" spans="1:30" ht="15" thickBot="1">
      <c r="A557" s="588" t="s">
        <v>32</v>
      </c>
      <c r="B557" s="590"/>
      <c r="C557" s="520">
        <v>45310</v>
      </c>
      <c r="D557" s="588" t="s">
        <v>29</v>
      </c>
      <c r="E557" s="590"/>
      <c r="F557" s="496"/>
      <c r="G557" s="462">
        <v>24</v>
      </c>
      <c r="H557" s="455">
        <v>1144.5999999999999</v>
      </c>
      <c r="I557" s="455">
        <v>171.69</v>
      </c>
      <c r="J557" s="455">
        <v>972.91</v>
      </c>
      <c r="K557" s="455">
        <v>29.74</v>
      </c>
      <c r="L557" s="454">
        <v>85</v>
      </c>
      <c r="M557" s="462">
        <v>173</v>
      </c>
      <c r="N557" s="588" t="s">
        <v>1738</v>
      </c>
      <c r="O557" s="589"/>
      <c r="P557" s="590"/>
      <c r="Q557" s="454">
        <v>18.100000000000001</v>
      </c>
      <c r="R557" s="454">
        <v>60.9</v>
      </c>
      <c r="S557" s="462">
        <v>0</v>
      </c>
      <c r="T557" s="462">
        <v>0</v>
      </c>
      <c r="U557" s="462">
        <v>100</v>
      </c>
      <c r="V557" s="462">
        <v>243</v>
      </c>
      <c r="W557" s="462">
        <v>455</v>
      </c>
      <c r="X557" s="462">
        <v>53300</v>
      </c>
      <c r="Y557" s="462">
        <v>243</v>
      </c>
      <c r="Z557" s="453">
        <v>234.102</v>
      </c>
      <c r="AA557" s="453">
        <v>972.91</v>
      </c>
      <c r="AB557" s="453">
        <v>29.74</v>
      </c>
      <c r="AC557" s="484">
        <v>1.36351</v>
      </c>
      <c r="AD557" s="500" t="s">
        <v>29</v>
      </c>
    </row>
    <row r="558" spans="1:30" ht="15" thickBot="1">
      <c r="A558" s="588" t="s">
        <v>132</v>
      </c>
      <c r="B558" s="590"/>
      <c r="C558" s="520">
        <v>45310</v>
      </c>
      <c r="D558" s="588" t="s">
        <v>29</v>
      </c>
      <c r="E558" s="590"/>
      <c r="F558" s="496"/>
      <c r="G558" s="462">
        <v>24</v>
      </c>
      <c r="H558" s="455">
        <v>114</v>
      </c>
      <c r="I558" s="455">
        <v>84.36</v>
      </c>
      <c r="J558" s="455">
        <v>29.64</v>
      </c>
      <c r="K558" s="455">
        <v>14.17</v>
      </c>
      <c r="L558" s="454">
        <v>26</v>
      </c>
      <c r="M558" s="462">
        <v>168</v>
      </c>
      <c r="N558" s="588" t="s">
        <v>1739</v>
      </c>
      <c r="O558" s="589"/>
      <c r="P558" s="590"/>
      <c r="Q558" s="454">
        <v>27.9</v>
      </c>
      <c r="R558" s="454">
        <v>54.1</v>
      </c>
      <c r="S558" s="462">
        <v>0</v>
      </c>
      <c r="T558" s="462">
        <v>0</v>
      </c>
      <c r="U558" s="462">
        <v>170</v>
      </c>
      <c r="V558" s="462">
        <v>235</v>
      </c>
      <c r="W558" s="462">
        <v>41</v>
      </c>
      <c r="X558" s="462">
        <v>31500</v>
      </c>
      <c r="Y558" s="462">
        <v>500</v>
      </c>
      <c r="Z558" s="453">
        <v>115.026</v>
      </c>
      <c r="AA558" s="453">
        <v>29.64</v>
      </c>
      <c r="AB558" s="453">
        <v>14.17</v>
      </c>
      <c r="AC558" s="484">
        <v>1.36351</v>
      </c>
      <c r="AD558" s="500" t="s">
        <v>29</v>
      </c>
    </row>
    <row r="559" spans="1:30" ht="15" thickBot="1">
      <c r="A559" s="588" t="s">
        <v>256</v>
      </c>
      <c r="B559" s="590"/>
      <c r="C559" s="520">
        <v>45310</v>
      </c>
      <c r="D559" s="588" t="s">
        <v>29</v>
      </c>
      <c r="E559" s="590"/>
      <c r="F559" s="496"/>
      <c r="G559" s="462">
        <v>24</v>
      </c>
      <c r="H559" s="455">
        <v>1280</v>
      </c>
      <c r="I559" s="455">
        <v>230.4</v>
      </c>
      <c r="J559" s="455">
        <v>1049.5999999999999</v>
      </c>
      <c r="K559" s="455">
        <v>28.57</v>
      </c>
      <c r="L559" s="454">
        <v>82</v>
      </c>
      <c r="M559" s="462">
        <v>124</v>
      </c>
      <c r="N559" s="588" t="s">
        <v>1740</v>
      </c>
      <c r="O559" s="589"/>
      <c r="P559" s="590"/>
      <c r="Q559" s="454">
        <v>17.7</v>
      </c>
      <c r="R559" s="454">
        <v>60.5</v>
      </c>
      <c r="S559" s="462">
        <v>0</v>
      </c>
      <c r="T559" s="462">
        <v>0</v>
      </c>
      <c r="U559" s="462">
        <v>110</v>
      </c>
      <c r="V559" s="496"/>
      <c r="W559" s="462">
        <v>449</v>
      </c>
      <c r="X559" s="462">
        <v>55300</v>
      </c>
      <c r="Y559" s="462">
        <v>900</v>
      </c>
      <c r="Z559" s="453">
        <v>314.15300000000002</v>
      </c>
      <c r="AA559" s="453">
        <v>1049.5999999999999</v>
      </c>
      <c r="AB559" s="453">
        <v>28.57</v>
      </c>
      <c r="AC559" s="484">
        <v>1.36351</v>
      </c>
      <c r="AD559" s="500" t="s">
        <v>29</v>
      </c>
    </row>
    <row r="560" spans="1:30" ht="15" thickBot="1">
      <c r="A560" s="588" t="s">
        <v>148</v>
      </c>
      <c r="B560" s="590"/>
      <c r="C560" s="520">
        <v>45315</v>
      </c>
      <c r="D560" s="588" t="s">
        <v>29</v>
      </c>
      <c r="E560" s="590"/>
      <c r="F560" s="496"/>
      <c r="G560" s="462">
        <v>24</v>
      </c>
      <c r="H560" s="455">
        <v>345</v>
      </c>
      <c r="I560" s="455">
        <v>213.9</v>
      </c>
      <c r="J560" s="455">
        <v>131.1</v>
      </c>
      <c r="K560" s="455">
        <v>26.52</v>
      </c>
      <c r="L560" s="454">
        <v>38</v>
      </c>
      <c r="M560" s="462">
        <v>124</v>
      </c>
      <c r="N560" s="588" t="s">
        <v>1741</v>
      </c>
      <c r="O560" s="589"/>
      <c r="P560" s="590"/>
      <c r="Q560" s="454">
        <v>17.899999999999999</v>
      </c>
      <c r="R560" s="454">
        <v>57.1</v>
      </c>
      <c r="S560" s="462">
        <v>0</v>
      </c>
      <c r="T560" s="462">
        <v>0</v>
      </c>
      <c r="U560" s="462">
        <v>100</v>
      </c>
      <c r="V560" s="462">
        <v>260</v>
      </c>
      <c r="W560" s="462">
        <v>452</v>
      </c>
      <c r="X560" s="462">
        <v>56345</v>
      </c>
      <c r="Y560" s="462">
        <v>530</v>
      </c>
      <c r="Z560" s="453">
        <v>291.65499999999997</v>
      </c>
      <c r="AA560" s="453">
        <v>131.1</v>
      </c>
      <c r="AB560" s="453">
        <v>26.52</v>
      </c>
      <c r="AC560" s="484">
        <v>1.36351</v>
      </c>
      <c r="AD560" s="500" t="s">
        <v>29</v>
      </c>
    </row>
    <row r="561" spans="1:30" ht="15" thickBot="1">
      <c r="A561" s="588" t="s">
        <v>1256</v>
      </c>
      <c r="B561" s="590"/>
      <c r="C561" s="520">
        <v>45315</v>
      </c>
      <c r="D561" s="588" t="s">
        <v>29</v>
      </c>
      <c r="E561" s="590"/>
      <c r="F561" s="496"/>
      <c r="G561" s="462">
        <v>24</v>
      </c>
      <c r="H561" s="455">
        <v>201</v>
      </c>
      <c r="I561" s="455">
        <v>112.56</v>
      </c>
      <c r="J561" s="455">
        <v>88.44</v>
      </c>
      <c r="K561" s="455">
        <v>18.91</v>
      </c>
      <c r="L561" s="454">
        <v>44</v>
      </c>
      <c r="M561" s="462">
        <v>168</v>
      </c>
      <c r="N561" s="588" t="s">
        <v>1742</v>
      </c>
      <c r="O561" s="589"/>
      <c r="P561" s="590"/>
      <c r="Q561" s="454">
        <v>27.2</v>
      </c>
      <c r="R561" s="454">
        <v>52.3</v>
      </c>
      <c r="S561" s="462">
        <v>0</v>
      </c>
      <c r="T561" s="462">
        <v>0</v>
      </c>
      <c r="U561" s="462">
        <v>90</v>
      </c>
      <c r="V561" s="462">
        <v>249</v>
      </c>
      <c r="W561" s="462">
        <v>428</v>
      </c>
      <c r="X561" s="462">
        <v>32000</v>
      </c>
      <c r="Y561" s="462">
        <v>200</v>
      </c>
      <c r="Z561" s="453">
        <v>153.47800000000001</v>
      </c>
      <c r="AA561" s="453">
        <v>88.44</v>
      </c>
      <c r="AB561" s="453">
        <v>18.91</v>
      </c>
      <c r="AC561" s="484">
        <v>1.36351</v>
      </c>
      <c r="AD561" s="500" t="s">
        <v>29</v>
      </c>
    </row>
    <row r="562" spans="1:30" ht="15" thickBot="1">
      <c r="A562" s="588" t="s">
        <v>2348</v>
      </c>
      <c r="B562" s="590"/>
      <c r="C562" s="520">
        <v>45314</v>
      </c>
      <c r="D562" s="588" t="s">
        <v>29</v>
      </c>
      <c r="E562" s="590"/>
      <c r="F562" s="496"/>
      <c r="G562" s="462">
        <v>24</v>
      </c>
      <c r="H562" s="455">
        <v>524</v>
      </c>
      <c r="I562" s="455">
        <v>104.8</v>
      </c>
      <c r="J562" s="455">
        <v>419.2</v>
      </c>
      <c r="K562" s="455">
        <v>13</v>
      </c>
      <c r="L562" s="454">
        <v>80</v>
      </c>
      <c r="M562" s="462">
        <v>124</v>
      </c>
      <c r="N562" s="588" t="s">
        <v>2349</v>
      </c>
      <c r="O562" s="589"/>
      <c r="P562" s="590"/>
      <c r="Q562" s="454">
        <v>19.100000000000001</v>
      </c>
      <c r="R562" s="454">
        <v>54.5</v>
      </c>
      <c r="S562" s="462">
        <v>0</v>
      </c>
      <c r="T562" s="462">
        <v>0</v>
      </c>
      <c r="U562" s="462">
        <v>120</v>
      </c>
      <c r="V562" s="462">
        <v>865</v>
      </c>
      <c r="W562" s="462">
        <v>472</v>
      </c>
      <c r="X562" s="462">
        <v>32200</v>
      </c>
      <c r="Y562" s="462">
        <v>700</v>
      </c>
      <c r="Z562" s="453">
        <v>142.89599999999999</v>
      </c>
      <c r="AA562" s="453">
        <v>419.2</v>
      </c>
      <c r="AB562" s="453">
        <v>13</v>
      </c>
      <c r="AC562" s="484">
        <v>1.36351</v>
      </c>
      <c r="AD562" s="500" t="s">
        <v>29</v>
      </c>
    </row>
    <row r="563" spans="1:30" ht="15" thickBot="1">
      <c r="A563" s="588" t="s">
        <v>272</v>
      </c>
      <c r="B563" s="590"/>
      <c r="C563" s="520">
        <v>45313</v>
      </c>
      <c r="D563" s="588" t="s">
        <v>29</v>
      </c>
      <c r="E563" s="590"/>
      <c r="F563" s="496"/>
      <c r="G563" s="462">
        <v>24</v>
      </c>
      <c r="H563" s="455">
        <v>143</v>
      </c>
      <c r="I563" s="455">
        <v>17.16</v>
      </c>
      <c r="J563" s="455">
        <v>125.84</v>
      </c>
      <c r="K563" s="455">
        <v>2.88</v>
      </c>
      <c r="L563" s="454">
        <v>88</v>
      </c>
      <c r="M563" s="462">
        <v>168</v>
      </c>
      <c r="N563" s="588" t="s">
        <v>1743</v>
      </c>
      <c r="O563" s="589"/>
      <c r="P563" s="590"/>
      <c r="Q563" s="454">
        <v>26.9</v>
      </c>
      <c r="R563" s="454">
        <v>53.8</v>
      </c>
      <c r="S563" s="462">
        <v>0</v>
      </c>
      <c r="T563" s="462">
        <v>0</v>
      </c>
      <c r="U563" s="462">
        <v>310</v>
      </c>
      <c r="V563" s="462">
        <v>895</v>
      </c>
      <c r="W563" s="462">
        <v>432</v>
      </c>
      <c r="X563" s="462">
        <v>61740</v>
      </c>
      <c r="Y563" s="462">
        <v>200</v>
      </c>
      <c r="Z563" s="453">
        <v>23.398</v>
      </c>
      <c r="AA563" s="453">
        <v>125.84</v>
      </c>
      <c r="AB563" s="453">
        <v>2.88</v>
      </c>
      <c r="AC563" s="484">
        <v>1.36351</v>
      </c>
      <c r="AD563" s="500" t="s">
        <v>29</v>
      </c>
    </row>
    <row r="564" spans="1:30" ht="15" thickBot="1">
      <c r="A564" s="588" t="s">
        <v>193</v>
      </c>
      <c r="B564" s="590"/>
      <c r="C564" s="520">
        <v>45300</v>
      </c>
      <c r="D564" s="588" t="s">
        <v>29</v>
      </c>
      <c r="E564" s="590"/>
      <c r="F564" s="496"/>
      <c r="G564" s="462">
        <v>24</v>
      </c>
      <c r="H564" s="455">
        <v>1240</v>
      </c>
      <c r="I564" s="455">
        <v>272.8</v>
      </c>
      <c r="J564" s="455">
        <v>967.2</v>
      </c>
      <c r="K564" s="455">
        <v>33.83</v>
      </c>
      <c r="L564" s="454">
        <v>78</v>
      </c>
      <c r="M564" s="462">
        <v>124</v>
      </c>
      <c r="N564" s="588" t="s">
        <v>1744</v>
      </c>
      <c r="O564" s="589"/>
      <c r="P564" s="590"/>
      <c r="Q564" s="454">
        <v>16.5</v>
      </c>
      <c r="R564" s="454">
        <v>62.5</v>
      </c>
      <c r="S564" s="462">
        <v>0</v>
      </c>
      <c r="T564" s="462">
        <v>0</v>
      </c>
      <c r="U564" s="462">
        <v>130</v>
      </c>
      <c r="V564" s="496"/>
      <c r="W564" s="462">
        <v>454</v>
      </c>
      <c r="X564" s="462">
        <v>49675</v>
      </c>
      <c r="Y564" s="462">
        <v>1330</v>
      </c>
      <c r="Z564" s="453">
        <v>371.96600000000001</v>
      </c>
      <c r="AA564" s="453">
        <v>967.2</v>
      </c>
      <c r="AB564" s="453">
        <v>33.83</v>
      </c>
      <c r="AC564" s="484">
        <v>1.36351</v>
      </c>
      <c r="AD564" s="500" t="s">
        <v>29</v>
      </c>
    </row>
    <row r="565" spans="1:30" ht="15" thickBot="1">
      <c r="A565" s="588" t="s">
        <v>64</v>
      </c>
      <c r="B565" s="590"/>
      <c r="C565" s="520">
        <v>45294</v>
      </c>
      <c r="D565" s="588" t="s">
        <v>29</v>
      </c>
      <c r="E565" s="590"/>
      <c r="F565" s="496"/>
      <c r="G565" s="462">
        <v>24</v>
      </c>
      <c r="H565" s="455">
        <v>1564</v>
      </c>
      <c r="I565" s="455">
        <v>187.68</v>
      </c>
      <c r="J565" s="455">
        <v>1376.32</v>
      </c>
      <c r="K565" s="455">
        <v>23.27</v>
      </c>
      <c r="L565" s="454">
        <v>88</v>
      </c>
      <c r="M565" s="462">
        <v>124</v>
      </c>
      <c r="N565" s="588" t="s">
        <v>1745</v>
      </c>
      <c r="O565" s="589"/>
      <c r="P565" s="590"/>
      <c r="Q565" s="454">
        <v>17.2</v>
      </c>
      <c r="R565" s="454">
        <v>60.8</v>
      </c>
      <c r="S565" s="462">
        <v>0</v>
      </c>
      <c r="T565" s="462">
        <v>0</v>
      </c>
      <c r="U565" s="462">
        <v>160</v>
      </c>
      <c r="V565" s="462">
        <v>493</v>
      </c>
      <c r="W565" s="462">
        <v>421</v>
      </c>
      <c r="X565" s="462">
        <v>56200</v>
      </c>
      <c r="Y565" s="462">
        <v>1200</v>
      </c>
      <c r="Z565" s="453">
        <v>255.904</v>
      </c>
      <c r="AA565" s="453">
        <v>1376.32</v>
      </c>
      <c r="AB565" s="453">
        <v>23.27</v>
      </c>
      <c r="AC565" s="484">
        <v>1.36351</v>
      </c>
      <c r="AD565" s="500" t="s">
        <v>29</v>
      </c>
    </row>
    <row r="566" spans="1:30" ht="15" thickBot="1">
      <c r="A566" s="588" t="s">
        <v>706</v>
      </c>
      <c r="B566" s="590"/>
      <c r="C566" s="520">
        <v>45313</v>
      </c>
      <c r="D566" s="588" t="s">
        <v>29</v>
      </c>
      <c r="E566" s="590"/>
      <c r="F566" s="496"/>
      <c r="G566" s="462">
        <v>24</v>
      </c>
      <c r="H566" s="455">
        <v>985</v>
      </c>
      <c r="I566" s="455">
        <v>98.5</v>
      </c>
      <c r="J566" s="455">
        <v>886.5</v>
      </c>
      <c r="K566" s="455">
        <v>12.21</v>
      </c>
      <c r="L566" s="454">
        <v>90</v>
      </c>
      <c r="M566" s="462">
        <v>124</v>
      </c>
      <c r="N566" s="588" t="s">
        <v>1746</v>
      </c>
      <c r="O566" s="589"/>
      <c r="P566" s="590"/>
      <c r="Q566" s="454">
        <v>18</v>
      </c>
      <c r="R566" s="454">
        <v>61.7</v>
      </c>
      <c r="S566" s="462">
        <v>0</v>
      </c>
      <c r="T566" s="462">
        <v>0</v>
      </c>
      <c r="U566" s="462">
        <v>230</v>
      </c>
      <c r="V566" s="462">
        <v>280</v>
      </c>
      <c r="W566" s="462">
        <v>460</v>
      </c>
      <c r="X566" s="462">
        <v>44300</v>
      </c>
      <c r="Y566" s="462">
        <v>600</v>
      </c>
      <c r="Z566" s="453">
        <v>134.30600000000001</v>
      </c>
      <c r="AA566" s="453">
        <v>886.5</v>
      </c>
      <c r="AB566" s="453">
        <v>12.21</v>
      </c>
      <c r="AC566" s="484">
        <v>1.36351</v>
      </c>
      <c r="AD566" s="500" t="s">
        <v>29</v>
      </c>
    </row>
    <row r="567" spans="1:30" ht="15" thickBot="1">
      <c r="A567" s="591" t="s">
        <v>37</v>
      </c>
      <c r="B567" s="590"/>
      <c r="C567" s="496"/>
      <c r="D567" s="591" t="s">
        <v>29</v>
      </c>
      <c r="E567" s="590"/>
      <c r="F567" s="496"/>
      <c r="G567" s="496"/>
      <c r="H567" s="521">
        <v>17729</v>
      </c>
      <c r="I567" s="521">
        <v>2560.7600000000002</v>
      </c>
      <c r="J567" s="521">
        <v>15168.24</v>
      </c>
      <c r="K567" s="521">
        <v>349.89</v>
      </c>
      <c r="L567" s="496"/>
      <c r="M567" s="522">
        <v>137</v>
      </c>
      <c r="N567" s="504"/>
      <c r="O567" s="483"/>
      <c r="P567" s="452"/>
      <c r="Q567" s="496"/>
      <c r="R567" s="496"/>
      <c r="S567" s="496"/>
      <c r="T567" s="496"/>
      <c r="U567" s="496"/>
      <c r="V567" s="496"/>
      <c r="W567" s="496"/>
      <c r="X567" s="496"/>
      <c r="Y567" s="462">
        <v>9200</v>
      </c>
      <c r="Z567" s="523">
        <v>3491.63</v>
      </c>
      <c r="AA567" s="523">
        <v>15168.24</v>
      </c>
      <c r="AB567" s="523">
        <v>349.89</v>
      </c>
      <c r="AC567" s="496"/>
      <c r="AD567" s="496"/>
    </row>
    <row r="568" spans="1:30" ht="15" thickBot="1">
      <c r="A568" s="519" t="s">
        <v>1119</v>
      </c>
      <c r="D568" s="597" t="s">
        <v>440</v>
      </c>
      <c r="E568" s="595"/>
      <c r="F568" s="598" t="s">
        <v>440</v>
      </c>
      <c r="G568" s="595"/>
      <c r="H568" s="597" t="s">
        <v>1113</v>
      </c>
      <c r="I568" s="595"/>
      <c r="J568" s="595"/>
    </row>
    <row r="569" spans="1:30" ht="15" thickBot="1">
      <c r="A569" s="601" t="s">
        <v>315</v>
      </c>
      <c r="B569" s="602"/>
      <c r="C569" s="601" t="s">
        <v>38</v>
      </c>
      <c r="D569" s="601" t="s">
        <v>76</v>
      </c>
      <c r="E569" s="602"/>
      <c r="F569" s="601" t="s">
        <v>441</v>
      </c>
      <c r="G569" s="601" t="s">
        <v>442</v>
      </c>
      <c r="H569" s="601" t="s">
        <v>443</v>
      </c>
      <c r="I569" s="601" t="s">
        <v>314</v>
      </c>
      <c r="J569" s="601" t="s">
        <v>444</v>
      </c>
      <c r="K569" s="601" t="s">
        <v>445</v>
      </c>
      <c r="L569" s="601" t="s">
        <v>173</v>
      </c>
      <c r="M569" s="601" t="s">
        <v>446</v>
      </c>
      <c r="N569" s="445" t="s">
        <v>447</v>
      </c>
      <c r="O569" s="502"/>
      <c r="P569" s="443"/>
      <c r="Q569" s="601" t="s">
        <v>336</v>
      </c>
      <c r="R569" s="601" t="s">
        <v>448</v>
      </c>
      <c r="S569" s="601" t="s">
        <v>449</v>
      </c>
      <c r="T569" s="601" t="s">
        <v>450</v>
      </c>
      <c r="U569" s="490" t="s">
        <v>451</v>
      </c>
      <c r="V569" s="601" t="s">
        <v>136</v>
      </c>
      <c r="W569" s="601" t="s">
        <v>452</v>
      </c>
      <c r="X569" s="601" t="s">
        <v>453</v>
      </c>
      <c r="Y569" s="601" t="s">
        <v>454</v>
      </c>
      <c r="Z569" s="612" t="s">
        <v>314</v>
      </c>
      <c r="AA569" s="612" t="s">
        <v>444</v>
      </c>
      <c r="AB569" s="612" t="s">
        <v>445</v>
      </c>
      <c r="AC569" s="612" t="s">
        <v>455</v>
      </c>
      <c r="AD569" s="612" t="s">
        <v>1</v>
      </c>
    </row>
    <row r="570" spans="1:30" ht="15" thickBot="1">
      <c r="A570" s="603"/>
      <c r="B570" s="604"/>
      <c r="C570" s="605"/>
      <c r="D570" s="603"/>
      <c r="E570" s="604"/>
      <c r="F570" s="605"/>
      <c r="G570" s="605"/>
      <c r="H570" s="605"/>
      <c r="I570" s="605"/>
      <c r="J570" s="605"/>
      <c r="K570" s="605"/>
      <c r="L570" s="605"/>
      <c r="M570" s="605"/>
      <c r="N570" s="481" t="s">
        <v>456</v>
      </c>
      <c r="O570" s="479"/>
      <c r="P570" s="448"/>
      <c r="Q570" s="605"/>
      <c r="R570" s="605"/>
      <c r="S570" s="605"/>
      <c r="T570" s="605"/>
      <c r="U570" s="491" t="s">
        <v>457</v>
      </c>
      <c r="V570" s="605"/>
      <c r="W570" s="605"/>
      <c r="X570" s="605"/>
      <c r="Y570" s="605"/>
      <c r="Z570" s="613"/>
      <c r="AA570" s="613"/>
      <c r="AB570" s="613"/>
      <c r="AC570" s="613"/>
      <c r="AD570" s="613"/>
    </row>
    <row r="571" spans="1:30" ht="15" thickBot="1">
      <c r="A571" s="588" t="s">
        <v>133</v>
      </c>
      <c r="B571" s="590"/>
      <c r="C571" s="520">
        <v>45300</v>
      </c>
      <c r="D571" s="588" t="s">
        <v>33</v>
      </c>
      <c r="E571" s="590"/>
      <c r="F571" s="496"/>
      <c r="G571" s="462">
        <v>24</v>
      </c>
      <c r="H571" s="455">
        <v>209</v>
      </c>
      <c r="I571" s="455">
        <v>190.19</v>
      </c>
      <c r="J571" s="455">
        <v>18.809999999999999</v>
      </c>
      <c r="K571" s="455">
        <v>25.3</v>
      </c>
      <c r="L571" s="454">
        <v>9</v>
      </c>
      <c r="M571" s="462">
        <v>133</v>
      </c>
      <c r="N571" s="588" t="s">
        <v>1747</v>
      </c>
      <c r="O571" s="589"/>
      <c r="P571" s="590"/>
      <c r="Q571" s="454">
        <v>21.9</v>
      </c>
      <c r="R571" s="454">
        <v>51</v>
      </c>
      <c r="S571" s="462">
        <v>0</v>
      </c>
      <c r="T571" s="462">
        <v>0</v>
      </c>
      <c r="U571" s="462">
        <v>60</v>
      </c>
      <c r="V571" s="462">
        <v>293</v>
      </c>
      <c r="W571" s="462">
        <v>445</v>
      </c>
      <c r="X571" s="462">
        <v>23200</v>
      </c>
      <c r="Y571" s="462">
        <v>900</v>
      </c>
      <c r="Z571" s="453">
        <v>157.36199999999999</v>
      </c>
      <c r="AA571" s="453">
        <v>18.809999999999999</v>
      </c>
      <c r="AB571" s="453">
        <v>25.3</v>
      </c>
      <c r="AC571" s="484">
        <v>0.82738999999999996</v>
      </c>
      <c r="AD571" s="500" t="s">
        <v>33</v>
      </c>
    </row>
    <row r="572" spans="1:30" ht="15" thickBot="1">
      <c r="A572" s="588" t="s">
        <v>475</v>
      </c>
      <c r="B572" s="590"/>
      <c r="C572" s="520">
        <v>45315</v>
      </c>
      <c r="D572" s="588" t="s">
        <v>33</v>
      </c>
      <c r="E572" s="590"/>
      <c r="F572" s="496"/>
      <c r="G572" s="462">
        <v>24</v>
      </c>
      <c r="H572" s="455">
        <v>444</v>
      </c>
      <c r="I572" s="455">
        <v>115.44</v>
      </c>
      <c r="J572" s="455">
        <v>328.56</v>
      </c>
      <c r="K572" s="455">
        <v>16.97</v>
      </c>
      <c r="L572" s="454">
        <v>74</v>
      </c>
      <c r="M572" s="462">
        <v>147</v>
      </c>
      <c r="N572" s="588" t="s">
        <v>1748</v>
      </c>
      <c r="O572" s="589"/>
      <c r="P572" s="590"/>
      <c r="Q572" s="454">
        <v>18.7</v>
      </c>
      <c r="R572" s="454">
        <v>63</v>
      </c>
      <c r="S572" s="462">
        <v>0</v>
      </c>
      <c r="T572" s="462">
        <v>0</v>
      </c>
      <c r="U572" s="462">
        <v>140</v>
      </c>
      <c r="V572" s="462">
        <v>350</v>
      </c>
      <c r="W572" s="462">
        <v>343</v>
      </c>
      <c r="X572" s="462">
        <v>23425</v>
      </c>
      <c r="Y572" s="462">
        <v>350</v>
      </c>
      <c r="Z572" s="453">
        <v>95.515000000000001</v>
      </c>
      <c r="AA572" s="453">
        <v>328.56</v>
      </c>
      <c r="AB572" s="453">
        <v>16.97</v>
      </c>
      <c r="AC572" s="484">
        <v>0.82738999999999996</v>
      </c>
      <c r="AD572" s="500" t="s">
        <v>33</v>
      </c>
    </row>
    <row r="573" spans="1:30" ht="15" thickBot="1">
      <c r="A573" s="588" t="s">
        <v>472</v>
      </c>
      <c r="B573" s="590"/>
      <c r="C573" s="520">
        <v>45313</v>
      </c>
      <c r="D573" s="588" t="s">
        <v>33</v>
      </c>
      <c r="E573" s="590"/>
      <c r="F573" s="496"/>
      <c r="G573" s="462">
        <v>24</v>
      </c>
      <c r="H573" s="455">
        <v>975</v>
      </c>
      <c r="I573" s="455">
        <v>156</v>
      </c>
      <c r="J573" s="455">
        <v>819</v>
      </c>
      <c r="K573" s="455">
        <v>22.93</v>
      </c>
      <c r="L573" s="454">
        <v>84</v>
      </c>
      <c r="M573" s="462">
        <v>147</v>
      </c>
      <c r="N573" s="588" t="s">
        <v>1749</v>
      </c>
      <c r="O573" s="589"/>
      <c r="P573" s="590"/>
      <c r="Q573" s="454">
        <v>17.8</v>
      </c>
      <c r="R573" s="454">
        <v>68.099999999999994</v>
      </c>
      <c r="S573" s="462">
        <v>0</v>
      </c>
      <c r="T573" s="462">
        <v>0</v>
      </c>
      <c r="U573" s="462">
        <v>340</v>
      </c>
      <c r="V573" s="496"/>
      <c r="W573" s="462">
        <v>480</v>
      </c>
      <c r="X573" s="462">
        <v>9150</v>
      </c>
      <c r="Y573" s="462">
        <v>650</v>
      </c>
      <c r="Z573" s="453">
        <v>129.07400000000001</v>
      </c>
      <c r="AA573" s="453">
        <v>819</v>
      </c>
      <c r="AB573" s="453">
        <v>22.93</v>
      </c>
      <c r="AC573" s="484">
        <v>0.82738999999999996</v>
      </c>
      <c r="AD573" s="500" t="s">
        <v>33</v>
      </c>
    </row>
    <row r="574" spans="1:30" ht="15" thickBot="1">
      <c r="A574" s="588" t="s">
        <v>292</v>
      </c>
      <c r="B574" s="590"/>
      <c r="C574" s="520">
        <v>45313</v>
      </c>
      <c r="D574" s="588" t="s">
        <v>33</v>
      </c>
      <c r="E574" s="590"/>
      <c r="F574" s="496"/>
      <c r="G574" s="462">
        <v>24</v>
      </c>
      <c r="H574" s="455">
        <v>1256</v>
      </c>
      <c r="I574" s="455">
        <v>577.76</v>
      </c>
      <c r="J574" s="455">
        <v>678.24</v>
      </c>
      <c r="K574" s="455">
        <v>84.93</v>
      </c>
      <c r="L574" s="454">
        <v>54</v>
      </c>
      <c r="M574" s="462">
        <v>147</v>
      </c>
      <c r="N574" s="588" t="s">
        <v>1750</v>
      </c>
      <c r="O574" s="589"/>
      <c r="P574" s="590"/>
      <c r="Q574" s="454">
        <v>17.2</v>
      </c>
      <c r="R574" s="454">
        <v>59</v>
      </c>
      <c r="S574" s="462">
        <v>0</v>
      </c>
      <c r="T574" s="462">
        <v>0</v>
      </c>
      <c r="U574" s="462">
        <v>300</v>
      </c>
      <c r="V574" s="496"/>
      <c r="W574" s="462">
        <v>453</v>
      </c>
      <c r="X574" s="462">
        <v>7450</v>
      </c>
      <c r="Y574" s="462">
        <v>1500</v>
      </c>
      <c r="Z574" s="453">
        <v>478.03500000000003</v>
      </c>
      <c r="AA574" s="453">
        <v>678.24</v>
      </c>
      <c r="AB574" s="453">
        <v>84.93</v>
      </c>
      <c r="AC574" s="484">
        <v>0.82738999999999996</v>
      </c>
      <c r="AD574" s="500" t="s">
        <v>33</v>
      </c>
    </row>
    <row r="575" spans="1:30" ht="15" thickBot="1">
      <c r="A575" s="588" t="s">
        <v>309</v>
      </c>
      <c r="B575" s="590"/>
      <c r="C575" s="520">
        <v>45313</v>
      </c>
      <c r="D575" s="588" t="s">
        <v>33</v>
      </c>
      <c r="E575" s="590"/>
      <c r="F575" s="496"/>
      <c r="G575" s="462">
        <v>24</v>
      </c>
      <c r="H575" s="455">
        <v>1050</v>
      </c>
      <c r="I575" s="455">
        <v>420</v>
      </c>
      <c r="J575" s="455">
        <v>630</v>
      </c>
      <c r="K575" s="455">
        <v>61.74</v>
      </c>
      <c r="L575" s="454">
        <v>60</v>
      </c>
      <c r="M575" s="462">
        <v>147</v>
      </c>
      <c r="N575" s="588" t="s">
        <v>1751</v>
      </c>
      <c r="O575" s="589"/>
      <c r="P575" s="590"/>
      <c r="Q575" s="454">
        <v>17.3</v>
      </c>
      <c r="R575" s="454">
        <v>59.4</v>
      </c>
      <c r="S575" s="462">
        <v>0</v>
      </c>
      <c r="T575" s="462">
        <v>0</v>
      </c>
      <c r="U575" s="462">
        <v>240</v>
      </c>
      <c r="V575" s="462">
        <v>266</v>
      </c>
      <c r="W575" s="462">
        <v>434</v>
      </c>
      <c r="X575" s="462">
        <v>7300</v>
      </c>
      <c r="Y575" s="462">
        <v>1050</v>
      </c>
      <c r="Z575" s="453">
        <v>347.50599999999997</v>
      </c>
      <c r="AA575" s="453">
        <v>630</v>
      </c>
      <c r="AB575" s="453">
        <v>61.74</v>
      </c>
      <c r="AC575" s="484">
        <v>0.82738999999999996</v>
      </c>
      <c r="AD575" s="500" t="s">
        <v>33</v>
      </c>
    </row>
    <row r="576" spans="1:30" ht="15" thickBot="1">
      <c r="A576" s="588" t="s">
        <v>134</v>
      </c>
      <c r="B576" s="590"/>
      <c r="C576" s="520">
        <v>45313</v>
      </c>
      <c r="D576" s="588" t="s">
        <v>33</v>
      </c>
      <c r="E576" s="590"/>
      <c r="F576" s="462">
        <v>0</v>
      </c>
      <c r="G576" s="462">
        <v>24</v>
      </c>
      <c r="H576" s="455">
        <v>51</v>
      </c>
      <c r="I576" s="455">
        <v>41.82</v>
      </c>
      <c r="J576" s="455">
        <v>9.18</v>
      </c>
      <c r="K576" s="455">
        <v>6.17</v>
      </c>
      <c r="L576" s="454">
        <v>18</v>
      </c>
      <c r="M576" s="462">
        <v>148</v>
      </c>
      <c r="N576" s="588" t="s">
        <v>1752</v>
      </c>
      <c r="O576" s="589"/>
      <c r="P576" s="590"/>
      <c r="Q576" s="454">
        <v>18.7</v>
      </c>
      <c r="R576" s="454">
        <v>0</v>
      </c>
      <c r="S576" s="462">
        <v>0</v>
      </c>
      <c r="T576" s="462">
        <v>0</v>
      </c>
      <c r="U576" s="462">
        <v>50</v>
      </c>
      <c r="V576" s="496"/>
      <c r="W576" s="496"/>
      <c r="X576" s="462">
        <v>35840</v>
      </c>
      <c r="Y576" s="462">
        <v>200</v>
      </c>
      <c r="Z576" s="453">
        <v>34.601999999999997</v>
      </c>
      <c r="AA576" s="453">
        <v>9.18</v>
      </c>
      <c r="AB576" s="453">
        <v>6.17</v>
      </c>
      <c r="AC576" s="484">
        <v>0.82738999999999996</v>
      </c>
      <c r="AD576" s="500" t="s">
        <v>33</v>
      </c>
    </row>
    <row r="577" spans="1:32" ht="15" thickBot="1">
      <c r="A577" s="588" t="s">
        <v>135</v>
      </c>
      <c r="B577" s="590"/>
      <c r="C577" s="520">
        <v>45299</v>
      </c>
      <c r="D577" s="588" t="s">
        <v>33</v>
      </c>
      <c r="E577" s="590"/>
      <c r="F577" s="496"/>
      <c r="G577" s="462">
        <v>24</v>
      </c>
      <c r="H577" s="455">
        <v>1608</v>
      </c>
      <c r="I577" s="455">
        <v>257.27999999999997</v>
      </c>
      <c r="J577" s="455">
        <v>1350.72</v>
      </c>
      <c r="K577" s="455">
        <v>37.82</v>
      </c>
      <c r="L577" s="454">
        <v>84</v>
      </c>
      <c r="M577" s="462">
        <v>147</v>
      </c>
      <c r="N577" s="588" t="s">
        <v>1753</v>
      </c>
      <c r="O577" s="589"/>
      <c r="P577" s="590"/>
      <c r="Q577" s="454">
        <v>18.5</v>
      </c>
      <c r="R577" s="454">
        <v>61.3</v>
      </c>
      <c r="S577" s="462">
        <v>0</v>
      </c>
      <c r="T577" s="462">
        <v>0</v>
      </c>
      <c r="U577" s="462">
        <v>80</v>
      </c>
      <c r="V577" s="462">
        <v>469</v>
      </c>
      <c r="W577" s="462">
        <v>441</v>
      </c>
      <c r="X577" s="462">
        <v>36100</v>
      </c>
      <c r="Y577" s="462">
        <v>300</v>
      </c>
      <c r="Z577" s="453">
        <v>212.87200000000001</v>
      </c>
      <c r="AA577" s="453">
        <v>1350.72</v>
      </c>
      <c r="AB577" s="453">
        <v>37.82</v>
      </c>
      <c r="AC577" s="484">
        <v>0.82738999999999996</v>
      </c>
      <c r="AD577" s="500" t="s">
        <v>33</v>
      </c>
    </row>
    <row r="578" spans="1:32" ht="15" thickBot="1">
      <c r="A578" s="588" t="s">
        <v>36</v>
      </c>
      <c r="B578" s="590"/>
      <c r="C578" s="520">
        <v>45313</v>
      </c>
      <c r="D578" s="588" t="s">
        <v>33</v>
      </c>
      <c r="E578" s="590"/>
      <c r="F578" s="496"/>
      <c r="G578" s="462">
        <v>24</v>
      </c>
      <c r="H578" s="455">
        <v>209</v>
      </c>
      <c r="I578" s="455">
        <v>142.12</v>
      </c>
      <c r="J578" s="455">
        <v>66.88</v>
      </c>
      <c r="K578" s="455">
        <v>18.899999999999999</v>
      </c>
      <c r="L578" s="454">
        <v>32</v>
      </c>
      <c r="M578" s="462">
        <v>133</v>
      </c>
      <c r="N578" s="588" t="s">
        <v>1754</v>
      </c>
      <c r="O578" s="589"/>
      <c r="P578" s="590"/>
      <c r="Q578" s="454">
        <v>21</v>
      </c>
      <c r="R578" s="454">
        <v>56.5</v>
      </c>
      <c r="S578" s="462">
        <v>0</v>
      </c>
      <c r="T578" s="462">
        <v>0</v>
      </c>
      <c r="U578" s="462">
        <v>60</v>
      </c>
      <c r="V578" s="496"/>
      <c r="W578" s="462">
        <v>439</v>
      </c>
      <c r="X578" s="462">
        <v>20875</v>
      </c>
      <c r="Y578" s="462">
        <v>400</v>
      </c>
      <c r="Z578" s="453">
        <v>117.589</v>
      </c>
      <c r="AA578" s="453">
        <v>66.88</v>
      </c>
      <c r="AB578" s="453">
        <v>18.899999999999999</v>
      </c>
      <c r="AC578" s="484">
        <v>0.82738999999999996</v>
      </c>
      <c r="AD578" s="500" t="s">
        <v>33</v>
      </c>
    </row>
    <row r="579" spans="1:32" ht="15" thickBot="1">
      <c r="A579" s="588" t="s">
        <v>1755</v>
      </c>
      <c r="B579" s="590"/>
      <c r="C579" s="520">
        <v>45293</v>
      </c>
      <c r="D579" s="588" t="s">
        <v>33</v>
      </c>
      <c r="E579" s="590"/>
      <c r="F579" s="496"/>
      <c r="G579" s="462">
        <v>24</v>
      </c>
      <c r="H579" s="455">
        <v>95.92</v>
      </c>
      <c r="I579" s="455">
        <v>46.042000000000002</v>
      </c>
      <c r="J579" s="455">
        <v>49.878</v>
      </c>
      <c r="K579" s="455">
        <v>5.71</v>
      </c>
      <c r="L579" s="454">
        <v>52</v>
      </c>
      <c r="M579" s="462">
        <v>124</v>
      </c>
      <c r="N579" s="588" t="s">
        <v>1837</v>
      </c>
      <c r="O579" s="589"/>
      <c r="P579" s="590"/>
      <c r="Q579" s="454">
        <v>21.3</v>
      </c>
      <c r="R579" s="454">
        <v>59.5</v>
      </c>
      <c r="S579" s="462">
        <v>0</v>
      </c>
      <c r="T579" s="462">
        <v>0</v>
      </c>
      <c r="U579" s="462">
        <v>60</v>
      </c>
      <c r="V579" s="462">
        <v>229</v>
      </c>
      <c r="W579" s="462">
        <v>465</v>
      </c>
      <c r="X579" s="462">
        <v>31400</v>
      </c>
      <c r="Y579" s="462">
        <v>66</v>
      </c>
      <c r="Z579" s="453">
        <v>38.094999999999999</v>
      </c>
      <c r="AA579" s="453">
        <v>49.878</v>
      </c>
      <c r="AB579" s="453">
        <v>5.71</v>
      </c>
      <c r="AC579" s="484">
        <v>0.82738999999999996</v>
      </c>
      <c r="AD579" s="500" t="s">
        <v>33</v>
      </c>
    </row>
    <row r="580" spans="1:32" ht="15" thickBot="1">
      <c r="A580" s="588" t="s">
        <v>1756</v>
      </c>
      <c r="B580" s="590"/>
      <c r="C580" s="520">
        <v>45293</v>
      </c>
      <c r="D580" s="588" t="s">
        <v>33</v>
      </c>
      <c r="E580" s="590"/>
      <c r="F580" s="496"/>
      <c r="G580" s="462">
        <v>24</v>
      </c>
      <c r="H580" s="455">
        <v>340.08</v>
      </c>
      <c r="I580" s="455">
        <v>163.238</v>
      </c>
      <c r="J580" s="455">
        <v>176.84200000000001</v>
      </c>
      <c r="K580" s="455">
        <v>20.239999999999998</v>
      </c>
      <c r="L580" s="454">
        <v>52</v>
      </c>
      <c r="M580" s="462">
        <v>124</v>
      </c>
      <c r="N580" s="588" t="s">
        <v>1838</v>
      </c>
      <c r="O580" s="589"/>
      <c r="P580" s="590"/>
      <c r="Q580" s="454">
        <v>21.3</v>
      </c>
      <c r="R580" s="454">
        <v>59.5</v>
      </c>
      <c r="S580" s="462">
        <v>0</v>
      </c>
      <c r="T580" s="462">
        <v>0</v>
      </c>
      <c r="U580" s="462">
        <v>60</v>
      </c>
      <c r="V580" s="462">
        <v>229</v>
      </c>
      <c r="W580" s="462">
        <v>465</v>
      </c>
      <c r="X580" s="462">
        <v>31400</v>
      </c>
      <c r="Y580" s="462">
        <v>234</v>
      </c>
      <c r="Z580" s="453">
        <v>135.06200000000001</v>
      </c>
      <c r="AA580" s="453">
        <v>176.84200000000001</v>
      </c>
      <c r="AB580" s="453">
        <v>20.239999999999998</v>
      </c>
      <c r="AC580" s="484">
        <v>0.82738999999999996</v>
      </c>
      <c r="AD580" s="500" t="s">
        <v>33</v>
      </c>
    </row>
    <row r="581" spans="1:32" ht="15" thickBot="1">
      <c r="A581" s="588" t="s">
        <v>34</v>
      </c>
      <c r="B581" s="590"/>
      <c r="C581" s="520">
        <v>45315</v>
      </c>
      <c r="D581" s="588" t="s">
        <v>33</v>
      </c>
      <c r="E581" s="590"/>
      <c r="F581" s="496"/>
      <c r="G581" s="462">
        <v>24</v>
      </c>
      <c r="H581" s="455">
        <v>476</v>
      </c>
      <c r="I581" s="455">
        <v>314.16000000000003</v>
      </c>
      <c r="J581" s="455">
        <v>161.84</v>
      </c>
      <c r="K581" s="455">
        <v>46.18</v>
      </c>
      <c r="L581" s="454">
        <v>34</v>
      </c>
      <c r="M581" s="462">
        <v>147</v>
      </c>
      <c r="N581" s="588" t="s">
        <v>1757</v>
      </c>
      <c r="O581" s="589"/>
      <c r="P581" s="590"/>
      <c r="Q581" s="454">
        <v>17.600000000000001</v>
      </c>
      <c r="R581" s="454">
        <v>54.7</v>
      </c>
      <c r="S581" s="462">
        <v>0</v>
      </c>
      <c r="T581" s="462">
        <v>0</v>
      </c>
      <c r="U581" s="462">
        <v>90</v>
      </c>
      <c r="V581" s="462">
        <v>220</v>
      </c>
      <c r="W581" s="462">
        <v>436</v>
      </c>
      <c r="X581" s="462">
        <v>35670</v>
      </c>
      <c r="Y581" s="462">
        <v>650</v>
      </c>
      <c r="Z581" s="453">
        <v>259.93400000000003</v>
      </c>
      <c r="AA581" s="453">
        <v>161.84</v>
      </c>
      <c r="AB581" s="453">
        <v>46.18</v>
      </c>
      <c r="AC581" s="484">
        <v>0.82738999999999996</v>
      </c>
      <c r="AD581" s="500" t="s">
        <v>33</v>
      </c>
    </row>
    <row r="582" spans="1:32" ht="15" thickBot="1">
      <c r="A582" s="588" t="s">
        <v>35</v>
      </c>
      <c r="B582" s="590"/>
      <c r="C582" s="520">
        <v>45300</v>
      </c>
      <c r="D582" s="588" t="s">
        <v>33</v>
      </c>
      <c r="E582" s="590"/>
      <c r="F582" s="496"/>
      <c r="G582" s="462">
        <v>24</v>
      </c>
      <c r="H582" s="455">
        <v>499</v>
      </c>
      <c r="I582" s="455">
        <v>359.28</v>
      </c>
      <c r="J582" s="455">
        <v>139.72</v>
      </c>
      <c r="K582" s="455">
        <v>52.81</v>
      </c>
      <c r="L582" s="454">
        <v>28</v>
      </c>
      <c r="M582" s="462">
        <v>147</v>
      </c>
      <c r="N582" s="588" t="s">
        <v>1758</v>
      </c>
      <c r="O582" s="589"/>
      <c r="P582" s="590"/>
      <c r="Q582" s="454">
        <v>18.399999999999999</v>
      </c>
      <c r="R582" s="454">
        <v>55.4</v>
      </c>
      <c r="S582" s="462">
        <v>0</v>
      </c>
      <c r="T582" s="462">
        <v>0</v>
      </c>
      <c r="U582" s="462">
        <v>110</v>
      </c>
      <c r="V582" s="462">
        <v>263</v>
      </c>
      <c r="W582" s="462">
        <v>401</v>
      </c>
      <c r="X582" s="462">
        <v>37340</v>
      </c>
      <c r="Y582" s="462">
        <v>500</v>
      </c>
      <c r="Z582" s="453">
        <v>297.26600000000002</v>
      </c>
      <c r="AA582" s="453">
        <v>139.72</v>
      </c>
      <c r="AB582" s="453">
        <v>52.81</v>
      </c>
      <c r="AC582" s="484">
        <v>0.82738999999999996</v>
      </c>
      <c r="AD582" s="500" t="s">
        <v>33</v>
      </c>
    </row>
    <row r="583" spans="1:32" ht="15" thickBot="1">
      <c r="A583" s="588" t="s">
        <v>264</v>
      </c>
      <c r="B583" s="590"/>
      <c r="C583" s="520">
        <v>45313</v>
      </c>
      <c r="D583" s="588" t="s">
        <v>33</v>
      </c>
      <c r="E583" s="590"/>
      <c r="F583" s="496"/>
      <c r="G583" s="462">
        <v>24</v>
      </c>
      <c r="H583" s="455">
        <v>1976</v>
      </c>
      <c r="I583" s="455">
        <v>790.4</v>
      </c>
      <c r="J583" s="455">
        <v>1185.5999999999999</v>
      </c>
      <c r="K583" s="455">
        <v>116.19</v>
      </c>
      <c r="L583" s="454">
        <v>60</v>
      </c>
      <c r="M583" s="462">
        <v>147</v>
      </c>
      <c r="N583" s="588" t="s">
        <v>1759</v>
      </c>
      <c r="O583" s="589"/>
      <c r="P583" s="590"/>
      <c r="Q583" s="454">
        <v>17.5</v>
      </c>
      <c r="R583" s="454">
        <v>66.5</v>
      </c>
      <c r="S583" s="462">
        <v>0</v>
      </c>
      <c r="T583" s="462">
        <v>0</v>
      </c>
      <c r="U583" s="462">
        <v>120</v>
      </c>
      <c r="V583" s="462">
        <v>713</v>
      </c>
      <c r="W583" s="462">
        <v>467</v>
      </c>
      <c r="X583" s="462">
        <v>2225</v>
      </c>
      <c r="Y583" s="462">
        <v>2100</v>
      </c>
      <c r="Z583" s="453">
        <v>653.97299999999996</v>
      </c>
      <c r="AA583" s="453">
        <v>1185.5999999999999</v>
      </c>
      <c r="AB583" s="453">
        <v>116.19</v>
      </c>
      <c r="AC583" s="484">
        <v>0.82738999999999996</v>
      </c>
      <c r="AD583" s="500" t="s">
        <v>33</v>
      </c>
    </row>
    <row r="584" spans="1:32" ht="15" thickBot="1">
      <c r="A584" s="588" t="s">
        <v>301</v>
      </c>
      <c r="B584" s="590"/>
      <c r="C584" s="520">
        <v>45313</v>
      </c>
      <c r="D584" s="588" t="s">
        <v>33</v>
      </c>
      <c r="E584" s="590"/>
      <c r="F584" s="496"/>
      <c r="G584" s="462">
        <v>24</v>
      </c>
      <c r="H584" s="455">
        <v>2668</v>
      </c>
      <c r="I584" s="455">
        <v>373.52</v>
      </c>
      <c r="J584" s="455">
        <v>2294.48</v>
      </c>
      <c r="K584" s="455">
        <v>54.91</v>
      </c>
      <c r="L584" s="454">
        <v>86</v>
      </c>
      <c r="M584" s="462">
        <v>147</v>
      </c>
      <c r="N584" s="588" t="s">
        <v>1760</v>
      </c>
      <c r="O584" s="589"/>
      <c r="P584" s="590"/>
      <c r="Q584" s="454">
        <v>17.399999999999999</v>
      </c>
      <c r="R584" s="454">
        <v>58.8</v>
      </c>
      <c r="S584" s="462">
        <v>0</v>
      </c>
      <c r="T584" s="462">
        <v>0</v>
      </c>
      <c r="U584" s="462">
        <v>130</v>
      </c>
      <c r="V584" s="462">
        <v>671</v>
      </c>
      <c r="W584" s="462">
        <v>430</v>
      </c>
      <c r="X584" s="462">
        <v>4275</v>
      </c>
      <c r="Y584" s="462">
        <v>2900</v>
      </c>
      <c r="Z584" s="453">
        <v>309.048</v>
      </c>
      <c r="AA584" s="453">
        <v>2294.48</v>
      </c>
      <c r="AB584" s="453">
        <v>54.91</v>
      </c>
      <c r="AC584" s="484">
        <v>0.82738999999999996</v>
      </c>
      <c r="AD584" s="500" t="s">
        <v>33</v>
      </c>
    </row>
    <row r="585" spans="1:32" ht="15" thickBot="1">
      <c r="A585" s="588" t="s">
        <v>269</v>
      </c>
      <c r="B585" s="590"/>
      <c r="C585" s="520">
        <v>45313</v>
      </c>
      <c r="D585" s="588" t="s">
        <v>33</v>
      </c>
      <c r="E585" s="590"/>
      <c r="F585" s="496"/>
      <c r="G585" s="462">
        <v>24</v>
      </c>
      <c r="H585" s="455">
        <v>656</v>
      </c>
      <c r="I585" s="455">
        <v>288.64</v>
      </c>
      <c r="J585" s="455">
        <v>367.36</v>
      </c>
      <c r="K585" s="455">
        <v>42.43</v>
      </c>
      <c r="L585" s="454">
        <v>56</v>
      </c>
      <c r="M585" s="462">
        <v>147</v>
      </c>
      <c r="N585" s="588" t="s">
        <v>1761</v>
      </c>
      <c r="O585" s="589"/>
      <c r="P585" s="590"/>
      <c r="Q585" s="454">
        <v>18.100000000000001</v>
      </c>
      <c r="R585" s="454">
        <v>54.7</v>
      </c>
      <c r="S585" s="462">
        <v>0</v>
      </c>
      <c r="T585" s="462">
        <v>0</v>
      </c>
      <c r="U585" s="462">
        <v>180</v>
      </c>
      <c r="V585" s="462">
        <v>253</v>
      </c>
      <c r="W585" s="462">
        <v>380</v>
      </c>
      <c r="X585" s="462">
        <v>34600</v>
      </c>
      <c r="Y585" s="462">
        <v>600</v>
      </c>
      <c r="Z585" s="453">
        <v>238.81899999999999</v>
      </c>
      <c r="AA585" s="453">
        <v>367.36</v>
      </c>
      <c r="AB585" s="453">
        <v>42.43</v>
      </c>
      <c r="AC585" s="484">
        <v>0.82738999999999996</v>
      </c>
      <c r="AD585" s="500" t="s">
        <v>33</v>
      </c>
    </row>
    <row r="586" spans="1:32" ht="15" thickBot="1">
      <c r="A586" s="588" t="s">
        <v>306</v>
      </c>
      <c r="B586" s="590"/>
      <c r="C586" s="520">
        <v>45300</v>
      </c>
      <c r="D586" s="588" t="s">
        <v>33</v>
      </c>
      <c r="E586" s="590"/>
      <c r="F586" s="496"/>
      <c r="G586" s="462">
        <v>24</v>
      </c>
      <c r="H586" s="455">
        <v>464</v>
      </c>
      <c r="I586" s="455">
        <v>167.04</v>
      </c>
      <c r="J586" s="455">
        <v>296.95999999999998</v>
      </c>
      <c r="K586" s="455">
        <v>24.56</v>
      </c>
      <c r="L586" s="454">
        <v>64</v>
      </c>
      <c r="M586" s="462">
        <v>147</v>
      </c>
      <c r="N586" s="588" t="s">
        <v>1762</v>
      </c>
      <c r="O586" s="589"/>
      <c r="P586" s="590"/>
      <c r="Q586" s="454">
        <v>18.399999999999999</v>
      </c>
      <c r="R586" s="454">
        <v>66.5</v>
      </c>
      <c r="S586" s="462">
        <v>0</v>
      </c>
      <c r="T586" s="462">
        <v>0</v>
      </c>
      <c r="U586" s="462">
        <v>140</v>
      </c>
      <c r="V586" s="496"/>
      <c r="W586" s="462">
        <v>427</v>
      </c>
      <c r="X586" s="462">
        <v>3750</v>
      </c>
      <c r="Y586" s="462">
        <v>400</v>
      </c>
      <c r="Z586" s="453">
        <v>138.208</v>
      </c>
      <c r="AA586" s="453">
        <v>296.95999999999998</v>
      </c>
      <c r="AB586" s="453">
        <v>24.56</v>
      </c>
      <c r="AC586" s="484">
        <v>0.82738999999999996</v>
      </c>
      <c r="AD586" s="500" t="s">
        <v>33</v>
      </c>
    </row>
    <row r="587" spans="1:32" ht="15" thickBot="1">
      <c r="A587" s="591" t="s">
        <v>37</v>
      </c>
      <c r="B587" s="590"/>
      <c r="C587" s="496"/>
      <c r="D587" s="591" t="s">
        <v>33</v>
      </c>
      <c r="E587" s="590"/>
      <c r="F587" s="496"/>
      <c r="G587" s="496"/>
      <c r="H587" s="521">
        <v>12977</v>
      </c>
      <c r="I587" s="521">
        <v>4402.93</v>
      </c>
      <c r="J587" s="521">
        <v>8574.07</v>
      </c>
      <c r="K587" s="521">
        <v>637.79</v>
      </c>
      <c r="L587" s="496"/>
      <c r="M587" s="522">
        <v>145</v>
      </c>
      <c r="N587" s="504"/>
      <c r="O587" s="483"/>
      <c r="P587" s="452"/>
      <c r="Q587" s="496"/>
      <c r="R587" s="496"/>
      <c r="S587" s="496"/>
      <c r="T587" s="496"/>
      <c r="U587" s="496"/>
      <c r="V587" s="496"/>
      <c r="W587" s="496"/>
      <c r="X587" s="496"/>
      <c r="Y587" s="462">
        <v>12800</v>
      </c>
      <c r="Z587" s="523">
        <v>3642.96</v>
      </c>
      <c r="AA587" s="523">
        <v>8574.07</v>
      </c>
      <c r="AB587" s="523">
        <v>637.79</v>
      </c>
      <c r="AC587" s="496"/>
      <c r="AD587" s="496"/>
    </row>
    <row r="588" spans="1:32" ht="12.75" customHeight="1">
      <c r="A588" s="595"/>
      <c r="B588" s="595"/>
      <c r="C588" s="595"/>
      <c r="D588" s="595"/>
      <c r="E588" s="595"/>
      <c r="F588" s="595"/>
      <c r="G588" s="595"/>
      <c r="H588" s="595"/>
      <c r="I588" s="595"/>
      <c r="J588" s="595"/>
      <c r="K588" s="595"/>
      <c r="L588" s="595"/>
      <c r="M588" s="595"/>
      <c r="N588" s="595"/>
      <c r="O588" s="595"/>
      <c r="P588" s="595"/>
      <c r="Q588" s="595"/>
      <c r="R588" s="595"/>
      <c r="S588" s="595"/>
      <c r="T588" s="595"/>
      <c r="U588" s="595"/>
      <c r="V588" s="595"/>
      <c r="W588" s="595"/>
      <c r="X588" s="595"/>
      <c r="Y588" s="595"/>
      <c r="Z588" s="595"/>
      <c r="AA588" s="595"/>
      <c r="AB588" s="595"/>
      <c r="AC588" s="595"/>
      <c r="AD588" s="595"/>
      <c r="AE588" s="595"/>
      <c r="AF588" s="595"/>
    </row>
    <row r="589" spans="1:32" ht="12.75" customHeight="1">
      <c r="A589" s="595"/>
      <c r="B589" s="595"/>
      <c r="C589" s="595"/>
      <c r="D589" s="595"/>
      <c r="E589" s="595"/>
      <c r="F589" s="595"/>
      <c r="G589" s="595"/>
      <c r="H589" s="595"/>
      <c r="I589" s="595"/>
      <c r="J589" s="595"/>
      <c r="K589" s="595"/>
      <c r="L589" s="595"/>
      <c r="M589" s="595"/>
      <c r="N589" s="595"/>
      <c r="O589" s="595"/>
      <c r="P589" s="595"/>
      <c r="Q589" s="595"/>
      <c r="R589" s="595"/>
      <c r="S589" s="595"/>
      <c r="T589" s="595"/>
      <c r="U589" s="595"/>
      <c r="V589" s="595"/>
      <c r="W589" s="595"/>
      <c r="X589" s="595"/>
      <c r="Y589" s="595"/>
      <c r="Z589" s="595"/>
      <c r="AA589" s="595"/>
      <c r="AB589" s="595"/>
      <c r="AC589" s="595"/>
      <c r="AD589" s="595"/>
      <c r="AE589" s="595"/>
      <c r="AF589" s="595"/>
    </row>
    <row r="590" spans="1:32" ht="15" thickBot="1">
      <c r="A590" s="596" t="s">
        <v>462</v>
      </c>
      <c r="B590" s="595"/>
      <c r="C590" s="595"/>
      <c r="D590" s="595"/>
      <c r="E590" s="595"/>
      <c r="F590" s="595"/>
      <c r="G590" s="595"/>
      <c r="H590" s="595"/>
      <c r="I590" s="595"/>
      <c r="J590" s="595"/>
      <c r="K590" s="595"/>
      <c r="L590" s="595"/>
      <c r="M590" s="595"/>
      <c r="N590" s="595"/>
      <c r="O590" s="595"/>
      <c r="P590" s="595"/>
      <c r="Q590" s="595"/>
      <c r="R590" s="595"/>
      <c r="S590" s="595"/>
      <c r="T590" s="595"/>
      <c r="U590" s="595"/>
      <c r="V590" s="595"/>
      <c r="W590" s="595"/>
      <c r="X590" s="595"/>
      <c r="Y590" s="595"/>
      <c r="Z590" s="595"/>
      <c r="AA590" s="595"/>
      <c r="AB590" s="595"/>
      <c r="AC590" s="595"/>
      <c r="AD590" s="595"/>
      <c r="AE590" s="595"/>
      <c r="AF590" s="595"/>
    </row>
    <row r="591" spans="1:32" ht="15" thickBot="1">
      <c r="A591" s="606" t="s">
        <v>315</v>
      </c>
      <c r="B591" s="607"/>
      <c r="C591" s="277" t="s">
        <v>166</v>
      </c>
      <c r="D591" s="277" t="s">
        <v>428</v>
      </c>
      <c r="E591" s="601" t="s">
        <v>2215</v>
      </c>
      <c r="F591" s="608"/>
      <c r="G591" s="608"/>
      <c r="H591" s="608"/>
      <c r="I591" s="608"/>
      <c r="J591" s="609"/>
      <c r="K591" s="601" t="s">
        <v>2699</v>
      </c>
      <c r="L591" s="608"/>
      <c r="M591" s="608"/>
      <c r="N591" s="608"/>
      <c r="O591" s="608"/>
      <c r="P591" s="609"/>
      <c r="Q591" s="601" t="s">
        <v>2700</v>
      </c>
      <c r="R591" s="608"/>
      <c r="S591" s="608"/>
      <c r="T591" s="608"/>
      <c r="U591" s="608"/>
      <c r="V591" s="608"/>
      <c r="W591" s="608"/>
      <c r="X591" s="608"/>
      <c r="Y591" s="608"/>
      <c r="Z591" s="608"/>
      <c r="AA591" s="609"/>
    </row>
    <row r="592" spans="1:32" ht="15" thickBot="1">
      <c r="A592" s="610" t="s">
        <v>248</v>
      </c>
      <c r="B592" s="611"/>
      <c r="C592" s="510" t="s">
        <v>2701</v>
      </c>
      <c r="D592" s="524">
        <v>120</v>
      </c>
      <c r="E592" s="588" t="s">
        <v>2702</v>
      </c>
      <c r="F592" s="589"/>
      <c r="G592" s="589"/>
      <c r="H592" s="589"/>
      <c r="I592" s="589"/>
      <c r="J592" s="590"/>
      <c r="K592" s="588" t="s">
        <v>2703</v>
      </c>
      <c r="L592" s="589"/>
      <c r="M592" s="589"/>
      <c r="N592" s="589"/>
      <c r="O592" s="589"/>
      <c r="P592" s="590"/>
      <c r="Q592" s="599" t="s">
        <v>2704</v>
      </c>
      <c r="R592" s="589"/>
      <c r="S592" s="589"/>
      <c r="T592" s="589"/>
      <c r="U592" s="589"/>
      <c r="V592" s="589"/>
      <c r="W592" s="589"/>
      <c r="X592" s="589"/>
      <c r="Y592" s="589"/>
      <c r="Z592" s="589"/>
      <c r="AA592" s="590"/>
    </row>
    <row r="593" spans="1:32" ht="15" thickBot="1">
      <c r="A593" s="588" t="s">
        <v>128</v>
      </c>
      <c r="B593" s="590"/>
      <c r="C593" s="510" t="s">
        <v>2701</v>
      </c>
      <c r="D593" s="524">
        <v>118.25</v>
      </c>
      <c r="E593" s="588" t="s">
        <v>2705</v>
      </c>
      <c r="F593" s="589"/>
      <c r="G593" s="589"/>
      <c r="H593" s="589"/>
      <c r="I593" s="589"/>
      <c r="J593" s="590"/>
      <c r="K593" s="588" t="s">
        <v>2703</v>
      </c>
      <c r="L593" s="589"/>
      <c r="M593" s="589"/>
      <c r="N593" s="589"/>
      <c r="O593" s="589"/>
      <c r="P593" s="590"/>
      <c r="Q593" s="599" t="s">
        <v>2706</v>
      </c>
      <c r="R593" s="589"/>
      <c r="S593" s="589"/>
      <c r="T593" s="589"/>
      <c r="U593" s="589"/>
      <c r="V593" s="589"/>
      <c r="W593" s="589"/>
      <c r="X593" s="589"/>
      <c r="Y593" s="589"/>
      <c r="Z593" s="589"/>
      <c r="AA593" s="590"/>
    </row>
    <row r="594" spans="1:32" ht="15" thickBot="1">
      <c r="A594" s="591" t="s">
        <v>2216</v>
      </c>
      <c r="B594" s="589"/>
      <c r="C594" s="590"/>
      <c r="D594" s="525">
        <v>238.25</v>
      </c>
      <c r="E594" s="600"/>
      <c r="F594" s="593"/>
      <c r="G594" s="593"/>
      <c r="H594" s="593"/>
      <c r="I594" s="593"/>
      <c r="J594" s="593"/>
      <c r="K594" s="593"/>
      <c r="L594" s="593"/>
      <c r="M594" s="593"/>
      <c r="N594" s="593"/>
      <c r="O594" s="593"/>
      <c r="P594" s="593"/>
      <c r="Q594" s="593"/>
      <c r="R594" s="593"/>
      <c r="S594" s="593"/>
      <c r="T594" s="593"/>
      <c r="U594" s="593"/>
      <c r="V594" s="593"/>
      <c r="W594" s="593"/>
      <c r="X594" s="593"/>
      <c r="Y594" s="593"/>
      <c r="Z594" s="593"/>
      <c r="AA594" s="594"/>
    </row>
    <row r="595" spans="1:32" ht="12.75" customHeight="1">
      <c r="A595" s="595"/>
      <c r="B595" s="595"/>
      <c r="C595" s="595"/>
      <c r="D595" s="595"/>
      <c r="E595" s="595"/>
      <c r="F595" s="595"/>
      <c r="G595" s="595"/>
      <c r="H595" s="595"/>
      <c r="I595" s="595"/>
      <c r="J595" s="595"/>
      <c r="K595" s="595"/>
      <c r="L595" s="595"/>
      <c r="M595" s="595"/>
      <c r="N595" s="595"/>
      <c r="O595" s="595"/>
      <c r="P595" s="595"/>
      <c r="Q595" s="595"/>
      <c r="R595" s="595"/>
      <c r="S595" s="595"/>
      <c r="T595" s="595"/>
      <c r="U595" s="595"/>
      <c r="V595" s="595"/>
      <c r="W595" s="595"/>
      <c r="X595" s="595"/>
      <c r="Y595" s="595"/>
      <c r="Z595" s="595"/>
      <c r="AA595" s="595"/>
      <c r="AB595" s="595"/>
      <c r="AC595" s="595"/>
      <c r="AD595" s="595"/>
      <c r="AE595" s="595"/>
      <c r="AF595" s="595"/>
    </row>
    <row r="596" spans="1:32" ht="12.75" customHeight="1">
      <c r="A596" s="595"/>
      <c r="B596" s="595"/>
      <c r="C596" s="595"/>
      <c r="D596" s="595"/>
      <c r="E596" s="595"/>
      <c r="F596" s="595"/>
      <c r="G596" s="595"/>
      <c r="H596" s="595"/>
      <c r="I596" s="595"/>
      <c r="J596" s="595"/>
      <c r="K596" s="595"/>
      <c r="L596" s="595"/>
      <c r="M596" s="595"/>
      <c r="N596" s="595"/>
      <c r="O596" s="595"/>
      <c r="P596" s="595"/>
      <c r="Q596" s="595"/>
      <c r="R596" s="595"/>
      <c r="S596" s="595"/>
      <c r="T596" s="595"/>
      <c r="U596" s="595"/>
      <c r="V596" s="595"/>
      <c r="W596" s="595"/>
      <c r="X596" s="595"/>
      <c r="Y596" s="595"/>
      <c r="Z596" s="595"/>
      <c r="AA596" s="595"/>
      <c r="AB596" s="595"/>
      <c r="AC596" s="595"/>
      <c r="AD596" s="595"/>
      <c r="AE596" s="595"/>
      <c r="AF596" s="595"/>
    </row>
    <row r="597" spans="1:32" ht="15" thickBot="1">
      <c r="A597" s="596" t="s">
        <v>463</v>
      </c>
      <c r="B597" s="595"/>
      <c r="C597" s="595"/>
      <c r="D597" s="595"/>
      <c r="E597" s="595"/>
      <c r="F597" s="595"/>
      <c r="G597" s="595"/>
      <c r="H597" s="595"/>
      <c r="I597" s="595"/>
      <c r="J597" s="595"/>
      <c r="K597" s="595"/>
      <c r="L597" s="595"/>
      <c r="M597" s="595"/>
      <c r="N597" s="595"/>
      <c r="O597" s="595"/>
      <c r="P597" s="595"/>
      <c r="Q597" s="595"/>
      <c r="R597" s="595"/>
      <c r="S597" s="595"/>
      <c r="T597" s="595"/>
      <c r="U597" s="595"/>
      <c r="V597" s="595"/>
      <c r="W597" s="595"/>
      <c r="X597" s="595"/>
      <c r="Y597" s="595"/>
      <c r="Z597" s="595"/>
      <c r="AA597" s="595"/>
      <c r="AB597" s="595"/>
      <c r="AC597" s="595"/>
      <c r="AD597" s="595"/>
      <c r="AE597" s="595"/>
      <c r="AF597" s="595"/>
    </row>
    <row r="598" spans="1:32" ht="15" thickBot="1">
      <c r="A598" s="601" t="s">
        <v>315</v>
      </c>
      <c r="B598" s="609"/>
      <c r="C598" s="277" t="s">
        <v>428</v>
      </c>
      <c r="D598" s="601" t="s">
        <v>2215</v>
      </c>
      <c r="E598" s="608"/>
      <c r="F598" s="608"/>
      <c r="G598" s="608"/>
      <c r="H598" s="608"/>
      <c r="I598" s="608"/>
      <c r="J598" s="608"/>
      <c r="K598" s="608"/>
      <c r="L598" s="609"/>
      <c r="M598" s="601" t="s">
        <v>1133</v>
      </c>
      <c r="N598" s="608"/>
      <c r="O598" s="608"/>
      <c r="P598" s="608"/>
      <c r="Q598" s="608"/>
      <c r="R598" s="608"/>
      <c r="S598" s="608"/>
      <c r="T598" s="608"/>
      <c r="U598" s="608"/>
      <c r="V598" s="608"/>
      <c r="W598" s="608"/>
      <c r="X598" s="608"/>
      <c r="Y598" s="609"/>
      <c r="AA598" s="595"/>
      <c r="AB598" s="595"/>
      <c r="AC598" s="595"/>
      <c r="AD598" s="595"/>
      <c r="AE598" s="595"/>
      <c r="AF598" s="595"/>
    </row>
    <row r="599" spans="1:32" ht="15" thickBot="1">
      <c r="A599" s="588" t="s">
        <v>1176</v>
      </c>
      <c r="B599" s="590"/>
      <c r="C599" s="524">
        <v>30</v>
      </c>
      <c r="D599" s="588" t="s">
        <v>2577</v>
      </c>
      <c r="E599" s="589"/>
      <c r="F599" s="589"/>
      <c r="G599" s="589"/>
      <c r="H599" s="589"/>
      <c r="I599" s="589"/>
      <c r="J599" s="589"/>
      <c r="K599" s="589"/>
      <c r="L599" s="590"/>
      <c r="M599" s="504"/>
      <c r="N599" s="483"/>
      <c r="O599" s="483"/>
      <c r="P599" s="483"/>
      <c r="Q599" s="483"/>
      <c r="R599" s="483"/>
      <c r="S599" s="483"/>
      <c r="T599" s="483"/>
      <c r="U599" s="483"/>
      <c r="V599" s="483"/>
      <c r="W599" s="483"/>
      <c r="X599" s="483"/>
      <c r="Y599" s="452"/>
      <c r="AA599" s="595"/>
      <c r="AB599" s="595"/>
      <c r="AC599" s="595"/>
      <c r="AD599" s="595"/>
      <c r="AE599" s="595"/>
      <c r="AF599" s="595"/>
    </row>
    <row r="600" spans="1:32" ht="15" thickBot="1">
      <c r="A600" s="591" t="s">
        <v>2216</v>
      </c>
      <c r="B600" s="590"/>
      <c r="C600" s="526">
        <v>30</v>
      </c>
      <c r="D600" s="592"/>
      <c r="E600" s="593"/>
      <c r="F600" s="593"/>
      <c r="G600" s="593"/>
      <c r="H600" s="593"/>
      <c r="I600" s="593"/>
      <c r="J600" s="593"/>
      <c r="K600" s="593"/>
      <c r="L600" s="593"/>
      <c r="M600" s="593"/>
      <c r="N600" s="593"/>
      <c r="O600" s="593"/>
      <c r="P600" s="593"/>
      <c r="Q600" s="593"/>
      <c r="R600" s="593"/>
      <c r="S600" s="593"/>
      <c r="T600" s="593"/>
      <c r="U600" s="593"/>
      <c r="V600" s="593"/>
      <c r="W600" s="593"/>
      <c r="X600" s="593"/>
      <c r="Y600" s="594"/>
      <c r="AA600" s="595"/>
      <c r="AB600" s="595"/>
      <c r="AC600" s="595"/>
      <c r="AD600" s="595"/>
      <c r="AE600" s="595"/>
      <c r="AF600" s="595"/>
    </row>
    <row r="601" spans="1:32" ht="12.75" customHeight="1">
      <c r="A601" s="595"/>
      <c r="B601" s="595"/>
      <c r="C601" s="595"/>
      <c r="D601" s="595"/>
      <c r="E601" s="595"/>
      <c r="F601" s="595"/>
      <c r="G601" s="595"/>
      <c r="H601" s="595"/>
      <c r="I601" s="595"/>
      <c r="J601" s="595"/>
      <c r="K601" s="595"/>
      <c r="L601" s="595"/>
      <c r="M601" s="595"/>
      <c r="N601" s="595"/>
      <c r="O601" s="595"/>
      <c r="P601" s="595"/>
      <c r="Q601" s="595"/>
      <c r="R601" s="595"/>
      <c r="S601" s="595"/>
      <c r="T601" s="595"/>
      <c r="U601" s="595"/>
      <c r="V601" s="595"/>
      <c r="W601" s="595"/>
      <c r="X601" s="595"/>
      <c r="Y601" s="595"/>
      <c r="Z601" s="595"/>
      <c r="AA601" s="595"/>
      <c r="AB601" s="595"/>
      <c r="AC601" s="595"/>
      <c r="AD601" s="595"/>
      <c r="AE601" s="595"/>
      <c r="AF601" s="595"/>
    </row>
    <row r="602" spans="1:32" ht="12.75" customHeight="1">
      <c r="A602" s="595"/>
      <c r="B602" s="595"/>
      <c r="C602" s="595"/>
      <c r="D602" s="595"/>
      <c r="E602" s="595"/>
      <c r="F602" s="595"/>
      <c r="G602" s="595"/>
      <c r="H602" s="595"/>
      <c r="I602" s="595"/>
      <c r="J602" s="595"/>
      <c r="K602" s="595"/>
      <c r="L602" s="595"/>
      <c r="M602" s="595"/>
      <c r="N602" s="595"/>
      <c r="O602" s="595"/>
      <c r="P602" s="595"/>
      <c r="Q602" s="595"/>
      <c r="R602" s="595"/>
      <c r="S602" s="595"/>
      <c r="T602" s="595"/>
      <c r="U602" s="595"/>
      <c r="V602" s="595"/>
      <c r="W602" s="595"/>
      <c r="X602" s="595"/>
      <c r="Y602" s="595"/>
      <c r="Z602" s="595"/>
      <c r="AA602" s="595"/>
      <c r="AB602" s="595"/>
      <c r="AC602" s="595"/>
      <c r="AD602" s="595"/>
      <c r="AE602" s="595"/>
      <c r="AF602" s="595"/>
    </row>
    <row r="603" spans="1:32" ht="14.5">
      <c r="A603" s="596" t="s">
        <v>1068</v>
      </c>
      <c r="B603" s="595"/>
      <c r="C603" s="595"/>
      <c r="D603" s="595"/>
      <c r="E603" s="595"/>
      <c r="F603" s="595"/>
      <c r="G603" s="595"/>
      <c r="H603" s="595"/>
      <c r="I603" s="595"/>
      <c r="J603" s="595"/>
      <c r="K603" s="595"/>
      <c r="L603" s="595"/>
      <c r="M603" s="595"/>
      <c r="N603" s="595"/>
      <c r="O603" s="595"/>
      <c r="P603" s="595"/>
      <c r="Q603" s="595"/>
      <c r="R603" s="595"/>
      <c r="S603" s="595"/>
      <c r="T603" s="595"/>
      <c r="U603" s="595"/>
      <c r="V603" s="595"/>
      <c r="W603" s="595"/>
      <c r="X603" s="595"/>
      <c r="Y603" s="595"/>
      <c r="Z603" s="595"/>
      <c r="AA603" s="595"/>
      <c r="AB603" s="595"/>
      <c r="AC603" s="595"/>
      <c r="AD603" s="595"/>
      <c r="AE603" s="595"/>
      <c r="AF603" s="595"/>
    </row>
    <row r="605" spans="1:32" ht="12.75" customHeight="1">
      <c r="A605" s="595"/>
      <c r="B605" s="595"/>
      <c r="C605" s="595"/>
      <c r="D605" s="595"/>
      <c r="E605" s="595"/>
      <c r="F605" s="595"/>
      <c r="G605" s="595"/>
      <c r="H605" s="595"/>
      <c r="I605" s="595"/>
      <c r="J605" s="595"/>
      <c r="K605" s="595"/>
      <c r="L605" s="595"/>
      <c r="M605" s="595"/>
      <c r="N605" s="595"/>
      <c r="O605" s="595"/>
      <c r="P605" s="595"/>
      <c r="Q605" s="595"/>
      <c r="R605" s="595"/>
      <c r="S605" s="595"/>
      <c r="T605" s="595"/>
      <c r="U605" s="595"/>
      <c r="V605" s="595"/>
      <c r="W605" s="595"/>
      <c r="X605" s="595"/>
      <c r="Y605" s="595"/>
      <c r="Z605" s="595"/>
      <c r="AA605" s="595"/>
      <c r="AB605" s="595"/>
      <c r="AC605" s="595"/>
      <c r="AD605" s="595"/>
      <c r="AE605" s="595"/>
      <c r="AF605" s="595"/>
    </row>
    <row r="606" spans="1:32" ht="12.75" customHeight="1">
      <c r="A606" s="595"/>
      <c r="B606" s="595"/>
      <c r="C606" s="595"/>
      <c r="D606" s="595"/>
      <c r="E606" s="595"/>
      <c r="F606" s="595"/>
      <c r="G606" s="595"/>
      <c r="H606" s="595"/>
      <c r="I606" s="595"/>
      <c r="J606" s="595"/>
      <c r="K606" s="595"/>
      <c r="L606" s="595"/>
      <c r="M606" s="595"/>
      <c r="N606" s="595"/>
      <c r="O606" s="595"/>
      <c r="P606" s="595"/>
      <c r="Q606" s="595"/>
      <c r="R606" s="595"/>
      <c r="S606" s="595"/>
      <c r="T606" s="595"/>
      <c r="U606" s="595"/>
      <c r="V606" s="595"/>
      <c r="W606" s="595"/>
      <c r="X606" s="595"/>
      <c r="Y606" s="595"/>
      <c r="Z606" s="595"/>
      <c r="AA606" s="595"/>
      <c r="AB606" s="595"/>
      <c r="AC606" s="595"/>
      <c r="AD606" s="595"/>
      <c r="AE606" s="595"/>
      <c r="AF606" s="595"/>
    </row>
    <row r="607" spans="1:32" ht="12.75" customHeight="1">
      <c r="A607" s="595"/>
      <c r="B607" s="595"/>
      <c r="C607" s="595"/>
      <c r="D607" s="595"/>
      <c r="E607" s="595"/>
      <c r="F607" s="595"/>
      <c r="G607" s="595"/>
      <c r="H607" s="595"/>
      <c r="I607" s="595"/>
      <c r="J607" s="595"/>
      <c r="K607" s="595"/>
      <c r="L607" s="595"/>
      <c r="M607" s="595"/>
      <c r="N607" s="595"/>
      <c r="O607" s="595"/>
      <c r="P607" s="595"/>
      <c r="Q607" s="595"/>
      <c r="R607" s="595"/>
      <c r="S607" s="595"/>
      <c r="T607" s="595"/>
      <c r="U607" s="595"/>
      <c r="V607" s="595"/>
      <c r="W607" s="595"/>
      <c r="X607" s="595"/>
      <c r="Y607" s="595"/>
      <c r="Z607" s="595"/>
      <c r="AA607" s="595"/>
      <c r="AB607" s="595"/>
      <c r="AC607" s="595"/>
      <c r="AD607" s="595"/>
      <c r="AE607" s="595"/>
      <c r="AF607" s="595"/>
    </row>
    <row r="608" spans="1:32" ht="12.75" customHeight="1">
      <c r="A608" s="595"/>
      <c r="B608" s="595"/>
      <c r="C608" s="595"/>
      <c r="D608" s="595"/>
      <c r="E608" s="595"/>
      <c r="F608" s="595"/>
      <c r="G608" s="595"/>
      <c r="H608" s="595"/>
      <c r="I608" s="595"/>
      <c r="J608" s="595"/>
      <c r="K608" s="595"/>
      <c r="L608" s="595"/>
      <c r="M608" s="595"/>
      <c r="N608" s="595"/>
      <c r="O608" s="595"/>
      <c r="P608" s="595"/>
      <c r="Q608" s="595"/>
      <c r="R608" s="595"/>
      <c r="S608" s="595"/>
      <c r="T608" s="595"/>
      <c r="U608" s="595"/>
      <c r="V608" s="595"/>
      <c r="W608" s="595"/>
      <c r="X608" s="595"/>
      <c r="Y608" s="595"/>
      <c r="Z608" s="595"/>
      <c r="AA608" s="595"/>
      <c r="AB608" s="595"/>
      <c r="AC608" s="595"/>
      <c r="AD608" s="595"/>
      <c r="AE608" s="595"/>
      <c r="AF608" s="595"/>
    </row>
    <row r="609" spans="1:32" ht="12.75" customHeight="1">
      <c r="A609" s="595"/>
      <c r="B609" s="595"/>
      <c r="C609" s="595"/>
      <c r="D609" s="595"/>
      <c r="E609" s="595"/>
      <c r="F609" s="595"/>
      <c r="G609" s="595"/>
      <c r="H609" s="595"/>
      <c r="I609" s="595"/>
      <c r="J609" s="595"/>
      <c r="K609" s="595"/>
      <c r="L609" s="595"/>
      <c r="M609" s="595"/>
      <c r="N609" s="595"/>
      <c r="O609" s="595"/>
      <c r="P609" s="595"/>
      <c r="Q609" s="595"/>
      <c r="R609" s="595"/>
      <c r="S609" s="595"/>
      <c r="T609" s="595"/>
      <c r="U609" s="595"/>
      <c r="V609" s="595"/>
      <c r="W609" s="595"/>
      <c r="X609" s="595"/>
      <c r="Y609" s="595"/>
      <c r="Z609" s="595"/>
      <c r="AA609" s="595"/>
      <c r="AB609" s="595"/>
      <c r="AC609" s="595"/>
      <c r="AD609" s="595"/>
      <c r="AE609" s="595"/>
      <c r="AF609" s="595"/>
    </row>
    <row r="610" spans="1:32" ht="12.75" customHeight="1">
      <c r="A610" s="595"/>
      <c r="B610" s="595"/>
      <c r="C610" s="595"/>
      <c r="D610" s="595"/>
      <c r="E610" s="595"/>
      <c r="F610" s="595"/>
      <c r="G610" s="595"/>
      <c r="H610" s="595"/>
      <c r="I610" s="595"/>
      <c r="J610" s="595"/>
      <c r="K610" s="595"/>
      <c r="L610" s="595"/>
      <c r="M610" s="595"/>
      <c r="N610" s="595"/>
      <c r="O610" s="595"/>
      <c r="P610" s="595"/>
      <c r="Q610" s="595"/>
      <c r="R610" s="595"/>
      <c r="S610" s="595"/>
      <c r="T610" s="595"/>
      <c r="U610" s="595"/>
      <c r="V610" s="595"/>
      <c r="W610" s="595"/>
      <c r="X610" s="595"/>
      <c r="Y610" s="595"/>
      <c r="Z610" s="595"/>
      <c r="AA610" s="595"/>
      <c r="AB610" s="595"/>
      <c r="AC610" s="595"/>
      <c r="AD610" s="595"/>
      <c r="AE610" s="595"/>
      <c r="AF610" s="595"/>
    </row>
    <row r="611" spans="1:32" ht="12.75" customHeight="1">
      <c r="A611" s="595"/>
      <c r="B611" s="595"/>
      <c r="C611" s="595"/>
      <c r="D611" s="595"/>
      <c r="E611" s="595"/>
      <c r="F611" s="595"/>
      <c r="G611" s="595"/>
      <c r="H611" s="595"/>
      <c r="I611" s="595"/>
      <c r="J611" s="595"/>
      <c r="K611" s="595"/>
      <c r="L611" s="595"/>
      <c r="M611" s="595"/>
      <c r="N611" s="595"/>
      <c r="O611" s="595"/>
      <c r="P611" s="595"/>
      <c r="Q611" s="595"/>
      <c r="R611" s="595"/>
      <c r="S611" s="595"/>
      <c r="T611" s="595"/>
      <c r="U611" s="595"/>
      <c r="V611" s="595"/>
      <c r="W611" s="595"/>
      <c r="X611" s="595"/>
      <c r="Y611" s="595"/>
      <c r="Z611" s="595"/>
      <c r="AA611" s="595"/>
      <c r="AB611" s="595"/>
      <c r="AC611" s="595"/>
      <c r="AD611" s="595"/>
      <c r="AE611" s="595"/>
      <c r="AF611" s="595"/>
    </row>
    <row r="612" spans="1:32" ht="14.5">
      <c r="A612" s="597" t="s">
        <v>1120</v>
      </c>
      <c r="B612" s="595"/>
      <c r="C612" s="595"/>
      <c r="D612" s="595"/>
      <c r="E612" s="595"/>
      <c r="F612" s="595"/>
      <c r="G612" s="595"/>
      <c r="H612" s="595"/>
      <c r="I612" s="595"/>
      <c r="J612" s="595"/>
      <c r="K612" s="595"/>
      <c r="L612" s="595"/>
      <c r="M612" s="595"/>
      <c r="N612" s="595"/>
      <c r="O612" s="595"/>
      <c r="P612" s="595"/>
      <c r="Q612" s="595"/>
      <c r="R612" s="595"/>
      <c r="S612" s="595"/>
      <c r="T612" s="595"/>
      <c r="U612" s="595"/>
      <c r="V612" s="595"/>
      <c r="W612" s="595"/>
      <c r="X612" s="595"/>
      <c r="Y612" s="595"/>
      <c r="Z612" s="595"/>
      <c r="AA612" s="595"/>
      <c r="AB612" s="595"/>
      <c r="AC612" s="595"/>
      <c r="AD612" s="595"/>
      <c r="AE612" s="595"/>
      <c r="AF612" s="595"/>
    </row>
    <row r="613" spans="1:32" ht="14.5">
      <c r="A613" s="597" t="s">
        <v>1121</v>
      </c>
      <c r="B613" s="595"/>
      <c r="C613" s="595"/>
      <c r="D613" s="595"/>
      <c r="E613" s="595"/>
      <c r="F613" s="595"/>
      <c r="G613" s="595"/>
      <c r="H613" s="595"/>
      <c r="I613" s="595"/>
      <c r="J613" s="595"/>
      <c r="K613" s="595"/>
      <c r="L613" s="595"/>
      <c r="M613" s="595"/>
      <c r="N613" s="595"/>
      <c r="O613" s="595"/>
      <c r="P613" s="595"/>
      <c r="Q613" s="595"/>
      <c r="R613" s="595"/>
      <c r="S613" s="595"/>
      <c r="T613" s="595"/>
      <c r="U613" s="595"/>
      <c r="V613" s="595"/>
      <c r="W613" s="595"/>
      <c r="X613" s="595"/>
      <c r="Y613" s="595"/>
      <c r="Z613" s="595"/>
      <c r="AA613" s="595"/>
      <c r="AB613" s="595"/>
      <c r="AC613" s="595"/>
      <c r="AD613" s="595"/>
      <c r="AE613" s="595"/>
      <c r="AF613" s="595"/>
    </row>
    <row r="614" spans="1:32" ht="12.75" customHeight="1">
      <c r="A614" s="595"/>
      <c r="B614" s="595"/>
      <c r="C614" s="595"/>
      <c r="D614" s="595"/>
      <c r="E614" s="595"/>
      <c r="F614" s="595"/>
      <c r="G614" s="595"/>
      <c r="H614" s="595"/>
      <c r="I614" s="595"/>
      <c r="J614" s="595"/>
      <c r="K614" s="595"/>
      <c r="L614" s="595"/>
      <c r="M614" s="595"/>
      <c r="N614" s="595"/>
      <c r="O614" s="595"/>
      <c r="P614" s="595"/>
      <c r="Q614" s="595"/>
      <c r="R614" s="595"/>
      <c r="S614" s="595"/>
      <c r="T614" s="595"/>
      <c r="U614" s="595"/>
      <c r="V614" s="595"/>
      <c r="W614" s="595"/>
      <c r="X614" s="595"/>
      <c r="Y614" s="595"/>
      <c r="Z614" s="595"/>
      <c r="AA614" s="595"/>
      <c r="AB614" s="595"/>
      <c r="AC614" s="595"/>
      <c r="AD614" s="595"/>
      <c r="AE614" s="595"/>
      <c r="AF614" s="595"/>
    </row>
    <row r="615" spans="1:32" ht="12.75" customHeight="1">
      <c r="A615" s="595"/>
      <c r="B615" s="595"/>
      <c r="C615" s="595"/>
      <c r="D615" s="595"/>
      <c r="E615" s="595"/>
      <c r="F615" s="595"/>
      <c r="G615" s="595"/>
      <c r="H615" s="595"/>
      <c r="I615" s="595"/>
      <c r="J615" s="595"/>
      <c r="K615" s="595"/>
      <c r="L615" s="595"/>
      <c r="M615" s="595"/>
      <c r="N615" s="595"/>
      <c r="O615" s="595"/>
      <c r="P615" s="595"/>
      <c r="Q615" s="595"/>
      <c r="R615" s="595"/>
      <c r="S615" s="595"/>
      <c r="T615" s="595"/>
      <c r="U615" s="595"/>
      <c r="V615" s="595"/>
      <c r="W615" s="595"/>
      <c r="X615" s="595"/>
      <c r="Y615" s="595"/>
      <c r="Z615" s="595"/>
      <c r="AA615" s="595"/>
      <c r="AB615" s="595"/>
      <c r="AC615" s="595"/>
      <c r="AD615" s="595"/>
      <c r="AE615" s="595"/>
      <c r="AF615" s="595"/>
    </row>
  </sheetData>
  <mergeCells count="1873">
    <mergeCell ref="A584:B584"/>
    <mergeCell ref="D584:E584"/>
    <mergeCell ref="N584:P584"/>
    <mergeCell ref="AA588:AC589"/>
    <mergeCell ref="AD588:AF589"/>
    <mergeCell ref="A590:P590"/>
    <mergeCell ref="Q590:T590"/>
    <mergeCell ref="U590:W590"/>
    <mergeCell ref="X590:Z590"/>
    <mergeCell ref="AA590:AC590"/>
    <mergeCell ref="AD590:AF590"/>
    <mergeCell ref="A578:B578"/>
    <mergeCell ref="D578:E578"/>
    <mergeCell ref="N578:P578"/>
    <mergeCell ref="A579:B579"/>
    <mergeCell ref="D579:E579"/>
    <mergeCell ref="N579:P579"/>
    <mergeCell ref="A580:B580"/>
    <mergeCell ref="D580:E580"/>
    <mergeCell ref="N580:P580"/>
    <mergeCell ref="A581:B581"/>
    <mergeCell ref="D581:E581"/>
    <mergeCell ref="N581:P581"/>
    <mergeCell ref="A582:B582"/>
    <mergeCell ref="D582:E582"/>
    <mergeCell ref="N582:P582"/>
    <mergeCell ref="A583:B583"/>
    <mergeCell ref="D583:E583"/>
    <mergeCell ref="N583:P583"/>
    <mergeCell ref="A585:B585"/>
    <mergeCell ref="D585:E585"/>
    <mergeCell ref="N585:P585"/>
    <mergeCell ref="A564:B564"/>
    <mergeCell ref="D564:E564"/>
    <mergeCell ref="N564:P564"/>
    <mergeCell ref="S569:S570"/>
    <mergeCell ref="T569:T570"/>
    <mergeCell ref="V569:V570"/>
    <mergeCell ref="W569:W570"/>
    <mergeCell ref="X569:X570"/>
    <mergeCell ref="Y569:Y570"/>
    <mergeCell ref="Z569:Z570"/>
    <mergeCell ref="AA569:AA570"/>
    <mergeCell ref="AB569:AB570"/>
    <mergeCell ref="AC569:AC570"/>
    <mergeCell ref="AD569:AD570"/>
    <mergeCell ref="A571:B571"/>
    <mergeCell ref="D571:E571"/>
    <mergeCell ref="N571:P571"/>
    <mergeCell ref="Q569:Q570"/>
    <mergeCell ref="R569:R570"/>
    <mergeCell ref="H568:J568"/>
    <mergeCell ref="T549:T550"/>
    <mergeCell ref="V549:V550"/>
    <mergeCell ref="W549:W550"/>
    <mergeCell ref="X549:X550"/>
    <mergeCell ref="Y549:Y550"/>
    <mergeCell ref="Z549:Z550"/>
    <mergeCell ref="AA549:AA550"/>
    <mergeCell ref="AB549:AB550"/>
    <mergeCell ref="AC549:AC550"/>
    <mergeCell ref="AD549:AD550"/>
    <mergeCell ref="A551:B551"/>
    <mergeCell ref="D551:E551"/>
    <mergeCell ref="N551:P551"/>
    <mergeCell ref="A552:B552"/>
    <mergeCell ref="D552:E552"/>
    <mergeCell ref="N552:P552"/>
    <mergeCell ref="A553:B553"/>
    <mergeCell ref="D553:E553"/>
    <mergeCell ref="N553:P553"/>
    <mergeCell ref="A549:B550"/>
    <mergeCell ref="C549:C550"/>
    <mergeCell ref="D549:E550"/>
    <mergeCell ref="F549:F550"/>
    <mergeCell ref="G549:G550"/>
    <mergeCell ref="H549:H550"/>
    <mergeCell ref="I549:I550"/>
    <mergeCell ref="J549:J550"/>
    <mergeCell ref="K549:K550"/>
    <mergeCell ref="L549:L550"/>
    <mergeCell ref="M549:M550"/>
    <mergeCell ref="Q549:Q550"/>
    <mergeCell ref="R549:R550"/>
    <mergeCell ref="AA541:AA542"/>
    <mergeCell ref="AB541:AB542"/>
    <mergeCell ref="AC541:AC542"/>
    <mergeCell ref="AD541:AD542"/>
    <mergeCell ref="A543:B543"/>
    <mergeCell ref="D543:E543"/>
    <mergeCell ref="N543:P543"/>
    <mergeCell ref="A544:B544"/>
    <mergeCell ref="D544:E544"/>
    <mergeCell ref="N544:P544"/>
    <mergeCell ref="A545:B545"/>
    <mergeCell ref="D545:E545"/>
    <mergeCell ref="N545:P545"/>
    <mergeCell ref="A546:B546"/>
    <mergeCell ref="D546:E546"/>
    <mergeCell ref="N546:P546"/>
    <mergeCell ref="A547:B547"/>
    <mergeCell ref="D547:E547"/>
    <mergeCell ref="F541:F542"/>
    <mergeCell ref="G541:G542"/>
    <mergeCell ref="H541:H542"/>
    <mergeCell ref="I541:I542"/>
    <mergeCell ref="J541:J542"/>
    <mergeCell ref="K541:K542"/>
    <mergeCell ref="L541:L542"/>
    <mergeCell ref="M541:M542"/>
    <mergeCell ref="Q541:Q542"/>
    <mergeCell ref="R541:R542"/>
    <mergeCell ref="S541:S542"/>
    <mergeCell ref="T541:T542"/>
    <mergeCell ref="V541:V542"/>
    <mergeCell ref="W541:W542"/>
    <mergeCell ref="J524:J525"/>
    <mergeCell ref="K524:K525"/>
    <mergeCell ref="L524:L525"/>
    <mergeCell ref="M524:M525"/>
    <mergeCell ref="Q524:Q525"/>
    <mergeCell ref="R524:R525"/>
    <mergeCell ref="A530:B530"/>
    <mergeCell ref="D530:E530"/>
    <mergeCell ref="N530:P530"/>
    <mergeCell ref="A531:B531"/>
    <mergeCell ref="D531:E531"/>
    <mergeCell ref="N531:P531"/>
    <mergeCell ref="A532:B532"/>
    <mergeCell ref="D532:E532"/>
    <mergeCell ref="N532:P532"/>
    <mergeCell ref="A533:B533"/>
    <mergeCell ref="D533:E533"/>
    <mergeCell ref="N533:P533"/>
    <mergeCell ref="A526:B526"/>
    <mergeCell ref="D526:E526"/>
    <mergeCell ref="N526:P526"/>
    <mergeCell ref="A527:B527"/>
    <mergeCell ref="D527:E527"/>
    <mergeCell ref="N527:P527"/>
    <mergeCell ref="A528:B528"/>
    <mergeCell ref="D528:E528"/>
    <mergeCell ref="N528:P528"/>
    <mergeCell ref="A529:B529"/>
    <mergeCell ref="X514:X515"/>
    <mergeCell ref="Y514:Y515"/>
    <mergeCell ref="Z514:Z515"/>
    <mergeCell ref="AA514:AA515"/>
    <mergeCell ref="AB514:AB515"/>
    <mergeCell ref="AC514:AC515"/>
    <mergeCell ref="AD514:AD515"/>
    <mergeCell ref="A516:B516"/>
    <mergeCell ref="D516:E516"/>
    <mergeCell ref="N516:P516"/>
    <mergeCell ref="A517:B517"/>
    <mergeCell ref="D517:E517"/>
    <mergeCell ref="N517:P517"/>
    <mergeCell ref="S524:S525"/>
    <mergeCell ref="T524:T525"/>
    <mergeCell ref="V524:V525"/>
    <mergeCell ref="W524:W525"/>
    <mergeCell ref="A518:B518"/>
    <mergeCell ref="D518:E518"/>
    <mergeCell ref="N518:P518"/>
    <mergeCell ref="A519:B519"/>
    <mergeCell ref="D519:E519"/>
    <mergeCell ref="N519:P519"/>
    <mergeCell ref="A520:B520"/>
    <mergeCell ref="D520:E520"/>
    <mergeCell ref="N520:P520"/>
    <mergeCell ref="A521:B521"/>
    <mergeCell ref="D521:E521"/>
    <mergeCell ref="N521:P521"/>
    <mergeCell ref="A522:B522"/>
    <mergeCell ref="D522:E522"/>
    <mergeCell ref="D523:E523"/>
    <mergeCell ref="A503:B503"/>
    <mergeCell ref="D503:E503"/>
    <mergeCell ref="N503:P503"/>
    <mergeCell ref="A507:B507"/>
    <mergeCell ref="D507:E507"/>
    <mergeCell ref="N507:P507"/>
    <mergeCell ref="A508:B508"/>
    <mergeCell ref="D508:E508"/>
    <mergeCell ref="N508:P508"/>
    <mergeCell ref="A509:B509"/>
    <mergeCell ref="D509:E509"/>
    <mergeCell ref="N509:P509"/>
    <mergeCell ref="A510:B510"/>
    <mergeCell ref="D510:E510"/>
    <mergeCell ref="N510:P510"/>
    <mergeCell ref="A511:B511"/>
    <mergeCell ref="D511:E511"/>
    <mergeCell ref="N511:P511"/>
    <mergeCell ref="A500:B500"/>
    <mergeCell ref="D500:E500"/>
    <mergeCell ref="N500:P500"/>
    <mergeCell ref="D497:E497"/>
    <mergeCell ref="A491:B491"/>
    <mergeCell ref="D491:E491"/>
    <mergeCell ref="N491:P491"/>
    <mergeCell ref="A492:B492"/>
    <mergeCell ref="D492:E492"/>
    <mergeCell ref="N492:P492"/>
    <mergeCell ref="A501:B501"/>
    <mergeCell ref="D501:E501"/>
    <mergeCell ref="N501:P501"/>
    <mergeCell ref="A502:B502"/>
    <mergeCell ref="D502:E502"/>
    <mergeCell ref="N502:P502"/>
    <mergeCell ref="A493:B493"/>
    <mergeCell ref="D493:E493"/>
    <mergeCell ref="N493:P493"/>
    <mergeCell ref="A494:B494"/>
    <mergeCell ref="D494:E494"/>
    <mergeCell ref="N494:P494"/>
    <mergeCell ref="A495:B495"/>
    <mergeCell ref="D495:E495"/>
    <mergeCell ref="N495:P495"/>
    <mergeCell ref="A496:B496"/>
    <mergeCell ref="D496:E496"/>
    <mergeCell ref="N496:P496"/>
    <mergeCell ref="A497:B497"/>
    <mergeCell ref="A469:B469"/>
    <mergeCell ref="D469:E469"/>
    <mergeCell ref="N469:P469"/>
    <mergeCell ref="A470:B470"/>
    <mergeCell ref="D470:E470"/>
    <mergeCell ref="N470:P470"/>
    <mergeCell ref="A471:B471"/>
    <mergeCell ref="D471:E471"/>
    <mergeCell ref="N471:P471"/>
    <mergeCell ref="A472:B472"/>
    <mergeCell ref="D472:E472"/>
    <mergeCell ref="N472:P472"/>
    <mergeCell ref="A473:B473"/>
    <mergeCell ref="D473:E473"/>
    <mergeCell ref="N473:P473"/>
    <mergeCell ref="D480:E480"/>
    <mergeCell ref="N480:P480"/>
    <mergeCell ref="A474:B474"/>
    <mergeCell ref="D474:E474"/>
    <mergeCell ref="N474:P474"/>
    <mergeCell ref="A475:B475"/>
    <mergeCell ref="D475:E475"/>
    <mergeCell ref="N475:P475"/>
    <mergeCell ref="A476:B476"/>
    <mergeCell ref="D476:E476"/>
    <mergeCell ref="N476:P476"/>
    <mergeCell ref="A477:B477"/>
    <mergeCell ref="D477:E477"/>
    <mergeCell ref="N477:P477"/>
    <mergeCell ref="A462:B462"/>
    <mergeCell ref="D462:E462"/>
    <mergeCell ref="N462:P462"/>
    <mergeCell ref="A463:B463"/>
    <mergeCell ref="D463:E463"/>
    <mergeCell ref="N463:P463"/>
    <mergeCell ref="A464:B464"/>
    <mergeCell ref="D464:E464"/>
    <mergeCell ref="N464:P464"/>
    <mergeCell ref="A465:B465"/>
    <mergeCell ref="D465:E465"/>
    <mergeCell ref="N465:P465"/>
    <mergeCell ref="A466:B466"/>
    <mergeCell ref="D466:E466"/>
    <mergeCell ref="N466:P466"/>
    <mergeCell ref="A468:B468"/>
    <mergeCell ref="D468:E468"/>
    <mergeCell ref="N468:P468"/>
    <mergeCell ref="A467:B467"/>
    <mergeCell ref="D467:E467"/>
    <mergeCell ref="N467:P467"/>
    <mergeCell ref="S452:S453"/>
    <mergeCell ref="T452:T453"/>
    <mergeCell ref="V452:V453"/>
    <mergeCell ref="W452:W453"/>
    <mergeCell ref="X452:X453"/>
    <mergeCell ref="Y452:Y453"/>
    <mergeCell ref="Z452:Z453"/>
    <mergeCell ref="AA452:AA453"/>
    <mergeCell ref="AB452:AB453"/>
    <mergeCell ref="AC452:AC453"/>
    <mergeCell ref="AD452:AD453"/>
    <mergeCell ref="A454:B454"/>
    <mergeCell ref="D454:E454"/>
    <mergeCell ref="N454:P454"/>
    <mergeCell ref="A455:B455"/>
    <mergeCell ref="D455:E455"/>
    <mergeCell ref="N455:P455"/>
    <mergeCell ref="A452:B453"/>
    <mergeCell ref="C452:C453"/>
    <mergeCell ref="D452:E453"/>
    <mergeCell ref="F452:F453"/>
    <mergeCell ref="G452:G453"/>
    <mergeCell ref="H452:H453"/>
    <mergeCell ref="I452:I453"/>
    <mergeCell ref="J452:J453"/>
    <mergeCell ref="K452:K453"/>
    <mergeCell ref="L452:L453"/>
    <mergeCell ref="M452:M453"/>
    <mergeCell ref="Q452:Q453"/>
    <mergeCell ref="R452:R453"/>
    <mergeCell ref="S445:S446"/>
    <mergeCell ref="T445:T446"/>
    <mergeCell ref="V445:V446"/>
    <mergeCell ref="W445:W446"/>
    <mergeCell ref="X445:X446"/>
    <mergeCell ref="Y445:Y446"/>
    <mergeCell ref="Z445:Z446"/>
    <mergeCell ref="AA445:AA446"/>
    <mergeCell ref="AB445:AB446"/>
    <mergeCell ref="AC445:AC446"/>
    <mergeCell ref="AD445:AD446"/>
    <mergeCell ref="A447:B447"/>
    <mergeCell ref="D447:E447"/>
    <mergeCell ref="N447:P447"/>
    <mergeCell ref="A448:B448"/>
    <mergeCell ref="D448:E448"/>
    <mergeCell ref="N448:P448"/>
    <mergeCell ref="Q445:Q446"/>
    <mergeCell ref="R445:R446"/>
    <mergeCell ref="A439:B439"/>
    <mergeCell ref="D439:E439"/>
    <mergeCell ref="N439:P439"/>
    <mergeCell ref="A440:B440"/>
    <mergeCell ref="D440:E440"/>
    <mergeCell ref="N440:P440"/>
    <mergeCell ref="A441:B441"/>
    <mergeCell ref="D441:E441"/>
    <mergeCell ref="N441:P441"/>
    <mergeCell ref="A442:B442"/>
    <mergeCell ref="D442:E442"/>
    <mergeCell ref="N442:P442"/>
    <mergeCell ref="A443:B443"/>
    <mergeCell ref="D443:E443"/>
    <mergeCell ref="D444:E444"/>
    <mergeCell ref="F444:G444"/>
    <mergeCell ref="H444:J444"/>
    <mergeCell ref="A427:B427"/>
    <mergeCell ref="D427:E427"/>
    <mergeCell ref="N427:P427"/>
    <mergeCell ref="A428:B428"/>
    <mergeCell ref="D428:E428"/>
    <mergeCell ref="N428:P428"/>
    <mergeCell ref="A429:B429"/>
    <mergeCell ref="D429:E429"/>
    <mergeCell ref="N429:P429"/>
    <mergeCell ref="A430:B430"/>
    <mergeCell ref="D430:E430"/>
    <mergeCell ref="N430:P430"/>
    <mergeCell ref="A431:B431"/>
    <mergeCell ref="D431:E431"/>
    <mergeCell ref="N431:P431"/>
    <mergeCell ref="A432:B432"/>
    <mergeCell ref="D432:E432"/>
    <mergeCell ref="N432:P432"/>
    <mergeCell ref="T417:T418"/>
    <mergeCell ref="V417:V418"/>
    <mergeCell ref="W417:W418"/>
    <mergeCell ref="X417:X418"/>
    <mergeCell ref="Y417:Y418"/>
    <mergeCell ref="Z417:Z418"/>
    <mergeCell ref="AA417:AA418"/>
    <mergeCell ref="AB417:AB418"/>
    <mergeCell ref="AC417:AC418"/>
    <mergeCell ref="AD417:AD418"/>
    <mergeCell ref="A419:B419"/>
    <mergeCell ref="D419:E419"/>
    <mergeCell ref="N419:P419"/>
    <mergeCell ref="A420:B420"/>
    <mergeCell ref="D420:E420"/>
    <mergeCell ref="N420:P420"/>
    <mergeCell ref="A421:B421"/>
    <mergeCell ref="D421:E421"/>
    <mergeCell ref="N421:P421"/>
    <mergeCell ref="Q417:Q418"/>
    <mergeCell ref="R417:R418"/>
    <mergeCell ref="A404:B404"/>
    <mergeCell ref="D404:E404"/>
    <mergeCell ref="N404:P404"/>
    <mergeCell ref="A408:B408"/>
    <mergeCell ref="D408:E408"/>
    <mergeCell ref="N408:P408"/>
    <mergeCell ref="A409:B409"/>
    <mergeCell ref="D409:E409"/>
    <mergeCell ref="N409:P409"/>
    <mergeCell ref="A410:B410"/>
    <mergeCell ref="D410:E410"/>
    <mergeCell ref="N410:P410"/>
    <mergeCell ref="A411:B411"/>
    <mergeCell ref="D411:E411"/>
    <mergeCell ref="N411:P411"/>
    <mergeCell ref="A412:B412"/>
    <mergeCell ref="D412:E412"/>
    <mergeCell ref="N412:P412"/>
    <mergeCell ref="A391:B391"/>
    <mergeCell ref="D391:E391"/>
    <mergeCell ref="N391:P391"/>
    <mergeCell ref="N398:P398"/>
    <mergeCell ref="A399:B399"/>
    <mergeCell ref="D399:E399"/>
    <mergeCell ref="N399:P399"/>
    <mergeCell ref="A400:B400"/>
    <mergeCell ref="D400:E400"/>
    <mergeCell ref="N400:P400"/>
    <mergeCell ref="A401:B401"/>
    <mergeCell ref="D401:E401"/>
    <mergeCell ref="N401:P401"/>
    <mergeCell ref="A402:B402"/>
    <mergeCell ref="D402:E402"/>
    <mergeCell ref="N402:P402"/>
    <mergeCell ref="A403:B403"/>
    <mergeCell ref="D403:E403"/>
    <mergeCell ref="N403:P403"/>
    <mergeCell ref="A394:B394"/>
    <mergeCell ref="D394:E394"/>
    <mergeCell ref="N394:P394"/>
    <mergeCell ref="A395:B395"/>
    <mergeCell ref="D395:E395"/>
    <mergeCell ref="N395:P395"/>
    <mergeCell ref="A396:B396"/>
    <mergeCell ref="D396:E396"/>
    <mergeCell ref="N396:P396"/>
    <mergeCell ref="A397:B397"/>
    <mergeCell ref="D397:E397"/>
    <mergeCell ref="N397:P397"/>
    <mergeCell ref="A398:B398"/>
    <mergeCell ref="N383:P383"/>
    <mergeCell ref="A384:B384"/>
    <mergeCell ref="D384:E384"/>
    <mergeCell ref="N384:P384"/>
    <mergeCell ref="A386:B386"/>
    <mergeCell ref="D386:E386"/>
    <mergeCell ref="N386:P386"/>
    <mergeCell ref="A387:B387"/>
    <mergeCell ref="D387:E387"/>
    <mergeCell ref="N387:P387"/>
    <mergeCell ref="A388:B388"/>
    <mergeCell ref="D388:E388"/>
    <mergeCell ref="N388:P388"/>
    <mergeCell ref="A389:B389"/>
    <mergeCell ref="D389:E389"/>
    <mergeCell ref="N389:P389"/>
    <mergeCell ref="A390:B390"/>
    <mergeCell ref="D390:E390"/>
    <mergeCell ref="N390:P390"/>
    <mergeCell ref="D359:E359"/>
    <mergeCell ref="N359:P359"/>
    <mergeCell ref="N366:P366"/>
    <mergeCell ref="A367:B367"/>
    <mergeCell ref="D367:E367"/>
    <mergeCell ref="N367:P367"/>
    <mergeCell ref="A368:B368"/>
    <mergeCell ref="D368:E368"/>
    <mergeCell ref="N368:P368"/>
    <mergeCell ref="A369:B369"/>
    <mergeCell ref="D369:E369"/>
    <mergeCell ref="N369:P369"/>
    <mergeCell ref="A370:B370"/>
    <mergeCell ref="D370:E370"/>
    <mergeCell ref="N370:P370"/>
    <mergeCell ref="A371:B371"/>
    <mergeCell ref="D371:E371"/>
    <mergeCell ref="N371:P371"/>
    <mergeCell ref="A360:B360"/>
    <mergeCell ref="D360:E360"/>
    <mergeCell ref="N360:P360"/>
    <mergeCell ref="A361:B361"/>
    <mergeCell ref="D361:E361"/>
    <mergeCell ref="N361:P361"/>
    <mergeCell ref="N343:P343"/>
    <mergeCell ref="A344:B344"/>
    <mergeCell ref="D344:E344"/>
    <mergeCell ref="N344:P344"/>
    <mergeCell ref="N349:P349"/>
    <mergeCell ref="A350:B350"/>
    <mergeCell ref="D350:E350"/>
    <mergeCell ref="D351:E351"/>
    <mergeCell ref="F351:G351"/>
    <mergeCell ref="H351:J351"/>
    <mergeCell ref="A352:B353"/>
    <mergeCell ref="C352:C353"/>
    <mergeCell ref="D352:E353"/>
    <mergeCell ref="F352:F353"/>
    <mergeCell ref="G352:G353"/>
    <mergeCell ref="H352:H353"/>
    <mergeCell ref="I352:I353"/>
    <mergeCell ref="J352:J353"/>
    <mergeCell ref="K352:K353"/>
    <mergeCell ref="L352:L353"/>
    <mergeCell ref="M352:M353"/>
    <mergeCell ref="A345:B345"/>
    <mergeCell ref="D345:E345"/>
    <mergeCell ref="N345:P345"/>
    <mergeCell ref="A346:B346"/>
    <mergeCell ref="D346:E346"/>
    <mergeCell ref="N346:P346"/>
    <mergeCell ref="A343:B343"/>
    <mergeCell ref="D343:E343"/>
    <mergeCell ref="D332:E332"/>
    <mergeCell ref="N332:P332"/>
    <mergeCell ref="N338:P338"/>
    <mergeCell ref="A339:B339"/>
    <mergeCell ref="D339:E339"/>
    <mergeCell ref="N339:P339"/>
    <mergeCell ref="A340:B340"/>
    <mergeCell ref="D340:E340"/>
    <mergeCell ref="N340:P340"/>
    <mergeCell ref="A341:B341"/>
    <mergeCell ref="D341:E341"/>
    <mergeCell ref="N341:P341"/>
    <mergeCell ref="A342:B342"/>
    <mergeCell ref="D342:E342"/>
    <mergeCell ref="N342:P342"/>
    <mergeCell ref="A334:B334"/>
    <mergeCell ref="D334:E334"/>
    <mergeCell ref="N334:P334"/>
    <mergeCell ref="A335:B335"/>
    <mergeCell ref="D335:E335"/>
    <mergeCell ref="N335:P335"/>
    <mergeCell ref="A336:B336"/>
    <mergeCell ref="D336:E336"/>
    <mergeCell ref="N336:P336"/>
    <mergeCell ref="A337:B337"/>
    <mergeCell ref="D337:E337"/>
    <mergeCell ref="N337:P337"/>
    <mergeCell ref="A338:B338"/>
    <mergeCell ref="D338:E338"/>
    <mergeCell ref="A333:B333"/>
    <mergeCell ref="D333:E333"/>
    <mergeCell ref="N333:P333"/>
    <mergeCell ref="A317:B317"/>
    <mergeCell ref="D317:E317"/>
    <mergeCell ref="N317:P317"/>
    <mergeCell ref="A318:B318"/>
    <mergeCell ref="D318:E318"/>
    <mergeCell ref="N318:P318"/>
    <mergeCell ref="A319:B319"/>
    <mergeCell ref="D319:E319"/>
    <mergeCell ref="N319:P319"/>
    <mergeCell ref="A307:B307"/>
    <mergeCell ref="D307:E307"/>
    <mergeCell ref="N307:P307"/>
    <mergeCell ref="A308:B308"/>
    <mergeCell ref="D308:E308"/>
    <mergeCell ref="N308:P308"/>
    <mergeCell ref="A309:B309"/>
    <mergeCell ref="D309:E309"/>
    <mergeCell ref="N309:P309"/>
    <mergeCell ref="A304:B304"/>
    <mergeCell ref="D304:E304"/>
    <mergeCell ref="N304:P304"/>
    <mergeCell ref="A305:B305"/>
    <mergeCell ref="D305:E305"/>
    <mergeCell ref="N305:P305"/>
    <mergeCell ref="A300:B300"/>
    <mergeCell ref="D300:E300"/>
    <mergeCell ref="N300:P300"/>
    <mergeCell ref="A306:B306"/>
    <mergeCell ref="D306:E306"/>
    <mergeCell ref="N306:P306"/>
    <mergeCell ref="N314:P314"/>
    <mergeCell ref="A315:B315"/>
    <mergeCell ref="D315:E315"/>
    <mergeCell ref="N315:P315"/>
    <mergeCell ref="A316:B316"/>
    <mergeCell ref="D316:E316"/>
    <mergeCell ref="N316:P316"/>
    <mergeCell ref="A282:B282"/>
    <mergeCell ref="D282:E282"/>
    <mergeCell ref="N282:P282"/>
    <mergeCell ref="A283:B283"/>
    <mergeCell ref="D283:E283"/>
    <mergeCell ref="N283:P283"/>
    <mergeCell ref="A284:B284"/>
    <mergeCell ref="D284:E284"/>
    <mergeCell ref="N284:P284"/>
    <mergeCell ref="N293:P293"/>
    <mergeCell ref="A294:B294"/>
    <mergeCell ref="D294:E294"/>
    <mergeCell ref="N294:P294"/>
    <mergeCell ref="A295:B295"/>
    <mergeCell ref="D295:E295"/>
    <mergeCell ref="N295:P295"/>
    <mergeCell ref="A296:B296"/>
    <mergeCell ref="D296:E296"/>
    <mergeCell ref="N296:P296"/>
    <mergeCell ref="A289:B289"/>
    <mergeCell ref="D289:E289"/>
    <mergeCell ref="N289:P289"/>
    <mergeCell ref="A290:B290"/>
    <mergeCell ref="D290:E290"/>
    <mergeCell ref="N290:P290"/>
    <mergeCell ref="A291:B291"/>
    <mergeCell ref="D291:E291"/>
    <mergeCell ref="N291:P291"/>
    <mergeCell ref="A292:B292"/>
    <mergeCell ref="D292:E292"/>
    <mergeCell ref="N292:P292"/>
    <mergeCell ref="A293:B293"/>
    <mergeCell ref="V274:V275"/>
    <mergeCell ref="W274:W275"/>
    <mergeCell ref="X274:X275"/>
    <mergeCell ref="Y274:Y275"/>
    <mergeCell ref="Z274:Z275"/>
    <mergeCell ref="AA274:AA275"/>
    <mergeCell ref="AB274:AB275"/>
    <mergeCell ref="AC274:AC275"/>
    <mergeCell ref="AD274:AD275"/>
    <mergeCell ref="A276:B276"/>
    <mergeCell ref="D276:E276"/>
    <mergeCell ref="A277:B277"/>
    <mergeCell ref="D277:E277"/>
    <mergeCell ref="N277:P277"/>
    <mergeCell ref="A278:B278"/>
    <mergeCell ref="D278:E278"/>
    <mergeCell ref="N278:P278"/>
    <mergeCell ref="Q274:Q275"/>
    <mergeCell ref="R274:R275"/>
    <mergeCell ref="S274:S275"/>
    <mergeCell ref="T274:T275"/>
    <mergeCell ref="A274:B275"/>
    <mergeCell ref="C274:C275"/>
    <mergeCell ref="D274:E275"/>
    <mergeCell ref="F274:F275"/>
    <mergeCell ref="G274:G275"/>
    <mergeCell ref="H274:H275"/>
    <mergeCell ref="I274:I275"/>
    <mergeCell ref="J274:J275"/>
    <mergeCell ref="K274:K275"/>
    <mergeCell ref="L274:L275"/>
    <mergeCell ref="M274:M275"/>
    <mergeCell ref="A264:B264"/>
    <mergeCell ref="D264:E264"/>
    <mergeCell ref="N264:P264"/>
    <mergeCell ref="A265:B265"/>
    <mergeCell ref="D265:E265"/>
    <mergeCell ref="N265:P265"/>
    <mergeCell ref="A266:B266"/>
    <mergeCell ref="D266:E266"/>
    <mergeCell ref="N266:P266"/>
    <mergeCell ref="A267:B267"/>
    <mergeCell ref="D267:E267"/>
    <mergeCell ref="N267:P267"/>
    <mergeCell ref="A268:B268"/>
    <mergeCell ref="D268:E268"/>
    <mergeCell ref="N268:P268"/>
    <mergeCell ref="A269:B269"/>
    <mergeCell ref="D269:E269"/>
    <mergeCell ref="N269:P269"/>
    <mergeCell ref="A244:B244"/>
    <mergeCell ref="C244:D244"/>
    <mergeCell ref="A245:P246"/>
    <mergeCell ref="Q245:T246"/>
    <mergeCell ref="U245:W246"/>
    <mergeCell ref="Q253:Q254"/>
    <mergeCell ref="R253:R254"/>
    <mergeCell ref="S253:S254"/>
    <mergeCell ref="D259:E259"/>
    <mergeCell ref="F259:G259"/>
    <mergeCell ref="H259:J259"/>
    <mergeCell ref="N256:P256"/>
    <mergeCell ref="A257:B257"/>
    <mergeCell ref="D257:E257"/>
    <mergeCell ref="N257:P257"/>
    <mergeCell ref="A258:B258"/>
    <mergeCell ref="D258:E258"/>
    <mergeCell ref="A253:B254"/>
    <mergeCell ref="C253:C254"/>
    <mergeCell ref="D253:E254"/>
    <mergeCell ref="F253:F254"/>
    <mergeCell ref="G253:G254"/>
    <mergeCell ref="H253:H254"/>
    <mergeCell ref="A248:P249"/>
    <mergeCell ref="Q248:T249"/>
    <mergeCell ref="C230:D230"/>
    <mergeCell ref="A231:B231"/>
    <mergeCell ref="C231:D231"/>
    <mergeCell ref="A232:B232"/>
    <mergeCell ref="C232:D232"/>
    <mergeCell ref="U248:W249"/>
    <mergeCell ref="X248:Z249"/>
    <mergeCell ref="AA248:AC249"/>
    <mergeCell ref="AD248:AF249"/>
    <mergeCell ref="A250:AD250"/>
    <mergeCell ref="A251:AD251"/>
    <mergeCell ref="D252:E252"/>
    <mergeCell ref="F252:G252"/>
    <mergeCell ref="H252:J252"/>
    <mergeCell ref="X253:X254"/>
    <mergeCell ref="Y253:Y254"/>
    <mergeCell ref="Z253:Z254"/>
    <mergeCell ref="AA253:AA254"/>
    <mergeCell ref="AB253:AB254"/>
    <mergeCell ref="AC253:AC254"/>
    <mergeCell ref="I253:I254"/>
    <mergeCell ref="J253:J254"/>
    <mergeCell ref="K253:K254"/>
    <mergeCell ref="L253:L254"/>
    <mergeCell ref="M253:M254"/>
    <mergeCell ref="A242:B242"/>
    <mergeCell ref="C242:D242"/>
    <mergeCell ref="A243:B243"/>
    <mergeCell ref="C243:D243"/>
    <mergeCell ref="T253:T254"/>
    <mergeCell ref="V253:V254"/>
    <mergeCell ref="W253:W254"/>
    <mergeCell ref="A196:O196"/>
    <mergeCell ref="Q196:Z196"/>
    <mergeCell ref="A198:E198"/>
    <mergeCell ref="H197:K197"/>
    <mergeCell ref="P197:P214"/>
    <mergeCell ref="AA197:AA214"/>
    <mergeCell ref="Q186:R186"/>
    <mergeCell ref="S186:T186"/>
    <mergeCell ref="U186:V186"/>
    <mergeCell ref="W186:X186"/>
    <mergeCell ref="Y186:Z186"/>
    <mergeCell ref="Q187:Z187"/>
    <mergeCell ref="Q188:R188"/>
    <mergeCell ref="S188:T188"/>
    <mergeCell ref="U188:V188"/>
    <mergeCell ref="W188:X188"/>
    <mergeCell ref="Y188:Z188"/>
    <mergeCell ref="Q189:R189"/>
    <mergeCell ref="S189:T189"/>
    <mergeCell ref="U189:V189"/>
    <mergeCell ref="W189:X189"/>
    <mergeCell ref="Y189:Z189"/>
    <mergeCell ref="P134:P191"/>
    <mergeCell ref="Q134:Z134"/>
    <mergeCell ref="Q135:Z135"/>
    <mergeCell ref="Q136:R136"/>
    <mergeCell ref="S136:T136"/>
    <mergeCell ref="U136:V136"/>
    <mergeCell ref="W136:X136"/>
    <mergeCell ref="Y136:Z136"/>
    <mergeCell ref="Q137:R137"/>
    <mergeCell ref="S137:T137"/>
    <mergeCell ref="Q191:R191"/>
    <mergeCell ref="S191:T191"/>
    <mergeCell ref="U191:V191"/>
    <mergeCell ref="W191:X191"/>
    <mergeCell ref="Y191:Z191"/>
    <mergeCell ref="AA134:AA191"/>
    <mergeCell ref="A192:O192"/>
    <mergeCell ref="Q192:Z192"/>
    <mergeCell ref="A193:O194"/>
    <mergeCell ref="P193:P194"/>
    <mergeCell ref="Q193:Z194"/>
    <mergeCell ref="AA193:AA194"/>
    <mergeCell ref="A195:O195"/>
    <mergeCell ref="Q195:Z195"/>
    <mergeCell ref="Q178:R178"/>
    <mergeCell ref="S178:T178"/>
    <mergeCell ref="U178:V178"/>
    <mergeCell ref="W178:X178"/>
    <mergeCell ref="Y178:Z178"/>
    <mergeCell ref="Q179:R179"/>
    <mergeCell ref="S179:T179"/>
    <mergeCell ref="U179:V179"/>
    <mergeCell ref="W179:X179"/>
    <mergeCell ref="Y179:Z179"/>
    <mergeCell ref="Q180:R180"/>
    <mergeCell ref="S180:T180"/>
    <mergeCell ref="U180:V180"/>
    <mergeCell ref="Y180:Z180"/>
    <mergeCell ref="W167:X167"/>
    <mergeCell ref="Y167:Z167"/>
    <mergeCell ref="Q181:R181"/>
    <mergeCell ref="S181:T181"/>
    <mergeCell ref="Q167:R167"/>
    <mergeCell ref="S167:T167"/>
    <mergeCell ref="U167:V167"/>
    <mergeCell ref="U181:V181"/>
    <mergeCell ref="Y181:Z181"/>
    <mergeCell ref="Q182:R182"/>
    <mergeCell ref="S182:T182"/>
    <mergeCell ref="U182:V182"/>
    <mergeCell ref="Y182:Z182"/>
    <mergeCell ref="Q183:R183"/>
    <mergeCell ref="S183:T183"/>
    <mergeCell ref="U183:V183"/>
    <mergeCell ref="Y183:Z183"/>
    <mergeCell ref="Q184:Z184"/>
    <mergeCell ref="Q185:R185"/>
    <mergeCell ref="Q171:R171"/>
    <mergeCell ref="S171:T171"/>
    <mergeCell ref="U171:V171"/>
    <mergeCell ref="W171:X171"/>
    <mergeCell ref="Y171:Z171"/>
    <mergeCell ref="Q172:R172"/>
    <mergeCell ref="S172:T172"/>
    <mergeCell ref="U172:V172"/>
    <mergeCell ref="W172:X172"/>
    <mergeCell ref="Y172:Z172"/>
    <mergeCell ref="Q173:R173"/>
    <mergeCell ref="S173:T173"/>
    <mergeCell ref="U173:V173"/>
    <mergeCell ref="W173:X173"/>
    <mergeCell ref="Y173:Z173"/>
    <mergeCell ref="Q174:Z174"/>
    <mergeCell ref="U153:V153"/>
    <mergeCell ref="Y153:Z153"/>
    <mergeCell ref="Q154:R154"/>
    <mergeCell ref="Q160:R160"/>
    <mergeCell ref="S160:T160"/>
    <mergeCell ref="U160:V160"/>
    <mergeCell ref="W160:X160"/>
    <mergeCell ref="Y160:Z160"/>
    <mergeCell ref="Q161:R161"/>
    <mergeCell ref="S161:T161"/>
    <mergeCell ref="U161:V161"/>
    <mergeCell ref="W161:X161"/>
    <mergeCell ref="Y161:Z161"/>
    <mergeCell ref="U175:V175"/>
    <mergeCell ref="W175:X175"/>
    <mergeCell ref="Y175:Z175"/>
    <mergeCell ref="Q163:Z163"/>
    <mergeCell ref="Q164:R164"/>
    <mergeCell ref="S164:T164"/>
    <mergeCell ref="U164:V164"/>
    <mergeCell ref="W164:X164"/>
    <mergeCell ref="Y164:Z164"/>
    <mergeCell ref="Q165:R165"/>
    <mergeCell ref="S165:T165"/>
    <mergeCell ref="U165:V165"/>
    <mergeCell ref="W165:X165"/>
    <mergeCell ref="Y165:Z165"/>
    <mergeCell ref="Q166:R166"/>
    <mergeCell ref="S166:T166"/>
    <mergeCell ref="U166:V166"/>
    <mergeCell ref="W166:X166"/>
    <mergeCell ref="Y166:Z166"/>
    <mergeCell ref="Y157:Z157"/>
    <mergeCell ref="Q158:R158"/>
    <mergeCell ref="S158:T158"/>
    <mergeCell ref="U158:V158"/>
    <mergeCell ref="W158:X158"/>
    <mergeCell ref="Y158:Z158"/>
    <mergeCell ref="Q159:R159"/>
    <mergeCell ref="S159:T159"/>
    <mergeCell ref="U159:V159"/>
    <mergeCell ref="W159:X159"/>
    <mergeCell ref="Y159:Z159"/>
    <mergeCell ref="W156:X156"/>
    <mergeCell ref="Y156:Z156"/>
    <mergeCell ref="Q157:R157"/>
    <mergeCell ref="S157:T157"/>
    <mergeCell ref="U157:V157"/>
    <mergeCell ref="W157:X157"/>
    <mergeCell ref="G163:G164"/>
    <mergeCell ref="H163:H164"/>
    <mergeCell ref="I163:I164"/>
    <mergeCell ref="J163:J164"/>
    <mergeCell ref="Q162:R162"/>
    <mergeCell ref="S162:T162"/>
    <mergeCell ref="U162:V162"/>
    <mergeCell ref="Y162:Z162"/>
    <mergeCell ref="Q155:R155"/>
    <mergeCell ref="S155:T155"/>
    <mergeCell ref="U155:V155"/>
    <mergeCell ref="Y155:Z155"/>
    <mergeCell ref="Q156:R156"/>
    <mergeCell ref="S156:T156"/>
    <mergeCell ref="U156:V156"/>
    <mergeCell ref="U137:V137"/>
    <mergeCell ref="W137:X137"/>
    <mergeCell ref="Y137:Z137"/>
    <mergeCell ref="Q138:R138"/>
    <mergeCell ref="S138:T138"/>
    <mergeCell ref="U138:V138"/>
    <mergeCell ref="W138:X138"/>
    <mergeCell ref="Y138:Z138"/>
    <mergeCell ref="Q139:R139"/>
    <mergeCell ref="U141:V141"/>
    <mergeCell ref="W141:X141"/>
    <mergeCell ref="Y141:Z141"/>
    <mergeCell ref="Q142:R142"/>
    <mergeCell ref="S142:T142"/>
    <mergeCell ref="U142:V142"/>
    <mergeCell ref="W142:X142"/>
    <mergeCell ref="Y142:Z142"/>
    <mergeCell ref="Q140:R140"/>
    <mergeCell ref="S140:T140"/>
    <mergeCell ref="U140:V140"/>
    <mergeCell ref="W140:X140"/>
    <mergeCell ref="Y140:Z140"/>
    <mergeCell ref="Q141:R141"/>
    <mergeCell ref="Q143:R143"/>
    <mergeCell ref="S143:T143"/>
    <mergeCell ref="U143:V143"/>
    <mergeCell ref="W143:X143"/>
    <mergeCell ref="Y143:Z143"/>
    <mergeCell ref="A157:B158"/>
    <mergeCell ref="A159:C160"/>
    <mergeCell ref="E159:E160"/>
    <mergeCell ref="F159:F160"/>
    <mergeCell ref="G159:G160"/>
    <mergeCell ref="H159:H160"/>
    <mergeCell ref="I159:I160"/>
    <mergeCell ref="J159:J160"/>
    <mergeCell ref="S141:T141"/>
    <mergeCell ref="U147:V147"/>
    <mergeCell ref="W147:X147"/>
    <mergeCell ref="Y147:Z147"/>
    <mergeCell ref="Q148:R148"/>
    <mergeCell ref="S148:T148"/>
    <mergeCell ref="U148:V148"/>
    <mergeCell ref="W148:X148"/>
    <mergeCell ref="Y148:Z148"/>
    <mergeCell ref="Q149:R149"/>
    <mergeCell ref="S149:T149"/>
    <mergeCell ref="U149:V149"/>
    <mergeCell ref="Y149:Z149"/>
    <mergeCell ref="A73:B76"/>
    <mergeCell ref="C73:D74"/>
    <mergeCell ref="C75:D76"/>
    <mergeCell ref="A77:B78"/>
    <mergeCell ref="C77:D78"/>
    <mergeCell ref="A79:B82"/>
    <mergeCell ref="A165:B166"/>
    <mergeCell ref="Y56:Y131"/>
    <mergeCell ref="Z56:Z131"/>
    <mergeCell ref="AA54:AA131"/>
    <mergeCell ref="A132:O133"/>
    <mergeCell ref="P132:P133"/>
    <mergeCell ref="Q132:Z133"/>
    <mergeCell ref="AA132:AA133"/>
    <mergeCell ref="A150:O150"/>
    <mergeCell ref="A151:C152"/>
    <mergeCell ref="E151:E152"/>
    <mergeCell ref="F151:F152"/>
    <mergeCell ref="G151:G152"/>
    <mergeCell ref="J151:J152"/>
    <mergeCell ref="A153:B154"/>
    <mergeCell ref="A155:C156"/>
    <mergeCell ref="E155:E156"/>
    <mergeCell ref="F155:F156"/>
    <mergeCell ref="G155:G156"/>
    <mergeCell ref="H155:H156"/>
    <mergeCell ref="I155:I156"/>
    <mergeCell ref="J155:J156"/>
    <mergeCell ref="S139:T139"/>
    <mergeCell ref="U139:V139"/>
    <mergeCell ref="W139:X139"/>
    <mergeCell ref="Y139:Z139"/>
    <mergeCell ref="P54:P131"/>
    <mergeCell ref="Q55:X55"/>
    <mergeCell ref="Q56:X56"/>
    <mergeCell ref="Q57:X57"/>
    <mergeCell ref="R58:R59"/>
    <mergeCell ref="S58:S59"/>
    <mergeCell ref="U58:U59"/>
    <mergeCell ref="V58:V59"/>
    <mergeCell ref="W58:W59"/>
    <mergeCell ref="X58:X59"/>
    <mergeCell ref="Q76:R76"/>
    <mergeCell ref="T76:X76"/>
    <mergeCell ref="Q77:X77"/>
    <mergeCell ref="Q78:X78"/>
    <mergeCell ref="R79:R80"/>
    <mergeCell ref="S79:S80"/>
    <mergeCell ref="U79:U80"/>
    <mergeCell ref="V79:V80"/>
    <mergeCell ref="W79:W80"/>
    <mergeCell ref="X79:X80"/>
    <mergeCell ref="Q131:R131"/>
    <mergeCell ref="T131:X131"/>
    <mergeCell ref="A55:B55"/>
    <mergeCell ref="C55:D55"/>
    <mergeCell ref="E55:F55"/>
    <mergeCell ref="A56:B56"/>
    <mergeCell ref="C56:D56"/>
    <mergeCell ref="E56:F56"/>
    <mergeCell ref="A57:B58"/>
    <mergeCell ref="C57:D58"/>
    <mergeCell ref="A59:B64"/>
    <mergeCell ref="C59:D60"/>
    <mergeCell ref="C61:D62"/>
    <mergeCell ref="C63:D64"/>
    <mergeCell ref="A65:B72"/>
    <mergeCell ref="C65:D66"/>
    <mergeCell ref="C67:D68"/>
    <mergeCell ref="C69:D70"/>
    <mergeCell ref="C71:D72"/>
    <mergeCell ref="A49:P50"/>
    <mergeCell ref="Q49:T50"/>
    <mergeCell ref="U49:W50"/>
    <mergeCell ref="X49:Z50"/>
    <mergeCell ref="AA49:AC50"/>
    <mergeCell ref="AD49:AF50"/>
    <mergeCell ref="A51:AF51"/>
    <mergeCell ref="A52:P53"/>
    <mergeCell ref="Q52:T53"/>
    <mergeCell ref="U52:W53"/>
    <mergeCell ref="X52:Z53"/>
    <mergeCell ref="AA52:AC53"/>
    <mergeCell ref="AD52:AF53"/>
    <mergeCell ref="A54:O54"/>
    <mergeCell ref="A45:C45"/>
    <mergeCell ref="D45:E45"/>
    <mergeCell ref="A46:C46"/>
    <mergeCell ref="D46:E46"/>
    <mergeCell ref="A47:C47"/>
    <mergeCell ref="D47:E47"/>
    <mergeCell ref="A48:C48"/>
    <mergeCell ref="D48:E48"/>
    <mergeCell ref="J35:L48"/>
    <mergeCell ref="M35:P35"/>
    <mergeCell ref="M38:N38"/>
    <mergeCell ref="O38:P38"/>
    <mergeCell ref="M39:N39"/>
    <mergeCell ref="O39:P39"/>
    <mergeCell ref="M40:N40"/>
    <mergeCell ref="M44:N44"/>
    <mergeCell ref="O44:P44"/>
    <mergeCell ref="M45:N45"/>
    <mergeCell ref="O45:P45"/>
    <mergeCell ref="M46:N46"/>
    <mergeCell ref="O46:P46"/>
    <mergeCell ref="M47:N47"/>
    <mergeCell ref="O47:P47"/>
    <mergeCell ref="A34:H34"/>
    <mergeCell ref="I34:P34"/>
    <mergeCell ref="A35:I35"/>
    <mergeCell ref="A38:C38"/>
    <mergeCell ref="D38:E38"/>
    <mergeCell ref="A39:C39"/>
    <mergeCell ref="D39:E39"/>
    <mergeCell ref="A40:C40"/>
    <mergeCell ref="D40:E40"/>
    <mergeCell ref="A41:C41"/>
    <mergeCell ref="D41:E41"/>
    <mergeCell ref="A42:C42"/>
    <mergeCell ref="D42:E42"/>
    <mergeCell ref="A43:C43"/>
    <mergeCell ref="D43:E43"/>
    <mergeCell ref="A44:C44"/>
    <mergeCell ref="D44:E44"/>
    <mergeCell ref="U31:W31"/>
    <mergeCell ref="X31:Z31"/>
    <mergeCell ref="AA31:AC31"/>
    <mergeCell ref="AD31:AF31"/>
    <mergeCell ref="A32:P33"/>
    <mergeCell ref="Q32:T33"/>
    <mergeCell ref="U32:W33"/>
    <mergeCell ref="X32:Z33"/>
    <mergeCell ref="AA32:AC33"/>
    <mergeCell ref="AD32:AF33"/>
    <mergeCell ref="O40:P40"/>
    <mergeCell ref="M41:N41"/>
    <mergeCell ref="O41:P41"/>
    <mergeCell ref="M42:N42"/>
    <mergeCell ref="O42:P42"/>
    <mergeCell ref="M43:N43"/>
    <mergeCell ref="O43:P43"/>
    <mergeCell ref="Q34:X34"/>
    <mergeCell ref="Y34:AF34"/>
    <mergeCell ref="Q35:X35"/>
    <mergeCell ref="AB13:AB14"/>
    <mergeCell ref="AC13:AC14"/>
    <mergeCell ref="Y15:Y16"/>
    <mergeCell ref="Z15:Z16"/>
    <mergeCell ref="AA15:AA16"/>
    <mergeCell ref="AD13:AF28"/>
    <mergeCell ref="A19:B19"/>
    <mergeCell ref="A20:B20"/>
    <mergeCell ref="A21:B21"/>
    <mergeCell ref="A22:B22"/>
    <mergeCell ref="A23:B23"/>
    <mergeCell ref="A24:B24"/>
    <mergeCell ref="A25:B25"/>
    <mergeCell ref="A26:B26"/>
    <mergeCell ref="A27:B27"/>
    <mergeCell ref="A28:B28"/>
    <mergeCell ref="Q14:R14"/>
    <mergeCell ref="Q15:R15"/>
    <mergeCell ref="S13:T14"/>
    <mergeCell ref="U13:U14"/>
    <mergeCell ref="V13:V14"/>
    <mergeCell ref="W13:W14"/>
    <mergeCell ref="X13:X14"/>
    <mergeCell ref="X15:X16"/>
    <mergeCell ref="Q17:R17"/>
    <mergeCell ref="Q18:R18"/>
    <mergeCell ref="Q19:R19"/>
    <mergeCell ref="Q20:R20"/>
    <mergeCell ref="Q21:R21"/>
    <mergeCell ref="Q22:R22"/>
    <mergeCell ref="A586:B586"/>
    <mergeCell ref="D586:E586"/>
    <mergeCell ref="N586:P586"/>
    <mergeCell ref="A587:B587"/>
    <mergeCell ref="D587:E587"/>
    <mergeCell ref="A588:P589"/>
    <mergeCell ref="Q588:T589"/>
    <mergeCell ref="U588:W589"/>
    <mergeCell ref="X588:Z589"/>
    <mergeCell ref="A1:AF3"/>
    <mergeCell ref="A4:AF4"/>
    <mergeCell ref="A5:AF5"/>
    <mergeCell ref="A6:AF6"/>
    <mergeCell ref="A7:AF7"/>
    <mergeCell ref="A9:AF11"/>
    <mergeCell ref="A12:P12"/>
    <mergeCell ref="Q12:T12"/>
    <mergeCell ref="U12:W12"/>
    <mergeCell ref="X12:Z12"/>
    <mergeCell ref="AA12:AC12"/>
    <mergeCell ref="AD12:AF12"/>
    <mergeCell ref="A13:B13"/>
    <mergeCell ref="A15:B15"/>
    <mergeCell ref="A16:B16"/>
    <mergeCell ref="A17:B17"/>
    <mergeCell ref="A18:B18"/>
    <mergeCell ref="Y13:Y14"/>
    <mergeCell ref="Z13:Z14"/>
    <mergeCell ref="AA13:AA14"/>
    <mergeCell ref="A574:B574"/>
    <mergeCell ref="D574:E574"/>
    <mergeCell ref="N574:P574"/>
    <mergeCell ref="A575:B575"/>
    <mergeCell ref="D575:E575"/>
    <mergeCell ref="N575:P575"/>
    <mergeCell ref="A576:B576"/>
    <mergeCell ref="D576:E576"/>
    <mergeCell ref="N576:P576"/>
    <mergeCell ref="A577:B577"/>
    <mergeCell ref="D577:E577"/>
    <mergeCell ref="A569:B570"/>
    <mergeCell ref="C569:C570"/>
    <mergeCell ref="D569:E570"/>
    <mergeCell ref="F569:F570"/>
    <mergeCell ref="G569:G570"/>
    <mergeCell ref="H569:H570"/>
    <mergeCell ref="I569:I570"/>
    <mergeCell ref="J569:J570"/>
    <mergeCell ref="K569:K570"/>
    <mergeCell ref="L569:L570"/>
    <mergeCell ref="M569:M570"/>
    <mergeCell ref="A572:B572"/>
    <mergeCell ref="D572:E572"/>
    <mergeCell ref="N572:P572"/>
    <mergeCell ref="N577:P577"/>
    <mergeCell ref="A554:B554"/>
    <mergeCell ref="D554:E554"/>
    <mergeCell ref="N554:P554"/>
    <mergeCell ref="A555:B555"/>
    <mergeCell ref="D555:E555"/>
    <mergeCell ref="N555:P555"/>
    <mergeCell ref="A556:B556"/>
    <mergeCell ref="D556:E556"/>
    <mergeCell ref="N556:P556"/>
    <mergeCell ref="A557:B557"/>
    <mergeCell ref="D557:E557"/>
    <mergeCell ref="N557:P557"/>
    <mergeCell ref="A558:B558"/>
    <mergeCell ref="D558:E558"/>
    <mergeCell ref="A573:B573"/>
    <mergeCell ref="D573:E573"/>
    <mergeCell ref="N573:P573"/>
    <mergeCell ref="A559:B559"/>
    <mergeCell ref="D559:E559"/>
    <mergeCell ref="N559:P559"/>
    <mergeCell ref="A560:B560"/>
    <mergeCell ref="D560:E560"/>
    <mergeCell ref="N560:P560"/>
    <mergeCell ref="A561:B561"/>
    <mergeCell ref="D561:E561"/>
    <mergeCell ref="N561:P561"/>
    <mergeCell ref="A562:B562"/>
    <mergeCell ref="D562:E562"/>
    <mergeCell ref="N562:P562"/>
    <mergeCell ref="A563:B563"/>
    <mergeCell ref="D563:E563"/>
    <mergeCell ref="N563:P563"/>
    <mergeCell ref="AB524:AB525"/>
    <mergeCell ref="AC524:AC525"/>
    <mergeCell ref="AD524:AD525"/>
    <mergeCell ref="C524:C525"/>
    <mergeCell ref="D524:E525"/>
    <mergeCell ref="F524:F525"/>
    <mergeCell ref="G524:G525"/>
    <mergeCell ref="H524:H525"/>
    <mergeCell ref="S549:S550"/>
    <mergeCell ref="A537:B537"/>
    <mergeCell ref="D537:E537"/>
    <mergeCell ref="N537:P537"/>
    <mergeCell ref="A538:B538"/>
    <mergeCell ref="D538:E538"/>
    <mergeCell ref="N538:P538"/>
    <mergeCell ref="A539:B539"/>
    <mergeCell ref="D539:E539"/>
    <mergeCell ref="D540:E540"/>
    <mergeCell ref="F540:G540"/>
    <mergeCell ref="A534:B534"/>
    <mergeCell ref="D534:E534"/>
    <mergeCell ref="N534:P534"/>
    <mergeCell ref="A535:B535"/>
    <mergeCell ref="D535:E535"/>
    <mergeCell ref="N535:P535"/>
    <mergeCell ref="A536:B536"/>
    <mergeCell ref="D536:E536"/>
    <mergeCell ref="N536:P536"/>
    <mergeCell ref="X541:X542"/>
    <mergeCell ref="Y541:Y542"/>
    <mergeCell ref="Z541:Z542"/>
    <mergeCell ref="I524:I525"/>
    <mergeCell ref="A514:B515"/>
    <mergeCell ref="C514:C515"/>
    <mergeCell ref="D514:E515"/>
    <mergeCell ref="F514:F515"/>
    <mergeCell ref="G514:G515"/>
    <mergeCell ref="H514:H515"/>
    <mergeCell ref="I514:I515"/>
    <mergeCell ref="J514:J515"/>
    <mergeCell ref="K514:K515"/>
    <mergeCell ref="L514:L515"/>
    <mergeCell ref="M514:M515"/>
    <mergeCell ref="Q514:Q515"/>
    <mergeCell ref="A504:B504"/>
    <mergeCell ref="D504:E504"/>
    <mergeCell ref="N504:P504"/>
    <mergeCell ref="A505:B505"/>
    <mergeCell ref="D505:E505"/>
    <mergeCell ref="N505:P505"/>
    <mergeCell ref="A506:B506"/>
    <mergeCell ref="D506:E506"/>
    <mergeCell ref="N506:P506"/>
    <mergeCell ref="A512:B512"/>
    <mergeCell ref="D512:E512"/>
    <mergeCell ref="S483:S484"/>
    <mergeCell ref="T483:T484"/>
    <mergeCell ref="V483:V484"/>
    <mergeCell ref="W483:W484"/>
    <mergeCell ref="X483:X484"/>
    <mergeCell ref="Y483:Y484"/>
    <mergeCell ref="Z483:Z484"/>
    <mergeCell ref="AA483:AA484"/>
    <mergeCell ref="J483:J484"/>
    <mergeCell ref="K483:K484"/>
    <mergeCell ref="L483:L484"/>
    <mergeCell ref="M483:M484"/>
    <mergeCell ref="A485:B485"/>
    <mergeCell ref="D485:E485"/>
    <mergeCell ref="N485:P485"/>
    <mergeCell ref="D513:E513"/>
    <mergeCell ref="F513:G513"/>
    <mergeCell ref="H513:J513"/>
    <mergeCell ref="N488:P488"/>
    <mergeCell ref="A489:B489"/>
    <mergeCell ref="D489:E489"/>
    <mergeCell ref="N489:P489"/>
    <mergeCell ref="A490:B490"/>
    <mergeCell ref="D490:E490"/>
    <mergeCell ref="N490:P490"/>
    <mergeCell ref="N497:P497"/>
    <mergeCell ref="A498:B498"/>
    <mergeCell ref="D498:E498"/>
    <mergeCell ref="N498:P498"/>
    <mergeCell ref="A499:B499"/>
    <mergeCell ref="D499:E499"/>
    <mergeCell ref="N499:P499"/>
    <mergeCell ref="A486:B486"/>
    <mergeCell ref="D486:E486"/>
    <mergeCell ref="N486:P486"/>
    <mergeCell ref="A487:B487"/>
    <mergeCell ref="D487:E487"/>
    <mergeCell ref="N487:P487"/>
    <mergeCell ref="A488:B488"/>
    <mergeCell ref="D488:E488"/>
    <mergeCell ref="AB483:AB484"/>
    <mergeCell ref="AC483:AC484"/>
    <mergeCell ref="AD483:AD484"/>
    <mergeCell ref="A478:B478"/>
    <mergeCell ref="D478:E478"/>
    <mergeCell ref="N478:P478"/>
    <mergeCell ref="A479:B479"/>
    <mergeCell ref="D479:E479"/>
    <mergeCell ref="N479:P479"/>
    <mergeCell ref="A480:B480"/>
    <mergeCell ref="A481:B481"/>
    <mergeCell ref="D481:E481"/>
    <mergeCell ref="D482:E482"/>
    <mergeCell ref="F482:G482"/>
    <mergeCell ref="H482:J482"/>
    <mergeCell ref="A483:B484"/>
    <mergeCell ref="C483:C484"/>
    <mergeCell ref="D483:E484"/>
    <mergeCell ref="F483:F484"/>
    <mergeCell ref="G483:G484"/>
    <mergeCell ref="H483:H484"/>
    <mergeCell ref="I483:I484"/>
    <mergeCell ref="Q483:Q484"/>
    <mergeCell ref="R483:R484"/>
    <mergeCell ref="A456:B456"/>
    <mergeCell ref="D456:E456"/>
    <mergeCell ref="N456:P456"/>
    <mergeCell ref="A457:B457"/>
    <mergeCell ref="D457:E457"/>
    <mergeCell ref="N457:P457"/>
    <mergeCell ref="A458:B458"/>
    <mergeCell ref="D458:E458"/>
    <mergeCell ref="N458:P458"/>
    <mergeCell ref="A459:B459"/>
    <mergeCell ref="D459:E459"/>
    <mergeCell ref="N459:P459"/>
    <mergeCell ref="A460:B460"/>
    <mergeCell ref="D460:E460"/>
    <mergeCell ref="N460:P460"/>
    <mergeCell ref="A461:B461"/>
    <mergeCell ref="D461:E461"/>
    <mergeCell ref="N461:P461"/>
    <mergeCell ref="A449:B449"/>
    <mergeCell ref="D449:E449"/>
    <mergeCell ref="N449:P449"/>
    <mergeCell ref="A450:B450"/>
    <mergeCell ref="D450:E450"/>
    <mergeCell ref="D451:E451"/>
    <mergeCell ref="F451:G451"/>
    <mergeCell ref="H451:J451"/>
    <mergeCell ref="A445:B446"/>
    <mergeCell ref="C445:C446"/>
    <mergeCell ref="D445:E446"/>
    <mergeCell ref="F445:F446"/>
    <mergeCell ref="G445:G446"/>
    <mergeCell ref="H445:H446"/>
    <mergeCell ref="I445:I446"/>
    <mergeCell ref="J445:J446"/>
    <mergeCell ref="K445:K446"/>
    <mergeCell ref="L445:L446"/>
    <mergeCell ref="M445:M446"/>
    <mergeCell ref="A434:B434"/>
    <mergeCell ref="D434:E434"/>
    <mergeCell ref="N434:P434"/>
    <mergeCell ref="A435:B435"/>
    <mergeCell ref="D435:E435"/>
    <mergeCell ref="N435:P435"/>
    <mergeCell ref="A436:B436"/>
    <mergeCell ref="D436:E436"/>
    <mergeCell ref="N436:P436"/>
    <mergeCell ref="A437:B437"/>
    <mergeCell ref="D437:E437"/>
    <mergeCell ref="N437:P437"/>
    <mergeCell ref="A438:B438"/>
    <mergeCell ref="D438:E438"/>
    <mergeCell ref="A433:B433"/>
    <mergeCell ref="D433:E433"/>
    <mergeCell ref="N433:P433"/>
    <mergeCell ref="N438:P438"/>
    <mergeCell ref="A422:B422"/>
    <mergeCell ref="D422:E422"/>
    <mergeCell ref="N422:P422"/>
    <mergeCell ref="A423:B423"/>
    <mergeCell ref="D423:E423"/>
    <mergeCell ref="N423:P423"/>
    <mergeCell ref="A424:B424"/>
    <mergeCell ref="D424:E424"/>
    <mergeCell ref="N424:P424"/>
    <mergeCell ref="A425:B425"/>
    <mergeCell ref="D425:E425"/>
    <mergeCell ref="N425:P425"/>
    <mergeCell ref="A426:B426"/>
    <mergeCell ref="D426:E426"/>
    <mergeCell ref="A417:B418"/>
    <mergeCell ref="C417:C418"/>
    <mergeCell ref="D417:E418"/>
    <mergeCell ref="F417:F418"/>
    <mergeCell ref="G417:G418"/>
    <mergeCell ref="H417:H418"/>
    <mergeCell ref="I417:I418"/>
    <mergeCell ref="J417:J418"/>
    <mergeCell ref="K417:K418"/>
    <mergeCell ref="L417:L418"/>
    <mergeCell ref="M417:M418"/>
    <mergeCell ref="N426:P426"/>
    <mergeCell ref="D416:E416"/>
    <mergeCell ref="F416:G416"/>
    <mergeCell ref="H416:J416"/>
    <mergeCell ref="S417:S418"/>
    <mergeCell ref="A414:B414"/>
    <mergeCell ref="D414:E414"/>
    <mergeCell ref="N414:P414"/>
    <mergeCell ref="A415:B415"/>
    <mergeCell ref="D415:E415"/>
    <mergeCell ref="A405:B405"/>
    <mergeCell ref="D405:E405"/>
    <mergeCell ref="N405:P405"/>
    <mergeCell ref="A406:B406"/>
    <mergeCell ref="D406:E406"/>
    <mergeCell ref="N406:P406"/>
    <mergeCell ref="A407:B407"/>
    <mergeCell ref="D407:E407"/>
    <mergeCell ref="N407:P407"/>
    <mergeCell ref="A413:B413"/>
    <mergeCell ref="D413:E413"/>
    <mergeCell ref="N413:P413"/>
    <mergeCell ref="D398:E398"/>
    <mergeCell ref="A392:B392"/>
    <mergeCell ref="D392:E392"/>
    <mergeCell ref="N392:P392"/>
    <mergeCell ref="A393:B393"/>
    <mergeCell ref="D393:E393"/>
    <mergeCell ref="N393:P393"/>
    <mergeCell ref="A385:B385"/>
    <mergeCell ref="D385:E385"/>
    <mergeCell ref="N385:P385"/>
    <mergeCell ref="A374:B374"/>
    <mergeCell ref="D374:E374"/>
    <mergeCell ref="N374:P374"/>
    <mergeCell ref="A375:B375"/>
    <mergeCell ref="D375:E375"/>
    <mergeCell ref="N375:P375"/>
    <mergeCell ref="A376:B376"/>
    <mergeCell ref="D376:E376"/>
    <mergeCell ref="N376:P376"/>
    <mergeCell ref="A377:B377"/>
    <mergeCell ref="D377:E377"/>
    <mergeCell ref="N377:P377"/>
    <mergeCell ref="A378:B378"/>
    <mergeCell ref="D378:E378"/>
    <mergeCell ref="N378:P378"/>
    <mergeCell ref="A379:B379"/>
    <mergeCell ref="D379:E379"/>
    <mergeCell ref="N379:P379"/>
    <mergeCell ref="A380:B380"/>
    <mergeCell ref="D380:E380"/>
    <mergeCell ref="N380:P380"/>
    <mergeCell ref="A381:B381"/>
    <mergeCell ref="N354:P354"/>
    <mergeCell ref="A355:B355"/>
    <mergeCell ref="D355:E355"/>
    <mergeCell ref="N355:P355"/>
    <mergeCell ref="D381:E381"/>
    <mergeCell ref="N381:P381"/>
    <mergeCell ref="A382:B382"/>
    <mergeCell ref="D382:E382"/>
    <mergeCell ref="N382:P382"/>
    <mergeCell ref="A383:B383"/>
    <mergeCell ref="D383:E383"/>
    <mergeCell ref="A373:B373"/>
    <mergeCell ref="D373:E373"/>
    <mergeCell ref="N373:P373"/>
    <mergeCell ref="A362:B362"/>
    <mergeCell ref="D362:E362"/>
    <mergeCell ref="N362:P362"/>
    <mergeCell ref="A363:B363"/>
    <mergeCell ref="D363:E363"/>
    <mergeCell ref="N363:P363"/>
    <mergeCell ref="A364:B364"/>
    <mergeCell ref="D364:E364"/>
    <mergeCell ref="N364:P364"/>
    <mergeCell ref="A365:B365"/>
    <mergeCell ref="D365:E365"/>
    <mergeCell ref="N365:P365"/>
    <mergeCell ref="A366:B366"/>
    <mergeCell ref="D366:E366"/>
    <mergeCell ref="A372:B372"/>
    <mergeCell ref="D372:E372"/>
    <mergeCell ref="N372:P372"/>
    <mergeCell ref="A359:B359"/>
    <mergeCell ref="A356:B356"/>
    <mergeCell ref="D356:E356"/>
    <mergeCell ref="N356:P356"/>
    <mergeCell ref="A357:B357"/>
    <mergeCell ref="D357:E357"/>
    <mergeCell ref="N357:P357"/>
    <mergeCell ref="A358:B358"/>
    <mergeCell ref="D358:E358"/>
    <mergeCell ref="N358:P358"/>
    <mergeCell ref="AC352:AC353"/>
    <mergeCell ref="AD352:AD353"/>
    <mergeCell ref="A347:B347"/>
    <mergeCell ref="D347:E347"/>
    <mergeCell ref="N347:P347"/>
    <mergeCell ref="A348:B348"/>
    <mergeCell ref="D348:E348"/>
    <mergeCell ref="N348:P348"/>
    <mergeCell ref="A349:B349"/>
    <mergeCell ref="D349:E349"/>
    <mergeCell ref="Q352:Q353"/>
    <mergeCell ref="R352:R353"/>
    <mergeCell ref="S352:S353"/>
    <mergeCell ref="T352:T353"/>
    <mergeCell ref="V352:V353"/>
    <mergeCell ref="W352:W353"/>
    <mergeCell ref="X352:X353"/>
    <mergeCell ref="Y352:Y353"/>
    <mergeCell ref="Z352:Z353"/>
    <mergeCell ref="AA352:AA353"/>
    <mergeCell ref="AB352:AB353"/>
    <mergeCell ref="A354:B354"/>
    <mergeCell ref="D354:E354"/>
    <mergeCell ref="A322:B322"/>
    <mergeCell ref="D322:E322"/>
    <mergeCell ref="N322:P322"/>
    <mergeCell ref="A323:B323"/>
    <mergeCell ref="D323:E323"/>
    <mergeCell ref="N323:P323"/>
    <mergeCell ref="A324:B324"/>
    <mergeCell ref="D324:E324"/>
    <mergeCell ref="N324:P324"/>
    <mergeCell ref="A325:B325"/>
    <mergeCell ref="D325:E325"/>
    <mergeCell ref="N325:P325"/>
    <mergeCell ref="A326:B326"/>
    <mergeCell ref="D326:E326"/>
    <mergeCell ref="N326:P326"/>
    <mergeCell ref="A327:B327"/>
    <mergeCell ref="D327:E327"/>
    <mergeCell ref="N327:P327"/>
    <mergeCell ref="A328:B328"/>
    <mergeCell ref="D328:E328"/>
    <mergeCell ref="N328:P328"/>
    <mergeCell ref="A329:B329"/>
    <mergeCell ref="D329:E329"/>
    <mergeCell ref="N329:P329"/>
    <mergeCell ref="A330:B330"/>
    <mergeCell ref="D330:E330"/>
    <mergeCell ref="N330:P330"/>
    <mergeCell ref="A331:B331"/>
    <mergeCell ref="D331:E331"/>
    <mergeCell ref="N331:P331"/>
    <mergeCell ref="A332:B332"/>
    <mergeCell ref="A321:B321"/>
    <mergeCell ref="D321:E321"/>
    <mergeCell ref="N321:P321"/>
    <mergeCell ref="A310:B310"/>
    <mergeCell ref="D310:E310"/>
    <mergeCell ref="N310:P310"/>
    <mergeCell ref="A311:B311"/>
    <mergeCell ref="D311:E311"/>
    <mergeCell ref="N311:P311"/>
    <mergeCell ref="A312:B312"/>
    <mergeCell ref="D312:E312"/>
    <mergeCell ref="N312:P312"/>
    <mergeCell ref="A313:B313"/>
    <mergeCell ref="D313:E313"/>
    <mergeCell ref="N313:P313"/>
    <mergeCell ref="A314:B314"/>
    <mergeCell ref="D314:E314"/>
    <mergeCell ref="A320:B320"/>
    <mergeCell ref="D320:E320"/>
    <mergeCell ref="N320:P320"/>
    <mergeCell ref="D293:E293"/>
    <mergeCell ref="A297:B297"/>
    <mergeCell ref="D297:E297"/>
    <mergeCell ref="N297:P297"/>
    <mergeCell ref="A298:B298"/>
    <mergeCell ref="D298:E298"/>
    <mergeCell ref="N298:P298"/>
    <mergeCell ref="A285:B285"/>
    <mergeCell ref="D285:E285"/>
    <mergeCell ref="N285:P285"/>
    <mergeCell ref="A286:B286"/>
    <mergeCell ref="D286:E286"/>
    <mergeCell ref="N286:P286"/>
    <mergeCell ref="A287:B287"/>
    <mergeCell ref="D287:E287"/>
    <mergeCell ref="N287:P287"/>
    <mergeCell ref="A288:B288"/>
    <mergeCell ref="D288:E288"/>
    <mergeCell ref="N288:P288"/>
    <mergeCell ref="A299:B299"/>
    <mergeCell ref="D299:E299"/>
    <mergeCell ref="N299:P299"/>
    <mergeCell ref="A301:B301"/>
    <mergeCell ref="D301:E301"/>
    <mergeCell ref="N301:P301"/>
    <mergeCell ref="A302:B302"/>
    <mergeCell ref="D302:E302"/>
    <mergeCell ref="N302:P302"/>
    <mergeCell ref="A303:B303"/>
    <mergeCell ref="D303:E303"/>
    <mergeCell ref="N303:P303"/>
    <mergeCell ref="A279:B279"/>
    <mergeCell ref="D279:E279"/>
    <mergeCell ref="N279:P279"/>
    <mergeCell ref="A280:B280"/>
    <mergeCell ref="D280:E280"/>
    <mergeCell ref="N280:P280"/>
    <mergeCell ref="A281:B281"/>
    <mergeCell ref="D281:E281"/>
    <mergeCell ref="N281:P281"/>
    <mergeCell ref="A272:B272"/>
    <mergeCell ref="D272:E272"/>
    <mergeCell ref="D273:E273"/>
    <mergeCell ref="F273:G273"/>
    <mergeCell ref="H273:J273"/>
    <mergeCell ref="A270:B270"/>
    <mergeCell ref="D270:E270"/>
    <mergeCell ref="N270:P270"/>
    <mergeCell ref="A271:B271"/>
    <mergeCell ref="D271:E271"/>
    <mergeCell ref="N271:P271"/>
    <mergeCell ref="T260:T261"/>
    <mergeCell ref="V260:V261"/>
    <mergeCell ref="W260:W261"/>
    <mergeCell ref="X260:X261"/>
    <mergeCell ref="Y260:Y261"/>
    <mergeCell ref="Z260:Z261"/>
    <mergeCell ref="A260:B261"/>
    <mergeCell ref="C260:C261"/>
    <mergeCell ref="D260:E261"/>
    <mergeCell ref="F260:F261"/>
    <mergeCell ref="G260:G261"/>
    <mergeCell ref="H260:H261"/>
    <mergeCell ref="I260:I261"/>
    <mergeCell ref="J260:J261"/>
    <mergeCell ref="K260:K261"/>
    <mergeCell ref="L260:L261"/>
    <mergeCell ref="M260:M261"/>
    <mergeCell ref="Q260:Q261"/>
    <mergeCell ref="R260:R261"/>
    <mergeCell ref="S260:S261"/>
    <mergeCell ref="N263:P263"/>
    <mergeCell ref="AA260:AA261"/>
    <mergeCell ref="AB260:AB261"/>
    <mergeCell ref="AC260:AC261"/>
    <mergeCell ref="AD260:AD261"/>
    <mergeCell ref="A262:B262"/>
    <mergeCell ref="D262:E262"/>
    <mergeCell ref="N262:P262"/>
    <mergeCell ref="A263:B263"/>
    <mergeCell ref="D263:E263"/>
    <mergeCell ref="AD253:AD254"/>
    <mergeCell ref="A255:B255"/>
    <mergeCell ref="D255:E255"/>
    <mergeCell ref="N255:P255"/>
    <mergeCell ref="A256:B256"/>
    <mergeCell ref="D256:E256"/>
    <mergeCell ref="A235:B235"/>
    <mergeCell ref="C235:D235"/>
    <mergeCell ref="A236:B236"/>
    <mergeCell ref="C236:D236"/>
    <mergeCell ref="A237:B237"/>
    <mergeCell ref="C237:D237"/>
    <mergeCell ref="A238:B238"/>
    <mergeCell ref="C238:D238"/>
    <mergeCell ref="A239:B239"/>
    <mergeCell ref="C239:D239"/>
    <mergeCell ref="A240:B240"/>
    <mergeCell ref="C240:D240"/>
    <mergeCell ref="A241:B241"/>
    <mergeCell ref="C241:D241"/>
    <mergeCell ref="X245:Z246"/>
    <mergeCell ref="AA245:AC246"/>
    <mergeCell ref="AD245:AF246"/>
    <mergeCell ref="A233:B233"/>
    <mergeCell ref="C233:D233"/>
    <mergeCell ref="A234:B234"/>
    <mergeCell ref="C234:D234"/>
    <mergeCell ref="A215:O216"/>
    <mergeCell ref="P215:P216"/>
    <mergeCell ref="Q215:Z216"/>
    <mergeCell ref="AA215:AA216"/>
    <mergeCell ref="A217:O217"/>
    <mergeCell ref="Q217:Z217"/>
    <mergeCell ref="A218:Z218"/>
    <mergeCell ref="A219:O219"/>
    <mergeCell ref="Q219:Z219"/>
    <mergeCell ref="A221:P222"/>
    <mergeCell ref="Q221:T222"/>
    <mergeCell ref="U221:W222"/>
    <mergeCell ref="X221:Z222"/>
    <mergeCell ref="AA221:AC222"/>
    <mergeCell ref="AD221:AF222"/>
    <mergeCell ref="A223:S223"/>
    <mergeCell ref="A224:B224"/>
    <mergeCell ref="C224:D224"/>
    <mergeCell ref="A226:B226"/>
    <mergeCell ref="C226:D226"/>
    <mergeCell ref="A227:B227"/>
    <mergeCell ref="C227:D227"/>
    <mergeCell ref="A228:B228"/>
    <mergeCell ref="C228:D228"/>
    <mergeCell ref="A229:B229"/>
    <mergeCell ref="C229:D229"/>
    <mergeCell ref="A230:B230"/>
    <mergeCell ref="Q190:R190"/>
    <mergeCell ref="S190:T190"/>
    <mergeCell ref="U190:V190"/>
    <mergeCell ref="W190:X190"/>
    <mergeCell ref="Y190:Z190"/>
    <mergeCell ref="Q176:R176"/>
    <mergeCell ref="S176:T176"/>
    <mergeCell ref="U176:V176"/>
    <mergeCell ref="W176:X176"/>
    <mergeCell ref="Y176:Z176"/>
    <mergeCell ref="Q177:R177"/>
    <mergeCell ref="S177:T177"/>
    <mergeCell ref="U177:V177"/>
    <mergeCell ref="W177:X177"/>
    <mergeCell ref="Y177:Z177"/>
    <mergeCell ref="Q168:Z168"/>
    <mergeCell ref="Q169:R169"/>
    <mergeCell ref="S169:T169"/>
    <mergeCell ref="U169:V169"/>
    <mergeCell ref="W169:X169"/>
    <mergeCell ref="Y169:Z169"/>
    <mergeCell ref="Q170:R170"/>
    <mergeCell ref="S170:T170"/>
    <mergeCell ref="U170:V170"/>
    <mergeCell ref="W170:X170"/>
    <mergeCell ref="Y170:Z170"/>
    <mergeCell ref="Q175:R175"/>
    <mergeCell ref="S175:T175"/>
    <mergeCell ref="S185:T185"/>
    <mergeCell ref="U185:V185"/>
    <mergeCell ref="W185:X185"/>
    <mergeCell ref="Y185:Z185"/>
    <mergeCell ref="S154:T154"/>
    <mergeCell ref="U154:V154"/>
    <mergeCell ref="Y154:Z154"/>
    <mergeCell ref="Q145:R145"/>
    <mergeCell ref="S145:T145"/>
    <mergeCell ref="U145:V145"/>
    <mergeCell ref="W145:X145"/>
    <mergeCell ref="Y145:Z145"/>
    <mergeCell ref="Q146:R146"/>
    <mergeCell ref="S146:T146"/>
    <mergeCell ref="U146:V146"/>
    <mergeCell ref="W146:X146"/>
    <mergeCell ref="Y146:Z146"/>
    <mergeCell ref="Q147:R147"/>
    <mergeCell ref="S147:T147"/>
    <mergeCell ref="Q144:R144"/>
    <mergeCell ref="S144:T144"/>
    <mergeCell ref="U144:V144"/>
    <mergeCell ref="W144:X144"/>
    <mergeCell ref="Y144:Z144"/>
    <mergeCell ref="Q150:Z150"/>
    <mergeCell ref="Q151:R151"/>
    <mergeCell ref="S151:T151"/>
    <mergeCell ref="U151:V151"/>
    <mergeCell ref="W151:X151"/>
    <mergeCell ref="Y151:Z151"/>
    <mergeCell ref="Q152:R152"/>
    <mergeCell ref="S152:T152"/>
    <mergeCell ref="U152:V152"/>
    <mergeCell ref="Y152:Z152"/>
    <mergeCell ref="Q153:R153"/>
    <mergeCell ref="S153:T153"/>
    <mergeCell ref="A167:C168"/>
    <mergeCell ref="E167:E168"/>
    <mergeCell ref="F167:F168"/>
    <mergeCell ref="G167:G168"/>
    <mergeCell ref="H167:H168"/>
    <mergeCell ref="I167:I168"/>
    <mergeCell ref="J167:J168"/>
    <mergeCell ref="A169:B170"/>
    <mergeCell ref="A171:C172"/>
    <mergeCell ref="E171:E172"/>
    <mergeCell ref="F171:F172"/>
    <mergeCell ref="J171:J172"/>
    <mergeCell ref="A173:B174"/>
    <mergeCell ref="C79:D80"/>
    <mergeCell ref="C81:D82"/>
    <mergeCell ref="A83:B90"/>
    <mergeCell ref="C83:D84"/>
    <mergeCell ref="C85:D86"/>
    <mergeCell ref="C87:D88"/>
    <mergeCell ref="C89:D90"/>
    <mergeCell ref="A91:B96"/>
    <mergeCell ref="C91:D92"/>
    <mergeCell ref="C93:D94"/>
    <mergeCell ref="C95:D96"/>
    <mergeCell ref="A97:B98"/>
    <mergeCell ref="C97:D98"/>
    <mergeCell ref="A99:B100"/>
    <mergeCell ref="C99:D100"/>
    <mergeCell ref="A161:B162"/>
    <mergeCell ref="A163:C164"/>
    <mergeCell ref="E163:E164"/>
    <mergeCell ref="F163:F164"/>
    <mergeCell ref="A29:P29"/>
    <mergeCell ref="Q29:T29"/>
    <mergeCell ref="U29:W29"/>
    <mergeCell ref="X29:Z29"/>
    <mergeCell ref="AA29:AC29"/>
    <mergeCell ref="AD29:AF29"/>
    <mergeCell ref="A30:P30"/>
    <mergeCell ref="Q30:AC30"/>
    <mergeCell ref="AD30:AF30"/>
    <mergeCell ref="A31:P31"/>
    <mergeCell ref="Q31:T31"/>
    <mergeCell ref="Q23:R23"/>
    <mergeCell ref="Q24:R24"/>
    <mergeCell ref="Q25:R25"/>
    <mergeCell ref="Q26:R26"/>
    <mergeCell ref="A613:AF613"/>
    <mergeCell ref="A614:AF614"/>
    <mergeCell ref="X595:Z596"/>
    <mergeCell ref="AA595:AC596"/>
    <mergeCell ref="AD595:AF596"/>
    <mergeCell ref="A597:P597"/>
    <mergeCell ref="Q597:T597"/>
    <mergeCell ref="U597:W597"/>
    <mergeCell ref="X597:Z597"/>
    <mergeCell ref="AA597:AC597"/>
    <mergeCell ref="AD597:AF597"/>
    <mergeCell ref="A598:B598"/>
    <mergeCell ref="D598:L598"/>
    <mergeCell ref="M598:Y598"/>
    <mergeCell ref="AA598:AC600"/>
    <mergeCell ref="AD598:AF600"/>
    <mergeCell ref="A599:B599"/>
    <mergeCell ref="H540:J540"/>
    <mergeCell ref="A541:B542"/>
    <mergeCell ref="C541:C542"/>
    <mergeCell ref="D541:E542"/>
    <mergeCell ref="R514:R515"/>
    <mergeCell ref="S514:S515"/>
    <mergeCell ref="T514:T515"/>
    <mergeCell ref="V514:V515"/>
    <mergeCell ref="W514:W515"/>
    <mergeCell ref="A591:B591"/>
    <mergeCell ref="E591:J591"/>
    <mergeCell ref="K591:P591"/>
    <mergeCell ref="Q591:AA591"/>
    <mergeCell ref="A592:B592"/>
    <mergeCell ref="E592:J592"/>
    <mergeCell ref="K592:P592"/>
    <mergeCell ref="Q592:AA592"/>
    <mergeCell ref="D529:E529"/>
    <mergeCell ref="N529:P529"/>
    <mergeCell ref="A524:B525"/>
    <mergeCell ref="F523:G523"/>
    <mergeCell ref="H523:J523"/>
    <mergeCell ref="X524:X525"/>
    <mergeCell ref="Y524:Y525"/>
    <mergeCell ref="Z524:Z525"/>
    <mergeCell ref="AA524:AA525"/>
    <mergeCell ref="A565:B565"/>
    <mergeCell ref="D565:E565"/>
    <mergeCell ref="N565:P565"/>
    <mergeCell ref="A566:B566"/>
    <mergeCell ref="D566:E566"/>
    <mergeCell ref="N566:P566"/>
    <mergeCell ref="D599:L599"/>
    <mergeCell ref="A600:B600"/>
    <mergeCell ref="D600:Y600"/>
    <mergeCell ref="A601:P602"/>
    <mergeCell ref="Q601:T602"/>
    <mergeCell ref="U601:W602"/>
    <mergeCell ref="X601:Z602"/>
    <mergeCell ref="AA601:AC602"/>
    <mergeCell ref="AD601:AF602"/>
    <mergeCell ref="A603:AF603"/>
    <mergeCell ref="A605:AF605"/>
    <mergeCell ref="A606:AF611"/>
    <mergeCell ref="A612:AF612"/>
    <mergeCell ref="A615:P615"/>
    <mergeCell ref="Q615:AF615"/>
    <mergeCell ref="N558:P558"/>
    <mergeCell ref="D548:E548"/>
    <mergeCell ref="F548:G548"/>
    <mergeCell ref="H548:J548"/>
    <mergeCell ref="A593:B593"/>
    <mergeCell ref="E593:J593"/>
    <mergeCell ref="K593:P593"/>
    <mergeCell ref="Q593:AA593"/>
    <mergeCell ref="A594:C594"/>
    <mergeCell ref="E594:AA594"/>
    <mergeCell ref="A595:P596"/>
    <mergeCell ref="Q595:T596"/>
    <mergeCell ref="U595:W596"/>
    <mergeCell ref="A567:B567"/>
    <mergeCell ref="D567:E567"/>
    <mergeCell ref="D568:E568"/>
    <mergeCell ref="F568:G568"/>
  </mergeCells>
  <conditionalFormatting sqref="B173:B415">
    <cfRule type="cellIs" dxfId="2820" priority="1" operator="equal">
      <formula>"C"</formula>
    </cfRule>
    <cfRule type="cellIs" dxfId="2819" priority="2" operator="equal">
      <formula>"B"</formula>
    </cfRule>
    <cfRule type="cellIs" dxfId="2818" priority="3" operator="equal">
      <formula>"A"</formula>
    </cfRule>
  </conditionalFormatting>
  <pageMargins left="0.7" right="0.7" top="0.75" bottom="0.75" header="0.3" footer="0.3"/>
  <pageSetup orientation="portrait" horizontalDpi="300" verticalDpi="300" r:id="rId1"/>
  <headerFooter>
    <oddFooter>&amp;C_x000D_&amp;1#&amp;"Calibri"&amp;10&amp;K000000 SLB-Private</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9">
    <tabColor theme="6" tint="0.79998168889431442"/>
  </sheetPr>
  <dimension ref="B1:F654"/>
  <sheetViews>
    <sheetView zoomScaleNormal="100" workbookViewId="0">
      <pane xSplit="1" ySplit="5" topLeftCell="B6" activePane="bottomRight" state="frozen"/>
      <selection activeCell="C69" sqref="C69"/>
      <selection pane="topRight" activeCell="C69" sqref="C69"/>
      <selection pane="bottomLeft" activeCell="C69" sqref="C69"/>
      <selection pane="bottomRight" activeCell="B6" sqref="B6"/>
    </sheetView>
  </sheetViews>
  <sheetFormatPr defaultColWidth="8.54296875" defaultRowHeight="14.5"/>
  <cols>
    <col min="1" max="1" width="3.54296875" customWidth="1"/>
    <col min="2" max="2" width="14.54296875" style="245" customWidth="1"/>
    <col min="3" max="3" width="12" style="248" customWidth="1"/>
    <col min="4" max="4" width="20.453125" customWidth="1"/>
    <col min="5" max="5" width="37.453125" customWidth="1"/>
  </cols>
  <sheetData>
    <row r="1" spans="2:5" ht="15" thickBot="1"/>
    <row r="2" spans="2:5">
      <c r="B2" s="680" t="s">
        <v>1136</v>
      </c>
      <c r="C2" s="681"/>
      <c r="D2" s="681"/>
      <c r="E2" s="681"/>
    </row>
    <row r="3" spans="2:5" ht="30" customHeight="1" thickBot="1">
      <c r="B3" s="682"/>
      <c r="C3" s="683"/>
      <c r="D3" s="683"/>
      <c r="E3" s="683"/>
    </row>
    <row r="4" spans="2:5">
      <c r="B4" s="246"/>
      <c r="C4" s="249"/>
      <c r="D4" s="57"/>
      <c r="E4" s="57"/>
    </row>
    <row r="5" spans="2:5" ht="15" thickBot="1">
      <c r="B5" s="247" t="s">
        <v>38</v>
      </c>
      <c r="C5" s="250" t="s">
        <v>1135</v>
      </c>
      <c r="D5" s="243" t="s">
        <v>315</v>
      </c>
      <c r="E5" s="244" t="s">
        <v>1133</v>
      </c>
    </row>
    <row r="6" spans="2:5">
      <c r="B6" s="273">
        <v>45292</v>
      </c>
      <c r="C6" s="275">
        <v>0.16666666666666666</v>
      </c>
      <c r="D6" s="272" t="s">
        <v>482</v>
      </c>
      <c r="E6" s="272" t="s">
        <v>1771</v>
      </c>
    </row>
    <row r="7" spans="2:5">
      <c r="B7" s="273">
        <v>45292</v>
      </c>
      <c r="C7" s="275">
        <v>0.16666666666666666</v>
      </c>
      <c r="D7" s="272" t="s">
        <v>642</v>
      </c>
      <c r="E7" s="272" t="s">
        <v>1772</v>
      </c>
    </row>
    <row r="8" spans="2:5">
      <c r="B8" s="273">
        <v>45292</v>
      </c>
      <c r="C8" s="275">
        <v>0.16666666666666666</v>
      </c>
      <c r="D8" s="272" t="s">
        <v>909</v>
      </c>
      <c r="E8" s="272" t="s">
        <v>1772</v>
      </c>
    </row>
    <row r="9" spans="2:5">
      <c r="B9" s="273">
        <v>45292</v>
      </c>
      <c r="C9" s="275">
        <v>0.16666666666666666</v>
      </c>
      <c r="D9" s="272" t="s">
        <v>492</v>
      </c>
      <c r="E9" s="272" t="s">
        <v>1771</v>
      </c>
    </row>
    <row r="10" spans="2:5">
      <c r="B10" s="273">
        <v>45292</v>
      </c>
      <c r="C10" s="275">
        <v>0.16666666666666666</v>
      </c>
      <c r="D10" s="272" t="s">
        <v>796</v>
      </c>
      <c r="E10" s="272" t="s">
        <v>1771</v>
      </c>
    </row>
    <row r="11" spans="2:5">
      <c r="B11" s="273">
        <v>45292</v>
      </c>
      <c r="C11" s="275">
        <v>0.16666666666666666</v>
      </c>
      <c r="D11" s="272" t="s">
        <v>690</v>
      </c>
      <c r="E11" s="272" t="s">
        <v>1772</v>
      </c>
    </row>
    <row r="12" spans="2:5">
      <c r="B12" s="273">
        <v>45292</v>
      </c>
      <c r="C12" s="275">
        <v>0.16666666666666666</v>
      </c>
      <c r="D12" s="272" t="s">
        <v>1773</v>
      </c>
      <c r="E12" s="272" t="s">
        <v>1774</v>
      </c>
    </row>
    <row r="13" spans="2:5">
      <c r="B13" s="273">
        <v>45292</v>
      </c>
      <c r="C13" s="275">
        <v>0.16666666666666666</v>
      </c>
      <c r="D13" s="272" t="s">
        <v>1132</v>
      </c>
      <c r="E13" s="272" t="s">
        <v>1772</v>
      </c>
    </row>
    <row r="14" spans="2:5">
      <c r="B14" s="273">
        <v>45292</v>
      </c>
      <c r="C14" s="275">
        <v>0.16666666666666666</v>
      </c>
      <c r="D14" s="272" t="s">
        <v>1474</v>
      </c>
      <c r="E14" s="272" t="s">
        <v>1771</v>
      </c>
    </row>
    <row r="15" spans="2:5">
      <c r="B15" s="273">
        <v>45292</v>
      </c>
      <c r="C15" s="275">
        <v>0.16666666666666666</v>
      </c>
      <c r="D15" s="272" t="s">
        <v>1775</v>
      </c>
      <c r="E15" s="272" t="s">
        <v>1771</v>
      </c>
    </row>
    <row r="16" spans="2:5">
      <c r="B16" s="273">
        <v>45292</v>
      </c>
      <c r="C16" s="275">
        <v>0.16666666666666666</v>
      </c>
      <c r="D16" s="272" t="s">
        <v>1712</v>
      </c>
      <c r="E16" s="272" t="s">
        <v>1771</v>
      </c>
    </row>
    <row r="17" spans="2:5">
      <c r="B17" s="273">
        <v>45293</v>
      </c>
      <c r="C17" s="275">
        <v>0.16666666666666666</v>
      </c>
      <c r="D17" s="272" t="s">
        <v>482</v>
      </c>
      <c r="E17" s="272" t="s">
        <v>1771</v>
      </c>
    </row>
    <row r="18" spans="2:5">
      <c r="B18" s="273">
        <v>45293</v>
      </c>
      <c r="C18" s="275">
        <v>0.16666666666666666</v>
      </c>
      <c r="D18" s="272" t="s">
        <v>642</v>
      </c>
      <c r="E18" s="272" t="s">
        <v>1772</v>
      </c>
    </row>
    <row r="19" spans="2:5">
      <c r="B19" s="273">
        <v>45293</v>
      </c>
      <c r="C19" s="275">
        <v>0.16666666666666666</v>
      </c>
      <c r="D19" s="272" t="s">
        <v>909</v>
      </c>
      <c r="E19" s="272" t="s">
        <v>1772</v>
      </c>
    </row>
    <row r="20" spans="2:5">
      <c r="B20" s="273">
        <v>45293</v>
      </c>
      <c r="C20" s="275">
        <v>0.16666666666666666</v>
      </c>
      <c r="D20" s="272" t="s">
        <v>492</v>
      </c>
      <c r="E20" s="272" t="s">
        <v>1771</v>
      </c>
    </row>
    <row r="21" spans="2:5">
      <c r="B21" s="273">
        <v>45293</v>
      </c>
      <c r="C21" s="275">
        <v>0.16666666666666666</v>
      </c>
      <c r="D21" s="272" t="s">
        <v>796</v>
      </c>
      <c r="E21" s="272" t="s">
        <v>1771</v>
      </c>
    </row>
    <row r="22" spans="2:5">
      <c r="B22" s="273">
        <v>45293</v>
      </c>
      <c r="C22" s="275">
        <v>0.16666666666666666</v>
      </c>
      <c r="D22" s="272" t="s">
        <v>690</v>
      </c>
      <c r="E22" s="272" t="s">
        <v>1772</v>
      </c>
    </row>
    <row r="23" spans="2:5">
      <c r="B23" s="273">
        <v>45293</v>
      </c>
      <c r="C23" s="275">
        <v>0.16666666666666666</v>
      </c>
      <c r="D23" s="272" t="s">
        <v>1773</v>
      </c>
      <c r="E23" s="272" t="s">
        <v>1774</v>
      </c>
    </row>
    <row r="24" spans="2:5">
      <c r="B24" s="273">
        <v>45293</v>
      </c>
      <c r="C24" s="275">
        <v>0.16666666666666666</v>
      </c>
      <c r="D24" s="272" t="s">
        <v>1132</v>
      </c>
      <c r="E24" s="272" t="s">
        <v>1772</v>
      </c>
    </row>
    <row r="25" spans="2:5">
      <c r="B25" s="273">
        <v>45293</v>
      </c>
      <c r="C25" s="275">
        <v>0.16666666666666666</v>
      </c>
      <c r="D25" s="272" t="s">
        <v>1474</v>
      </c>
      <c r="E25" s="272" t="s">
        <v>1771</v>
      </c>
    </row>
    <row r="26" spans="2:5">
      <c r="B26" s="273">
        <v>45293</v>
      </c>
      <c r="C26" s="275">
        <v>0.16666666666666666</v>
      </c>
      <c r="D26" s="272" t="s">
        <v>1775</v>
      </c>
      <c r="E26" s="272" t="s">
        <v>1771</v>
      </c>
    </row>
    <row r="27" spans="2:5">
      <c r="B27" s="273">
        <v>45293</v>
      </c>
      <c r="C27" s="275">
        <v>0.16666666666666666</v>
      </c>
      <c r="D27" s="272" t="s">
        <v>1712</v>
      </c>
      <c r="E27" s="272" t="s">
        <v>1771</v>
      </c>
    </row>
    <row r="28" spans="2:5">
      <c r="B28" s="273">
        <v>45293</v>
      </c>
      <c r="C28" s="275">
        <v>0.66666666666666663</v>
      </c>
      <c r="D28" s="272" t="s">
        <v>482</v>
      </c>
      <c r="E28" s="272" t="s">
        <v>1771</v>
      </c>
    </row>
    <row r="29" spans="2:5">
      <c r="B29" s="273">
        <v>45293</v>
      </c>
      <c r="C29" s="275">
        <v>0.66666666666666663</v>
      </c>
      <c r="D29" s="272" t="s">
        <v>642</v>
      </c>
      <c r="E29" s="272" t="s">
        <v>1772</v>
      </c>
    </row>
    <row r="30" spans="2:5">
      <c r="B30" s="273">
        <v>45293</v>
      </c>
      <c r="C30" s="275">
        <v>0.66666666666666696</v>
      </c>
      <c r="D30" s="272" t="s">
        <v>909</v>
      </c>
      <c r="E30" s="272" t="s">
        <v>1772</v>
      </c>
    </row>
    <row r="31" spans="2:5">
      <c r="B31" s="273">
        <v>45293</v>
      </c>
      <c r="C31" s="275">
        <v>0.66666666666666696</v>
      </c>
      <c r="D31" s="272" t="s">
        <v>492</v>
      </c>
      <c r="E31" s="272" t="s">
        <v>1771</v>
      </c>
    </row>
    <row r="32" spans="2:5">
      <c r="B32" s="273">
        <v>45293</v>
      </c>
      <c r="C32" s="275">
        <v>0.66666666666666696</v>
      </c>
      <c r="D32" s="272" t="s">
        <v>796</v>
      </c>
      <c r="E32" s="272" t="s">
        <v>1771</v>
      </c>
    </row>
    <row r="33" spans="2:5">
      <c r="B33" s="273">
        <v>45293</v>
      </c>
      <c r="C33" s="275">
        <v>0.66666666666666696</v>
      </c>
      <c r="D33" s="272" t="s">
        <v>690</v>
      </c>
      <c r="E33" s="272" t="s">
        <v>1772</v>
      </c>
    </row>
    <row r="34" spans="2:5">
      <c r="B34" s="273">
        <v>45293</v>
      </c>
      <c r="C34" s="275">
        <v>0.66666666666666696</v>
      </c>
      <c r="D34" s="272" t="s">
        <v>1773</v>
      </c>
      <c r="E34" s="272" t="s">
        <v>1774</v>
      </c>
    </row>
    <row r="35" spans="2:5">
      <c r="B35" s="273">
        <v>45293</v>
      </c>
      <c r="C35" s="275">
        <v>0.66666666666666696</v>
      </c>
      <c r="D35" s="272" t="s">
        <v>1132</v>
      </c>
      <c r="E35" s="272" t="s">
        <v>1772</v>
      </c>
    </row>
    <row r="36" spans="2:5">
      <c r="B36" s="273">
        <v>45293</v>
      </c>
      <c r="C36" s="275">
        <v>0.66666666666666696</v>
      </c>
      <c r="D36" s="272" t="s">
        <v>1474</v>
      </c>
      <c r="E36" s="272" t="s">
        <v>1771</v>
      </c>
    </row>
    <row r="37" spans="2:5">
      <c r="B37" s="273">
        <v>45293</v>
      </c>
      <c r="C37" s="275">
        <v>0.66666666666666696</v>
      </c>
      <c r="D37" s="272" t="s">
        <v>1775</v>
      </c>
      <c r="E37" s="272" t="s">
        <v>1771</v>
      </c>
    </row>
    <row r="38" spans="2:5">
      <c r="B38" s="273">
        <v>45293</v>
      </c>
      <c r="C38" s="275">
        <v>0.66666666666666696</v>
      </c>
      <c r="D38" s="272" t="s">
        <v>1712</v>
      </c>
      <c r="E38" s="272" t="s">
        <v>1771</v>
      </c>
    </row>
    <row r="39" spans="2:5">
      <c r="B39" s="273">
        <v>45294</v>
      </c>
      <c r="C39" s="275">
        <v>0.16666666666666666</v>
      </c>
      <c r="D39" s="272" t="s">
        <v>482</v>
      </c>
      <c r="E39" s="272" t="s">
        <v>1771</v>
      </c>
    </row>
    <row r="40" spans="2:5">
      <c r="B40" s="273">
        <v>45294</v>
      </c>
      <c r="C40" s="275">
        <v>0.16666666666666666</v>
      </c>
      <c r="D40" s="272" t="s">
        <v>642</v>
      </c>
      <c r="E40" s="272" t="s">
        <v>1772</v>
      </c>
    </row>
    <row r="41" spans="2:5">
      <c r="B41" s="273">
        <v>45294</v>
      </c>
      <c r="C41" s="275">
        <v>0.16666666666666666</v>
      </c>
      <c r="D41" s="272" t="s">
        <v>909</v>
      </c>
      <c r="E41" s="272" t="s">
        <v>1772</v>
      </c>
    </row>
    <row r="42" spans="2:5">
      <c r="B42" s="273">
        <v>45294</v>
      </c>
      <c r="C42" s="275">
        <v>0.16666666666666666</v>
      </c>
      <c r="D42" s="272" t="s">
        <v>492</v>
      </c>
      <c r="E42" s="272" t="s">
        <v>1771</v>
      </c>
    </row>
    <row r="43" spans="2:5">
      <c r="B43" s="273">
        <v>45294</v>
      </c>
      <c r="C43" s="275">
        <v>0.16666666666666666</v>
      </c>
      <c r="D43" s="272" t="s">
        <v>796</v>
      </c>
      <c r="E43" s="272" t="s">
        <v>1771</v>
      </c>
    </row>
    <row r="44" spans="2:5">
      <c r="B44" s="273">
        <v>45294</v>
      </c>
      <c r="C44" s="275">
        <v>0.16666666666666666</v>
      </c>
      <c r="D44" s="272" t="s">
        <v>690</v>
      </c>
      <c r="E44" s="272" t="s">
        <v>1772</v>
      </c>
    </row>
    <row r="45" spans="2:5">
      <c r="B45" s="273">
        <v>45294</v>
      </c>
      <c r="C45" s="275">
        <v>0.16666666666666666</v>
      </c>
      <c r="D45" s="272" t="s">
        <v>1773</v>
      </c>
      <c r="E45" s="272" t="s">
        <v>1774</v>
      </c>
    </row>
    <row r="46" spans="2:5">
      <c r="B46" s="273">
        <v>45294</v>
      </c>
      <c r="C46" s="275">
        <v>0.16666666666666666</v>
      </c>
      <c r="D46" s="272" t="s">
        <v>1132</v>
      </c>
      <c r="E46" s="272" t="s">
        <v>1772</v>
      </c>
    </row>
    <row r="47" spans="2:5">
      <c r="B47" s="273">
        <v>45294</v>
      </c>
      <c r="C47" s="275">
        <v>0.16666666666666666</v>
      </c>
      <c r="D47" s="272" t="s">
        <v>1474</v>
      </c>
      <c r="E47" s="272" t="s">
        <v>1771</v>
      </c>
    </row>
    <row r="48" spans="2:5">
      <c r="B48" s="273">
        <v>45294</v>
      </c>
      <c r="C48" s="275">
        <v>0.16666666666666666</v>
      </c>
      <c r="D48" s="272" t="s">
        <v>1775</v>
      </c>
      <c r="E48" s="272" t="s">
        <v>1771</v>
      </c>
    </row>
    <row r="49" spans="2:5">
      <c r="B49" s="273">
        <v>45294</v>
      </c>
      <c r="C49" s="275">
        <v>0.16666666666666666</v>
      </c>
      <c r="D49" s="272" t="s">
        <v>1712</v>
      </c>
      <c r="E49" s="272" t="s">
        <v>1771</v>
      </c>
    </row>
    <row r="50" spans="2:5">
      <c r="B50" s="273">
        <v>45294</v>
      </c>
      <c r="C50" s="275">
        <v>0.66666666666666663</v>
      </c>
      <c r="D50" s="272" t="s">
        <v>482</v>
      </c>
      <c r="E50" s="272" t="s">
        <v>1771</v>
      </c>
    </row>
    <row r="51" spans="2:5">
      <c r="B51" s="273">
        <v>45294</v>
      </c>
      <c r="C51" s="275">
        <v>0.66666666666666663</v>
      </c>
      <c r="D51" s="272" t="s">
        <v>642</v>
      </c>
      <c r="E51" s="272" t="s">
        <v>1772</v>
      </c>
    </row>
    <row r="52" spans="2:5">
      <c r="B52" s="273">
        <v>45294</v>
      </c>
      <c r="C52" s="275">
        <v>0.66666666666666696</v>
      </c>
      <c r="D52" s="272" t="s">
        <v>909</v>
      </c>
      <c r="E52" s="272" t="s">
        <v>1772</v>
      </c>
    </row>
    <row r="53" spans="2:5">
      <c r="B53" s="273">
        <v>45294</v>
      </c>
      <c r="C53" s="275">
        <v>0.66666666666666696</v>
      </c>
      <c r="D53" s="272" t="s">
        <v>492</v>
      </c>
      <c r="E53" s="272" t="s">
        <v>1771</v>
      </c>
    </row>
    <row r="54" spans="2:5">
      <c r="B54" s="273">
        <v>45294</v>
      </c>
      <c r="C54" s="275">
        <v>0.66666666666666696</v>
      </c>
      <c r="D54" s="272" t="s">
        <v>796</v>
      </c>
      <c r="E54" s="272" t="s">
        <v>1771</v>
      </c>
    </row>
    <row r="55" spans="2:5">
      <c r="B55" s="273">
        <v>45294</v>
      </c>
      <c r="C55" s="275">
        <v>0.66666666666666696</v>
      </c>
      <c r="D55" s="272" t="s">
        <v>690</v>
      </c>
      <c r="E55" s="272" t="s">
        <v>1772</v>
      </c>
    </row>
    <row r="56" spans="2:5">
      <c r="B56" s="273">
        <v>45294</v>
      </c>
      <c r="C56" s="275">
        <v>0.66666666666666696</v>
      </c>
      <c r="D56" s="272" t="s">
        <v>1773</v>
      </c>
      <c r="E56" s="272" t="s">
        <v>1774</v>
      </c>
    </row>
    <row r="57" spans="2:5">
      <c r="B57" s="273">
        <v>45294</v>
      </c>
      <c r="C57" s="275">
        <v>0.66666666666666696</v>
      </c>
      <c r="D57" s="272" t="s">
        <v>1132</v>
      </c>
      <c r="E57" s="272" t="s">
        <v>1772</v>
      </c>
    </row>
    <row r="58" spans="2:5">
      <c r="B58" s="273">
        <v>45294</v>
      </c>
      <c r="C58" s="275">
        <v>0.66666666666666696</v>
      </c>
      <c r="D58" s="272" t="s">
        <v>1474</v>
      </c>
      <c r="E58" s="272" t="s">
        <v>1771</v>
      </c>
    </row>
    <row r="59" spans="2:5">
      <c r="B59" s="273">
        <v>45294</v>
      </c>
      <c r="C59" s="275">
        <v>0.66666666666666696</v>
      </c>
      <c r="D59" s="272" t="s">
        <v>1775</v>
      </c>
      <c r="E59" s="272" t="s">
        <v>1771</v>
      </c>
    </row>
    <row r="60" spans="2:5">
      <c r="B60" s="273">
        <v>45294</v>
      </c>
      <c r="C60" s="275">
        <v>0.66666666666666696</v>
      </c>
      <c r="D60" s="272" t="s">
        <v>1712</v>
      </c>
      <c r="E60" s="272" t="s">
        <v>1771</v>
      </c>
    </row>
    <row r="61" spans="2:5">
      <c r="B61" s="273">
        <v>45295</v>
      </c>
      <c r="C61" s="275">
        <v>0.16666666666666666</v>
      </c>
      <c r="D61" s="272" t="s">
        <v>482</v>
      </c>
      <c r="E61" s="272" t="s">
        <v>1771</v>
      </c>
    </row>
    <row r="62" spans="2:5">
      <c r="B62" s="273">
        <v>45295</v>
      </c>
      <c r="C62" s="275">
        <v>0.16666666666666666</v>
      </c>
      <c r="D62" s="272" t="s">
        <v>642</v>
      </c>
      <c r="E62" s="272" t="s">
        <v>1772</v>
      </c>
    </row>
    <row r="63" spans="2:5">
      <c r="B63" s="273">
        <v>45295</v>
      </c>
      <c r="C63" s="275">
        <v>0.16666666666666666</v>
      </c>
      <c r="D63" s="272" t="s">
        <v>909</v>
      </c>
      <c r="E63" s="272" t="s">
        <v>1772</v>
      </c>
    </row>
    <row r="64" spans="2:5">
      <c r="B64" s="273">
        <v>45295</v>
      </c>
      <c r="C64" s="275">
        <v>0.16666666666666666</v>
      </c>
      <c r="D64" s="272" t="s">
        <v>492</v>
      </c>
      <c r="E64" s="272" t="s">
        <v>1771</v>
      </c>
    </row>
    <row r="65" spans="2:5">
      <c r="B65" s="273">
        <v>45295</v>
      </c>
      <c r="C65" s="275">
        <v>0.16666666666666666</v>
      </c>
      <c r="D65" s="272" t="s">
        <v>796</v>
      </c>
      <c r="E65" s="272" t="s">
        <v>1771</v>
      </c>
    </row>
    <row r="66" spans="2:5">
      <c r="B66" s="273">
        <v>45295</v>
      </c>
      <c r="C66" s="275">
        <v>0.16666666666666666</v>
      </c>
      <c r="D66" s="272" t="s">
        <v>690</v>
      </c>
      <c r="E66" s="272" t="s">
        <v>1772</v>
      </c>
    </row>
    <row r="67" spans="2:5">
      <c r="B67" s="273">
        <v>45295</v>
      </c>
      <c r="C67" s="275">
        <v>0.16666666666666666</v>
      </c>
      <c r="D67" s="272" t="s">
        <v>1773</v>
      </c>
      <c r="E67" s="272" t="s">
        <v>1774</v>
      </c>
    </row>
    <row r="68" spans="2:5">
      <c r="B68" s="273">
        <v>45295</v>
      </c>
      <c r="C68" s="275">
        <v>0.16666666666666666</v>
      </c>
      <c r="D68" s="272" t="s">
        <v>1132</v>
      </c>
      <c r="E68" s="272" t="s">
        <v>1772</v>
      </c>
    </row>
    <row r="69" spans="2:5">
      <c r="B69" s="273">
        <v>45295</v>
      </c>
      <c r="C69" s="275">
        <v>0.16666666666666666</v>
      </c>
      <c r="D69" s="272" t="s">
        <v>1474</v>
      </c>
      <c r="E69" s="272" t="s">
        <v>1771</v>
      </c>
    </row>
    <row r="70" spans="2:5">
      <c r="B70" s="273">
        <v>45295</v>
      </c>
      <c r="C70" s="275">
        <v>0.16666666666666666</v>
      </c>
      <c r="D70" s="272" t="s">
        <v>1775</v>
      </c>
      <c r="E70" s="272" t="s">
        <v>1771</v>
      </c>
    </row>
    <row r="71" spans="2:5">
      <c r="B71" s="273">
        <v>45295</v>
      </c>
      <c r="C71" s="275">
        <v>0.16666666666666666</v>
      </c>
      <c r="D71" s="272" t="s">
        <v>1712</v>
      </c>
      <c r="E71" s="272" t="s">
        <v>1771</v>
      </c>
    </row>
    <row r="72" spans="2:5">
      <c r="B72" s="273">
        <v>45295</v>
      </c>
      <c r="C72" s="275">
        <v>0.66666666666666663</v>
      </c>
      <c r="D72" s="272" t="s">
        <v>482</v>
      </c>
      <c r="E72" s="272" t="s">
        <v>1771</v>
      </c>
    </row>
    <row r="73" spans="2:5">
      <c r="B73" s="273">
        <v>45295</v>
      </c>
      <c r="C73" s="275">
        <v>0.66666666666666663</v>
      </c>
      <c r="D73" s="272" t="s">
        <v>642</v>
      </c>
      <c r="E73" s="272" t="s">
        <v>1772</v>
      </c>
    </row>
    <row r="74" spans="2:5">
      <c r="B74" s="273">
        <v>45295</v>
      </c>
      <c r="C74" s="275">
        <v>0.66666666666666696</v>
      </c>
      <c r="D74" s="272" t="s">
        <v>909</v>
      </c>
      <c r="E74" s="272" t="s">
        <v>1772</v>
      </c>
    </row>
    <row r="75" spans="2:5">
      <c r="B75" s="273">
        <v>45295</v>
      </c>
      <c r="C75" s="275">
        <v>0.66666666666666696</v>
      </c>
      <c r="D75" s="272" t="s">
        <v>492</v>
      </c>
      <c r="E75" s="272" t="s">
        <v>1771</v>
      </c>
    </row>
    <row r="76" spans="2:5">
      <c r="B76" s="273">
        <v>45295</v>
      </c>
      <c r="C76" s="275">
        <v>0.66666666666666696</v>
      </c>
      <c r="D76" s="272" t="s">
        <v>796</v>
      </c>
      <c r="E76" s="272" t="s">
        <v>1771</v>
      </c>
    </row>
    <row r="77" spans="2:5">
      <c r="B77" s="273">
        <v>45295</v>
      </c>
      <c r="C77" s="275">
        <v>0.66666666666666696</v>
      </c>
      <c r="D77" s="272" t="s">
        <v>690</v>
      </c>
      <c r="E77" s="272" t="s">
        <v>1772</v>
      </c>
    </row>
    <row r="78" spans="2:5">
      <c r="B78" s="273">
        <v>45295</v>
      </c>
      <c r="C78" s="275">
        <v>0.66666666666666696</v>
      </c>
      <c r="D78" s="272" t="s">
        <v>1773</v>
      </c>
      <c r="E78" s="272" t="s">
        <v>1774</v>
      </c>
    </row>
    <row r="79" spans="2:5">
      <c r="B79" s="273">
        <v>45295</v>
      </c>
      <c r="C79" s="275">
        <v>0.66666666666666696</v>
      </c>
      <c r="D79" s="272" t="s">
        <v>1132</v>
      </c>
      <c r="E79" s="272" t="s">
        <v>1772</v>
      </c>
    </row>
    <row r="80" spans="2:5">
      <c r="B80" s="273">
        <v>45295</v>
      </c>
      <c r="C80" s="275">
        <v>0.66666666666666696</v>
      </c>
      <c r="D80" s="272" t="s">
        <v>1474</v>
      </c>
      <c r="E80" s="272" t="s">
        <v>1771</v>
      </c>
    </row>
    <row r="81" spans="2:5">
      <c r="B81" s="273">
        <v>45295</v>
      </c>
      <c r="C81" s="275">
        <v>0.66666666666666696</v>
      </c>
      <c r="D81" s="272" t="s">
        <v>1775</v>
      </c>
      <c r="E81" s="272" t="s">
        <v>1771</v>
      </c>
    </row>
    <row r="82" spans="2:5">
      <c r="B82" s="273">
        <v>45295</v>
      </c>
      <c r="C82" s="275">
        <v>0.66666666666666696</v>
      </c>
      <c r="D82" s="272" t="s">
        <v>1712</v>
      </c>
      <c r="E82" s="272" t="s">
        <v>1771</v>
      </c>
    </row>
    <row r="83" spans="2:5">
      <c r="B83" s="273">
        <v>45296</v>
      </c>
      <c r="C83" s="275">
        <v>0.16666666666666666</v>
      </c>
      <c r="D83" s="272" t="s">
        <v>482</v>
      </c>
      <c r="E83" s="272" t="s">
        <v>1771</v>
      </c>
    </row>
    <row r="84" spans="2:5">
      <c r="B84" s="273">
        <v>45296</v>
      </c>
      <c r="C84" s="275">
        <v>0.16666666666666666</v>
      </c>
      <c r="D84" s="272" t="s">
        <v>642</v>
      </c>
      <c r="E84" s="272" t="s">
        <v>1772</v>
      </c>
    </row>
    <row r="85" spans="2:5">
      <c r="B85" s="273">
        <v>45296</v>
      </c>
      <c r="C85" s="275">
        <v>0.16666666666666666</v>
      </c>
      <c r="D85" s="272" t="s">
        <v>909</v>
      </c>
      <c r="E85" s="272" t="s">
        <v>1772</v>
      </c>
    </row>
    <row r="86" spans="2:5">
      <c r="B86" s="273">
        <v>45296</v>
      </c>
      <c r="C86" s="275">
        <v>0.16666666666666666</v>
      </c>
      <c r="D86" s="272" t="s">
        <v>492</v>
      </c>
      <c r="E86" s="272" t="s">
        <v>1771</v>
      </c>
    </row>
    <row r="87" spans="2:5">
      <c r="B87" s="273">
        <v>45296</v>
      </c>
      <c r="C87" s="275">
        <v>0.16666666666666666</v>
      </c>
      <c r="D87" s="272" t="s">
        <v>796</v>
      </c>
      <c r="E87" s="272" t="s">
        <v>1771</v>
      </c>
    </row>
    <row r="88" spans="2:5">
      <c r="B88" s="273">
        <v>45296</v>
      </c>
      <c r="C88" s="275">
        <v>0.16666666666666666</v>
      </c>
      <c r="D88" s="272" t="s">
        <v>690</v>
      </c>
      <c r="E88" s="272" t="s">
        <v>1772</v>
      </c>
    </row>
    <row r="89" spans="2:5">
      <c r="B89" s="273">
        <v>45296</v>
      </c>
      <c r="C89" s="275">
        <v>0.16666666666666666</v>
      </c>
      <c r="D89" s="272" t="s">
        <v>1773</v>
      </c>
      <c r="E89" s="272" t="s">
        <v>1774</v>
      </c>
    </row>
    <row r="90" spans="2:5">
      <c r="B90" s="273">
        <v>45296</v>
      </c>
      <c r="C90" s="275">
        <v>0.16666666666666666</v>
      </c>
      <c r="D90" s="272" t="s">
        <v>1132</v>
      </c>
      <c r="E90" s="272" t="s">
        <v>1772</v>
      </c>
    </row>
    <row r="91" spans="2:5">
      <c r="B91" s="273">
        <v>45296</v>
      </c>
      <c r="C91" s="275">
        <v>0.16666666666666666</v>
      </c>
      <c r="D91" s="272" t="s">
        <v>1474</v>
      </c>
      <c r="E91" s="272" t="s">
        <v>1771</v>
      </c>
    </row>
    <row r="92" spans="2:5">
      <c r="B92" s="273">
        <v>45296</v>
      </c>
      <c r="C92" s="275">
        <v>0.16666666666666666</v>
      </c>
      <c r="D92" s="272" t="s">
        <v>1775</v>
      </c>
      <c r="E92" s="272" t="s">
        <v>1771</v>
      </c>
    </row>
    <row r="93" spans="2:5">
      <c r="B93" s="273">
        <v>45296</v>
      </c>
      <c r="C93" s="275">
        <v>0.16666666666666666</v>
      </c>
      <c r="D93" s="272" t="s">
        <v>1712</v>
      </c>
      <c r="E93" s="272" t="s">
        <v>1771</v>
      </c>
    </row>
    <row r="94" spans="2:5">
      <c r="B94" s="273">
        <v>45296</v>
      </c>
      <c r="C94" s="275">
        <v>0.66666666666666663</v>
      </c>
      <c r="D94" s="272" t="s">
        <v>482</v>
      </c>
      <c r="E94" s="272" t="s">
        <v>1771</v>
      </c>
    </row>
    <row r="95" spans="2:5">
      <c r="B95" s="273">
        <v>45296</v>
      </c>
      <c r="C95" s="275">
        <v>0.66666666666666663</v>
      </c>
      <c r="D95" s="272" t="s">
        <v>642</v>
      </c>
      <c r="E95" s="272" t="s">
        <v>1772</v>
      </c>
    </row>
    <row r="96" spans="2:5">
      <c r="B96" s="273">
        <v>45296</v>
      </c>
      <c r="C96" s="275">
        <v>0.66666666666666696</v>
      </c>
      <c r="D96" s="272" t="s">
        <v>909</v>
      </c>
      <c r="E96" s="272" t="s">
        <v>1772</v>
      </c>
    </row>
    <row r="97" spans="2:5">
      <c r="B97" s="273">
        <v>45296</v>
      </c>
      <c r="C97" s="275">
        <v>0.66666666666666696</v>
      </c>
      <c r="D97" s="272" t="s">
        <v>492</v>
      </c>
      <c r="E97" s="272" t="s">
        <v>1771</v>
      </c>
    </row>
    <row r="98" spans="2:5">
      <c r="B98" s="273">
        <v>45296</v>
      </c>
      <c r="C98" s="275">
        <v>0.66666666666666696</v>
      </c>
      <c r="D98" s="272" t="s">
        <v>796</v>
      </c>
      <c r="E98" s="272" t="s">
        <v>1771</v>
      </c>
    </row>
    <row r="99" spans="2:5">
      <c r="B99" s="273">
        <v>45296</v>
      </c>
      <c r="C99" s="275">
        <v>0.66666666666666696</v>
      </c>
      <c r="D99" s="272" t="s">
        <v>690</v>
      </c>
      <c r="E99" s="272" t="s">
        <v>1772</v>
      </c>
    </row>
    <row r="100" spans="2:5">
      <c r="B100" s="273">
        <v>45296</v>
      </c>
      <c r="C100" s="275">
        <v>0.66666666666666696</v>
      </c>
      <c r="D100" s="272" t="s">
        <v>1773</v>
      </c>
      <c r="E100" s="272" t="s">
        <v>1774</v>
      </c>
    </row>
    <row r="101" spans="2:5">
      <c r="B101" s="273">
        <v>45296</v>
      </c>
      <c r="C101" s="275">
        <v>0.66666666666666696</v>
      </c>
      <c r="D101" s="272" t="s">
        <v>1132</v>
      </c>
      <c r="E101" s="272" t="s">
        <v>1772</v>
      </c>
    </row>
    <row r="102" spans="2:5">
      <c r="B102" s="273">
        <v>45296</v>
      </c>
      <c r="C102" s="275">
        <v>0.66666666666666696</v>
      </c>
      <c r="D102" s="272" t="s">
        <v>1474</v>
      </c>
      <c r="E102" s="272" t="s">
        <v>1771</v>
      </c>
    </row>
    <row r="103" spans="2:5">
      <c r="B103" s="273">
        <v>45296</v>
      </c>
      <c r="C103" s="275">
        <v>0.66666666666666696</v>
      </c>
      <c r="D103" s="272" t="s">
        <v>1775</v>
      </c>
      <c r="E103" s="272" t="s">
        <v>1771</v>
      </c>
    </row>
    <row r="104" spans="2:5">
      <c r="B104" s="273">
        <v>45296</v>
      </c>
      <c r="C104" s="275">
        <v>0.66666666666666696</v>
      </c>
      <c r="D104" s="272" t="s">
        <v>1712</v>
      </c>
      <c r="E104" s="272" t="s">
        <v>1771</v>
      </c>
    </row>
    <row r="105" spans="2:5">
      <c r="B105" s="273">
        <v>45297</v>
      </c>
      <c r="C105" s="275">
        <v>0.16666666666666666</v>
      </c>
      <c r="D105" s="272" t="s">
        <v>482</v>
      </c>
      <c r="E105" s="272" t="s">
        <v>1771</v>
      </c>
    </row>
    <row r="106" spans="2:5">
      <c r="B106" s="273">
        <v>45297</v>
      </c>
      <c r="C106" s="275">
        <v>0.16666666666666666</v>
      </c>
      <c r="D106" s="272" t="s">
        <v>642</v>
      </c>
      <c r="E106" s="272" t="s">
        <v>1772</v>
      </c>
    </row>
    <row r="107" spans="2:5">
      <c r="B107" s="273">
        <v>45297</v>
      </c>
      <c r="C107" s="275">
        <v>0.16666666666666666</v>
      </c>
      <c r="D107" s="272" t="s">
        <v>909</v>
      </c>
      <c r="E107" s="272" t="s">
        <v>1772</v>
      </c>
    </row>
    <row r="108" spans="2:5">
      <c r="B108" s="273">
        <v>45297</v>
      </c>
      <c r="C108" s="275">
        <v>0.16666666666666666</v>
      </c>
      <c r="D108" s="272" t="s">
        <v>492</v>
      </c>
      <c r="E108" s="272" t="s">
        <v>1771</v>
      </c>
    </row>
    <row r="109" spans="2:5">
      <c r="B109" s="273">
        <v>45297</v>
      </c>
      <c r="C109" s="275">
        <v>0.16666666666666666</v>
      </c>
      <c r="D109" s="272" t="s">
        <v>796</v>
      </c>
      <c r="E109" s="272" t="s">
        <v>1771</v>
      </c>
    </row>
    <row r="110" spans="2:5">
      <c r="B110" s="273">
        <v>45297</v>
      </c>
      <c r="C110" s="275">
        <v>0.16666666666666666</v>
      </c>
      <c r="D110" s="272" t="s">
        <v>690</v>
      </c>
      <c r="E110" s="272" t="s">
        <v>1772</v>
      </c>
    </row>
    <row r="111" spans="2:5">
      <c r="B111" s="273">
        <v>45297</v>
      </c>
      <c r="C111" s="275">
        <v>0.16666666666666666</v>
      </c>
      <c r="D111" s="272" t="s">
        <v>1773</v>
      </c>
      <c r="E111" s="272" t="s">
        <v>1774</v>
      </c>
    </row>
    <row r="112" spans="2:5">
      <c r="B112" s="273">
        <v>45297</v>
      </c>
      <c r="C112" s="275">
        <v>0.16666666666666666</v>
      </c>
      <c r="D112" s="272" t="s">
        <v>1132</v>
      </c>
      <c r="E112" s="272" t="s">
        <v>1772</v>
      </c>
    </row>
    <row r="113" spans="2:5">
      <c r="B113" s="273">
        <v>45297</v>
      </c>
      <c r="C113" s="275">
        <v>0.16666666666666666</v>
      </c>
      <c r="D113" s="272" t="s">
        <v>1474</v>
      </c>
      <c r="E113" s="272" t="s">
        <v>1771</v>
      </c>
    </row>
    <row r="114" spans="2:5">
      <c r="B114" s="273">
        <v>45297</v>
      </c>
      <c r="C114" s="275">
        <v>0.16666666666666666</v>
      </c>
      <c r="D114" s="272" t="s">
        <v>1775</v>
      </c>
      <c r="E114" s="272" t="s">
        <v>1771</v>
      </c>
    </row>
    <row r="115" spans="2:5">
      <c r="B115" s="273">
        <v>45297</v>
      </c>
      <c r="C115" s="275">
        <v>0.16666666666666666</v>
      </c>
      <c r="D115" s="272" t="s">
        <v>1712</v>
      </c>
      <c r="E115" s="272" t="s">
        <v>1771</v>
      </c>
    </row>
    <row r="116" spans="2:5">
      <c r="B116" s="273">
        <v>45297</v>
      </c>
      <c r="C116" s="275">
        <v>0.66666666666666663</v>
      </c>
      <c r="D116" s="272" t="s">
        <v>482</v>
      </c>
      <c r="E116" s="272" t="s">
        <v>1771</v>
      </c>
    </row>
    <row r="117" spans="2:5">
      <c r="B117" s="273">
        <v>45297</v>
      </c>
      <c r="C117" s="275">
        <v>0.66666666666666663</v>
      </c>
      <c r="D117" s="272" t="s">
        <v>642</v>
      </c>
      <c r="E117" s="272" t="s">
        <v>1772</v>
      </c>
    </row>
    <row r="118" spans="2:5">
      <c r="B118" s="273">
        <v>45297</v>
      </c>
      <c r="C118" s="275">
        <v>0.66666666666666663</v>
      </c>
      <c r="D118" s="272" t="s">
        <v>909</v>
      </c>
      <c r="E118" s="272" t="s">
        <v>1772</v>
      </c>
    </row>
    <row r="119" spans="2:5">
      <c r="B119" s="273">
        <v>45297</v>
      </c>
      <c r="C119" s="275">
        <v>0.66666666666666663</v>
      </c>
      <c r="D119" s="272" t="s">
        <v>492</v>
      </c>
      <c r="E119" s="272" t="s">
        <v>1771</v>
      </c>
    </row>
    <row r="120" spans="2:5">
      <c r="B120" s="273">
        <v>45297</v>
      </c>
      <c r="C120" s="275">
        <v>0.66666666666666663</v>
      </c>
      <c r="D120" s="272" t="s">
        <v>796</v>
      </c>
      <c r="E120" s="272" t="s">
        <v>1771</v>
      </c>
    </row>
    <row r="121" spans="2:5">
      <c r="B121" s="273">
        <v>45297</v>
      </c>
      <c r="C121" s="275">
        <v>0.66666666666666663</v>
      </c>
      <c r="D121" s="272" t="s">
        <v>690</v>
      </c>
      <c r="E121" s="272" t="s">
        <v>1772</v>
      </c>
    </row>
    <row r="122" spans="2:5">
      <c r="B122" s="273">
        <v>45297</v>
      </c>
      <c r="C122" s="275">
        <v>0.66666666666666663</v>
      </c>
      <c r="D122" s="272" t="s">
        <v>1773</v>
      </c>
      <c r="E122" s="272" t="s">
        <v>1774</v>
      </c>
    </row>
    <row r="123" spans="2:5">
      <c r="B123" s="273">
        <v>45297</v>
      </c>
      <c r="C123" s="275">
        <v>0.66666666666666663</v>
      </c>
      <c r="D123" s="272" t="s">
        <v>1132</v>
      </c>
      <c r="E123" s="272" t="s">
        <v>1772</v>
      </c>
    </row>
    <row r="124" spans="2:5">
      <c r="B124" s="273">
        <v>45297</v>
      </c>
      <c r="C124" s="275">
        <v>0.66666666666666663</v>
      </c>
      <c r="D124" s="272" t="s">
        <v>1474</v>
      </c>
      <c r="E124" s="272" t="s">
        <v>1771</v>
      </c>
    </row>
    <row r="125" spans="2:5">
      <c r="B125" s="273">
        <v>45297</v>
      </c>
      <c r="C125" s="275">
        <v>0.66666666666666663</v>
      </c>
      <c r="D125" s="272" t="s">
        <v>1775</v>
      </c>
      <c r="E125" s="272" t="s">
        <v>1771</v>
      </c>
    </row>
    <row r="126" spans="2:5">
      <c r="B126" s="273">
        <v>45297</v>
      </c>
      <c r="C126" s="275">
        <v>0.66666666666666696</v>
      </c>
      <c r="D126" s="272" t="s">
        <v>1712</v>
      </c>
      <c r="E126" s="272" t="s">
        <v>1771</v>
      </c>
    </row>
    <row r="127" spans="2:5">
      <c r="B127" s="273">
        <v>45298</v>
      </c>
      <c r="C127" s="275">
        <v>0.16666666666666666</v>
      </c>
      <c r="D127" s="272" t="s">
        <v>482</v>
      </c>
      <c r="E127" s="272" t="s">
        <v>1771</v>
      </c>
    </row>
    <row r="128" spans="2:5">
      <c r="B128" s="273">
        <v>45298</v>
      </c>
      <c r="C128" s="275">
        <v>0.16666666666666666</v>
      </c>
      <c r="D128" s="272" t="s">
        <v>642</v>
      </c>
      <c r="E128" s="272" t="s">
        <v>1772</v>
      </c>
    </row>
    <row r="129" spans="2:5">
      <c r="B129" s="273">
        <v>45298</v>
      </c>
      <c r="C129" s="275">
        <v>0.16666666666666666</v>
      </c>
      <c r="D129" s="272" t="s">
        <v>909</v>
      </c>
      <c r="E129" s="272" t="s">
        <v>1772</v>
      </c>
    </row>
    <row r="130" spans="2:5">
      <c r="B130" s="273">
        <v>45298</v>
      </c>
      <c r="C130" s="275">
        <v>0.16666666666666666</v>
      </c>
      <c r="D130" s="272" t="s">
        <v>492</v>
      </c>
      <c r="E130" s="272" t="s">
        <v>1771</v>
      </c>
    </row>
    <row r="131" spans="2:5">
      <c r="B131" s="273">
        <v>45298</v>
      </c>
      <c r="C131" s="275">
        <v>0.16666666666666666</v>
      </c>
      <c r="D131" s="272" t="s">
        <v>796</v>
      </c>
      <c r="E131" s="272" t="s">
        <v>1771</v>
      </c>
    </row>
    <row r="132" spans="2:5">
      <c r="B132" s="273">
        <v>45298</v>
      </c>
      <c r="C132" s="275">
        <v>0.16666666666666666</v>
      </c>
      <c r="D132" s="272" t="s">
        <v>690</v>
      </c>
      <c r="E132" s="272" t="s">
        <v>1772</v>
      </c>
    </row>
    <row r="133" spans="2:5">
      <c r="B133" s="273">
        <v>45298</v>
      </c>
      <c r="C133" s="275">
        <v>0.16666666666666666</v>
      </c>
      <c r="D133" s="272" t="s">
        <v>1773</v>
      </c>
      <c r="E133" s="272" t="s">
        <v>1774</v>
      </c>
    </row>
    <row r="134" spans="2:5">
      <c r="B134" s="273">
        <v>45298</v>
      </c>
      <c r="C134" s="275">
        <v>0.16666666666666666</v>
      </c>
      <c r="D134" s="272" t="s">
        <v>1132</v>
      </c>
      <c r="E134" s="272" t="s">
        <v>1772</v>
      </c>
    </row>
    <row r="135" spans="2:5">
      <c r="B135" s="273">
        <v>45298</v>
      </c>
      <c r="C135" s="275">
        <v>0.16666666666666666</v>
      </c>
      <c r="D135" s="272" t="s">
        <v>1474</v>
      </c>
      <c r="E135" s="272" t="s">
        <v>1771</v>
      </c>
    </row>
    <row r="136" spans="2:5">
      <c r="B136" s="273">
        <v>45298</v>
      </c>
      <c r="C136" s="275">
        <v>0.16666666666666666</v>
      </c>
      <c r="D136" s="272" t="s">
        <v>1775</v>
      </c>
      <c r="E136" s="272" t="s">
        <v>1771</v>
      </c>
    </row>
    <row r="137" spans="2:5">
      <c r="B137" s="273">
        <v>45298</v>
      </c>
      <c r="C137" s="275">
        <v>0.16666666666666666</v>
      </c>
      <c r="D137" s="272" t="s">
        <v>1712</v>
      </c>
      <c r="E137" s="272" t="s">
        <v>1771</v>
      </c>
    </row>
    <row r="138" spans="2:5">
      <c r="B138" s="273">
        <v>45298</v>
      </c>
      <c r="C138" s="275">
        <v>0.66666666666666663</v>
      </c>
      <c r="D138" s="272" t="s">
        <v>482</v>
      </c>
      <c r="E138" s="272" t="s">
        <v>1771</v>
      </c>
    </row>
    <row r="139" spans="2:5">
      <c r="B139" s="273">
        <v>45298</v>
      </c>
      <c r="C139" s="275">
        <v>0.66666666666666663</v>
      </c>
      <c r="D139" s="272" t="s">
        <v>642</v>
      </c>
      <c r="E139" s="272" t="s">
        <v>1772</v>
      </c>
    </row>
    <row r="140" spans="2:5">
      <c r="B140" s="273">
        <v>45298</v>
      </c>
      <c r="C140" s="275">
        <v>0.66666666666666663</v>
      </c>
      <c r="D140" s="272" t="s">
        <v>909</v>
      </c>
      <c r="E140" s="272" t="s">
        <v>1772</v>
      </c>
    </row>
    <row r="141" spans="2:5">
      <c r="B141" s="273">
        <v>45298</v>
      </c>
      <c r="C141" s="275">
        <v>0.66666666666666663</v>
      </c>
      <c r="D141" s="272" t="s">
        <v>492</v>
      </c>
      <c r="E141" s="272" t="s">
        <v>1771</v>
      </c>
    </row>
    <row r="142" spans="2:5">
      <c r="B142" s="273">
        <v>45298</v>
      </c>
      <c r="C142" s="275">
        <v>0.66666666666666663</v>
      </c>
      <c r="D142" s="272" t="s">
        <v>796</v>
      </c>
      <c r="E142" s="272" t="s">
        <v>1771</v>
      </c>
    </row>
    <row r="143" spans="2:5">
      <c r="B143" s="273">
        <v>45298</v>
      </c>
      <c r="C143" s="275">
        <v>0.66666666666666663</v>
      </c>
      <c r="D143" s="272" t="s">
        <v>690</v>
      </c>
      <c r="E143" s="272" t="s">
        <v>1772</v>
      </c>
    </row>
    <row r="144" spans="2:5">
      <c r="B144" s="273">
        <v>45298</v>
      </c>
      <c r="C144" s="275">
        <v>0.66666666666666663</v>
      </c>
      <c r="D144" s="272" t="s">
        <v>1773</v>
      </c>
      <c r="E144" s="272" t="s">
        <v>1774</v>
      </c>
    </row>
    <row r="145" spans="2:5">
      <c r="B145" s="273">
        <v>45298</v>
      </c>
      <c r="C145" s="275">
        <v>0.66666666666666663</v>
      </c>
      <c r="D145" s="272" t="s">
        <v>1132</v>
      </c>
      <c r="E145" s="272" t="s">
        <v>1772</v>
      </c>
    </row>
    <row r="146" spans="2:5">
      <c r="B146" s="273">
        <v>45298</v>
      </c>
      <c r="C146" s="275">
        <v>0.66666666666666663</v>
      </c>
      <c r="D146" s="272" t="s">
        <v>1474</v>
      </c>
      <c r="E146" s="272" t="s">
        <v>1771</v>
      </c>
    </row>
    <row r="147" spans="2:5">
      <c r="B147" s="273">
        <v>45298</v>
      </c>
      <c r="C147" s="275">
        <v>0.66666666666666663</v>
      </c>
      <c r="D147" s="272" t="s">
        <v>1775</v>
      </c>
      <c r="E147" s="272" t="s">
        <v>1771</v>
      </c>
    </row>
    <row r="148" spans="2:5">
      <c r="B148" s="273">
        <v>45298</v>
      </c>
      <c r="C148" s="275">
        <v>0.66666666666666663</v>
      </c>
      <c r="D148" s="272" t="s">
        <v>1712</v>
      </c>
      <c r="E148" s="272" t="s">
        <v>1771</v>
      </c>
    </row>
    <row r="149" spans="2:5">
      <c r="B149" s="273">
        <v>45299</v>
      </c>
      <c r="C149" s="275">
        <v>0.16666666666666666</v>
      </c>
      <c r="D149" s="272" t="s">
        <v>482</v>
      </c>
      <c r="E149" s="272" t="s">
        <v>1771</v>
      </c>
    </row>
    <row r="150" spans="2:5">
      <c r="B150" s="273">
        <v>45299</v>
      </c>
      <c r="C150" s="275">
        <v>0.16666666666666666</v>
      </c>
      <c r="D150" s="272" t="s">
        <v>642</v>
      </c>
      <c r="E150" s="272" t="s">
        <v>1772</v>
      </c>
    </row>
    <row r="151" spans="2:5">
      <c r="B151" s="273">
        <v>45299</v>
      </c>
      <c r="C151" s="275">
        <v>0.16666666666666666</v>
      </c>
      <c r="D151" s="272" t="s">
        <v>909</v>
      </c>
      <c r="E151" s="272" t="s">
        <v>1772</v>
      </c>
    </row>
    <row r="152" spans="2:5">
      <c r="B152" s="273">
        <v>45299</v>
      </c>
      <c r="C152" s="275">
        <v>0.16666666666666666</v>
      </c>
      <c r="D152" s="272" t="s">
        <v>492</v>
      </c>
      <c r="E152" s="272" t="s">
        <v>1772</v>
      </c>
    </row>
    <row r="153" spans="2:5">
      <c r="B153" s="273">
        <v>45299</v>
      </c>
      <c r="C153" s="275">
        <v>0.16666666666666666</v>
      </c>
      <c r="D153" s="272" t="s">
        <v>796</v>
      </c>
      <c r="E153" s="272" t="s">
        <v>1771</v>
      </c>
    </row>
    <row r="154" spans="2:5">
      <c r="B154" s="273">
        <v>45299</v>
      </c>
      <c r="C154" s="275">
        <v>0.16666666666666666</v>
      </c>
      <c r="D154" s="272" t="s">
        <v>690</v>
      </c>
      <c r="E154" s="272" t="s">
        <v>1772</v>
      </c>
    </row>
    <row r="155" spans="2:5">
      <c r="B155" s="273">
        <v>45299</v>
      </c>
      <c r="C155" s="275">
        <v>0.16666666666666666</v>
      </c>
      <c r="D155" s="272" t="s">
        <v>1773</v>
      </c>
      <c r="E155" s="272" t="s">
        <v>1774</v>
      </c>
    </row>
    <row r="156" spans="2:5">
      <c r="B156" s="273">
        <v>45299</v>
      </c>
      <c r="C156" s="275">
        <v>0.16666666666666666</v>
      </c>
      <c r="D156" s="272" t="s">
        <v>1132</v>
      </c>
      <c r="E156" s="272" t="s">
        <v>1772</v>
      </c>
    </row>
    <row r="157" spans="2:5">
      <c r="B157" s="273">
        <v>45299</v>
      </c>
      <c r="C157" s="275">
        <v>0.16666666666666666</v>
      </c>
      <c r="D157" s="272" t="s">
        <v>1474</v>
      </c>
      <c r="E157" s="272" t="s">
        <v>1771</v>
      </c>
    </row>
    <row r="158" spans="2:5">
      <c r="B158" s="273">
        <v>45299</v>
      </c>
      <c r="C158" s="275">
        <v>0.16666666666666666</v>
      </c>
      <c r="D158" s="272" t="s">
        <v>1775</v>
      </c>
      <c r="E158" s="272" t="s">
        <v>1771</v>
      </c>
    </row>
    <row r="159" spans="2:5">
      <c r="B159" s="273">
        <v>45299</v>
      </c>
      <c r="C159" s="275">
        <v>0.16666666666666666</v>
      </c>
      <c r="D159" s="272" t="s">
        <v>1712</v>
      </c>
      <c r="E159" s="272" t="s">
        <v>1771</v>
      </c>
    </row>
    <row r="160" spans="2:5">
      <c r="B160" s="273">
        <v>45299</v>
      </c>
      <c r="C160" s="275">
        <v>0.66666666666666663</v>
      </c>
      <c r="D160" s="272" t="s">
        <v>482</v>
      </c>
      <c r="E160" s="272" t="s">
        <v>1771</v>
      </c>
    </row>
    <row r="161" spans="2:5">
      <c r="B161" s="273">
        <v>45299</v>
      </c>
      <c r="C161" s="275">
        <v>0.66666666666666663</v>
      </c>
      <c r="D161" s="272" t="s">
        <v>642</v>
      </c>
      <c r="E161" s="272" t="s">
        <v>1772</v>
      </c>
    </row>
    <row r="162" spans="2:5">
      <c r="B162" s="273">
        <v>45299</v>
      </c>
      <c r="C162" s="275">
        <v>0.66666666666666663</v>
      </c>
      <c r="D162" s="272" t="s">
        <v>909</v>
      </c>
      <c r="E162" s="272" t="s">
        <v>1772</v>
      </c>
    </row>
    <row r="163" spans="2:5">
      <c r="B163" s="273">
        <v>45299</v>
      </c>
      <c r="C163" s="275">
        <v>0.66666666666666663</v>
      </c>
      <c r="D163" s="272" t="s">
        <v>492</v>
      </c>
      <c r="E163" s="272" t="s">
        <v>1772</v>
      </c>
    </row>
    <row r="164" spans="2:5">
      <c r="B164" s="273">
        <v>45299</v>
      </c>
      <c r="C164" s="275">
        <v>0.66666666666666663</v>
      </c>
      <c r="D164" s="272" t="s">
        <v>796</v>
      </c>
      <c r="E164" s="272" t="s">
        <v>1771</v>
      </c>
    </row>
    <row r="165" spans="2:5">
      <c r="B165" s="273">
        <v>45299</v>
      </c>
      <c r="C165" s="275">
        <v>0.66666666666666663</v>
      </c>
      <c r="D165" s="272" t="s">
        <v>690</v>
      </c>
      <c r="E165" s="272" t="s">
        <v>1772</v>
      </c>
    </row>
    <row r="166" spans="2:5">
      <c r="B166" s="273">
        <v>45299</v>
      </c>
      <c r="C166" s="275">
        <v>0.66666666666666663</v>
      </c>
      <c r="D166" s="272" t="s">
        <v>1773</v>
      </c>
      <c r="E166" s="272" t="s">
        <v>1771</v>
      </c>
    </row>
    <row r="167" spans="2:5">
      <c r="B167" s="273">
        <v>45299</v>
      </c>
      <c r="C167" s="275">
        <v>0.66666666666666663</v>
      </c>
      <c r="D167" s="272" t="s">
        <v>1132</v>
      </c>
      <c r="E167" s="272" t="s">
        <v>1772</v>
      </c>
    </row>
    <row r="168" spans="2:5">
      <c r="B168" s="273">
        <v>45299</v>
      </c>
      <c r="C168" s="275">
        <v>0.66666666666666663</v>
      </c>
      <c r="D168" s="272" t="s">
        <v>1474</v>
      </c>
      <c r="E168" s="272" t="s">
        <v>1771</v>
      </c>
    </row>
    <row r="169" spans="2:5">
      <c r="B169" s="273">
        <v>45299</v>
      </c>
      <c r="C169" s="275">
        <v>0.66666666666666663</v>
      </c>
      <c r="D169" s="272" t="s">
        <v>1775</v>
      </c>
      <c r="E169" s="272" t="s">
        <v>1771</v>
      </c>
    </row>
    <row r="170" spans="2:5">
      <c r="B170" s="273">
        <v>45299</v>
      </c>
      <c r="C170" s="275">
        <v>0.66666666666666663</v>
      </c>
      <c r="D170" s="272" t="s">
        <v>1712</v>
      </c>
      <c r="E170" s="272" t="s">
        <v>1771</v>
      </c>
    </row>
    <row r="171" spans="2:5">
      <c r="B171" s="273">
        <v>45300</v>
      </c>
      <c r="C171" s="275">
        <v>0.16666666666666666</v>
      </c>
      <c r="D171" s="272" t="s">
        <v>482</v>
      </c>
      <c r="E171" s="272" t="s">
        <v>1771</v>
      </c>
    </row>
    <row r="172" spans="2:5">
      <c r="B172" s="273">
        <v>45300</v>
      </c>
      <c r="C172" s="275">
        <v>0.16666666666666666</v>
      </c>
      <c r="D172" s="272" t="s">
        <v>642</v>
      </c>
      <c r="E172" s="272" t="s">
        <v>1772</v>
      </c>
    </row>
    <row r="173" spans="2:5">
      <c r="B173" s="273">
        <v>45300</v>
      </c>
      <c r="C173" s="275">
        <v>0.16666666666666666</v>
      </c>
      <c r="D173" s="272" t="s">
        <v>909</v>
      </c>
      <c r="E173" s="272" t="s">
        <v>1772</v>
      </c>
    </row>
    <row r="174" spans="2:5">
      <c r="B174" s="273">
        <v>45300</v>
      </c>
      <c r="C174" s="275">
        <v>0.16666666666666666</v>
      </c>
      <c r="D174" s="272" t="s">
        <v>492</v>
      </c>
      <c r="E174" s="272" t="s">
        <v>1772</v>
      </c>
    </row>
    <row r="175" spans="2:5">
      <c r="B175" s="273">
        <v>45300</v>
      </c>
      <c r="C175" s="275">
        <v>0.16666666666666666</v>
      </c>
      <c r="D175" s="272" t="s">
        <v>796</v>
      </c>
      <c r="E175" s="272" t="s">
        <v>1771</v>
      </c>
    </row>
    <row r="176" spans="2:5">
      <c r="B176" s="273">
        <v>45300</v>
      </c>
      <c r="C176" s="275">
        <v>0.16666666666666666</v>
      </c>
      <c r="D176" s="272" t="s">
        <v>690</v>
      </c>
      <c r="E176" s="272" t="s">
        <v>1772</v>
      </c>
    </row>
    <row r="177" spans="2:5">
      <c r="B177" s="273">
        <v>45300</v>
      </c>
      <c r="C177" s="275">
        <v>0.16666666666666666</v>
      </c>
      <c r="D177" s="272" t="s">
        <v>1773</v>
      </c>
      <c r="E177" s="272" t="s">
        <v>1771</v>
      </c>
    </row>
    <row r="178" spans="2:5">
      <c r="B178" s="273">
        <v>45300</v>
      </c>
      <c r="C178" s="275">
        <v>0.16666666666666666</v>
      </c>
      <c r="D178" s="272" t="s">
        <v>1132</v>
      </c>
      <c r="E178" s="272" t="s">
        <v>1772</v>
      </c>
    </row>
    <row r="179" spans="2:5">
      <c r="B179" s="273">
        <v>45300</v>
      </c>
      <c r="C179" s="275">
        <v>0.16666666666666666</v>
      </c>
      <c r="D179" s="272" t="s">
        <v>1474</v>
      </c>
      <c r="E179" s="272" t="s">
        <v>1771</v>
      </c>
    </row>
    <row r="180" spans="2:5">
      <c r="B180" s="273">
        <v>45300</v>
      </c>
      <c r="C180" s="275">
        <v>0.16666666666666666</v>
      </c>
      <c r="D180" s="272" t="s">
        <v>1775</v>
      </c>
      <c r="E180" s="272" t="s">
        <v>1771</v>
      </c>
    </row>
    <row r="181" spans="2:5">
      <c r="B181" s="273">
        <v>45300</v>
      </c>
      <c r="C181" s="275">
        <v>0.16666666666666666</v>
      </c>
      <c r="D181" s="272" t="s">
        <v>1712</v>
      </c>
      <c r="E181" s="272" t="s">
        <v>1771</v>
      </c>
    </row>
    <row r="182" spans="2:5">
      <c r="B182" s="273">
        <v>45300</v>
      </c>
      <c r="C182" s="275">
        <v>0.66666666666666663</v>
      </c>
      <c r="D182" s="272" t="s">
        <v>482</v>
      </c>
      <c r="E182" s="272" t="s">
        <v>1771</v>
      </c>
    </row>
    <row r="183" spans="2:5">
      <c r="B183" s="273">
        <v>45300</v>
      </c>
      <c r="C183" s="275">
        <v>0.66666666666666663</v>
      </c>
      <c r="D183" s="272" t="s">
        <v>642</v>
      </c>
      <c r="E183" s="272" t="s">
        <v>1772</v>
      </c>
    </row>
    <row r="184" spans="2:5">
      <c r="B184" s="273">
        <v>45300</v>
      </c>
      <c r="C184" s="275">
        <v>0.66666666666666663</v>
      </c>
      <c r="D184" s="272" t="s">
        <v>909</v>
      </c>
      <c r="E184" s="272" t="s">
        <v>1772</v>
      </c>
    </row>
    <row r="185" spans="2:5">
      <c r="B185" s="273">
        <v>45300</v>
      </c>
      <c r="C185" s="275">
        <v>0.66666666666666663</v>
      </c>
      <c r="D185" s="272" t="s">
        <v>492</v>
      </c>
      <c r="E185" s="272" t="s">
        <v>1772</v>
      </c>
    </row>
    <row r="186" spans="2:5">
      <c r="B186" s="273">
        <v>45300</v>
      </c>
      <c r="C186" s="275">
        <v>0.66666666666666663</v>
      </c>
      <c r="D186" s="272" t="s">
        <v>796</v>
      </c>
      <c r="E186" s="272" t="s">
        <v>1771</v>
      </c>
    </row>
    <row r="187" spans="2:5">
      <c r="B187" s="273">
        <v>45300</v>
      </c>
      <c r="C187" s="275">
        <v>0.66666666666666663</v>
      </c>
      <c r="D187" s="272" t="s">
        <v>690</v>
      </c>
      <c r="E187" s="272" t="s">
        <v>1772</v>
      </c>
    </row>
    <row r="188" spans="2:5">
      <c r="B188" s="273">
        <v>45300</v>
      </c>
      <c r="C188" s="275">
        <v>0.66666666666666663</v>
      </c>
      <c r="D188" s="272" t="s">
        <v>1773</v>
      </c>
      <c r="E188" s="272" t="s">
        <v>1771</v>
      </c>
    </row>
    <row r="189" spans="2:5">
      <c r="B189" s="273">
        <v>45300</v>
      </c>
      <c r="C189" s="275">
        <v>0.66666666666666663</v>
      </c>
      <c r="D189" s="272" t="s">
        <v>1132</v>
      </c>
      <c r="E189" s="272" t="s">
        <v>1772</v>
      </c>
    </row>
    <row r="190" spans="2:5">
      <c r="B190" s="273">
        <v>45300</v>
      </c>
      <c r="C190" s="275">
        <v>0.66666666666666663</v>
      </c>
      <c r="D190" s="272" t="s">
        <v>1474</v>
      </c>
      <c r="E190" s="272" t="s">
        <v>1771</v>
      </c>
    </row>
    <row r="191" spans="2:5">
      <c r="B191" s="273">
        <v>45300</v>
      </c>
      <c r="C191" s="275">
        <v>0.66666666666666663</v>
      </c>
      <c r="D191" s="272" t="s">
        <v>1775</v>
      </c>
      <c r="E191" s="272" t="s">
        <v>1771</v>
      </c>
    </row>
    <row r="192" spans="2:5">
      <c r="B192" s="273">
        <v>45300</v>
      </c>
      <c r="C192" s="275">
        <v>0.66666666666666663</v>
      </c>
      <c r="D192" s="272" t="s">
        <v>1712</v>
      </c>
      <c r="E192" s="272" t="s">
        <v>1771</v>
      </c>
    </row>
    <row r="193" spans="2:5">
      <c r="B193" s="273">
        <v>45301</v>
      </c>
      <c r="C193" s="275">
        <v>0.66666666666666663</v>
      </c>
      <c r="D193" s="272" t="s">
        <v>482</v>
      </c>
      <c r="E193" s="272" t="s">
        <v>1771</v>
      </c>
    </row>
    <row r="194" spans="2:5">
      <c r="B194" s="273">
        <v>45301</v>
      </c>
      <c r="C194" s="275">
        <v>0.66666666666666663</v>
      </c>
      <c r="D194" s="272" t="s">
        <v>642</v>
      </c>
      <c r="E194" s="272" t="s">
        <v>1772</v>
      </c>
    </row>
    <row r="195" spans="2:5">
      <c r="B195" s="273">
        <v>45301</v>
      </c>
      <c r="C195" s="275">
        <v>0.66666666666666663</v>
      </c>
      <c r="D195" s="272" t="s">
        <v>909</v>
      </c>
      <c r="E195" s="272" t="s">
        <v>1772</v>
      </c>
    </row>
    <row r="196" spans="2:5">
      <c r="B196" s="273">
        <v>45301</v>
      </c>
      <c r="C196" s="275">
        <v>0.66666666666666663</v>
      </c>
      <c r="D196" s="272" t="s">
        <v>492</v>
      </c>
      <c r="E196" s="272" t="s">
        <v>1772</v>
      </c>
    </row>
    <row r="197" spans="2:5">
      <c r="B197" s="273">
        <v>45301</v>
      </c>
      <c r="C197" s="275">
        <v>0.66666666666666663</v>
      </c>
      <c r="D197" s="272" t="s">
        <v>796</v>
      </c>
      <c r="E197" s="272" t="s">
        <v>1771</v>
      </c>
    </row>
    <row r="198" spans="2:5">
      <c r="B198" s="273">
        <v>45301</v>
      </c>
      <c r="C198" s="275">
        <v>0.66666666666666663</v>
      </c>
      <c r="D198" s="272" t="s">
        <v>690</v>
      </c>
      <c r="E198" s="272" t="s">
        <v>1772</v>
      </c>
    </row>
    <row r="199" spans="2:5">
      <c r="B199" s="273">
        <v>45301</v>
      </c>
      <c r="C199" s="275">
        <v>0.66666666666666663</v>
      </c>
      <c r="D199" s="272" t="s">
        <v>1773</v>
      </c>
      <c r="E199" s="272" t="s">
        <v>1771</v>
      </c>
    </row>
    <row r="200" spans="2:5">
      <c r="B200" s="273">
        <v>45301</v>
      </c>
      <c r="C200" s="275">
        <v>0.66666666666666663</v>
      </c>
      <c r="D200" s="272" t="s">
        <v>1132</v>
      </c>
      <c r="E200" s="272" t="s">
        <v>1772</v>
      </c>
    </row>
    <row r="201" spans="2:5">
      <c r="B201" s="273">
        <v>45301</v>
      </c>
      <c r="C201" s="275">
        <v>0.66666666666666663</v>
      </c>
      <c r="D201" s="272" t="s">
        <v>1474</v>
      </c>
      <c r="E201" s="272" t="s">
        <v>1771</v>
      </c>
    </row>
    <row r="202" spans="2:5">
      <c r="B202" s="273">
        <v>45301</v>
      </c>
      <c r="C202" s="275">
        <v>0.66666666666666663</v>
      </c>
      <c r="D202" s="272" t="s">
        <v>1775</v>
      </c>
      <c r="E202" s="272" t="s">
        <v>1771</v>
      </c>
    </row>
    <row r="203" spans="2:5">
      <c r="B203" s="273">
        <v>45301</v>
      </c>
      <c r="C203" s="275">
        <v>0.66666666666666663</v>
      </c>
      <c r="D203" s="272" t="s">
        <v>1712</v>
      </c>
      <c r="E203" s="272" t="s">
        <v>1771</v>
      </c>
    </row>
    <row r="204" spans="2:5">
      <c r="B204" s="273">
        <v>45302</v>
      </c>
      <c r="C204" s="275">
        <v>0.16666666666666666</v>
      </c>
      <c r="D204" s="272" t="s">
        <v>482</v>
      </c>
      <c r="E204" s="272" t="s">
        <v>1771</v>
      </c>
    </row>
    <row r="205" spans="2:5">
      <c r="B205" s="273">
        <v>45302</v>
      </c>
      <c r="C205" s="275">
        <v>0.16666666666666666</v>
      </c>
      <c r="D205" s="272" t="s">
        <v>642</v>
      </c>
      <c r="E205" s="272" t="s">
        <v>1772</v>
      </c>
    </row>
    <row r="206" spans="2:5">
      <c r="B206" s="273">
        <v>45302</v>
      </c>
      <c r="C206" s="275">
        <v>0.16666666666666699</v>
      </c>
      <c r="D206" s="272" t="s">
        <v>909</v>
      </c>
      <c r="E206" s="272" t="s">
        <v>1772</v>
      </c>
    </row>
    <row r="207" spans="2:5">
      <c r="B207" s="273">
        <v>45302</v>
      </c>
      <c r="C207" s="275">
        <v>0.16666666666666699</v>
      </c>
      <c r="D207" s="272" t="s">
        <v>492</v>
      </c>
      <c r="E207" s="272" t="s">
        <v>1772</v>
      </c>
    </row>
    <row r="208" spans="2:5">
      <c r="B208" s="273">
        <v>45302</v>
      </c>
      <c r="C208" s="275">
        <v>0.16666666666666699</v>
      </c>
      <c r="D208" s="272" t="s">
        <v>796</v>
      </c>
      <c r="E208" s="272" t="s">
        <v>1771</v>
      </c>
    </row>
    <row r="209" spans="2:5">
      <c r="B209" s="273">
        <v>45302</v>
      </c>
      <c r="C209" s="275">
        <v>0.16666666666666699</v>
      </c>
      <c r="D209" s="272" t="s">
        <v>690</v>
      </c>
      <c r="E209" s="272" t="s">
        <v>1772</v>
      </c>
    </row>
    <row r="210" spans="2:5">
      <c r="B210" s="273">
        <v>45302</v>
      </c>
      <c r="C210" s="275">
        <v>0.16666666666666699</v>
      </c>
      <c r="D210" s="272" t="s">
        <v>1773</v>
      </c>
      <c r="E210" s="272" t="s">
        <v>1771</v>
      </c>
    </row>
    <row r="211" spans="2:5">
      <c r="B211" s="273">
        <v>45302</v>
      </c>
      <c r="C211" s="275">
        <v>0.16666666666666699</v>
      </c>
      <c r="D211" s="272" t="s">
        <v>1132</v>
      </c>
      <c r="E211" s="272" t="s">
        <v>1772</v>
      </c>
    </row>
    <row r="212" spans="2:5">
      <c r="B212" s="273">
        <v>45302</v>
      </c>
      <c r="C212" s="275">
        <v>0.16666666666666699</v>
      </c>
      <c r="D212" s="272" t="s">
        <v>1474</v>
      </c>
      <c r="E212" s="272" t="s">
        <v>1771</v>
      </c>
    </row>
    <row r="213" spans="2:5">
      <c r="B213" s="273">
        <v>45302</v>
      </c>
      <c r="C213" s="275">
        <v>0.16666666666666699</v>
      </c>
      <c r="D213" s="272" t="s">
        <v>1775</v>
      </c>
      <c r="E213" s="272" t="s">
        <v>1771</v>
      </c>
    </row>
    <row r="214" spans="2:5">
      <c r="B214" s="273">
        <v>45302</v>
      </c>
      <c r="C214" s="275">
        <v>0.16666666666666699</v>
      </c>
      <c r="D214" s="272" t="s">
        <v>1712</v>
      </c>
      <c r="E214" s="272" t="s">
        <v>1771</v>
      </c>
    </row>
    <row r="215" spans="2:5">
      <c r="B215" s="273">
        <v>45302</v>
      </c>
      <c r="C215" s="275">
        <v>0.66666666666666663</v>
      </c>
      <c r="D215" s="272" t="s">
        <v>482</v>
      </c>
      <c r="E215" s="272" t="s">
        <v>1771</v>
      </c>
    </row>
    <row r="216" spans="2:5">
      <c r="B216" s="273">
        <v>45302</v>
      </c>
      <c r="C216" s="275">
        <v>0.66666666666666663</v>
      </c>
      <c r="D216" s="272" t="s">
        <v>642</v>
      </c>
      <c r="E216" s="272" t="s">
        <v>1772</v>
      </c>
    </row>
    <row r="217" spans="2:5">
      <c r="B217" s="273">
        <v>45302</v>
      </c>
      <c r="C217" s="275">
        <v>0.66666666666666663</v>
      </c>
      <c r="D217" s="272" t="s">
        <v>909</v>
      </c>
      <c r="E217" s="272" t="s">
        <v>1772</v>
      </c>
    </row>
    <row r="218" spans="2:5">
      <c r="B218" s="273">
        <v>45302</v>
      </c>
      <c r="C218" s="275">
        <v>0.66666666666666663</v>
      </c>
      <c r="D218" s="272" t="s">
        <v>492</v>
      </c>
      <c r="E218" s="272" t="s">
        <v>1772</v>
      </c>
    </row>
    <row r="219" spans="2:5">
      <c r="B219" s="273">
        <v>45302</v>
      </c>
      <c r="C219" s="275">
        <v>0.66666666666666663</v>
      </c>
      <c r="D219" s="272" t="s">
        <v>796</v>
      </c>
      <c r="E219" s="272" t="s">
        <v>1771</v>
      </c>
    </row>
    <row r="220" spans="2:5">
      <c r="B220" s="273">
        <v>45302</v>
      </c>
      <c r="C220" s="275">
        <v>0.66666666666666663</v>
      </c>
      <c r="D220" s="272" t="s">
        <v>690</v>
      </c>
      <c r="E220" s="272" t="s">
        <v>1772</v>
      </c>
    </row>
    <row r="221" spans="2:5">
      <c r="B221" s="273">
        <v>45302</v>
      </c>
      <c r="C221" s="275">
        <v>0.66666666666666663</v>
      </c>
      <c r="D221" s="272" t="s">
        <v>1773</v>
      </c>
      <c r="E221" s="272" t="s">
        <v>1771</v>
      </c>
    </row>
    <row r="222" spans="2:5">
      <c r="B222" s="273">
        <v>45302</v>
      </c>
      <c r="C222" s="275">
        <v>0.66666666666666663</v>
      </c>
      <c r="D222" s="272" t="s">
        <v>1132</v>
      </c>
      <c r="E222" s="272" t="s">
        <v>1772</v>
      </c>
    </row>
    <row r="223" spans="2:5">
      <c r="B223" s="273">
        <v>45302</v>
      </c>
      <c r="C223" s="275">
        <v>0.66666666666666663</v>
      </c>
      <c r="D223" s="272" t="s">
        <v>1474</v>
      </c>
      <c r="E223" s="272" t="s">
        <v>1771</v>
      </c>
    </row>
    <row r="224" spans="2:5">
      <c r="B224" s="273">
        <v>45302</v>
      </c>
      <c r="C224" s="275">
        <v>0.66666666666666663</v>
      </c>
      <c r="D224" s="272" t="s">
        <v>1775</v>
      </c>
      <c r="E224" s="272" t="s">
        <v>1771</v>
      </c>
    </row>
    <row r="225" spans="2:5">
      <c r="B225" s="273">
        <v>45302</v>
      </c>
      <c r="C225" s="275">
        <v>0.66666666666666663</v>
      </c>
      <c r="D225" s="272" t="s">
        <v>1712</v>
      </c>
      <c r="E225" s="272" t="s">
        <v>1771</v>
      </c>
    </row>
    <row r="226" spans="2:5">
      <c r="B226" s="273">
        <v>45303</v>
      </c>
      <c r="C226" s="275">
        <v>0.66666666666666663</v>
      </c>
      <c r="D226" s="272" t="s">
        <v>482</v>
      </c>
      <c r="E226" s="272" t="s">
        <v>1771</v>
      </c>
    </row>
    <row r="227" spans="2:5">
      <c r="B227" s="273">
        <v>45303</v>
      </c>
      <c r="C227" s="275">
        <v>0.66666666666666663</v>
      </c>
      <c r="D227" s="272" t="s">
        <v>642</v>
      </c>
      <c r="E227" s="272" t="s">
        <v>1772</v>
      </c>
    </row>
    <row r="228" spans="2:5">
      <c r="B228" s="273">
        <v>45303</v>
      </c>
      <c r="C228" s="275">
        <v>0.66666666666666663</v>
      </c>
      <c r="D228" s="272" t="s">
        <v>909</v>
      </c>
      <c r="E228" s="272" t="s">
        <v>1772</v>
      </c>
    </row>
    <row r="229" spans="2:5">
      <c r="B229" s="273">
        <v>45303</v>
      </c>
      <c r="C229" s="275">
        <v>0.66666666666666663</v>
      </c>
      <c r="D229" s="272" t="s">
        <v>492</v>
      </c>
      <c r="E229" s="272" t="s">
        <v>1772</v>
      </c>
    </row>
    <row r="230" spans="2:5">
      <c r="B230" s="273">
        <v>45303</v>
      </c>
      <c r="C230" s="275">
        <v>0.66666666666666663</v>
      </c>
      <c r="D230" s="272" t="s">
        <v>796</v>
      </c>
      <c r="E230" s="272" t="s">
        <v>1771</v>
      </c>
    </row>
    <row r="231" spans="2:5">
      <c r="B231" s="273">
        <v>45303</v>
      </c>
      <c r="C231" s="275">
        <v>0.66666666666666663</v>
      </c>
      <c r="D231" s="272" t="s">
        <v>690</v>
      </c>
      <c r="E231" s="272" t="s">
        <v>1772</v>
      </c>
    </row>
    <row r="232" spans="2:5">
      <c r="B232" s="273">
        <v>45303</v>
      </c>
      <c r="C232" s="275">
        <v>0.66666666666666663</v>
      </c>
      <c r="D232" s="272" t="s">
        <v>1773</v>
      </c>
      <c r="E232" s="272" t="s">
        <v>1771</v>
      </c>
    </row>
    <row r="233" spans="2:5">
      <c r="B233" s="273">
        <v>45303</v>
      </c>
      <c r="C233" s="275">
        <v>0.66666666666666663</v>
      </c>
      <c r="D233" s="272" t="s">
        <v>1132</v>
      </c>
      <c r="E233" s="272" t="s">
        <v>1772</v>
      </c>
    </row>
    <row r="234" spans="2:5">
      <c r="B234" s="273">
        <v>45303</v>
      </c>
      <c r="C234" s="275">
        <v>0.66666666666666663</v>
      </c>
      <c r="D234" s="272" t="s">
        <v>1474</v>
      </c>
      <c r="E234" s="272" t="s">
        <v>1771</v>
      </c>
    </row>
    <row r="235" spans="2:5">
      <c r="B235" s="273">
        <v>45303</v>
      </c>
      <c r="C235" s="275">
        <v>0.66666666666666663</v>
      </c>
      <c r="D235" s="272" t="s">
        <v>1775</v>
      </c>
      <c r="E235" s="272" t="s">
        <v>1771</v>
      </c>
    </row>
    <row r="236" spans="2:5">
      <c r="B236" s="273">
        <v>45303</v>
      </c>
      <c r="C236" s="275">
        <v>0.66666666666666663</v>
      </c>
      <c r="D236" s="272" t="s">
        <v>1712</v>
      </c>
      <c r="E236" s="272" t="s">
        <v>1771</v>
      </c>
    </row>
    <row r="237" spans="2:5">
      <c r="B237" s="273">
        <v>45304</v>
      </c>
      <c r="C237" s="275">
        <v>0.16666666666666666</v>
      </c>
      <c r="D237" s="272" t="s">
        <v>482</v>
      </c>
      <c r="E237" s="272" t="s">
        <v>1771</v>
      </c>
    </row>
    <row r="238" spans="2:5">
      <c r="B238" s="273">
        <v>45304</v>
      </c>
      <c r="C238" s="275">
        <v>0.16666666666666666</v>
      </c>
      <c r="D238" s="272" t="s">
        <v>642</v>
      </c>
      <c r="E238" s="272" t="s">
        <v>1772</v>
      </c>
    </row>
    <row r="239" spans="2:5">
      <c r="B239" s="273">
        <v>45304</v>
      </c>
      <c r="C239" s="275">
        <v>0.16666666666666666</v>
      </c>
      <c r="D239" s="272" t="s">
        <v>909</v>
      </c>
      <c r="E239" s="272" t="s">
        <v>1772</v>
      </c>
    </row>
    <row r="240" spans="2:5">
      <c r="B240" s="273">
        <v>45304</v>
      </c>
      <c r="C240" s="275">
        <v>0.16666666666666666</v>
      </c>
      <c r="D240" s="272" t="s">
        <v>492</v>
      </c>
      <c r="E240" s="272" t="s">
        <v>1772</v>
      </c>
    </row>
    <row r="241" spans="2:5">
      <c r="B241" s="273">
        <v>45304</v>
      </c>
      <c r="C241" s="275">
        <v>0.16666666666666666</v>
      </c>
      <c r="D241" s="272" t="s">
        <v>796</v>
      </c>
      <c r="E241" s="272" t="s">
        <v>1771</v>
      </c>
    </row>
    <row r="242" spans="2:5">
      <c r="B242" s="273">
        <v>45304</v>
      </c>
      <c r="C242" s="275">
        <v>0.16666666666666666</v>
      </c>
      <c r="D242" s="272" t="s">
        <v>690</v>
      </c>
      <c r="E242" s="272" t="s">
        <v>1772</v>
      </c>
    </row>
    <row r="243" spans="2:5">
      <c r="B243" s="273">
        <v>45304</v>
      </c>
      <c r="C243" s="275">
        <v>0.16666666666666666</v>
      </c>
      <c r="D243" s="272" t="s">
        <v>1773</v>
      </c>
      <c r="E243" s="272" t="s">
        <v>1771</v>
      </c>
    </row>
    <row r="244" spans="2:5">
      <c r="B244" s="273">
        <v>45304</v>
      </c>
      <c r="C244" s="275">
        <v>0.16666666666666666</v>
      </c>
      <c r="D244" s="272" t="s">
        <v>1132</v>
      </c>
      <c r="E244" s="272" t="s">
        <v>1772</v>
      </c>
    </row>
    <row r="245" spans="2:5">
      <c r="B245" s="273">
        <v>45304</v>
      </c>
      <c r="C245" s="275">
        <v>0.16666666666666666</v>
      </c>
      <c r="D245" s="272" t="s">
        <v>1474</v>
      </c>
      <c r="E245" s="272" t="s">
        <v>1771</v>
      </c>
    </row>
    <row r="246" spans="2:5">
      <c r="B246" s="273">
        <v>45304</v>
      </c>
      <c r="C246" s="275">
        <v>0.16666666666666666</v>
      </c>
      <c r="D246" s="272" t="s">
        <v>1775</v>
      </c>
      <c r="E246" s="272" t="s">
        <v>1771</v>
      </c>
    </row>
    <row r="247" spans="2:5">
      <c r="B247" s="273">
        <v>45304</v>
      </c>
      <c r="C247" s="275">
        <v>0.16666666666666666</v>
      </c>
      <c r="D247" s="272" t="s">
        <v>1712</v>
      </c>
      <c r="E247" s="272" t="s">
        <v>1771</v>
      </c>
    </row>
    <row r="248" spans="2:5">
      <c r="B248" s="273">
        <v>45304</v>
      </c>
      <c r="C248" s="275">
        <v>0.66666666666666663</v>
      </c>
      <c r="D248" s="272" t="s">
        <v>482</v>
      </c>
      <c r="E248" s="272" t="s">
        <v>1771</v>
      </c>
    </row>
    <row r="249" spans="2:5">
      <c r="B249" s="273">
        <v>45304</v>
      </c>
      <c r="C249" s="275">
        <v>0.66666666666666663</v>
      </c>
      <c r="D249" s="272" t="s">
        <v>642</v>
      </c>
      <c r="E249" s="272" t="s">
        <v>1772</v>
      </c>
    </row>
    <row r="250" spans="2:5">
      <c r="B250" s="273">
        <v>45304</v>
      </c>
      <c r="C250" s="275">
        <v>0.66666666666666663</v>
      </c>
      <c r="D250" s="272" t="s">
        <v>909</v>
      </c>
      <c r="E250" s="272" t="s">
        <v>1772</v>
      </c>
    </row>
    <row r="251" spans="2:5">
      <c r="B251" s="273">
        <v>45304</v>
      </c>
      <c r="C251" s="275">
        <v>0.66666666666666663</v>
      </c>
      <c r="D251" s="272" t="s">
        <v>492</v>
      </c>
      <c r="E251" s="272" t="s">
        <v>1772</v>
      </c>
    </row>
    <row r="252" spans="2:5">
      <c r="B252" s="273">
        <v>45304</v>
      </c>
      <c r="C252" s="275">
        <v>0.66666666666666663</v>
      </c>
      <c r="D252" s="272" t="s">
        <v>796</v>
      </c>
      <c r="E252" s="272" t="s">
        <v>1771</v>
      </c>
    </row>
    <row r="253" spans="2:5">
      <c r="B253" s="273">
        <v>45304</v>
      </c>
      <c r="C253" s="275">
        <v>0.66666666666666663</v>
      </c>
      <c r="D253" s="272" t="s">
        <v>690</v>
      </c>
      <c r="E253" s="272" t="s">
        <v>1772</v>
      </c>
    </row>
    <row r="254" spans="2:5">
      <c r="B254" s="273">
        <v>45304</v>
      </c>
      <c r="C254" s="275">
        <v>0.66666666666666663</v>
      </c>
      <c r="D254" s="272" t="s">
        <v>1773</v>
      </c>
      <c r="E254" s="272" t="s">
        <v>1771</v>
      </c>
    </row>
    <row r="255" spans="2:5">
      <c r="B255" s="273">
        <v>45304</v>
      </c>
      <c r="C255" s="275">
        <v>0.66666666666666663</v>
      </c>
      <c r="D255" s="272" t="s">
        <v>1132</v>
      </c>
      <c r="E255" s="272" t="s">
        <v>1772</v>
      </c>
    </row>
    <row r="256" spans="2:5">
      <c r="B256" s="273">
        <v>45304</v>
      </c>
      <c r="C256" s="275">
        <v>0.66666666666666663</v>
      </c>
      <c r="D256" s="272" t="s">
        <v>1474</v>
      </c>
      <c r="E256" s="272" t="s">
        <v>1771</v>
      </c>
    </row>
    <row r="257" spans="2:5">
      <c r="B257" s="273">
        <v>45304</v>
      </c>
      <c r="C257" s="275">
        <v>0.66666666666666663</v>
      </c>
      <c r="D257" s="272" t="s">
        <v>1775</v>
      </c>
      <c r="E257" s="272" t="s">
        <v>1771</v>
      </c>
    </row>
    <row r="258" spans="2:5">
      <c r="B258" s="273">
        <v>45304</v>
      </c>
      <c r="C258" s="275">
        <v>0.66666666666666663</v>
      </c>
      <c r="D258" s="272" t="s">
        <v>1712</v>
      </c>
      <c r="E258" s="272" t="s">
        <v>1771</v>
      </c>
    </row>
    <row r="259" spans="2:5">
      <c r="B259" s="273">
        <v>45305</v>
      </c>
      <c r="C259" s="275">
        <v>0.16666666666666666</v>
      </c>
      <c r="D259" s="272" t="s">
        <v>482</v>
      </c>
      <c r="E259" s="272" t="s">
        <v>1771</v>
      </c>
    </row>
    <row r="260" spans="2:5">
      <c r="B260" s="273">
        <v>45305</v>
      </c>
      <c r="C260" s="275">
        <v>0.16666666666666666</v>
      </c>
      <c r="D260" s="272" t="s">
        <v>642</v>
      </c>
      <c r="E260" s="272" t="s">
        <v>1772</v>
      </c>
    </row>
    <row r="261" spans="2:5">
      <c r="B261" s="273">
        <v>45305</v>
      </c>
      <c r="C261" s="275">
        <v>0.16666666666666666</v>
      </c>
      <c r="D261" s="272" t="s">
        <v>909</v>
      </c>
      <c r="E261" s="272" t="s">
        <v>1772</v>
      </c>
    </row>
    <row r="262" spans="2:5">
      <c r="B262" s="273">
        <v>45305</v>
      </c>
      <c r="C262" s="275">
        <v>0.16666666666666666</v>
      </c>
      <c r="D262" s="272" t="s">
        <v>492</v>
      </c>
      <c r="E262" s="272" t="s">
        <v>1772</v>
      </c>
    </row>
    <row r="263" spans="2:5">
      <c r="B263" s="273">
        <v>45305</v>
      </c>
      <c r="C263" s="275">
        <v>0.16666666666666666</v>
      </c>
      <c r="D263" s="272" t="s">
        <v>796</v>
      </c>
      <c r="E263" s="272" t="s">
        <v>1771</v>
      </c>
    </row>
    <row r="264" spans="2:5">
      <c r="B264" s="273">
        <v>45305</v>
      </c>
      <c r="C264" s="275">
        <v>0.16666666666666666</v>
      </c>
      <c r="D264" s="272" t="s">
        <v>690</v>
      </c>
      <c r="E264" s="272" t="s">
        <v>1772</v>
      </c>
    </row>
    <row r="265" spans="2:5">
      <c r="B265" s="273">
        <v>45305</v>
      </c>
      <c r="C265" s="275">
        <v>0.16666666666666666</v>
      </c>
      <c r="D265" s="272" t="s">
        <v>1773</v>
      </c>
      <c r="E265" s="272" t="s">
        <v>1771</v>
      </c>
    </row>
    <row r="266" spans="2:5">
      <c r="B266" s="273">
        <v>45305</v>
      </c>
      <c r="C266" s="275">
        <v>0.16666666666666666</v>
      </c>
      <c r="D266" s="272" t="s">
        <v>1132</v>
      </c>
      <c r="E266" s="272" t="s">
        <v>1772</v>
      </c>
    </row>
    <row r="267" spans="2:5">
      <c r="B267" s="273">
        <v>45305</v>
      </c>
      <c r="C267" s="275">
        <v>0.16666666666666666</v>
      </c>
      <c r="D267" s="272" t="s">
        <v>1474</v>
      </c>
      <c r="E267" s="272" t="s">
        <v>1771</v>
      </c>
    </row>
    <row r="268" spans="2:5">
      <c r="B268" s="273">
        <v>45305</v>
      </c>
      <c r="C268" s="275">
        <v>0.16666666666666666</v>
      </c>
      <c r="D268" s="272" t="s">
        <v>1775</v>
      </c>
      <c r="E268" s="272" t="s">
        <v>1771</v>
      </c>
    </row>
    <row r="269" spans="2:5">
      <c r="B269" s="273">
        <v>45305</v>
      </c>
      <c r="C269" s="275">
        <v>0.16666666666666666</v>
      </c>
      <c r="D269" s="272" t="s">
        <v>1712</v>
      </c>
      <c r="E269" s="272" t="s">
        <v>1771</v>
      </c>
    </row>
    <row r="270" spans="2:5">
      <c r="B270" s="273">
        <v>45305</v>
      </c>
      <c r="C270" s="275">
        <v>0.66666666666666663</v>
      </c>
      <c r="D270" s="272" t="s">
        <v>482</v>
      </c>
      <c r="E270" s="272" t="s">
        <v>1771</v>
      </c>
    </row>
    <row r="271" spans="2:5">
      <c r="B271" s="273">
        <v>45305</v>
      </c>
      <c r="C271" s="275">
        <v>0.66666666666666663</v>
      </c>
      <c r="D271" s="272" t="s">
        <v>642</v>
      </c>
      <c r="E271" s="272" t="s">
        <v>1772</v>
      </c>
    </row>
    <row r="272" spans="2:5">
      <c r="B272" s="273">
        <v>45305</v>
      </c>
      <c r="C272" s="275">
        <v>0.66666666666666663</v>
      </c>
      <c r="D272" s="272" t="s">
        <v>909</v>
      </c>
      <c r="E272" s="272" t="s">
        <v>1772</v>
      </c>
    </row>
    <row r="273" spans="2:5">
      <c r="B273" s="273">
        <v>45305</v>
      </c>
      <c r="C273" s="275">
        <v>0.66666666666666663</v>
      </c>
      <c r="D273" s="272" t="s">
        <v>492</v>
      </c>
      <c r="E273" s="272" t="s">
        <v>1772</v>
      </c>
    </row>
    <row r="274" spans="2:5">
      <c r="B274" s="273">
        <v>45305</v>
      </c>
      <c r="C274" s="275">
        <v>0.66666666666666663</v>
      </c>
      <c r="D274" s="272" t="s">
        <v>796</v>
      </c>
      <c r="E274" s="272" t="s">
        <v>1771</v>
      </c>
    </row>
    <row r="275" spans="2:5">
      <c r="B275" s="273">
        <v>45305</v>
      </c>
      <c r="C275" s="275">
        <v>0.66666666666666663</v>
      </c>
      <c r="D275" s="272" t="s">
        <v>690</v>
      </c>
      <c r="E275" s="272" t="s">
        <v>1772</v>
      </c>
    </row>
    <row r="276" spans="2:5">
      <c r="B276" s="273">
        <v>45305</v>
      </c>
      <c r="C276" s="275">
        <v>0.66666666666666663</v>
      </c>
      <c r="D276" s="272" t="s">
        <v>1773</v>
      </c>
      <c r="E276" s="272" t="s">
        <v>1771</v>
      </c>
    </row>
    <row r="277" spans="2:5">
      <c r="B277" s="273">
        <v>45305</v>
      </c>
      <c r="C277" s="275">
        <v>0.66666666666666663</v>
      </c>
      <c r="D277" s="272" t="s">
        <v>1132</v>
      </c>
      <c r="E277" s="272" t="s">
        <v>1772</v>
      </c>
    </row>
    <row r="278" spans="2:5">
      <c r="B278" s="273">
        <v>45305</v>
      </c>
      <c r="C278" s="275">
        <v>0.66666666666666663</v>
      </c>
      <c r="D278" s="272" t="s">
        <v>1474</v>
      </c>
      <c r="E278" s="272" t="s">
        <v>1771</v>
      </c>
    </row>
    <row r="279" spans="2:5">
      <c r="B279" s="273">
        <v>45305</v>
      </c>
      <c r="C279" s="275">
        <v>0.66666666666666663</v>
      </c>
      <c r="D279" s="272" t="s">
        <v>1775</v>
      </c>
      <c r="E279" s="272" t="s">
        <v>1771</v>
      </c>
    </row>
    <row r="280" spans="2:5">
      <c r="B280" s="273">
        <v>45305</v>
      </c>
      <c r="C280" s="275">
        <v>0.66666666666666663</v>
      </c>
      <c r="D280" s="272" t="s">
        <v>1712</v>
      </c>
      <c r="E280" s="272" t="s">
        <v>1771</v>
      </c>
    </row>
    <row r="281" spans="2:5">
      <c r="B281" s="273">
        <v>45306</v>
      </c>
      <c r="C281" s="275">
        <v>0.16666666666666666</v>
      </c>
      <c r="D281" s="272" t="s">
        <v>482</v>
      </c>
      <c r="E281" s="272" t="s">
        <v>1771</v>
      </c>
    </row>
    <row r="282" spans="2:5">
      <c r="B282" s="273">
        <v>45306</v>
      </c>
      <c r="C282" s="275">
        <v>0.16666666666666666</v>
      </c>
      <c r="D282" s="272" t="s">
        <v>642</v>
      </c>
      <c r="E282" s="272" t="s">
        <v>1772</v>
      </c>
    </row>
    <row r="283" spans="2:5">
      <c r="B283" s="273">
        <v>45306</v>
      </c>
      <c r="C283" s="275">
        <v>0.16666666666666666</v>
      </c>
      <c r="D283" s="272" t="s">
        <v>909</v>
      </c>
      <c r="E283" s="272" t="s">
        <v>1772</v>
      </c>
    </row>
    <row r="284" spans="2:5">
      <c r="B284" s="273">
        <v>45306</v>
      </c>
      <c r="C284" s="275">
        <v>0.16666666666666666</v>
      </c>
      <c r="D284" s="272" t="s">
        <v>492</v>
      </c>
      <c r="E284" s="272" t="s">
        <v>1772</v>
      </c>
    </row>
    <row r="285" spans="2:5">
      <c r="B285" s="273">
        <v>45306</v>
      </c>
      <c r="C285" s="275">
        <v>0.16666666666666666</v>
      </c>
      <c r="D285" s="272" t="s">
        <v>796</v>
      </c>
      <c r="E285" s="272" t="s">
        <v>1771</v>
      </c>
    </row>
    <row r="286" spans="2:5">
      <c r="B286" s="273">
        <v>45306</v>
      </c>
      <c r="C286" s="275">
        <v>0.16666666666666666</v>
      </c>
      <c r="D286" s="272" t="s">
        <v>690</v>
      </c>
      <c r="E286" s="272" t="s">
        <v>1772</v>
      </c>
    </row>
    <row r="287" spans="2:5">
      <c r="B287" s="273">
        <v>45306</v>
      </c>
      <c r="C287" s="275">
        <v>0.16666666666666666</v>
      </c>
      <c r="D287" s="272" t="s">
        <v>1773</v>
      </c>
      <c r="E287" s="272" t="s">
        <v>1771</v>
      </c>
    </row>
    <row r="288" spans="2:5">
      <c r="B288" s="273">
        <v>45306</v>
      </c>
      <c r="C288" s="275">
        <v>0.16666666666666666</v>
      </c>
      <c r="D288" s="272" t="s">
        <v>1132</v>
      </c>
      <c r="E288" s="272" t="s">
        <v>1772</v>
      </c>
    </row>
    <row r="289" spans="2:6">
      <c r="B289" s="273">
        <v>45306</v>
      </c>
      <c r="C289" s="275">
        <v>0.16666666666666666</v>
      </c>
      <c r="D289" s="272" t="s">
        <v>1474</v>
      </c>
      <c r="E289" s="272" t="s">
        <v>1771</v>
      </c>
    </row>
    <row r="290" spans="2:6">
      <c r="B290" s="273">
        <v>45306</v>
      </c>
      <c r="C290" s="275">
        <v>0.16666666666666666</v>
      </c>
      <c r="D290" s="272" t="s">
        <v>1775</v>
      </c>
      <c r="E290" s="272" t="s">
        <v>1771</v>
      </c>
    </row>
    <row r="291" spans="2:6">
      <c r="B291" s="273">
        <v>45306</v>
      </c>
      <c r="C291" s="275">
        <v>0.16666666666666666</v>
      </c>
      <c r="D291" s="272" t="s">
        <v>1712</v>
      </c>
      <c r="E291" s="272" t="s">
        <v>1771</v>
      </c>
    </row>
    <row r="292" spans="2:6">
      <c r="B292" s="273">
        <v>45306</v>
      </c>
      <c r="C292" s="275">
        <v>0.66666666666666663</v>
      </c>
      <c r="D292" s="272" t="s">
        <v>482</v>
      </c>
      <c r="E292" s="272" t="s">
        <v>1771</v>
      </c>
    </row>
    <row r="293" spans="2:6">
      <c r="B293" s="273">
        <v>45306</v>
      </c>
      <c r="C293" s="275">
        <v>0.66666666666666663</v>
      </c>
      <c r="D293" s="272" t="s">
        <v>642</v>
      </c>
      <c r="E293" s="272" t="s">
        <v>1772</v>
      </c>
    </row>
    <row r="294" spans="2:6">
      <c r="B294" s="273">
        <v>45306</v>
      </c>
      <c r="C294" s="275">
        <v>0.66666666666666663</v>
      </c>
      <c r="D294" s="272" t="s">
        <v>909</v>
      </c>
      <c r="E294" s="272" t="s">
        <v>1772</v>
      </c>
    </row>
    <row r="295" spans="2:6">
      <c r="B295" s="273">
        <v>45306</v>
      </c>
      <c r="C295" s="275">
        <v>0.66666666666666663</v>
      </c>
      <c r="D295" s="272" t="s">
        <v>492</v>
      </c>
      <c r="E295" s="272" t="s">
        <v>1772</v>
      </c>
    </row>
    <row r="296" spans="2:6">
      <c r="B296" s="273">
        <v>45306</v>
      </c>
      <c r="C296" s="275">
        <v>0.66666666666666663</v>
      </c>
      <c r="D296" s="272" t="s">
        <v>796</v>
      </c>
      <c r="E296" s="272" t="s">
        <v>1771</v>
      </c>
    </row>
    <row r="297" spans="2:6">
      <c r="B297" s="273">
        <v>45306</v>
      </c>
      <c r="C297" s="275">
        <v>0.66666666666666663</v>
      </c>
      <c r="D297" s="272" t="s">
        <v>690</v>
      </c>
      <c r="E297" s="272" t="s">
        <v>1772</v>
      </c>
    </row>
    <row r="298" spans="2:6">
      <c r="B298" s="273">
        <v>45306</v>
      </c>
      <c r="C298" s="275">
        <v>0.66666666666666663</v>
      </c>
      <c r="D298" s="272" t="s">
        <v>1773</v>
      </c>
      <c r="E298" s="272" t="s">
        <v>1771</v>
      </c>
    </row>
    <row r="299" spans="2:6">
      <c r="B299" s="273">
        <v>45306</v>
      </c>
      <c r="C299" s="275">
        <v>0.66666666666666663</v>
      </c>
      <c r="D299" s="272" t="s">
        <v>1132</v>
      </c>
      <c r="E299" s="272" t="s">
        <v>1772</v>
      </c>
    </row>
    <row r="300" spans="2:6">
      <c r="B300" s="273">
        <v>45306</v>
      </c>
      <c r="C300" s="275">
        <v>0.66666666666666663</v>
      </c>
      <c r="D300" s="272" t="s">
        <v>1474</v>
      </c>
      <c r="E300" s="272" t="s">
        <v>1771</v>
      </c>
    </row>
    <row r="301" spans="2:6">
      <c r="B301" s="273">
        <v>45306</v>
      </c>
      <c r="C301" s="275">
        <v>0.66666666666666663</v>
      </c>
      <c r="D301" s="272" t="s">
        <v>1775</v>
      </c>
      <c r="E301" s="272" t="s">
        <v>1771</v>
      </c>
    </row>
    <row r="302" spans="2:6">
      <c r="B302" s="273">
        <v>45306</v>
      </c>
      <c r="C302" s="275">
        <v>0.66666666666666663</v>
      </c>
      <c r="D302" s="272" t="s">
        <v>1712</v>
      </c>
      <c r="E302" s="272" t="s">
        <v>1771</v>
      </c>
    </row>
    <row r="303" spans="2:6">
      <c r="B303" s="273">
        <v>45307</v>
      </c>
      <c r="C303" s="275">
        <v>0.16666666666666666</v>
      </c>
      <c r="D303" s="272" t="s">
        <v>482</v>
      </c>
      <c r="E303" s="272" t="s">
        <v>1771</v>
      </c>
    </row>
    <row r="304" spans="2:6">
      <c r="B304" s="273">
        <v>45307</v>
      </c>
      <c r="C304" s="275">
        <v>0.16666666666666666</v>
      </c>
      <c r="D304" s="272" t="s">
        <v>642</v>
      </c>
      <c r="E304" s="272" t="s">
        <v>1772</v>
      </c>
      <c r="F304" t="s">
        <v>2175</v>
      </c>
    </row>
    <row r="305" spans="2:6">
      <c r="B305" s="273">
        <v>45307</v>
      </c>
      <c r="C305" s="275">
        <v>0.16666666666666666</v>
      </c>
      <c r="D305" s="272" t="s">
        <v>909</v>
      </c>
      <c r="E305" s="272" t="s">
        <v>1772</v>
      </c>
    </row>
    <row r="306" spans="2:6">
      <c r="B306" s="273">
        <v>45307</v>
      </c>
      <c r="C306" s="275">
        <v>0.16666666666666666</v>
      </c>
      <c r="D306" s="272" t="s">
        <v>492</v>
      </c>
      <c r="E306" s="272" t="s">
        <v>1772</v>
      </c>
    </row>
    <row r="307" spans="2:6">
      <c r="B307" s="273">
        <v>45307</v>
      </c>
      <c r="C307" s="275">
        <v>0.16666666666666666</v>
      </c>
      <c r="D307" s="272" t="s">
        <v>796</v>
      </c>
      <c r="E307" s="272" t="s">
        <v>1771</v>
      </c>
    </row>
    <row r="308" spans="2:6">
      <c r="B308" s="273">
        <v>45307</v>
      </c>
      <c r="C308" s="275">
        <v>0.16666666666666666</v>
      </c>
      <c r="D308" s="272" t="s">
        <v>690</v>
      </c>
      <c r="E308" s="272" t="s">
        <v>1771</v>
      </c>
      <c r="F308" t="s">
        <v>2175</v>
      </c>
    </row>
    <row r="309" spans="2:6">
      <c r="B309" s="273">
        <v>45307</v>
      </c>
      <c r="C309" s="275">
        <v>0.16666666666666666</v>
      </c>
      <c r="D309" s="272" t="s">
        <v>1773</v>
      </c>
      <c r="E309" s="272" t="s">
        <v>1771</v>
      </c>
    </row>
    <row r="310" spans="2:6">
      <c r="B310" s="273">
        <v>45307</v>
      </c>
      <c r="C310" s="275">
        <v>0.16666666666666666</v>
      </c>
      <c r="D310" s="272" t="s">
        <v>1132</v>
      </c>
      <c r="E310" s="272" t="s">
        <v>1772</v>
      </c>
    </row>
    <row r="311" spans="2:6">
      <c r="B311" s="273">
        <v>45307</v>
      </c>
      <c r="C311" s="275">
        <v>0.16666666666666666</v>
      </c>
      <c r="D311" s="272" t="s">
        <v>1474</v>
      </c>
      <c r="E311" s="272" t="s">
        <v>1771</v>
      </c>
    </row>
    <row r="312" spans="2:6">
      <c r="B312" s="273">
        <v>45307</v>
      </c>
      <c r="C312" s="275">
        <v>0.16666666666666666</v>
      </c>
      <c r="D312" s="272" t="s">
        <v>1775</v>
      </c>
      <c r="E312" s="272" t="s">
        <v>1771</v>
      </c>
    </row>
    <row r="313" spans="2:6">
      <c r="B313" s="273">
        <v>45307</v>
      </c>
      <c r="C313" s="275">
        <v>0.16666666666666666</v>
      </c>
      <c r="D313" s="272" t="s">
        <v>1712</v>
      </c>
      <c r="E313" s="272" t="s">
        <v>1771</v>
      </c>
    </row>
    <row r="314" spans="2:6">
      <c r="B314" s="273">
        <v>45307</v>
      </c>
      <c r="C314" s="275">
        <v>0.66666666666666663</v>
      </c>
      <c r="D314" s="272" t="s">
        <v>482</v>
      </c>
      <c r="E314" s="272" t="s">
        <v>1771</v>
      </c>
    </row>
    <row r="315" spans="2:6">
      <c r="B315" s="273">
        <v>45307</v>
      </c>
      <c r="C315" s="275">
        <v>0.66666666666666663</v>
      </c>
      <c r="D315" s="272" t="s">
        <v>642</v>
      </c>
      <c r="E315" s="272" t="s">
        <v>1772</v>
      </c>
    </row>
    <row r="316" spans="2:6">
      <c r="B316" s="273">
        <v>45307</v>
      </c>
      <c r="C316" s="275">
        <v>0.66666666666666663</v>
      </c>
      <c r="D316" s="272" t="s">
        <v>909</v>
      </c>
      <c r="E316" s="272" t="s">
        <v>1772</v>
      </c>
    </row>
    <row r="317" spans="2:6">
      <c r="B317" s="273">
        <v>45307</v>
      </c>
      <c r="C317" s="275">
        <v>0.66666666666666663</v>
      </c>
      <c r="D317" s="272" t="s">
        <v>492</v>
      </c>
      <c r="E317" s="272" t="s">
        <v>1772</v>
      </c>
    </row>
    <row r="318" spans="2:6">
      <c r="B318" s="273">
        <v>45307</v>
      </c>
      <c r="C318" s="275">
        <v>0.66666666666666663</v>
      </c>
      <c r="D318" s="272" t="s">
        <v>796</v>
      </c>
      <c r="E318" s="272" t="s">
        <v>1771</v>
      </c>
    </row>
    <row r="319" spans="2:6">
      <c r="B319" s="273">
        <v>45307</v>
      </c>
      <c r="C319" s="275">
        <v>0.66666666666666663</v>
      </c>
      <c r="D319" s="272" t="s">
        <v>690</v>
      </c>
      <c r="E319" s="272" t="s">
        <v>1771</v>
      </c>
    </row>
    <row r="320" spans="2:6">
      <c r="B320" s="273">
        <v>45307</v>
      </c>
      <c r="C320" s="275">
        <v>0.66666666666666663</v>
      </c>
      <c r="D320" s="272" t="s">
        <v>1773</v>
      </c>
      <c r="E320" s="272" t="s">
        <v>1771</v>
      </c>
    </row>
    <row r="321" spans="2:5">
      <c r="B321" s="273">
        <v>45307</v>
      </c>
      <c r="C321" s="275">
        <v>0.66666666666666663</v>
      </c>
      <c r="D321" s="272" t="s">
        <v>1132</v>
      </c>
      <c r="E321" s="272" t="s">
        <v>1772</v>
      </c>
    </row>
    <row r="322" spans="2:5">
      <c r="B322" s="273">
        <v>45307</v>
      </c>
      <c r="C322" s="275">
        <v>0.66666666666666663</v>
      </c>
      <c r="D322" s="272" t="s">
        <v>1474</v>
      </c>
      <c r="E322" s="272" t="s">
        <v>1771</v>
      </c>
    </row>
    <row r="323" spans="2:5">
      <c r="B323" s="273">
        <v>45307</v>
      </c>
      <c r="C323" s="275">
        <v>0.66666666666666663</v>
      </c>
      <c r="D323" s="272" t="s">
        <v>1775</v>
      </c>
      <c r="E323" s="272" t="s">
        <v>1771</v>
      </c>
    </row>
    <row r="324" spans="2:5">
      <c r="B324" s="273">
        <v>45307</v>
      </c>
      <c r="C324" s="275">
        <v>0.66666666666666663</v>
      </c>
      <c r="D324" s="272" t="s">
        <v>1712</v>
      </c>
      <c r="E324" s="272" t="s">
        <v>1771</v>
      </c>
    </row>
    <row r="325" spans="2:5">
      <c r="B325" s="273">
        <v>45308</v>
      </c>
      <c r="C325" s="275">
        <v>0.16666666666666666</v>
      </c>
      <c r="D325" s="272" t="s">
        <v>482</v>
      </c>
      <c r="E325" s="272" t="s">
        <v>1771</v>
      </c>
    </row>
    <row r="326" spans="2:5">
      <c r="B326" s="273">
        <v>45308</v>
      </c>
      <c r="C326" s="275">
        <v>0.16666666666666666</v>
      </c>
      <c r="D326" s="272" t="s">
        <v>642</v>
      </c>
      <c r="E326" s="272" t="s">
        <v>1772</v>
      </c>
    </row>
    <row r="327" spans="2:5">
      <c r="B327" s="273">
        <v>45308</v>
      </c>
      <c r="C327" s="275">
        <v>0.16666666666666666</v>
      </c>
      <c r="D327" s="272" t="s">
        <v>909</v>
      </c>
      <c r="E327" s="272" t="s">
        <v>1772</v>
      </c>
    </row>
    <row r="328" spans="2:5">
      <c r="B328" s="273">
        <v>45308</v>
      </c>
      <c r="C328" s="275">
        <v>0.16666666666666666</v>
      </c>
      <c r="D328" s="272" t="s">
        <v>492</v>
      </c>
      <c r="E328" s="272" t="s">
        <v>1772</v>
      </c>
    </row>
    <row r="329" spans="2:5">
      <c r="B329" s="273">
        <v>45308</v>
      </c>
      <c r="C329" s="275">
        <v>0.16666666666666666</v>
      </c>
      <c r="D329" s="272" t="s">
        <v>796</v>
      </c>
      <c r="E329" s="272" t="s">
        <v>1771</v>
      </c>
    </row>
    <row r="330" spans="2:5">
      <c r="B330" s="273">
        <v>45308</v>
      </c>
      <c r="C330" s="275">
        <v>0.16666666666666666</v>
      </c>
      <c r="D330" s="272" t="s">
        <v>690</v>
      </c>
      <c r="E330" s="272" t="s">
        <v>1771</v>
      </c>
    </row>
    <row r="331" spans="2:5">
      <c r="B331" s="273">
        <v>45308</v>
      </c>
      <c r="C331" s="275">
        <v>0.16666666666666666</v>
      </c>
      <c r="D331" s="272" t="s">
        <v>1773</v>
      </c>
      <c r="E331" s="272" t="s">
        <v>1771</v>
      </c>
    </row>
    <row r="332" spans="2:5">
      <c r="B332" s="273">
        <v>45308</v>
      </c>
      <c r="C332" s="275">
        <v>0.16666666666666666</v>
      </c>
      <c r="D332" s="272" t="s">
        <v>1132</v>
      </c>
      <c r="E332" s="272" t="s">
        <v>1772</v>
      </c>
    </row>
    <row r="333" spans="2:5">
      <c r="B333" s="273">
        <v>45308</v>
      </c>
      <c r="C333" s="275">
        <v>0.16666666666666666</v>
      </c>
      <c r="D333" s="272" t="s">
        <v>1474</v>
      </c>
      <c r="E333" s="272" t="s">
        <v>1771</v>
      </c>
    </row>
    <row r="334" spans="2:5">
      <c r="B334" s="273">
        <v>45308</v>
      </c>
      <c r="C334" s="275">
        <v>0.16666666666666666</v>
      </c>
      <c r="D334" s="272" t="s">
        <v>1775</v>
      </c>
      <c r="E334" s="272" t="s">
        <v>1771</v>
      </c>
    </row>
    <row r="335" spans="2:5">
      <c r="B335" s="273">
        <v>45308</v>
      </c>
      <c r="C335" s="275">
        <v>0.16666666666666666</v>
      </c>
      <c r="D335" s="272" t="s">
        <v>1712</v>
      </c>
      <c r="E335" s="272" t="s">
        <v>1771</v>
      </c>
    </row>
    <row r="336" spans="2:5">
      <c r="B336" s="273">
        <v>45308</v>
      </c>
      <c r="C336" s="275">
        <v>0.66666666666666663</v>
      </c>
      <c r="D336" s="272" t="s">
        <v>482</v>
      </c>
      <c r="E336" s="272" t="s">
        <v>1771</v>
      </c>
    </row>
    <row r="337" spans="2:5">
      <c r="B337" s="273">
        <v>45308</v>
      </c>
      <c r="C337" s="275">
        <v>0.66666666666666663</v>
      </c>
      <c r="D337" s="272" t="s">
        <v>642</v>
      </c>
      <c r="E337" s="272" t="s">
        <v>1772</v>
      </c>
    </row>
    <row r="338" spans="2:5">
      <c r="B338" s="273">
        <v>45308</v>
      </c>
      <c r="C338" s="275">
        <v>0.66666666666666663</v>
      </c>
      <c r="D338" s="272" t="s">
        <v>909</v>
      </c>
      <c r="E338" s="272" t="s">
        <v>1772</v>
      </c>
    </row>
    <row r="339" spans="2:5">
      <c r="B339" s="273">
        <v>45308</v>
      </c>
      <c r="C339" s="275">
        <v>0.66666666666666663</v>
      </c>
      <c r="D339" s="272" t="s">
        <v>492</v>
      </c>
      <c r="E339" s="272" t="s">
        <v>1772</v>
      </c>
    </row>
    <row r="340" spans="2:5">
      <c r="B340" s="273">
        <v>45308</v>
      </c>
      <c r="C340" s="275">
        <v>0.66666666666666663</v>
      </c>
      <c r="D340" s="272" t="s">
        <v>796</v>
      </c>
      <c r="E340" s="272" t="s">
        <v>1771</v>
      </c>
    </row>
    <row r="341" spans="2:5">
      <c r="B341" s="273">
        <v>45308</v>
      </c>
      <c r="C341" s="275">
        <v>0.66666666666666663</v>
      </c>
      <c r="D341" s="272" t="s">
        <v>690</v>
      </c>
      <c r="E341" s="272" t="s">
        <v>1771</v>
      </c>
    </row>
    <row r="342" spans="2:5">
      <c r="B342" s="273">
        <v>45308</v>
      </c>
      <c r="C342" s="275">
        <v>0.66666666666666663</v>
      </c>
      <c r="D342" s="272" t="s">
        <v>1773</v>
      </c>
      <c r="E342" s="272" t="s">
        <v>1771</v>
      </c>
    </row>
    <row r="343" spans="2:5">
      <c r="B343" s="273">
        <v>45308</v>
      </c>
      <c r="C343" s="275">
        <v>0.66666666666666663</v>
      </c>
      <c r="D343" s="272" t="s">
        <v>1132</v>
      </c>
      <c r="E343" s="272" t="s">
        <v>1772</v>
      </c>
    </row>
    <row r="344" spans="2:5">
      <c r="B344" s="273">
        <v>45308</v>
      </c>
      <c r="C344" s="275">
        <v>0.66666666666666663</v>
      </c>
      <c r="D344" s="272" t="s">
        <v>1474</v>
      </c>
      <c r="E344" s="272" t="s">
        <v>1771</v>
      </c>
    </row>
    <row r="345" spans="2:5">
      <c r="B345" s="273">
        <v>45308</v>
      </c>
      <c r="C345" s="275">
        <v>0.66666666666666663</v>
      </c>
      <c r="D345" s="272" t="s">
        <v>1775</v>
      </c>
      <c r="E345" s="272" t="s">
        <v>1771</v>
      </c>
    </row>
    <row r="346" spans="2:5">
      <c r="B346" s="273">
        <v>45308</v>
      </c>
      <c r="C346" s="275">
        <v>0.66666666666666663</v>
      </c>
      <c r="D346" s="272" t="s">
        <v>1712</v>
      </c>
      <c r="E346" s="272" t="s">
        <v>1771</v>
      </c>
    </row>
    <row r="347" spans="2:5">
      <c r="B347" s="273">
        <v>45309</v>
      </c>
      <c r="C347" s="275">
        <v>0.16666666666666666</v>
      </c>
      <c r="D347" s="272" t="s">
        <v>482</v>
      </c>
      <c r="E347" s="272" t="s">
        <v>1771</v>
      </c>
    </row>
    <row r="348" spans="2:5">
      <c r="B348" s="273">
        <v>45309</v>
      </c>
      <c r="C348" s="275">
        <v>0.16666666666666666</v>
      </c>
      <c r="D348" s="272" t="s">
        <v>642</v>
      </c>
      <c r="E348" s="272" t="s">
        <v>1772</v>
      </c>
    </row>
    <row r="349" spans="2:5">
      <c r="B349" s="273">
        <v>45309</v>
      </c>
      <c r="C349" s="275">
        <v>0.16666666666666666</v>
      </c>
      <c r="D349" s="272" t="s">
        <v>909</v>
      </c>
      <c r="E349" s="272" t="s">
        <v>1772</v>
      </c>
    </row>
    <row r="350" spans="2:5">
      <c r="B350" s="273">
        <v>45309</v>
      </c>
      <c r="C350" s="275">
        <v>0.16666666666666666</v>
      </c>
      <c r="D350" s="272" t="s">
        <v>492</v>
      </c>
      <c r="E350" s="272" t="s">
        <v>1772</v>
      </c>
    </row>
    <row r="351" spans="2:5">
      <c r="B351" s="273">
        <v>45309</v>
      </c>
      <c r="C351" s="275">
        <v>0.16666666666666666</v>
      </c>
      <c r="D351" s="272" t="s">
        <v>796</v>
      </c>
      <c r="E351" s="272" t="s">
        <v>1771</v>
      </c>
    </row>
    <row r="352" spans="2:5">
      <c r="B352" s="273">
        <v>45309</v>
      </c>
      <c r="C352" s="275">
        <v>0.16666666666666666</v>
      </c>
      <c r="D352" s="272" t="s">
        <v>690</v>
      </c>
      <c r="E352" s="272" t="s">
        <v>1771</v>
      </c>
    </row>
    <row r="353" spans="2:5">
      <c r="B353" s="273">
        <v>45309</v>
      </c>
      <c r="C353" s="275">
        <v>0.16666666666666666</v>
      </c>
      <c r="D353" s="272" t="s">
        <v>1773</v>
      </c>
      <c r="E353" s="272" t="s">
        <v>1771</v>
      </c>
    </row>
    <row r="354" spans="2:5">
      <c r="B354" s="273">
        <v>45309</v>
      </c>
      <c r="C354" s="275">
        <v>0.16666666666666666</v>
      </c>
      <c r="D354" s="272" t="s">
        <v>1132</v>
      </c>
      <c r="E354" s="272" t="s">
        <v>1772</v>
      </c>
    </row>
    <row r="355" spans="2:5">
      <c r="B355" s="273">
        <v>45309</v>
      </c>
      <c r="C355" s="275">
        <v>0.16666666666666666</v>
      </c>
      <c r="D355" s="272" t="s">
        <v>1474</v>
      </c>
      <c r="E355" s="272" t="s">
        <v>1771</v>
      </c>
    </row>
    <row r="356" spans="2:5">
      <c r="B356" s="273">
        <v>45309</v>
      </c>
      <c r="C356" s="275">
        <v>0.16666666666666666</v>
      </c>
      <c r="D356" s="272" t="s">
        <v>1775</v>
      </c>
      <c r="E356" s="272" t="s">
        <v>1771</v>
      </c>
    </row>
    <row r="357" spans="2:5">
      <c r="B357" s="273">
        <v>45309</v>
      </c>
      <c r="C357" s="275">
        <v>0.16666666666666666</v>
      </c>
      <c r="D357" s="272" t="s">
        <v>1712</v>
      </c>
      <c r="E357" s="272" t="s">
        <v>1771</v>
      </c>
    </row>
    <row r="358" spans="2:5">
      <c r="B358" s="273">
        <v>45309</v>
      </c>
      <c r="C358" s="275">
        <v>0.66666666666666663</v>
      </c>
      <c r="D358" s="272" t="s">
        <v>482</v>
      </c>
      <c r="E358" s="272" t="s">
        <v>1771</v>
      </c>
    </row>
    <row r="359" spans="2:5">
      <c r="B359" s="273">
        <v>45309</v>
      </c>
      <c r="C359" s="275">
        <v>0.66666666666666663</v>
      </c>
      <c r="D359" s="272" t="s">
        <v>642</v>
      </c>
      <c r="E359" s="272" t="s">
        <v>1772</v>
      </c>
    </row>
    <row r="360" spans="2:5">
      <c r="B360" s="273">
        <v>45309</v>
      </c>
      <c r="C360" s="275">
        <v>0.66666666666666663</v>
      </c>
      <c r="D360" s="272" t="s">
        <v>909</v>
      </c>
      <c r="E360" s="272" t="s">
        <v>1772</v>
      </c>
    </row>
    <row r="361" spans="2:5">
      <c r="B361" s="273">
        <v>45309</v>
      </c>
      <c r="C361" s="275">
        <v>0.66666666666666663</v>
      </c>
      <c r="D361" s="272" t="s">
        <v>492</v>
      </c>
      <c r="E361" s="272" t="s">
        <v>1772</v>
      </c>
    </row>
    <row r="362" spans="2:5">
      <c r="B362" s="273">
        <v>45309</v>
      </c>
      <c r="C362" s="275">
        <v>0.66666666666666663</v>
      </c>
      <c r="D362" s="272" t="s">
        <v>796</v>
      </c>
      <c r="E362" s="272" t="s">
        <v>1771</v>
      </c>
    </row>
    <row r="363" spans="2:5">
      <c r="B363" s="273">
        <v>45309</v>
      </c>
      <c r="C363" s="275">
        <v>0.66666666666666663</v>
      </c>
      <c r="D363" s="272" t="s">
        <v>690</v>
      </c>
      <c r="E363" s="272" t="s">
        <v>1771</v>
      </c>
    </row>
    <row r="364" spans="2:5">
      <c r="B364" s="273">
        <v>45309</v>
      </c>
      <c r="C364" s="275">
        <v>0.66666666666666663</v>
      </c>
      <c r="D364" s="272" t="s">
        <v>1773</v>
      </c>
      <c r="E364" s="272" t="s">
        <v>1771</v>
      </c>
    </row>
    <row r="365" spans="2:5">
      <c r="B365" s="273">
        <v>45309</v>
      </c>
      <c r="C365" s="275">
        <v>0.66666666666666663</v>
      </c>
      <c r="D365" s="272" t="s">
        <v>1132</v>
      </c>
      <c r="E365" s="272" t="s">
        <v>1772</v>
      </c>
    </row>
    <row r="366" spans="2:5">
      <c r="B366" s="273">
        <v>45309</v>
      </c>
      <c r="C366" s="275">
        <v>0.66666666666666663</v>
      </c>
      <c r="D366" s="272" t="s">
        <v>1474</v>
      </c>
      <c r="E366" s="272" t="s">
        <v>1771</v>
      </c>
    </row>
    <row r="367" spans="2:5">
      <c r="B367" s="273">
        <v>45309</v>
      </c>
      <c r="C367" s="275">
        <v>0.66666666666666663</v>
      </c>
      <c r="D367" s="272" t="s">
        <v>1775</v>
      </c>
      <c r="E367" s="272" t="s">
        <v>1771</v>
      </c>
    </row>
    <row r="368" spans="2:5">
      <c r="B368" s="273">
        <v>45310</v>
      </c>
      <c r="C368" s="275">
        <v>0.66666666666666663</v>
      </c>
      <c r="D368" s="272" t="s">
        <v>1712</v>
      </c>
      <c r="E368" s="272" t="s">
        <v>1771</v>
      </c>
    </row>
    <row r="369" spans="2:5">
      <c r="B369" s="273">
        <v>45310</v>
      </c>
      <c r="C369" s="275">
        <v>0.16666666666666666</v>
      </c>
      <c r="D369" s="272" t="s">
        <v>482</v>
      </c>
      <c r="E369" s="272" t="s">
        <v>1771</v>
      </c>
    </row>
    <row r="370" spans="2:5">
      <c r="B370" s="273">
        <v>45310</v>
      </c>
      <c r="C370" s="275">
        <v>0.16666666666666666</v>
      </c>
      <c r="D370" s="272" t="s">
        <v>642</v>
      </c>
      <c r="E370" s="272" t="s">
        <v>1772</v>
      </c>
    </row>
    <row r="371" spans="2:5">
      <c r="B371" s="273">
        <v>45310</v>
      </c>
      <c r="C371" s="275">
        <v>0.16666666666666666</v>
      </c>
      <c r="D371" s="272" t="s">
        <v>909</v>
      </c>
      <c r="E371" s="272" t="s">
        <v>1772</v>
      </c>
    </row>
    <row r="372" spans="2:5">
      <c r="B372" s="273">
        <v>45310</v>
      </c>
      <c r="C372" s="275">
        <v>0.16666666666666666</v>
      </c>
      <c r="D372" s="272" t="s">
        <v>492</v>
      </c>
      <c r="E372" s="272" t="s">
        <v>1772</v>
      </c>
    </row>
    <row r="373" spans="2:5">
      <c r="B373" s="273">
        <v>45310</v>
      </c>
      <c r="C373" s="275">
        <v>0.16666666666666666</v>
      </c>
      <c r="D373" s="272" t="s">
        <v>796</v>
      </c>
      <c r="E373" s="272" t="s">
        <v>1771</v>
      </c>
    </row>
    <row r="374" spans="2:5">
      <c r="B374" s="273">
        <v>45310</v>
      </c>
      <c r="C374" s="275">
        <v>0.16666666666666666</v>
      </c>
      <c r="D374" s="272" t="s">
        <v>690</v>
      </c>
      <c r="E374" s="272" t="s">
        <v>1771</v>
      </c>
    </row>
    <row r="375" spans="2:5">
      <c r="B375" s="273">
        <v>45310</v>
      </c>
      <c r="C375" s="275">
        <v>0.16666666666666666</v>
      </c>
      <c r="D375" s="272" t="s">
        <v>1773</v>
      </c>
      <c r="E375" s="272" t="s">
        <v>1771</v>
      </c>
    </row>
    <row r="376" spans="2:5">
      <c r="B376" s="273">
        <v>45310</v>
      </c>
      <c r="C376" s="275">
        <v>0.16666666666666666</v>
      </c>
      <c r="D376" s="272" t="s">
        <v>1132</v>
      </c>
      <c r="E376" s="272" t="s">
        <v>1772</v>
      </c>
    </row>
    <row r="377" spans="2:5">
      <c r="B377" s="273">
        <v>45310</v>
      </c>
      <c r="C377" s="275">
        <v>0.16666666666666666</v>
      </c>
      <c r="D377" s="272" t="s">
        <v>1474</v>
      </c>
      <c r="E377" s="272" t="s">
        <v>1771</v>
      </c>
    </row>
    <row r="378" spans="2:5">
      <c r="B378" s="273">
        <v>45310</v>
      </c>
      <c r="C378" s="275">
        <v>0.16666666666666666</v>
      </c>
      <c r="D378" s="272" t="s">
        <v>1775</v>
      </c>
      <c r="E378" s="272" t="s">
        <v>1771</v>
      </c>
    </row>
    <row r="379" spans="2:5">
      <c r="B379" s="273">
        <v>45310</v>
      </c>
      <c r="C379" s="275">
        <v>0.16666666666666666</v>
      </c>
      <c r="D379" s="272" t="s">
        <v>1712</v>
      </c>
      <c r="E379" s="272" t="s">
        <v>1771</v>
      </c>
    </row>
    <row r="380" spans="2:5">
      <c r="B380" s="273">
        <v>45310</v>
      </c>
      <c r="C380" s="275">
        <v>0.66666666666666663</v>
      </c>
      <c r="D380" s="272" t="s">
        <v>482</v>
      </c>
      <c r="E380" s="272" t="s">
        <v>1771</v>
      </c>
    </row>
    <row r="381" spans="2:5">
      <c r="B381" s="273">
        <v>45310</v>
      </c>
      <c r="C381" s="275">
        <v>0.66666666666666663</v>
      </c>
      <c r="D381" s="272" t="s">
        <v>642</v>
      </c>
      <c r="E381" s="272" t="s">
        <v>1772</v>
      </c>
    </row>
    <row r="382" spans="2:5">
      <c r="B382" s="273">
        <v>45310</v>
      </c>
      <c r="C382" s="275">
        <v>0.66666666666666663</v>
      </c>
      <c r="D382" s="272" t="s">
        <v>909</v>
      </c>
      <c r="E382" s="272" t="s">
        <v>1772</v>
      </c>
    </row>
    <row r="383" spans="2:5">
      <c r="B383" s="273">
        <v>45310</v>
      </c>
      <c r="C383" s="275">
        <v>0.66666666666666663</v>
      </c>
      <c r="D383" s="272" t="s">
        <v>492</v>
      </c>
      <c r="E383" s="272" t="s">
        <v>1772</v>
      </c>
    </row>
    <row r="384" spans="2:5">
      <c r="B384" s="273">
        <v>45310</v>
      </c>
      <c r="C384" s="275">
        <v>0.66666666666666663</v>
      </c>
      <c r="D384" s="272" t="s">
        <v>796</v>
      </c>
      <c r="E384" s="272" t="s">
        <v>1771</v>
      </c>
    </row>
    <row r="385" spans="2:5">
      <c r="B385" s="273">
        <v>45310</v>
      </c>
      <c r="C385" s="275">
        <v>0.66666666666666663</v>
      </c>
      <c r="D385" s="272" t="s">
        <v>690</v>
      </c>
      <c r="E385" s="272" t="s">
        <v>1771</v>
      </c>
    </row>
    <row r="386" spans="2:5">
      <c r="B386" s="273">
        <v>45310</v>
      </c>
      <c r="C386" s="275">
        <v>0.66666666666666663</v>
      </c>
      <c r="D386" s="272" t="s">
        <v>1773</v>
      </c>
      <c r="E386" s="272" t="s">
        <v>1771</v>
      </c>
    </row>
    <row r="387" spans="2:5">
      <c r="B387" s="273">
        <v>45310</v>
      </c>
      <c r="C387" s="275">
        <v>0.66666666666666663</v>
      </c>
      <c r="D387" s="272" t="s">
        <v>1132</v>
      </c>
      <c r="E387" s="272" t="s">
        <v>1772</v>
      </c>
    </row>
    <row r="388" spans="2:5">
      <c r="B388" s="273">
        <v>45310</v>
      </c>
      <c r="C388" s="275">
        <v>0.66666666666666663</v>
      </c>
      <c r="D388" s="272" t="s">
        <v>1474</v>
      </c>
      <c r="E388" s="272" t="s">
        <v>1771</v>
      </c>
    </row>
    <row r="389" spans="2:5">
      <c r="B389" s="273">
        <v>45310</v>
      </c>
      <c r="C389" s="275">
        <v>0.66666666666666663</v>
      </c>
      <c r="D389" s="272" t="s">
        <v>1775</v>
      </c>
      <c r="E389" s="272" t="s">
        <v>1771</v>
      </c>
    </row>
    <row r="390" spans="2:5">
      <c r="B390" s="273">
        <v>45310</v>
      </c>
      <c r="C390" s="275">
        <v>0.66666666666666663</v>
      </c>
      <c r="D390" s="272" t="s">
        <v>1712</v>
      </c>
      <c r="E390" s="272" t="s">
        <v>1771</v>
      </c>
    </row>
    <row r="391" spans="2:5">
      <c r="B391" s="273">
        <v>45311</v>
      </c>
      <c r="C391" s="275">
        <v>0.16666666666666666</v>
      </c>
      <c r="D391" s="272" t="s">
        <v>482</v>
      </c>
      <c r="E391" s="272" t="s">
        <v>1771</v>
      </c>
    </row>
    <row r="392" spans="2:5">
      <c r="B392" s="273">
        <v>45311</v>
      </c>
      <c r="C392" s="275">
        <v>0.16666666666666666</v>
      </c>
      <c r="D392" s="272" t="s">
        <v>642</v>
      </c>
      <c r="E392" s="272" t="s">
        <v>1772</v>
      </c>
    </row>
    <row r="393" spans="2:5">
      <c r="B393" s="273">
        <v>45311</v>
      </c>
      <c r="C393" s="275">
        <v>0.16666666666666666</v>
      </c>
      <c r="D393" s="272" t="s">
        <v>909</v>
      </c>
      <c r="E393" s="272" t="s">
        <v>1772</v>
      </c>
    </row>
    <row r="394" spans="2:5">
      <c r="B394" s="273">
        <v>45311</v>
      </c>
      <c r="C394" s="275">
        <v>0.16666666666666666</v>
      </c>
      <c r="D394" s="272" t="s">
        <v>492</v>
      </c>
      <c r="E394" s="272" t="s">
        <v>1772</v>
      </c>
    </row>
    <row r="395" spans="2:5">
      <c r="B395" s="273">
        <v>45311</v>
      </c>
      <c r="C395" s="275">
        <v>0.16666666666666666</v>
      </c>
      <c r="D395" s="272" t="s">
        <v>796</v>
      </c>
      <c r="E395" s="272" t="s">
        <v>1771</v>
      </c>
    </row>
    <row r="396" spans="2:5">
      <c r="B396" s="273">
        <v>45311</v>
      </c>
      <c r="C396" s="275">
        <v>0.16666666666666666</v>
      </c>
      <c r="D396" s="272" t="s">
        <v>690</v>
      </c>
      <c r="E396" s="272" t="s">
        <v>1771</v>
      </c>
    </row>
    <row r="397" spans="2:5">
      <c r="B397" s="273">
        <v>45311</v>
      </c>
      <c r="C397" s="275">
        <v>0.16666666666666666</v>
      </c>
      <c r="D397" s="272" t="s">
        <v>1773</v>
      </c>
      <c r="E397" s="272" t="s">
        <v>1771</v>
      </c>
    </row>
    <row r="398" spans="2:5">
      <c r="B398" s="273">
        <v>45311</v>
      </c>
      <c r="C398" s="275">
        <v>0.16666666666666666</v>
      </c>
      <c r="D398" s="272" t="s">
        <v>1132</v>
      </c>
      <c r="E398" s="272" t="s">
        <v>1772</v>
      </c>
    </row>
    <row r="399" spans="2:5">
      <c r="B399" s="273">
        <v>45311</v>
      </c>
      <c r="C399" s="275">
        <v>0.16666666666666666</v>
      </c>
      <c r="D399" s="272" t="s">
        <v>1474</v>
      </c>
      <c r="E399" s="272" t="s">
        <v>1771</v>
      </c>
    </row>
    <row r="400" spans="2:5">
      <c r="B400" s="273">
        <v>45311</v>
      </c>
      <c r="C400" s="275">
        <v>0.16666666666666666</v>
      </c>
      <c r="D400" s="272" t="s">
        <v>1775</v>
      </c>
      <c r="E400" s="272" t="s">
        <v>1771</v>
      </c>
    </row>
    <row r="401" spans="2:5">
      <c r="B401" s="273">
        <v>45311</v>
      </c>
      <c r="C401" s="275">
        <v>0.16666666666666666</v>
      </c>
      <c r="D401" s="272" t="s">
        <v>1712</v>
      </c>
      <c r="E401" s="272" t="s">
        <v>1771</v>
      </c>
    </row>
    <row r="402" spans="2:5">
      <c r="B402" s="273">
        <v>45311</v>
      </c>
      <c r="C402" s="275">
        <v>0.66666666666666663</v>
      </c>
      <c r="D402" s="272" t="s">
        <v>482</v>
      </c>
      <c r="E402" s="272" t="s">
        <v>1771</v>
      </c>
    </row>
    <row r="403" spans="2:5">
      <c r="B403" s="273">
        <v>45311</v>
      </c>
      <c r="C403" s="275">
        <v>0.66666666666666663</v>
      </c>
      <c r="D403" s="272" t="s">
        <v>642</v>
      </c>
      <c r="E403" s="272" t="s">
        <v>1772</v>
      </c>
    </row>
    <row r="404" spans="2:5">
      <c r="B404" s="273">
        <v>45311</v>
      </c>
      <c r="C404" s="275">
        <v>0.66666666666666663</v>
      </c>
      <c r="D404" s="272" t="s">
        <v>909</v>
      </c>
      <c r="E404" s="272" t="s">
        <v>1772</v>
      </c>
    </row>
    <row r="405" spans="2:5">
      <c r="B405" s="273">
        <v>45311</v>
      </c>
      <c r="C405" s="275">
        <v>0.66666666666666663</v>
      </c>
      <c r="D405" s="272" t="s">
        <v>492</v>
      </c>
      <c r="E405" s="272" t="s">
        <v>1772</v>
      </c>
    </row>
    <row r="406" spans="2:5">
      <c r="B406" s="273">
        <v>45311</v>
      </c>
      <c r="C406" s="275">
        <v>0.66666666666666663</v>
      </c>
      <c r="D406" s="272" t="s">
        <v>796</v>
      </c>
      <c r="E406" s="272" t="s">
        <v>1771</v>
      </c>
    </row>
    <row r="407" spans="2:5">
      <c r="B407" s="273">
        <v>45311</v>
      </c>
      <c r="C407" s="275">
        <v>0.66666666666666663</v>
      </c>
      <c r="D407" s="272" t="s">
        <v>690</v>
      </c>
      <c r="E407" s="272" t="s">
        <v>1771</v>
      </c>
    </row>
    <row r="408" spans="2:5">
      <c r="B408" s="273">
        <v>45311</v>
      </c>
      <c r="C408" s="275">
        <v>0.66666666666666663</v>
      </c>
      <c r="D408" s="272" t="s">
        <v>1773</v>
      </c>
      <c r="E408" s="272" t="s">
        <v>1771</v>
      </c>
    </row>
    <row r="409" spans="2:5">
      <c r="B409" s="273">
        <v>45311</v>
      </c>
      <c r="C409" s="275">
        <v>0.66666666666666663</v>
      </c>
      <c r="D409" s="272" t="s">
        <v>1132</v>
      </c>
      <c r="E409" s="272" t="s">
        <v>1772</v>
      </c>
    </row>
    <row r="410" spans="2:5">
      <c r="B410" s="273">
        <v>45311</v>
      </c>
      <c r="C410" s="275">
        <v>0.66666666666666663</v>
      </c>
      <c r="D410" s="272" t="s">
        <v>1474</v>
      </c>
      <c r="E410" s="272" t="s">
        <v>1771</v>
      </c>
    </row>
    <row r="411" spans="2:5">
      <c r="B411" s="273">
        <v>45311</v>
      </c>
      <c r="C411" s="275">
        <v>0.66666666666666663</v>
      </c>
      <c r="D411" s="272" t="s">
        <v>1775</v>
      </c>
      <c r="E411" s="272" t="s">
        <v>1771</v>
      </c>
    </row>
    <row r="412" spans="2:5">
      <c r="B412" s="273">
        <v>45311</v>
      </c>
      <c r="C412" s="275">
        <v>0.66666666666666663</v>
      </c>
      <c r="D412" s="272" t="s">
        <v>1712</v>
      </c>
      <c r="E412" s="272" t="s">
        <v>1771</v>
      </c>
    </row>
    <row r="413" spans="2:5">
      <c r="B413" s="273">
        <v>45312</v>
      </c>
      <c r="C413" s="275">
        <v>0.16666666666666666</v>
      </c>
      <c r="D413" s="272" t="s">
        <v>482</v>
      </c>
      <c r="E413" s="272" t="s">
        <v>1771</v>
      </c>
    </row>
    <row r="414" spans="2:5">
      <c r="B414" s="273">
        <v>45312</v>
      </c>
      <c r="C414" s="275">
        <v>0.16666666666666666</v>
      </c>
      <c r="D414" s="272" t="s">
        <v>642</v>
      </c>
      <c r="E414" s="272" t="s">
        <v>1772</v>
      </c>
    </row>
    <row r="415" spans="2:5">
      <c r="B415" s="273">
        <v>45312</v>
      </c>
      <c r="C415" s="275">
        <v>0.16666666666666666</v>
      </c>
      <c r="D415" s="272" t="s">
        <v>909</v>
      </c>
      <c r="E415" s="272" t="s">
        <v>1772</v>
      </c>
    </row>
    <row r="416" spans="2:5">
      <c r="B416" s="273">
        <v>45312</v>
      </c>
      <c r="C416" s="275">
        <v>0.16666666666666666</v>
      </c>
      <c r="D416" s="272" t="s">
        <v>492</v>
      </c>
      <c r="E416" s="272" t="s">
        <v>1772</v>
      </c>
    </row>
    <row r="417" spans="2:5">
      <c r="B417" s="273">
        <v>45312</v>
      </c>
      <c r="C417" s="275">
        <v>0.16666666666666666</v>
      </c>
      <c r="D417" s="272" t="s">
        <v>796</v>
      </c>
      <c r="E417" s="272" t="s">
        <v>1771</v>
      </c>
    </row>
    <row r="418" spans="2:5">
      <c r="B418" s="273">
        <v>45312</v>
      </c>
      <c r="C418" s="275">
        <v>0.16666666666666666</v>
      </c>
      <c r="D418" s="272" t="s">
        <v>690</v>
      </c>
      <c r="E418" s="272" t="s">
        <v>1771</v>
      </c>
    </row>
    <row r="419" spans="2:5">
      <c r="B419" s="273">
        <v>45312</v>
      </c>
      <c r="C419" s="275">
        <v>0.16666666666666666</v>
      </c>
      <c r="D419" s="272" t="s">
        <v>1773</v>
      </c>
      <c r="E419" s="272" t="s">
        <v>1771</v>
      </c>
    </row>
    <row r="420" spans="2:5">
      <c r="B420" s="273">
        <v>45312</v>
      </c>
      <c r="C420" s="275">
        <v>0.16666666666666666</v>
      </c>
      <c r="D420" s="272" t="s">
        <v>1132</v>
      </c>
      <c r="E420" s="272" t="s">
        <v>1772</v>
      </c>
    </row>
    <row r="421" spans="2:5">
      <c r="B421" s="273">
        <v>45312</v>
      </c>
      <c r="C421" s="275">
        <v>0.16666666666666666</v>
      </c>
      <c r="D421" s="272" t="s">
        <v>1474</v>
      </c>
      <c r="E421" s="272" t="s">
        <v>1771</v>
      </c>
    </row>
    <row r="422" spans="2:5">
      <c r="B422" s="273">
        <v>45312</v>
      </c>
      <c r="C422" s="275">
        <v>0.16666666666666666</v>
      </c>
      <c r="D422" s="272" t="s">
        <v>1775</v>
      </c>
      <c r="E422" s="272" t="s">
        <v>2331</v>
      </c>
    </row>
    <row r="423" spans="2:5">
      <c r="B423" s="273">
        <v>45312</v>
      </c>
      <c r="C423" s="275">
        <v>0.16666666666666666</v>
      </c>
      <c r="D423" s="272" t="s">
        <v>1712</v>
      </c>
      <c r="E423" s="272" t="s">
        <v>1771</v>
      </c>
    </row>
    <row r="424" spans="2:5">
      <c r="B424" s="273">
        <v>45312</v>
      </c>
      <c r="C424" s="275">
        <v>0.66666666666666663</v>
      </c>
      <c r="D424" s="272" t="s">
        <v>482</v>
      </c>
      <c r="E424" s="272" t="s">
        <v>1771</v>
      </c>
    </row>
    <row r="425" spans="2:5">
      <c r="B425" s="273">
        <v>45312</v>
      </c>
      <c r="C425" s="275">
        <v>0.66666666666666663</v>
      </c>
      <c r="D425" s="272" t="s">
        <v>642</v>
      </c>
      <c r="E425" s="272" t="s">
        <v>1772</v>
      </c>
    </row>
    <row r="426" spans="2:5">
      <c r="B426" s="273">
        <v>45312</v>
      </c>
      <c r="C426" s="275">
        <v>0.66666666666666663</v>
      </c>
      <c r="D426" s="272" t="s">
        <v>909</v>
      </c>
      <c r="E426" s="272" t="s">
        <v>1772</v>
      </c>
    </row>
    <row r="427" spans="2:5">
      <c r="B427" s="273">
        <v>45312</v>
      </c>
      <c r="C427" s="275">
        <v>0.66666666666666663</v>
      </c>
      <c r="D427" s="272" t="s">
        <v>492</v>
      </c>
      <c r="E427" s="272" t="s">
        <v>1772</v>
      </c>
    </row>
    <row r="428" spans="2:5">
      <c r="B428" s="273">
        <v>45312</v>
      </c>
      <c r="C428" s="275">
        <v>0.66666666666666663</v>
      </c>
      <c r="D428" s="272" t="s">
        <v>796</v>
      </c>
      <c r="E428" s="272" t="s">
        <v>1771</v>
      </c>
    </row>
    <row r="429" spans="2:5">
      <c r="B429" s="273">
        <v>45312</v>
      </c>
      <c r="C429" s="275">
        <v>0.66666666666666663</v>
      </c>
      <c r="D429" s="272" t="s">
        <v>690</v>
      </c>
      <c r="E429" s="272" t="s">
        <v>1771</v>
      </c>
    </row>
    <row r="430" spans="2:5">
      <c r="B430" s="273">
        <v>45312</v>
      </c>
      <c r="C430" s="275">
        <v>0.66666666666666663</v>
      </c>
      <c r="D430" s="272" t="s">
        <v>1773</v>
      </c>
      <c r="E430" s="272" t="s">
        <v>1771</v>
      </c>
    </row>
    <row r="431" spans="2:5">
      <c r="B431" s="273">
        <v>45312</v>
      </c>
      <c r="C431" s="275">
        <v>0.66666666666666663</v>
      </c>
      <c r="D431" s="272" t="s">
        <v>1132</v>
      </c>
      <c r="E431" s="272" t="s">
        <v>1772</v>
      </c>
    </row>
    <row r="432" spans="2:5">
      <c r="B432" s="273">
        <v>45312</v>
      </c>
      <c r="C432" s="275">
        <v>0.66666666666666663</v>
      </c>
      <c r="D432" s="272" t="s">
        <v>1474</v>
      </c>
      <c r="E432" s="272" t="s">
        <v>1771</v>
      </c>
    </row>
    <row r="433" spans="2:5">
      <c r="B433" s="273">
        <v>45312</v>
      </c>
      <c r="C433" s="275">
        <v>0.66666666666666663</v>
      </c>
      <c r="D433" s="272" t="s">
        <v>1775</v>
      </c>
      <c r="E433" s="272" t="s">
        <v>2331</v>
      </c>
    </row>
    <row r="434" spans="2:5">
      <c r="B434" s="273">
        <v>45312</v>
      </c>
      <c r="C434" s="275">
        <v>0.66666666666666663</v>
      </c>
      <c r="D434" s="272" t="s">
        <v>1712</v>
      </c>
      <c r="E434" s="272" t="s">
        <v>1771</v>
      </c>
    </row>
    <row r="435" spans="2:5">
      <c r="B435" s="273">
        <v>45313</v>
      </c>
      <c r="C435" s="275">
        <v>0.16666666666666666</v>
      </c>
      <c r="D435" s="272" t="s">
        <v>482</v>
      </c>
      <c r="E435" s="272" t="s">
        <v>1771</v>
      </c>
    </row>
    <row r="436" spans="2:5">
      <c r="B436" s="273">
        <v>45313</v>
      </c>
      <c r="C436" s="275">
        <v>0.16666666666666666</v>
      </c>
      <c r="D436" s="272" t="s">
        <v>642</v>
      </c>
      <c r="E436" s="272" t="s">
        <v>1772</v>
      </c>
    </row>
    <row r="437" spans="2:5">
      <c r="B437" s="273">
        <v>45313</v>
      </c>
      <c r="C437" s="275">
        <v>0.16666666666666666</v>
      </c>
      <c r="D437" s="272" t="s">
        <v>909</v>
      </c>
      <c r="E437" s="272" t="s">
        <v>1772</v>
      </c>
    </row>
    <row r="438" spans="2:5">
      <c r="B438" s="273">
        <v>45313</v>
      </c>
      <c r="C438" s="275">
        <v>0.16666666666666666</v>
      </c>
      <c r="D438" s="272" t="s">
        <v>492</v>
      </c>
      <c r="E438" s="272" t="s">
        <v>1772</v>
      </c>
    </row>
    <row r="439" spans="2:5">
      <c r="B439" s="273">
        <v>45313</v>
      </c>
      <c r="C439" s="275">
        <v>0.16666666666666666</v>
      </c>
      <c r="D439" s="272" t="s">
        <v>796</v>
      </c>
      <c r="E439" s="272" t="s">
        <v>1771</v>
      </c>
    </row>
    <row r="440" spans="2:5">
      <c r="B440" s="273">
        <v>45313</v>
      </c>
      <c r="C440" s="275">
        <v>0.16666666666666666</v>
      </c>
      <c r="D440" s="272" t="s">
        <v>690</v>
      </c>
      <c r="E440" s="272" t="s">
        <v>1771</v>
      </c>
    </row>
    <row r="441" spans="2:5">
      <c r="B441" s="273">
        <v>45313</v>
      </c>
      <c r="C441" s="275">
        <v>0.16666666666666666</v>
      </c>
      <c r="D441" s="272" t="s">
        <v>1773</v>
      </c>
      <c r="E441" s="272" t="s">
        <v>1771</v>
      </c>
    </row>
    <row r="442" spans="2:5">
      <c r="B442" s="273">
        <v>45313</v>
      </c>
      <c r="C442" s="275">
        <v>0.16666666666666666</v>
      </c>
      <c r="D442" s="272" t="s">
        <v>1132</v>
      </c>
      <c r="E442" s="272" t="s">
        <v>1772</v>
      </c>
    </row>
    <row r="443" spans="2:5">
      <c r="B443" s="273">
        <v>45313</v>
      </c>
      <c r="C443" s="275">
        <v>0.16666666666666666</v>
      </c>
      <c r="D443" s="272" t="s">
        <v>1474</v>
      </c>
      <c r="E443" s="272" t="s">
        <v>1771</v>
      </c>
    </row>
    <row r="444" spans="2:5">
      <c r="B444" s="273">
        <v>45313</v>
      </c>
      <c r="C444" s="275">
        <v>0.16666666666666666</v>
      </c>
      <c r="D444" s="272" t="s">
        <v>1775</v>
      </c>
      <c r="E444" s="272" t="s">
        <v>2331</v>
      </c>
    </row>
    <row r="445" spans="2:5">
      <c r="B445" s="273">
        <v>45313</v>
      </c>
      <c r="C445" s="275">
        <v>0.16666666666666666</v>
      </c>
      <c r="D445" s="272" t="s">
        <v>1712</v>
      </c>
      <c r="E445" s="272" t="s">
        <v>1771</v>
      </c>
    </row>
    <row r="446" spans="2:5">
      <c r="B446" s="273">
        <v>45313</v>
      </c>
      <c r="C446" s="275">
        <v>0.66666666666666663</v>
      </c>
      <c r="D446" s="272" t="s">
        <v>482</v>
      </c>
      <c r="E446" s="272" t="s">
        <v>1771</v>
      </c>
    </row>
    <row r="447" spans="2:5">
      <c r="B447" s="273">
        <v>45313</v>
      </c>
      <c r="C447" s="275">
        <v>0.66666666666666663</v>
      </c>
      <c r="D447" s="272" t="s">
        <v>642</v>
      </c>
      <c r="E447" s="272" t="s">
        <v>1772</v>
      </c>
    </row>
    <row r="448" spans="2:5">
      <c r="B448" s="273">
        <v>45313</v>
      </c>
      <c r="C448" s="275">
        <v>0.66666666666666663</v>
      </c>
      <c r="D448" s="272" t="s">
        <v>909</v>
      </c>
      <c r="E448" s="272" t="s">
        <v>1772</v>
      </c>
    </row>
    <row r="449" spans="2:5">
      <c r="B449" s="273">
        <v>45313</v>
      </c>
      <c r="C449" s="275">
        <v>0.66666666666666663</v>
      </c>
      <c r="D449" s="272" t="s">
        <v>492</v>
      </c>
      <c r="E449" s="272" t="s">
        <v>1772</v>
      </c>
    </row>
    <row r="450" spans="2:5">
      <c r="B450" s="273">
        <v>45313</v>
      </c>
      <c r="C450" s="275">
        <v>0.66666666666666663</v>
      </c>
      <c r="D450" s="272" t="s">
        <v>796</v>
      </c>
      <c r="E450" s="272" t="s">
        <v>1771</v>
      </c>
    </row>
    <row r="451" spans="2:5">
      <c r="B451" s="273">
        <v>45313</v>
      </c>
      <c r="C451" s="275">
        <v>0.66666666666666663</v>
      </c>
      <c r="D451" s="272" t="s">
        <v>690</v>
      </c>
      <c r="E451" s="272" t="s">
        <v>1771</v>
      </c>
    </row>
    <row r="452" spans="2:5">
      <c r="B452" s="273">
        <v>45313</v>
      </c>
      <c r="C452" s="275">
        <v>0.66666666666666663</v>
      </c>
      <c r="D452" s="272" t="s">
        <v>1773</v>
      </c>
      <c r="E452" s="272" t="s">
        <v>1771</v>
      </c>
    </row>
    <row r="453" spans="2:5">
      <c r="B453" s="273">
        <v>45313</v>
      </c>
      <c r="C453" s="275">
        <v>0.66666666666666663</v>
      </c>
      <c r="D453" s="272" t="s">
        <v>1132</v>
      </c>
      <c r="E453" s="272" t="s">
        <v>1772</v>
      </c>
    </row>
    <row r="454" spans="2:5">
      <c r="B454" s="273">
        <v>45313</v>
      </c>
      <c r="C454" s="275">
        <v>0.66666666666666663</v>
      </c>
      <c r="D454" s="272" t="s">
        <v>1474</v>
      </c>
      <c r="E454" s="272" t="s">
        <v>1771</v>
      </c>
    </row>
    <row r="455" spans="2:5">
      <c r="B455" s="273">
        <v>45313</v>
      </c>
      <c r="C455" s="275">
        <v>0.66666666666666663</v>
      </c>
      <c r="D455" s="272" t="s">
        <v>1775</v>
      </c>
      <c r="E455" s="272" t="s">
        <v>2331</v>
      </c>
    </row>
    <row r="456" spans="2:5">
      <c r="B456" s="273">
        <v>45313</v>
      </c>
      <c r="C456" s="275">
        <v>0.66666666666666663</v>
      </c>
      <c r="D456" s="272" t="s">
        <v>1712</v>
      </c>
      <c r="E456" s="272" t="s">
        <v>1771</v>
      </c>
    </row>
    <row r="457" spans="2:5">
      <c r="B457" s="273">
        <v>45314</v>
      </c>
      <c r="C457" s="275">
        <v>0.16666666666666666</v>
      </c>
      <c r="D457" s="272" t="s">
        <v>482</v>
      </c>
      <c r="E457" s="272" t="s">
        <v>1771</v>
      </c>
    </row>
    <row r="458" spans="2:5">
      <c r="B458" s="273">
        <v>45314</v>
      </c>
      <c r="C458" s="275">
        <v>0.16666666666666666</v>
      </c>
      <c r="D458" s="272" t="s">
        <v>642</v>
      </c>
      <c r="E458" s="272" t="s">
        <v>1772</v>
      </c>
    </row>
    <row r="459" spans="2:5">
      <c r="B459" s="273">
        <v>45314</v>
      </c>
      <c r="C459" s="275">
        <v>0.16666666666666666</v>
      </c>
      <c r="D459" s="272" t="s">
        <v>909</v>
      </c>
      <c r="E459" s="272" t="s">
        <v>1772</v>
      </c>
    </row>
    <row r="460" spans="2:5">
      <c r="B460" s="273">
        <v>45314</v>
      </c>
      <c r="C460" s="275">
        <v>0.16666666666666666</v>
      </c>
      <c r="D460" s="272" t="s">
        <v>492</v>
      </c>
      <c r="E460" s="272" t="s">
        <v>1772</v>
      </c>
    </row>
    <row r="461" spans="2:5">
      <c r="B461" s="273">
        <v>45314</v>
      </c>
      <c r="C461" s="275">
        <v>0.16666666666666666</v>
      </c>
      <c r="D461" s="272" t="s">
        <v>796</v>
      </c>
      <c r="E461" s="272" t="s">
        <v>1771</v>
      </c>
    </row>
    <row r="462" spans="2:5">
      <c r="B462" s="273">
        <v>45314</v>
      </c>
      <c r="C462" s="275">
        <v>0.16666666666666666</v>
      </c>
      <c r="D462" s="272" t="s">
        <v>690</v>
      </c>
      <c r="E462" s="272" t="s">
        <v>1771</v>
      </c>
    </row>
    <row r="463" spans="2:5">
      <c r="B463" s="273">
        <v>45314</v>
      </c>
      <c r="C463" s="275">
        <v>0.16666666666666666</v>
      </c>
      <c r="D463" s="272" t="s">
        <v>1773</v>
      </c>
      <c r="E463" s="272" t="s">
        <v>1771</v>
      </c>
    </row>
    <row r="464" spans="2:5">
      <c r="B464" s="273">
        <v>45314</v>
      </c>
      <c r="C464" s="275">
        <v>0.16666666666666666</v>
      </c>
      <c r="D464" s="272" t="s">
        <v>1132</v>
      </c>
      <c r="E464" s="272" t="s">
        <v>1772</v>
      </c>
    </row>
    <row r="465" spans="2:5">
      <c r="B465" s="273">
        <v>45314</v>
      </c>
      <c r="C465" s="275">
        <v>0.16666666666666666</v>
      </c>
      <c r="D465" s="272" t="s">
        <v>1474</v>
      </c>
      <c r="E465" s="272" t="s">
        <v>1771</v>
      </c>
    </row>
    <row r="466" spans="2:5">
      <c r="B466" s="273">
        <v>45314</v>
      </c>
      <c r="C466" s="275">
        <v>0.16666666666666666</v>
      </c>
      <c r="D466" s="272" t="s">
        <v>1775</v>
      </c>
      <c r="E466" s="272" t="s">
        <v>2331</v>
      </c>
    </row>
    <row r="467" spans="2:5">
      <c r="B467" s="273">
        <v>45314</v>
      </c>
      <c r="C467" s="275">
        <v>0.16666666666666666</v>
      </c>
      <c r="D467" s="272" t="s">
        <v>1712</v>
      </c>
      <c r="E467" s="272" t="s">
        <v>1771</v>
      </c>
    </row>
    <row r="468" spans="2:5">
      <c r="B468" s="273">
        <v>45314</v>
      </c>
      <c r="C468" s="275">
        <v>0.66666666666666663</v>
      </c>
      <c r="D468" s="272" t="s">
        <v>482</v>
      </c>
      <c r="E468" s="272" t="s">
        <v>1771</v>
      </c>
    </row>
    <row r="469" spans="2:5">
      <c r="B469" s="273">
        <v>45314</v>
      </c>
      <c r="C469" s="275">
        <v>0.66666666666666663</v>
      </c>
      <c r="D469" s="272" t="s">
        <v>642</v>
      </c>
      <c r="E469" s="272" t="s">
        <v>1772</v>
      </c>
    </row>
    <row r="470" spans="2:5">
      <c r="B470" s="273">
        <v>45314</v>
      </c>
      <c r="C470" s="275">
        <v>0.66666666666666663</v>
      </c>
      <c r="D470" s="272" t="s">
        <v>909</v>
      </c>
      <c r="E470" s="272" t="s">
        <v>1772</v>
      </c>
    </row>
    <row r="471" spans="2:5">
      <c r="B471" s="273">
        <v>45314</v>
      </c>
      <c r="C471" s="275">
        <v>0.66666666666666663</v>
      </c>
      <c r="D471" s="272" t="s">
        <v>492</v>
      </c>
      <c r="E471" s="272" t="s">
        <v>1772</v>
      </c>
    </row>
    <row r="472" spans="2:5">
      <c r="B472" s="273">
        <v>45314</v>
      </c>
      <c r="C472" s="275">
        <v>0.66666666666666663</v>
      </c>
      <c r="D472" s="272" t="s">
        <v>796</v>
      </c>
      <c r="E472" s="272" t="s">
        <v>1771</v>
      </c>
    </row>
    <row r="473" spans="2:5">
      <c r="B473" s="273">
        <v>45314</v>
      </c>
      <c r="C473" s="275">
        <v>0.66666666666666663</v>
      </c>
      <c r="D473" s="272" t="s">
        <v>690</v>
      </c>
      <c r="E473" s="272" t="s">
        <v>1771</v>
      </c>
    </row>
    <row r="474" spans="2:5">
      <c r="B474" s="273">
        <v>45314</v>
      </c>
      <c r="C474" s="275">
        <v>0.66666666666666663</v>
      </c>
      <c r="D474" s="272" t="s">
        <v>1773</v>
      </c>
      <c r="E474" s="272" t="s">
        <v>1771</v>
      </c>
    </row>
    <row r="475" spans="2:5">
      <c r="B475" s="273">
        <v>45314</v>
      </c>
      <c r="C475" s="275">
        <v>0.66666666666666663</v>
      </c>
      <c r="D475" s="272" t="s">
        <v>1132</v>
      </c>
      <c r="E475" s="272" t="s">
        <v>1772</v>
      </c>
    </row>
    <row r="476" spans="2:5">
      <c r="B476" s="273">
        <v>45314</v>
      </c>
      <c r="C476" s="275">
        <v>0.66666666666666663</v>
      </c>
      <c r="D476" s="272" t="s">
        <v>1474</v>
      </c>
      <c r="E476" s="272" t="s">
        <v>1771</v>
      </c>
    </row>
    <row r="477" spans="2:5">
      <c r="B477" s="273">
        <v>45314</v>
      </c>
      <c r="C477" s="275">
        <v>0.66666666666666663</v>
      </c>
      <c r="D477" s="272" t="s">
        <v>1775</v>
      </c>
      <c r="E477" s="272" t="s">
        <v>2331</v>
      </c>
    </row>
    <row r="478" spans="2:5">
      <c r="B478" s="273">
        <v>45314</v>
      </c>
      <c r="C478" s="275">
        <v>0.66666666666666663</v>
      </c>
      <c r="D478" s="272" t="s">
        <v>1712</v>
      </c>
      <c r="E478" s="272" t="s">
        <v>1771</v>
      </c>
    </row>
    <row r="479" spans="2:5">
      <c r="B479" s="273">
        <v>45315</v>
      </c>
      <c r="C479" s="275">
        <v>0.16666666666666666</v>
      </c>
      <c r="D479" s="272" t="s">
        <v>482</v>
      </c>
      <c r="E479" s="272" t="s">
        <v>1771</v>
      </c>
    </row>
    <row r="480" spans="2:5">
      <c r="B480" s="273">
        <v>45315</v>
      </c>
      <c r="C480" s="275">
        <v>0.16666666666666666</v>
      </c>
      <c r="D480" s="272" t="s">
        <v>642</v>
      </c>
      <c r="E480" s="272" t="s">
        <v>1772</v>
      </c>
    </row>
    <row r="481" spans="2:5">
      <c r="B481" s="273">
        <v>45315</v>
      </c>
      <c r="C481" s="275">
        <v>0.16666666666666666</v>
      </c>
      <c r="D481" s="272" t="s">
        <v>909</v>
      </c>
      <c r="E481" s="272" t="s">
        <v>1772</v>
      </c>
    </row>
    <row r="482" spans="2:5">
      <c r="B482" s="273">
        <v>45315</v>
      </c>
      <c r="C482" s="275">
        <v>0.16666666666666666</v>
      </c>
      <c r="D482" s="272" t="s">
        <v>492</v>
      </c>
      <c r="E482" s="272" t="s">
        <v>1772</v>
      </c>
    </row>
    <row r="483" spans="2:5">
      <c r="B483" s="273">
        <v>45315</v>
      </c>
      <c r="C483" s="275">
        <v>0.16666666666666666</v>
      </c>
      <c r="D483" s="272" t="s">
        <v>796</v>
      </c>
      <c r="E483" s="272" t="s">
        <v>1771</v>
      </c>
    </row>
    <row r="484" spans="2:5">
      <c r="B484" s="273">
        <v>45315</v>
      </c>
      <c r="C484" s="275">
        <v>0.16666666666666666</v>
      </c>
      <c r="D484" s="272" t="s">
        <v>690</v>
      </c>
      <c r="E484" s="272" t="s">
        <v>1771</v>
      </c>
    </row>
    <row r="485" spans="2:5">
      <c r="B485" s="273">
        <v>45315</v>
      </c>
      <c r="C485" s="275">
        <v>0.16666666666666666</v>
      </c>
      <c r="D485" s="272" t="s">
        <v>1773</v>
      </c>
      <c r="E485" s="272" t="s">
        <v>1771</v>
      </c>
    </row>
    <row r="486" spans="2:5">
      <c r="B486" s="273">
        <v>45315</v>
      </c>
      <c r="C486" s="275">
        <v>0.16666666666666666</v>
      </c>
      <c r="D486" s="272" t="s">
        <v>1132</v>
      </c>
      <c r="E486" s="272" t="s">
        <v>1772</v>
      </c>
    </row>
    <row r="487" spans="2:5">
      <c r="B487" s="273">
        <v>45315</v>
      </c>
      <c r="C487" s="275">
        <v>0.16666666666666666</v>
      </c>
      <c r="D487" s="272" t="s">
        <v>1474</v>
      </c>
      <c r="E487" s="272" t="s">
        <v>1771</v>
      </c>
    </row>
    <row r="488" spans="2:5">
      <c r="B488" s="273">
        <v>45315</v>
      </c>
      <c r="C488" s="275">
        <v>0.16666666666666666</v>
      </c>
      <c r="D488" s="272" t="s">
        <v>1775</v>
      </c>
      <c r="E488" s="272" t="s">
        <v>2331</v>
      </c>
    </row>
    <row r="489" spans="2:5">
      <c r="B489" s="273">
        <v>45315</v>
      </c>
      <c r="C489" s="275">
        <v>0.16666666666666666</v>
      </c>
      <c r="D489" s="272" t="s">
        <v>1712</v>
      </c>
      <c r="E489" s="272" t="s">
        <v>1771</v>
      </c>
    </row>
    <row r="490" spans="2:5">
      <c r="B490" s="273">
        <v>45315</v>
      </c>
      <c r="C490" s="275">
        <v>0.66666666666666663</v>
      </c>
      <c r="D490" s="272" t="s">
        <v>482</v>
      </c>
      <c r="E490" s="272" t="s">
        <v>1771</v>
      </c>
    </row>
    <row r="491" spans="2:5">
      <c r="B491" s="273">
        <v>45315</v>
      </c>
      <c r="C491" s="275">
        <v>0.66666666666666663</v>
      </c>
      <c r="D491" s="272" t="s">
        <v>642</v>
      </c>
      <c r="E491" s="272" t="s">
        <v>1772</v>
      </c>
    </row>
    <row r="492" spans="2:5">
      <c r="B492" s="273">
        <v>45315</v>
      </c>
      <c r="C492" s="275">
        <v>0.66666666666666663</v>
      </c>
      <c r="D492" s="272" t="s">
        <v>909</v>
      </c>
      <c r="E492" s="272" t="s">
        <v>1772</v>
      </c>
    </row>
    <row r="493" spans="2:5">
      <c r="B493" s="273">
        <v>45315</v>
      </c>
      <c r="C493" s="275">
        <v>0.66666666666666663</v>
      </c>
      <c r="D493" s="272" t="s">
        <v>492</v>
      </c>
      <c r="E493" s="272" t="s">
        <v>1772</v>
      </c>
    </row>
    <row r="494" spans="2:5">
      <c r="B494" s="273">
        <v>45315</v>
      </c>
      <c r="C494" s="275">
        <v>0.66666666666666663</v>
      </c>
      <c r="D494" s="272" t="s">
        <v>796</v>
      </c>
      <c r="E494" s="272" t="s">
        <v>1771</v>
      </c>
    </row>
    <row r="495" spans="2:5">
      <c r="B495" s="273">
        <v>45315</v>
      </c>
      <c r="C495" s="275">
        <v>0.66666666666666663</v>
      </c>
      <c r="D495" s="272" t="s">
        <v>690</v>
      </c>
      <c r="E495" s="272" t="s">
        <v>1771</v>
      </c>
    </row>
    <row r="496" spans="2:5">
      <c r="B496" s="273">
        <v>45315</v>
      </c>
      <c r="C496" s="275">
        <v>0.66666666666666663</v>
      </c>
      <c r="D496" s="272" t="s">
        <v>1773</v>
      </c>
      <c r="E496" s="272" t="s">
        <v>1771</v>
      </c>
    </row>
    <row r="497" spans="2:5">
      <c r="B497" s="273">
        <v>45315</v>
      </c>
      <c r="C497" s="275">
        <v>0.66666666666666663</v>
      </c>
      <c r="D497" s="272" t="s">
        <v>1132</v>
      </c>
      <c r="E497" s="272" t="s">
        <v>1772</v>
      </c>
    </row>
    <row r="498" spans="2:5">
      <c r="B498" s="273">
        <v>45315</v>
      </c>
      <c r="C498" s="275">
        <v>0.66666666666666663</v>
      </c>
      <c r="D498" s="272" t="s">
        <v>1474</v>
      </c>
      <c r="E498" s="272" t="s">
        <v>1771</v>
      </c>
    </row>
    <row r="499" spans="2:5">
      <c r="B499" s="273">
        <v>45315</v>
      </c>
      <c r="C499" s="275">
        <v>0.66666666666666663</v>
      </c>
      <c r="D499" s="272" t="s">
        <v>1775</v>
      </c>
      <c r="E499" s="272" t="s">
        <v>2331</v>
      </c>
    </row>
    <row r="500" spans="2:5">
      <c r="B500" s="273">
        <v>45315</v>
      </c>
      <c r="C500" s="275">
        <v>0.66666666666666663</v>
      </c>
      <c r="D500" s="272" t="s">
        <v>1712</v>
      </c>
      <c r="E500" s="272" t="s">
        <v>1771</v>
      </c>
    </row>
    <row r="501" spans="2:5">
      <c r="B501" s="273">
        <v>45316</v>
      </c>
      <c r="C501" s="275">
        <v>0.16666666666666666</v>
      </c>
      <c r="D501" s="272" t="s">
        <v>482</v>
      </c>
      <c r="E501" s="272" t="s">
        <v>1771</v>
      </c>
    </row>
    <row r="502" spans="2:5">
      <c r="B502" s="273">
        <v>45316</v>
      </c>
      <c r="C502" s="275">
        <v>0.16666666666666666</v>
      </c>
      <c r="D502" s="272" t="s">
        <v>642</v>
      </c>
      <c r="E502" s="272" t="s">
        <v>1772</v>
      </c>
    </row>
    <row r="503" spans="2:5">
      <c r="B503" s="273">
        <v>45316</v>
      </c>
      <c r="C503" s="275">
        <v>0.16666666666666666</v>
      </c>
      <c r="D503" s="272" t="s">
        <v>909</v>
      </c>
      <c r="E503" s="272" t="s">
        <v>1772</v>
      </c>
    </row>
    <row r="504" spans="2:5">
      <c r="B504" s="273">
        <v>45316</v>
      </c>
      <c r="C504" s="275">
        <v>0.16666666666666666</v>
      </c>
      <c r="D504" s="272" t="s">
        <v>492</v>
      </c>
      <c r="E504" s="272" t="s">
        <v>1772</v>
      </c>
    </row>
    <row r="505" spans="2:5">
      <c r="B505" s="273">
        <v>45316</v>
      </c>
      <c r="C505" s="275">
        <v>0.16666666666666666</v>
      </c>
      <c r="D505" s="272" t="s">
        <v>796</v>
      </c>
      <c r="E505" s="272" t="s">
        <v>1771</v>
      </c>
    </row>
    <row r="506" spans="2:5">
      <c r="B506" s="273">
        <v>45316</v>
      </c>
      <c r="C506" s="275">
        <v>0.16666666666666666</v>
      </c>
      <c r="D506" s="272" t="s">
        <v>690</v>
      </c>
      <c r="E506" s="272" t="s">
        <v>1771</v>
      </c>
    </row>
    <row r="507" spans="2:5">
      <c r="B507" s="273">
        <v>45316</v>
      </c>
      <c r="C507" s="275">
        <v>0.16666666666666666</v>
      </c>
      <c r="D507" s="272" t="s">
        <v>1773</v>
      </c>
      <c r="E507" s="272" t="s">
        <v>1771</v>
      </c>
    </row>
    <row r="508" spans="2:5">
      <c r="B508" s="273">
        <v>45316</v>
      </c>
      <c r="C508" s="275">
        <v>0.16666666666666666</v>
      </c>
      <c r="D508" s="272" t="s">
        <v>1132</v>
      </c>
      <c r="E508" s="272" t="s">
        <v>1772</v>
      </c>
    </row>
    <row r="509" spans="2:5">
      <c r="B509" s="273">
        <v>45316</v>
      </c>
      <c r="C509" s="275">
        <v>0.16666666666666666</v>
      </c>
      <c r="D509" s="272" t="s">
        <v>1474</v>
      </c>
      <c r="E509" s="272" t="s">
        <v>1771</v>
      </c>
    </row>
    <row r="510" spans="2:5">
      <c r="B510" s="273">
        <v>45316</v>
      </c>
      <c r="C510" s="275">
        <v>0.16666666666666666</v>
      </c>
      <c r="D510" s="272" t="s">
        <v>1775</v>
      </c>
      <c r="E510" s="272" t="s">
        <v>2331</v>
      </c>
    </row>
    <row r="511" spans="2:5">
      <c r="B511" s="273">
        <v>45316</v>
      </c>
      <c r="C511" s="275">
        <v>0.16666666666666666</v>
      </c>
      <c r="D511" s="272" t="s">
        <v>1712</v>
      </c>
      <c r="E511" s="272" t="s">
        <v>1771</v>
      </c>
    </row>
    <row r="512" spans="2:5">
      <c r="B512" s="273">
        <v>45316</v>
      </c>
      <c r="C512" s="275">
        <v>0.66666666666666663</v>
      </c>
      <c r="D512" s="272" t="s">
        <v>482</v>
      </c>
      <c r="E512" s="272" t="s">
        <v>1771</v>
      </c>
    </row>
    <row r="513" spans="2:5">
      <c r="B513" s="273">
        <v>45316</v>
      </c>
      <c r="C513" s="275">
        <v>0.66666666666666663</v>
      </c>
      <c r="D513" s="272" t="s">
        <v>642</v>
      </c>
      <c r="E513" s="272" t="s">
        <v>1772</v>
      </c>
    </row>
    <row r="514" spans="2:5">
      <c r="B514" s="273">
        <v>45316</v>
      </c>
      <c r="C514" s="275">
        <v>0.66666666666666663</v>
      </c>
      <c r="D514" s="272" t="s">
        <v>909</v>
      </c>
      <c r="E514" s="272" t="s">
        <v>1772</v>
      </c>
    </row>
    <row r="515" spans="2:5">
      <c r="B515" s="273">
        <v>45316</v>
      </c>
      <c r="C515" s="275">
        <v>0.66666666666666663</v>
      </c>
      <c r="D515" s="272" t="s">
        <v>492</v>
      </c>
      <c r="E515" s="272" t="s">
        <v>1772</v>
      </c>
    </row>
    <row r="516" spans="2:5">
      <c r="B516" s="273">
        <v>45316</v>
      </c>
      <c r="C516" s="275">
        <v>0.66666666666666663</v>
      </c>
      <c r="D516" s="272" t="s">
        <v>796</v>
      </c>
      <c r="E516" s="272" t="s">
        <v>1771</v>
      </c>
    </row>
    <row r="517" spans="2:5">
      <c r="B517" s="273">
        <v>45316</v>
      </c>
      <c r="C517" s="275">
        <v>0.66666666666666663</v>
      </c>
      <c r="D517" s="272" t="s">
        <v>690</v>
      </c>
      <c r="E517" s="272" t="s">
        <v>1771</v>
      </c>
    </row>
    <row r="518" spans="2:5">
      <c r="B518" s="273">
        <v>45316</v>
      </c>
      <c r="C518" s="275">
        <v>0.66666666666666663</v>
      </c>
      <c r="D518" s="272" t="s">
        <v>1773</v>
      </c>
      <c r="E518" s="272" t="s">
        <v>1771</v>
      </c>
    </row>
    <row r="519" spans="2:5">
      <c r="B519" s="273">
        <v>45316</v>
      </c>
      <c r="C519" s="275">
        <v>0.66666666666666663</v>
      </c>
      <c r="D519" s="272" t="s">
        <v>1132</v>
      </c>
      <c r="E519" s="272" t="s">
        <v>1772</v>
      </c>
    </row>
    <row r="520" spans="2:5">
      <c r="B520" s="273">
        <v>45316</v>
      </c>
      <c r="C520" s="275">
        <v>0.66666666666666663</v>
      </c>
      <c r="D520" s="272" t="s">
        <v>1474</v>
      </c>
      <c r="E520" s="272" t="s">
        <v>1771</v>
      </c>
    </row>
    <row r="521" spans="2:5">
      <c r="B521" s="273">
        <v>45316</v>
      </c>
      <c r="C521" s="275">
        <v>0.66666666666666663</v>
      </c>
      <c r="D521" s="272" t="s">
        <v>1775</v>
      </c>
      <c r="E521" s="272" t="s">
        <v>2331</v>
      </c>
    </row>
    <row r="522" spans="2:5">
      <c r="B522" s="273">
        <v>45316</v>
      </c>
      <c r="C522" s="275">
        <v>0.66666666666666663</v>
      </c>
      <c r="D522" s="272" t="s">
        <v>1712</v>
      </c>
      <c r="E522" s="272" t="s">
        <v>1771</v>
      </c>
    </row>
    <row r="523" spans="2:5">
      <c r="B523" s="273">
        <v>45317</v>
      </c>
      <c r="C523" s="275">
        <v>0.16666666666666666</v>
      </c>
      <c r="D523" s="272" t="s">
        <v>482</v>
      </c>
      <c r="E523" s="272" t="s">
        <v>1771</v>
      </c>
    </row>
    <row r="524" spans="2:5">
      <c r="B524" s="273">
        <v>45317</v>
      </c>
      <c r="C524" s="275">
        <v>0.16666666666666666</v>
      </c>
      <c r="D524" s="272" t="s">
        <v>642</v>
      </c>
      <c r="E524" s="272" t="s">
        <v>1772</v>
      </c>
    </row>
    <row r="525" spans="2:5">
      <c r="B525" s="273">
        <v>45317</v>
      </c>
      <c r="C525" s="275">
        <v>0.16666666666666666</v>
      </c>
      <c r="D525" s="272" t="s">
        <v>909</v>
      </c>
      <c r="E525" s="272" t="s">
        <v>1772</v>
      </c>
    </row>
    <row r="526" spans="2:5">
      <c r="B526" s="273">
        <v>45317</v>
      </c>
      <c r="C526" s="275">
        <v>0.16666666666666666</v>
      </c>
      <c r="D526" s="272" t="s">
        <v>492</v>
      </c>
      <c r="E526" s="272" t="s">
        <v>1772</v>
      </c>
    </row>
    <row r="527" spans="2:5">
      <c r="B527" s="273">
        <v>45317</v>
      </c>
      <c r="C527" s="275">
        <v>0.16666666666666666</v>
      </c>
      <c r="D527" s="272" t="s">
        <v>796</v>
      </c>
      <c r="E527" s="272" t="s">
        <v>1771</v>
      </c>
    </row>
    <row r="528" spans="2:5">
      <c r="B528" s="273">
        <v>45317</v>
      </c>
      <c r="C528" s="275">
        <v>0.16666666666666666</v>
      </c>
      <c r="D528" s="272" t="s">
        <v>690</v>
      </c>
      <c r="E528" s="272" t="s">
        <v>1771</v>
      </c>
    </row>
    <row r="529" spans="2:5">
      <c r="B529" s="273">
        <v>45317</v>
      </c>
      <c r="C529" s="275">
        <v>0.16666666666666666</v>
      </c>
      <c r="D529" s="272" t="s">
        <v>1773</v>
      </c>
      <c r="E529" s="272" t="s">
        <v>1771</v>
      </c>
    </row>
    <row r="530" spans="2:5">
      <c r="B530" s="273">
        <v>45317</v>
      </c>
      <c r="C530" s="275">
        <v>0.16666666666666666</v>
      </c>
      <c r="D530" s="272" t="s">
        <v>1132</v>
      </c>
      <c r="E530" s="272" t="s">
        <v>1772</v>
      </c>
    </row>
    <row r="531" spans="2:5">
      <c r="B531" s="273">
        <v>45317</v>
      </c>
      <c r="C531" s="275">
        <v>0.16666666666666666</v>
      </c>
      <c r="D531" s="272" t="s">
        <v>1474</v>
      </c>
      <c r="E531" s="272" t="s">
        <v>1771</v>
      </c>
    </row>
    <row r="532" spans="2:5">
      <c r="B532" s="273">
        <v>45317</v>
      </c>
      <c r="C532" s="275">
        <v>0.16666666666666666</v>
      </c>
      <c r="D532" s="272" t="s">
        <v>1775</v>
      </c>
      <c r="E532" s="272" t="s">
        <v>2331</v>
      </c>
    </row>
    <row r="533" spans="2:5">
      <c r="B533" s="273">
        <v>45317</v>
      </c>
      <c r="C533" s="275">
        <v>0.16666666666666666</v>
      </c>
      <c r="D533" s="272" t="s">
        <v>1712</v>
      </c>
      <c r="E533" s="272" t="s">
        <v>1771</v>
      </c>
    </row>
    <row r="534" spans="2:5">
      <c r="B534" s="273">
        <v>45317</v>
      </c>
      <c r="C534" s="275">
        <v>0.66666666666666663</v>
      </c>
      <c r="D534" s="272" t="s">
        <v>482</v>
      </c>
      <c r="E534" s="272" t="s">
        <v>1771</v>
      </c>
    </row>
    <row r="535" spans="2:5">
      <c r="B535" s="273">
        <v>45317</v>
      </c>
      <c r="C535" s="275">
        <v>0.66666666666666663</v>
      </c>
      <c r="D535" s="272" t="s">
        <v>642</v>
      </c>
      <c r="E535" s="272" t="s">
        <v>1772</v>
      </c>
    </row>
    <row r="536" spans="2:5">
      <c r="B536" s="273">
        <v>45317</v>
      </c>
      <c r="C536" s="275">
        <v>0.66666666666666663</v>
      </c>
      <c r="D536" s="272" t="s">
        <v>909</v>
      </c>
      <c r="E536" s="272" t="s">
        <v>1772</v>
      </c>
    </row>
    <row r="537" spans="2:5">
      <c r="B537" s="273">
        <v>45317</v>
      </c>
      <c r="C537" s="275">
        <v>0.66666666666666663</v>
      </c>
      <c r="D537" s="272" t="s">
        <v>492</v>
      </c>
      <c r="E537" s="272" t="s">
        <v>1772</v>
      </c>
    </row>
    <row r="538" spans="2:5">
      <c r="B538" s="273">
        <v>45317</v>
      </c>
      <c r="C538" s="275">
        <v>0.66666666666666663</v>
      </c>
      <c r="D538" s="272" t="s">
        <v>796</v>
      </c>
      <c r="E538" s="272" t="s">
        <v>1771</v>
      </c>
    </row>
    <row r="539" spans="2:5">
      <c r="B539" s="273">
        <v>45317</v>
      </c>
      <c r="C539" s="275">
        <v>0.66666666666666663</v>
      </c>
      <c r="D539" s="272" t="s">
        <v>690</v>
      </c>
      <c r="E539" s="272" t="s">
        <v>1771</v>
      </c>
    </row>
    <row r="540" spans="2:5">
      <c r="B540" s="273">
        <v>45317</v>
      </c>
      <c r="C540" s="275">
        <v>0.66666666666666663</v>
      </c>
      <c r="D540" s="272" t="s">
        <v>1773</v>
      </c>
      <c r="E540" s="272" t="s">
        <v>1771</v>
      </c>
    </row>
    <row r="541" spans="2:5">
      <c r="B541" s="273">
        <v>45317</v>
      </c>
      <c r="C541" s="275">
        <v>0.66666666666666663</v>
      </c>
      <c r="D541" s="272" t="s">
        <v>1132</v>
      </c>
      <c r="E541" s="272" t="s">
        <v>1772</v>
      </c>
    </row>
    <row r="542" spans="2:5">
      <c r="B542" s="273">
        <v>45317</v>
      </c>
      <c r="C542" s="275">
        <v>0.66666666666666663</v>
      </c>
      <c r="D542" s="272" t="s">
        <v>1474</v>
      </c>
      <c r="E542" s="272" t="s">
        <v>1771</v>
      </c>
    </row>
    <row r="543" spans="2:5">
      <c r="B543" s="273">
        <v>45317</v>
      </c>
      <c r="C543" s="275">
        <v>0.66666666666666663</v>
      </c>
      <c r="D543" s="272" t="s">
        <v>1775</v>
      </c>
      <c r="E543" s="272" t="s">
        <v>2331</v>
      </c>
    </row>
    <row r="544" spans="2:5">
      <c r="B544" s="273">
        <v>45317</v>
      </c>
      <c r="C544" s="275">
        <v>0.66666666666666663</v>
      </c>
      <c r="D544" s="272" t="s">
        <v>1712</v>
      </c>
      <c r="E544" s="272" t="s">
        <v>1771</v>
      </c>
    </row>
    <row r="545" spans="2:5">
      <c r="B545" s="273">
        <v>45318</v>
      </c>
      <c r="C545" s="275">
        <v>0.16666666666666666</v>
      </c>
      <c r="D545" s="272" t="s">
        <v>482</v>
      </c>
      <c r="E545" s="272" t="s">
        <v>1771</v>
      </c>
    </row>
    <row r="546" spans="2:5">
      <c r="B546" s="273">
        <v>45318</v>
      </c>
      <c r="C546" s="275">
        <v>0.16666666666666666</v>
      </c>
      <c r="D546" s="272" t="s">
        <v>642</v>
      </c>
      <c r="E546" s="272" t="s">
        <v>1772</v>
      </c>
    </row>
    <row r="547" spans="2:5">
      <c r="B547" s="273">
        <v>45318</v>
      </c>
      <c r="C547" s="275">
        <v>0.16666666666666666</v>
      </c>
      <c r="D547" s="272" t="s">
        <v>909</v>
      </c>
      <c r="E547" s="272" t="s">
        <v>1772</v>
      </c>
    </row>
    <row r="548" spans="2:5">
      <c r="B548" s="273">
        <v>45318</v>
      </c>
      <c r="C548" s="275">
        <v>0.16666666666666666</v>
      </c>
      <c r="D548" s="272" t="s">
        <v>492</v>
      </c>
      <c r="E548" s="272" t="s">
        <v>1772</v>
      </c>
    </row>
    <row r="549" spans="2:5">
      <c r="B549" s="273">
        <v>45318</v>
      </c>
      <c r="C549" s="275">
        <v>0.16666666666666666</v>
      </c>
      <c r="D549" s="272" t="s">
        <v>796</v>
      </c>
      <c r="E549" s="272" t="s">
        <v>1771</v>
      </c>
    </row>
    <row r="550" spans="2:5">
      <c r="B550" s="273">
        <v>45318</v>
      </c>
      <c r="C550" s="275">
        <v>0.16666666666666666</v>
      </c>
      <c r="D550" s="272" t="s">
        <v>690</v>
      </c>
      <c r="E550" s="272" t="s">
        <v>1771</v>
      </c>
    </row>
    <row r="551" spans="2:5">
      <c r="B551" s="273">
        <v>45318</v>
      </c>
      <c r="C551" s="275">
        <v>0.16666666666666666</v>
      </c>
      <c r="D551" s="272" t="s">
        <v>1773</v>
      </c>
      <c r="E551" s="272" t="s">
        <v>1771</v>
      </c>
    </row>
    <row r="552" spans="2:5">
      <c r="B552" s="273">
        <v>45318</v>
      </c>
      <c r="C552" s="275">
        <v>0.16666666666666666</v>
      </c>
      <c r="D552" s="272" t="s">
        <v>1132</v>
      </c>
      <c r="E552" s="272" t="s">
        <v>1772</v>
      </c>
    </row>
    <row r="553" spans="2:5">
      <c r="B553" s="273">
        <v>45318</v>
      </c>
      <c r="C553" s="275">
        <v>0.16666666666666666</v>
      </c>
      <c r="D553" s="272" t="s">
        <v>1474</v>
      </c>
      <c r="E553" s="272" t="s">
        <v>1771</v>
      </c>
    </row>
    <row r="554" spans="2:5">
      <c r="B554" s="273">
        <v>45318</v>
      </c>
      <c r="C554" s="275">
        <v>0.16666666666666666</v>
      </c>
      <c r="D554" s="272" t="s">
        <v>1775</v>
      </c>
      <c r="E554" s="272" t="s">
        <v>2331</v>
      </c>
    </row>
    <row r="555" spans="2:5">
      <c r="B555" s="273">
        <v>45318</v>
      </c>
      <c r="C555" s="275">
        <v>0.16666666666666666</v>
      </c>
      <c r="D555" s="272" t="s">
        <v>1712</v>
      </c>
      <c r="E555" s="272" t="s">
        <v>1771</v>
      </c>
    </row>
    <row r="556" spans="2:5">
      <c r="B556" s="273">
        <v>45318</v>
      </c>
      <c r="C556" s="275">
        <v>0.66666666666666663</v>
      </c>
      <c r="D556" s="272" t="s">
        <v>482</v>
      </c>
      <c r="E556" s="272" t="s">
        <v>1771</v>
      </c>
    </row>
    <row r="557" spans="2:5">
      <c r="B557" s="273">
        <v>45318</v>
      </c>
      <c r="C557" s="275">
        <v>0.66666666666666663</v>
      </c>
      <c r="D557" s="272" t="s">
        <v>642</v>
      </c>
      <c r="E557" s="272" t="s">
        <v>1772</v>
      </c>
    </row>
    <row r="558" spans="2:5">
      <c r="B558" s="273">
        <v>45318</v>
      </c>
      <c r="C558" s="275">
        <v>0.66666666666666663</v>
      </c>
      <c r="D558" s="272" t="s">
        <v>909</v>
      </c>
      <c r="E558" s="272" t="s">
        <v>1772</v>
      </c>
    </row>
    <row r="559" spans="2:5">
      <c r="B559" s="273">
        <v>45318</v>
      </c>
      <c r="C559" s="275">
        <v>0.66666666666666663</v>
      </c>
      <c r="D559" s="272" t="s">
        <v>492</v>
      </c>
      <c r="E559" s="272" t="s">
        <v>1772</v>
      </c>
    </row>
    <row r="560" spans="2:5">
      <c r="B560" s="273">
        <v>45318</v>
      </c>
      <c r="C560" s="275">
        <v>0.66666666666666663</v>
      </c>
      <c r="D560" s="272" t="s">
        <v>796</v>
      </c>
      <c r="E560" s="272" t="s">
        <v>1771</v>
      </c>
    </row>
    <row r="561" spans="2:5">
      <c r="B561" s="273">
        <v>45318</v>
      </c>
      <c r="C561" s="275">
        <v>0.66666666666666663</v>
      </c>
      <c r="D561" s="272" t="s">
        <v>690</v>
      </c>
      <c r="E561" s="272" t="s">
        <v>1771</v>
      </c>
    </row>
    <row r="562" spans="2:5">
      <c r="B562" s="273">
        <v>45318</v>
      </c>
      <c r="C562" s="275">
        <v>0.66666666666666663</v>
      </c>
      <c r="D562" s="272" t="s">
        <v>1773</v>
      </c>
      <c r="E562" s="272" t="s">
        <v>1771</v>
      </c>
    </row>
    <row r="563" spans="2:5">
      <c r="B563" s="273">
        <v>45318</v>
      </c>
      <c r="C563" s="275">
        <v>0.66666666666666663</v>
      </c>
      <c r="D563" s="272" t="s">
        <v>1132</v>
      </c>
      <c r="E563" s="272" t="s">
        <v>1772</v>
      </c>
    </row>
    <row r="564" spans="2:5">
      <c r="B564" s="273">
        <v>45318</v>
      </c>
      <c r="C564" s="275">
        <v>0.66666666666666663</v>
      </c>
      <c r="D564" s="272" t="s">
        <v>1474</v>
      </c>
      <c r="E564" s="272" t="s">
        <v>1771</v>
      </c>
    </row>
    <row r="565" spans="2:5">
      <c r="B565" s="273">
        <v>45318</v>
      </c>
      <c r="C565" s="275">
        <v>0.66666666666666663</v>
      </c>
      <c r="D565" s="272" t="s">
        <v>1775</v>
      </c>
      <c r="E565" s="272" t="s">
        <v>2331</v>
      </c>
    </row>
    <row r="566" spans="2:5">
      <c r="B566" s="273">
        <v>45318</v>
      </c>
      <c r="C566" s="275">
        <v>0.66666666666666663</v>
      </c>
      <c r="D566" s="272" t="s">
        <v>1712</v>
      </c>
      <c r="E566" s="272" t="s">
        <v>1771</v>
      </c>
    </row>
    <row r="567" spans="2:5">
      <c r="B567" s="273">
        <v>45319</v>
      </c>
      <c r="C567" s="275">
        <v>0.16666666666666666</v>
      </c>
      <c r="D567" s="272" t="s">
        <v>482</v>
      </c>
      <c r="E567" s="272" t="s">
        <v>1771</v>
      </c>
    </row>
    <row r="568" spans="2:5">
      <c r="B568" s="273">
        <v>45319</v>
      </c>
      <c r="C568" s="275">
        <v>0.16666666666666666</v>
      </c>
      <c r="D568" s="272" t="s">
        <v>642</v>
      </c>
      <c r="E568" s="272" t="s">
        <v>1772</v>
      </c>
    </row>
    <row r="569" spans="2:5">
      <c r="B569" s="273">
        <v>45319</v>
      </c>
      <c r="C569" s="275">
        <v>0.16666666666666666</v>
      </c>
      <c r="D569" s="272" t="s">
        <v>909</v>
      </c>
      <c r="E569" s="272" t="s">
        <v>1772</v>
      </c>
    </row>
    <row r="570" spans="2:5">
      <c r="B570" s="273">
        <v>45319</v>
      </c>
      <c r="C570" s="275">
        <v>0.16666666666666666</v>
      </c>
      <c r="D570" s="272" t="s">
        <v>492</v>
      </c>
      <c r="E570" s="272" t="s">
        <v>1772</v>
      </c>
    </row>
    <row r="571" spans="2:5">
      <c r="B571" s="273">
        <v>45319</v>
      </c>
      <c r="C571" s="275">
        <v>0.16666666666666666</v>
      </c>
      <c r="D571" s="272" t="s">
        <v>796</v>
      </c>
      <c r="E571" s="272" t="s">
        <v>1771</v>
      </c>
    </row>
    <row r="572" spans="2:5">
      <c r="B572" s="273">
        <v>45319</v>
      </c>
      <c r="C572" s="275">
        <v>0.16666666666666666</v>
      </c>
      <c r="D572" s="272" t="s">
        <v>690</v>
      </c>
      <c r="E572" s="272" t="s">
        <v>1771</v>
      </c>
    </row>
    <row r="573" spans="2:5">
      <c r="B573" s="273">
        <v>45319</v>
      </c>
      <c r="C573" s="275">
        <v>0.16666666666666666</v>
      </c>
      <c r="D573" s="272" t="s">
        <v>1773</v>
      </c>
      <c r="E573" s="272" t="s">
        <v>1771</v>
      </c>
    </row>
    <row r="574" spans="2:5">
      <c r="B574" s="273">
        <v>45319</v>
      </c>
      <c r="C574" s="275">
        <v>0.16666666666666666</v>
      </c>
      <c r="D574" s="272" t="s">
        <v>1132</v>
      </c>
      <c r="E574" s="272" t="s">
        <v>1772</v>
      </c>
    </row>
    <row r="575" spans="2:5">
      <c r="B575" s="273">
        <v>45319</v>
      </c>
      <c r="C575" s="275">
        <v>0.16666666666666666</v>
      </c>
      <c r="D575" s="272" t="s">
        <v>1474</v>
      </c>
      <c r="E575" s="272" t="s">
        <v>1771</v>
      </c>
    </row>
    <row r="576" spans="2:5">
      <c r="B576" s="273">
        <v>45319</v>
      </c>
      <c r="C576" s="275">
        <v>0.16666666666666666</v>
      </c>
      <c r="D576" s="272" t="s">
        <v>1775</v>
      </c>
      <c r="E576" s="272" t="s">
        <v>2331</v>
      </c>
    </row>
    <row r="577" spans="2:5">
      <c r="B577" s="273">
        <v>45319</v>
      </c>
      <c r="C577" s="275">
        <v>0.16666666666666666</v>
      </c>
      <c r="D577" s="272" t="s">
        <v>1712</v>
      </c>
      <c r="E577" s="272" t="s">
        <v>1771</v>
      </c>
    </row>
    <row r="578" spans="2:5">
      <c r="B578" s="273">
        <v>45319</v>
      </c>
      <c r="C578" s="275">
        <v>0.66666666666666663</v>
      </c>
      <c r="D578" s="272" t="s">
        <v>482</v>
      </c>
      <c r="E578" s="272" t="s">
        <v>1771</v>
      </c>
    </row>
    <row r="579" spans="2:5">
      <c r="B579" s="273">
        <v>45319</v>
      </c>
      <c r="C579" s="275">
        <v>0.66666666666666663</v>
      </c>
      <c r="D579" s="272" t="s">
        <v>642</v>
      </c>
      <c r="E579" s="272" t="s">
        <v>1772</v>
      </c>
    </row>
    <row r="580" spans="2:5">
      <c r="B580" s="273">
        <v>45319</v>
      </c>
      <c r="C580" s="275">
        <v>0.66666666666666663</v>
      </c>
      <c r="D580" s="272" t="s">
        <v>909</v>
      </c>
      <c r="E580" s="272" t="s">
        <v>1772</v>
      </c>
    </row>
    <row r="581" spans="2:5">
      <c r="B581" s="273">
        <v>45319</v>
      </c>
      <c r="C581" s="275">
        <v>0.66666666666666663</v>
      </c>
      <c r="D581" s="272" t="s">
        <v>492</v>
      </c>
      <c r="E581" s="272" t="s">
        <v>1772</v>
      </c>
    </row>
    <row r="582" spans="2:5">
      <c r="B582" s="273">
        <v>45319</v>
      </c>
      <c r="C582" s="275">
        <v>0.66666666666666663</v>
      </c>
      <c r="D582" s="272" t="s">
        <v>796</v>
      </c>
      <c r="E582" s="272" t="s">
        <v>1771</v>
      </c>
    </row>
    <row r="583" spans="2:5">
      <c r="B583" s="273">
        <v>45319</v>
      </c>
      <c r="C583" s="275">
        <v>0.66666666666666663</v>
      </c>
      <c r="D583" s="272" t="s">
        <v>690</v>
      </c>
      <c r="E583" s="272" t="s">
        <v>1771</v>
      </c>
    </row>
    <row r="584" spans="2:5">
      <c r="B584" s="273">
        <v>45319</v>
      </c>
      <c r="C584" s="275">
        <v>0.66666666666666663</v>
      </c>
      <c r="D584" s="272" t="s">
        <v>1773</v>
      </c>
      <c r="E584" s="272" t="s">
        <v>1771</v>
      </c>
    </row>
    <row r="585" spans="2:5">
      <c r="B585" s="273">
        <v>45319</v>
      </c>
      <c r="C585" s="275">
        <v>0.66666666666666663</v>
      </c>
      <c r="D585" s="272" t="s">
        <v>1132</v>
      </c>
      <c r="E585" s="272" t="s">
        <v>1772</v>
      </c>
    </row>
    <row r="586" spans="2:5">
      <c r="B586" s="273">
        <v>45319</v>
      </c>
      <c r="C586" s="275">
        <v>0.66666666666666663</v>
      </c>
      <c r="D586" s="272" t="s">
        <v>1474</v>
      </c>
      <c r="E586" s="272" t="s">
        <v>1771</v>
      </c>
    </row>
    <row r="587" spans="2:5">
      <c r="B587" s="273">
        <v>45319</v>
      </c>
      <c r="C587" s="275">
        <v>0.66666666666666663</v>
      </c>
      <c r="D587" s="272" t="s">
        <v>1775</v>
      </c>
      <c r="E587" s="272" t="s">
        <v>2331</v>
      </c>
    </row>
    <row r="588" spans="2:5">
      <c r="B588" s="273">
        <v>45319</v>
      </c>
      <c r="C588" s="275">
        <v>0.66666666666666663</v>
      </c>
      <c r="D588" s="272" t="s">
        <v>1712</v>
      </c>
      <c r="E588" s="272" t="s">
        <v>1771</v>
      </c>
    </row>
    <row r="589" spans="2:5">
      <c r="B589" s="273">
        <v>45320</v>
      </c>
      <c r="C589" s="275">
        <v>0.16666666666666666</v>
      </c>
      <c r="D589" s="272" t="s">
        <v>482</v>
      </c>
      <c r="E589" s="272" t="s">
        <v>1771</v>
      </c>
    </row>
    <row r="590" spans="2:5">
      <c r="B590" s="273">
        <v>45320</v>
      </c>
      <c r="C590" s="275">
        <v>0.16666666666666666</v>
      </c>
      <c r="D590" s="272" t="s">
        <v>642</v>
      </c>
      <c r="E590" s="272" t="s">
        <v>1772</v>
      </c>
    </row>
    <row r="591" spans="2:5">
      <c r="B591" s="273">
        <v>45320</v>
      </c>
      <c r="C591" s="275">
        <v>0.16666666666666666</v>
      </c>
      <c r="D591" s="272" t="s">
        <v>909</v>
      </c>
      <c r="E591" s="272" t="s">
        <v>1772</v>
      </c>
    </row>
    <row r="592" spans="2:5">
      <c r="B592" s="273">
        <v>45320</v>
      </c>
      <c r="C592" s="275">
        <v>0.16666666666666666</v>
      </c>
      <c r="D592" s="272" t="s">
        <v>492</v>
      </c>
      <c r="E592" s="272" t="s">
        <v>1772</v>
      </c>
    </row>
    <row r="593" spans="2:5">
      <c r="B593" s="273">
        <v>45320</v>
      </c>
      <c r="C593" s="275">
        <v>0.16666666666666666</v>
      </c>
      <c r="D593" s="272" t="s">
        <v>796</v>
      </c>
      <c r="E593" s="272" t="s">
        <v>1771</v>
      </c>
    </row>
    <row r="594" spans="2:5">
      <c r="B594" s="273">
        <v>45320</v>
      </c>
      <c r="C594" s="275">
        <v>0.16666666666666666</v>
      </c>
      <c r="D594" s="272" t="s">
        <v>690</v>
      </c>
      <c r="E594" s="272" t="s">
        <v>1771</v>
      </c>
    </row>
    <row r="595" spans="2:5">
      <c r="B595" s="273">
        <v>45320</v>
      </c>
      <c r="C595" s="275">
        <v>0.16666666666666666</v>
      </c>
      <c r="D595" s="272" t="s">
        <v>1773</v>
      </c>
      <c r="E595" s="272" t="s">
        <v>1771</v>
      </c>
    </row>
    <row r="596" spans="2:5">
      <c r="B596" s="273">
        <v>45320</v>
      </c>
      <c r="C596" s="275">
        <v>0.16666666666666666</v>
      </c>
      <c r="D596" s="272" t="s">
        <v>1132</v>
      </c>
      <c r="E596" s="272" t="s">
        <v>1772</v>
      </c>
    </row>
    <row r="597" spans="2:5">
      <c r="B597" s="273">
        <v>45320</v>
      </c>
      <c r="C597" s="275">
        <v>0.16666666666666666</v>
      </c>
      <c r="D597" s="272" t="s">
        <v>1474</v>
      </c>
      <c r="E597" s="272" t="s">
        <v>1771</v>
      </c>
    </row>
    <row r="598" spans="2:5">
      <c r="B598" s="273">
        <v>45320</v>
      </c>
      <c r="C598" s="275">
        <v>0.16666666666666666</v>
      </c>
      <c r="D598" s="272" t="s">
        <v>1775</v>
      </c>
      <c r="E598" s="272" t="s">
        <v>2331</v>
      </c>
    </row>
    <row r="599" spans="2:5">
      <c r="B599" s="273">
        <v>45320</v>
      </c>
      <c r="C599" s="275">
        <v>0.16666666666666666</v>
      </c>
      <c r="D599" s="272" t="s">
        <v>1712</v>
      </c>
      <c r="E599" s="272" t="s">
        <v>1771</v>
      </c>
    </row>
    <row r="600" spans="2:5">
      <c r="B600" s="273">
        <v>45320</v>
      </c>
      <c r="C600" s="275">
        <v>0.66666666666666663</v>
      </c>
      <c r="D600" s="272" t="s">
        <v>482</v>
      </c>
      <c r="E600" s="272" t="s">
        <v>1771</v>
      </c>
    </row>
    <row r="601" spans="2:5">
      <c r="B601" s="273">
        <v>45320</v>
      </c>
      <c r="C601" s="275">
        <v>0.66666666666666663</v>
      </c>
      <c r="D601" s="272" t="s">
        <v>642</v>
      </c>
      <c r="E601" s="272" t="s">
        <v>1772</v>
      </c>
    </row>
    <row r="602" spans="2:5">
      <c r="B602" s="273">
        <v>45320</v>
      </c>
      <c r="C602" s="275">
        <v>0.66666666666666696</v>
      </c>
      <c r="D602" s="272" t="s">
        <v>909</v>
      </c>
      <c r="E602" s="272" t="s">
        <v>1772</v>
      </c>
    </row>
    <row r="603" spans="2:5">
      <c r="B603" s="273">
        <v>45320</v>
      </c>
      <c r="C603" s="275">
        <v>0.66666666666666696</v>
      </c>
      <c r="D603" s="272" t="s">
        <v>492</v>
      </c>
      <c r="E603" s="272" t="s">
        <v>1772</v>
      </c>
    </row>
    <row r="604" spans="2:5">
      <c r="B604" s="273">
        <v>45320</v>
      </c>
      <c r="C604" s="275">
        <v>0.66666666666666696</v>
      </c>
      <c r="D604" s="272" t="s">
        <v>796</v>
      </c>
      <c r="E604" s="272" t="s">
        <v>1771</v>
      </c>
    </row>
    <row r="605" spans="2:5">
      <c r="B605" s="273">
        <v>45320</v>
      </c>
      <c r="C605" s="275">
        <v>0.66666666666666696</v>
      </c>
      <c r="D605" s="272" t="s">
        <v>690</v>
      </c>
      <c r="E605" s="272" t="s">
        <v>1771</v>
      </c>
    </row>
    <row r="606" spans="2:5">
      <c r="B606" s="273">
        <v>45320</v>
      </c>
      <c r="C606" s="275">
        <v>0.66666666666666696</v>
      </c>
      <c r="D606" s="272" t="s">
        <v>1773</v>
      </c>
      <c r="E606" s="272" t="s">
        <v>1771</v>
      </c>
    </row>
    <row r="607" spans="2:5">
      <c r="B607" s="273">
        <v>45320</v>
      </c>
      <c r="C607" s="275">
        <v>0.66666666666666696</v>
      </c>
      <c r="D607" s="272" t="s">
        <v>1132</v>
      </c>
      <c r="E607" s="272" t="s">
        <v>1772</v>
      </c>
    </row>
    <row r="608" spans="2:5">
      <c r="B608" s="273">
        <v>45320</v>
      </c>
      <c r="C608" s="275">
        <v>0.66666666666666696</v>
      </c>
      <c r="D608" s="272" t="s">
        <v>1474</v>
      </c>
      <c r="E608" s="272" t="s">
        <v>1771</v>
      </c>
    </row>
    <row r="609" spans="2:5">
      <c r="B609" s="273">
        <v>45320</v>
      </c>
      <c r="C609" s="275">
        <v>0.66666666666666696</v>
      </c>
      <c r="D609" s="272" t="s">
        <v>1775</v>
      </c>
      <c r="E609" s="272" t="s">
        <v>2331</v>
      </c>
    </row>
    <row r="610" spans="2:5">
      <c r="B610" s="273">
        <v>45320</v>
      </c>
      <c r="C610" s="275">
        <v>0.66666666666666696</v>
      </c>
      <c r="D610" s="272" t="s">
        <v>1712</v>
      </c>
      <c r="E610" s="272" t="s">
        <v>1771</v>
      </c>
    </row>
    <row r="611" spans="2:5">
      <c r="B611" s="273">
        <v>45321</v>
      </c>
      <c r="C611" s="275">
        <v>0.16666666666666666</v>
      </c>
      <c r="D611" s="272" t="s">
        <v>482</v>
      </c>
      <c r="E611" s="272" t="s">
        <v>1771</v>
      </c>
    </row>
    <row r="612" spans="2:5">
      <c r="B612" s="273">
        <v>45321</v>
      </c>
      <c r="C612" s="275">
        <v>0.16666666666666666</v>
      </c>
      <c r="D612" s="272" t="s">
        <v>642</v>
      </c>
      <c r="E612" s="272" t="s">
        <v>1772</v>
      </c>
    </row>
    <row r="613" spans="2:5">
      <c r="B613" s="273">
        <v>45321</v>
      </c>
      <c r="C613" s="275">
        <v>0.16666666666666666</v>
      </c>
      <c r="D613" s="272" t="s">
        <v>909</v>
      </c>
      <c r="E613" s="272" t="s">
        <v>1772</v>
      </c>
    </row>
    <row r="614" spans="2:5">
      <c r="B614" s="273">
        <v>45321</v>
      </c>
      <c r="C614" s="275">
        <v>0.16666666666666666</v>
      </c>
      <c r="D614" s="272" t="s">
        <v>492</v>
      </c>
      <c r="E614" s="272" t="s">
        <v>1772</v>
      </c>
    </row>
    <row r="615" spans="2:5">
      <c r="B615" s="273">
        <v>45321</v>
      </c>
      <c r="C615" s="275">
        <v>0.16666666666666666</v>
      </c>
      <c r="D615" s="272" t="s">
        <v>796</v>
      </c>
      <c r="E615" s="272" t="s">
        <v>1771</v>
      </c>
    </row>
    <row r="616" spans="2:5">
      <c r="B616" s="273">
        <v>45321</v>
      </c>
      <c r="C616" s="275">
        <v>0.16666666666666666</v>
      </c>
      <c r="D616" s="272" t="s">
        <v>690</v>
      </c>
      <c r="E616" s="272" t="s">
        <v>1771</v>
      </c>
    </row>
    <row r="617" spans="2:5">
      <c r="B617" s="273">
        <v>45321</v>
      </c>
      <c r="C617" s="275">
        <v>0.16666666666666666</v>
      </c>
      <c r="D617" s="272" t="s">
        <v>1773</v>
      </c>
      <c r="E617" s="272" t="s">
        <v>1771</v>
      </c>
    </row>
    <row r="618" spans="2:5">
      <c r="B618" s="273">
        <v>45321</v>
      </c>
      <c r="C618" s="275">
        <v>0.16666666666666666</v>
      </c>
      <c r="D618" s="272" t="s">
        <v>1132</v>
      </c>
      <c r="E618" s="272" t="s">
        <v>1772</v>
      </c>
    </row>
    <row r="619" spans="2:5">
      <c r="B619" s="273">
        <v>45321</v>
      </c>
      <c r="C619" s="275">
        <v>0.16666666666666666</v>
      </c>
      <c r="D619" s="272" t="s">
        <v>1474</v>
      </c>
      <c r="E619" s="272" t="s">
        <v>1771</v>
      </c>
    </row>
    <row r="620" spans="2:5">
      <c r="B620" s="273">
        <v>45321</v>
      </c>
      <c r="C620" s="275">
        <v>0.16666666666666666</v>
      </c>
      <c r="D620" s="272" t="s">
        <v>1775</v>
      </c>
      <c r="E620" s="272" t="s">
        <v>2331</v>
      </c>
    </row>
    <row r="621" spans="2:5">
      <c r="B621" s="273">
        <v>45321</v>
      </c>
      <c r="C621" s="275">
        <v>0.16666666666666666</v>
      </c>
      <c r="D621" s="272" t="s">
        <v>1712</v>
      </c>
      <c r="E621" s="272" t="s">
        <v>1771</v>
      </c>
    </row>
    <row r="622" spans="2:5">
      <c r="B622" s="273">
        <v>45322</v>
      </c>
      <c r="C622" s="275">
        <v>0.16666666666666666</v>
      </c>
      <c r="D622" s="272" t="s">
        <v>482</v>
      </c>
      <c r="E622" s="272" t="s">
        <v>1771</v>
      </c>
    </row>
    <row r="623" spans="2:5">
      <c r="B623" s="273">
        <v>45322</v>
      </c>
      <c r="C623" s="275">
        <v>0.16666666666666666</v>
      </c>
      <c r="D623" s="272" t="s">
        <v>642</v>
      </c>
      <c r="E623" s="272" t="s">
        <v>1772</v>
      </c>
    </row>
    <row r="624" spans="2:5">
      <c r="B624" s="273">
        <v>45322</v>
      </c>
      <c r="C624" s="275">
        <v>0.16666666666666666</v>
      </c>
      <c r="D624" s="272" t="s">
        <v>909</v>
      </c>
      <c r="E624" s="272" t="s">
        <v>1772</v>
      </c>
    </row>
    <row r="625" spans="2:5">
      <c r="B625" s="273">
        <v>45322</v>
      </c>
      <c r="C625" s="275">
        <v>0.16666666666666666</v>
      </c>
      <c r="D625" s="272" t="s">
        <v>492</v>
      </c>
      <c r="E625" s="272" t="s">
        <v>1772</v>
      </c>
    </row>
    <row r="626" spans="2:5">
      <c r="B626" s="273">
        <v>45322</v>
      </c>
      <c r="C626" s="275">
        <v>0.16666666666666666</v>
      </c>
      <c r="D626" s="272" t="s">
        <v>796</v>
      </c>
      <c r="E626" s="272" t="s">
        <v>1771</v>
      </c>
    </row>
    <row r="627" spans="2:5">
      <c r="B627" s="273">
        <v>45322</v>
      </c>
      <c r="C627" s="275">
        <v>0.16666666666666666</v>
      </c>
      <c r="D627" s="272" t="s">
        <v>690</v>
      </c>
      <c r="E627" s="272" t="s">
        <v>1771</v>
      </c>
    </row>
    <row r="628" spans="2:5">
      <c r="B628" s="273">
        <v>45322</v>
      </c>
      <c r="C628" s="275">
        <v>0.16666666666666666</v>
      </c>
      <c r="D628" s="272" t="s">
        <v>1773</v>
      </c>
      <c r="E628" s="272" t="s">
        <v>1771</v>
      </c>
    </row>
    <row r="629" spans="2:5">
      <c r="B629" s="273">
        <v>45322</v>
      </c>
      <c r="C629" s="275">
        <v>0.16666666666666666</v>
      </c>
      <c r="D629" s="272" t="s">
        <v>1132</v>
      </c>
      <c r="E629" s="272" t="s">
        <v>1772</v>
      </c>
    </row>
    <row r="630" spans="2:5">
      <c r="B630" s="273">
        <v>45322</v>
      </c>
      <c r="C630" s="275">
        <v>0.16666666666666666</v>
      </c>
      <c r="D630" s="272" t="s">
        <v>1474</v>
      </c>
      <c r="E630" s="272" t="s">
        <v>1771</v>
      </c>
    </row>
    <row r="631" spans="2:5">
      <c r="B631" s="273">
        <v>45322</v>
      </c>
      <c r="C631" s="275">
        <v>0.16666666666666666</v>
      </c>
      <c r="D631" s="272" t="s">
        <v>1775</v>
      </c>
      <c r="E631" s="272" t="s">
        <v>2331</v>
      </c>
    </row>
    <row r="632" spans="2:5">
      <c r="B632" s="273">
        <v>45322</v>
      </c>
      <c r="C632" s="275">
        <v>0.16666666666666666</v>
      </c>
      <c r="D632" s="272" t="s">
        <v>1712</v>
      </c>
      <c r="E632" s="272" t="s">
        <v>1771</v>
      </c>
    </row>
    <row r="633" spans="2:5">
      <c r="B633" s="273">
        <v>45322</v>
      </c>
      <c r="C633" s="275">
        <v>0.66666666666666663</v>
      </c>
      <c r="D633" s="272" t="s">
        <v>482</v>
      </c>
      <c r="E633" s="272" t="s">
        <v>1771</v>
      </c>
    </row>
    <row r="634" spans="2:5">
      <c r="B634" s="273">
        <v>45322</v>
      </c>
      <c r="C634" s="275">
        <v>0.66666666666666663</v>
      </c>
      <c r="D634" s="272" t="s">
        <v>642</v>
      </c>
      <c r="E634" s="272" t="s">
        <v>1772</v>
      </c>
    </row>
    <row r="635" spans="2:5">
      <c r="B635" s="273">
        <v>45322</v>
      </c>
      <c r="C635" s="275">
        <v>0.66666666666666663</v>
      </c>
      <c r="D635" s="272" t="s">
        <v>909</v>
      </c>
      <c r="E635" s="272" t="s">
        <v>1772</v>
      </c>
    </row>
    <row r="636" spans="2:5">
      <c r="B636" s="273">
        <v>45322</v>
      </c>
      <c r="C636" s="275">
        <v>0.66666666666666663</v>
      </c>
      <c r="D636" s="272" t="s">
        <v>492</v>
      </c>
      <c r="E636" s="272" t="s">
        <v>1772</v>
      </c>
    </row>
    <row r="637" spans="2:5">
      <c r="B637" s="273">
        <v>45322</v>
      </c>
      <c r="C637" s="275">
        <v>0.66666666666666663</v>
      </c>
      <c r="D637" s="272" t="s">
        <v>796</v>
      </c>
      <c r="E637" s="272" t="s">
        <v>1771</v>
      </c>
    </row>
    <row r="638" spans="2:5">
      <c r="B638" s="273">
        <v>45322</v>
      </c>
      <c r="C638" s="275">
        <v>0.66666666666666663</v>
      </c>
      <c r="D638" s="272" t="s">
        <v>690</v>
      </c>
      <c r="E638" s="272" t="s">
        <v>1771</v>
      </c>
    </row>
    <row r="639" spans="2:5">
      <c r="B639" s="273">
        <v>45322</v>
      </c>
      <c r="C639" s="275">
        <v>0.66666666666666663</v>
      </c>
      <c r="D639" s="272" t="s">
        <v>1773</v>
      </c>
      <c r="E639" s="272" t="s">
        <v>1771</v>
      </c>
    </row>
    <row r="640" spans="2:5">
      <c r="B640" s="273">
        <v>45322</v>
      </c>
      <c r="C640" s="275">
        <v>0.66666666666666663</v>
      </c>
      <c r="D640" s="272" t="s">
        <v>1132</v>
      </c>
      <c r="E640" s="272" t="s">
        <v>1772</v>
      </c>
    </row>
    <row r="641" spans="2:5">
      <c r="B641" s="273">
        <v>45322</v>
      </c>
      <c r="C641" s="275">
        <v>0.66666666666666663</v>
      </c>
      <c r="D641" s="272" t="s">
        <v>1474</v>
      </c>
      <c r="E641" s="272" t="s">
        <v>1771</v>
      </c>
    </row>
    <row r="642" spans="2:5">
      <c r="B642" s="273">
        <v>45322</v>
      </c>
      <c r="C642" s="275">
        <v>0.66666666666666663</v>
      </c>
      <c r="D642" s="272" t="s">
        <v>1775</v>
      </c>
      <c r="E642" s="272" t="s">
        <v>2331</v>
      </c>
    </row>
    <row r="643" spans="2:5">
      <c r="B643" s="273">
        <v>45322</v>
      </c>
      <c r="C643" s="275">
        <v>0.66666666666666663</v>
      </c>
      <c r="D643" s="272" t="s">
        <v>1712</v>
      </c>
      <c r="E643" s="272" t="s">
        <v>1771</v>
      </c>
    </row>
    <row r="644" spans="2:5">
      <c r="B644" s="273">
        <v>45323</v>
      </c>
      <c r="C644" s="275">
        <v>0.16666666666666666</v>
      </c>
      <c r="D644" s="272" t="s">
        <v>482</v>
      </c>
      <c r="E644" s="272" t="s">
        <v>1771</v>
      </c>
    </row>
    <row r="645" spans="2:5">
      <c r="B645" s="273">
        <v>45323</v>
      </c>
      <c r="C645" s="275">
        <v>0.16666666666666666</v>
      </c>
      <c r="D645" s="272" t="s">
        <v>642</v>
      </c>
      <c r="E645" s="272" t="s">
        <v>1772</v>
      </c>
    </row>
    <row r="646" spans="2:5">
      <c r="B646" s="273">
        <v>45323</v>
      </c>
      <c r="C646" s="275">
        <v>0.16666666666666666</v>
      </c>
      <c r="D646" s="272" t="s">
        <v>909</v>
      </c>
      <c r="E646" s="272" t="s">
        <v>1772</v>
      </c>
    </row>
    <row r="647" spans="2:5">
      <c r="B647" s="273">
        <v>45323</v>
      </c>
      <c r="C647" s="275">
        <v>0.16666666666666666</v>
      </c>
      <c r="D647" s="272" t="s">
        <v>492</v>
      </c>
      <c r="E647" s="272" t="s">
        <v>1772</v>
      </c>
    </row>
    <row r="648" spans="2:5">
      <c r="B648" s="273">
        <v>45323</v>
      </c>
      <c r="C648" s="275">
        <v>0.16666666666666666</v>
      </c>
      <c r="D648" s="272" t="s">
        <v>796</v>
      </c>
      <c r="E648" s="272" t="s">
        <v>1771</v>
      </c>
    </row>
    <row r="649" spans="2:5">
      <c r="B649" s="273">
        <v>45323</v>
      </c>
      <c r="C649" s="275">
        <v>0.16666666666666666</v>
      </c>
      <c r="D649" s="272" t="s">
        <v>690</v>
      </c>
      <c r="E649" s="272" t="s">
        <v>1771</v>
      </c>
    </row>
    <row r="650" spans="2:5">
      <c r="B650" s="273">
        <v>45323</v>
      </c>
      <c r="C650" s="275">
        <v>0.16666666666666666</v>
      </c>
      <c r="D650" s="272" t="s">
        <v>1773</v>
      </c>
      <c r="E650" s="272" t="s">
        <v>1771</v>
      </c>
    </row>
    <row r="651" spans="2:5">
      <c r="B651" s="273">
        <v>45323</v>
      </c>
      <c r="C651" s="275">
        <v>0.16666666666666666</v>
      </c>
      <c r="D651" s="272" t="s">
        <v>1132</v>
      </c>
      <c r="E651" s="272" t="s">
        <v>1772</v>
      </c>
    </row>
    <row r="652" spans="2:5">
      <c r="B652" s="273">
        <v>45323</v>
      </c>
      <c r="C652" s="275">
        <v>0.16666666666666666</v>
      </c>
      <c r="D652" s="272" t="s">
        <v>1474</v>
      </c>
      <c r="E652" s="272" t="s">
        <v>1771</v>
      </c>
    </row>
    <row r="653" spans="2:5">
      <c r="B653" s="273">
        <v>45323</v>
      </c>
      <c r="C653" s="275">
        <v>0.16666666666666666</v>
      </c>
      <c r="D653" s="272" t="s">
        <v>1775</v>
      </c>
      <c r="E653" s="272" t="s">
        <v>2331</v>
      </c>
    </row>
    <row r="654" spans="2:5">
      <c r="B654" s="273">
        <v>45323</v>
      </c>
      <c r="C654" s="275">
        <v>0.16666666666666666</v>
      </c>
      <c r="D654" s="272" t="s">
        <v>1712</v>
      </c>
      <c r="E654" s="272" t="s">
        <v>1771</v>
      </c>
    </row>
  </sheetData>
  <mergeCells count="1">
    <mergeCell ref="B2:E3"/>
  </mergeCells>
  <pageMargins left="0.7" right="0.7" top="0.75" bottom="0.75" header="0.3" footer="0.3"/>
  <pageSetup orientation="portrait" r:id="rId1"/>
  <headerFooter>
    <oddFooter>&amp;C_x000D_&amp;1#&amp;"Calibri"&amp;10&amp;K000000 SLB-Private</oddFooter>
  </headerFooter>
  <drawing r:id="rId2"/>
  <tableParts count="1">
    <tablePart r:id="rId3"/>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dimension ref="A1:K539"/>
  <sheetViews>
    <sheetView zoomScale="87" zoomScaleNormal="87" workbookViewId="0">
      <selection activeCell="H8" sqref="H8"/>
    </sheetView>
  </sheetViews>
  <sheetFormatPr defaultRowHeight="14.5"/>
  <sheetData>
    <row r="1" spans="1:11" ht="15.5">
      <c r="A1" s="80" t="s">
        <v>38</v>
      </c>
      <c r="B1" s="81"/>
      <c r="D1" s="81" t="s">
        <v>171</v>
      </c>
      <c r="G1" s="5"/>
      <c r="H1" s="6"/>
      <c r="I1" s="7"/>
      <c r="J1" s="8"/>
      <c r="K1" s="8"/>
    </row>
    <row r="2" spans="1:11" ht="28.5">
      <c r="A2" s="303" t="s">
        <v>671</v>
      </c>
      <c r="B2" s="303"/>
      <c r="C2" s="303"/>
      <c r="D2" s="303"/>
      <c r="E2" s="304"/>
    </row>
    <row r="3" spans="1:11" ht="28.5">
      <c r="A3" s="305"/>
      <c r="B3" s="305"/>
      <c r="C3" s="305"/>
      <c r="D3" s="305"/>
      <c r="E3" s="306"/>
    </row>
    <row r="4" spans="1:11" ht="28.5">
      <c r="A4" s="307"/>
      <c r="B4" s="307"/>
      <c r="C4" s="307"/>
      <c r="D4" s="307"/>
      <c r="E4" s="308"/>
    </row>
    <row r="5" spans="1:11" ht="15.5">
      <c r="A5" s="223" t="s">
        <v>38</v>
      </c>
      <c r="B5" s="224" t="s">
        <v>2</v>
      </c>
      <c r="C5" s="224" t="s">
        <v>39</v>
      </c>
      <c r="D5" s="9"/>
      <c r="E5" s="225"/>
    </row>
    <row r="6" spans="1:11">
      <c r="A6" s="274"/>
    </row>
    <row r="7" spans="1:11">
      <c r="A7" s="274"/>
    </row>
    <row r="8" spans="1:11">
      <c r="A8" s="274"/>
    </row>
    <row r="9" spans="1:11">
      <c r="A9" s="274"/>
    </row>
    <row r="10" spans="1:11">
      <c r="A10" s="274"/>
    </row>
    <row r="11" spans="1:11">
      <c r="A11" s="274"/>
    </row>
    <row r="12" spans="1:11">
      <c r="A12" s="274"/>
    </row>
    <row r="13" spans="1:11">
      <c r="A13" s="274"/>
    </row>
    <row r="14" spans="1:11">
      <c r="A14" s="274"/>
    </row>
    <row r="15" spans="1:11">
      <c r="A15" s="274"/>
    </row>
    <row r="16" spans="1:11">
      <c r="A16" s="274"/>
    </row>
    <row r="17" spans="1:5">
      <c r="A17" s="274"/>
    </row>
    <row r="18" spans="1:5">
      <c r="A18" s="274"/>
    </row>
    <row r="19" spans="1:5">
      <c r="A19" s="274"/>
    </row>
    <row r="20" spans="1:5">
      <c r="A20" s="274"/>
    </row>
    <row r="21" spans="1:5">
      <c r="A21" s="274"/>
    </row>
    <row r="22" spans="1:5">
      <c r="A22" s="274"/>
    </row>
    <row r="23" spans="1:5">
      <c r="A23" s="274"/>
    </row>
    <row r="24" spans="1:5">
      <c r="A24" s="274"/>
    </row>
    <row r="25" spans="1:5">
      <c r="A25" s="274"/>
    </row>
    <row r="26" spans="1:5">
      <c r="A26" s="274"/>
    </row>
    <row r="27" spans="1:5">
      <c r="A27" s="274"/>
    </row>
    <row r="28" spans="1:5">
      <c r="A28" s="274"/>
      <c r="E28" s="264"/>
    </row>
    <row r="29" spans="1:5">
      <c r="A29" s="274"/>
    </row>
    <row r="30" spans="1:5">
      <c r="A30" s="274"/>
    </row>
    <row r="31" spans="1:5">
      <c r="A31" s="274"/>
    </row>
    <row r="32" spans="1:5">
      <c r="A32" s="274"/>
    </row>
    <row r="33" spans="1:1">
      <c r="A33" s="274"/>
    </row>
    <row r="34" spans="1:1">
      <c r="A34" s="274"/>
    </row>
    <row r="35" spans="1:1">
      <c r="A35" s="274"/>
    </row>
    <row r="36" spans="1:1">
      <c r="A36" s="274"/>
    </row>
    <row r="37" spans="1:1">
      <c r="A37" s="274"/>
    </row>
    <row r="38" spans="1:1">
      <c r="A38" s="274"/>
    </row>
    <row r="39" spans="1:1">
      <c r="A39" s="274"/>
    </row>
    <row r="40" spans="1:1">
      <c r="A40" s="274"/>
    </row>
    <row r="41" spans="1:1">
      <c r="A41" s="274"/>
    </row>
    <row r="42" spans="1:1">
      <c r="A42" s="274"/>
    </row>
    <row r="43" spans="1:1">
      <c r="A43" s="274"/>
    </row>
    <row r="44" spans="1:1">
      <c r="A44" s="274"/>
    </row>
    <row r="45" spans="1:1">
      <c r="A45" s="274"/>
    </row>
    <row r="46" spans="1:1">
      <c r="A46" s="274"/>
    </row>
    <row r="47" spans="1:1">
      <c r="A47" s="274"/>
    </row>
    <row r="48" spans="1:1">
      <c r="A48" s="274"/>
    </row>
    <row r="49" spans="1:5">
      <c r="A49" s="274"/>
    </row>
    <row r="50" spans="1:5">
      <c r="A50" s="274"/>
    </row>
    <row r="51" spans="1:5">
      <c r="A51" s="274"/>
    </row>
    <row r="52" spans="1:5">
      <c r="A52" s="274"/>
    </row>
    <row r="53" spans="1:5">
      <c r="A53" s="274"/>
    </row>
    <row r="54" spans="1:5">
      <c r="A54" s="274"/>
      <c r="E54" s="264"/>
    </row>
    <row r="55" spans="1:5">
      <c r="A55" s="274"/>
    </row>
    <row r="56" spans="1:5">
      <c r="A56" s="274"/>
    </row>
    <row r="57" spans="1:5">
      <c r="A57" s="274"/>
    </row>
    <row r="58" spans="1:5">
      <c r="A58" s="274"/>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row r="139" spans="1:1">
      <c r="A139" s="30"/>
    </row>
    <row r="140" spans="1:1">
      <c r="A140" s="30"/>
    </row>
    <row r="141" spans="1:1">
      <c r="A141" s="30"/>
    </row>
    <row r="142" spans="1:1">
      <c r="A142" s="30"/>
    </row>
    <row r="143" spans="1:1">
      <c r="A143" s="30"/>
    </row>
    <row r="144" spans="1:1">
      <c r="A144" s="30"/>
    </row>
    <row r="145" spans="1:1">
      <c r="A145" s="30"/>
    </row>
    <row r="146" spans="1:1">
      <c r="A146" s="30"/>
    </row>
    <row r="147" spans="1:1">
      <c r="A147" s="30"/>
    </row>
    <row r="148" spans="1:1">
      <c r="A148" s="30"/>
    </row>
    <row r="149" spans="1:1">
      <c r="A149" s="30"/>
    </row>
    <row r="150" spans="1:1">
      <c r="A150" s="30"/>
    </row>
    <row r="151" spans="1:1">
      <c r="A151" s="30"/>
    </row>
    <row r="152" spans="1:1">
      <c r="A152" s="30"/>
    </row>
    <row r="153" spans="1:1">
      <c r="A153" s="30"/>
    </row>
    <row r="154" spans="1:1">
      <c r="A154" s="30"/>
    </row>
    <row r="155" spans="1:1">
      <c r="A155" s="30"/>
    </row>
    <row r="156" spans="1:1">
      <c r="A156" s="30"/>
    </row>
    <row r="157" spans="1:1">
      <c r="A157" s="30"/>
    </row>
    <row r="158" spans="1:1">
      <c r="A158" s="30"/>
    </row>
    <row r="159" spans="1:1">
      <c r="A159" s="30"/>
    </row>
    <row r="160" spans="1:1">
      <c r="A160" s="30"/>
    </row>
    <row r="161" spans="1:1">
      <c r="A161" s="30"/>
    </row>
    <row r="162" spans="1:1">
      <c r="A162" s="30"/>
    </row>
    <row r="163" spans="1:1">
      <c r="A163" s="30"/>
    </row>
    <row r="164" spans="1:1">
      <c r="A164" s="30"/>
    </row>
    <row r="165" spans="1:1">
      <c r="A165" s="30"/>
    </row>
    <row r="166" spans="1:1">
      <c r="A166" s="30"/>
    </row>
    <row r="167" spans="1:1">
      <c r="A167" s="30"/>
    </row>
    <row r="168" spans="1:1">
      <c r="A168" s="30"/>
    </row>
    <row r="169" spans="1:1">
      <c r="A169" s="30"/>
    </row>
    <row r="170" spans="1:1">
      <c r="A170" s="30"/>
    </row>
    <row r="171" spans="1:1">
      <c r="A171" s="30"/>
    </row>
    <row r="172" spans="1:1">
      <c r="A172" s="30"/>
    </row>
    <row r="173" spans="1:1">
      <c r="A173" s="30"/>
    </row>
    <row r="174" spans="1:1">
      <c r="A174" s="30"/>
    </row>
    <row r="175" spans="1:1">
      <c r="A175" s="30"/>
    </row>
    <row r="176" spans="1:1">
      <c r="A176" s="30"/>
    </row>
    <row r="177" spans="1:1">
      <c r="A177" s="30"/>
    </row>
    <row r="178" spans="1:1">
      <c r="A178" s="30"/>
    </row>
    <row r="179" spans="1:1">
      <c r="A179" s="30"/>
    </row>
    <row r="180" spans="1:1">
      <c r="A180" s="30"/>
    </row>
    <row r="181" spans="1:1">
      <c r="A181" s="30"/>
    </row>
    <row r="182" spans="1:1">
      <c r="A182" s="30"/>
    </row>
    <row r="183" spans="1:1">
      <c r="A183" s="30"/>
    </row>
    <row r="184" spans="1:1">
      <c r="A184" s="30"/>
    </row>
    <row r="185" spans="1:1">
      <c r="A185" s="30"/>
    </row>
    <row r="186" spans="1:1">
      <c r="A186" s="30"/>
    </row>
    <row r="187" spans="1:1">
      <c r="A187" s="30"/>
    </row>
    <row r="188" spans="1:1">
      <c r="A188" s="30"/>
    </row>
    <row r="189" spans="1:1">
      <c r="A189" s="30"/>
    </row>
    <row r="190" spans="1:1">
      <c r="A190" s="30"/>
    </row>
    <row r="191" spans="1:1">
      <c r="A191" s="30"/>
    </row>
    <row r="192" spans="1:1">
      <c r="A192" s="30"/>
    </row>
    <row r="193" spans="1:1">
      <c r="A193" s="30"/>
    </row>
    <row r="194" spans="1:1">
      <c r="A194" s="30"/>
    </row>
    <row r="195" spans="1:1">
      <c r="A195" s="30"/>
    </row>
    <row r="196" spans="1:1">
      <c r="A196" s="30"/>
    </row>
    <row r="197" spans="1:1">
      <c r="A197" s="30"/>
    </row>
    <row r="198" spans="1:1">
      <c r="A198" s="30"/>
    </row>
    <row r="199" spans="1:1">
      <c r="A199" s="30"/>
    </row>
    <row r="200" spans="1:1">
      <c r="A200" s="30"/>
    </row>
    <row r="201" spans="1:1">
      <c r="A201" s="30"/>
    </row>
    <row r="202" spans="1:1">
      <c r="A202" s="30"/>
    </row>
    <row r="203" spans="1:1">
      <c r="A203" s="30"/>
    </row>
    <row r="204" spans="1:1">
      <c r="A204" s="30"/>
    </row>
    <row r="205" spans="1:1">
      <c r="A205" s="30"/>
    </row>
    <row r="206" spans="1:1">
      <c r="A206" s="30"/>
    </row>
    <row r="207" spans="1:1">
      <c r="A207" s="30"/>
    </row>
    <row r="208" spans="1:1">
      <c r="A208" s="30"/>
    </row>
    <row r="209" spans="1:1">
      <c r="A209" s="30"/>
    </row>
    <row r="210" spans="1:1">
      <c r="A210" s="30"/>
    </row>
    <row r="211" spans="1:1">
      <c r="A211" s="30"/>
    </row>
    <row r="212" spans="1:1">
      <c r="A212" s="30"/>
    </row>
    <row r="213" spans="1:1">
      <c r="A213" s="30"/>
    </row>
    <row r="214" spans="1:1">
      <c r="A214" s="30"/>
    </row>
    <row r="215" spans="1:1">
      <c r="A215" s="30"/>
    </row>
    <row r="216" spans="1:1">
      <c r="A216" s="30"/>
    </row>
    <row r="217" spans="1:1">
      <c r="A217" s="30"/>
    </row>
    <row r="218" spans="1:1">
      <c r="A218" s="30"/>
    </row>
    <row r="219" spans="1:1">
      <c r="A219" s="30"/>
    </row>
    <row r="220" spans="1:1">
      <c r="A220" s="30"/>
    </row>
    <row r="221" spans="1:1">
      <c r="A221" s="30"/>
    </row>
    <row r="222" spans="1:1">
      <c r="A222" s="30"/>
    </row>
    <row r="223" spans="1:1">
      <c r="A223" s="30"/>
    </row>
    <row r="224" spans="1:1">
      <c r="A224" s="30"/>
    </row>
    <row r="225" spans="1:1">
      <c r="A225" s="30"/>
    </row>
    <row r="226" spans="1:1">
      <c r="A226" s="30"/>
    </row>
    <row r="227" spans="1:1">
      <c r="A227" s="30"/>
    </row>
    <row r="228" spans="1:1">
      <c r="A228" s="30"/>
    </row>
    <row r="229" spans="1:1">
      <c r="A229" s="30"/>
    </row>
    <row r="230" spans="1:1">
      <c r="A230" s="30"/>
    </row>
    <row r="231" spans="1:1">
      <c r="A231" s="30"/>
    </row>
    <row r="232" spans="1:1">
      <c r="A232" s="30"/>
    </row>
    <row r="233" spans="1:1">
      <c r="A233" s="30"/>
    </row>
    <row r="234" spans="1:1">
      <c r="A234" s="30"/>
    </row>
    <row r="235" spans="1:1">
      <c r="A235" s="30"/>
    </row>
    <row r="236" spans="1:1">
      <c r="A236" s="30"/>
    </row>
    <row r="237" spans="1:1">
      <c r="A237" s="30"/>
    </row>
    <row r="238" spans="1:1">
      <c r="A238" s="30"/>
    </row>
    <row r="239" spans="1:1">
      <c r="A239" s="30"/>
    </row>
    <row r="240" spans="1:1">
      <c r="A240" s="30"/>
    </row>
    <row r="241" spans="1:1">
      <c r="A241" s="30"/>
    </row>
    <row r="242" spans="1:1">
      <c r="A242" s="30"/>
    </row>
    <row r="243" spans="1:1">
      <c r="A243" s="30"/>
    </row>
    <row r="244" spans="1:1">
      <c r="A244" s="30"/>
    </row>
    <row r="245" spans="1:1">
      <c r="A245" s="30"/>
    </row>
    <row r="246" spans="1:1">
      <c r="A246" s="30"/>
    </row>
    <row r="247" spans="1:1">
      <c r="A247" s="30"/>
    </row>
    <row r="248" spans="1:1">
      <c r="A248" s="30"/>
    </row>
    <row r="249" spans="1:1">
      <c r="A249" s="30"/>
    </row>
    <row r="250" spans="1:1">
      <c r="A250" s="30"/>
    </row>
    <row r="251" spans="1:1">
      <c r="A251" s="30"/>
    </row>
    <row r="252" spans="1:1">
      <c r="A252" s="30"/>
    </row>
    <row r="253" spans="1:1">
      <c r="A253" s="30"/>
    </row>
    <row r="254" spans="1:1">
      <c r="A254" s="30"/>
    </row>
    <row r="255" spans="1:1">
      <c r="A255" s="30"/>
    </row>
    <row r="256" spans="1:1">
      <c r="A256" s="30"/>
    </row>
    <row r="257" spans="1:1">
      <c r="A257" s="30"/>
    </row>
    <row r="258" spans="1:1">
      <c r="A258" s="30"/>
    </row>
    <row r="259" spans="1:1">
      <c r="A259" s="30"/>
    </row>
    <row r="260" spans="1:1">
      <c r="A260" s="30"/>
    </row>
    <row r="261" spans="1:1">
      <c r="A261" s="30"/>
    </row>
    <row r="262" spans="1:1">
      <c r="A262" s="30"/>
    </row>
    <row r="263" spans="1:1">
      <c r="A263" s="30"/>
    </row>
    <row r="264" spans="1:1">
      <c r="A264" s="30"/>
    </row>
    <row r="265" spans="1:1">
      <c r="A265" s="30"/>
    </row>
    <row r="266" spans="1:1">
      <c r="A266" s="30"/>
    </row>
    <row r="267" spans="1:1">
      <c r="A267" s="30"/>
    </row>
    <row r="268" spans="1:1">
      <c r="A268" s="30"/>
    </row>
    <row r="269" spans="1:1">
      <c r="A269" s="30"/>
    </row>
    <row r="270" spans="1:1">
      <c r="A270" s="30"/>
    </row>
    <row r="271" spans="1:1">
      <c r="A271" s="30"/>
    </row>
    <row r="272" spans="1:1">
      <c r="A272" s="30"/>
    </row>
    <row r="273" spans="1:1">
      <c r="A273" s="30"/>
    </row>
    <row r="274" spans="1:1">
      <c r="A274" s="30"/>
    </row>
    <row r="275" spans="1:1">
      <c r="A275" s="30"/>
    </row>
    <row r="276" spans="1:1">
      <c r="A276" s="30"/>
    </row>
    <row r="277" spans="1:1">
      <c r="A277" s="30"/>
    </row>
    <row r="278" spans="1:1">
      <c r="A278" s="30"/>
    </row>
    <row r="279" spans="1:1">
      <c r="A279" s="30"/>
    </row>
    <row r="280" spans="1:1">
      <c r="A280" s="30"/>
    </row>
    <row r="281" spans="1:1">
      <c r="A281" s="30"/>
    </row>
    <row r="282" spans="1:1">
      <c r="A282" s="30"/>
    </row>
    <row r="283" spans="1:1">
      <c r="A283" s="30"/>
    </row>
    <row r="284" spans="1:1">
      <c r="A284" s="30"/>
    </row>
    <row r="285" spans="1:1">
      <c r="A285" s="30"/>
    </row>
    <row r="286" spans="1:1">
      <c r="A286" s="30"/>
    </row>
    <row r="287" spans="1:1">
      <c r="A287" s="30"/>
    </row>
    <row r="288" spans="1:1">
      <c r="A288" s="30"/>
    </row>
    <row r="289" spans="1:1">
      <c r="A289" s="30"/>
    </row>
    <row r="290" spans="1:1">
      <c r="A290" s="30"/>
    </row>
    <row r="291" spans="1:1">
      <c r="A291" s="30"/>
    </row>
    <row r="292" spans="1:1">
      <c r="A292" s="30"/>
    </row>
    <row r="293" spans="1:1">
      <c r="A293" s="30"/>
    </row>
    <row r="294" spans="1:1">
      <c r="A294" s="30"/>
    </row>
    <row r="295" spans="1:1">
      <c r="A295" s="30"/>
    </row>
    <row r="296" spans="1:1">
      <c r="A296" s="30"/>
    </row>
    <row r="297" spans="1:1">
      <c r="A297" s="30"/>
    </row>
    <row r="298" spans="1:1">
      <c r="A298" s="30"/>
    </row>
    <row r="299" spans="1:1">
      <c r="A299" s="30"/>
    </row>
    <row r="300" spans="1:1">
      <c r="A300" s="30"/>
    </row>
    <row r="301" spans="1:1">
      <c r="A301" s="30"/>
    </row>
    <row r="302" spans="1:1">
      <c r="A302" s="30"/>
    </row>
    <row r="303" spans="1:1">
      <c r="A303" s="30"/>
    </row>
    <row r="304" spans="1:1">
      <c r="A304" s="30"/>
    </row>
    <row r="305" spans="1:1">
      <c r="A305" s="30"/>
    </row>
    <row r="306" spans="1:1">
      <c r="A306" s="30"/>
    </row>
    <row r="307" spans="1:1">
      <c r="A307" s="30"/>
    </row>
    <row r="308" spans="1:1">
      <c r="A308" s="30"/>
    </row>
    <row r="309" spans="1:1">
      <c r="A309" s="30"/>
    </row>
    <row r="310" spans="1:1">
      <c r="A310" s="30"/>
    </row>
    <row r="311" spans="1:1">
      <c r="A311" s="30"/>
    </row>
    <row r="312" spans="1:1">
      <c r="A312" s="30"/>
    </row>
    <row r="313" spans="1:1">
      <c r="A313" s="30"/>
    </row>
    <row r="314" spans="1:1">
      <c r="A314" s="30"/>
    </row>
    <row r="315" spans="1:1">
      <c r="A315" s="30"/>
    </row>
    <row r="316" spans="1:1">
      <c r="A316" s="30"/>
    </row>
    <row r="317" spans="1:1">
      <c r="A317" s="30"/>
    </row>
    <row r="318" spans="1:1">
      <c r="A318" s="30"/>
    </row>
    <row r="319" spans="1:1">
      <c r="A319" s="30"/>
    </row>
    <row r="320" spans="1:1">
      <c r="A320" s="30"/>
    </row>
    <row r="321" spans="1:1">
      <c r="A321" s="30"/>
    </row>
    <row r="322" spans="1:1">
      <c r="A322" s="30"/>
    </row>
    <row r="323" spans="1:1">
      <c r="A323" s="30"/>
    </row>
    <row r="324" spans="1:1">
      <c r="A324" s="30"/>
    </row>
    <row r="325" spans="1:1">
      <c r="A325" s="30"/>
    </row>
    <row r="326" spans="1:1">
      <c r="A326" s="30"/>
    </row>
    <row r="327" spans="1:1">
      <c r="A327" s="30"/>
    </row>
    <row r="328" spans="1:1">
      <c r="A328" s="30"/>
    </row>
    <row r="329" spans="1:1">
      <c r="A329" s="30"/>
    </row>
    <row r="330" spans="1:1">
      <c r="A330" s="30"/>
    </row>
    <row r="331" spans="1:1">
      <c r="A331" s="30"/>
    </row>
    <row r="332" spans="1:1">
      <c r="A332" s="30"/>
    </row>
    <row r="333" spans="1:1">
      <c r="A333" s="30"/>
    </row>
    <row r="334" spans="1:1">
      <c r="A334" s="30"/>
    </row>
    <row r="335" spans="1:1">
      <c r="A335" s="30"/>
    </row>
    <row r="336" spans="1:1">
      <c r="A336" s="30"/>
    </row>
    <row r="337" spans="1:1">
      <c r="A337" s="30"/>
    </row>
    <row r="338" spans="1:1">
      <c r="A338" s="30"/>
    </row>
    <row r="339" spans="1:1">
      <c r="A339" s="30"/>
    </row>
    <row r="340" spans="1:1">
      <c r="A340" s="30"/>
    </row>
    <row r="341" spans="1:1">
      <c r="A341" s="30"/>
    </row>
    <row r="342" spans="1:1">
      <c r="A342" s="30"/>
    </row>
    <row r="343" spans="1:1">
      <c r="A343" s="30"/>
    </row>
    <row r="344" spans="1:1">
      <c r="A344" s="30"/>
    </row>
    <row r="345" spans="1:1">
      <c r="A345" s="30"/>
    </row>
    <row r="346" spans="1:1">
      <c r="A346" s="30"/>
    </row>
    <row r="347" spans="1:1">
      <c r="A347" s="30"/>
    </row>
    <row r="348" spans="1:1">
      <c r="A348" s="30"/>
    </row>
    <row r="349" spans="1:1">
      <c r="A349" s="30"/>
    </row>
    <row r="350" spans="1:1">
      <c r="A350" s="30"/>
    </row>
    <row r="351" spans="1:1">
      <c r="A351" s="30"/>
    </row>
    <row r="352" spans="1:1">
      <c r="A352" s="30"/>
    </row>
    <row r="353" spans="1:1">
      <c r="A353" s="30"/>
    </row>
    <row r="354" spans="1:1">
      <c r="A354" s="30"/>
    </row>
    <row r="355" spans="1:1">
      <c r="A355" s="30"/>
    </row>
    <row r="356" spans="1:1">
      <c r="A356" s="30"/>
    </row>
    <row r="357" spans="1:1">
      <c r="A357" s="30"/>
    </row>
    <row r="358" spans="1:1">
      <c r="A358" s="30"/>
    </row>
    <row r="359" spans="1:1">
      <c r="A359" s="30"/>
    </row>
    <row r="360" spans="1:1">
      <c r="A360" s="30"/>
    </row>
    <row r="361" spans="1:1">
      <c r="A361" s="30"/>
    </row>
    <row r="362" spans="1:1">
      <c r="A362" s="30"/>
    </row>
    <row r="363" spans="1:1">
      <c r="A363" s="30"/>
    </row>
    <row r="364" spans="1:1">
      <c r="A364" s="30"/>
    </row>
    <row r="365" spans="1:1">
      <c r="A365" s="30"/>
    </row>
    <row r="366" spans="1:1">
      <c r="A366" s="30"/>
    </row>
    <row r="367" spans="1:1">
      <c r="A367" s="30"/>
    </row>
    <row r="368" spans="1:1">
      <c r="A368" s="30"/>
    </row>
    <row r="369" spans="1:1">
      <c r="A369" s="30"/>
    </row>
    <row r="370" spans="1:1">
      <c r="A370" s="30"/>
    </row>
    <row r="371" spans="1:1">
      <c r="A371" s="30"/>
    </row>
    <row r="372" spans="1:1">
      <c r="A372" s="30"/>
    </row>
    <row r="373" spans="1:1">
      <c r="A373" s="30"/>
    </row>
    <row r="374" spans="1:1">
      <c r="A374" s="30"/>
    </row>
    <row r="375" spans="1:1">
      <c r="A375" s="30"/>
    </row>
    <row r="376" spans="1:1">
      <c r="A376" s="30"/>
    </row>
    <row r="377" spans="1:1">
      <c r="A377" s="30"/>
    </row>
    <row r="378" spans="1:1">
      <c r="A378" s="30"/>
    </row>
    <row r="379" spans="1:1">
      <c r="A379" s="30"/>
    </row>
    <row r="380" spans="1:1">
      <c r="A380" s="30"/>
    </row>
    <row r="381" spans="1:1">
      <c r="A381" s="30"/>
    </row>
    <row r="382" spans="1:1">
      <c r="A382" s="30"/>
    </row>
    <row r="383" spans="1:1">
      <c r="A383" s="30"/>
    </row>
    <row r="384" spans="1:1">
      <c r="A384" s="30"/>
    </row>
    <row r="385" spans="1:1">
      <c r="A385" s="30"/>
    </row>
    <row r="386" spans="1:1">
      <c r="A386" s="30"/>
    </row>
    <row r="387" spans="1:1">
      <c r="A387" s="30"/>
    </row>
    <row r="388" spans="1:1">
      <c r="A388" s="30"/>
    </row>
    <row r="389" spans="1:1">
      <c r="A389" s="30"/>
    </row>
    <row r="390" spans="1:1">
      <c r="A390" s="30"/>
    </row>
    <row r="391" spans="1:1">
      <c r="A391" s="30"/>
    </row>
    <row r="392" spans="1:1">
      <c r="A392" s="30"/>
    </row>
    <row r="393" spans="1:1">
      <c r="A393" s="30"/>
    </row>
    <row r="394" spans="1:1">
      <c r="A394" s="30"/>
    </row>
    <row r="395" spans="1:1">
      <c r="A395" s="30"/>
    </row>
    <row r="396" spans="1:1">
      <c r="A396" s="30"/>
    </row>
    <row r="397" spans="1:1">
      <c r="A397" s="30"/>
    </row>
    <row r="398" spans="1:1">
      <c r="A398" s="30"/>
    </row>
    <row r="399" spans="1:1">
      <c r="A399" s="30"/>
    </row>
    <row r="400" spans="1:1">
      <c r="A400" s="30"/>
    </row>
    <row r="401" spans="1:1">
      <c r="A401" s="30"/>
    </row>
    <row r="402" spans="1:1">
      <c r="A402" s="30"/>
    </row>
    <row r="403" spans="1:1">
      <c r="A403" s="30"/>
    </row>
    <row r="404" spans="1:1">
      <c r="A404" s="30"/>
    </row>
    <row r="405" spans="1:1">
      <c r="A405" s="30"/>
    </row>
    <row r="406" spans="1:1">
      <c r="A406" s="30"/>
    </row>
    <row r="407" spans="1:1">
      <c r="A407" s="30"/>
    </row>
    <row r="408" spans="1:1">
      <c r="A408" s="30"/>
    </row>
    <row r="409" spans="1:1">
      <c r="A409" s="30"/>
    </row>
    <row r="410" spans="1:1">
      <c r="A410" s="30"/>
    </row>
    <row r="411" spans="1:1">
      <c r="A411" s="30"/>
    </row>
    <row r="412" spans="1:1">
      <c r="A412" s="30"/>
    </row>
    <row r="413" spans="1:1">
      <c r="A413" s="30"/>
    </row>
    <row r="414" spans="1:1">
      <c r="A414" s="30"/>
    </row>
    <row r="415" spans="1:1">
      <c r="A415" s="30"/>
    </row>
    <row r="416" spans="1:1">
      <c r="A416" s="30"/>
    </row>
    <row r="417" spans="1:1">
      <c r="A417" s="30"/>
    </row>
    <row r="418" spans="1:1">
      <c r="A418" s="30"/>
    </row>
    <row r="419" spans="1:1">
      <c r="A419" s="30"/>
    </row>
    <row r="420" spans="1:1">
      <c r="A420" s="30"/>
    </row>
    <row r="421" spans="1:1">
      <c r="A421" s="30"/>
    </row>
    <row r="422" spans="1:1">
      <c r="A422" s="30"/>
    </row>
    <row r="423" spans="1:1">
      <c r="A423" s="30"/>
    </row>
    <row r="424" spans="1:1">
      <c r="A424" s="30"/>
    </row>
    <row r="425" spans="1:1">
      <c r="A425" s="30"/>
    </row>
    <row r="426" spans="1:1">
      <c r="A426" s="30"/>
    </row>
    <row r="427" spans="1:1">
      <c r="A427" s="30"/>
    </row>
    <row r="428" spans="1:1">
      <c r="A428" s="30"/>
    </row>
    <row r="429" spans="1:1">
      <c r="A429" s="30"/>
    </row>
    <row r="430" spans="1:1">
      <c r="A430" s="30"/>
    </row>
    <row r="431" spans="1:1">
      <c r="A431" s="30"/>
    </row>
    <row r="432" spans="1:1">
      <c r="A432" s="30"/>
    </row>
    <row r="433" spans="1:1">
      <c r="A433" s="30"/>
    </row>
    <row r="434" spans="1:1">
      <c r="A434" s="30"/>
    </row>
    <row r="435" spans="1:1">
      <c r="A435" s="30"/>
    </row>
    <row r="436" spans="1:1">
      <c r="A436" s="30"/>
    </row>
    <row r="437" spans="1:1">
      <c r="A437" s="30"/>
    </row>
    <row r="438" spans="1:1">
      <c r="A438" s="30"/>
    </row>
    <row r="439" spans="1:1">
      <c r="A439" s="30"/>
    </row>
    <row r="440" spans="1:1">
      <c r="A440" s="30"/>
    </row>
    <row r="441" spans="1:1">
      <c r="A441" s="30"/>
    </row>
    <row r="442" spans="1:1">
      <c r="A442" s="30"/>
    </row>
    <row r="443" spans="1:1">
      <c r="A443" s="30"/>
    </row>
    <row r="444" spans="1:1">
      <c r="A444" s="30"/>
    </row>
    <row r="445" spans="1:1">
      <c r="A445" s="30"/>
    </row>
    <row r="446" spans="1:1">
      <c r="A446" s="30"/>
    </row>
    <row r="447" spans="1:1">
      <c r="A447" s="30"/>
    </row>
    <row r="448" spans="1:1">
      <c r="A448" s="30"/>
    </row>
    <row r="449" spans="1:1">
      <c r="A449" s="30"/>
    </row>
    <row r="450" spans="1:1">
      <c r="A450" s="30"/>
    </row>
    <row r="451" spans="1:1">
      <c r="A451" s="30"/>
    </row>
    <row r="452" spans="1:1">
      <c r="A452" s="30"/>
    </row>
    <row r="453" spans="1:1">
      <c r="A453" s="30"/>
    </row>
    <row r="454" spans="1:1">
      <c r="A454" s="30"/>
    </row>
    <row r="455" spans="1:1">
      <c r="A455" s="30"/>
    </row>
    <row r="456" spans="1:1">
      <c r="A456" s="30"/>
    </row>
    <row r="457" spans="1:1">
      <c r="A457" s="30"/>
    </row>
    <row r="458" spans="1:1">
      <c r="A458" s="30"/>
    </row>
    <row r="459" spans="1:1">
      <c r="A459" s="30"/>
    </row>
    <row r="460" spans="1:1">
      <c r="A460" s="30"/>
    </row>
    <row r="461" spans="1:1">
      <c r="A461" s="30"/>
    </row>
    <row r="462" spans="1:1">
      <c r="A462" s="30"/>
    </row>
    <row r="463" spans="1:1">
      <c r="A463" s="30"/>
    </row>
    <row r="464" spans="1:1">
      <c r="A464" s="30"/>
    </row>
    <row r="465" spans="1:1">
      <c r="A465" s="30"/>
    </row>
    <row r="466" spans="1:1">
      <c r="A466" s="30"/>
    </row>
    <row r="467" spans="1:1">
      <c r="A467" s="30"/>
    </row>
    <row r="468" spans="1:1">
      <c r="A468" s="30"/>
    </row>
    <row r="469" spans="1:1">
      <c r="A469" s="30"/>
    </row>
    <row r="470" spans="1:1">
      <c r="A470" s="30"/>
    </row>
    <row r="471" spans="1:1">
      <c r="A471" s="30"/>
    </row>
    <row r="472" spans="1:1">
      <c r="A472" s="30"/>
    </row>
    <row r="473" spans="1:1">
      <c r="A473" s="30"/>
    </row>
    <row r="474" spans="1:1">
      <c r="A474" s="30"/>
    </row>
    <row r="475" spans="1:1">
      <c r="A475" s="30"/>
    </row>
    <row r="476" spans="1:1">
      <c r="A476" s="30"/>
    </row>
    <row r="477" spans="1:1">
      <c r="A477" s="30"/>
    </row>
    <row r="478" spans="1:1">
      <c r="A478" s="30"/>
    </row>
    <row r="479" spans="1:1">
      <c r="A479" s="30"/>
    </row>
    <row r="480" spans="1:1">
      <c r="A480" s="30"/>
    </row>
    <row r="481" spans="1:1">
      <c r="A481" s="30"/>
    </row>
    <row r="482" spans="1:1">
      <c r="A482" s="30"/>
    </row>
    <row r="483" spans="1:1">
      <c r="A483" s="30"/>
    </row>
    <row r="484" spans="1:1">
      <c r="A484" s="30"/>
    </row>
    <row r="485" spans="1:1">
      <c r="A485" s="30"/>
    </row>
    <row r="486" spans="1:1">
      <c r="A486" s="30"/>
    </row>
    <row r="487" spans="1:1">
      <c r="A487" s="30"/>
    </row>
    <row r="488" spans="1:1">
      <c r="A488" s="30"/>
    </row>
    <row r="489" spans="1:1">
      <c r="A489" s="30"/>
    </row>
    <row r="490" spans="1:1">
      <c r="A490" s="30"/>
    </row>
    <row r="491" spans="1:1">
      <c r="A491" s="30"/>
    </row>
    <row r="492" spans="1:1">
      <c r="A492" s="30"/>
    </row>
    <row r="493" spans="1:1">
      <c r="A493" s="30"/>
    </row>
    <row r="494" spans="1:1">
      <c r="A494" s="30"/>
    </row>
    <row r="495" spans="1:1">
      <c r="A495" s="30"/>
    </row>
    <row r="496" spans="1:1">
      <c r="A496" s="30"/>
    </row>
    <row r="497" spans="1:1">
      <c r="A497" s="30"/>
    </row>
    <row r="498" spans="1:1">
      <c r="A498" s="30"/>
    </row>
    <row r="499" spans="1:1">
      <c r="A499" s="30"/>
    </row>
    <row r="500" spans="1:1">
      <c r="A500" s="30"/>
    </row>
    <row r="501" spans="1:1">
      <c r="A501" s="30"/>
    </row>
    <row r="502" spans="1:1">
      <c r="A502" s="30"/>
    </row>
    <row r="503" spans="1:1">
      <c r="A503" s="30"/>
    </row>
    <row r="504" spans="1:1">
      <c r="A504" s="30"/>
    </row>
    <row r="505" spans="1:1">
      <c r="A505" s="30"/>
    </row>
    <row r="506" spans="1:1">
      <c r="A506" s="30"/>
    </row>
    <row r="507" spans="1:1">
      <c r="A507" s="30"/>
    </row>
    <row r="508" spans="1:1">
      <c r="A508" s="30"/>
    </row>
    <row r="509" spans="1:1">
      <c r="A509" s="30"/>
    </row>
    <row r="510" spans="1:1">
      <c r="A510" s="30"/>
    </row>
    <row r="511" spans="1:1">
      <c r="A511" s="30"/>
    </row>
    <row r="512" spans="1:1">
      <c r="A512" s="30"/>
    </row>
    <row r="513" spans="1:1">
      <c r="A513" s="30"/>
    </row>
    <row r="514" spans="1:1">
      <c r="A514" s="30"/>
    </row>
    <row r="515" spans="1:1">
      <c r="A515" s="30"/>
    </row>
    <row r="516" spans="1:1">
      <c r="A516" s="30"/>
    </row>
    <row r="517" spans="1:1">
      <c r="A517" s="30"/>
    </row>
    <row r="518" spans="1:1">
      <c r="A518" s="30"/>
    </row>
    <row r="519" spans="1:1">
      <c r="A519" s="30"/>
    </row>
    <row r="520" spans="1:1">
      <c r="A520" s="30"/>
    </row>
    <row r="521" spans="1:1">
      <c r="A521" s="30"/>
    </row>
    <row r="522" spans="1:1">
      <c r="A522" s="30"/>
    </row>
    <row r="523" spans="1:1">
      <c r="A523" s="30"/>
    </row>
    <row r="524" spans="1:1">
      <c r="A524" s="30"/>
    </row>
    <row r="525" spans="1:1">
      <c r="A525" s="30"/>
    </row>
    <row r="526" spans="1:1">
      <c r="A526" s="30"/>
    </row>
    <row r="527" spans="1:1">
      <c r="A527" s="30"/>
    </row>
    <row r="528" spans="1:1">
      <c r="A528" s="30"/>
    </row>
    <row r="529" spans="1:1">
      <c r="A529" s="30"/>
    </row>
    <row r="530" spans="1:1">
      <c r="A530" s="30"/>
    </row>
    <row r="531" spans="1:1">
      <c r="A531" s="30"/>
    </row>
    <row r="532" spans="1:1">
      <c r="A532" s="30"/>
    </row>
    <row r="533" spans="1:1">
      <c r="A533" s="30"/>
    </row>
    <row r="534" spans="1:1">
      <c r="A534" s="30"/>
    </row>
    <row r="535" spans="1:1">
      <c r="A535" s="30"/>
    </row>
    <row r="536" spans="1:1">
      <c r="A536" s="30"/>
    </row>
    <row r="537" spans="1:1">
      <c r="A537" s="30"/>
    </row>
    <row r="538" spans="1:1">
      <c r="A538" s="30"/>
    </row>
    <row r="539" spans="1:1">
      <c r="A539" s="30"/>
    </row>
  </sheetData>
  <pageMargins left="0.7" right="0.7" top="0.75" bottom="0.75" header="0.3" footer="0.3"/>
  <headerFooter>
    <oddFooter>&amp;C_x000D_&amp;1#&amp;"Calibri"&amp;10&amp;K000000 SLB-Private</oddFooter>
  </headerFooter>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25">
    <tabColor theme="1" tint="0.34998626667073579"/>
  </sheetPr>
  <dimension ref="A1:AQ2190"/>
  <sheetViews>
    <sheetView zoomScale="85" zoomScaleNormal="85" workbookViewId="0">
      <pane xSplit="1" ySplit="6" topLeftCell="B7" activePane="bottomRight" state="frozen"/>
      <selection activeCell="H33" sqref="H33"/>
      <selection pane="topRight" activeCell="H33" sqref="H33"/>
      <selection pane="bottomLeft" activeCell="H33" sqref="H33"/>
      <selection pane="bottomRight" activeCell="H24" sqref="H24"/>
    </sheetView>
  </sheetViews>
  <sheetFormatPr defaultColWidth="9.453125" defaultRowHeight="14.5"/>
  <cols>
    <col min="1" max="1" width="17.54296875" style="31" customWidth="1"/>
    <col min="2" max="2" width="15.453125" style="2" customWidth="1"/>
    <col min="3" max="3" width="16.54296875" style="3" customWidth="1"/>
    <col min="4" max="4" width="14" style="39" customWidth="1"/>
    <col min="5" max="5" width="13" style="39" customWidth="1"/>
    <col min="6" max="6" width="9.54296875" style="35" customWidth="1"/>
    <col min="7" max="7" width="12.54296875" style="43" customWidth="1"/>
    <col min="8" max="8" width="67.54296875" style="3" customWidth="1"/>
    <col min="9" max="16384" width="9.453125" style="3"/>
  </cols>
  <sheetData>
    <row r="1" spans="1:43" ht="23.25" customHeight="1" thickBot="1">
      <c r="A1" s="4" t="s">
        <v>169</v>
      </c>
      <c r="B1" s="10">
        <v>44927</v>
      </c>
      <c r="C1" s="4" t="s">
        <v>170</v>
      </c>
      <c r="D1" s="10">
        <v>44957</v>
      </c>
      <c r="G1" s="17"/>
      <c r="AJ1" s="11"/>
      <c r="AK1" s="1"/>
      <c r="AL1" s="12"/>
      <c r="AM1" s="13"/>
      <c r="AN1" s="13"/>
      <c r="AO1" s="14"/>
      <c r="AP1" s="15"/>
      <c r="AQ1" s="16"/>
    </row>
    <row r="2" spans="1:43" ht="15" hidden="1" thickBot="1">
      <c r="A2" s="41">
        <v>44779</v>
      </c>
      <c r="B2" s="1" t="s">
        <v>1149</v>
      </c>
      <c r="C2" s="12" t="s">
        <v>137</v>
      </c>
      <c r="D2" s="40">
        <v>0.16666666666666666</v>
      </c>
      <c r="E2" s="40">
        <v>0.16666666666666666</v>
      </c>
      <c r="F2" s="36">
        <v>24</v>
      </c>
      <c r="G2" s="15">
        <v>145</v>
      </c>
      <c r="H2" s="16" t="s">
        <v>1053</v>
      </c>
    </row>
    <row r="3" spans="1:43" ht="16" hidden="1" thickBot="1">
      <c r="A3" s="41"/>
      <c r="B3" s="1"/>
      <c r="C3" s="12"/>
      <c r="D3" s="40"/>
      <c r="E3" s="40"/>
      <c r="F3" s="36"/>
      <c r="G3" s="17">
        <f ca="1">SUM(G2:G7)</f>
        <v>0</v>
      </c>
      <c r="H3" s="18"/>
    </row>
    <row r="4" spans="1:43" ht="15" hidden="1" thickBot="1">
      <c r="A4" s="41"/>
      <c r="B4" s="1"/>
      <c r="C4" s="12"/>
      <c r="D4" s="40"/>
      <c r="E4" s="40"/>
      <c r="F4" s="36"/>
      <c r="G4" s="15"/>
      <c r="H4" s="16"/>
    </row>
    <row r="5" spans="1:43" ht="15.75" customHeight="1">
      <c r="A5" s="41"/>
      <c r="B5" s="684" t="s">
        <v>2</v>
      </c>
      <c r="C5" s="684" t="s">
        <v>137</v>
      </c>
      <c r="D5" s="686" t="s">
        <v>3</v>
      </c>
      <c r="E5" s="687"/>
      <c r="F5" s="37" t="s">
        <v>165</v>
      </c>
      <c r="G5" s="42" t="s">
        <v>4</v>
      </c>
      <c r="H5" s="688" t="s">
        <v>5</v>
      </c>
    </row>
    <row r="6" spans="1:43" ht="16.5" customHeight="1" thickBot="1">
      <c r="A6" s="41"/>
      <c r="B6" s="685"/>
      <c r="C6" s="685"/>
      <c r="D6" s="33" t="s">
        <v>6</v>
      </c>
      <c r="E6" s="34" t="s">
        <v>7</v>
      </c>
      <c r="F6" s="38" t="s">
        <v>166</v>
      </c>
      <c r="G6" s="17" t="s">
        <v>428</v>
      </c>
      <c r="H6" s="689"/>
    </row>
    <row r="7" spans="1:43">
      <c r="A7" s="274"/>
      <c r="B7"/>
      <c r="C7"/>
      <c r="D7" s="205"/>
      <c r="E7" s="205"/>
      <c r="F7"/>
      <c r="G7"/>
      <c r="H7"/>
    </row>
    <row r="8" spans="1:43">
      <c r="A8" s="274"/>
      <c r="B8"/>
      <c r="C8"/>
      <c r="D8"/>
      <c r="E8"/>
      <c r="F8"/>
      <c r="G8"/>
      <c r="H8"/>
    </row>
    <row r="9" spans="1:43">
      <c r="A9" s="274"/>
      <c r="B9"/>
      <c r="C9"/>
      <c r="D9"/>
      <c r="E9" s="205"/>
      <c r="F9"/>
      <c r="G9"/>
      <c r="H9"/>
    </row>
    <row r="10" spans="1:43">
      <c r="A10" s="274"/>
      <c r="B10"/>
      <c r="C10"/>
      <c r="D10" s="205"/>
      <c r="E10" s="205"/>
      <c r="F10"/>
      <c r="G10"/>
      <c r="H10"/>
    </row>
    <row r="11" spans="1:43">
      <c r="A11" s="274"/>
      <c r="B11"/>
      <c r="C11"/>
      <c r="D11" s="205"/>
      <c r="E11"/>
      <c r="F11"/>
      <c r="G11"/>
      <c r="H11"/>
    </row>
    <row r="12" spans="1:43">
      <c r="A12" s="274"/>
      <c r="B12"/>
      <c r="C12"/>
      <c r="D12" s="205"/>
      <c r="E12" s="205"/>
      <c r="F12"/>
      <c r="G12"/>
      <c r="H12"/>
    </row>
    <row r="13" spans="1:43">
      <c r="A13" s="274"/>
      <c r="B13"/>
      <c r="C13"/>
      <c r="D13" s="205"/>
      <c r="E13" s="205"/>
      <c r="F13"/>
      <c r="G13"/>
      <c r="H13"/>
    </row>
    <row r="14" spans="1:43">
      <c r="A14" s="274"/>
      <c r="B14"/>
      <c r="C14"/>
      <c r="D14"/>
      <c r="E14"/>
      <c r="F14"/>
      <c r="G14"/>
      <c r="H14"/>
    </row>
    <row r="15" spans="1:43">
      <c r="A15" s="274"/>
      <c r="B15"/>
      <c r="C15"/>
      <c r="D15"/>
      <c r="E15"/>
      <c r="F15"/>
      <c r="G15"/>
      <c r="H15"/>
    </row>
    <row r="16" spans="1:43">
      <c r="A16" s="274"/>
      <c r="B16"/>
      <c r="C16"/>
      <c r="D16"/>
      <c r="E16"/>
      <c r="F16"/>
      <c r="G16"/>
      <c r="H16"/>
    </row>
    <row r="17" spans="1:8">
      <c r="A17" s="274"/>
      <c r="B17"/>
      <c r="C17"/>
      <c r="D17"/>
      <c r="E17"/>
      <c r="F17"/>
      <c r="G17"/>
      <c r="H17"/>
    </row>
    <row r="18" spans="1:8">
      <c r="A18" s="274"/>
      <c r="B18"/>
      <c r="C18"/>
      <c r="D18" s="205"/>
      <c r="E18" s="205"/>
      <c r="F18"/>
      <c r="G18"/>
      <c r="H18"/>
    </row>
    <row r="19" spans="1:8">
      <c r="A19" s="274"/>
      <c r="B19"/>
      <c r="C19"/>
      <c r="D19"/>
      <c r="E19"/>
      <c r="F19"/>
      <c r="G19"/>
      <c r="H19"/>
    </row>
    <row r="20" spans="1:8">
      <c r="A20" s="274"/>
      <c r="B20"/>
      <c r="C20"/>
      <c r="D20"/>
      <c r="E20"/>
      <c r="F20"/>
      <c r="G20"/>
      <c r="H20"/>
    </row>
    <row r="21" spans="1:8">
      <c r="A21" s="274"/>
      <c r="B21"/>
      <c r="C21"/>
      <c r="D21" s="205"/>
      <c r="E21" s="205"/>
      <c r="F21"/>
      <c r="G21"/>
      <c r="H21"/>
    </row>
    <row r="22" spans="1:8">
      <c r="A22" s="274"/>
      <c r="B22"/>
      <c r="C22"/>
      <c r="D22"/>
      <c r="E22" s="205"/>
      <c r="F22"/>
      <c r="G22"/>
      <c r="H22"/>
    </row>
    <row r="23" spans="1:8">
      <c r="A23" s="274"/>
      <c r="B23"/>
      <c r="C23"/>
      <c r="D23"/>
      <c r="E23"/>
      <c r="F23"/>
      <c r="G23"/>
      <c r="H23"/>
    </row>
    <row r="24" spans="1:8">
      <c r="A24" s="274"/>
      <c r="B24"/>
      <c r="C24"/>
      <c r="D24"/>
      <c r="E24"/>
      <c r="F24"/>
      <c r="G24"/>
      <c r="H24"/>
    </row>
    <row r="25" spans="1:8">
      <c r="A25" s="274"/>
      <c r="B25"/>
      <c r="C25"/>
      <c r="D25"/>
      <c r="E25"/>
      <c r="F25"/>
      <c r="G25"/>
      <c r="H25"/>
    </row>
    <row r="26" spans="1:8">
      <c r="A26" s="274"/>
      <c r="B26"/>
      <c r="C26"/>
      <c r="D26"/>
      <c r="E26"/>
      <c r="F26"/>
      <c r="G26"/>
      <c r="H26"/>
    </row>
    <row r="27" spans="1:8">
      <c r="A27" s="274"/>
      <c r="B27"/>
      <c r="C27"/>
      <c r="D27"/>
      <c r="E27"/>
      <c r="F27"/>
      <c r="G27"/>
      <c r="H27"/>
    </row>
    <row r="28" spans="1:8">
      <c r="A28" s="274"/>
      <c r="B28"/>
      <c r="C28"/>
      <c r="D28"/>
      <c r="E28"/>
      <c r="F28"/>
      <c r="G28"/>
      <c r="H28"/>
    </row>
    <row r="29" spans="1:8">
      <c r="A29" s="274"/>
      <c r="B29"/>
      <c r="C29"/>
      <c r="D29"/>
      <c r="E29"/>
      <c r="F29"/>
      <c r="G29"/>
      <c r="H29"/>
    </row>
    <row r="30" spans="1:8">
      <c r="A30" s="274"/>
      <c r="B30"/>
      <c r="C30"/>
      <c r="D30"/>
      <c r="E30"/>
      <c r="F30"/>
      <c r="G30"/>
      <c r="H30"/>
    </row>
    <row r="31" spans="1:8">
      <c r="A31" s="274"/>
      <c r="B31"/>
      <c r="C31"/>
      <c r="D31"/>
      <c r="E31"/>
      <c r="F31"/>
      <c r="G31"/>
      <c r="H31"/>
    </row>
    <row r="32" spans="1:8">
      <c r="A32" s="274"/>
      <c r="B32"/>
      <c r="C32"/>
      <c r="D32"/>
      <c r="E32"/>
      <c r="F32"/>
      <c r="G32"/>
      <c r="H32"/>
    </row>
    <row r="33" spans="1:8">
      <c r="A33" s="274"/>
      <c r="B33"/>
      <c r="C33"/>
      <c r="D33"/>
      <c r="E33"/>
      <c r="F33"/>
      <c r="G33"/>
      <c r="H33"/>
    </row>
    <row r="34" spans="1:8">
      <c r="A34" s="274"/>
      <c r="B34"/>
      <c r="C34"/>
      <c r="D34"/>
      <c r="E34"/>
      <c r="F34"/>
      <c r="G34"/>
      <c r="H34"/>
    </row>
    <row r="35" spans="1:8">
      <c r="A35" s="274"/>
      <c r="B35"/>
      <c r="C35"/>
      <c r="D35"/>
      <c r="E35"/>
      <c r="F35"/>
      <c r="G35"/>
      <c r="H35"/>
    </row>
    <row r="36" spans="1:8">
      <c r="A36" s="274"/>
      <c r="B36"/>
      <c r="C36"/>
      <c r="D36"/>
      <c r="E36" s="205"/>
      <c r="F36"/>
      <c r="G36"/>
      <c r="H36"/>
    </row>
    <row r="37" spans="1:8">
      <c r="A37" s="274"/>
      <c r="B37"/>
      <c r="C37"/>
      <c r="D37"/>
      <c r="E37"/>
      <c r="F37"/>
      <c r="G37"/>
      <c r="H37"/>
    </row>
    <row r="38" spans="1:8">
      <c r="A38" s="274"/>
      <c r="B38"/>
      <c r="C38"/>
      <c r="D38"/>
      <c r="E38"/>
      <c r="F38"/>
      <c r="G38"/>
      <c r="H38"/>
    </row>
    <row r="39" spans="1:8">
      <c r="A39" s="274"/>
      <c r="B39"/>
      <c r="C39"/>
      <c r="D39"/>
      <c r="E39"/>
      <c r="F39"/>
      <c r="G39"/>
      <c r="H39"/>
    </row>
    <row r="40" spans="1:8">
      <c r="A40" s="274"/>
      <c r="B40"/>
      <c r="C40"/>
      <c r="D40"/>
      <c r="E40"/>
      <c r="F40"/>
      <c r="G40"/>
      <c r="H40"/>
    </row>
    <row r="41" spans="1:8">
      <c r="A41" s="274"/>
      <c r="B41"/>
      <c r="C41"/>
      <c r="D41"/>
      <c r="E41"/>
      <c r="F41"/>
      <c r="G41"/>
      <c r="H41"/>
    </row>
    <row r="42" spans="1:8">
      <c r="A42" s="274"/>
      <c r="B42"/>
      <c r="C42"/>
      <c r="D42"/>
      <c r="E42"/>
      <c r="F42"/>
      <c r="G42"/>
      <c r="H42"/>
    </row>
    <row r="43" spans="1:8">
      <c r="A43" s="274"/>
      <c r="B43"/>
      <c r="C43"/>
      <c r="D43"/>
      <c r="E43"/>
      <c r="F43"/>
      <c r="G43"/>
      <c r="H43"/>
    </row>
    <row r="44" spans="1:8">
      <c r="A44" s="274"/>
      <c r="B44"/>
      <c r="C44"/>
      <c r="D44"/>
      <c r="E44"/>
      <c r="F44"/>
      <c r="G44"/>
      <c r="H44"/>
    </row>
    <row r="45" spans="1:8">
      <c r="A45" s="274"/>
      <c r="B45"/>
      <c r="C45"/>
      <c r="D45"/>
      <c r="E45"/>
      <c r="F45"/>
      <c r="G45"/>
      <c r="H45"/>
    </row>
    <row r="46" spans="1:8">
      <c r="A46" s="274"/>
      <c r="B46"/>
      <c r="C46"/>
      <c r="D46"/>
      <c r="E46"/>
      <c r="F46"/>
      <c r="G46"/>
      <c r="H46"/>
    </row>
    <row r="47" spans="1:8">
      <c r="A47" s="274"/>
      <c r="B47"/>
      <c r="C47"/>
      <c r="D47"/>
      <c r="E47"/>
      <c r="F47"/>
      <c r="G47"/>
      <c r="H47"/>
    </row>
    <row r="48" spans="1:8">
      <c r="A48" s="274"/>
      <c r="B48"/>
      <c r="C48"/>
      <c r="D48"/>
      <c r="E48" s="205"/>
      <c r="F48"/>
      <c r="G48"/>
      <c r="H48"/>
    </row>
    <row r="49" spans="1:8">
      <c r="A49" s="274"/>
      <c r="B49"/>
      <c r="C49"/>
      <c r="D49"/>
      <c r="E49"/>
      <c r="F49"/>
      <c r="G49"/>
      <c r="H49"/>
    </row>
    <row r="50" spans="1:8">
      <c r="A50" s="274"/>
      <c r="B50"/>
      <c r="C50"/>
      <c r="D50"/>
      <c r="E50"/>
      <c r="F50"/>
      <c r="G50"/>
      <c r="H50"/>
    </row>
    <row r="51" spans="1:8">
      <c r="A51" s="274"/>
      <c r="B51"/>
      <c r="C51"/>
      <c r="D51"/>
      <c r="E51" s="205"/>
      <c r="F51"/>
      <c r="G51"/>
      <c r="H51"/>
    </row>
    <row r="52" spans="1:8">
      <c r="A52" s="274"/>
      <c r="B52"/>
      <c r="C52"/>
      <c r="D52"/>
      <c r="E52" s="205"/>
      <c r="F52"/>
      <c r="G52"/>
      <c r="H52"/>
    </row>
    <row r="53" spans="1:8">
      <c r="A53" s="274"/>
      <c r="B53"/>
      <c r="C53"/>
      <c r="D53"/>
      <c r="E53"/>
      <c r="F53"/>
      <c r="G53"/>
      <c r="H53"/>
    </row>
    <row r="54" spans="1:8">
      <c r="A54" s="274"/>
      <c r="B54"/>
      <c r="C54"/>
      <c r="D54"/>
      <c r="E54"/>
      <c r="F54"/>
      <c r="G54"/>
      <c r="H54"/>
    </row>
    <row r="55" spans="1:8">
      <c r="A55" s="274"/>
      <c r="B55"/>
      <c r="C55"/>
      <c r="D55"/>
      <c r="E55"/>
      <c r="F55"/>
      <c r="G55"/>
      <c r="H55"/>
    </row>
    <row r="56" spans="1:8">
      <c r="A56" s="274"/>
      <c r="B56"/>
      <c r="C56"/>
      <c r="D56"/>
      <c r="E56"/>
      <c r="F56"/>
      <c r="G56"/>
      <c r="H56"/>
    </row>
    <row r="57" spans="1:8">
      <c r="A57" s="274"/>
      <c r="B57"/>
      <c r="C57"/>
      <c r="D57"/>
      <c r="E57" s="205"/>
      <c r="F57"/>
      <c r="G57"/>
      <c r="H57"/>
    </row>
    <row r="58" spans="1:8">
      <c r="A58" s="274"/>
      <c r="B58"/>
      <c r="C58"/>
      <c r="D58"/>
      <c r="E58" s="205"/>
      <c r="F58"/>
      <c r="G58"/>
      <c r="H58"/>
    </row>
    <row r="59" spans="1:8">
      <c r="A59" s="274"/>
      <c r="B59"/>
      <c r="C59"/>
      <c r="D59"/>
      <c r="E59" s="205"/>
      <c r="F59"/>
      <c r="G59"/>
      <c r="H59"/>
    </row>
    <row r="60" spans="1:8">
      <c r="A60" s="274"/>
      <c r="B60"/>
      <c r="C60"/>
      <c r="D60"/>
      <c r="E60" s="205"/>
      <c r="F60"/>
      <c r="G60"/>
      <c r="H60"/>
    </row>
    <row r="61" spans="1:8">
      <c r="A61" s="274"/>
      <c r="B61"/>
      <c r="C61"/>
      <c r="D61"/>
      <c r="E61" s="205"/>
      <c r="F61"/>
      <c r="G61"/>
      <c r="H61"/>
    </row>
    <row r="62" spans="1:8">
      <c r="A62" s="274"/>
      <c r="B62"/>
      <c r="C62"/>
      <c r="D62"/>
      <c r="E62"/>
      <c r="F62"/>
      <c r="G62"/>
      <c r="H62"/>
    </row>
    <row r="63" spans="1:8">
      <c r="A63" s="274"/>
      <c r="B63"/>
      <c r="C63"/>
      <c r="D63"/>
      <c r="E63"/>
      <c r="F63"/>
      <c r="G63"/>
      <c r="H63"/>
    </row>
    <row r="64" spans="1:8">
      <c r="A64" s="274"/>
      <c r="B64"/>
      <c r="C64"/>
      <c r="D64"/>
      <c r="E64"/>
      <c r="F64"/>
      <c r="G64"/>
      <c r="H64"/>
    </row>
    <row r="65" spans="1:8">
      <c r="A65" s="274"/>
      <c r="B65"/>
      <c r="C65"/>
      <c r="D65"/>
      <c r="E65" s="205"/>
      <c r="F65"/>
      <c r="G65"/>
      <c r="H65"/>
    </row>
    <row r="66" spans="1:8">
      <c r="A66" s="274"/>
      <c r="B66"/>
      <c r="C66"/>
      <c r="D66"/>
      <c r="E66"/>
      <c r="F66"/>
      <c r="G66"/>
      <c r="H66"/>
    </row>
    <row r="67" spans="1:8">
      <c r="A67" s="274"/>
      <c r="B67"/>
      <c r="C67"/>
      <c r="D67"/>
      <c r="E67"/>
      <c r="F67"/>
      <c r="G67"/>
      <c r="H67"/>
    </row>
    <row r="68" spans="1:8">
      <c r="A68" s="274"/>
      <c r="B68"/>
      <c r="C68"/>
      <c r="D68"/>
      <c r="E68" s="205"/>
      <c r="F68"/>
      <c r="G68"/>
      <c r="H68"/>
    </row>
    <row r="69" spans="1:8">
      <c r="A69" s="274"/>
      <c r="B69"/>
      <c r="C69"/>
      <c r="D69"/>
      <c r="E69"/>
      <c r="F69"/>
      <c r="G69"/>
      <c r="H69"/>
    </row>
    <row r="70" spans="1:8">
      <c r="A70" s="274"/>
      <c r="B70"/>
      <c r="C70"/>
      <c r="D70"/>
      <c r="E70"/>
      <c r="F70"/>
      <c r="G70"/>
      <c r="H70"/>
    </row>
    <row r="71" spans="1:8">
      <c r="A71" s="274"/>
      <c r="B71"/>
      <c r="C71"/>
      <c r="D71"/>
      <c r="E71"/>
      <c r="F71"/>
      <c r="G71"/>
      <c r="H71"/>
    </row>
    <row r="72" spans="1:8">
      <c r="A72" s="274"/>
      <c r="B72"/>
      <c r="C72"/>
      <c r="D72"/>
      <c r="E72"/>
      <c r="F72"/>
      <c r="G72"/>
      <c r="H72"/>
    </row>
    <row r="73" spans="1:8">
      <c r="A73" s="274"/>
      <c r="B73"/>
      <c r="C73"/>
      <c r="D73"/>
      <c r="E73" s="205"/>
      <c r="F73"/>
      <c r="G73"/>
      <c r="H73"/>
    </row>
    <row r="74" spans="1:8">
      <c r="A74" s="274"/>
      <c r="B74"/>
      <c r="C74"/>
      <c r="D74"/>
      <c r="E74"/>
      <c r="F74"/>
      <c r="G74"/>
      <c r="H74"/>
    </row>
    <row r="75" spans="1:8">
      <c r="A75" s="274"/>
      <c r="B75"/>
      <c r="C75"/>
      <c r="D75"/>
      <c r="E75"/>
      <c r="F75"/>
      <c r="G75"/>
      <c r="H75"/>
    </row>
    <row r="76" spans="1:8">
      <c r="A76" s="274"/>
      <c r="B76"/>
      <c r="C76"/>
      <c r="D76"/>
      <c r="E76"/>
      <c r="F76"/>
      <c r="G76"/>
      <c r="H76"/>
    </row>
    <row r="77" spans="1:8">
      <c r="A77" s="274"/>
      <c r="B77"/>
      <c r="C77"/>
      <c r="D77"/>
      <c r="E77"/>
      <c r="F77"/>
      <c r="G77"/>
      <c r="H77"/>
    </row>
    <row r="78" spans="1:8">
      <c r="A78" s="274"/>
      <c r="B78"/>
      <c r="C78"/>
      <c r="D78"/>
      <c r="E78"/>
      <c r="F78"/>
      <c r="G78"/>
      <c r="H78"/>
    </row>
    <row r="79" spans="1:8">
      <c r="A79" s="274"/>
      <c r="B79"/>
      <c r="C79"/>
      <c r="D79"/>
      <c r="E79" s="205"/>
      <c r="F79"/>
      <c r="G79"/>
      <c r="H79"/>
    </row>
    <row r="80" spans="1:8">
      <c r="A80" s="274"/>
      <c r="B80"/>
      <c r="C80"/>
      <c r="D80"/>
      <c r="E80" s="205"/>
      <c r="F80"/>
      <c r="G80"/>
      <c r="H80"/>
    </row>
    <row r="81" spans="1:8">
      <c r="A81" s="274"/>
      <c r="B81"/>
      <c r="C81"/>
      <c r="D81"/>
      <c r="E81" s="205"/>
      <c r="F81"/>
      <c r="G81"/>
      <c r="H81"/>
    </row>
    <row r="82" spans="1:8">
      <c r="A82" s="274"/>
      <c r="B82"/>
      <c r="C82"/>
      <c r="D82"/>
      <c r="E82" s="205"/>
      <c r="F82"/>
      <c r="G82"/>
      <c r="H82"/>
    </row>
    <row r="83" spans="1:8">
      <c r="A83" s="274"/>
      <c r="B83"/>
      <c r="C83"/>
      <c r="D83"/>
      <c r="E83" s="205"/>
      <c r="F83"/>
      <c r="G83"/>
      <c r="H83"/>
    </row>
    <row r="84" spans="1:8">
      <c r="A84" s="274"/>
      <c r="B84"/>
      <c r="C84"/>
      <c r="D84"/>
      <c r="E84" s="205"/>
      <c r="F84"/>
      <c r="G84"/>
      <c r="H84"/>
    </row>
    <row r="85" spans="1:8">
      <c r="A85" s="274"/>
      <c r="B85"/>
      <c r="C85"/>
      <c r="D85"/>
      <c r="E85" s="205"/>
      <c r="F85"/>
      <c r="G85"/>
      <c r="H85"/>
    </row>
    <row r="86" spans="1:8">
      <c r="A86" s="274"/>
      <c r="B86"/>
      <c r="C86"/>
      <c r="D86"/>
      <c r="E86" s="205"/>
      <c r="F86"/>
      <c r="G86"/>
      <c r="H86"/>
    </row>
    <row r="87" spans="1:8">
      <c r="A87" s="274"/>
      <c r="B87"/>
      <c r="C87"/>
      <c r="D87"/>
      <c r="E87" s="205"/>
      <c r="F87"/>
      <c r="G87"/>
      <c r="H87"/>
    </row>
    <row r="88" spans="1:8">
      <c r="A88" s="274"/>
      <c r="B88"/>
      <c r="C88"/>
      <c r="D88"/>
      <c r="E88" s="205"/>
      <c r="F88"/>
      <c r="G88"/>
      <c r="H88"/>
    </row>
    <row r="89" spans="1:8">
      <c r="A89" s="274"/>
      <c r="B89"/>
      <c r="C89"/>
      <c r="D89"/>
      <c r="E89" s="205"/>
      <c r="F89"/>
      <c r="G89"/>
      <c r="H89"/>
    </row>
    <row r="90" spans="1:8">
      <c r="A90" s="274"/>
      <c r="B90"/>
      <c r="C90"/>
      <c r="D90"/>
      <c r="E90" s="205"/>
      <c r="F90"/>
      <c r="G90"/>
      <c r="H90"/>
    </row>
    <row r="91" spans="1:8">
      <c r="A91" s="274"/>
      <c r="B91"/>
      <c r="C91"/>
      <c r="D91"/>
      <c r="E91"/>
      <c r="F91"/>
      <c r="G91"/>
      <c r="H91"/>
    </row>
    <row r="92" spans="1:8">
      <c r="A92" s="274"/>
      <c r="B92"/>
      <c r="C92"/>
      <c r="D92"/>
      <c r="E92"/>
      <c r="F92"/>
      <c r="G92"/>
      <c r="H92"/>
    </row>
    <row r="93" spans="1:8">
      <c r="A93" s="274"/>
      <c r="B93"/>
      <c r="C93"/>
      <c r="D93" s="205"/>
      <c r="E93" s="205"/>
      <c r="F93"/>
      <c r="G93"/>
      <c r="H93"/>
    </row>
    <row r="94" spans="1:8">
      <c r="A94" s="274"/>
      <c r="B94"/>
      <c r="C94"/>
      <c r="D94" s="205"/>
      <c r="E94"/>
      <c r="F94"/>
      <c r="G94"/>
      <c r="H94"/>
    </row>
    <row r="95" spans="1:8">
      <c r="A95" s="274"/>
      <c r="B95"/>
      <c r="C95"/>
      <c r="D95" s="205"/>
      <c r="E95"/>
      <c r="F95"/>
      <c r="G95"/>
      <c r="H95"/>
    </row>
    <row r="96" spans="1:8">
      <c r="A96" s="274"/>
      <c r="B96"/>
      <c r="C96"/>
      <c r="D96" s="205"/>
      <c r="E96" s="205"/>
      <c r="F96"/>
      <c r="G96"/>
      <c r="H96"/>
    </row>
    <row r="97" spans="1:8">
      <c r="A97" s="274"/>
      <c r="B97"/>
      <c r="C97"/>
      <c r="D97" s="205"/>
      <c r="E97" s="205"/>
      <c r="F97"/>
      <c r="G97"/>
      <c r="H97"/>
    </row>
    <row r="98" spans="1:8">
      <c r="A98" s="274"/>
      <c r="B98"/>
      <c r="C98"/>
      <c r="D98" s="205"/>
      <c r="E98"/>
      <c r="F98"/>
      <c r="G98"/>
      <c r="H98"/>
    </row>
    <row r="99" spans="1:8">
      <c r="A99" s="274"/>
      <c r="B99"/>
      <c r="C99"/>
      <c r="D99" s="205"/>
      <c r="E99"/>
      <c r="F99"/>
      <c r="G99"/>
      <c r="H99"/>
    </row>
    <row r="100" spans="1:8">
      <c r="A100" s="274"/>
      <c r="B100"/>
      <c r="C100"/>
      <c r="D100" s="205"/>
      <c r="E100"/>
      <c r="F100"/>
      <c r="G100"/>
      <c r="H100"/>
    </row>
    <row r="101" spans="1:8">
      <c r="A101" s="274"/>
      <c r="B101"/>
      <c r="C101"/>
      <c r="D101" s="205"/>
      <c r="E101"/>
      <c r="F101"/>
      <c r="G101"/>
      <c r="H101"/>
    </row>
    <row r="102" spans="1:8">
      <c r="A102" s="274"/>
      <c r="B102"/>
      <c r="C102"/>
      <c r="D102" s="205"/>
      <c r="E102"/>
      <c r="F102"/>
      <c r="G102"/>
      <c r="H102"/>
    </row>
    <row r="103" spans="1:8">
      <c r="A103" s="274"/>
      <c r="B103"/>
      <c r="C103"/>
      <c r="D103" s="205"/>
      <c r="E103"/>
      <c r="F103"/>
      <c r="G103"/>
      <c r="H103"/>
    </row>
    <row r="104" spans="1:8">
      <c r="A104" s="274"/>
      <c r="B104"/>
      <c r="C104"/>
      <c r="D104"/>
      <c r="E104"/>
      <c r="F104"/>
      <c r="G104"/>
      <c r="H104"/>
    </row>
    <row r="105" spans="1:8">
      <c r="A105" s="274"/>
      <c r="B105"/>
      <c r="C105"/>
      <c r="D105"/>
      <c r="E105"/>
      <c r="F105"/>
      <c r="G105"/>
      <c r="H105"/>
    </row>
    <row r="106" spans="1:8">
      <c r="A106" s="274"/>
      <c r="B106"/>
      <c r="C106"/>
      <c r="D106"/>
      <c r="E106"/>
      <c r="F106"/>
      <c r="G106"/>
      <c r="H106"/>
    </row>
    <row r="107" spans="1:8">
      <c r="A107" s="274"/>
      <c r="B107"/>
      <c r="C107"/>
      <c r="D107"/>
      <c r="E107"/>
      <c r="F107"/>
      <c r="G107"/>
      <c r="H107"/>
    </row>
    <row r="108" spans="1:8">
      <c r="A108" s="274"/>
      <c r="B108"/>
      <c r="C108"/>
      <c r="D108"/>
      <c r="E108"/>
      <c r="F108"/>
      <c r="G108"/>
      <c r="H108"/>
    </row>
    <row r="109" spans="1:8">
      <c r="A109" s="274"/>
      <c r="B109"/>
      <c r="C109"/>
      <c r="D109" s="205"/>
      <c r="E109"/>
      <c r="F109"/>
      <c r="G109"/>
      <c r="H109"/>
    </row>
    <row r="110" spans="1:8">
      <c r="A110" s="274"/>
      <c r="B110"/>
      <c r="C110"/>
      <c r="D110" s="205"/>
      <c r="E110"/>
      <c r="F110"/>
      <c r="G110"/>
      <c r="H110"/>
    </row>
    <row r="111" spans="1:8">
      <c r="A111" s="274"/>
      <c r="B111"/>
      <c r="C111"/>
      <c r="D111" s="205"/>
      <c r="E111"/>
      <c r="F111"/>
      <c r="G111"/>
      <c r="H111"/>
    </row>
    <row r="112" spans="1:8">
      <c r="A112" s="274"/>
      <c r="B112"/>
      <c r="C112"/>
      <c r="D112" s="205"/>
      <c r="E112"/>
      <c r="F112"/>
      <c r="G112"/>
      <c r="H112"/>
    </row>
    <row r="113" spans="1:8">
      <c r="A113" s="274"/>
      <c r="B113"/>
      <c r="C113"/>
      <c r="D113" s="205"/>
      <c r="E113"/>
      <c r="F113"/>
      <c r="G113"/>
      <c r="H113"/>
    </row>
    <row r="114" spans="1:8">
      <c r="A114" s="274"/>
      <c r="B114"/>
      <c r="C114"/>
      <c r="D114" s="205"/>
      <c r="E114"/>
      <c r="F114"/>
      <c r="G114"/>
      <c r="H114"/>
    </row>
    <row r="115" spans="1:8">
      <c r="A115" s="274"/>
      <c r="B115"/>
      <c r="C115"/>
      <c r="D115" s="205"/>
      <c r="E115"/>
      <c r="F115"/>
      <c r="G115"/>
      <c r="H115"/>
    </row>
    <row r="116" spans="1:8">
      <c r="A116" s="274"/>
      <c r="B116"/>
      <c r="C116"/>
      <c r="D116" s="205"/>
      <c r="E116"/>
      <c r="F116"/>
      <c r="G116"/>
      <c r="H116"/>
    </row>
    <row r="117" spans="1:8">
      <c r="A117" s="274"/>
      <c r="B117"/>
      <c r="C117"/>
      <c r="D117" s="205"/>
      <c r="E117"/>
      <c r="F117"/>
      <c r="G117"/>
      <c r="H117"/>
    </row>
    <row r="118" spans="1:8">
      <c r="A118" s="274"/>
      <c r="B118"/>
      <c r="C118"/>
      <c r="D118" s="205"/>
      <c r="E118"/>
      <c r="F118"/>
      <c r="G118"/>
      <c r="H118"/>
    </row>
    <row r="119" spans="1:8">
      <c r="A119" s="274"/>
      <c r="B119"/>
      <c r="C119"/>
      <c r="D119" s="205"/>
      <c r="E119"/>
      <c r="F119"/>
      <c r="G119"/>
      <c r="H119"/>
    </row>
    <row r="120" spans="1:8">
      <c r="A120" s="274"/>
      <c r="B120"/>
      <c r="C120"/>
      <c r="D120" s="205"/>
      <c r="E120"/>
      <c r="F120"/>
      <c r="G120"/>
      <c r="H120"/>
    </row>
    <row r="121" spans="1:8">
      <c r="A121" s="274"/>
      <c r="B121"/>
      <c r="C121"/>
      <c r="D121" s="205"/>
      <c r="E121"/>
      <c r="F121"/>
      <c r="G121"/>
      <c r="H121"/>
    </row>
    <row r="122" spans="1:8">
      <c r="A122" s="274"/>
      <c r="B122"/>
      <c r="C122"/>
      <c r="D122"/>
      <c r="E122"/>
      <c r="F122"/>
      <c r="G122"/>
      <c r="H122"/>
    </row>
    <row r="123" spans="1:8">
      <c r="A123" s="274"/>
      <c r="B123"/>
      <c r="C123"/>
      <c r="D123"/>
      <c r="E123"/>
      <c r="F123"/>
      <c r="G123"/>
      <c r="H123"/>
    </row>
    <row r="124" spans="1:8">
      <c r="A124" s="274"/>
      <c r="B124"/>
      <c r="C124"/>
      <c r="D124"/>
      <c r="E124"/>
      <c r="F124"/>
      <c r="G124"/>
      <c r="H124"/>
    </row>
    <row r="125" spans="1:8">
      <c r="A125" s="274"/>
      <c r="B125"/>
      <c r="C125"/>
      <c r="D125"/>
      <c r="E125"/>
      <c r="F125"/>
      <c r="G125"/>
      <c r="H125"/>
    </row>
    <row r="126" spans="1:8">
      <c r="A126" s="274"/>
      <c r="B126"/>
      <c r="C126"/>
      <c r="D126"/>
      <c r="E126"/>
      <c r="F126"/>
      <c r="G126"/>
      <c r="H126"/>
    </row>
    <row r="127" spans="1:8">
      <c r="A127" s="274"/>
      <c r="B127"/>
      <c r="C127"/>
      <c r="D127"/>
      <c r="E127"/>
      <c r="F127"/>
      <c r="G127"/>
      <c r="H127"/>
    </row>
    <row r="128" spans="1:8">
      <c r="A128" s="274"/>
      <c r="B128"/>
      <c r="C128"/>
      <c r="D128"/>
      <c r="E128"/>
      <c r="F128"/>
      <c r="G128"/>
      <c r="H128"/>
    </row>
    <row r="129" spans="1:8">
      <c r="A129" s="274"/>
      <c r="B129"/>
      <c r="C129"/>
      <c r="D129"/>
      <c r="E129"/>
      <c r="F129"/>
      <c r="G129"/>
      <c r="H129"/>
    </row>
    <row r="130" spans="1:8">
      <c r="A130" s="274"/>
      <c r="B130"/>
      <c r="C130"/>
      <c r="D130"/>
      <c r="E130"/>
      <c r="F130"/>
      <c r="G130"/>
      <c r="H130"/>
    </row>
    <row r="131" spans="1:8">
      <c r="A131" s="274"/>
      <c r="B131"/>
      <c r="C131"/>
      <c r="D131"/>
      <c r="E131"/>
      <c r="F131"/>
      <c r="G131"/>
      <c r="H131"/>
    </row>
    <row r="132" spans="1:8">
      <c r="A132" s="274"/>
      <c r="B132"/>
      <c r="C132"/>
      <c r="D132"/>
      <c r="E132"/>
      <c r="F132"/>
      <c r="G132"/>
      <c r="H132"/>
    </row>
    <row r="133" spans="1:8">
      <c r="A133" s="274"/>
      <c r="B133"/>
      <c r="C133"/>
      <c r="D133"/>
      <c r="E133"/>
      <c r="F133"/>
      <c r="G133"/>
      <c r="H133"/>
    </row>
    <row r="134" spans="1:8">
      <c r="A134" s="274"/>
      <c r="B134"/>
      <c r="C134"/>
      <c r="D134"/>
      <c r="E134"/>
      <c r="F134"/>
      <c r="G134"/>
      <c r="H134"/>
    </row>
    <row r="135" spans="1:8">
      <c r="A135" s="274"/>
      <c r="B135"/>
      <c r="C135"/>
      <c r="D135"/>
      <c r="E135"/>
      <c r="F135"/>
      <c r="G135"/>
      <c r="H135"/>
    </row>
    <row r="136" spans="1:8">
      <c r="A136" s="274"/>
      <c r="B136"/>
      <c r="C136"/>
      <c r="D136"/>
      <c r="E136"/>
      <c r="F136"/>
      <c r="G136"/>
      <c r="H136"/>
    </row>
    <row r="137" spans="1:8">
      <c r="A137" s="274"/>
      <c r="B137"/>
      <c r="C137"/>
      <c r="D137"/>
      <c r="E137"/>
      <c r="F137"/>
      <c r="G137"/>
      <c r="H137"/>
    </row>
    <row r="138" spans="1:8">
      <c r="A138" s="274"/>
      <c r="B138"/>
      <c r="C138"/>
      <c r="D138"/>
      <c r="E138"/>
      <c r="F138"/>
      <c r="G138"/>
      <c r="H138"/>
    </row>
    <row r="139" spans="1:8">
      <c r="A139" s="274"/>
      <c r="B139"/>
      <c r="C139"/>
      <c r="D139"/>
      <c r="E139"/>
      <c r="F139"/>
      <c r="G139"/>
      <c r="H139"/>
    </row>
    <row r="140" spans="1:8">
      <c r="A140" s="274"/>
      <c r="B140"/>
      <c r="C140"/>
      <c r="D140"/>
      <c r="E140"/>
      <c r="F140"/>
      <c r="G140"/>
      <c r="H140"/>
    </row>
    <row r="141" spans="1:8">
      <c r="A141" s="274"/>
      <c r="B141"/>
      <c r="C141"/>
      <c r="D141"/>
      <c r="E141"/>
      <c r="F141"/>
      <c r="G141"/>
      <c r="H141"/>
    </row>
    <row r="142" spans="1:8">
      <c r="A142" s="274"/>
      <c r="B142"/>
      <c r="C142"/>
      <c r="D142"/>
      <c r="E142"/>
      <c r="F142"/>
      <c r="G142"/>
      <c r="H142"/>
    </row>
    <row r="143" spans="1:8">
      <c r="A143" s="274"/>
      <c r="B143"/>
      <c r="C143"/>
      <c r="D143"/>
      <c r="E143"/>
      <c r="F143"/>
      <c r="G143"/>
      <c r="H143"/>
    </row>
    <row r="144" spans="1:8">
      <c r="A144" s="274"/>
      <c r="B144"/>
      <c r="C144"/>
      <c r="D144"/>
      <c r="E144"/>
      <c r="F144"/>
      <c r="G144"/>
      <c r="H144"/>
    </row>
    <row r="145" spans="1:8">
      <c r="A145" s="274"/>
      <c r="B145"/>
      <c r="C145"/>
      <c r="D145"/>
      <c r="E145"/>
      <c r="F145"/>
      <c r="G145"/>
      <c r="H145"/>
    </row>
    <row r="146" spans="1:8">
      <c r="A146" s="274"/>
      <c r="B146"/>
      <c r="C146"/>
      <c r="D146"/>
      <c r="E146"/>
      <c r="F146"/>
      <c r="G146"/>
      <c r="H146"/>
    </row>
    <row r="147" spans="1:8">
      <c r="A147" s="274"/>
      <c r="B147"/>
      <c r="C147"/>
      <c r="D147"/>
      <c r="E147"/>
      <c r="F147"/>
      <c r="G147"/>
      <c r="H147"/>
    </row>
    <row r="148" spans="1:8">
      <c r="A148" s="274"/>
      <c r="B148"/>
      <c r="C148"/>
      <c r="D148"/>
      <c r="E148"/>
      <c r="F148"/>
      <c r="G148"/>
      <c r="H148"/>
    </row>
    <row r="149" spans="1:8">
      <c r="A149" s="274"/>
      <c r="B149"/>
      <c r="C149"/>
      <c r="D149"/>
      <c r="E149"/>
      <c r="F149"/>
      <c r="G149"/>
      <c r="H149"/>
    </row>
    <row r="150" spans="1:8">
      <c r="A150" s="274"/>
      <c r="B150"/>
      <c r="C150"/>
      <c r="D150"/>
      <c r="E150"/>
      <c r="F150"/>
      <c r="G150"/>
      <c r="H150"/>
    </row>
    <row r="151" spans="1:8">
      <c r="A151" s="274"/>
      <c r="B151"/>
      <c r="C151"/>
      <c r="D151"/>
      <c r="E151"/>
      <c r="F151"/>
      <c r="G151"/>
      <c r="H151"/>
    </row>
    <row r="152" spans="1:8">
      <c r="A152" s="274"/>
      <c r="B152"/>
      <c r="C152"/>
      <c r="D152"/>
      <c r="E152"/>
      <c r="F152"/>
      <c r="G152"/>
      <c r="H152"/>
    </row>
    <row r="153" spans="1:8">
      <c r="A153" s="274"/>
      <c r="B153"/>
      <c r="C153"/>
      <c r="D153"/>
      <c r="E153"/>
      <c r="F153"/>
      <c r="G153"/>
      <c r="H153"/>
    </row>
    <row r="154" spans="1:8">
      <c r="A154" s="274"/>
      <c r="B154"/>
      <c r="C154"/>
      <c r="D154"/>
      <c r="E154"/>
      <c r="F154"/>
      <c r="G154"/>
      <c r="H154"/>
    </row>
    <row r="155" spans="1:8">
      <c r="A155" s="274"/>
      <c r="B155"/>
      <c r="C155"/>
      <c r="D155"/>
      <c r="E155"/>
      <c r="F155"/>
      <c r="G155"/>
      <c r="H155"/>
    </row>
    <row r="156" spans="1:8">
      <c r="A156" s="274"/>
      <c r="B156"/>
      <c r="C156"/>
      <c r="D156"/>
      <c r="E156"/>
      <c r="F156"/>
      <c r="G156"/>
      <c r="H156"/>
    </row>
    <row r="157" spans="1:8">
      <c r="A157" s="274"/>
      <c r="B157"/>
      <c r="C157"/>
      <c r="D157"/>
      <c r="E157"/>
      <c r="F157"/>
      <c r="G157"/>
      <c r="H157"/>
    </row>
    <row r="158" spans="1:8">
      <c r="A158" s="274"/>
      <c r="B158"/>
      <c r="C158"/>
      <c r="D158"/>
      <c r="E158"/>
      <c r="F158"/>
      <c r="G158"/>
      <c r="H158"/>
    </row>
    <row r="159" spans="1:8">
      <c r="A159" s="274"/>
      <c r="B159"/>
      <c r="C159"/>
      <c r="D159"/>
      <c r="E159"/>
      <c r="F159"/>
      <c r="G159"/>
      <c r="H159"/>
    </row>
    <row r="160" spans="1:8">
      <c r="A160" s="274"/>
      <c r="B160"/>
      <c r="C160"/>
      <c r="D160"/>
      <c r="E160"/>
      <c r="F160"/>
      <c r="G160"/>
      <c r="H160"/>
    </row>
    <row r="161" spans="1:8">
      <c r="A161" s="274"/>
      <c r="B161"/>
      <c r="C161"/>
      <c r="D161"/>
      <c r="E161"/>
      <c r="F161"/>
      <c r="G161"/>
      <c r="H161"/>
    </row>
    <row r="162" spans="1:8">
      <c r="A162" s="274"/>
      <c r="B162"/>
      <c r="C162"/>
      <c r="D162"/>
      <c r="E162"/>
      <c r="F162"/>
      <c r="G162"/>
      <c r="H162"/>
    </row>
    <row r="163" spans="1:8">
      <c r="A163" s="274"/>
      <c r="B163"/>
      <c r="C163"/>
      <c r="D163"/>
      <c r="E163" s="205"/>
      <c r="F163"/>
      <c r="G163"/>
      <c r="H163"/>
    </row>
    <row r="164" spans="1:8">
      <c r="A164" s="274"/>
      <c r="B164"/>
      <c r="C164"/>
      <c r="D164"/>
      <c r="E164" s="205"/>
      <c r="F164"/>
      <c r="G164"/>
      <c r="H164"/>
    </row>
    <row r="165" spans="1:8">
      <c r="A165" s="274"/>
      <c r="B165"/>
      <c r="C165"/>
      <c r="D165"/>
      <c r="E165"/>
      <c r="F165"/>
      <c r="G165"/>
      <c r="H165"/>
    </row>
    <row r="166" spans="1:8">
      <c r="A166" s="274"/>
      <c r="B166"/>
      <c r="C166"/>
      <c r="D166"/>
      <c r="E166" s="205"/>
      <c r="F166"/>
      <c r="G166"/>
      <c r="H166"/>
    </row>
    <row r="167" spans="1:8">
      <c r="A167" s="274"/>
      <c r="B167"/>
      <c r="C167"/>
      <c r="D167"/>
      <c r="E167"/>
      <c r="F167"/>
      <c r="G167"/>
      <c r="H167"/>
    </row>
    <row r="168" spans="1:8">
      <c r="A168" s="274"/>
      <c r="B168"/>
      <c r="C168"/>
      <c r="D168"/>
      <c r="E168" s="205"/>
      <c r="F168"/>
      <c r="G168"/>
      <c r="H168"/>
    </row>
    <row r="169" spans="1:8">
      <c r="A169" s="274"/>
      <c r="B169"/>
      <c r="C169"/>
      <c r="D169"/>
      <c r="E169" s="205"/>
      <c r="F169"/>
      <c r="G169"/>
      <c r="H169"/>
    </row>
    <row r="170" spans="1:8">
      <c r="A170" s="274"/>
      <c r="B170"/>
      <c r="C170"/>
      <c r="D170"/>
      <c r="E170"/>
      <c r="F170"/>
      <c r="G170"/>
      <c r="H170"/>
    </row>
    <row r="171" spans="1:8">
      <c r="A171" s="274"/>
      <c r="B171"/>
      <c r="C171"/>
      <c r="D171"/>
      <c r="E171"/>
      <c r="F171"/>
      <c r="G171"/>
      <c r="H171"/>
    </row>
    <row r="172" spans="1:8">
      <c r="A172" s="274"/>
      <c r="B172"/>
      <c r="C172"/>
      <c r="D172"/>
      <c r="E172" s="205"/>
      <c r="F172"/>
      <c r="G172"/>
      <c r="H172"/>
    </row>
    <row r="173" spans="1:8">
      <c r="A173" s="274"/>
      <c r="B173"/>
      <c r="C173"/>
      <c r="D173"/>
      <c r="E173" s="205"/>
      <c r="F173"/>
      <c r="G173"/>
      <c r="H173"/>
    </row>
    <row r="174" spans="1:8">
      <c r="A174" s="274"/>
      <c r="B174"/>
      <c r="C174"/>
      <c r="D174"/>
      <c r="E174"/>
      <c r="F174"/>
      <c r="G174"/>
      <c r="H174"/>
    </row>
    <row r="175" spans="1:8">
      <c r="A175" s="274"/>
      <c r="B175"/>
      <c r="C175"/>
      <c r="D175" s="205"/>
      <c r="E175"/>
      <c r="F175"/>
      <c r="G175"/>
      <c r="H175"/>
    </row>
    <row r="176" spans="1:8">
      <c r="A176" s="274"/>
      <c r="B176"/>
      <c r="C176"/>
      <c r="D176" s="205"/>
      <c r="E176" s="205"/>
      <c r="F176"/>
      <c r="G176"/>
      <c r="H176"/>
    </row>
    <row r="177" spans="1:8">
      <c r="A177" s="274"/>
      <c r="B177"/>
      <c r="C177"/>
      <c r="D177" s="205"/>
      <c r="E177"/>
      <c r="F177"/>
      <c r="G177"/>
      <c r="H177"/>
    </row>
    <row r="178" spans="1:8">
      <c r="A178" s="274"/>
      <c r="B178"/>
      <c r="C178"/>
      <c r="D178" s="205"/>
      <c r="E178"/>
      <c r="F178"/>
      <c r="G178"/>
      <c r="H178"/>
    </row>
    <row r="179" spans="1:8">
      <c r="A179" s="274"/>
      <c r="B179"/>
      <c r="C179"/>
      <c r="D179"/>
      <c r="E179" s="205"/>
      <c r="F179"/>
      <c r="G179"/>
      <c r="H179"/>
    </row>
    <row r="180" spans="1:8">
      <c r="A180" s="274"/>
      <c r="B180"/>
      <c r="C180"/>
      <c r="D180" s="205"/>
      <c r="E180"/>
      <c r="F180"/>
      <c r="G180"/>
      <c r="H180"/>
    </row>
    <row r="181" spans="1:8">
      <c r="A181" s="274"/>
      <c r="B181"/>
      <c r="C181"/>
      <c r="D181" s="205"/>
      <c r="E181"/>
      <c r="F181"/>
      <c r="G181"/>
      <c r="H181"/>
    </row>
    <row r="182" spans="1:8">
      <c r="A182" s="274"/>
      <c r="B182"/>
      <c r="C182"/>
      <c r="D182" s="205"/>
      <c r="E182"/>
      <c r="F182"/>
      <c r="G182"/>
      <c r="H182"/>
    </row>
    <row r="183" spans="1:8">
      <c r="A183" s="274"/>
      <c r="B183"/>
      <c r="C183"/>
      <c r="D183" s="205"/>
      <c r="E183"/>
      <c r="F183"/>
      <c r="G183"/>
      <c r="H183"/>
    </row>
    <row r="184" spans="1:8">
      <c r="A184" s="274"/>
      <c r="B184"/>
      <c r="C184"/>
      <c r="D184" s="205"/>
      <c r="E184"/>
      <c r="F184"/>
      <c r="G184"/>
      <c r="H184"/>
    </row>
    <row r="185" spans="1:8">
      <c r="A185" s="274"/>
      <c r="B185"/>
      <c r="C185"/>
      <c r="D185"/>
      <c r="E185"/>
      <c r="F185"/>
      <c r="G185"/>
      <c r="H185"/>
    </row>
    <row r="186" spans="1:8">
      <c r="A186" s="274"/>
      <c r="B186"/>
      <c r="C186"/>
      <c r="D186"/>
      <c r="E186"/>
      <c r="F186"/>
      <c r="G186"/>
      <c r="H186"/>
    </row>
    <row r="187" spans="1:8">
      <c r="A187" s="274"/>
      <c r="B187"/>
      <c r="C187"/>
      <c r="D187"/>
      <c r="E187"/>
      <c r="F187"/>
      <c r="G187"/>
      <c r="H187"/>
    </row>
    <row r="188" spans="1:8">
      <c r="A188" s="274"/>
      <c r="B188"/>
      <c r="C188"/>
      <c r="D188"/>
      <c r="E188"/>
      <c r="F188"/>
      <c r="G188"/>
      <c r="H188"/>
    </row>
    <row r="189" spans="1:8">
      <c r="A189" s="274"/>
      <c r="B189"/>
      <c r="C189"/>
      <c r="D189" s="205"/>
      <c r="E189"/>
      <c r="F189"/>
      <c r="G189"/>
      <c r="H189"/>
    </row>
    <row r="190" spans="1:8">
      <c r="A190" s="274"/>
      <c r="B190"/>
      <c r="C190"/>
      <c r="D190"/>
      <c r="E190"/>
      <c r="F190"/>
      <c r="G190"/>
      <c r="H190"/>
    </row>
    <row r="191" spans="1:8">
      <c r="A191" s="274"/>
      <c r="B191"/>
      <c r="C191"/>
      <c r="D191"/>
      <c r="E191"/>
      <c r="F191"/>
      <c r="G191"/>
      <c r="H191"/>
    </row>
    <row r="192" spans="1:8">
      <c r="A192" s="274"/>
      <c r="B192"/>
      <c r="C192"/>
      <c r="D192"/>
      <c r="E192"/>
      <c r="F192"/>
      <c r="G192"/>
      <c r="H192"/>
    </row>
    <row r="193" spans="1:8">
      <c r="A193" s="274"/>
      <c r="B193"/>
      <c r="C193"/>
      <c r="D193"/>
      <c r="E193"/>
      <c r="F193"/>
      <c r="G193"/>
      <c r="H193"/>
    </row>
    <row r="194" spans="1:8">
      <c r="A194" s="274"/>
      <c r="B194"/>
      <c r="C194"/>
      <c r="D194"/>
      <c r="E194"/>
      <c r="F194"/>
      <c r="G194"/>
      <c r="H194"/>
    </row>
    <row r="195" spans="1:8">
      <c r="A195" s="274"/>
      <c r="B195"/>
      <c r="C195"/>
      <c r="D195"/>
      <c r="E195"/>
      <c r="F195"/>
      <c r="G195"/>
      <c r="H195"/>
    </row>
    <row r="196" spans="1:8">
      <c r="A196" s="274"/>
      <c r="B196"/>
      <c r="C196"/>
      <c r="D196"/>
      <c r="E196"/>
      <c r="F196"/>
      <c r="G196"/>
      <c r="H196"/>
    </row>
    <row r="197" spans="1:8">
      <c r="A197" s="274"/>
      <c r="B197"/>
      <c r="C197"/>
      <c r="D197"/>
      <c r="E197"/>
      <c r="F197"/>
      <c r="G197"/>
      <c r="H197"/>
    </row>
    <row r="198" spans="1:8">
      <c r="A198" s="274"/>
      <c r="B198"/>
      <c r="C198"/>
      <c r="D198"/>
      <c r="E198"/>
      <c r="F198"/>
      <c r="G198"/>
      <c r="H198"/>
    </row>
    <row r="199" spans="1:8">
      <c r="A199" s="274"/>
      <c r="B199"/>
      <c r="C199"/>
      <c r="D199"/>
      <c r="E199"/>
      <c r="F199"/>
      <c r="G199"/>
      <c r="H199"/>
    </row>
    <row r="200" spans="1:8">
      <c r="A200" s="274"/>
      <c r="B200"/>
      <c r="C200"/>
      <c r="D200"/>
      <c r="E200"/>
      <c r="F200"/>
      <c r="G200"/>
      <c r="H200"/>
    </row>
    <row r="201" spans="1:8">
      <c r="A201" s="274"/>
      <c r="B201"/>
      <c r="C201"/>
      <c r="D201"/>
      <c r="E201"/>
      <c r="F201"/>
      <c r="G201"/>
      <c r="H201"/>
    </row>
    <row r="202" spans="1:8">
      <c r="A202" s="274"/>
      <c r="B202"/>
      <c r="C202"/>
      <c r="D202"/>
      <c r="E202"/>
      <c r="F202"/>
      <c r="G202"/>
      <c r="H202"/>
    </row>
    <row r="203" spans="1:8">
      <c r="A203" s="274"/>
      <c r="B203"/>
      <c r="C203"/>
      <c r="D203"/>
      <c r="E203"/>
      <c r="F203"/>
      <c r="G203"/>
      <c r="H203"/>
    </row>
    <row r="204" spans="1:8">
      <c r="A204" s="274"/>
      <c r="B204"/>
      <c r="C204"/>
      <c r="D204"/>
      <c r="E204"/>
      <c r="F204"/>
      <c r="G204"/>
      <c r="H204"/>
    </row>
    <row r="205" spans="1:8">
      <c r="A205" s="274"/>
      <c r="B205"/>
      <c r="C205"/>
      <c r="D205"/>
      <c r="E205"/>
      <c r="F205"/>
      <c r="G205"/>
      <c r="H205"/>
    </row>
    <row r="206" spans="1:8">
      <c r="A206" s="274"/>
      <c r="B206"/>
      <c r="C206"/>
      <c r="D206"/>
      <c r="E206"/>
      <c r="F206"/>
      <c r="G206"/>
      <c r="H206"/>
    </row>
    <row r="207" spans="1:8">
      <c r="A207" s="274"/>
      <c r="B207"/>
      <c r="C207"/>
      <c r="D207"/>
      <c r="E207"/>
      <c r="F207"/>
      <c r="G207"/>
      <c r="H207"/>
    </row>
    <row r="208" spans="1:8">
      <c r="A208" s="274"/>
      <c r="B208"/>
      <c r="C208"/>
      <c r="D208"/>
      <c r="E208"/>
      <c r="F208"/>
      <c r="G208"/>
      <c r="H208"/>
    </row>
    <row r="209" spans="1:8">
      <c r="A209" s="274"/>
      <c r="B209"/>
      <c r="C209"/>
      <c r="D209"/>
      <c r="E209"/>
      <c r="F209"/>
      <c r="G209"/>
      <c r="H209"/>
    </row>
    <row r="210" spans="1:8">
      <c r="A210" s="274"/>
      <c r="B210"/>
      <c r="C210"/>
      <c r="D210"/>
      <c r="E210"/>
      <c r="F210"/>
      <c r="G210"/>
      <c r="H210"/>
    </row>
    <row r="211" spans="1:8">
      <c r="A211" s="274"/>
      <c r="B211"/>
      <c r="C211"/>
      <c r="D211"/>
      <c r="E211"/>
      <c r="F211"/>
      <c r="G211"/>
      <c r="H211"/>
    </row>
    <row r="212" spans="1:8">
      <c r="A212" s="274"/>
      <c r="B212"/>
      <c r="C212"/>
      <c r="D212"/>
      <c r="E212"/>
      <c r="F212"/>
      <c r="G212"/>
      <c r="H212"/>
    </row>
    <row r="213" spans="1:8">
      <c r="A213" s="274"/>
      <c r="B213"/>
      <c r="C213"/>
      <c r="D213"/>
      <c r="E213"/>
      <c r="F213"/>
      <c r="G213"/>
      <c r="H213"/>
    </row>
    <row r="214" spans="1:8">
      <c r="A214" s="274"/>
      <c r="B214"/>
      <c r="C214"/>
      <c r="D214"/>
      <c r="E214"/>
      <c r="F214"/>
      <c r="G214"/>
      <c r="H214"/>
    </row>
    <row r="215" spans="1:8">
      <c r="A215" s="274"/>
      <c r="B215"/>
      <c r="C215"/>
      <c r="D215"/>
      <c r="E215"/>
      <c r="F215"/>
      <c r="G215"/>
      <c r="H215"/>
    </row>
    <row r="216" spans="1:8">
      <c r="A216" s="274"/>
      <c r="B216"/>
      <c r="C216"/>
      <c r="D216"/>
      <c r="E216"/>
      <c r="F216"/>
      <c r="G216"/>
      <c r="H216"/>
    </row>
    <row r="217" spans="1:8">
      <c r="A217" s="274"/>
      <c r="B217"/>
      <c r="C217"/>
      <c r="D217"/>
      <c r="E217"/>
      <c r="F217"/>
      <c r="G217"/>
      <c r="H217"/>
    </row>
    <row r="218" spans="1:8">
      <c r="A218" s="274"/>
      <c r="B218"/>
      <c r="C218"/>
      <c r="D218"/>
      <c r="E218" s="205"/>
      <c r="F218"/>
      <c r="G218"/>
      <c r="H218"/>
    </row>
    <row r="219" spans="1:8">
      <c r="A219" s="274"/>
      <c r="B219"/>
      <c r="C219"/>
      <c r="D219"/>
      <c r="E219" s="205"/>
      <c r="F219"/>
      <c r="G219"/>
      <c r="H219"/>
    </row>
    <row r="220" spans="1:8">
      <c r="A220" s="274"/>
      <c r="B220"/>
      <c r="C220"/>
      <c r="D220"/>
      <c r="E220"/>
      <c r="F220"/>
      <c r="G220"/>
      <c r="H220"/>
    </row>
    <row r="221" spans="1:8">
      <c r="A221" s="274"/>
      <c r="B221"/>
      <c r="C221"/>
      <c r="D221"/>
      <c r="E221"/>
      <c r="F221"/>
      <c r="G221"/>
      <c r="H221"/>
    </row>
    <row r="222" spans="1:8">
      <c r="A222" s="274"/>
      <c r="B222"/>
      <c r="C222"/>
      <c r="D222"/>
      <c r="E222"/>
      <c r="F222"/>
      <c r="G222"/>
      <c r="H222"/>
    </row>
    <row r="223" spans="1:8">
      <c r="A223" s="274"/>
      <c r="B223"/>
      <c r="C223"/>
      <c r="D223"/>
      <c r="E223"/>
      <c r="F223"/>
      <c r="G223"/>
      <c r="H223"/>
    </row>
    <row r="224" spans="1:8">
      <c r="A224" s="274"/>
      <c r="B224"/>
      <c r="C224"/>
      <c r="D224"/>
      <c r="E224"/>
      <c r="F224"/>
      <c r="G224"/>
      <c r="H224"/>
    </row>
    <row r="225" spans="1:8">
      <c r="A225" s="274"/>
      <c r="B225"/>
      <c r="C225"/>
      <c r="D225"/>
      <c r="E225"/>
      <c r="F225"/>
      <c r="G225"/>
      <c r="H225"/>
    </row>
    <row r="226" spans="1:8">
      <c r="A226" s="274"/>
      <c r="B226"/>
      <c r="C226"/>
      <c r="D226"/>
      <c r="E226"/>
      <c r="F226"/>
      <c r="G226"/>
      <c r="H226"/>
    </row>
    <row r="227" spans="1:8">
      <c r="A227" s="274"/>
      <c r="B227"/>
      <c r="C227"/>
      <c r="D227"/>
      <c r="E227"/>
      <c r="F227"/>
      <c r="G227"/>
      <c r="H227"/>
    </row>
    <row r="228" spans="1:8">
      <c r="A228" s="274"/>
      <c r="B228"/>
      <c r="C228"/>
      <c r="D228"/>
      <c r="E228"/>
      <c r="F228"/>
      <c r="G228"/>
      <c r="H228"/>
    </row>
    <row r="229" spans="1:8">
      <c r="A229" s="274"/>
      <c r="B229"/>
      <c r="C229"/>
      <c r="D229"/>
      <c r="E229"/>
      <c r="F229"/>
      <c r="G229"/>
      <c r="H229"/>
    </row>
    <row r="230" spans="1:8">
      <c r="A230" s="274"/>
      <c r="B230"/>
      <c r="C230"/>
      <c r="D230"/>
      <c r="E230"/>
      <c r="F230"/>
      <c r="G230"/>
      <c r="H230"/>
    </row>
    <row r="231" spans="1:8">
      <c r="A231" s="274"/>
      <c r="B231"/>
      <c r="C231"/>
      <c r="D231"/>
      <c r="E231"/>
      <c r="F231"/>
      <c r="G231"/>
      <c r="H231"/>
    </row>
    <row r="232" spans="1:8">
      <c r="A232" s="274"/>
      <c r="B232"/>
      <c r="C232"/>
      <c r="D232"/>
      <c r="E232"/>
      <c r="F232"/>
      <c r="G232"/>
      <c r="H232"/>
    </row>
    <row r="233" spans="1:8">
      <c r="A233" s="274"/>
      <c r="B233"/>
      <c r="C233"/>
      <c r="D233" s="205"/>
      <c r="E233"/>
      <c r="F233"/>
      <c r="G233"/>
      <c r="H233"/>
    </row>
    <row r="234" spans="1:8">
      <c r="A234" s="274"/>
      <c r="B234"/>
      <c r="C234"/>
      <c r="D234"/>
      <c r="E234" s="205"/>
      <c r="F234"/>
      <c r="G234"/>
      <c r="H234"/>
    </row>
    <row r="235" spans="1:8">
      <c r="A235" s="274"/>
      <c r="B235"/>
      <c r="C235"/>
      <c r="D235"/>
      <c r="E235"/>
      <c r="F235"/>
      <c r="G235"/>
      <c r="H235"/>
    </row>
    <row r="236" spans="1:8">
      <c r="A236" s="274"/>
      <c r="B236"/>
      <c r="C236"/>
      <c r="D236"/>
      <c r="E236"/>
      <c r="F236"/>
      <c r="G236"/>
      <c r="H236"/>
    </row>
    <row r="237" spans="1:8">
      <c r="A237" s="274"/>
      <c r="B237"/>
      <c r="C237"/>
      <c r="D237"/>
      <c r="E237"/>
      <c r="F237"/>
      <c r="G237"/>
      <c r="H237"/>
    </row>
    <row r="238" spans="1:8">
      <c r="A238" s="274"/>
      <c r="B238"/>
      <c r="C238"/>
      <c r="D238"/>
      <c r="E238"/>
      <c r="F238"/>
      <c r="G238"/>
      <c r="H238"/>
    </row>
    <row r="239" spans="1:8">
      <c r="A239" s="274"/>
      <c r="B239"/>
      <c r="C239"/>
      <c r="D239"/>
      <c r="E239"/>
      <c r="F239"/>
      <c r="G239"/>
      <c r="H239"/>
    </row>
    <row r="240" spans="1:8">
      <c r="A240" s="274"/>
      <c r="B240"/>
      <c r="C240"/>
      <c r="D240"/>
      <c r="E240"/>
      <c r="F240"/>
      <c r="G240"/>
      <c r="H240"/>
    </row>
    <row r="241" spans="1:8">
      <c r="A241" s="274"/>
      <c r="B241"/>
      <c r="C241"/>
      <c r="D241"/>
      <c r="E241"/>
      <c r="F241"/>
      <c r="G241"/>
      <c r="H241"/>
    </row>
    <row r="242" spans="1:8">
      <c r="A242" s="274"/>
      <c r="B242"/>
      <c r="C242"/>
      <c r="D242"/>
      <c r="E242"/>
      <c r="F242"/>
      <c r="G242"/>
      <c r="H242"/>
    </row>
    <row r="243" spans="1:8">
      <c r="A243" s="274"/>
      <c r="B243"/>
      <c r="C243"/>
      <c r="D243"/>
      <c r="E243"/>
      <c r="F243"/>
      <c r="G243"/>
      <c r="H243"/>
    </row>
    <row r="244" spans="1:8">
      <c r="A244" s="274"/>
      <c r="B244"/>
      <c r="C244"/>
      <c r="D244"/>
      <c r="E244"/>
      <c r="F244"/>
      <c r="G244"/>
      <c r="H244"/>
    </row>
    <row r="245" spans="1:8">
      <c r="A245" s="274"/>
      <c r="B245"/>
      <c r="C245"/>
      <c r="D245" s="205"/>
      <c r="E245"/>
      <c r="F245"/>
      <c r="G245"/>
      <c r="H245"/>
    </row>
    <row r="246" spans="1:8">
      <c r="A246" s="274"/>
      <c r="B246"/>
      <c r="C246"/>
      <c r="D246"/>
      <c r="E246"/>
      <c r="F246"/>
      <c r="G246"/>
      <c r="H246"/>
    </row>
    <row r="247" spans="1:8">
      <c r="A247" s="274"/>
      <c r="B247"/>
      <c r="C247"/>
      <c r="D247"/>
      <c r="E247"/>
      <c r="F247"/>
      <c r="G247"/>
      <c r="H247"/>
    </row>
    <row r="248" spans="1:8">
      <c r="A248" s="274"/>
      <c r="B248"/>
      <c r="C248"/>
      <c r="D248" s="205"/>
      <c r="E248"/>
      <c r="F248"/>
      <c r="G248"/>
      <c r="H248"/>
    </row>
    <row r="249" spans="1:8">
      <c r="A249" s="274"/>
      <c r="B249"/>
      <c r="C249"/>
      <c r="D249" s="205"/>
      <c r="E249"/>
      <c r="F249"/>
      <c r="G249"/>
      <c r="H249"/>
    </row>
    <row r="250" spans="1:8">
      <c r="A250" s="274"/>
      <c r="B250"/>
      <c r="C250"/>
      <c r="D250" s="205"/>
      <c r="E250"/>
      <c r="F250"/>
      <c r="G250"/>
      <c r="H250"/>
    </row>
    <row r="251" spans="1:8">
      <c r="A251" s="274"/>
      <c r="B251"/>
      <c r="C251"/>
      <c r="D251" s="205"/>
      <c r="E251"/>
      <c r="F251"/>
      <c r="G251"/>
      <c r="H251"/>
    </row>
    <row r="252" spans="1:8">
      <c r="A252" s="274"/>
      <c r="B252"/>
      <c r="C252"/>
      <c r="D252" s="205"/>
      <c r="E252"/>
      <c r="F252"/>
      <c r="G252"/>
      <c r="H252"/>
    </row>
    <row r="253" spans="1:8">
      <c r="A253" s="274"/>
      <c r="B253"/>
      <c r="C253"/>
      <c r="D253" s="205"/>
      <c r="E253"/>
      <c r="F253"/>
      <c r="G253"/>
      <c r="H253"/>
    </row>
    <row r="254" spans="1:8">
      <c r="A254" s="274"/>
      <c r="B254"/>
      <c r="C254"/>
      <c r="D254" s="205"/>
      <c r="E254"/>
      <c r="F254"/>
      <c r="G254"/>
      <c r="H254"/>
    </row>
    <row r="255" spans="1:8">
      <c r="A255" s="274"/>
      <c r="B255"/>
      <c r="C255"/>
      <c r="D255" s="205"/>
      <c r="E255"/>
      <c r="F255"/>
      <c r="G255"/>
      <c r="H255"/>
    </row>
    <row r="256" spans="1:8">
      <c r="A256" s="274"/>
      <c r="B256"/>
      <c r="C256"/>
      <c r="D256" s="205"/>
      <c r="E256"/>
      <c r="F256"/>
      <c r="G256"/>
      <c r="H256"/>
    </row>
    <row r="257" spans="1:8">
      <c r="A257" s="274"/>
      <c r="B257"/>
      <c r="C257"/>
      <c r="D257" s="205"/>
      <c r="E257"/>
      <c r="F257"/>
      <c r="G257"/>
      <c r="H257"/>
    </row>
    <row r="258" spans="1:8">
      <c r="A258" s="274"/>
      <c r="B258"/>
      <c r="C258"/>
      <c r="D258" s="205"/>
      <c r="E258"/>
      <c r="F258"/>
      <c r="G258"/>
      <c r="H258"/>
    </row>
    <row r="259" spans="1:8">
      <c r="A259" s="274"/>
      <c r="B259"/>
      <c r="C259"/>
      <c r="D259" s="205"/>
      <c r="E259" s="205"/>
      <c r="F259"/>
      <c r="G259"/>
      <c r="H259"/>
    </row>
    <row r="260" spans="1:8">
      <c r="A260" s="274"/>
      <c r="B260"/>
      <c r="C260"/>
      <c r="D260"/>
      <c r="E260"/>
      <c r="F260"/>
      <c r="G260"/>
      <c r="H260"/>
    </row>
    <row r="261" spans="1:8">
      <c r="A261" s="274"/>
      <c r="B261"/>
      <c r="C261"/>
      <c r="D261"/>
      <c r="E261"/>
      <c r="F261"/>
      <c r="G261"/>
      <c r="H261"/>
    </row>
    <row r="262" spans="1:8">
      <c r="A262" s="274"/>
      <c r="B262"/>
      <c r="C262"/>
      <c r="D262"/>
      <c r="E262"/>
      <c r="F262"/>
      <c r="G262"/>
      <c r="H262"/>
    </row>
    <row r="263" spans="1:8">
      <c r="A263" s="274"/>
      <c r="B263"/>
      <c r="C263"/>
      <c r="D263"/>
      <c r="E263"/>
      <c r="F263"/>
      <c r="G263"/>
      <c r="H263"/>
    </row>
    <row r="264" spans="1:8">
      <c r="A264" s="274"/>
      <c r="B264"/>
      <c r="C264"/>
      <c r="D264"/>
      <c r="E264"/>
      <c r="F264"/>
      <c r="G264"/>
      <c r="H264"/>
    </row>
    <row r="265" spans="1:8">
      <c r="A265" s="274"/>
      <c r="B265"/>
      <c r="C265"/>
      <c r="D265"/>
      <c r="E265"/>
      <c r="F265"/>
      <c r="G265"/>
      <c r="H265"/>
    </row>
    <row r="266" spans="1:8">
      <c r="A266" s="274"/>
      <c r="B266"/>
      <c r="C266"/>
      <c r="D266"/>
      <c r="E266" s="205"/>
      <c r="F266"/>
      <c r="G266"/>
      <c r="H266"/>
    </row>
    <row r="267" spans="1:8">
      <c r="A267" s="274"/>
      <c r="B267"/>
      <c r="C267"/>
      <c r="D267"/>
      <c r="E267"/>
      <c r="F267"/>
      <c r="G267"/>
      <c r="H267"/>
    </row>
    <row r="268" spans="1:8">
      <c r="A268" s="274"/>
      <c r="B268"/>
      <c r="C268"/>
      <c r="D268"/>
      <c r="E268"/>
      <c r="F268"/>
      <c r="G268"/>
      <c r="H268"/>
    </row>
    <row r="269" spans="1:8">
      <c r="A269" s="274"/>
      <c r="B269"/>
      <c r="C269"/>
      <c r="D269"/>
      <c r="E269"/>
      <c r="F269"/>
      <c r="G269"/>
      <c r="H269"/>
    </row>
    <row r="270" spans="1:8">
      <c r="A270" s="274"/>
      <c r="B270"/>
      <c r="C270"/>
      <c r="D270"/>
      <c r="E270"/>
      <c r="F270"/>
      <c r="G270"/>
      <c r="H270"/>
    </row>
    <row r="271" spans="1:8">
      <c r="A271" s="274"/>
      <c r="B271"/>
      <c r="C271"/>
      <c r="D271"/>
      <c r="E271"/>
      <c r="F271"/>
      <c r="G271"/>
      <c r="H271"/>
    </row>
    <row r="272" spans="1:8">
      <c r="A272" s="274"/>
      <c r="B272"/>
      <c r="C272"/>
      <c r="D272"/>
      <c r="E272"/>
      <c r="F272"/>
      <c r="G272"/>
      <c r="H272"/>
    </row>
    <row r="273" spans="1:8">
      <c r="A273" s="274"/>
      <c r="B273"/>
      <c r="C273"/>
      <c r="D273"/>
      <c r="E273"/>
      <c r="F273"/>
      <c r="G273"/>
      <c r="H273"/>
    </row>
    <row r="274" spans="1:8">
      <c r="A274" s="274"/>
      <c r="B274"/>
      <c r="C274"/>
      <c r="D274"/>
      <c r="E274"/>
      <c r="F274"/>
      <c r="G274"/>
      <c r="H274"/>
    </row>
    <row r="275" spans="1:8">
      <c r="A275" s="274"/>
      <c r="B275"/>
      <c r="C275"/>
      <c r="D275"/>
      <c r="E275"/>
      <c r="F275"/>
      <c r="G275"/>
      <c r="H275"/>
    </row>
    <row r="276" spans="1:8">
      <c r="A276" s="274"/>
      <c r="B276"/>
      <c r="C276"/>
      <c r="D276"/>
      <c r="E276"/>
      <c r="F276"/>
      <c r="G276"/>
      <c r="H276"/>
    </row>
    <row r="277" spans="1:8">
      <c r="A277" s="274"/>
      <c r="B277"/>
      <c r="C277"/>
      <c r="D277"/>
      <c r="E277"/>
      <c r="F277"/>
      <c r="G277"/>
      <c r="H277"/>
    </row>
    <row r="278" spans="1:8">
      <c r="A278" s="274"/>
      <c r="B278"/>
      <c r="C278"/>
      <c r="D278"/>
      <c r="E278"/>
      <c r="F278"/>
      <c r="G278"/>
      <c r="H278"/>
    </row>
    <row r="279" spans="1:8">
      <c r="A279" s="274"/>
      <c r="B279"/>
      <c r="C279"/>
      <c r="D279"/>
      <c r="E279"/>
      <c r="F279"/>
      <c r="G279"/>
      <c r="H279"/>
    </row>
    <row r="280" spans="1:8">
      <c r="A280" s="274"/>
      <c r="B280"/>
      <c r="C280"/>
      <c r="D280"/>
      <c r="E280"/>
      <c r="F280"/>
      <c r="G280"/>
      <c r="H280"/>
    </row>
    <row r="281" spans="1:8">
      <c r="A281" s="274"/>
      <c r="B281"/>
      <c r="C281"/>
      <c r="D281" s="205"/>
      <c r="E281"/>
      <c r="F281"/>
      <c r="G281"/>
      <c r="H281"/>
    </row>
    <row r="282" spans="1:8">
      <c r="A282" s="274"/>
      <c r="B282"/>
      <c r="C282"/>
      <c r="D282" s="205"/>
      <c r="E282"/>
      <c r="F282"/>
      <c r="G282"/>
      <c r="H282"/>
    </row>
    <row r="283" spans="1:8">
      <c r="A283" s="274"/>
      <c r="B283"/>
      <c r="C283"/>
      <c r="D283" s="205"/>
      <c r="E283"/>
      <c r="F283"/>
      <c r="G283"/>
      <c r="H283"/>
    </row>
    <row r="284" spans="1:8">
      <c r="A284" s="274"/>
      <c r="B284"/>
      <c r="C284"/>
      <c r="D284" s="205"/>
      <c r="E284"/>
      <c r="F284"/>
      <c r="G284"/>
      <c r="H284"/>
    </row>
    <row r="285" spans="1:8">
      <c r="A285" s="274"/>
      <c r="B285"/>
      <c r="C285"/>
      <c r="D285"/>
      <c r="E285"/>
      <c r="F285"/>
      <c r="G285"/>
      <c r="H285"/>
    </row>
    <row r="286" spans="1:8">
      <c r="A286" s="274"/>
      <c r="B286"/>
      <c r="C286"/>
      <c r="D286"/>
      <c r="E286"/>
      <c r="F286"/>
      <c r="G286"/>
      <c r="H286"/>
    </row>
    <row r="287" spans="1:8">
      <c r="A287" s="274"/>
      <c r="B287"/>
      <c r="C287"/>
      <c r="D287" s="205"/>
      <c r="E287"/>
      <c r="F287"/>
      <c r="G287"/>
      <c r="H287"/>
    </row>
    <row r="288" spans="1:8">
      <c r="A288" s="274"/>
      <c r="B288"/>
      <c r="C288"/>
      <c r="D288"/>
      <c r="E288"/>
      <c r="F288"/>
      <c r="G288"/>
      <c r="H288"/>
    </row>
    <row r="289" spans="1:8">
      <c r="A289" s="274"/>
      <c r="B289"/>
      <c r="C289"/>
      <c r="D289"/>
      <c r="E289"/>
      <c r="F289"/>
      <c r="G289"/>
      <c r="H289"/>
    </row>
    <row r="290" spans="1:8">
      <c r="A290" s="274"/>
      <c r="B290"/>
      <c r="C290"/>
      <c r="D290"/>
      <c r="E290"/>
      <c r="F290"/>
      <c r="G290"/>
      <c r="H290"/>
    </row>
    <row r="291" spans="1:8">
      <c r="A291" s="274"/>
      <c r="B291"/>
      <c r="C291"/>
      <c r="D291"/>
      <c r="E291"/>
      <c r="F291"/>
      <c r="G291"/>
      <c r="H291"/>
    </row>
    <row r="292" spans="1:8">
      <c r="A292" s="274"/>
      <c r="B292"/>
      <c r="C292"/>
      <c r="D292"/>
      <c r="E292" s="205"/>
      <c r="F292"/>
      <c r="G292"/>
      <c r="H292"/>
    </row>
    <row r="293" spans="1:8">
      <c r="A293" s="274"/>
      <c r="B293"/>
      <c r="C293"/>
      <c r="D293"/>
      <c r="E293" s="205"/>
      <c r="F293"/>
      <c r="G293"/>
      <c r="H293"/>
    </row>
    <row r="294" spans="1:8">
      <c r="A294" s="274"/>
      <c r="B294"/>
      <c r="C294"/>
      <c r="D294"/>
      <c r="E294"/>
      <c r="F294"/>
      <c r="G294"/>
      <c r="H294"/>
    </row>
    <row r="295" spans="1:8">
      <c r="A295" s="274"/>
      <c r="B295"/>
      <c r="C295"/>
      <c r="D295"/>
      <c r="E295"/>
      <c r="F295"/>
      <c r="G295"/>
      <c r="H295"/>
    </row>
    <row r="296" spans="1:8">
      <c r="A296" s="274"/>
      <c r="B296"/>
      <c r="C296"/>
      <c r="D296"/>
      <c r="E296"/>
      <c r="F296"/>
      <c r="G296"/>
      <c r="H296"/>
    </row>
    <row r="297" spans="1:8">
      <c r="A297" s="274"/>
      <c r="B297"/>
      <c r="C297"/>
      <c r="D297" s="205"/>
      <c r="E297"/>
      <c r="F297"/>
      <c r="G297"/>
      <c r="H297"/>
    </row>
    <row r="298" spans="1:8">
      <c r="A298" s="274"/>
      <c r="B298"/>
      <c r="C298"/>
      <c r="D298" s="205"/>
      <c r="E298"/>
      <c r="F298"/>
      <c r="G298"/>
      <c r="H298"/>
    </row>
    <row r="299" spans="1:8">
      <c r="A299" s="274"/>
      <c r="B299"/>
      <c r="C299"/>
      <c r="D299"/>
      <c r="E299"/>
      <c r="F299"/>
      <c r="G299"/>
      <c r="H299"/>
    </row>
    <row r="300" spans="1:8">
      <c r="A300" s="274"/>
      <c r="B300"/>
      <c r="C300"/>
      <c r="D300"/>
      <c r="E300"/>
      <c r="F300"/>
      <c r="G300"/>
      <c r="H300"/>
    </row>
    <row r="301" spans="1:8">
      <c r="A301" s="274"/>
      <c r="B301"/>
      <c r="C301"/>
      <c r="D301"/>
      <c r="E301"/>
      <c r="F301"/>
      <c r="G301"/>
      <c r="H301"/>
    </row>
    <row r="302" spans="1:8">
      <c r="A302" s="274"/>
      <c r="B302"/>
      <c r="C302"/>
      <c r="D302"/>
      <c r="E302"/>
      <c r="F302"/>
      <c r="G302"/>
      <c r="H302"/>
    </row>
    <row r="303" spans="1:8">
      <c r="A303" s="274"/>
      <c r="B303"/>
      <c r="C303"/>
      <c r="D303"/>
      <c r="E303"/>
      <c r="F303"/>
      <c r="G303"/>
      <c r="H303"/>
    </row>
    <row r="304" spans="1:8">
      <c r="A304" s="274"/>
      <c r="B304"/>
      <c r="C304"/>
      <c r="D304"/>
      <c r="E304"/>
      <c r="F304"/>
      <c r="G304"/>
      <c r="H304"/>
    </row>
    <row r="305" spans="1:8">
      <c r="A305" s="274"/>
      <c r="B305"/>
      <c r="C305"/>
      <c r="D305"/>
      <c r="E305"/>
      <c r="F305"/>
      <c r="G305"/>
      <c r="H305"/>
    </row>
    <row r="306" spans="1:8">
      <c r="A306" s="274"/>
      <c r="B306"/>
      <c r="C306"/>
      <c r="D306"/>
      <c r="E306"/>
      <c r="F306"/>
      <c r="G306"/>
      <c r="H306"/>
    </row>
    <row r="307" spans="1:8">
      <c r="A307" s="274"/>
      <c r="B307"/>
      <c r="C307"/>
      <c r="D307"/>
      <c r="E307"/>
      <c r="F307"/>
      <c r="G307"/>
      <c r="H307"/>
    </row>
    <row r="308" spans="1:8">
      <c r="A308" s="274"/>
      <c r="B308"/>
      <c r="C308"/>
      <c r="D308"/>
      <c r="E308"/>
      <c r="F308"/>
      <c r="G308"/>
      <c r="H308"/>
    </row>
    <row r="309" spans="1:8">
      <c r="A309" s="274"/>
      <c r="B309"/>
      <c r="C309"/>
      <c r="D309"/>
      <c r="E309"/>
      <c r="F309"/>
      <c r="G309"/>
      <c r="H309"/>
    </row>
    <row r="310" spans="1:8">
      <c r="A310" s="274"/>
      <c r="B310"/>
      <c r="C310"/>
      <c r="D310"/>
      <c r="E310"/>
      <c r="F310"/>
      <c r="G310"/>
      <c r="H310"/>
    </row>
    <row r="311" spans="1:8">
      <c r="A311" s="274"/>
      <c r="B311"/>
      <c r="C311"/>
      <c r="D311"/>
      <c r="E311"/>
      <c r="F311"/>
      <c r="G311"/>
      <c r="H311"/>
    </row>
    <row r="312" spans="1:8">
      <c r="A312" s="274"/>
      <c r="B312"/>
      <c r="C312"/>
      <c r="D312"/>
      <c r="E312" s="205"/>
      <c r="F312"/>
      <c r="G312"/>
      <c r="H312"/>
    </row>
    <row r="313" spans="1:8">
      <c r="A313" s="274"/>
      <c r="B313"/>
      <c r="C313"/>
      <c r="D313"/>
      <c r="E313"/>
      <c r="F313"/>
      <c r="G313"/>
      <c r="H313"/>
    </row>
    <row r="314" spans="1:8">
      <c r="A314" s="274"/>
      <c r="B314"/>
      <c r="C314"/>
      <c r="D314"/>
      <c r="E314"/>
      <c r="F314"/>
      <c r="G314"/>
      <c r="H314"/>
    </row>
    <row r="315" spans="1:8">
      <c r="A315" s="274"/>
      <c r="B315"/>
      <c r="C315"/>
      <c r="D315"/>
      <c r="E315"/>
      <c r="F315"/>
      <c r="G315"/>
      <c r="H315"/>
    </row>
    <row r="316" spans="1:8">
      <c r="A316" s="274"/>
      <c r="B316"/>
      <c r="C316"/>
      <c r="D316"/>
      <c r="E316"/>
      <c r="F316"/>
      <c r="G316"/>
      <c r="H316"/>
    </row>
    <row r="317" spans="1:8">
      <c r="A317" s="274"/>
      <c r="B317"/>
      <c r="C317"/>
      <c r="D317"/>
      <c r="E317"/>
      <c r="F317"/>
      <c r="G317"/>
      <c r="H317"/>
    </row>
    <row r="318" spans="1:8">
      <c r="A318" s="274"/>
      <c r="B318"/>
      <c r="C318"/>
      <c r="D318"/>
      <c r="E318"/>
      <c r="F318"/>
      <c r="G318"/>
      <c r="H318"/>
    </row>
    <row r="319" spans="1:8">
      <c r="A319" s="274"/>
      <c r="B319"/>
      <c r="C319"/>
      <c r="D319"/>
      <c r="E319"/>
      <c r="F319"/>
      <c r="G319"/>
      <c r="H319"/>
    </row>
    <row r="320" spans="1:8">
      <c r="A320" s="274"/>
      <c r="B320"/>
      <c r="C320"/>
      <c r="D320"/>
      <c r="E320"/>
      <c r="F320"/>
      <c r="G320"/>
      <c r="H320"/>
    </row>
    <row r="321" spans="1:8">
      <c r="A321" s="274"/>
      <c r="B321"/>
      <c r="C321"/>
      <c r="D321"/>
      <c r="E321"/>
      <c r="F321"/>
      <c r="G321"/>
      <c r="H321"/>
    </row>
    <row r="322" spans="1:8">
      <c r="A322" s="274"/>
      <c r="B322"/>
      <c r="C322"/>
      <c r="D322"/>
      <c r="E322"/>
      <c r="F322"/>
      <c r="G322"/>
      <c r="H322"/>
    </row>
    <row r="323" spans="1:8">
      <c r="A323" s="274"/>
      <c r="B323"/>
      <c r="C323"/>
      <c r="D323"/>
      <c r="E323"/>
      <c r="F323"/>
      <c r="G323"/>
      <c r="H323"/>
    </row>
    <row r="324" spans="1:8">
      <c r="A324" s="274"/>
      <c r="B324"/>
      <c r="C324"/>
      <c r="D324"/>
      <c r="E324"/>
      <c r="F324"/>
      <c r="G324"/>
      <c r="H324"/>
    </row>
    <row r="325" spans="1:8">
      <c r="A325" s="274"/>
      <c r="B325"/>
      <c r="C325"/>
      <c r="D325"/>
      <c r="E325"/>
      <c r="F325"/>
      <c r="G325"/>
      <c r="H325"/>
    </row>
    <row r="326" spans="1:8">
      <c r="A326" s="274"/>
      <c r="B326"/>
      <c r="C326"/>
      <c r="D326"/>
      <c r="E326"/>
      <c r="F326"/>
      <c r="G326"/>
      <c r="H326"/>
    </row>
    <row r="327" spans="1:8">
      <c r="A327" s="274"/>
      <c r="B327"/>
      <c r="C327"/>
      <c r="D327"/>
      <c r="E327"/>
      <c r="F327"/>
      <c r="G327"/>
      <c r="H327"/>
    </row>
    <row r="328" spans="1:8">
      <c r="A328" s="274"/>
      <c r="B328"/>
      <c r="C328"/>
      <c r="D328"/>
      <c r="E328"/>
      <c r="F328"/>
      <c r="G328"/>
      <c r="H328"/>
    </row>
    <row r="329" spans="1:8">
      <c r="A329" s="274"/>
      <c r="B329"/>
      <c r="C329"/>
      <c r="D329"/>
      <c r="E329"/>
      <c r="F329"/>
      <c r="G329"/>
      <c r="H329"/>
    </row>
    <row r="330" spans="1:8">
      <c r="A330" s="274"/>
      <c r="B330"/>
      <c r="C330"/>
      <c r="D330"/>
      <c r="E330"/>
      <c r="F330"/>
      <c r="G330"/>
      <c r="H330"/>
    </row>
    <row r="331" spans="1:8">
      <c r="A331" s="274"/>
      <c r="B331"/>
      <c r="C331"/>
      <c r="D331"/>
      <c r="E331"/>
      <c r="F331"/>
      <c r="G331"/>
      <c r="H331"/>
    </row>
    <row r="332" spans="1:8">
      <c r="A332" s="274"/>
      <c r="B332"/>
      <c r="C332"/>
      <c r="D332"/>
      <c r="E332"/>
      <c r="F332"/>
      <c r="G332"/>
      <c r="H332"/>
    </row>
    <row r="333" spans="1:8">
      <c r="A333" s="274"/>
      <c r="B333"/>
      <c r="C333"/>
      <c r="D333"/>
      <c r="E333"/>
      <c r="F333"/>
      <c r="G333"/>
      <c r="H333"/>
    </row>
    <row r="334" spans="1:8">
      <c r="A334" s="274"/>
      <c r="B334"/>
      <c r="C334"/>
      <c r="D334"/>
      <c r="E334"/>
      <c r="F334"/>
      <c r="G334"/>
      <c r="H334"/>
    </row>
    <row r="335" spans="1:8">
      <c r="A335" s="274"/>
      <c r="B335"/>
      <c r="C335"/>
      <c r="D335"/>
      <c r="E335"/>
      <c r="F335"/>
      <c r="G335"/>
      <c r="H335"/>
    </row>
    <row r="336" spans="1:8">
      <c r="A336" s="274"/>
      <c r="B336"/>
      <c r="C336"/>
      <c r="D336"/>
      <c r="E336"/>
      <c r="F336"/>
      <c r="G336"/>
      <c r="H336"/>
    </row>
    <row r="337" spans="1:8">
      <c r="A337" s="274"/>
      <c r="B337"/>
      <c r="C337"/>
      <c r="D337"/>
      <c r="E337"/>
      <c r="F337"/>
      <c r="G337"/>
      <c r="H337"/>
    </row>
    <row r="338" spans="1:8">
      <c r="A338" s="274"/>
      <c r="B338"/>
      <c r="C338"/>
      <c r="D338"/>
      <c r="E338"/>
      <c r="F338"/>
      <c r="G338"/>
      <c r="H338"/>
    </row>
    <row r="339" spans="1:8">
      <c r="A339" s="274"/>
      <c r="B339"/>
      <c r="C339"/>
      <c r="D339"/>
      <c r="E339"/>
      <c r="F339"/>
      <c r="G339"/>
      <c r="H339"/>
    </row>
    <row r="340" spans="1:8">
      <c r="A340" s="274"/>
      <c r="B340"/>
      <c r="C340"/>
      <c r="D340"/>
      <c r="E340"/>
      <c r="F340"/>
      <c r="G340"/>
      <c r="H340"/>
    </row>
    <row r="341" spans="1:8">
      <c r="A341" s="274"/>
      <c r="B341"/>
      <c r="C341"/>
      <c r="D341"/>
      <c r="E341"/>
      <c r="F341"/>
      <c r="G341"/>
      <c r="H341"/>
    </row>
    <row r="342" spans="1:8">
      <c r="A342" s="274"/>
      <c r="B342"/>
      <c r="C342"/>
      <c r="D342"/>
      <c r="E342"/>
      <c r="F342"/>
      <c r="G342"/>
      <c r="H342"/>
    </row>
    <row r="343" spans="1:8">
      <c r="A343" s="274"/>
      <c r="B343"/>
      <c r="C343"/>
      <c r="D343"/>
      <c r="E343"/>
      <c r="F343"/>
      <c r="G343"/>
      <c r="H343"/>
    </row>
    <row r="344" spans="1:8">
      <c r="A344" s="274"/>
      <c r="B344"/>
      <c r="C344"/>
      <c r="D344"/>
      <c r="E344"/>
      <c r="F344"/>
      <c r="G344"/>
      <c r="H344"/>
    </row>
    <row r="345" spans="1:8">
      <c r="A345" s="274"/>
      <c r="B345"/>
      <c r="C345"/>
      <c r="D345"/>
      <c r="E345"/>
      <c r="F345"/>
      <c r="G345"/>
      <c r="H345"/>
    </row>
    <row r="346" spans="1:8">
      <c r="A346" s="274"/>
      <c r="B346"/>
      <c r="C346"/>
      <c r="D346"/>
      <c r="E346"/>
      <c r="F346"/>
      <c r="G346"/>
      <c r="H346"/>
    </row>
    <row r="347" spans="1:8">
      <c r="A347" s="274"/>
      <c r="B347"/>
      <c r="C347"/>
      <c r="D347"/>
      <c r="E347"/>
      <c r="F347"/>
      <c r="G347"/>
      <c r="H347"/>
    </row>
    <row r="348" spans="1:8">
      <c r="A348" s="274"/>
      <c r="B348"/>
      <c r="C348"/>
      <c r="D348"/>
      <c r="E348"/>
      <c r="F348"/>
      <c r="G348"/>
      <c r="H348"/>
    </row>
    <row r="349" spans="1:8">
      <c r="A349" s="274"/>
      <c r="B349"/>
      <c r="C349"/>
      <c r="D349"/>
      <c r="E349"/>
      <c r="F349"/>
      <c r="G349"/>
      <c r="H349"/>
    </row>
    <row r="350" spans="1:8">
      <c r="A350" s="274"/>
      <c r="B350"/>
      <c r="C350"/>
      <c r="D350"/>
      <c r="E350"/>
      <c r="F350"/>
      <c r="G350"/>
      <c r="H350"/>
    </row>
    <row r="351" spans="1:8">
      <c r="A351" s="274"/>
      <c r="B351"/>
      <c r="C351"/>
      <c r="D351"/>
      <c r="E351"/>
      <c r="F351"/>
      <c r="G351"/>
      <c r="H351"/>
    </row>
    <row r="352" spans="1:8">
      <c r="A352" s="274"/>
      <c r="B352"/>
      <c r="C352"/>
      <c r="D352"/>
      <c r="E352"/>
      <c r="F352"/>
      <c r="G352"/>
      <c r="H352"/>
    </row>
    <row r="353" spans="1:8">
      <c r="A353" s="274"/>
      <c r="B353"/>
      <c r="C353"/>
      <c r="D353"/>
      <c r="E353"/>
      <c r="F353"/>
      <c r="G353"/>
      <c r="H353"/>
    </row>
    <row r="354" spans="1:8">
      <c r="A354" s="274"/>
      <c r="B354"/>
      <c r="C354"/>
      <c r="D354"/>
      <c r="E354"/>
      <c r="F354"/>
      <c r="G354"/>
      <c r="H354"/>
    </row>
    <row r="355" spans="1:8">
      <c r="A355" s="274"/>
      <c r="B355"/>
      <c r="C355"/>
      <c r="D355"/>
      <c r="E355"/>
      <c r="F355"/>
      <c r="G355"/>
      <c r="H355"/>
    </row>
    <row r="356" spans="1:8">
      <c r="A356" s="274"/>
      <c r="B356"/>
      <c r="C356"/>
      <c r="D356"/>
      <c r="E356"/>
      <c r="F356"/>
      <c r="G356"/>
      <c r="H356"/>
    </row>
    <row r="357" spans="1:8">
      <c r="A357" s="274"/>
      <c r="B357"/>
      <c r="C357"/>
      <c r="D357"/>
      <c r="E357"/>
      <c r="F357"/>
      <c r="G357"/>
      <c r="H357"/>
    </row>
    <row r="358" spans="1:8">
      <c r="A358" s="274"/>
      <c r="B358"/>
      <c r="C358"/>
      <c r="D358"/>
      <c r="E358"/>
      <c r="F358"/>
      <c r="G358"/>
      <c r="H358"/>
    </row>
    <row r="359" spans="1:8">
      <c r="A359" s="274"/>
      <c r="B359"/>
      <c r="C359"/>
      <c r="D359"/>
      <c r="E359"/>
      <c r="F359"/>
      <c r="G359"/>
      <c r="H359"/>
    </row>
    <row r="360" spans="1:8">
      <c r="A360" s="274"/>
      <c r="B360"/>
      <c r="C360"/>
      <c r="D360"/>
      <c r="E360"/>
      <c r="F360"/>
      <c r="G360"/>
      <c r="H360"/>
    </row>
    <row r="361" spans="1:8">
      <c r="A361" s="274"/>
      <c r="B361"/>
      <c r="C361"/>
      <c r="D361"/>
      <c r="E361"/>
      <c r="F361"/>
      <c r="G361"/>
      <c r="H361"/>
    </row>
    <row r="362" spans="1:8">
      <c r="A362" s="274"/>
      <c r="B362"/>
      <c r="C362"/>
      <c r="D362"/>
      <c r="E362"/>
      <c r="F362"/>
      <c r="G362"/>
      <c r="H362"/>
    </row>
    <row r="363" spans="1:8">
      <c r="A363" s="274"/>
      <c r="B363"/>
      <c r="C363"/>
      <c r="D363"/>
      <c r="E363"/>
      <c r="F363"/>
      <c r="G363"/>
      <c r="H363"/>
    </row>
    <row r="364" spans="1:8">
      <c r="A364" s="274"/>
      <c r="B364"/>
      <c r="C364"/>
      <c r="D364"/>
      <c r="E364"/>
      <c r="F364"/>
      <c r="G364"/>
      <c r="H364"/>
    </row>
    <row r="365" spans="1:8">
      <c r="A365" s="274"/>
      <c r="B365"/>
      <c r="C365"/>
      <c r="D365"/>
      <c r="E365"/>
      <c r="F365"/>
      <c r="G365"/>
      <c r="H365"/>
    </row>
    <row r="366" spans="1:8">
      <c r="A366" s="274"/>
      <c r="B366"/>
      <c r="C366"/>
      <c r="D366"/>
      <c r="E366"/>
      <c r="F366"/>
      <c r="G366"/>
      <c r="H366"/>
    </row>
    <row r="367" spans="1:8">
      <c r="A367" s="274"/>
      <c r="B367"/>
      <c r="C367"/>
      <c r="D367"/>
      <c r="E367"/>
      <c r="F367"/>
      <c r="G367"/>
      <c r="H367"/>
    </row>
    <row r="368" spans="1:8">
      <c r="A368" s="274"/>
      <c r="B368"/>
      <c r="C368"/>
      <c r="D368"/>
      <c r="E368"/>
      <c r="F368"/>
      <c r="G368"/>
      <c r="H368"/>
    </row>
    <row r="369" spans="1:8">
      <c r="A369" s="274"/>
      <c r="B369"/>
      <c r="C369"/>
      <c r="D369"/>
      <c r="E369"/>
      <c r="F369"/>
      <c r="G369"/>
      <c r="H369"/>
    </row>
    <row r="370" spans="1:8">
      <c r="A370" s="274"/>
      <c r="B370"/>
      <c r="C370"/>
      <c r="D370"/>
      <c r="E370"/>
      <c r="F370"/>
      <c r="G370"/>
      <c r="H370"/>
    </row>
    <row r="371" spans="1:8">
      <c r="A371" s="274"/>
      <c r="B371"/>
      <c r="C371"/>
      <c r="D371"/>
      <c r="E371"/>
      <c r="F371"/>
      <c r="G371"/>
      <c r="H371"/>
    </row>
    <row r="372" spans="1:8">
      <c r="A372" s="274"/>
      <c r="B372"/>
      <c r="C372"/>
      <c r="D372"/>
      <c r="E372"/>
      <c r="F372"/>
      <c r="G372"/>
      <c r="H372"/>
    </row>
    <row r="373" spans="1:8">
      <c r="A373" s="274"/>
      <c r="B373"/>
      <c r="C373"/>
      <c r="D373"/>
      <c r="E373"/>
      <c r="F373"/>
      <c r="G373"/>
      <c r="H373"/>
    </row>
    <row r="374" spans="1:8">
      <c r="A374" s="274"/>
      <c r="B374"/>
      <c r="C374"/>
      <c r="D374"/>
      <c r="E374"/>
      <c r="F374"/>
      <c r="G374"/>
      <c r="H374"/>
    </row>
    <row r="375" spans="1:8">
      <c r="A375" s="274"/>
      <c r="B375"/>
      <c r="C375"/>
      <c r="D375"/>
      <c r="E375"/>
      <c r="F375"/>
      <c r="G375"/>
      <c r="H375"/>
    </row>
    <row r="376" spans="1:8">
      <c r="A376" s="274"/>
      <c r="B376"/>
      <c r="C376"/>
      <c r="D376"/>
      <c r="E376"/>
      <c r="F376"/>
      <c r="G376"/>
      <c r="H376"/>
    </row>
    <row r="377" spans="1:8">
      <c r="A377" s="274"/>
      <c r="B377"/>
      <c r="C377"/>
      <c r="D377"/>
      <c r="E377"/>
      <c r="F377"/>
      <c r="G377"/>
      <c r="H377"/>
    </row>
    <row r="378" spans="1:8">
      <c r="A378" s="274"/>
      <c r="B378"/>
      <c r="C378"/>
      <c r="D378"/>
      <c r="E378"/>
      <c r="F378"/>
      <c r="G378"/>
      <c r="H378"/>
    </row>
    <row r="379" spans="1:8">
      <c r="A379" s="274"/>
      <c r="B379"/>
      <c r="C379"/>
      <c r="D379"/>
      <c r="E379"/>
      <c r="F379"/>
      <c r="G379"/>
      <c r="H379"/>
    </row>
    <row r="380" spans="1:8">
      <c r="A380" s="274"/>
      <c r="B380"/>
      <c r="C380"/>
      <c r="D380"/>
      <c r="E380"/>
      <c r="F380"/>
      <c r="G380"/>
      <c r="H380"/>
    </row>
    <row r="381" spans="1:8">
      <c r="A381" s="274"/>
      <c r="B381"/>
      <c r="C381"/>
      <c r="D381"/>
      <c r="E381"/>
      <c r="F381"/>
      <c r="G381"/>
      <c r="H381"/>
    </row>
    <row r="382" spans="1:8">
      <c r="A382" s="274"/>
      <c r="B382"/>
      <c r="C382"/>
      <c r="D382"/>
      <c r="E382"/>
      <c r="F382"/>
      <c r="G382"/>
      <c r="H382"/>
    </row>
    <row r="383" spans="1:8">
      <c r="A383" s="274"/>
      <c r="B383"/>
      <c r="C383"/>
      <c r="D383"/>
      <c r="E383"/>
      <c r="F383"/>
      <c r="G383"/>
      <c r="H383"/>
    </row>
    <row r="384" spans="1:8">
      <c r="A384" s="274"/>
      <c r="B384"/>
      <c r="C384"/>
      <c r="D384"/>
      <c r="E384"/>
      <c r="F384"/>
      <c r="G384"/>
      <c r="H384"/>
    </row>
    <row r="385" spans="1:8">
      <c r="A385" s="274"/>
      <c r="B385"/>
      <c r="C385"/>
      <c r="D385"/>
      <c r="E385"/>
      <c r="F385"/>
      <c r="G385"/>
      <c r="H385"/>
    </row>
    <row r="386" spans="1:8">
      <c r="A386" s="274"/>
      <c r="B386"/>
      <c r="C386"/>
      <c r="D386"/>
      <c r="E386"/>
      <c r="F386"/>
      <c r="G386"/>
      <c r="H386"/>
    </row>
    <row r="387" spans="1:8">
      <c r="A387" s="274"/>
      <c r="B387"/>
      <c r="C387"/>
      <c r="D387"/>
      <c r="E387"/>
      <c r="F387"/>
      <c r="G387"/>
      <c r="H387"/>
    </row>
    <row r="388" spans="1:8">
      <c r="A388" s="274"/>
      <c r="B388"/>
      <c r="C388"/>
      <c r="D388"/>
      <c r="E388"/>
      <c r="F388"/>
      <c r="G388"/>
      <c r="H388"/>
    </row>
    <row r="389" spans="1:8">
      <c r="A389" s="274"/>
      <c r="B389"/>
      <c r="C389"/>
      <c r="D389"/>
      <c r="E389"/>
      <c r="F389"/>
      <c r="G389"/>
      <c r="H389"/>
    </row>
    <row r="390" spans="1:8">
      <c r="A390" s="274"/>
      <c r="B390"/>
      <c r="C390"/>
      <c r="D390"/>
      <c r="E390"/>
      <c r="F390"/>
      <c r="G390"/>
      <c r="H390"/>
    </row>
    <row r="391" spans="1:8">
      <c r="A391" s="274"/>
      <c r="B391"/>
      <c r="C391"/>
      <c r="D391"/>
      <c r="E391"/>
      <c r="F391"/>
      <c r="G391"/>
      <c r="H391"/>
    </row>
    <row r="392" spans="1:8">
      <c r="A392" s="274"/>
      <c r="B392"/>
      <c r="C392"/>
      <c r="D392"/>
      <c r="E392"/>
      <c r="F392"/>
      <c r="G392"/>
      <c r="H392"/>
    </row>
    <row r="393" spans="1:8">
      <c r="A393" s="274"/>
      <c r="B393"/>
      <c r="C393"/>
      <c r="D393"/>
      <c r="E393"/>
      <c r="F393"/>
      <c r="G393"/>
      <c r="H393"/>
    </row>
    <row r="394" spans="1:8">
      <c r="A394" s="274"/>
      <c r="B394"/>
      <c r="C394"/>
      <c r="D394"/>
      <c r="E394"/>
      <c r="F394"/>
      <c r="G394"/>
      <c r="H394"/>
    </row>
    <row r="395" spans="1:8">
      <c r="A395" s="274"/>
      <c r="B395"/>
      <c r="C395"/>
      <c r="D395"/>
      <c r="E395"/>
      <c r="F395"/>
      <c r="G395"/>
      <c r="H395"/>
    </row>
    <row r="396" spans="1:8">
      <c r="A396" s="274"/>
      <c r="B396"/>
      <c r="C396"/>
      <c r="D396"/>
      <c r="E396"/>
      <c r="F396"/>
      <c r="G396"/>
      <c r="H396"/>
    </row>
    <row r="397" spans="1:8">
      <c r="A397" s="274"/>
      <c r="B397"/>
      <c r="C397"/>
      <c r="D397"/>
      <c r="E397"/>
      <c r="F397"/>
      <c r="G397"/>
      <c r="H397"/>
    </row>
    <row r="398" spans="1:8">
      <c r="A398" s="274"/>
      <c r="B398"/>
      <c r="C398"/>
      <c r="D398"/>
      <c r="E398"/>
      <c r="F398"/>
      <c r="G398"/>
      <c r="H398"/>
    </row>
    <row r="399" spans="1:8">
      <c r="A399" s="274"/>
      <c r="B399"/>
      <c r="C399"/>
      <c r="D399"/>
      <c r="E399"/>
      <c r="F399"/>
      <c r="G399"/>
      <c r="H399"/>
    </row>
    <row r="400" spans="1:8">
      <c r="A400" s="274"/>
      <c r="B400"/>
      <c r="C400"/>
      <c r="D400"/>
      <c r="E400"/>
      <c r="F400"/>
      <c r="G400"/>
      <c r="H400"/>
    </row>
    <row r="401" spans="1:8">
      <c r="A401" s="274"/>
      <c r="B401"/>
      <c r="C401"/>
      <c r="D401"/>
      <c r="E401" s="205"/>
      <c r="F401"/>
      <c r="G401"/>
      <c r="H401"/>
    </row>
    <row r="402" spans="1:8">
      <c r="A402" s="274"/>
      <c r="B402"/>
      <c r="C402"/>
      <c r="D402"/>
      <c r="E402"/>
      <c r="F402"/>
      <c r="G402"/>
      <c r="H402"/>
    </row>
    <row r="403" spans="1:8">
      <c r="A403" s="274"/>
      <c r="B403"/>
      <c r="C403"/>
      <c r="D403"/>
      <c r="E403"/>
      <c r="F403"/>
      <c r="G403"/>
      <c r="H403"/>
    </row>
    <row r="404" spans="1:8">
      <c r="A404" s="274"/>
      <c r="B404"/>
      <c r="C404"/>
      <c r="D404"/>
      <c r="E404"/>
      <c r="F404"/>
      <c r="G404"/>
      <c r="H404"/>
    </row>
    <row r="405" spans="1:8">
      <c r="A405" s="274"/>
      <c r="B405"/>
      <c r="C405"/>
      <c r="D405"/>
      <c r="E405"/>
      <c r="F405"/>
      <c r="G405"/>
      <c r="H405"/>
    </row>
    <row r="406" spans="1:8">
      <c r="A406" s="274"/>
      <c r="B406"/>
      <c r="C406"/>
      <c r="D406"/>
      <c r="E406"/>
      <c r="F406"/>
      <c r="G406"/>
      <c r="H406"/>
    </row>
    <row r="407" spans="1:8">
      <c r="A407" s="274"/>
      <c r="B407"/>
      <c r="C407"/>
      <c r="D407"/>
      <c r="E407"/>
      <c r="F407"/>
      <c r="G407"/>
      <c r="H407"/>
    </row>
    <row r="408" spans="1:8">
      <c r="A408" s="274"/>
      <c r="B408"/>
      <c r="C408"/>
      <c r="D408"/>
      <c r="E408"/>
      <c r="F408"/>
      <c r="G408"/>
      <c r="H408"/>
    </row>
    <row r="409" spans="1:8">
      <c r="A409" s="274"/>
      <c r="B409"/>
      <c r="C409"/>
      <c r="D409"/>
      <c r="E409"/>
      <c r="F409"/>
      <c r="G409"/>
      <c r="H409"/>
    </row>
    <row r="410" spans="1:8">
      <c r="A410" s="274"/>
      <c r="B410"/>
      <c r="C410"/>
      <c r="D410"/>
      <c r="E410"/>
      <c r="F410"/>
      <c r="G410"/>
      <c r="H410"/>
    </row>
    <row r="411" spans="1:8">
      <c r="A411" s="274"/>
      <c r="B411"/>
      <c r="C411"/>
      <c r="D411"/>
      <c r="E411"/>
      <c r="F411"/>
      <c r="G411"/>
      <c r="H411"/>
    </row>
    <row r="412" spans="1:8">
      <c r="A412" s="274"/>
      <c r="B412"/>
      <c r="C412"/>
      <c r="D412"/>
      <c r="E412"/>
      <c r="F412"/>
      <c r="G412"/>
      <c r="H412"/>
    </row>
    <row r="413" spans="1:8">
      <c r="A413" s="274"/>
      <c r="B413"/>
      <c r="C413"/>
      <c r="D413"/>
      <c r="E413"/>
      <c r="F413"/>
      <c r="G413"/>
      <c r="H413"/>
    </row>
    <row r="414" spans="1:8">
      <c r="A414" s="274"/>
      <c r="B414"/>
      <c r="C414"/>
      <c r="D414"/>
      <c r="E414"/>
      <c r="F414"/>
      <c r="G414"/>
      <c r="H414"/>
    </row>
    <row r="415" spans="1:8">
      <c r="A415" s="274"/>
      <c r="B415"/>
      <c r="C415"/>
      <c r="D415"/>
      <c r="E415"/>
      <c r="F415"/>
      <c r="G415"/>
      <c r="H415"/>
    </row>
    <row r="416" spans="1:8">
      <c r="A416" s="274"/>
      <c r="B416"/>
      <c r="C416"/>
      <c r="D416"/>
      <c r="E416"/>
      <c r="F416"/>
      <c r="G416"/>
      <c r="H416"/>
    </row>
    <row r="417" spans="1:8">
      <c r="A417" s="274"/>
      <c r="B417"/>
      <c r="C417"/>
      <c r="D417"/>
      <c r="E417"/>
      <c r="F417"/>
      <c r="G417"/>
      <c r="H417"/>
    </row>
    <row r="418" spans="1:8">
      <c r="A418" s="274"/>
      <c r="B418"/>
      <c r="C418"/>
      <c r="D418"/>
      <c r="E418"/>
      <c r="F418"/>
      <c r="G418"/>
      <c r="H418"/>
    </row>
    <row r="419" spans="1:8">
      <c r="A419" s="274"/>
      <c r="B419"/>
      <c r="C419"/>
      <c r="D419"/>
      <c r="E419"/>
      <c r="F419"/>
      <c r="G419"/>
      <c r="H419"/>
    </row>
    <row r="420" spans="1:8">
      <c r="A420" s="274"/>
      <c r="B420"/>
      <c r="C420"/>
      <c r="D420"/>
      <c r="E420"/>
      <c r="F420"/>
      <c r="G420"/>
      <c r="H420"/>
    </row>
    <row r="421" spans="1:8">
      <c r="A421" s="274"/>
      <c r="B421"/>
      <c r="C421"/>
      <c r="D421"/>
      <c r="E421"/>
      <c r="F421"/>
      <c r="G421"/>
      <c r="H421"/>
    </row>
    <row r="422" spans="1:8">
      <c r="A422" s="274"/>
      <c r="B422"/>
      <c r="C422"/>
      <c r="D422"/>
      <c r="E422"/>
      <c r="F422"/>
      <c r="G422"/>
      <c r="H422"/>
    </row>
    <row r="423" spans="1:8">
      <c r="A423" s="274"/>
      <c r="B423"/>
      <c r="C423"/>
      <c r="D423"/>
      <c r="E423"/>
      <c r="F423"/>
      <c r="G423"/>
      <c r="H423"/>
    </row>
    <row r="424" spans="1:8">
      <c r="A424" s="274"/>
      <c r="B424"/>
      <c r="C424"/>
      <c r="D424"/>
      <c r="E424"/>
      <c r="F424"/>
      <c r="G424"/>
      <c r="H424"/>
    </row>
    <row r="425" spans="1:8">
      <c r="A425" s="274"/>
      <c r="B425"/>
      <c r="C425"/>
      <c r="D425"/>
      <c r="E425"/>
      <c r="F425"/>
      <c r="G425"/>
      <c r="H425"/>
    </row>
    <row r="426" spans="1:8">
      <c r="A426" s="274"/>
      <c r="B426"/>
      <c r="C426"/>
      <c r="D426"/>
      <c r="E426"/>
      <c r="F426"/>
      <c r="G426"/>
      <c r="H426"/>
    </row>
    <row r="427" spans="1:8">
      <c r="A427" s="274"/>
      <c r="B427"/>
      <c r="C427"/>
      <c r="D427"/>
      <c r="E427"/>
      <c r="F427"/>
      <c r="G427"/>
      <c r="H427"/>
    </row>
    <row r="428" spans="1:8">
      <c r="A428" s="274"/>
      <c r="B428"/>
      <c r="C428"/>
      <c r="D428"/>
      <c r="E428"/>
      <c r="F428"/>
      <c r="G428"/>
      <c r="H428"/>
    </row>
    <row r="429" spans="1:8">
      <c r="A429" s="274"/>
      <c r="B429"/>
      <c r="C429"/>
      <c r="D429"/>
      <c r="E429"/>
      <c r="F429"/>
      <c r="G429"/>
      <c r="H429"/>
    </row>
    <row r="430" spans="1:8">
      <c r="A430" s="274"/>
      <c r="B430"/>
      <c r="C430"/>
      <c r="D430"/>
      <c r="E430"/>
      <c r="F430"/>
      <c r="G430"/>
      <c r="H430"/>
    </row>
    <row r="431" spans="1:8">
      <c r="A431" s="274"/>
      <c r="B431"/>
      <c r="C431"/>
      <c r="D431"/>
      <c r="E431"/>
      <c r="F431"/>
      <c r="G431"/>
      <c r="H431"/>
    </row>
    <row r="432" spans="1:8">
      <c r="A432" s="274"/>
      <c r="B432"/>
      <c r="C432"/>
      <c r="D432"/>
      <c r="E432"/>
      <c r="F432"/>
      <c r="G432"/>
      <c r="H432"/>
    </row>
    <row r="433" spans="1:8">
      <c r="A433" s="274"/>
      <c r="B433"/>
      <c r="C433"/>
      <c r="D433"/>
      <c r="E433"/>
      <c r="F433"/>
      <c r="G433"/>
      <c r="H433"/>
    </row>
    <row r="434" spans="1:8">
      <c r="A434" s="274"/>
      <c r="B434"/>
      <c r="C434"/>
      <c r="D434"/>
      <c r="E434"/>
      <c r="F434"/>
      <c r="G434"/>
      <c r="H434"/>
    </row>
    <row r="435" spans="1:8">
      <c r="A435" s="274"/>
      <c r="B435"/>
      <c r="C435"/>
      <c r="D435"/>
      <c r="E435"/>
      <c r="F435"/>
      <c r="G435"/>
      <c r="H435"/>
    </row>
    <row r="436" spans="1:8">
      <c r="A436" s="274"/>
      <c r="B436"/>
      <c r="C436"/>
      <c r="D436"/>
      <c r="E436"/>
      <c r="F436"/>
      <c r="G436"/>
      <c r="H436"/>
    </row>
    <row r="437" spans="1:8">
      <c r="A437" s="274"/>
      <c r="B437"/>
      <c r="C437"/>
      <c r="D437"/>
      <c r="E437"/>
      <c r="F437"/>
      <c r="G437"/>
      <c r="H437"/>
    </row>
    <row r="438" spans="1:8">
      <c r="A438" s="274"/>
      <c r="B438"/>
      <c r="C438"/>
      <c r="D438"/>
      <c r="E438"/>
      <c r="F438"/>
      <c r="G438"/>
      <c r="H438"/>
    </row>
    <row r="439" spans="1:8">
      <c r="A439" s="274"/>
      <c r="B439"/>
      <c r="C439"/>
      <c r="D439"/>
      <c r="E439"/>
      <c r="F439"/>
      <c r="G439"/>
      <c r="H439"/>
    </row>
    <row r="440" spans="1:8">
      <c r="A440" s="274"/>
      <c r="B440"/>
      <c r="C440"/>
      <c r="D440"/>
      <c r="E440"/>
      <c r="F440"/>
      <c r="G440"/>
      <c r="H440"/>
    </row>
    <row r="441" spans="1:8">
      <c r="A441" s="274"/>
      <c r="B441"/>
      <c r="C441"/>
      <c r="D441" s="205"/>
      <c r="E441"/>
      <c r="F441"/>
      <c r="G441"/>
      <c r="H441"/>
    </row>
    <row r="442" spans="1:8">
      <c r="A442" s="274"/>
      <c r="B442"/>
      <c r="C442"/>
      <c r="D442"/>
      <c r="E442"/>
      <c r="F442"/>
      <c r="G442"/>
      <c r="H442"/>
    </row>
    <row r="443" spans="1:8">
      <c r="A443" s="274"/>
      <c r="B443"/>
      <c r="C443"/>
      <c r="D443"/>
      <c r="E443"/>
      <c r="F443"/>
      <c r="G443"/>
      <c r="H443"/>
    </row>
    <row r="444" spans="1:8">
      <c r="A444" s="274"/>
      <c r="B444"/>
      <c r="C444"/>
      <c r="D444"/>
      <c r="E444"/>
      <c r="F444"/>
      <c r="G444"/>
      <c r="H444"/>
    </row>
    <row r="445" spans="1:8">
      <c r="A445" s="274"/>
      <c r="B445"/>
      <c r="C445"/>
      <c r="D445"/>
      <c r="E445"/>
      <c r="F445"/>
      <c r="G445"/>
      <c r="H445"/>
    </row>
    <row r="446" spans="1:8">
      <c r="A446" s="274"/>
      <c r="B446"/>
      <c r="C446"/>
      <c r="D446"/>
      <c r="E446"/>
      <c r="F446"/>
      <c r="G446"/>
      <c r="H446"/>
    </row>
    <row r="447" spans="1:8">
      <c r="A447" s="274"/>
      <c r="B447"/>
      <c r="C447"/>
      <c r="D447"/>
      <c r="E447"/>
      <c r="F447"/>
      <c r="G447"/>
      <c r="H447"/>
    </row>
    <row r="448" spans="1:8">
      <c r="A448" s="274"/>
      <c r="B448"/>
      <c r="C448"/>
      <c r="D448"/>
      <c r="E448"/>
      <c r="F448"/>
      <c r="G448"/>
      <c r="H448"/>
    </row>
    <row r="449" spans="1:8">
      <c r="A449" s="274"/>
      <c r="B449"/>
      <c r="C449"/>
      <c r="D449"/>
      <c r="E449"/>
      <c r="F449"/>
      <c r="G449"/>
      <c r="H449"/>
    </row>
    <row r="450" spans="1:8">
      <c r="A450" s="274"/>
      <c r="B450"/>
      <c r="C450"/>
      <c r="D450"/>
      <c r="E450" s="205"/>
      <c r="F450"/>
      <c r="G450"/>
      <c r="H450"/>
    </row>
    <row r="451" spans="1:8">
      <c r="A451" s="274"/>
      <c r="B451"/>
      <c r="C451"/>
      <c r="D451"/>
      <c r="E451"/>
      <c r="F451"/>
      <c r="G451"/>
      <c r="H451"/>
    </row>
    <row r="452" spans="1:8">
      <c r="A452" s="274"/>
      <c r="B452"/>
      <c r="C452"/>
      <c r="D452"/>
      <c r="E452"/>
      <c r="F452"/>
      <c r="G452"/>
      <c r="H452"/>
    </row>
    <row r="453" spans="1:8">
      <c r="A453" s="274"/>
      <c r="B453"/>
      <c r="C453"/>
      <c r="D453"/>
      <c r="E453"/>
      <c r="F453"/>
      <c r="G453"/>
      <c r="H453"/>
    </row>
    <row r="454" spans="1:8">
      <c r="A454" s="274"/>
      <c r="B454"/>
      <c r="C454"/>
      <c r="D454"/>
      <c r="E454" s="205"/>
      <c r="F454"/>
      <c r="G454"/>
      <c r="H454"/>
    </row>
    <row r="455" spans="1:8">
      <c r="A455" s="274"/>
      <c r="B455"/>
      <c r="C455"/>
      <c r="D455"/>
      <c r="E455"/>
      <c r="F455"/>
      <c r="G455"/>
      <c r="H455"/>
    </row>
    <row r="456" spans="1:8">
      <c r="A456" s="274"/>
      <c r="B456"/>
      <c r="C456"/>
      <c r="D456"/>
      <c r="E456"/>
      <c r="F456"/>
      <c r="G456"/>
      <c r="H456"/>
    </row>
    <row r="457" spans="1:8">
      <c r="A457" s="274"/>
      <c r="B457"/>
      <c r="C457"/>
      <c r="D457"/>
      <c r="E457"/>
      <c r="F457"/>
      <c r="G457"/>
      <c r="H457"/>
    </row>
    <row r="458" spans="1:8">
      <c r="A458" s="274"/>
      <c r="B458"/>
      <c r="C458"/>
      <c r="D458"/>
      <c r="E458"/>
      <c r="F458"/>
      <c r="G458"/>
      <c r="H458"/>
    </row>
    <row r="459" spans="1:8">
      <c r="A459" s="274"/>
      <c r="B459"/>
      <c r="C459"/>
      <c r="D459"/>
      <c r="E459"/>
      <c r="F459"/>
      <c r="G459"/>
      <c r="H459"/>
    </row>
    <row r="460" spans="1:8">
      <c r="A460" s="274"/>
      <c r="B460"/>
      <c r="C460"/>
      <c r="D460"/>
      <c r="E460"/>
      <c r="F460"/>
      <c r="G460"/>
      <c r="H460"/>
    </row>
    <row r="461" spans="1:8">
      <c r="A461" s="274"/>
      <c r="B461"/>
      <c r="C461"/>
      <c r="D461"/>
      <c r="E461"/>
      <c r="F461"/>
      <c r="G461"/>
      <c r="H461"/>
    </row>
    <row r="462" spans="1:8">
      <c r="A462" s="274"/>
      <c r="B462"/>
      <c r="C462"/>
      <c r="D462"/>
      <c r="E462"/>
      <c r="F462"/>
      <c r="G462"/>
      <c r="H462"/>
    </row>
    <row r="463" spans="1:8">
      <c r="A463" s="274"/>
      <c r="B463"/>
      <c r="C463"/>
      <c r="D463"/>
      <c r="E463"/>
      <c r="F463"/>
      <c r="G463"/>
      <c r="H463"/>
    </row>
    <row r="464" spans="1:8">
      <c r="A464" s="274"/>
      <c r="B464"/>
      <c r="C464"/>
      <c r="D464"/>
      <c r="E464"/>
      <c r="F464"/>
      <c r="G464"/>
      <c r="H464"/>
    </row>
    <row r="465" spans="1:8">
      <c r="A465" s="274"/>
      <c r="B465"/>
      <c r="C465"/>
      <c r="D465"/>
      <c r="E465"/>
      <c r="F465"/>
      <c r="G465"/>
      <c r="H465"/>
    </row>
    <row r="466" spans="1:8">
      <c r="A466" s="274"/>
      <c r="B466"/>
      <c r="C466"/>
      <c r="D466"/>
      <c r="E466"/>
      <c r="F466"/>
      <c r="G466"/>
      <c r="H466"/>
    </row>
    <row r="467" spans="1:8">
      <c r="A467" s="274"/>
      <c r="B467"/>
      <c r="C467"/>
      <c r="D467"/>
      <c r="E467"/>
      <c r="F467"/>
      <c r="G467"/>
      <c r="H467"/>
    </row>
    <row r="468" spans="1:8">
      <c r="A468" s="274"/>
      <c r="B468"/>
      <c r="C468"/>
      <c r="D468"/>
      <c r="E468"/>
      <c r="F468"/>
      <c r="G468"/>
      <c r="H468"/>
    </row>
    <row r="469" spans="1:8">
      <c r="A469" s="274"/>
      <c r="B469"/>
      <c r="C469"/>
      <c r="D469"/>
      <c r="E469"/>
      <c r="F469"/>
      <c r="G469"/>
      <c r="H469"/>
    </row>
    <row r="470" spans="1:8">
      <c r="A470" s="274"/>
      <c r="B470"/>
      <c r="C470"/>
      <c r="D470"/>
      <c r="E470"/>
      <c r="F470"/>
      <c r="G470"/>
      <c r="H470"/>
    </row>
    <row r="471" spans="1:8">
      <c r="A471" s="274"/>
      <c r="B471"/>
      <c r="C471"/>
      <c r="D471"/>
      <c r="E471"/>
      <c r="F471"/>
      <c r="G471"/>
      <c r="H471"/>
    </row>
    <row r="472" spans="1:8">
      <c r="A472" s="274"/>
      <c r="B472"/>
      <c r="C472"/>
      <c r="D472"/>
      <c r="E472"/>
      <c r="F472"/>
      <c r="G472"/>
      <c r="H472"/>
    </row>
    <row r="473" spans="1:8">
      <c r="A473" s="274"/>
      <c r="B473"/>
      <c r="C473"/>
      <c r="D473"/>
      <c r="E473"/>
      <c r="F473"/>
      <c r="G473"/>
      <c r="H473"/>
    </row>
    <row r="474" spans="1:8">
      <c r="A474" s="274"/>
      <c r="B474"/>
      <c r="C474"/>
      <c r="D474"/>
      <c r="E474"/>
      <c r="F474"/>
      <c r="G474"/>
      <c r="H474"/>
    </row>
    <row r="475" spans="1:8">
      <c r="A475" s="274"/>
      <c r="B475"/>
      <c r="C475"/>
      <c r="D475"/>
      <c r="E475"/>
      <c r="F475"/>
      <c r="G475"/>
      <c r="H475"/>
    </row>
    <row r="476" spans="1:8">
      <c r="A476" s="274"/>
      <c r="B476"/>
      <c r="C476"/>
      <c r="D476"/>
      <c r="E476"/>
      <c r="F476"/>
      <c r="G476"/>
      <c r="H476"/>
    </row>
    <row r="477" spans="1:8">
      <c r="A477" s="274"/>
      <c r="B477"/>
      <c r="C477"/>
      <c r="D477"/>
      <c r="E477" s="205"/>
      <c r="F477"/>
      <c r="G477"/>
      <c r="H477"/>
    </row>
    <row r="478" spans="1:8">
      <c r="A478" s="274"/>
      <c r="B478"/>
      <c r="C478"/>
      <c r="D478" s="205"/>
      <c r="E478"/>
      <c r="F478"/>
      <c r="G478"/>
      <c r="H478"/>
    </row>
    <row r="479" spans="1:8">
      <c r="A479" s="274"/>
      <c r="B479"/>
      <c r="C479"/>
      <c r="D479" s="205"/>
      <c r="E479"/>
      <c r="F479"/>
      <c r="G479"/>
      <c r="H479"/>
    </row>
    <row r="480" spans="1:8">
      <c r="A480" s="274"/>
      <c r="B480"/>
      <c r="C480"/>
      <c r="D480" s="205"/>
      <c r="E480"/>
      <c r="F480"/>
      <c r="G480"/>
      <c r="H480"/>
    </row>
    <row r="481" spans="1:8">
      <c r="A481" s="274"/>
      <c r="B481"/>
      <c r="C481"/>
      <c r="D481"/>
      <c r="E481"/>
      <c r="F481"/>
      <c r="G481"/>
      <c r="H481"/>
    </row>
    <row r="482" spans="1:8">
      <c r="A482" s="274"/>
      <c r="B482"/>
      <c r="C482"/>
      <c r="D482"/>
      <c r="E482"/>
      <c r="F482"/>
      <c r="G482"/>
      <c r="H482"/>
    </row>
    <row r="483" spans="1:8">
      <c r="A483" s="274"/>
      <c r="B483"/>
      <c r="C483"/>
      <c r="D483"/>
      <c r="E483" s="205"/>
      <c r="F483"/>
      <c r="G483"/>
      <c r="H483"/>
    </row>
    <row r="484" spans="1:8">
      <c r="A484" s="274"/>
      <c r="B484"/>
      <c r="C484"/>
      <c r="D484"/>
      <c r="E484"/>
      <c r="F484"/>
      <c r="G484"/>
      <c r="H484"/>
    </row>
    <row r="485" spans="1:8">
      <c r="A485" s="274"/>
      <c r="B485"/>
      <c r="C485"/>
      <c r="D485"/>
      <c r="E485"/>
      <c r="F485"/>
      <c r="G485"/>
      <c r="H485"/>
    </row>
    <row r="486" spans="1:8">
      <c r="A486" s="274"/>
      <c r="B486"/>
      <c r="C486"/>
      <c r="D486"/>
      <c r="E486"/>
      <c r="F486"/>
      <c r="G486"/>
      <c r="H486"/>
    </row>
    <row r="487" spans="1:8">
      <c r="A487" s="274"/>
      <c r="B487"/>
      <c r="C487"/>
      <c r="D487"/>
      <c r="E487"/>
      <c r="F487"/>
      <c r="G487"/>
      <c r="H487"/>
    </row>
    <row r="488" spans="1:8">
      <c r="A488" s="274"/>
      <c r="B488"/>
      <c r="C488"/>
      <c r="D488"/>
      <c r="E488"/>
      <c r="F488"/>
      <c r="G488"/>
      <c r="H488"/>
    </row>
    <row r="489" spans="1:8">
      <c r="A489" s="274"/>
      <c r="B489"/>
      <c r="C489"/>
      <c r="D489"/>
      <c r="E489"/>
      <c r="F489"/>
      <c r="G489"/>
      <c r="H489"/>
    </row>
    <row r="490" spans="1:8">
      <c r="A490" s="274"/>
      <c r="B490"/>
      <c r="C490"/>
      <c r="D490"/>
      <c r="E490"/>
      <c r="F490"/>
      <c r="G490"/>
      <c r="H490"/>
    </row>
    <row r="491" spans="1:8">
      <c r="A491" s="274"/>
      <c r="B491"/>
      <c r="C491"/>
      <c r="D491"/>
      <c r="E491"/>
      <c r="F491"/>
      <c r="G491"/>
      <c r="H491"/>
    </row>
    <row r="492" spans="1:8">
      <c r="A492" s="274"/>
      <c r="B492"/>
      <c r="C492"/>
      <c r="D492"/>
      <c r="E492"/>
      <c r="F492"/>
      <c r="G492"/>
      <c r="H492"/>
    </row>
    <row r="493" spans="1:8">
      <c r="A493" s="274"/>
      <c r="B493"/>
      <c r="C493"/>
      <c r="D493"/>
      <c r="E493"/>
      <c r="F493"/>
      <c r="G493"/>
      <c r="H493"/>
    </row>
    <row r="494" spans="1:8">
      <c r="A494" s="274"/>
      <c r="B494"/>
      <c r="C494"/>
      <c r="D494"/>
      <c r="E494"/>
      <c r="F494"/>
      <c r="G494"/>
      <c r="H494"/>
    </row>
    <row r="495" spans="1:8">
      <c r="A495" s="274"/>
      <c r="B495"/>
      <c r="C495"/>
      <c r="D495"/>
      <c r="E495"/>
      <c r="F495"/>
      <c r="G495"/>
      <c r="H495"/>
    </row>
    <row r="496" spans="1:8">
      <c r="A496" s="274"/>
      <c r="B496"/>
      <c r="C496"/>
      <c r="D496"/>
      <c r="E496"/>
      <c r="F496"/>
      <c r="G496"/>
      <c r="H496"/>
    </row>
    <row r="497" spans="1:8">
      <c r="A497" s="274"/>
      <c r="B497"/>
      <c r="C497"/>
      <c r="D497"/>
      <c r="E497" s="205"/>
      <c r="F497"/>
      <c r="G497"/>
      <c r="H497"/>
    </row>
    <row r="498" spans="1:8">
      <c r="A498" s="274"/>
      <c r="B498"/>
      <c r="C498"/>
      <c r="D498"/>
      <c r="E498"/>
      <c r="F498"/>
      <c r="G498"/>
      <c r="H498"/>
    </row>
    <row r="499" spans="1:8">
      <c r="A499" s="274"/>
      <c r="B499"/>
      <c r="C499"/>
      <c r="D499"/>
      <c r="E499" s="205"/>
      <c r="F499"/>
      <c r="G499"/>
      <c r="H499"/>
    </row>
    <row r="500" spans="1:8">
      <c r="A500" s="274"/>
      <c r="B500"/>
      <c r="C500"/>
      <c r="D500"/>
      <c r="E500"/>
      <c r="F500"/>
      <c r="G500"/>
      <c r="H500"/>
    </row>
    <row r="501" spans="1:8">
      <c r="A501" s="274"/>
      <c r="B501"/>
      <c r="C501"/>
      <c r="D501"/>
      <c r="E501"/>
      <c r="F501"/>
      <c r="G501"/>
      <c r="H501"/>
    </row>
    <row r="502" spans="1:8">
      <c r="A502" s="274"/>
      <c r="B502"/>
      <c r="C502"/>
      <c r="D502"/>
      <c r="E502"/>
      <c r="F502"/>
      <c r="G502"/>
      <c r="H502"/>
    </row>
    <row r="503" spans="1:8">
      <c r="A503" s="274"/>
      <c r="B503"/>
      <c r="C503"/>
      <c r="D503"/>
      <c r="E503"/>
      <c r="F503"/>
      <c r="G503"/>
      <c r="H503"/>
    </row>
    <row r="504" spans="1:8">
      <c r="A504" s="274"/>
      <c r="B504"/>
      <c r="C504"/>
      <c r="D504"/>
      <c r="E504" s="205"/>
      <c r="F504"/>
      <c r="G504"/>
      <c r="H504"/>
    </row>
    <row r="505" spans="1:8">
      <c r="A505" s="274"/>
      <c r="B505"/>
      <c r="C505"/>
      <c r="D505"/>
      <c r="E505"/>
      <c r="F505"/>
      <c r="G505"/>
      <c r="H505"/>
    </row>
    <row r="506" spans="1:8">
      <c r="A506" s="274"/>
      <c r="B506"/>
      <c r="C506"/>
      <c r="D506"/>
      <c r="E506"/>
      <c r="F506"/>
      <c r="G506"/>
      <c r="H506"/>
    </row>
    <row r="507" spans="1:8">
      <c r="A507" s="274"/>
      <c r="B507"/>
      <c r="C507"/>
      <c r="D507"/>
      <c r="E507"/>
      <c r="F507"/>
      <c r="G507"/>
      <c r="H507"/>
    </row>
    <row r="508" spans="1:8">
      <c r="A508" s="274"/>
      <c r="B508"/>
      <c r="C508"/>
      <c r="D508"/>
      <c r="E508"/>
      <c r="F508"/>
      <c r="G508"/>
      <c r="H508"/>
    </row>
    <row r="509" spans="1:8">
      <c r="A509" s="274"/>
      <c r="B509"/>
      <c r="C509"/>
      <c r="D509"/>
      <c r="E509"/>
      <c r="F509"/>
      <c r="G509"/>
      <c r="H509"/>
    </row>
    <row r="510" spans="1:8">
      <c r="A510" s="274"/>
      <c r="B510"/>
      <c r="C510"/>
      <c r="D510"/>
      <c r="E510"/>
      <c r="F510"/>
      <c r="G510"/>
      <c r="H510"/>
    </row>
    <row r="511" spans="1:8">
      <c r="A511" s="274"/>
      <c r="B511"/>
      <c r="C511"/>
      <c r="D511"/>
      <c r="E511"/>
      <c r="F511"/>
      <c r="G511"/>
      <c r="H511"/>
    </row>
    <row r="512" spans="1:8">
      <c r="A512" s="274"/>
      <c r="B512"/>
      <c r="C512"/>
      <c r="D512"/>
      <c r="E512"/>
      <c r="F512"/>
      <c r="G512"/>
      <c r="H512"/>
    </row>
    <row r="513" spans="1:8">
      <c r="A513" s="274"/>
      <c r="B513"/>
      <c r="C513"/>
      <c r="D513"/>
      <c r="E513"/>
      <c r="F513"/>
      <c r="G513"/>
      <c r="H513"/>
    </row>
    <row r="514" spans="1:8">
      <c r="A514" s="274"/>
      <c r="B514"/>
      <c r="C514"/>
      <c r="D514"/>
      <c r="E514"/>
      <c r="F514"/>
      <c r="G514"/>
      <c r="H514"/>
    </row>
    <row r="515" spans="1:8">
      <c r="A515" s="274"/>
      <c r="B515"/>
      <c r="C515"/>
      <c r="D515"/>
      <c r="E515"/>
      <c r="F515"/>
      <c r="G515"/>
      <c r="H515"/>
    </row>
    <row r="516" spans="1:8">
      <c r="A516" s="274"/>
      <c r="B516"/>
      <c r="C516"/>
      <c r="D516"/>
      <c r="E516"/>
      <c r="F516"/>
      <c r="G516"/>
      <c r="H516"/>
    </row>
    <row r="517" spans="1:8">
      <c r="A517" s="274"/>
      <c r="B517"/>
      <c r="C517"/>
      <c r="D517"/>
      <c r="E517"/>
      <c r="F517"/>
      <c r="G517"/>
      <c r="H517"/>
    </row>
    <row r="518" spans="1:8">
      <c r="A518" s="274"/>
      <c r="B518"/>
      <c r="C518"/>
      <c r="D518"/>
      <c r="E518"/>
      <c r="F518"/>
      <c r="G518"/>
      <c r="H518"/>
    </row>
    <row r="519" spans="1:8">
      <c r="A519" s="274"/>
      <c r="B519"/>
      <c r="C519"/>
      <c r="D519"/>
      <c r="E519"/>
      <c r="F519"/>
      <c r="G519"/>
      <c r="H519"/>
    </row>
    <row r="520" spans="1:8">
      <c r="A520" s="274"/>
      <c r="B520"/>
      <c r="C520"/>
      <c r="D520"/>
      <c r="E520"/>
      <c r="F520"/>
      <c r="G520"/>
      <c r="H520"/>
    </row>
    <row r="521" spans="1:8">
      <c r="A521" s="274"/>
      <c r="B521"/>
      <c r="C521"/>
      <c r="D521"/>
      <c r="E521"/>
      <c r="F521"/>
      <c r="G521"/>
      <c r="H521"/>
    </row>
    <row r="522" spans="1:8">
      <c r="A522" s="274"/>
      <c r="B522"/>
      <c r="C522"/>
      <c r="D522"/>
      <c r="E522"/>
      <c r="F522"/>
      <c r="G522"/>
      <c r="H522"/>
    </row>
    <row r="523" spans="1:8">
      <c r="A523" s="274"/>
      <c r="B523"/>
      <c r="C523"/>
      <c r="D523"/>
      <c r="E523"/>
      <c r="F523"/>
      <c r="G523"/>
      <c r="H523"/>
    </row>
    <row r="524" spans="1:8">
      <c r="A524" s="274"/>
      <c r="B524"/>
      <c r="C524"/>
      <c r="D524"/>
      <c r="E524"/>
      <c r="F524"/>
      <c r="G524"/>
      <c r="H524"/>
    </row>
    <row r="525" spans="1:8">
      <c r="A525" s="274"/>
      <c r="B525"/>
      <c r="C525"/>
      <c r="D525"/>
      <c r="E525"/>
      <c r="F525"/>
      <c r="G525"/>
      <c r="H525"/>
    </row>
    <row r="526" spans="1:8">
      <c r="A526" s="274"/>
      <c r="B526"/>
      <c r="C526"/>
      <c r="D526"/>
      <c r="E526"/>
      <c r="F526"/>
      <c r="G526"/>
      <c r="H526"/>
    </row>
    <row r="527" spans="1:8">
      <c r="A527" s="274"/>
      <c r="B527"/>
      <c r="C527"/>
      <c r="D527"/>
      <c r="E527"/>
      <c r="F527"/>
      <c r="G527"/>
      <c r="H527"/>
    </row>
    <row r="528" spans="1:8">
      <c r="A528" s="274"/>
      <c r="B528"/>
      <c r="C528"/>
      <c r="D528"/>
      <c r="E528"/>
      <c r="F528"/>
      <c r="G528"/>
      <c r="H528"/>
    </row>
    <row r="529" spans="1:8">
      <c r="A529" s="274"/>
      <c r="B529"/>
      <c r="C529"/>
      <c r="D529"/>
      <c r="E529"/>
      <c r="F529"/>
      <c r="G529"/>
      <c r="H529"/>
    </row>
    <row r="530" spans="1:8">
      <c r="A530" s="274"/>
      <c r="B530"/>
      <c r="C530"/>
      <c r="D530"/>
      <c r="E530"/>
      <c r="F530"/>
      <c r="G530"/>
      <c r="H530"/>
    </row>
    <row r="531" spans="1:8">
      <c r="A531" s="274"/>
      <c r="B531"/>
      <c r="C531"/>
      <c r="D531"/>
      <c r="E531"/>
      <c r="F531"/>
      <c r="G531"/>
      <c r="H531"/>
    </row>
    <row r="532" spans="1:8">
      <c r="A532" s="274"/>
      <c r="B532"/>
      <c r="C532"/>
      <c r="D532"/>
      <c r="E532"/>
      <c r="F532"/>
      <c r="G532"/>
      <c r="H532"/>
    </row>
    <row r="533" spans="1:8">
      <c r="A533" s="274"/>
      <c r="B533"/>
      <c r="C533"/>
      <c r="D533"/>
      <c r="E533"/>
      <c r="F533"/>
      <c r="G533"/>
      <c r="H533"/>
    </row>
    <row r="534" spans="1:8">
      <c r="A534" s="274"/>
      <c r="B534"/>
      <c r="C534"/>
      <c r="D534"/>
      <c r="E534"/>
      <c r="F534"/>
      <c r="G534"/>
      <c r="H534"/>
    </row>
    <row r="535" spans="1:8">
      <c r="A535" s="274"/>
      <c r="B535"/>
      <c r="C535"/>
      <c r="D535"/>
      <c r="E535"/>
      <c r="F535"/>
      <c r="G535"/>
      <c r="H535"/>
    </row>
    <row r="536" spans="1:8">
      <c r="A536" s="274"/>
      <c r="B536"/>
      <c r="C536"/>
      <c r="D536"/>
      <c r="E536"/>
      <c r="F536"/>
      <c r="G536"/>
      <c r="H536"/>
    </row>
    <row r="537" spans="1:8">
      <c r="A537" s="274"/>
      <c r="B537"/>
      <c r="C537"/>
      <c r="D537"/>
      <c r="E537"/>
      <c r="F537"/>
      <c r="G537"/>
      <c r="H537"/>
    </row>
    <row r="538" spans="1:8">
      <c r="A538" s="274"/>
      <c r="B538"/>
      <c r="C538"/>
      <c r="D538" s="205"/>
      <c r="E538" s="205"/>
      <c r="F538"/>
      <c r="G538"/>
      <c r="H538"/>
    </row>
    <row r="539" spans="1:8">
      <c r="A539" s="274"/>
      <c r="B539"/>
      <c r="C539"/>
      <c r="D539" s="205"/>
      <c r="E539"/>
      <c r="F539"/>
      <c r="G539"/>
      <c r="H539"/>
    </row>
    <row r="540" spans="1:8">
      <c r="A540" s="274"/>
      <c r="B540"/>
      <c r="C540"/>
      <c r="D540" s="205"/>
      <c r="E540"/>
      <c r="F540"/>
      <c r="G540"/>
      <c r="H540"/>
    </row>
    <row r="541" spans="1:8">
      <c r="A541" s="274"/>
      <c r="B541"/>
      <c r="C541"/>
      <c r="D541" s="205"/>
      <c r="E541"/>
      <c r="F541"/>
      <c r="G541"/>
      <c r="H541"/>
    </row>
    <row r="542" spans="1:8">
      <c r="A542" s="274"/>
      <c r="B542"/>
      <c r="C542"/>
      <c r="D542" s="205"/>
      <c r="E542"/>
      <c r="F542"/>
      <c r="G542"/>
      <c r="H542"/>
    </row>
    <row r="543" spans="1:8">
      <c r="A543" s="274"/>
      <c r="B543"/>
      <c r="C543"/>
      <c r="D543" s="205"/>
      <c r="E543"/>
      <c r="F543"/>
      <c r="G543"/>
      <c r="H543"/>
    </row>
    <row r="544" spans="1:8">
      <c r="A544" s="274"/>
      <c r="B544"/>
      <c r="C544"/>
      <c r="D544"/>
      <c r="E544"/>
      <c r="F544"/>
      <c r="G544"/>
      <c r="H544"/>
    </row>
    <row r="545" spans="1:8">
      <c r="A545" s="274"/>
      <c r="B545"/>
      <c r="C545"/>
      <c r="D545"/>
      <c r="E545"/>
      <c r="F545"/>
      <c r="G545"/>
      <c r="H545"/>
    </row>
    <row r="546" spans="1:8">
      <c r="A546" s="274"/>
      <c r="B546"/>
      <c r="C546"/>
      <c r="D546"/>
      <c r="E546"/>
      <c r="F546"/>
      <c r="G546"/>
      <c r="H546"/>
    </row>
    <row r="547" spans="1:8">
      <c r="A547" s="274"/>
      <c r="B547"/>
      <c r="C547"/>
      <c r="D547"/>
      <c r="E547"/>
      <c r="F547"/>
      <c r="G547"/>
      <c r="H547"/>
    </row>
    <row r="548" spans="1:8">
      <c r="A548" s="274"/>
      <c r="B548"/>
      <c r="C548"/>
      <c r="D548"/>
      <c r="E548"/>
      <c r="F548"/>
      <c r="G548"/>
      <c r="H548"/>
    </row>
    <row r="549" spans="1:8">
      <c r="A549" s="274"/>
      <c r="B549"/>
      <c r="C549"/>
      <c r="D549"/>
      <c r="E549"/>
      <c r="F549"/>
      <c r="G549"/>
      <c r="H549"/>
    </row>
    <row r="550" spans="1:8">
      <c r="A550" s="274"/>
      <c r="B550"/>
      <c r="C550"/>
      <c r="D550"/>
      <c r="E550"/>
      <c r="F550"/>
      <c r="G550"/>
      <c r="H550"/>
    </row>
    <row r="551" spans="1:8">
      <c r="A551" s="274"/>
      <c r="B551"/>
      <c r="C551"/>
      <c r="D551"/>
      <c r="E551"/>
      <c r="F551"/>
      <c r="G551"/>
      <c r="H551"/>
    </row>
    <row r="552" spans="1:8">
      <c r="A552" s="274"/>
      <c r="B552"/>
      <c r="C552"/>
      <c r="D552"/>
      <c r="E552"/>
      <c r="F552"/>
      <c r="G552"/>
      <c r="H552"/>
    </row>
    <row r="553" spans="1:8">
      <c r="A553" s="274"/>
      <c r="B553"/>
      <c r="C553"/>
      <c r="D553"/>
      <c r="E553"/>
      <c r="F553"/>
      <c r="G553"/>
      <c r="H553"/>
    </row>
    <row r="554" spans="1:8">
      <c r="A554" s="274"/>
      <c r="B554"/>
      <c r="C554"/>
      <c r="D554"/>
      <c r="E554"/>
      <c r="F554"/>
      <c r="G554"/>
      <c r="H554"/>
    </row>
    <row r="555" spans="1:8">
      <c r="A555" s="274"/>
      <c r="B555"/>
      <c r="C555"/>
      <c r="D555"/>
      <c r="E555"/>
      <c r="F555"/>
      <c r="G555"/>
      <c r="H555"/>
    </row>
    <row r="556" spans="1:8">
      <c r="A556" s="274"/>
      <c r="B556"/>
      <c r="C556"/>
      <c r="D556"/>
      <c r="E556"/>
      <c r="F556"/>
      <c r="G556"/>
      <c r="H556"/>
    </row>
    <row r="557" spans="1:8">
      <c r="A557" s="274"/>
      <c r="B557"/>
      <c r="C557"/>
      <c r="D557"/>
      <c r="E557"/>
      <c r="F557"/>
      <c r="G557"/>
      <c r="H557"/>
    </row>
    <row r="558" spans="1:8">
      <c r="A558" s="274"/>
      <c r="B558"/>
      <c r="C558"/>
      <c r="D558"/>
      <c r="E558"/>
      <c r="F558"/>
      <c r="G558"/>
      <c r="H558"/>
    </row>
    <row r="559" spans="1:8">
      <c r="A559" s="274"/>
      <c r="B559"/>
      <c r="C559"/>
      <c r="D559"/>
      <c r="E559"/>
      <c r="F559"/>
      <c r="G559"/>
      <c r="H559"/>
    </row>
    <row r="560" spans="1:8">
      <c r="A560" s="274"/>
      <c r="B560"/>
      <c r="C560"/>
      <c r="D560"/>
      <c r="E560"/>
      <c r="F560"/>
      <c r="G560"/>
      <c r="H560"/>
    </row>
    <row r="561" spans="1:8">
      <c r="A561" s="274"/>
      <c r="B561"/>
      <c r="C561"/>
      <c r="D561"/>
      <c r="E561"/>
      <c r="F561"/>
      <c r="G561"/>
      <c r="H561"/>
    </row>
    <row r="562" spans="1:8">
      <c r="A562" s="274"/>
      <c r="B562"/>
      <c r="C562"/>
      <c r="D562"/>
      <c r="E562"/>
      <c r="F562"/>
      <c r="G562"/>
      <c r="H562"/>
    </row>
    <row r="563" spans="1:8">
      <c r="A563" s="274"/>
      <c r="B563"/>
      <c r="C563"/>
      <c r="D563"/>
      <c r="E563"/>
      <c r="F563"/>
      <c r="G563"/>
      <c r="H563"/>
    </row>
    <row r="564" spans="1:8">
      <c r="A564" s="274"/>
      <c r="B564"/>
      <c r="C564"/>
      <c r="D564"/>
      <c r="E564"/>
      <c r="F564"/>
      <c r="G564"/>
      <c r="H564"/>
    </row>
    <row r="565" spans="1:8">
      <c r="A565" s="274"/>
      <c r="B565"/>
      <c r="C565"/>
      <c r="D565"/>
      <c r="E565"/>
      <c r="F565"/>
      <c r="G565"/>
      <c r="H565"/>
    </row>
    <row r="566" spans="1:8">
      <c r="A566" s="274"/>
      <c r="B566"/>
      <c r="C566"/>
      <c r="D566"/>
      <c r="E566"/>
      <c r="F566"/>
      <c r="G566"/>
      <c r="H566"/>
    </row>
    <row r="567" spans="1:8">
      <c r="A567" s="274"/>
      <c r="B567"/>
      <c r="C567"/>
      <c r="D567"/>
      <c r="E567"/>
      <c r="F567"/>
      <c r="G567"/>
      <c r="H567"/>
    </row>
    <row r="568" spans="1:8">
      <c r="A568" s="274"/>
      <c r="B568"/>
      <c r="C568"/>
      <c r="D568"/>
      <c r="E568"/>
      <c r="F568"/>
      <c r="G568"/>
      <c r="H568"/>
    </row>
    <row r="569" spans="1:8">
      <c r="A569" s="274"/>
      <c r="B569"/>
      <c r="C569"/>
      <c r="D569"/>
      <c r="E569"/>
      <c r="F569"/>
      <c r="G569"/>
      <c r="H569"/>
    </row>
    <row r="570" spans="1:8">
      <c r="A570" s="274"/>
      <c r="B570"/>
      <c r="C570"/>
      <c r="D570"/>
      <c r="E570"/>
      <c r="F570"/>
      <c r="G570"/>
      <c r="H570"/>
    </row>
    <row r="571" spans="1:8">
      <c r="A571" s="274"/>
      <c r="B571"/>
      <c r="C571"/>
      <c r="D571"/>
      <c r="E571" s="205"/>
      <c r="F571"/>
      <c r="G571"/>
      <c r="H571"/>
    </row>
    <row r="572" spans="1:8">
      <c r="A572" s="274"/>
      <c r="B572"/>
      <c r="C572"/>
      <c r="D572"/>
      <c r="E572"/>
      <c r="F572"/>
      <c r="G572"/>
      <c r="H572"/>
    </row>
    <row r="573" spans="1:8">
      <c r="A573" s="274"/>
      <c r="B573"/>
      <c r="C573"/>
      <c r="D573"/>
      <c r="E573"/>
      <c r="F573"/>
      <c r="G573"/>
      <c r="H573"/>
    </row>
    <row r="574" spans="1:8">
      <c r="A574" s="274"/>
      <c r="B574"/>
      <c r="C574"/>
      <c r="D574"/>
      <c r="E574" s="205"/>
      <c r="F574"/>
      <c r="G574"/>
      <c r="H574"/>
    </row>
    <row r="575" spans="1:8">
      <c r="A575" s="274"/>
      <c r="B575"/>
      <c r="C575"/>
      <c r="D575"/>
      <c r="E575"/>
      <c r="F575"/>
      <c r="G575"/>
      <c r="H575"/>
    </row>
    <row r="576" spans="1:8">
      <c r="A576" s="274"/>
      <c r="B576"/>
      <c r="C576"/>
      <c r="D576"/>
      <c r="E576"/>
      <c r="F576"/>
      <c r="G576"/>
      <c r="H576"/>
    </row>
    <row r="577" spans="1:8">
      <c r="A577" s="274"/>
      <c r="B577"/>
      <c r="C577"/>
      <c r="D577"/>
      <c r="E577"/>
      <c r="F577"/>
      <c r="G577"/>
      <c r="H577"/>
    </row>
    <row r="578" spans="1:8">
      <c r="A578" s="274"/>
      <c r="B578"/>
      <c r="C578"/>
      <c r="D578"/>
      <c r="E578"/>
      <c r="F578"/>
      <c r="G578"/>
      <c r="H578"/>
    </row>
    <row r="579" spans="1:8">
      <c r="A579" s="274"/>
      <c r="B579"/>
      <c r="C579"/>
      <c r="D579"/>
      <c r="E579"/>
      <c r="F579"/>
      <c r="G579"/>
      <c r="H579"/>
    </row>
    <row r="580" spans="1:8">
      <c r="A580" s="274"/>
      <c r="B580"/>
      <c r="C580"/>
      <c r="D580"/>
      <c r="E580"/>
      <c r="F580"/>
      <c r="G580"/>
      <c r="H580"/>
    </row>
    <row r="581" spans="1:8">
      <c r="A581" s="274"/>
      <c r="B581"/>
      <c r="C581"/>
      <c r="D581" s="205"/>
      <c r="E581" s="205"/>
      <c r="F581"/>
      <c r="G581"/>
      <c r="H581"/>
    </row>
    <row r="582" spans="1:8">
      <c r="A582" s="274"/>
      <c r="B582"/>
      <c r="C582"/>
      <c r="D582" s="205"/>
      <c r="E582" s="205"/>
      <c r="F582"/>
      <c r="G582"/>
      <c r="H582"/>
    </row>
    <row r="583" spans="1:8">
      <c r="A583" s="274"/>
      <c r="B583"/>
      <c r="C583"/>
      <c r="D583"/>
      <c r="E583"/>
      <c r="F583"/>
      <c r="G583"/>
      <c r="H583"/>
    </row>
    <row r="584" spans="1:8">
      <c r="A584" s="274"/>
      <c r="B584"/>
      <c r="C584"/>
      <c r="D584"/>
      <c r="E584"/>
      <c r="F584"/>
      <c r="G584"/>
      <c r="H584"/>
    </row>
    <row r="585" spans="1:8">
      <c r="A585" s="274"/>
      <c r="B585"/>
      <c r="C585"/>
      <c r="D585"/>
      <c r="E585"/>
      <c r="F585"/>
      <c r="G585"/>
      <c r="H585"/>
    </row>
    <row r="586" spans="1:8">
      <c r="A586" s="274"/>
      <c r="B586"/>
      <c r="C586"/>
      <c r="D586"/>
      <c r="E586"/>
      <c r="F586"/>
      <c r="G586"/>
      <c r="H586"/>
    </row>
    <row r="587" spans="1:8">
      <c r="A587" s="274"/>
      <c r="B587"/>
      <c r="C587"/>
      <c r="D587"/>
      <c r="E587" s="205"/>
      <c r="F587"/>
      <c r="G587"/>
      <c r="H587"/>
    </row>
    <row r="588" spans="1:8">
      <c r="A588" s="274"/>
      <c r="B588"/>
      <c r="C588"/>
      <c r="D588"/>
      <c r="E588"/>
      <c r="F588"/>
      <c r="G588"/>
      <c r="H588"/>
    </row>
    <row r="589" spans="1:8">
      <c r="A589" s="274"/>
      <c r="B589"/>
      <c r="C589"/>
      <c r="D589"/>
      <c r="E589"/>
      <c r="F589"/>
      <c r="G589"/>
      <c r="H589"/>
    </row>
    <row r="590" spans="1:8">
      <c r="A590" s="274"/>
      <c r="B590"/>
      <c r="C590"/>
      <c r="D590"/>
      <c r="E590"/>
      <c r="F590"/>
      <c r="G590"/>
      <c r="H590"/>
    </row>
    <row r="591" spans="1:8">
      <c r="A591" s="274"/>
      <c r="B591"/>
      <c r="C591"/>
      <c r="D591"/>
      <c r="E591"/>
      <c r="F591"/>
      <c r="G591"/>
      <c r="H591"/>
    </row>
    <row r="592" spans="1:8">
      <c r="A592" s="274"/>
      <c r="B592"/>
      <c r="C592"/>
      <c r="D592"/>
      <c r="E592"/>
      <c r="F592"/>
      <c r="G592"/>
      <c r="H592"/>
    </row>
    <row r="593" spans="1:8">
      <c r="A593" s="274"/>
      <c r="B593"/>
      <c r="C593"/>
      <c r="D593"/>
      <c r="E593"/>
      <c r="F593"/>
      <c r="G593"/>
      <c r="H593"/>
    </row>
    <row r="594" spans="1:8">
      <c r="A594" s="274"/>
      <c r="B594"/>
      <c r="C594"/>
      <c r="D594"/>
      <c r="E594"/>
      <c r="F594"/>
      <c r="G594"/>
      <c r="H594"/>
    </row>
    <row r="595" spans="1:8">
      <c r="A595" s="274"/>
      <c r="B595"/>
      <c r="C595"/>
      <c r="D595"/>
      <c r="E595"/>
      <c r="F595"/>
      <c r="G595"/>
      <c r="H595"/>
    </row>
    <row r="596" spans="1:8">
      <c r="A596" s="274"/>
      <c r="B596"/>
      <c r="C596"/>
      <c r="D596"/>
      <c r="E596"/>
      <c r="F596"/>
      <c r="G596"/>
      <c r="H596"/>
    </row>
    <row r="597" spans="1:8">
      <c r="A597" s="274"/>
      <c r="B597"/>
      <c r="C597"/>
      <c r="D597"/>
      <c r="E597"/>
      <c r="F597"/>
      <c r="G597"/>
      <c r="H597"/>
    </row>
    <row r="598" spans="1:8">
      <c r="A598" s="274"/>
      <c r="B598"/>
      <c r="C598"/>
      <c r="D598"/>
      <c r="E598"/>
      <c r="F598"/>
      <c r="G598"/>
      <c r="H598"/>
    </row>
    <row r="599" spans="1:8">
      <c r="A599" s="274"/>
      <c r="B599"/>
      <c r="C599"/>
      <c r="D599"/>
      <c r="E599"/>
      <c r="F599"/>
      <c r="G599"/>
      <c r="H599"/>
    </row>
    <row r="600" spans="1:8">
      <c r="A600" s="274"/>
      <c r="B600"/>
      <c r="C600"/>
      <c r="D600"/>
      <c r="E600"/>
      <c r="F600"/>
      <c r="G600"/>
      <c r="H600"/>
    </row>
    <row r="601" spans="1:8">
      <c r="A601" s="274"/>
      <c r="B601"/>
      <c r="C601"/>
      <c r="D601"/>
      <c r="E601"/>
      <c r="F601"/>
      <c r="G601"/>
      <c r="H601"/>
    </row>
    <row r="602" spans="1:8">
      <c r="A602" s="274"/>
      <c r="B602"/>
      <c r="C602"/>
      <c r="D602"/>
      <c r="E602"/>
      <c r="F602"/>
      <c r="G602"/>
      <c r="H602"/>
    </row>
    <row r="603" spans="1:8">
      <c r="A603" s="274"/>
      <c r="B603"/>
      <c r="C603"/>
      <c r="D603"/>
      <c r="E603"/>
      <c r="F603"/>
      <c r="G603"/>
      <c r="H603"/>
    </row>
    <row r="604" spans="1:8">
      <c r="A604" s="274"/>
      <c r="B604"/>
      <c r="C604"/>
      <c r="D604"/>
      <c r="E604"/>
      <c r="F604"/>
      <c r="G604"/>
      <c r="H604"/>
    </row>
    <row r="605" spans="1:8">
      <c r="A605" s="274"/>
      <c r="B605"/>
      <c r="C605"/>
      <c r="D605"/>
      <c r="E605"/>
      <c r="F605"/>
      <c r="G605"/>
      <c r="H605"/>
    </row>
    <row r="606" spans="1:8">
      <c r="A606" s="274"/>
      <c r="B606"/>
      <c r="C606"/>
      <c r="D606"/>
      <c r="E606" s="205"/>
      <c r="F606"/>
      <c r="G606"/>
      <c r="H606"/>
    </row>
    <row r="607" spans="1:8">
      <c r="A607" s="274"/>
      <c r="B607"/>
      <c r="C607"/>
      <c r="D607" s="205"/>
      <c r="E607" s="205"/>
      <c r="F607"/>
      <c r="G607"/>
      <c r="H607"/>
    </row>
    <row r="608" spans="1:8" ht="16" thickBot="1">
      <c r="A608"/>
      <c r="B608"/>
      <c r="C608"/>
      <c r="D608"/>
      <c r="E608"/>
      <c r="F608"/>
      <c r="G608" s="17">
        <f>SUM(G7:G607)</f>
        <v>0</v>
      </c>
      <c r="H608"/>
    </row>
    <row r="609" spans="1:8">
      <c r="A609"/>
      <c r="B609"/>
      <c r="C609"/>
      <c r="D609"/>
      <c r="E609"/>
      <c r="F609"/>
      <c r="G609"/>
      <c r="H609"/>
    </row>
    <row r="610" spans="1:8">
      <c r="A610"/>
      <c r="B610"/>
      <c r="C610"/>
      <c r="D610"/>
      <c r="E610"/>
      <c r="F610"/>
      <c r="G610"/>
      <c r="H610"/>
    </row>
    <row r="611" spans="1:8">
      <c r="A611"/>
      <c r="B611"/>
      <c r="C611"/>
      <c r="D611"/>
      <c r="E611"/>
      <c r="F611"/>
      <c r="G611"/>
      <c r="H611"/>
    </row>
    <row r="612" spans="1:8">
      <c r="A612"/>
      <c r="B612"/>
      <c r="C612"/>
      <c r="D612"/>
      <c r="E612"/>
      <c r="F612"/>
      <c r="G612"/>
      <c r="H612"/>
    </row>
    <row r="613" spans="1:8">
      <c r="A613"/>
      <c r="B613"/>
      <c r="C613"/>
      <c r="D613"/>
      <c r="E613"/>
      <c r="F613"/>
      <c r="G613"/>
      <c r="H613"/>
    </row>
    <row r="614" spans="1:8">
      <c r="A614"/>
      <c r="B614"/>
      <c r="C614"/>
      <c r="D614"/>
      <c r="E614"/>
      <c r="F614"/>
      <c r="G614"/>
      <c r="H614"/>
    </row>
    <row r="615" spans="1:8">
      <c r="A615"/>
      <c r="B615"/>
      <c r="C615"/>
      <c r="D615"/>
      <c r="E615"/>
      <c r="F615"/>
      <c r="G615"/>
      <c r="H615"/>
    </row>
    <row r="616" spans="1:8">
      <c r="A616"/>
      <c r="B616"/>
      <c r="C616"/>
      <c r="D616"/>
      <c r="E616"/>
      <c r="F616"/>
      <c r="G616"/>
      <c r="H616"/>
    </row>
    <row r="617" spans="1:8">
      <c r="A617"/>
      <c r="B617"/>
      <c r="C617"/>
      <c r="D617"/>
      <c r="E617"/>
      <c r="F617"/>
      <c r="G617"/>
      <c r="H617"/>
    </row>
    <row r="618" spans="1:8">
      <c r="A618"/>
      <c r="B618"/>
      <c r="C618"/>
      <c r="D618"/>
      <c r="E618"/>
      <c r="F618"/>
      <c r="G618"/>
      <c r="H618"/>
    </row>
    <row r="619" spans="1:8">
      <c r="A619"/>
      <c r="B619"/>
      <c r="C619"/>
      <c r="D619"/>
      <c r="E619"/>
      <c r="F619"/>
      <c r="G619"/>
      <c r="H619"/>
    </row>
    <row r="620" spans="1:8">
      <c r="A620"/>
      <c r="B620"/>
      <c r="C620"/>
      <c r="D620"/>
      <c r="E620"/>
      <c r="F620"/>
      <c r="G620"/>
      <c r="H620"/>
    </row>
    <row r="621" spans="1:8">
      <c r="A621"/>
      <c r="B621"/>
      <c r="C621"/>
      <c r="D621"/>
      <c r="E621"/>
      <c r="F621"/>
      <c r="G621"/>
      <c r="H621"/>
    </row>
    <row r="622" spans="1:8">
      <c r="A622"/>
      <c r="B622"/>
      <c r="C622"/>
      <c r="D622"/>
      <c r="E622"/>
      <c r="F622"/>
      <c r="G622"/>
      <c r="H622"/>
    </row>
    <row r="623" spans="1:8">
      <c r="A623"/>
      <c r="B623"/>
      <c r="C623"/>
      <c r="D623"/>
      <c r="E623"/>
      <c r="F623"/>
      <c r="G623"/>
      <c r="H623"/>
    </row>
    <row r="624" spans="1:8">
      <c r="A624"/>
      <c r="B624"/>
      <c r="C624"/>
      <c r="D624"/>
      <c r="E624"/>
      <c r="F624"/>
      <c r="G624"/>
      <c r="H624"/>
    </row>
    <row r="625" spans="1:8">
      <c r="A625"/>
      <c r="B625"/>
      <c r="C625"/>
      <c r="D625"/>
      <c r="E625"/>
      <c r="F625"/>
      <c r="G625"/>
      <c r="H625"/>
    </row>
    <row r="626" spans="1:8">
      <c r="A626"/>
      <c r="B626"/>
      <c r="C626"/>
      <c r="D626"/>
      <c r="E626"/>
      <c r="F626"/>
      <c r="G626"/>
      <c r="H626"/>
    </row>
    <row r="627" spans="1:8">
      <c r="A627"/>
      <c r="B627"/>
      <c r="C627"/>
      <c r="D627"/>
      <c r="E627"/>
      <c r="F627"/>
      <c r="G627"/>
      <c r="H627"/>
    </row>
    <row r="628" spans="1:8">
      <c r="A628"/>
      <c r="B628"/>
      <c r="C628"/>
      <c r="D628"/>
      <c r="E628"/>
      <c r="F628"/>
      <c r="G628"/>
      <c r="H628"/>
    </row>
    <row r="629" spans="1:8">
      <c r="A629"/>
      <c r="B629"/>
      <c r="C629"/>
      <c r="D629"/>
      <c r="E629"/>
      <c r="F629"/>
      <c r="G629"/>
      <c r="H629"/>
    </row>
    <row r="630" spans="1:8">
      <c r="A630"/>
      <c r="B630"/>
      <c r="C630"/>
      <c r="D630"/>
      <c r="E630"/>
      <c r="F630"/>
      <c r="G630"/>
      <c r="H630"/>
    </row>
    <row r="631" spans="1:8">
      <c r="A631"/>
      <c r="B631"/>
      <c r="C631"/>
      <c r="D631"/>
      <c r="E631"/>
      <c r="F631"/>
      <c r="G631"/>
      <c r="H631"/>
    </row>
    <row r="632" spans="1:8">
      <c r="A632"/>
      <c r="B632"/>
      <c r="C632"/>
      <c r="D632"/>
      <c r="E632"/>
      <c r="F632"/>
      <c r="G632"/>
      <c r="H632"/>
    </row>
    <row r="633" spans="1:8">
      <c r="A633"/>
      <c r="B633"/>
      <c r="C633"/>
      <c r="D633"/>
      <c r="E633"/>
      <c r="F633"/>
      <c r="G633"/>
      <c r="H633"/>
    </row>
    <row r="634" spans="1:8">
      <c r="A634"/>
      <c r="B634"/>
      <c r="C634"/>
      <c r="D634"/>
      <c r="E634"/>
      <c r="F634"/>
      <c r="G634"/>
      <c r="H634"/>
    </row>
    <row r="635" spans="1:8">
      <c r="A635"/>
      <c r="B635"/>
      <c r="C635"/>
      <c r="D635"/>
      <c r="E635"/>
      <c r="F635"/>
      <c r="G635"/>
      <c r="H635"/>
    </row>
    <row r="636" spans="1:8">
      <c r="A636"/>
      <c r="B636"/>
      <c r="C636"/>
      <c r="D636"/>
      <c r="E636"/>
      <c r="F636"/>
      <c r="G636"/>
      <c r="H636"/>
    </row>
    <row r="637" spans="1:8">
      <c r="A637"/>
      <c r="B637"/>
      <c r="C637"/>
      <c r="D637"/>
      <c r="E637"/>
      <c r="F637"/>
      <c r="G637"/>
      <c r="H637"/>
    </row>
    <row r="638" spans="1:8">
      <c r="A638"/>
      <c r="B638"/>
      <c r="C638"/>
      <c r="D638"/>
      <c r="E638"/>
      <c r="F638"/>
      <c r="G638"/>
      <c r="H638"/>
    </row>
    <row r="639" spans="1:8">
      <c r="A639"/>
      <c r="B639"/>
      <c r="C639"/>
      <c r="D639"/>
      <c r="E639"/>
      <c r="F639"/>
      <c r="G639"/>
      <c r="H639"/>
    </row>
    <row r="640" spans="1:8">
      <c r="A640"/>
      <c r="B640"/>
      <c r="C640"/>
      <c r="D640"/>
      <c r="E640"/>
      <c r="F640"/>
      <c r="G640"/>
      <c r="H640"/>
    </row>
    <row r="641" spans="1:8">
      <c r="A641"/>
      <c r="B641"/>
      <c r="C641"/>
      <c r="D641"/>
      <c r="E641"/>
      <c r="F641"/>
      <c r="G641"/>
      <c r="H641"/>
    </row>
    <row r="642" spans="1:8">
      <c r="A642"/>
      <c r="B642"/>
      <c r="C642"/>
      <c r="D642"/>
      <c r="E642"/>
      <c r="F642"/>
      <c r="G642"/>
      <c r="H642"/>
    </row>
    <row r="643" spans="1:8">
      <c r="A643"/>
      <c r="B643"/>
      <c r="C643"/>
      <c r="D643"/>
      <c r="E643"/>
      <c r="F643"/>
      <c r="G643"/>
      <c r="H643"/>
    </row>
    <row r="644" spans="1:8">
      <c r="A644"/>
      <c r="B644"/>
      <c r="C644"/>
      <c r="D644"/>
      <c r="E644"/>
      <c r="F644"/>
      <c r="G644"/>
      <c r="H644"/>
    </row>
    <row r="645" spans="1:8">
      <c r="A645"/>
      <c r="B645"/>
      <c r="C645"/>
      <c r="D645"/>
      <c r="E645"/>
      <c r="F645"/>
      <c r="G645"/>
      <c r="H645"/>
    </row>
    <row r="646" spans="1:8">
      <c r="A646"/>
      <c r="B646"/>
      <c r="C646"/>
      <c r="D646"/>
      <c r="E646"/>
      <c r="F646"/>
      <c r="G646"/>
      <c r="H646"/>
    </row>
    <row r="647" spans="1:8">
      <c r="A647"/>
      <c r="B647"/>
      <c r="C647"/>
      <c r="D647"/>
      <c r="E647"/>
      <c r="F647"/>
      <c r="G647"/>
      <c r="H647"/>
    </row>
    <row r="648" spans="1:8">
      <c r="A648"/>
      <c r="B648"/>
      <c r="C648"/>
      <c r="D648"/>
      <c r="E648"/>
      <c r="F648"/>
      <c r="G648"/>
      <c r="H648"/>
    </row>
    <row r="649" spans="1:8">
      <c r="A649"/>
      <c r="B649"/>
      <c r="C649"/>
      <c r="D649"/>
      <c r="E649"/>
      <c r="F649"/>
      <c r="G649"/>
      <c r="H649"/>
    </row>
    <row r="650" spans="1:8">
      <c r="A650"/>
      <c r="B650"/>
      <c r="C650"/>
      <c r="D650"/>
      <c r="E650"/>
      <c r="F650"/>
      <c r="G650"/>
      <c r="H650"/>
    </row>
    <row r="651" spans="1:8">
      <c r="A651"/>
      <c r="B651"/>
      <c r="C651"/>
      <c r="D651"/>
      <c r="E651"/>
      <c r="F651"/>
      <c r="G651"/>
      <c r="H651"/>
    </row>
    <row r="652" spans="1:8">
      <c r="A652"/>
      <c r="B652"/>
      <c r="C652"/>
      <c r="D652"/>
      <c r="E652"/>
      <c r="F652"/>
      <c r="G652"/>
      <c r="H652"/>
    </row>
    <row r="653" spans="1:8">
      <c r="A653"/>
      <c r="B653"/>
      <c r="C653"/>
      <c r="D653"/>
      <c r="E653"/>
      <c r="F653"/>
      <c r="G653"/>
      <c r="H653"/>
    </row>
    <row r="654" spans="1:8">
      <c r="A654"/>
      <c r="B654"/>
      <c r="C654"/>
      <c r="D654"/>
      <c r="E654"/>
      <c r="F654"/>
      <c r="G654"/>
      <c r="H654"/>
    </row>
    <row r="655" spans="1:8">
      <c r="A655"/>
      <c r="B655"/>
      <c r="C655"/>
      <c r="D655"/>
      <c r="E655"/>
      <c r="F655"/>
      <c r="G655"/>
      <c r="H655"/>
    </row>
    <row r="656" spans="1:8">
      <c r="A656"/>
      <c r="B656"/>
      <c r="C656"/>
      <c r="D656"/>
      <c r="E656"/>
      <c r="F656"/>
      <c r="G656"/>
      <c r="H656"/>
    </row>
    <row r="657" spans="1:8">
      <c r="A657"/>
      <c r="B657"/>
      <c r="C657"/>
      <c r="D657"/>
      <c r="E657"/>
      <c r="F657"/>
      <c r="G657"/>
      <c r="H657"/>
    </row>
    <row r="658" spans="1:8">
      <c r="A658"/>
      <c r="B658"/>
      <c r="C658"/>
      <c r="D658"/>
      <c r="E658"/>
      <c r="F658"/>
      <c r="G658"/>
      <c r="H658"/>
    </row>
    <row r="659" spans="1:8">
      <c r="A659"/>
      <c r="B659"/>
      <c r="C659"/>
      <c r="D659"/>
      <c r="E659"/>
      <c r="F659"/>
      <c r="G659"/>
      <c r="H659"/>
    </row>
    <row r="660" spans="1:8">
      <c r="A660"/>
      <c r="B660"/>
      <c r="C660"/>
      <c r="D660"/>
      <c r="E660"/>
      <c r="F660"/>
      <c r="G660"/>
      <c r="H660"/>
    </row>
    <row r="661" spans="1:8">
      <c r="A661"/>
      <c r="B661"/>
      <c r="C661"/>
      <c r="D661"/>
      <c r="E661"/>
      <c r="F661"/>
      <c r="G661"/>
      <c r="H661"/>
    </row>
    <row r="662" spans="1:8">
      <c r="A662"/>
      <c r="B662"/>
      <c r="C662"/>
      <c r="D662"/>
      <c r="E662"/>
      <c r="F662"/>
      <c r="G662"/>
      <c r="H662"/>
    </row>
    <row r="663" spans="1:8">
      <c r="A663"/>
      <c r="B663"/>
      <c r="C663"/>
      <c r="D663"/>
      <c r="E663"/>
      <c r="F663"/>
      <c r="G663"/>
      <c r="H663"/>
    </row>
    <row r="664" spans="1:8">
      <c r="A664"/>
      <c r="B664"/>
      <c r="C664"/>
      <c r="D664"/>
      <c r="E664"/>
      <c r="F664"/>
      <c r="G664"/>
      <c r="H664"/>
    </row>
    <row r="665" spans="1:8">
      <c r="A665"/>
      <c r="B665"/>
      <c r="C665"/>
      <c r="D665"/>
      <c r="E665"/>
      <c r="F665"/>
      <c r="G665"/>
      <c r="H665"/>
    </row>
    <row r="666" spans="1:8">
      <c r="A666"/>
      <c r="B666"/>
      <c r="C666"/>
      <c r="D666"/>
      <c r="E666"/>
      <c r="F666"/>
      <c r="G666"/>
      <c r="H666"/>
    </row>
    <row r="667" spans="1:8">
      <c r="A667"/>
      <c r="B667"/>
      <c r="C667"/>
      <c r="D667"/>
      <c r="E667"/>
      <c r="F667"/>
      <c r="G667"/>
      <c r="H667"/>
    </row>
    <row r="668" spans="1:8">
      <c r="A668"/>
      <c r="B668"/>
      <c r="C668"/>
      <c r="D668"/>
      <c r="E668"/>
      <c r="F668"/>
      <c r="G668"/>
      <c r="H668"/>
    </row>
    <row r="669" spans="1:8">
      <c r="A669"/>
      <c r="B669"/>
      <c r="C669"/>
      <c r="D669"/>
      <c r="E669"/>
      <c r="F669"/>
      <c r="G669"/>
      <c r="H669"/>
    </row>
    <row r="670" spans="1:8">
      <c r="A670"/>
      <c r="B670"/>
      <c r="C670"/>
      <c r="D670"/>
      <c r="E670"/>
      <c r="F670"/>
      <c r="G670"/>
      <c r="H670"/>
    </row>
    <row r="671" spans="1:8">
      <c r="A671"/>
      <c r="B671"/>
      <c r="C671"/>
      <c r="D671"/>
      <c r="E671"/>
      <c r="F671"/>
      <c r="G671"/>
      <c r="H671"/>
    </row>
    <row r="672" spans="1:8">
      <c r="A672"/>
      <c r="B672"/>
      <c r="C672"/>
      <c r="D672"/>
      <c r="E672"/>
      <c r="F672"/>
      <c r="G672"/>
      <c r="H672"/>
    </row>
    <row r="673" spans="1:8">
      <c r="A673"/>
      <c r="B673"/>
      <c r="C673"/>
      <c r="D673"/>
      <c r="E673"/>
      <c r="F673"/>
      <c r="G673"/>
      <c r="H673"/>
    </row>
    <row r="674" spans="1:8">
      <c r="A674"/>
      <c r="B674"/>
      <c r="C674"/>
      <c r="D674"/>
      <c r="E674"/>
      <c r="F674"/>
      <c r="G674"/>
      <c r="H674"/>
    </row>
    <row r="675" spans="1:8">
      <c r="A675"/>
      <c r="B675"/>
      <c r="C675"/>
      <c r="D675"/>
      <c r="E675"/>
      <c r="F675"/>
      <c r="G675"/>
      <c r="H675"/>
    </row>
    <row r="676" spans="1:8">
      <c r="A676"/>
      <c r="B676"/>
      <c r="C676"/>
      <c r="D676"/>
      <c r="E676"/>
      <c r="F676"/>
      <c r="G676"/>
      <c r="H676"/>
    </row>
    <row r="677" spans="1:8">
      <c r="A677"/>
      <c r="B677"/>
      <c r="C677"/>
      <c r="D677"/>
      <c r="E677"/>
      <c r="F677"/>
      <c r="G677"/>
      <c r="H677"/>
    </row>
    <row r="678" spans="1:8">
      <c r="A678"/>
      <c r="B678"/>
      <c r="C678"/>
      <c r="D678"/>
      <c r="E678"/>
      <c r="F678"/>
      <c r="G678"/>
      <c r="H678"/>
    </row>
    <row r="679" spans="1:8">
      <c r="A679"/>
      <c r="B679"/>
      <c r="C679"/>
      <c r="D679"/>
      <c r="E679"/>
      <c r="F679"/>
      <c r="G679"/>
      <c r="H679"/>
    </row>
    <row r="680" spans="1:8">
      <c r="A680"/>
      <c r="B680"/>
      <c r="C680"/>
      <c r="D680"/>
      <c r="E680"/>
      <c r="F680"/>
      <c r="G680"/>
      <c r="H680"/>
    </row>
    <row r="681" spans="1:8">
      <c r="A681"/>
      <c r="B681"/>
      <c r="C681"/>
      <c r="D681"/>
      <c r="E681"/>
      <c r="F681"/>
      <c r="G681"/>
      <c r="H681"/>
    </row>
    <row r="682" spans="1:8">
      <c r="A682"/>
      <c r="B682"/>
      <c r="C682"/>
      <c r="D682"/>
      <c r="E682"/>
      <c r="F682"/>
      <c r="G682"/>
      <c r="H682"/>
    </row>
    <row r="683" spans="1:8">
      <c r="A683"/>
      <c r="B683"/>
      <c r="C683"/>
      <c r="D683"/>
      <c r="E683"/>
      <c r="F683"/>
      <c r="G683"/>
      <c r="H683"/>
    </row>
    <row r="684" spans="1:8">
      <c r="A684"/>
      <c r="B684"/>
      <c r="C684"/>
      <c r="D684"/>
      <c r="E684"/>
      <c r="F684"/>
      <c r="G684"/>
      <c r="H684"/>
    </row>
    <row r="685" spans="1:8">
      <c r="A685"/>
      <c r="B685"/>
      <c r="C685"/>
      <c r="D685"/>
      <c r="E685"/>
      <c r="F685"/>
      <c r="G685"/>
      <c r="H685"/>
    </row>
    <row r="686" spans="1:8">
      <c r="A686"/>
      <c r="B686"/>
      <c r="C686"/>
      <c r="D686"/>
      <c r="E686"/>
      <c r="F686"/>
      <c r="G686"/>
      <c r="H686"/>
    </row>
    <row r="687" spans="1:8">
      <c r="A687"/>
      <c r="B687"/>
      <c r="C687"/>
      <c r="D687"/>
      <c r="E687"/>
      <c r="F687"/>
      <c r="G687"/>
      <c r="H687"/>
    </row>
    <row r="688" spans="1:8">
      <c r="A688"/>
      <c r="B688"/>
      <c r="C688"/>
      <c r="D688"/>
      <c r="E688"/>
      <c r="F688"/>
      <c r="G688"/>
      <c r="H688"/>
    </row>
    <row r="689" spans="1:8">
      <c r="A689"/>
      <c r="B689"/>
      <c r="C689"/>
      <c r="D689"/>
      <c r="E689"/>
      <c r="F689"/>
      <c r="G689"/>
      <c r="H689"/>
    </row>
    <row r="690" spans="1:8">
      <c r="A690"/>
      <c r="B690"/>
      <c r="C690"/>
      <c r="D690"/>
      <c r="E690"/>
      <c r="F690"/>
      <c r="G690"/>
      <c r="H690"/>
    </row>
    <row r="691" spans="1:8">
      <c r="A691"/>
      <c r="B691"/>
      <c r="C691"/>
      <c r="D691"/>
      <c r="E691"/>
      <c r="F691"/>
      <c r="G691"/>
      <c r="H691"/>
    </row>
    <row r="692" spans="1:8">
      <c r="A692"/>
      <c r="B692"/>
      <c r="C692"/>
      <c r="D692"/>
      <c r="E692"/>
      <c r="F692"/>
      <c r="G692"/>
      <c r="H692"/>
    </row>
    <row r="693" spans="1:8">
      <c r="A693"/>
      <c r="B693"/>
      <c r="C693"/>
      <c r="D693"/>
      <c r="E693"/>
      <c r="F693"/>
      <c r="G693"/>
      <c r="H693"/>
    </row>
    <row r="694" spans="1:8">
      <c r="A694"/>
      <c r="B694"/>
      <c r="C694"/>
      <c r="D694"/>
      <c r="E694"/>
      <c r="F694"/>
      <c r="G694"/>
      <c r="H694"/>
    </row>
    <row r="695" spans="1:8">
      <c r="A695"/>
      <c r="B695"/>
      <c r="C695"/>
      <c r="D695"/>
      <c r="E695"/>
      <c r="F695"/>
      <c r="G695"/>
      <c r="H695"/>
    </row>
    <row r="696" spans="1:8">
      <c r="A696"/>
      <c r="B696"/>
      <c r="C696"/>
      <c r="D696"/>
      <c r="E696"/>
      <c r="F696"/>
      <c r="G696"/>
      <c r="H696"/>
    </row>
    <row r="697" spans="1:8">
      <c r="A697"/>
      <c r="B697"/>
      <c r="C697"/>
      <c r="D697"/>
      <c r="E697"/>
      <c r="F697"/>
      <c r="G697"/>
      <c r="H697"/>
    </row>
    <row r="698" spans="1:8">
      <c r="A698"/>
      <c r="B698"/>
      <c r="C698"/>
      <c r="D698"/>
      <c r="E698"/>
      <c r="F698"/>
      <c r="G698"/>
      <c r="H698"/>
    </row>
    <row r="699" spans="1:8">
      <c r="A699"/>
      <c r="B699"/>
      <c r="C699"/>
      <c r="D699"/>
      <c r="E699"/>
      <c r="F699"/>
      <c r="G699"/>
      <c r="H699"/>
    </row>
    <row r="700" spans="1:8">
      <c r="A700"/>
      <c r="B700"/>
      <c r="C700"/>
      <c r="D700"/>
      <c r="E700"/>
      <c r="F700"/>
      <c r="G700"/>
      <c r="H700"/>
    </row>
    <row r="701" spans="1:8">
      <c r="A701"/>
      <c r="B701"/>
      <c r="C701"/>
      <c r="D701"/>
      <c r="E701"/>
      <c r="F701"/>
      <c r="G701"/>
      <c r="H701"/>
    </row>
    <row r="702" spans="1:8">
      <c r="A702"/>
      <c r="B702"/>
      <c r="C702"/>
      <c r="D702"/>
      <c r="E702"/>
      <c r="F702"/>
      <c r="G702"/>
      <c r="H702"/>
    </row>
    <row r="703" spans="1:8">
      <c r="A703"/>
      <c r="B703"/>
      <c r="C703"/>
      <c r="D703"/>
      <c r="E703"/>
      <c r="F703"/>
      <c r="G703"/>
      <c r="H703"/>
    </row>
    <row r="704" spans="1:8">
      <c r="A704"/>
      <c r="B704"/>
      <c r="C704"/>
      <c r="D704"/>
      <c r="E704"/>
      <c r="F704"/>
      <c r="G704"/>
      <c r="H704"/>
    </row>
    <row r="705" spans="1:8">
      <c r="A705"/>
      <c r="B705"/>
      <c r="C705"/>
      <c r="D705"/>
      <c r="E705"/>
      <c r="F705"/>
      <c r="G705"/>
      <c r="H705"/>
    </row>
    <row r="706" spans="1:8">
      <c r="A706"/>
      <c r="B706"/>
      <c r="C706"/>
      <c r="D706"/>
      <c r="E706"/>
      <c r="F706"/>
      <c r="G706"/>
      <c r="H706"/>
    </row>
    <row r="707" spans="1:8">
      <c r="A707"/>
      <c r="B707"/>
      <c r="C707"/>
      <c r="D707"/>
      <c r="E707"/>
      <c r="F707"/>
      <c r="G707"/>
      <c r="H707"/>
    </row>
    <row r="708" spans="1:8">
      <c r="A708"/>
      <c r="B708"/>
      <c r="C708"/>
      <c r="D708"/>
      <c r="E708"/>
      <c r="F708"/>
      <c r="G708"/>
      <c r="H708"/>
    </row>
    <row r="709" spans="1:8">
      <c r="A709"/>
      <c r="B709"/>
      <c r="C709"/>
      <c r="D709"/>
      <c r="E709"/>
      <c r="F709"/>
      <c r="G709"/>
      <c r="H709"/>
    </row>
    <row r="710" spans="1:8">
      <c r="A710"/>
      <c r="B710"/>
      <c r="C710"/>
      <c r="D710"/>
      <c r="E710"/>
      <c r="F710"/>
      <c r="G710"/>
      <c r="H710"/>
    </row>
    <row r="711" spans="1:8">
      <c r="A711"/>
      <c r="B711"/>
      <c r="C711"/>
      <c r="D711"/>
      <c r="E711"/>
      <c r="F711"/>
      <c r="G711"/>
      <c r="H711"/>
    </row>
    <row r="712" spans="1:8">
      <c r="A712"/>
      <c r="B712"/>
      <c r="C712"/>
      <c r="D712"/>
      <c r="E712"/>
      <c r="F712"/>
      <c r="G712"/>
      <c r="H712"/>
    </row>
    <row r="713" spans="1:8">
      <c r="A713"/>
      <c r="B713"/>
      <c r="C713"/>
      <c r="D713"/>
      <c r="E713"/>
      <c r="F713"/>
      <c r="G713"/>
      <c r="H713"/>
    </row>
    <row r="714" spans="1:8">
      <c r="A714"/>
      <c r="B714"/>
      <c r="C714"/>
      <c r="D714"/>
      <c r="E714"/>
      <c r="F714"/>
      <c r="G714"/>
      <c r="H714"/>
    </row>
    <row r="715" spans="1:8">
      <c r="A715"/>
      <c r="B715"/>
      <c r="C715"/>
      <c r="D715"/>
      <c r="E715"/>
      <c r="F715"/>
      <c r="G715"/>
      <c r="H715"/>
    </row>
    <row r="716" spans="1:8">
      <c r="A716"/>
      <c r="B716"/>
      <c r="C716"/>
      <c r="D716"/>
      <c r="E716"/>
      <c r="F716"/>
      <c r="G716"/>
      <c r="H716"/>
    </row>
    <row r="717" spans="1:8">
      <c r="A717"/>
      <c r="B717"/>
      <c r="C717"/>
      <c r="D717"/>
      <c r="E717"/>
      <c r="F717"/>
      <c r="G717"/>
      <c r="H717"/>
    </row>
    <row r="718" spans="1:8">
      <c r="A718"/>
      <c r="B718"/>
      <c r="C718"/>
      <c r="D718"/>
      <c r="E718"/>
      <c r="F718"/>
      <c r="G718"/>
      <c r="H718"/>
    </row>
    <row r="719" spans="1:8">
      <c r="A719"/>
      <c r="B719"/>
      <c r="C719"/>
      <c r="D719"/>
      <c r="E719"/>
      <c r="F719"/>
      <c r="G719"/>
      <c r="H719"/>
    </row>
    <row r="720" spans="1:8">
      <c r="A720"/>
      <c r="B720"/>
      <c r="C720"/>
      <c r="D720"/>
      <c r="E720"/>
      <c r="F720"/>
      <c r="G720"/>
      <c r="H720"/>
    </row>
    <row r="721" spans="1:8">
      <c r="A721"/>
      <c r="B721"/>
      <c r="C721"/>
      <c r="D721"/>
      <c r="E721"/>
      <c r="F721"/>
      <c r="G721"/>
      <c r="H721"/>
    </row>
    <row r="722" spans="1:8">
      <c r="A722"/>
      <c r="B722"/>
      <c r="C722"/>
      <c r="D722"/>
      <c r="E722"/>
      <c r="F722"/>
      <c r="G722"/>
      <c r="H722"/>
    </row>
    <row r="723" spans="1:8">
      <c r="A723"/>
      <c r="B723"/>
      <c r="C723"/>
      <c r="D723"/>
      <c r="E723"/>
      <c r="F723"/>
      <c r="G723"/>
      <c r="H723"/>
    </row>
    <row r="724" spans="1:8">
      <c r="A724"/>
      <c r="B724"/>
      <c r="C724"/>
      <c r="D724"/>
      <c r="E724"/>
      <c r="F724"/>
      <c r="G724"/>
      <c r="H724"/>
    </row>
    <row r="725" spans="1:8">
      <c r="A725"/>
      <c r="B725"/>
      <c r="C725"/>
      <c r="D725"/>
      <c r="E725"/>
      <c r="F725"/>
      <c r="G725"/>
      <c r="H725"/>
    </row>
    <row r="726" spans="1:8">
      <c r="A726"/>
      <c r="B726"/>
      <c r="C726"/>
      <c r="D726"/>
      <c r="E726"/>
      <c r="F726"/>
      <c r="G726"/>
      <c r="H726"/>
    </row>
    <row r="727" spans="1:8">
      <c r="A727"/>
      <c r="B727"/>
      <c r="C727"/>
      <c r="D727"/>
      <c r="E727"/>
      <c r="F727"/>
      <c r="G727"/>
      <c r="H727"/>
    </row>
    <row r="728" spans="1:8">
      <c r="A728"/>
      <c r="B728"/>
      <c r="C728"/>
      <c r="D728"/>
      <c r="E728"/>
      <c r="F728"/>
      <c r="G728"/>
      <c r="H728"/>
    </row>
    <row r="729" spans="1:8">
      <c r="A729"/>
      <c r="B729"/>
      <c r="C729"/>
      <c r="D729"/>
      <c r="E729"/>
      <c r="F729"/>
      <c r="G729"/>
      <c r="H729"/>
    </row>
    <row r="730" spans="1:8">
      <c r="A730"/>
      <c r="B730"/>
      <c r="C730"/>
      <c r="D730"/>
      <c r="E730"/>
      <c r="F730"/>
      <c r="G730"/>
      <c r="H730"/>
    </row>
    <row r="731" spans="1:8">
      <c r="A731"/>
      <c r="B731"/>
      <c r="C731"/>
      <c r="D731"/>
      <c r="E731"/>
      <c r="F731"/>
      <c r="G731"/>
      <c r="H731"/>
    </row>
    <row r="732" spans="1:8">
      <c r="A732"/>
      <c r="B732"/>
      <c r="C732"/>
      <c r="D732"/>
      <c r="E732"/>
      <c r="F732"/>
      <c r="G732"/>
      <c r="H732"/>
    </row>
    <row r="733" spans="1:8">
      <c r="A733"/>
      <c r="B733"/>
      <c r="C733"/>
      <c r="D733"/>
      <c r="E733"/>
      <c r="F733"/>
      <c r="G733"/>
      <c r="H733"/>
    </row>
    <row r="734" spans="1:8">
      <c r="A734"/>
      <c r="B734"/>
      <c r="C734"/>
      <c r="D734"/>
      <c r="E734"/>
      <c r="F734"/>
      <c r="G734"/>
      <c r="H734"/>
    </row>
    <row r="735" spans="1:8">
      <c r="A735"/>
      <c r="B735"/>
      <c r="C735"/>
      <c r="D735"/>
      <c r="E735"/>
      <c r="F735"/>
      <c r="G735"/>
      <c r="H735"/>
    </row>
    <row r="736" spans="1:8">
      <c r="A736"/>
      <c r="B736"/>
      <c r="C736"/>
      <c r="D736"/>
      <c r="E736"/>
      <c r="F736"/>
      <c r="G736"/>
      <c r="H736"/>
    </row>
    <row r="737" spans="1:8">
      <c r="A737"/>
      <c r="B737"/>
      <c r="C737"/>
      <c r="D737"/>
      <c r="E737"/>
      <c r="F737"/>
      <c r="G737"/>
      <c r="H737"/>
    </row>
    <row r="738" spans="1:8">
      <c r="A738"/>
      <c r="B738"/>
      <c r="C738"/>
      <c r="D738"/>
      <c r="E738"/>
      <c r="F738"/>
      <c r="G738"/>
      <c r="H738"/>
    </row>
    <row r="739" spans="1:8">
      <c r="A739"/>
      <c r="B739"/>
      <c r="C739"/>
      <c r="D739"/>
      <c r="E739"/>
      <c r="F739"/>
      <c r="G739"/>
      <c r="H739"/>
    </row>
    <row r="740" spans="1:8">
      <c r="A740"/>
      <c r="B740"/>
      <c r="C740"/>
      <c r="D740"/>
      <c r="E740"/>
      <c r="F740"/>
      <c r="G740"/>
      <c r="H740"/>
    </row>
    <row r="741" spans="1:8">
      <c r="A741"/>
      <c r="B741"/>
      <c r="C741"/>
      <c r="D741"/>
      <c r="E741"/>
      <c r="F741"/>
      <c r="G741"/>
      <c r="H741"/>
    </row>
    <row r="742" spans="1:8">
      <c r="A742"/>
      <c r="B742"/>
      <c r="C742"/>
      <c r="D742"/>
      <c r="E742"/>
      <c r="F742"/>
      <c r="G742"/>
      <c r="H742"/>
    </row>
    <row r="743" spans="1:8">
      <c r="A743"/>
      <c r="B743"/>
      <c r="C743"/>
      <c r="D743"/>
      <c r="E743"/>
      <c r="F743"/>
      <c r="G743"/>
      <c r="H743"/>
    </row>
    <row r="744" spans="1:8">
      <c r="A744"/>
      <c r="B744"/>
      <c r="C744"/>
      <c r="D744"/>
      <c r="E744"/>
      <c r="F744"/>
      <c r="G744"/>
      <c r="H744"/>
    </row>
    <row r="745" spans="1:8">
      <c r="A745"/>
      <c r="B745"/>
      <c r="C745"/>
      <c r="D745"/>
      <c r="E745"/>
      <c r="F745"/>
      <c r="G745"/>
      <c r="H745"/>
    </row>
    <row r="746" spans="1:8">
      <c r="A746"/>
      <c r="B746"/>
      <c r="C746"/>
      <c r="D746"/>
      <c r="E746"/>
      <c r="F746"/>
      <c r="G746"/>
      <c r="H746"/>
    </row>
    <row r="747" spans="1:8">
      <c r="A747"/>
      <c r="B747"/>
      <c r="C747"/>
      <c r="D747"/>
      <c r="E747"/>
      <c r="F747"/>
      <c r="G747"/>
      <c r="H747"/>
    </row>
    <row r="748" spans="1:8">
      <c r="A748"/>
      <c r="B748"/>
      <c r="C748"/>
      <c r="D748"/>
      <c r="E748"/>
      <c r="F748"/>
      <c r="G748"/>
      <c r="H748"/>
    </row>
    <row r="749" spans="1:8">
      <c r="A749"/>
      <c r="B749"/>
      <c r="C749"/>
      <c r="D749"/>
      <c r="E749"/>
      <c r="F749"/>
      <c r="G749"/>
      <c r="H749"/>
    </row>
    <row r="750" spans="1:8">
      <c r="A750"/>
      <c r="B750"/>
      <c r="C750"/>
      <c r="D750"/>
      <c r="E750"/>
      <c r="F750"/>
      <c r="G750"/>
      <c r="H750"/>
    </row>
    <row r="751" spans="1:8">
      <c r="A751"/>
      <c r="B751"/>
      <c r="C751"/>
      <c r="D751"/>
      <c r="E751"/>
      <c r="F751"/>
      <c r="G751"/>
      <c r="H751"/>
    </row>
    <row r="752" spans="1:8">
      <c r="A752"/>
      <c r="B752"/>
      <c r="C752"/>
      <c r="D752"/>
      <c r="E752"/>
      <c r="F752"/>
      <c r="G752"/>
      <c r="H752"/>
    </row>
    <row r="753" spans="1:8">
      <c r="A753"/>
      <c r="B753"/>
      <c r="C753"/>
      <c r="D753"/>
      <c r="E753"/>
      <c r="F753"/>
      <c r="G753"/>
      <c r="H753"/>
    </row>
    <row r="754" spans="1:8">
      <c r="A754"/>
      <c r="B754"/>
      <c r="C754"/>
      <c r="D754"/>
      <c r="E754"/>
      <c r="F754"/>
      <c r="G754"/>
      <c r="H754"/>
    </row>
    <row r="755" spans="1:8">
      <c r="A755"/>
      <c r="B755"/>
      <c r="C755"/>
      <c r="D755"/>
      <c r="E755"/>
      <c r="F755"/>
      <c r="G755"/>
      <c r="H755"/>
    </row>
    <row r="756" spans="1:8">
      <c r="A756"/>
      <c r="B756"/>
      <c r="C756"/>
      <c r="D756"/>
      <c r="E756"/>
      <c r="F756"/>
      <c r="G756"/>
      <c r="H756"/>
    </row>
    <row r="757" spans="1:8">
      <c r="A757"/>
      <c r="B757"/>
      <c r="C757"/>
      <c r="D757"/>
      <c r="E757"/>
      <c r="F757"/>
      <c r="G757"/>
      <c r="H757"/>
    </row>
    <row r="758" spans="1:8">
      <c r="A758"/>
      <c r="B758"/>
      <c r="C758"/>
      <c r="D758"/>
      <c r="E758"/>
      <c r="F758"/>
      <c r="G758"/>
      <c r="H758"/>
    </row>
    <row r="759" spans="1:8">
      <c r="A759"/>
      <c r="B759"/>
      <c r="C759"/>
      <c r="D759"/>
      <c r="E759"/>
      <c r="F759"/>
      <c r="G759"/>
      <c r="H759"/>
    </row>
    <row r="760" spans="1:8">
      <c r="A760"/>
      <c r="B760"/>
      <c r="C760"/>
      <c r="D760"/>
      <c r="E760"/>
      <c r="F760"/>
      <c r="G760"/>
      <c r="H760"/>
    </row>
    <row r="761" spans="1:8">
      <c r="A761"/>
      <c r="B761"/>
      <c r="C761"/>
      <c r="D761"/>
      <c r="E761"/>
      <c r="F761"/>
      <c r="G761"/>
      <c r="H761"/>
    </row>
    <row r="762" spans="1:8">
      <c r="A762"/>
      <c r="B762"/>
      <c r="C762"/>
      <c r="D762"/>
      <c r="E762"/>
      <c r="F762"/>
      <c r="G762"/>
      <c r="H762"/>
    </row>
    <row r="763" spans="1:8">
      <c r="A763"/>
      <c r="B763"/>
      <c r="C763"/>
      <c r="D763"/>
      <c r="E763"/>
      <c r="F763"/>
      <c r="G763"/>
      <c r="H763"/>
    </row>
    <row r="764" spans="1:8">
      <c r="A764"/>
      <c r="B764"/>
      <c r="C764"/>
      <c r="D764"/>
      <c r="E764"/>
      <c r="F764"/>
      <c r="G764"/>
      <c r="H764"/>
    </row>
    <row r="765" spans="1:8">
      <c r="A765"/>
      <c r="B765"/>
      <c r="C765"/>
      <c r="D765"/>
      <c r="E765"/>
      <c r="F765"/>
      <c r="G765"/>
      <c r="H765"/>
    </row>
    <row r="766" spans="1:8">
      <c r="A766"/>
      <c r="B766"/>
      <c r="C766"/>
      <c r="D766"/>
      <c r="E766"/>
      <c r="F766"/>
      <c r="G766"/>
      <c r="H766"/>
    </row>
    <row r="767" spans="1:8">
      <c r="A767"/>
      <c r="B767"/>
      <c r="C767"/>
      <c r="D767"/>
      <c r="E767"/>
      <c r="F767"/>
      <c r="G767"/>
      <c r="H767"/>
    </row>
    <row r="768" spans="1:8">
      <c r="A768"/>
      <c r="B768"/>
      <c r="C768"/>
      <c r="D768"/>
      <c r="E768"/>
      <c r="F768"/>
      <c r="G768"/>
      <c r="H768"/>
    </row>
    <row r="769" spans="1:8">
      <c r="A769"/>
      <c r="B769"/>
      <c r="C769"/>
      <c r="D769"/>
      <c r="E769"/>
      <c r="F769"/>
      <c r="G769"/>
      <c r="H769"/>
    </row>
    <row r="770" spans="1:8">
      <c r="A770"/>
      <c r="B770"/>
      <c r="C770"/>
      <c r="D770"/>
      <c r="E770"/>
      <c r="F770"/>
      <c r="G770"/>
      <c r="H770"/>
    </row>
    <row r="771" spans="1:8">
      <c r="A771"/>
      <c r="B771"/>
      <c r="C771"/>
      <c r="D771"/>
      <c r="E771"/>
      <c r="F771"/>
      <c r="G771"/>
      <c r="H771"/>
    </row>
    <row r="772" spans="1:8">
      <c r="A772"/>
      <c r="B772"/>
      <c r="C772"/>
      <c r="D772"/>
      <c r="E772"/>
      <c r="F772"/>
      <c r="G772"/>
      <c r="H772"/>
    </row>
    <row r="773" spans="1:8">
      <c r="A773"/>
      <c r="B773"/>
      <c r="C773"/>
      <c r="D773"/>
      <c r="E773"/>
      <c r="F773"/>
      <c r="G773"/>
      <c r="H773"/>
    </row>
    <row r="774" spans="1:8">
      <c r="A774"/>
      <c r="B774"/>
      <c r="C774"/>
      <c r="D774"/>
      <c r="E774"/>
      <c r="F774"/>
      <c r="G774"/>
      <c r="H774"/>
    </row>
    <row r="775" spans="1:8">
      <c r="A775"/>
      <c r="B775"/>
      <c r="C775"/>
      <c r="D775"/>
      <c r="E775"/>
      <c r="F775"/>
      <c r="G775"/>
      <c r="H775"/>
    </row>
    <row r="776" spans="1:8">
      <c r="A776"/>
      <c r="B776"/>
      <c r="C776"/>
      <c r="D776"/>
      <c r="E776"/>
      <c r="F776"/>
      <c r="G776"/>
      <c r="H776"/>
    </row>
    <row r="777" spans="1:8">
      <c r="A777"/>
      <c r="B777"/>
      <c r="C777"/>
      <c r="D777"/>
      <c r="E777"/>
      <c r="F777"/>
      <c r="G777"/>
      <c r="H777"/>
    </row>
    <row r="778" spans="1:8">
      <c r="A778"/>
      <c r="B778"/>
      <c r="C778"/>
      <c r="D778"/>
      <c r="E778"/>
      <c r="F778"/>
      <c r="G778"/>
      <c r="H778"/>
    </row>
    <row r="779" spans="1:8">
      <c r="A779"/>
      <c r="B779"/>
      <c r="C779"/>
      <c r="D779"/>
      <c r="E779"/>
      <c r="F779"/>
      <c r="G779"/>
      <c r="H779"/>
    </row>
    <row r="780" spans="1:8">
      <c r="A780"/>
      <c r="B780"/>
      <c r="C780"/>
      <c r="D780"/>
      <c r="E780"/>
      <c r="F780"/>
      <c r="G780"/>
      <c r="H780"/>
    </row>
    <row r="781" spans="1:8">
      <c r="A781"/>
      <c r="B781"/>
      <c r="C781"/>
      <c r="D781"/>
      <c r="E781"/>
      <c r="F781"/>
      <c r="G781"/>
      <c r="H781"/>
    </row>
    <row r="782" spans="1:8">
      <c r="A782"/>
      <c r="B782"/>
      <c r="C782"/>
      <c r="D782"/>
      <c r="E782"/>
      <c r="F782"/>
      <c r="G782"/>
      <c r="H782"/>
    </row>
    <row r="783" spans="1:8">
      <c r="A783"/>
      <c r="B783"/>
      <c r="C783"/>
      <c r="D783"/>
      <c r="E783"/>
      <c r="F783"/>
      <c r="G783"/>
      <c r="H783"/>
    </row>
    <row r="784" spans="1:8">
      <c r="A784"/>
      <c r="B784"/>
      <c r="C784"/>
      <c r="D784"/>
      <c r="E784"/>
      <c r="F784"/>
      <c r="G784"/>
      <c r="H784"/>
    </row>
    <row r="785" spans="1:8">
      <c r="A785"/>
      <c r="B785"/>
      <c r="C785"/>
      <c r="D785"/>
      <c r="E785"/>
      <c r="F785"/>
      <c r="G785"/>
      <c r="H785"/>
    </row>
    <row r="786" spans="1:8">
      <c r="A786"/>
      <c r="B786"/>
      <c r="C786"/>
      <c r="D786"/>
      <c r="E786"/>
      <c r="F786"/>
      <c r="G786"/>
      <c r="H786"/>
    </row>
    <row r="787" spans="1:8">
      <c r="A787"/>
      <c r="B787"/>
      <c r="C787"/>
      <c r="D787"/>
      <c r="E787"/>
      <c r="F787"/>
      <c r="G787"/>
      <c r="H787"/>
    </row>
    <row r="788" spans="1:8">
      <c r="A788"/>
      <c r="B788"/>
      <c r="C788"/>
      <c r="D788"/>
      <c r="E788"/>
      <c r="F788"/>
      <c r="G788"/>
      <c r="H788"/>
    </row>
    <row r="789" spans="1:8">
      <c r="A789"/>
      <c r="B789"/>
      <c r="C789"/>
      <c r="D789"/>
      <c r="E789"/>
      <c r="F789"/>
      <c r="G789"/>
      <c r="H789"/>
    </row>
    <row r="790" spans="1:8">
      <c r="A790"/>
      <c r="B790"/>
      <c r="C790"/>
      <c r="D790"/>
      <c r="E790"/>
      <c r="F790"/>
      <c r="G790"/>
      <c r="H790"/>
    </row>
    <row r="791" spans="1:8">
      <c r="A791"/>
      <c r="B791"/>
      <c r="C791"/>
      <c r="D791"/>
      <c r="E791"/>
      <c r="F791"/>
      <c r="G791"/>
      <c r="H791"/>
    </row>
    <row r="792" spans="1:8">
      <c r="A792"/>
      <c r="B792"/>
      <c r="C792"/>
      <c r="D792"/>
      <c r="E792"/>
      <c r="F792"/>
      <c r="G792"/>
      <c r="H792"/>
    </row>
    <row r="793" spans="1:8">
      <c r="A793"/>
      <c r="B793"/>
      <c r="C793"/>
      <c r="D793"/>
      <c r="E793"/>
      <c r="F793"/>
      <c r="G793"/>
      <c r="H793"/>
    </row>
    <row r="794" spans="1:8">
      <c r="A794"/>
      <c r="B794"/>
      <c r="C794"/>
      <c r="D794"/>
      <c r="E794"/>
      <c r="F794"/>
      <c r="G794"/>
      <c r="H794"/>
    </row>
    <row r="795" spans="1:8">
      <c r="A795"/>
      <c r="B795"/>
      <c r="C795"/>
      <c r="D795"/>
      <c r="E795"/>
      <c r="F795"/>
      <c r="G795"/>
      <c r="H795"/>
    </row>
    <row r="796" spans="1:8">
      <c r="A796"/>
      <c r="B796"/>
      <c r="C796"/>
      <c r="D796"/>
      <c r="E796"/>
      <c r="F796"/>
      <c r="G796"/>
      <c r="H796"/>
    </row>
    <row r="797" spans="1:8">
      <c r="A797"/>
      <c r="B797"/>
      <c r="C797"/>
      <c r="D797"/>
      <c r="E797"/>
      <c r="F797"/>
      <c r="G797"/>
      <c r="H797"/>
    </row>
    <row r="798" spans="1:8">
      <c r="A798"/>
      <c r="B798"/>
      <c r="C798"/>
      <c r="D798"/>
      <c r="E798"/>
      <c r="F798"/>
      <c r="G798"/>
      <c r="H798"/>
    </row>
    <row r="799" spans="1:8">
      <c r="A799"/>
      <c r="B799"/>
      <c r="C799"/>
      <c r="D799"/>
      <c r="E799"/>
      <c r="F799"/>
      <c r="G799"/>
      <c r="H799"/>
    </row>
    <row r="800" spans="1:8">
      <c r="A800"/>
      <c r="B800"/>
      <c r="C800"/>
      <c r="D800"/>
      <c r="E800"/>
      <c r="F800"/>
      <c r="G800"/>
      <c r="H800"/>
    </row>
    <row r="801" spans="1:8">
      <c r="A801"/>
      <c r="B801"/>
      <c r="C801"/>
      <c r="D801"/>
      <c r="E801"/>
      <c r="F801"/>
      <c r="G801"/>
      <c r="H801"/>
    </row>
    <row r="802" spans="1:8">
      <c r="A802"/>
      <c r="B802"/>
      <c r="C802"/>
      <c r="D802"/>
      <c r="E802"/>
      <c r="F802"/>
      <c r="G802"/>
      <c r="H802"/>
    </row>
    <row r="803" spans="1:8">
      <c r="A803"/>
      <c r="B803"/>
      <c r="C803"/>
      <c r="D803"/>
      <c r="E803"/>
      <c r="F803"/>
      <c r="G803"/>
      <c r="H803"/>
    </row>
    <row r="804" spans="1:8">
      <c r="A804"/>
      <c r="B804"/>
      <c r="C804"/>
      <c r="D804"/>
      <c r="E804"/>
      <c r="F804"/>
      <c r="G804"/>
      <c r="H804"/>
    </row>
    <row r="805" spans="1:8">
      <c r="A805"/>
      <c r="B805"/>
      <c r="C805"/>
      <c r="D805"/>
      <c r="E805"/>
      <c r="F805"/>
      <c r="G805"/>
      <c r="H805"/>
    </row>
    <row r="806" spans="1:8">
      <c r="A806"/>
      <c r="B806"/>
      <c r="C806"/>
      <c r="D806"/>
      <c r="E806"/>
      <c r="F806"/>
      <c r="G806"/>
      <c r="H806"/>
    </row>
    <row r="807" spans="1:8">
      <c r="A807"/>
      <c r="B807"/>
      <c r="C807"/>
      <c r="D807"/>
      <c r="E807"/>
      <c r="F807"/>
      <c r="G807"/>
      <c r="H807"/>
    </row>
    <row r="808" spans="1:8">
      <c r="A808"/>
      <c r="B808"/>
      <c r="C808"/>
      <c r="D808"/>
      <c r="E808"/>
      <c r="F808"/>
      <c r="G808"/>
      <c r="H808"/>
    </row>
    <row r="809" spans="1:8">
      <c r="A809"/>
      <c r="B809"/>
      <c r="C809"/>
      <c r="D809"/>
      <c r="E809"/>
      <c r="F809"/>
      <c r="G809"/>
      <c r="H809"/>
    </row>
    <row r="810" spans="1:8">
      <c r="A810"/>
      <c r="B810"/>
      <c r="C810"/>
      <c r="D810"/>
      <c r="E810"/>
      <c r="F810"/>
      <c r="G810"/>
      <c r="H810"/>
    </row>
    <row r="811" spans="1:8">
      <c r="A811"/>
      <c r="B811"/>
      <c r="C811"/>
      <c r="D811"/>
      <c r="E811"/>
      <c r="F811"/>
      <c r="G811"/>
      <c r="H811"/>
    </row>
    <row r="812" spans="1:8">
      <c r="A812"/>
      <c r="B812"/>
      <c r="C812"/>
      <c r="D812"/>
      <c r="E812"/>
      <c r="F812"/>
      <c r="G812"/>
      <c r="H812"/>
    </row>
    <row r="813" spans="1:8">
      <c r="A813"/>
      <c r="B813"/>
      <c r="C813"/>
      <c r="D813"/>
      <c r="E813"/>
      <c r="F813"/>
      <c r="G813"/>
      <c r="H813"/>
    </row>
    <row r="814" spans="1:8">
      <c r="A814"/>
      <c r="B814"/>
      <c r="C814"/>
      <c r="D814"/>
      <c r="E814"/>
      <c r="F814"/>
      <c r="G814"/>
      <c r="H814"/>
    </row>
    <row r="815" spans="1:8">
      <c r="A815"/>
      <c r="B815"/>
      <c r="C815"/>
      <c r="D815"/>
      <c r="E815"/>
      <c r="F815"/>
      <c r="G815"/>
      <c r="H815"/>
    </row>
    <row r="816" spans="1:8">
      <c r="A816"/>
      <c r="B816"/>
      <c r="C816"/>
      <c r="D816"/>
      <c r="E816"/>
      <c r="F816"/>
      <c r="G816"/>
      <c r="H816"/>
    </row>
    <row r="817" spans="1:8">
      <c r="A817"/>
      <c r="B817"/>
      <c r="C817"/>
      <c r="D817"/>
      <c r="E817"/>
      <c r="F817"/>
      <c r="G817"/>
      <c r="H817"/>
    </row>
    <row r="818" spans="1:8">
      <c r="A818"/>
      <c r="B818"/>
      <c r="C818"/>
      <c r="D818"/>
      <c r="E818"/>
      <c r="F818"/>
      <c r="G818"/>
      <c r="H818"/>
    </row>
    <row r="819" spans="1:8">
      <c r="A819"/>
      <c r="B819"/>
      <c r="C819"/>
      <c r="D819"/>
      <c r="E819"/>
      <c r="F819"/>
      <c r="G819"/>
      <c r="H819"/>
    </row>
    <row r="820" spans="1:8">
      <c r="A820"/>
      <c r="B820"/>
      <c r="C820"/>
      <c r="D820"/>
      <c r="E820"/>
      <c r="F820"/>
      <c r="G820"/>
      <c r="H820"/>
    </row>
    <row r="821" spans="1:8">
      <c r="A821"/>
      <c r="B821"/>
      <c r="C821"/>
      <c r="D821"/>
      <c r="E821"/>
      <c r="F821"/>
      <c r="G821"/>
      <c r="H821"/>
    </row>
    <row r="822" spans="1:8">
      <c r="A822"/>
      <c r="B822"/>
      <c r="C822"/>
      <c r="D822"/>
      <c r="E822"/>
      <c r="F822"/>
      <c r="G822"/>
      <c r="H822"/>
    </row>
    <row r="823" spans="1:8">
      <c r="A823"/>
      <c r="B823"/>
      <c r="C823"/>
      <c r="D823"/>
      <c r="E823"/>
      <c r="F823"/>
      <c r="G823"/>
      <c r="H823"/>
    </row>
    <row r="824" spans="1:8">
      <c r="A824"/>
      <c r="B824"/>
      <c r="C824"/>
      <c r="D824"/>
      <c r="E824"/>
      <c r="F824"/>
      <c r="G824"/>
      <c r="H824"/>
    </row>
    <row r="825" spans="1:8">
      <c r="A825"/>
      <c r="B825"/>
      <c r="C825"/>
      <c r="D825"/>
      <c r="E825"/>
      <c r="F825"/>
      <c r="G825"/>
      <c r="H825"/>
    </row>
    <row r="826" spans="1:8">
      <c r="A826"/>
      <c r="B826"/>
      <c r="C826"/>
      <c r="D826"/>
      <c r="E826"/>
      <c r="F826"/>
      <c r="G826"/>
      <c r="H826"/>
    </row>
    <row r="827" spans="1:8">
      <c r="A827"/>
      <c r="B827"/>
      <c r="C827"/>
      <c r="D827"/>
      <c r="E827"/>
      <c r="F827"/>
      <c r="G827"/>
      <c r="H827"/>
    </row>
    <row r="828" spans="1:8">
      <c r="A828"/>
      <c r="B828"/>
      <c r="C828"/>
      <c r="D828"/>
      <c r="E828"/>
      <c r="F828"/>
      <c r="G828"/>
      <c r="H828"/>
    </row>
    <row r="829" spans="1:8">
      <c r="A829"/>
      <c r="B829"/>
      <c r="C829"/>
      <c r="D829"/>
      <c r="E829"/>
      <c r="F829"/>
      <c r="G829"/>
      <c r="H829"/>
    </row>
    <row r="830" spans="1:8">
      <c r="A830"/>
      <c r="B830"/>
      <c r="C830"/>
      <c r="D830"/>
      <c r="E830"/>
      <c r="F830"/>
      <c r="G830"/>
      <c r="H830"/>
    </row>
    <row r="831" spans="1:8">
      <c r="A831"/>
      <c r="B831"/>
      <c r="C831"/>
      <c r="D831"/>
      <c r="E831"/>
      <c r="F831"/>
      <c r="G831"/>
      <c r="H831"/>
    </row>
    <row r="832" spans="1:8">
      <c r="A832"/>
      <c r="B832"/>
      <c r="C832"/>
      <c r="D832"/>
      <c r="E832"/>
      <c r="F832"/>
      <c r="G832"/>
      <c r="H832"/>
    </row>
    <row r="833" spans="1:8">
      <c r="A833"/>
      <c r="B833"/>
      <c r="C833"/>
      <c r="D833"/>
      <c r="E833"/>
      <c r="F833"/>
      <c r="G833"/>
      <c r="H833"/>
    </row>
    <row r="834" spans="1:8">
      <c r="A834"/>
      <c r="B834"/>
      <c r="C834"/>
      <c r="D834"/>
      <c r="E834"/>
      <c r="F834"/>
      <c r="G834"/>
      <c r="H834"/>
    </row>
    <row r="835" spans="1:8">
      <c r="A835"/>
      <c r="B835"/>
      <c r="C835"/>
      <c r="D835"/>
      <c r="E835"/>
      <c r="F835"/>
      <c r="G835"/>
      <c r="H835"/>
    </row>
    <row r="836" spans="1:8">
      <c r="A836"/>
      <c r="B836"/>
      <c r="C836"/>
      <c r="D836"/>
      <c r="E836"/>
      <c r="F836"/>
      <c r="G836"/>
      <c r="H836"/>
    </row>
    <row r="837" spans="1:8">
      <c r="A837"/>
      <c r="B837"/>
      <c r="C837"/>
      <c r="D837"/>
      <c r="E837"/>
      <c r="F837"/>
      <c r="G837"/>
      <c r="H837"/>
    </row>
    <row r="838" spans="1:8">
      <c r="A838"/>
      <c r="B838"/>
      <c r="C838"/>
      <c r="D838"/>
      <c r="E838"/>
      <c r="F838"/>
      <c r="G838"/>
      <c r="H838"/>
    </row>
    <row r="839" spans="1:8">
      <c r="A839"/>
      <c r="B839"/>
      <c r="C839"/>
      <c r="D839"/>
      <c r="E839"/>
      <c r="F839"/>
      <c r="G839"/>
      <c r="H839"/>
    </row>
    <row r="840" spans="1:8">
      <c r="A840"/>
      <c r="B840"/>
      <c r="C840"/>
      <c r="D840"/>
      <c r="E840"/>
      <c r="F840"/>
      <c r="G840"/>
      <c r="H840"/>
    </row>
    <row r="841" spans="1:8">
      <c r="A841"/>
      <c r="B841"/>
      <c r="C841"/>
      <c r="D841"/>
      <c r="E841"/>
      <c r="F841"/>
      <c r="G841"/>
      <c r="H841"/>
    </row>
    <row r="842" spans="1:8">
      <c r="A842"/>
      <c r="B842"/>
      <c r="C842"/>
      <c r="D842"/>
      <c r="E842"/>
      <c r="F842"/>
      <c r="G842"/>
      <c r="H842"/>
    </row>
    <row r="843" spans="1:8">
      <c r="A843"/>
      <c r="B843"/>
      <c r="C843"/>
      <c r="D843"/>
      <c r="E843"/>
      <c r="F843"/>
      <c r="G843"/>
      <c r="H843"/>
    </row>
    <row r="844" spans="1:8">
      <c r="A844"/>
      <c r="B844"/>
      <c r="C844"/>
      <c r="D844"/>
      <c r="E844"/>
      <c r="F844"/>
      <c r="G844"/>
      <c r="H844"/>
    </row>
    <row r="845" spans="1:8">
      <c r="A845"/>
      <c r="B845"/>
      <c r="C845"/>
      <c r="D845"/>
      <c r="E845"/>
      <c r="F845"/>
      <c r="G845"/>
      <c r="H845"/>
    </row>
    <row r="846" spans="1:8">
      <c r="A846"/>
      <c r="B846"/>
      <c r="C846"/>
      <c r="D846"/>
      <c r="E846"/>
      <c r="F846"/>
      <c r="G846"/>
      <c r="H846"/>
    </row>
    <row r="847" spans="1:8">
      <c r="A847"/>
      <c r="B847"/>
      <c r="C847"/>
      <c r="D847"/>
      <c r="E847"/>
      <c r="F847"/>
      <c r="G847"/>
      <c r="H847"/>
    </row>
    <row r="848" spans="1:8">
      <c r="A848"/>
      <c r="B848"/>
      <c r="C848"/>
      <c r="D848"/>
      <c r="E848"/>
      <c r="F848"/>
      <c r="G848"/>
      <c r="H848"/>
    </row>
    <row r="849" spans="1:8">
      <c r="A849"/>
      <c r="B849"/>
      <c r="C849"/>
      <c r="D849"/>
      <c r="E849"/>
      <c r="F849"/>
      <c r="G849"/>
      <c r="H849"/>
    </row>
    <row r="850" spans="1:8">
      <c r="A850"/>
      <c r="B850"/>
      <c r="C850"/>
      <c r="D850"/>
      <c r="E850"/>
      <c r="F850"/>
      <c r="G850"/>
      <c r="H850"/>
    </row>
    <row r="851" spans="1:8">
      <c r="A851"/>
      <c r="B851"/>
      <c r="C851"/>
      <c r="D851"/>
      <c r="E851"/>
      <c r="F851"/>
      <c r="G851"/>
      <c r="H851"/>
    </row>
    <row r="852" spans="1:8">
      <c r="A852"/>
      <c r="B852"/>
      <c r="C852"/>
      <c r="D852"/>
      <c r="E852"/>
      <c r="F852"/>
      <c r="G852"/>
      <c r="H852"/>
    </row>
    <row r="853" spans="1:8">
      <c r="A853"/>
      <c r="B853"/>
      <c r="C853"/>
      <c r="D853"/>
      <c r="E853"/>
      <c r="F853"/>
      <c r="G853"/>
      <c r="H853"/>
    </row>
    <row r="854" spans="1:8">
      <c r="A854"/>
      <c r="B854"/>
      <c r="C854"/>
      <c r="D854"/>
      <c r="E854"/>
      <c r="F854"/>
      <c r="G854"/>
      <c r="H854"/>
    </row>
    <row r="855" spans="1:8">
      <c r="A855"/>
      <c r="B855"/>
      <c r="C855"/>
      <c r="D855"/>
      <c r="E855"/>
      <c r="F855"/>
      <c r="G855"/>
      <c r="H855"/>
    </row>
    <row r="856" spans="1:8">
      <c r="A856"/>
      <c r="B856"/>
      <c r="C856"/>
      <c r="D856"/>
      <c r="E856"/>
      <c r="F856"/>
      <c r="G856"/>
      <c r="H856"/>
    </row>
    <row r="857" spans="1:8">
      <c r="A857"/>
      <c r="B857"/>
      <c r="C857"/>
      <c r="D857"/>
      <c r="E857"/>
      <c r="F857"/>
      <c r="G857"/>
      <c r="H857"/>
    </row>
    <row r="858" spans="1:8">
      <c r="A858"/>
      <c r="B858"/>
      <c r="C858"/>
      <c r="D858"/>
      <c r="E858"/>
      <c r="F858"/>
      <c r="G858"/>
      <c r="H858"/>
    </row>
    <row r="859" spans="1:8">
      <c r="A859"/>
      <c r="B859"/>
      <c r="C859"/>
      <c r="D859"/>
      <c r="E859"/>
      <c r="F859"/>
      <c r="G859"/>
      <c r="H859"/>
    </row>
    <row r="860" spans="1:8">
      <c r="A860"/>
      <c r="B860"/>
      <c r="C860"/>
      <c r="D860"/>
      <c r="E860"/>
      <c r="F860"/>
      <c r="G860"/>
      <c r="H860"/>
    </row>
    <row r="861" spans="1:8">
      <c r="A861"/>
      <c r="B861"/>
      <c r="C861"/>
      <c r="D861"/>
      <c r="E861"/>
      <c r="F861"/>
      <c r="G861"/>
      <c r="H861"/>
    </row>
    <row r="862" spans="1:8">
      <c r="A862"/>
      <c r="B862"/>
      <c r="C862"/>
      <c r="D862"/>
      <c r="E862"/>
      <c r="F862"/>
      <c r="G862"/>
      <c r="H862"/>
    </row>
    <row r="863" spans="1:8">
      <c r="A863"/>
      <c r="B863"/>
      <c r="C863"/>
      <c r="D863"/>
      <c r="E863"/>
      <c r="F863"/>
      <c r="G863"/>
      <c r="H863"/>
    </row>
    <row r="864" spans="1:8">
      <c r="A864"/>
      <c r="B864"/>
      <c r="C864"/>
      <c r="D864"/>
      <c r="E864"/>
      <c r="F864"/>
      <c r="G864"/>
      <c r="H864"/>
    </row>
    <row r="865" spans="1:8">
      <c r="A865"/>
      <c r="B865"/>
      <c r="C865"/>
      <c r="D865"/>
      <c r="E865"/>
      <c r="F865"/>
      <c r="G865"/>
      <c r="H865"/>
    </row>
    <row r="866" spans="1:8">
      <c r="A866"/>
      <c r="B866"/>
      <c r="C866"/>
      <c r="D866"/>
      <c r="E866"/>
      <c r="F866"/>
      <c r="G866"/>
      <c r="H866"/>
    </row>
    <row r="867" spans="1:8">
      <c r="A867"/>
      <c r="B867"/>
      <c r="C867"/>
      <c r="D867"/>
      <c r="E867"/>
      <c r="F867"/>
      <c r="G867"/>
      <c r="H867"/>
    </row>
    <row r="868" spans="1:8">
      <c r="A868"/>
      <c r="B868"/>
      <c r="C868"/>
      <c r="D868"/>
      <c r="E868"/>
      <c r="F868"/>
      <c r="G868"/>
      <c r="H868"/>
    </row>
    <row r="869" spans="1:8">
      <c r="A869"/>
      <c r="B869"/>
      <c r="C869"/>
      <c r="D869"/>
      <c r="E869"/>
      <c r="F869"/>
      <c r="G869"/>
      <c r="H869"/>
    </row>
    <row r="870" spans="1:8">
      <c r="A870"/>
      <c r="B870"/>
      <c r="C870"/>
      <c r="D870"/>
      <c r="E870"/>
      <c r="F870"/>
      <c r="G870"/>
      <c r="H870"/>
    </row>
    <row r="871" spans="1:8">
      <c r="A871"/>
      <c r="B871"/>
      <c r="C871"/>
      <c r="D871"/>
      <c r="E871"/>
      <c r="F871"/>
      <c r="G871"/>
      <c r="H871"/>
    </row>
    <row r="872" spans="1:8">
      <c r="A872"/>
      <c r="B872"/>
      <c r="C872"/>
      <c r="D872"/>
      <c r="E872"/>
      <c r="F872"/>
      <c r="G872"/>
      <c r="H872"/>
    </row>
    <row r="873" spans="1:8">
      <c r="A873"/>
      <c r="B873"/>
      <c r="C873"/>
      <c r="D873"/>
      <c r="E873"/>
      <c r="F873"/>
      <c r="G873"/>
      <c r="H873"/>
    </row>
    <row r="874" spans="1:8">
      <c r="A874"/>
      <c r="B874"/>
      <c r="C874"/>
      <c r="D874"/>
      <c r="E874"/>
      <c r="F874"/>
      <c r="G874"/>
      <c r="H874"/>
    </row>
    <row r="875" spans="1:8">
      <c r="A875"/>
      <c r="B875"/>
      <c r="C875"/>
      <c r="D875"/>
      <c r="E875"/>
      <c r="F875"/>
      <c r="G875"/>
      <c r="H875"/>
    </row>
    <row r="876" spans="1:8">
      <c r="A876"/>
      <c r="B876"/>
      <c r="C876"/>
      <c r="D876"/>
      <c r="E876"/>
      <c r="F876"/>
      <c r="G876"/>
      <c r="H876"/>
    </row>
    <row r="877" spans="1:8">
      <c r="A877"/>
      <c r="B877"/>
      <c r="C877"/>
      <c r="D877"/>
      <c r="E877"/>
      <c r="F877"/>
      <c r="G877"/>
      <c r="H877"/>
    </row>
    <row r="878" spans="1:8">
      <c r="A878"/>
      <c r="B878"/>
      <c r="C878"/>
      <c r="D878"/>
      <c r="E878"/>
      <c r="F878"/>
      <c r="G878"/>
      <c r="H878"/>
    </row>
    <row r="879" spans="1:8">
      <c r="A879"/>
      <c r="B879"/>
      <c r="C879"/>
      <c r="D879"/>
      <c r="E879"/>
      <c r="F879"/>
      <c r="G879"/>
      <c r="H879"/>
    </row>
    <row r="880" spans="1:8">
      <c r="A880"/>
      <c r="B880"/>
      <c r="C880"/>
      <c r="D880"/>
      <c r="E880"/>
      <c r="F880"/>
      <c r="G880"/>
      <c r="H880"/>
    </row>
    <row r="881" spans="1:8">
      <c r="A881"/>
      <c r="B881"/>
      <c r="C881"/>
      <c r="D881"/>
      <c r="E881"/>
      <c r="F881"/>
      <c r="G881"/>
      <c r="H881"/>
    </row>
    <row r="882" spans="1:8">
      <c r="A882"/>
      <c r="B882"/>
      <c r="C882"/>
      <c r="D882"/>
      <c r="E882"/>
      <c r="F882"/>
      <c r="G882"/>
      <c r="H882"/>
    </row>
    <row r="883" spans="1:8">
      <c r="A883"/>
      <c r="B883"/>
      <c r="C883"/>
      <c r="D883"/>
      <c r="E883"/>
      <c r="F883"/>
      <c r="G883"/>
      <c r="H883"/>
    </row>
    <row r="884" spans="1:8">
      <c r="A884"/>
      <c r="B884"/>
      <c r="C884"/>
      <c r="D884"/>
      <c r="E884"/>
      <c r="F884"/>
      <c r="G884"/>
      <c r="H884"/>
    </row>
    <row r="885" spans="1:8">
      <c r="A885"/>
      <c r="B885"/>
      <c r="C885"/>
      <c r="D885"/>
      <c r="E885"/>
      <c r="F885"/>
      <c r="G885"/>
      <c r="H885"/>
    </row>
    <row r="886" spans="1:8">
      <c r="A886"/>
      <c r="B886"/>
      <c r="C886"/>
      <c r="D886"/>
      <c r="E886"/>
      <c r="F886"/>
      <c r="G886"/>
      <c r="H886"/>
    </row>
    <row r="887" spans="1:8">
      <c r="A887"/>
      <c r="B887"/>
      <c r="C887"/>
      <c r="D887"/>
      <c r="E887"/>
      <c r="F887"/>
      <c r="G887"/>
      <c r="H887"/>
    </row>
    <row r="888" spans="1:8">
      <c r="A888"/>
      <c r="B888"/>
      <c r="C888"/>
      <c r="D888"/>
      <c r="E888"/>
      <c r="F888"/>
      <c r="G888"/>
      <c r="H888"/>
    </row>
    <row r="889" spans="1:8">
      <c r="A889"/>
      <c r="B889"/>
      <c r="C889"/>
      <c r="D889"/>
      <c r="E889"/>
      <c r="F889"/>
      <c r="G889"/>
      <c r="H889"/>
    </row>
    <row r="890" spans="1:8">
      <c r="A890"/>
      <c r="B890"/>
      <c r="C890"/>
      <c r="D890"/>
      <c r="E890"/>
      <c r="F890"/>
      <c r="G890"/>
      <c r="H890"/>
    </row>
    <row r="891" spans="1:8">
      <c r="A891"/>
      <c r="B891"/>
      <c r="C891"/>
      <c r="D891"/>
      <c r="E891"/>
      <c r="F891"/>
      <c r="G891"/>
      <c r="H891"/>
    </row>
    <row r="892" spans="1:8">
      <c r="A892"/>
      <c r="B892"/>
      <c r="C892"/>
      <c r="D892"/>
      <c r="E892"/>
      <c r="F892"/>
      <c r="G892"/>
      <c r="H892"/>
    </row>
    <row r="893" spans="1:8">
      <c r="A893"/>
      <c r="B893"/>
      <c r="C893"/>
      <c r="D893"/>
      <c r="E893"/>
      <c r="F893"/>
      <c r="G893"/>
      <c r="H893"/>
    </row>
    <row r="894" spans="1:8">
      <c r="A894"/>
      <c r="B894"/>
      <c r="C894"/>
      <c r="D894"/>
      <c r="E894"/>
      <c r="F894"/>
      <c r="G894"/>
      <c r="H894"/>
    </row>
    <row r="895" spans="1:8">
      <c r="A895"/>
      <c r="B895"/>
      <c r="C895"/>
      <c r="D895"/>
      <c r="E895"/>
      <c r="F895"/>
      <c r="G895"/>
      <c r="H895"/>
    </row>
    <row r="896" spans="1:8">
      <c r="A896"/>
      <c r="B896"/>
      <c r="C896"/>
      <c r="D896"/>
      <c r="E896"/>
      <c r="F896"/>
      <c r="G896"/>
      <c r="H896"/>
    </row>
    <row r="897" spans="1:8">
      <c r="A897"/>
      <c r="B897"/>
      <c r="C897"/>
      <c r="D897"/>
      <c r="E897"/>
      <c r="F897"/>
      <c r="G897"/>
      <c r="H897"/>
    </row>
    <row r="898" spans="1:8">
      <c r="A898"/>
      <c r="B898"/>
      <c r="C898"/>
      <c r="D898"/>
      <c r="E898"/>
      <c r="F898"/>
      <c r="G898"/>
      <c r="H898"/>
    </row>
    <row r="899" spans="1:8">
      <c r="A899"/>
      <c r="B899"/>
      <c r="C899"/>
      <c r="D899"/>
      <c r="E899"/>
      <c r="F899"/>
      <c r="G899"/>
      <c r="H899"/>
    </row>
    <row r="900" spans="1:8">
      <c r="A900"/>
      <c r="B900"/>
      <c r="C900"/>
      <c r="D900"/>
      <c r="E900"/>
      <c r="F900"/>
      <c r="G900"/>
      <c r="H900"/>
    </row>
    <row r="901" spans="1:8">
      <c r="A901"/>
      <c r="B901"/>
      <c r="C901"/>
      <c r="D901"/>
      <c r="E901"/>
      <c r="F901"/>
      <c r="G901"/>
      <c r="H901"/>
    </row>
    <row r="902" spans="1:8">
      <c r="A902"/>
      <c r="B902"/>
      <c r="C902"/>
      <c r="D902"/>
      <c r="E902"/>
      <c r="F902"/>
      <c r="G902"/>
      <c r="H902"/>
    </row>
    <row r="903" spans="1:8">
      <c r="A903"/>
      <c r="B903"/>
      <c r="C903"/>
      <c r="D903"/>
      <c r="E903"/>
      <c r="F903"/>
      <c r="G903"/>
      <c r="H903"/>
    </row>
    <row r="904" spans="1:8">
      <c r="A904"/>
      <c r="B904"/>
      <c r="C904"/>
      <c r="D904"/>
      <c r="E904"/>
      <c r="F904"/>
      <c r="G904"/>
      <c r="H904"/>
    </row>
    <row r="905" spans="1:8">
      <c r="A905"/>
      <c r="B905"/>
      <c r="C905"/>
      <c r="D905"/>
      <c r="E905"/>
      <c r="F905"/>
      <c r="G905"/>
      <c r="H905"/>
    </row>
    <row r="906" spans="1:8">
      <c r="A906"/>
      <c r="B906"/>
      <c r="C906"/>
      <c r="D906"/>
      <c r="E906"/>
      <c r="F906"/>
      <c r="G906"/>
      <c r="H906"/>
    </row>
    <row r="907" spans="1:8">
      <c r="A907"/>
      <c r="B907"/>
      <c r="C907"/>
      <c r="D907"/>
      <c r="E907"/>
      <c r="F907"/>
      <c r="G907"/>
      <c r="H907"/>
    </row>
    <row r="908" spans="1:8">
      <c r="A908"/>
      <c r="B908"/>
      <c r="C908"/>
      <c r="D908"/>
      <c r="E908"/>
      <c r="F908"/>
      <c r="G908"/>
      <c r="H908"/>
    </row>
    <row r="909" spans="1:8">
      <c r="A909"/>
      <c r="B909"/>
      <c r="C909"/>
      <c r="D909"/>
      <c r="E909"/>
      <c r="F909"/>
      <c r="G909"/>
      <c r="H909"/>
    </row>
    <row r="910" spans="1:8">
      <c r="A910"/>
      <c r="B910"/>
      <c r="C910"/>
      <c r="D910"/>
      <c r="E910"/>
      <c r="F910"/>
      <c r="G910"/>
      <c r="H910"/>
    </row>
    <row r="911" spans="1:8">
      <c r="A911"/>
      <c r="B911"/>
      <c r="C911"/>
      <c r="D911"/>
      <c r="E911"/>
      <c r="F911"/>
      <c r="G911"/>
      <c r="H911"/>
    </row>
    <row r="912" spans="1:8">
      <c r="A912"/>
      <c r="B912"/>
      <c r="C912"/>
      <c r="D912"/>
      <c r="E912"/>
      <c r="F912"/>
      <c r="G912"/>
      <c r="H912"/>
    </row>
    <row r="913" spans="1:8">
      <c r="A913"/>
      <c r="B913"/>
      <c r="C913"/>
      <c r="D913"/>
      <c r="E913"/>
      <c r="F913"/>
      <c r="G913"/>
      <c r="H913"/>
    </row>
    <row r="914" spans="1:8">
      <c r="A914"/>
      <c r="B914"/>
      <c r="C914"/>
      <c r="D914"/>
      <c r="E914"/>
      <c r="F914"/>
      <c r="G914"/>
      <c r="H914"/>
    </row>
    <row r="915" spans="1:8">
      <c r="A915"/>
      <c r="B915"/>
      <c r="C915"/>
      <c r="D915"/>
      <c r="E915"/>
      <c r="F915"/>
      <c r="G915"/>
      <c r="H915"/>
    </row>
    <row r="916" spans="1:8">
      <c r="A916"/>
      <c r="B916"/>
      <c r="C916"/>
      <c r="D916"/>
      <c r="E916"/>
      <c r="F916"/>
      <c r="G916"/>
      <c r="H916"/>
    </row>
    <row r="917" spans="1:8">
      <c r="A917"/>
      <c r="B917"/>
      <c r="C917"/>
      <c r="D917"/>
      <c r="E917"/>
      <c r="F917"/>
      <c r="G917"/>
      <c r="H917"/>
    </row>
    <row r="918" spans="1:8">
      <c r="A918"/>
      <c r="B918"/>
      <c r="C918"/>
      <c r="D918"/>
      <c r="E918"/>
      <c r="F918"/>
      <c r="G918"/>
      <c r="H918"/>
    </row>
    <row r="919" spans="1:8">
      <c r="A919"/>
      <c r="B919"/>
      <c r="C919"/>
      <c r="D919"/>
      <c r="E919"/>
      <c r="F919"/>
      <c r="G919"/>
      <c r="H919"/>
    </row>
    <row r="920" spans="1:8">
      <c r="A920"/>
      <c r="B920"/>
      <c r="C920"/>
      <c r="D920"/>
      <c r="E920"/>
      <c r="F920"/>
      <c r="G920"/>
      <c r="H920"/>
    </row>
    <row r="921" spans="1:8">
      <c r="A921"/>
      <c r="B921"/>
      <c r="C921"/>
      <c r="D921"/>
      <c r="E921"/>
      <c r="F921"/>
      <c r="G921"/>
      <c r="H921"/>
    </row>
    <row r="922" spans="1:8">
      <c r="A922"/>
      <c r="B922"/>
      <c r="C922"/>
      <c r="D922"/>
      <c r="E922"/>
      <c r="F922"/>
      <c r="G922"/>
      <c r="H922"/>
    </row>
    <row r="923" spans="1:8">
      <c r="A923"/>
      <c r="B923"/>
      <c r="C923"/>
      <c r="D923"/>
      <c r="E923"/>
      <c r="F923"/>
      <c r="G923"/>
      <c r="H923"/>
    </row>
    <row r="924" spans="1:8">
      <c r="A924"/>
      <c r="B924"/>
      <c r="C924"/>
      <c r="D924"/>
      <c r="E924"/>
      <c r="F924"/>
      <c r="G924"/>
      <c r="H924"/>
    </row>
    <row r="925" spans="1:8">
      <c r="A925"/>
      <c r="B925"/>
      <c r="C925"/>
      <c r="D925"/>
      <c r="E925"/>
      <c r="F925"/>
      <c r="G925"/>
      <c r="H925"/>
    </row>
    <row r="926" spans="1:8">
      <c r="A926"/>
      <c r="B926"/>
      <c r="C926"/>
      <c r="D926"/>
      <c r="E926"/>
      <c r="F926"/>
      <c r="G926"/>
      <c r="H926"/>
    </row>
    <row r="927" spans="1:8">
      <c r="A927"/>
      <c r="B927"/>
      <c r="C927"/>
      <c r="D927"/>
      <c r="E927"/>
      <c r="F927"/>
      <c r="G927"/>
      <c r="H927"/>
    </row>
    <row r="928" spans="1:8">
      <c r="A928"/>
      <c r="B928"/>
      <c r="C928"/>
      <c r="D928"/>
      <c r="E928"/>
      <c r="F928"/>
      <c r="G928"/>
      <c r="H928"/>
    </row>
    <row r="929" spans="1:8">
      <c r="A929"/>
      <c r="B929"/>
      <c r="C929"/>
      <c r="D929"/>
      <c r="E929"/>
      <c r="F929"/>
      <c r="G929"/>
      <c r="H929"/>
    </row>
    <row r="930" spans="1:8">
      <c r="A930"/>
      <c r="B930"/>
      <c r="C930"/>
      <c r="D930"/>
      <c r="E930"/>
      <c r="F930"/>
      <c r="G930"/>
      <c r="H930"/>
    </row>
    <row r="931" spans="1:8">
      <c r="A931"/>
      <c r="B931"/>
      <c r="C931"/>
      <c r="D931"/>
      <c r="E931"/>
      <c r="F931"/>
      <c r="G931"/>
      <c r="H931"/>
    </row>
    <row r="932" spans="1:8">
      <c r="A932"/>
      <c r="B932"/>
      <c r="C932"/>
      <c r="D932"/>
      <c r="E932"/>
      <c r="F932"/>
      <c r="G932"/>
      <c r="H932"/>
    </row>
    <row r="933" spans="1:8">
      <c r="A933"/>
      <c r="B933"/>
      <c r="C933"/>
      <c r="D933"/>
      <c r="E933"/>
      <c r="F933"/>
      <c r="G933"/>
      <c r="H933"/>
    </row>
    <row r="934" spans="1:8">
      <c r="A934"/>
      <c r="B934"/>
      <c r="C934"/>
      <c r="D934"/>
      <c r="E934"/>
      <c r="F934"/>
      <c r="G934"/>
      <c r="H934"/>
    </row>
    <row r="935" spans="1:8">
      <c r="A935"/>
      <c r="B935"/>
      <c r="C935"/>
      <c r="D935"/>
      <c r="E935"/>
      <c r="F935"/>
      <c r="G935"/>
      <c r="H935"/>
    </row>
    <row r="936" spans="1:8">
      <c r="A936"/>
      <c r="B936"/>
      <c r="C936"/>
      <c r="D936"/>
      <c r="E936"/>
      <c r="F936"/>
      <c r="G936"/>
      <c r="H936"/>
    </row>
    <row r="937" spans="1:8">
      <c r="A937"/>
      <c r="B937"/>
      <c r="C937"/>
      <c r="D937"/>
      <c r="E937"/>
      <c r="F937"/>
      <c r="G937"/>
      <c r="H937"/>
    </row>
    <row r="938" spans="1:8">
      <c r="A938"/>
      <c r="B938"/>
      <c r="C938"/>
      <c r="D938"/>
      <c r="E938"/>
      <c r="F938"/>
      <c r="G938"/>
      <c r="H938"/>
    </row>
    <row r="939" spans="1:8">
      <c r="A939"/>
      <c r="B939"/>
      <c r="C939"/>
      <c r="D939"/>
      <c r="E939"/>
      <c r="F939"/>
      <c r="G939"/>
      <c r="H939"/>
    </row>
    <row r="940" spans="1:8">
      <c r="A940"/>
      <c r="B940"/>
      <c r="C940"/>
      <c r="D940"/>
      <c r="E940"/>
      <c r="F940"/>
      <c r="G940"/>
      <c r="H940"/>
    </row>
    <row r="941" spans="1:8">
      <c r="A941"/>
      <c r="B941"/>
      <c r="C941"/>
      <c r="D941"/>
      <c r="E941"/>
      <c r="F941"/>
      <c r="G941"/>
      <c r="H941"/>
    </row>
    <row r="942" spans="1:8">
      <c r="A942"/>
      <c r="B942"/>
      <c r="C942"/>
      <c r="D942"/>
      <c r="E942"/>
      <c r="F942"/>
      <c r="G942"/>
      <c r="H942"/>
    </row>
    <row r="943" spans="1:8">
      <c r="A943"/>
      <c r="B943"/>
      <c r="C943"/>
      <c r="D943"/>
      <c r="E943"/>
      <c r="F943"/>
      <c r="G943"/>
      <c r="H943"/>
    </row>
    <row r="944" spans="1:8">
      <c r="A944"/>
      <c r="B944"/>
      <c r="C944"/>
      <c r="D944"/>
      <c r="E944"/>
      <c r="F944"/>
      <c r="G944"/>
      <c r="H944"/>
    </row>
    <row r="945" spans="1:8">
      <c r="A945"/>
      <c r="B945"/>
      <c r="C945"/>
      <c r="D945"/>
      <c r="E945"/>
      <c r="F945"/>
      <c r="G945"/>
      <c r="H945"/>
    </row>
    <row r="946" spans="1:8">
      <c r="A946"/>
      <c r="B946"/>
      <c r="C946"/>
      <c r="D946"/>
      <c r="E946"/>
      <c r="F946"/>
      <c r="G946"/>
      <c r="H946"/>
    </row>
    <row r="947" spans="1:8">
      <c r="A947"/>
      <c r="B947"/>
      <c r="C947"/>
      <c r="D947"/>
      <c r="E947"/>
      <c r="F947"/>
      <c r="G947"/>
      <c r="H947"/>
    </row>
    <row r="948" spans="1:8">
      <c r="A948"/>
      <c r="B948"/>
      <c r="C948"/>
      <c r="D948"/>
      <c r="E948"/>
      <c r="F948"/>
      <c r="G948"/>
      <c r="H948"/>
    </row>
    <row r="949" spans="1:8">
      <c r="A949"/>
      <c r="B949"/>
      <c r="C949"/>
      <c r="D949"/>
      <c r="E949"/>
      <c r="F949"/>
      <c r="G949"/>
      <c r="H949"/>
    </row>
    <row r="950" spans="1:8">
      <c r="A950"/>
      <c r="B950"/>
      <c r="C950"/>
      <c r="D950"/>
      <c r="E950"/>
      <c r="F950"/>
      <c r="G950"/>
      <c r="H950"/>
    </row>
    <row r="951" spans="1:8">
      <c r="A951"/>
      <c r="B951"/>
      <c r="C951"/>
      <c r="D951"/>
      <c r="E951"/>
      <c r="F951"/>
      <c r="G951"/>
      <c r="H951"/>
    </row>
    <row r="952" spans="1:8">
      <c r="A952"/>
      <c r="B952"/>
      <c r="C952"/>
      <c r="D952"/>
      <c r="E952"/>
      <c r="F952"/>
      <c r="G952"/>
      <c r="H952"/>
    </row>
    <row r="953" spans="1:8">
      <c r="A953"/>
      <c r="B953"/>
      <c r="C953"/>
      <c r="D953"/>
      <c r="E953"/>
      <c r="F953"/>
      <c r="G953"/>
      <c r="H953"/>
    </row>
    <row r="954" spans="1:8">
      <c r="A954"/>
      <c r="B954"/>
      <c r="C954"/>
      <c r="D954"/>
      <c r="E954"/>
      <c r="F954"/>
      <c r="G954"/>
      <c r="H954"/>
    </row>
    <row r="955" spans="1:8">
      <c r="A955"/>
      <c r="B955"/>
      <c r="C955"/>
      <c r="D955"/>
      <c r="E955"/>
      <c r="F955"/>
      <c r="G955"/>
      <c r="H955"/>
    </row>
    <row r="956" spans="1:8">
      <c r="A956"/>
      <c r="B956"/>
      <c r="C956"/>
      <c r="D956"/>
      <c r="E956"/>
      <c r="F956"/>
      <c r="G956"/>
      <c r="H956"/>
    </row>
    <row r="957" spans="1:8">
      <c r="A957"/>
      <c r="B957"/>
      <c r="C957"/>
      <c r="D957"/>
      <c r="E957"/>
      <c r="F957"/>
      <c r="G957"/>
      <c r="H957"/>
    </row>
    <row r="958" spans="1:8">
      <c r="A958"/>
      <c r="B958"/>
      <c r="C958"/>
      <c r="D958"/>
      <c r="E958"/>
      <c r="F958"/>
      <c r="G958"/>
      <c r="H958"/>
    </row>
    <row r="959" spans="1:8">
      <c r="A959"/>
      <c r="B959"/>
      <c r="C959"/>
      <c r="D959"/>
      <c r="E959"/>
      <c r="F959"/>
      <c r="G959"/>
      <c r="H959"/>
    </row>
    <row r="960" spans="1:8">
      <c r="A960"/>
      <c r="B960"/>
      <c r="C960"/>
      <c r="D960"/>
      <c r="E960"/>
      <c r="F960"/>
      <c r="G960"/>
      <c r="H960"/>
    </row>
    <row r="961" spans="1:8">
      <c r="A961"/>
      <c r="B961"/>
      <c r="C961"/>
      <c r="D961"/>
      <c r="E961"/>
      <c r="F961"/>
      <c r="G961"/>
      <c r="H961"/>
    </row>
    <row r="962" spans="1:8">
      <c r="A962"/>
      <c r="B962"/>
      <c r="C962"/>
      <c r="D962"/>
      <c r="E962"/>
      <c r="F962"/>
      <c r="G962"/>
      <c r="H962"/>
    </row>
    <row r="963" spans="1:8">
      <c r="A963"/>
      <c r="B963"/>
      <c r="C963"/>
      <c r="D963"/>
      <c r="E963"/>
      <c r="F963"/>
      <c r="G963"/>
      <c r="H963"/>
    </row>
    <row r="964" spans="1:8">
      <c r="A964"/>
      <c r="B964"/>
      <c r="C964"/>
      <c r="D964"/>
      <c r="E964"/>
      <c r="F964"/>
      <c r="G964"/>
      <c r="H964"/>
    </row>
    <row r="965" spans="1:8">
      <c r="A965"/>
      <c r="B965"/>
      <c r="C965"/>
      <c r="D965"/>
      <c r="E965"/>
      <c r="F965"/>
      <c r="G965"/>
      <c r="H965"/>
    </row>
    <row r="966" spans="1:8">
      <c r="A966"/>
      <c r="B966"/>
      <c r="C966"/>
      <c r="D966"/>
      <c r="E966"/>
      <c r="F966"/>
      <c r="G966"/>
      <c r="H966"/>
    </row>
    <row r="967" spans="1:8">
      <c r="A967"/>
      <c r="B967"/>
      <c r="C967"/>
      <c r="D967"/>
      <c r="E967"/>
      <c r="F967"/>
      <c r="G967"/>
      <c r="H967"/>
    </row>
    <row r="968" spans="1:8">
      <c r="A968"/>
      <c r="B968"/>
      <c r="C968"/>
      <c r="D968"/>
      <c r="E968"/>
      <c r="F968"/>
      <c r="G968"/>
      <c r="H968"/>
    </row>
    <row r="969" spans="1:8">
      <c r="A969"/>
      <c r="B969"/>
      <c r="C969"/>
      <c r="D969"/>
      <c r="E969"/>
      <c r="F969"/>
      <c r="G969"/>
      <c r="H969"/>
    </row>
    <row r="970" spans="1:8">
      <c r="A970"/>
      <c r="B970"/>
      <c r="C970"/>
      <c r="D970"/>
      <c r="E970"/>
      <c r="F970"/>
      <c r="G970"/>
      <c r="H970"/>
    </row>
    <row r="971" spans="1:8">
      <c r="A971"/>
      <c r="B971"/>
      <c r="C971"/>
      <c r="D971"/>
      <c r="E971"/>
      <c r="F971"/>
      <c r="G971"/>
      <c r="H971"/>
    </row>
    <row r="972" spans="1:8">
      <c r="A972"/>
      <c r="B972"/>
      <c r="C972"/>
      <c r="D972"/>
      <c r="E972"/>
      <c r="F972"/>
      <c r="G972"/>
      <c r="H972"/>
    </row>
    <row r="973" spans="1:8">
      <c r="A973"/>
      <c r="B973"/>
      <c r="C973"/>
      <c r="D973"/>
      <c r="E973"/>
      <c r="F973"/>
      <c r="G973"/>
      <c r="H973"/>
    </row>
    <row r="974" spans="1:8">
      <c r="A974"/>
      <c r="B974"/>
      <c r="C974"/>
      <c r="D974"/>
      <c r="E974"/>
      <c r="F974"/>
      <c r="G974"/>
      <c r="H974"/>
    </row>
    <row r="975" spans="1:8">
      <c r="A975"/>
      <c r="B975"/>
      <c r="C975"/>
      <c r="D975"/>
      <c r="E975"/>
      <c r="F975"/>
      <c r="G975"/>
      <c r="H975"/>
    </row>
    <row r="976" spans="1:8">
      <c r="A976"/>
      <c r="B976"/>
      <c r="C976"/>
      <c r="D976"/>
      <c r="E976"/>
      <c r="F976"/>
      <c r="G976"/>
      <c r="H976"/>
    </row>
    <row r="977" spans="1:8">
      <c r="A977"/>
      <c r="B977"/>
      <c r="C977"/>
      <c r="D977"/>
      <c r="E977"/>
      <c r="F977"/>
      <c r="G977"/>
      <c r="H977"/>
    </row>
    <row r="978" spans="1:8">
      <c r="A978"/>
      <c r="B978"/>
      <c r="C978"/>
      <c r="D978"/>
      <c r="E978"/>
      <c r="F978"/>
      <c r="G978"/>
      <c r="H978"/>
    </row>
    <row r="979" spans="1:8">
      <c r="A979"/>
      <c r="B979"/>
      <c r="C979"/>
      <c r="D979"/>
      <c r="E979"/>
      <c r="F979"/>
      <c r="G979"/>
      <c r="H979"/>
    </row>
    <row r="980" spans="1:8">
      <c r="A980"/>
      <c r="B980"/>
      <c r="C980"/>
      <c r="D980"/>
      <c r="E980"/>
      <c r="F980"/>
      <c r="G980"/>
      <c r="H980"/>
    </row>
    <row r="981" spans="1:8">
      <c r="A981"/>
      <c r="B981"/>
      <c r="C981"/>
      <c r="D981"/>
      <c r="E981"/>
      <c r="F981"/>
      <c r="G981"/>
      <c r="H981"/>
    </row>
    <row r="982" spans="1:8">
      <c r="A982"/>
      <c r="B982"/>
      <c r="C982"/>
      <c r="D982"/>
      <c r="E982"/>
      <c r="F982"/>
      <c r="G982"/>
      <c r="H982"/>
    </row>
    <row r="983" spans="1:8">
      <c r="A983"/>
      <c r="B983"/>
      <c r="C983"/>
      <c r="D983"/>
      <c r="E983"/>
      <c r="F983"/>
      <c r="G983"/>
      <c r="H983"/>
    </row>
    <row r="984" spans="1:8">
      <c r="A984"/>
      <c r="B984"/>
      <c r="C984"/>
      <c r="D984"/>
      <c r="E984"/>
      <c r="F984"/>
      <c r="G984"/>
      <c r="H984"/>
    </row>
    <row r="985" spans="1:8">
      <c r="A985"/>
      <c r="B985"/>
      <c r="C985"/>
      <c r="D985"/>
      <c r="E985"/>
      <c r="F985"/>
      <c r="G985"/>
      <c r="H985"/>
    </row>
    <row r="986" spans="1:8">
      <c r="A986"/>
      <c r="B986"/>
      <c r="C986"/>
      <c r="D986"/>
      <c r="E986"/>
      <c r="F986"/>
      <c r="G986"/>
      <c r="H986"/>
    </row>
    <row r="987" spans="1:8">
      <c r="A987"/>
      <c r="B987"/>
      <c r="C987"/>
      <c r="D987"/>
      <c r="E987"/>
      <c r="F987"/>
      <c r="G987"/>
      <c r="H987"/>
    </row>
    <row r="988" spans="1:8">
      <c r="A988"/>
      <c r="B988"/>
      <c r="C988"/>
      <c r="D988"/>
      <c r="E988"/>
      <c r="F988"/>
      <c r="G988"/>
      <c r="H988"/>
    </row>
    <row r="989" spans="1:8">
      <c r="A989"/>
      <c r="B989"/>
      <c r="C989"/>
      <c r="D989"/>
      <c r="E989"/>
      <c r="F989"/>
      <c r="G989"/>
      <c r="H989"/>
    </row>
    <row r="990" spans="1:8">
      <c r="A990"/>
      <c r="B990"/>
      <c r="C990"/>
      <c r="D990"/>
      <c r="E990"/>
      <c r="F990"/>
      <c r="G990"/>
      <c r="H990"/>
    </row>
    <row r="991" spans="1:8">
      <c r="A991"/>
      <c r="B991"/>
      <c r="C991"/>
      <c r="D991"/>
      <c r="E991"/>
      <c r="F991"/>
      <c r="G991"/>
      <c r="H991"/>
    </row>
    <row r="992" spans="1:8">
      <c r="A992"/>
      <c r="B992"/>
      <c r="C992"/>
      <c r="D992"/>
      <c r="E992"/>
      <c r="F992"/>
      <c r="G992"/>
      <c r="H992"/>
    </row>
    <row r="993" spans="1:8">
      <c r="A993"/>
      <c r="B993"/>
      <c r="C993"/>
      <c r="D993"/>
      <c r="E993"/>
      <c r="F993"/>
      <c r="G993"/>
      <c r="H993"/>
    </row>
    <row r="994" spans="1:8">
      <c r="A994"/>
      <c r="B994"/>
      <c r="C994"/>
      <c r="D994"/>
      <c r="E994"/>
      <c r="F994"/>
      <c r="G994"/>
      <c r="H994"/>
    </row>
    <row r="995" spans="1:8">
      <c r="A995"/>
      <c r="B995"/>
      <c r="C995"/>
      <c r="D995"/>
      <c r="E995"/>
      <c r="F995"/>
      <c r="G995"/>
      <c r="H995"/>
    </row>
    <row r="996" spans="1:8">
      <c r="A996"/>
      <c r="B996"/>
      <c r="C996"/>
      <c r="D996"/>
      <c r="E996"/>
      <c r="F996"/>
      <c r="G996"/>
      <c r="H996"/>
    </row>
    <row r="997" spans="1:8">
      <c r="A997"/>
      <c r="B997"/>
      <c r="C997"/>
      <c r="D997"/>
      <c r="E997"/>
      <c r="F997"/>
      <c r="G997"/>
      <c r="H997"/>
    </row>
    <row r="998" spans="1:8">
      <c r="A998"/>
      <c r="B998"/>
      <c r="C998"/>
      <c r="D998"/>
      <c r="E998"/>
      <c r="F998"/>
      <c r="G998"/>
      <c r="H998"/>
    </row>
    <row r="999" spans="1:8">
      <c r="A999"/>
      <c r="B999"/>
      <c r="C999"/>
      <c r="D999"/>
      <c r="E999"/>
      <c r="F999"/>
      <c r="G999"/>
      <c r="H999"/>
    </row>
    <row r="1000" spans="1:8">
      <c r="A1000"/>
      <c r="B1000"/>
      <c r="C1000"/>
      <c r="D1000"/>
      <c r="E1000"/>
      <c r="F1000"/>
      <c r="G1000"/>
      <c r="H1000"/>
    </row>
    <row r="1001" spans="1:8">
      <c r="A1001"/>
      <c r="B1001"/>
      <c r="C1001"/>
      <c r="D1001"/>
      <c r="E1001"/>
      <c r="F1001"/>
      <c r="G1001"/>
      <c r="H1001"/>
    </row>
    <row r="1002" spans="1:8">
      <c r="A1002"/>
      <c r="B1002"/>
      <c r="C1002"/>
      <c r="D1002"/>
      <c r="E1002"/>
      <c r="F1002"/>
      <c r="G1002"/>
      <c r="H1002"/>
    </row>
    <row r="1003" spans="1:8">
      <c r="A1003"/>
      <c r="B1003"/>
      <c r="C1003"/>
      <c r="D1003"/>
      <c r="E1003"/>
      <c r="F1003"/>
      <c r="G1003"/>
      <c r="H1003"/>
    </row>
    <row r="1004" spans="1:8">
      <c r="A1004"/>
      <c r="B1004"/>
      <c r="C1004"/>
      <c r="D1004"/>
      <c r="E1004"/>
      <c r="F1004"/>
      <c r="G1004"/>
      <c r="H1004"/>
    </row>
    <row r="1005" spans="1:8">
      <c r="A1005"/>
      <c r="B1005"/>
      <c r="C1005"/>
      <c r="D1005"/>
      <c r="E1005"/>
      <c r="F1005"/>
      <c r="G1005"/>
      <c r="H1005"/>
    </row>
    <row r="1006" spans="1:8">
      <c r="A1006"/>
      <c r="B1006"/>
      <c r="C1006"/>
      <c r="D1006"/>
      <c r="E1006"/>
      <c r="F1006"/>
      <c r="G1006"/>
      <c r="H1006"/>
    </row>
    <row r="1007" spans="1:8">
      <c r="A1007"/>
      <c r="B1007"/>
      <c r="C1007"/>
      <c r="D1007"/>
      <c r="E1007"/>
      <c r="F1007"/>
      <c r="G1007"/>
      <c r="H1007"/>
    </row>
    <row r="1008" spans="1:8">
      <c r="A1008"/>
      <c r="B1008"/>
      <c r="C1008"/>
      <c r="D1008"/>
      <c r="E1008"/>
      <c r="F1008"/>
      <c r="G1008"/>
      <c r="H1008"/>
    </row>
    <row r="1009" spans="1:8">
      <c r="A1009"/>
      <c r="B1009"/>
      <c r="C1009"/>
      <c r="D1009"/>
      <c r="E1009"/>
      <c r="F1009"/>
      <c r="G1009"/>
      <c r="H1009"/>
    </row>
    <row r="1010" spans="1:8">
      <c r="A1010"/>
      <c r="B1010"/>
      <c r="C1010"/>
      <c r="D1010"/>
      <c r="E1010"/>
      <c r="F1010"/>
      <c r="G1010"/>
      <c r="H1010"/>
    </row>
    <row r="1011" spans="1:8">
      <c r="A1011"/>
      <c r="B1011"/>
      <c r="C1011"/>
      <c r="D1011"/>
      <c r="E1011"/>
      <c r="F1011"/>
      <c r="G1011"/>
      <c r="H1011"/>
    </row>
    <row r="1012" spans="1:8">
      <c r="A1012"/>
      <c r="B1012"/>
      <c r="C1012"/>
      <c r="D1012"/>
      <c r="E1012"/>
      <c r="F1012"/>
      <c r="G1012"/>
      <c r="H1012"/>
    </row>
    <row r="1013" spans="1:8">
      <c r="A1013"/>
      <c r="B1013"/>
      <c r="C1013"/>
      <c r="D1013"/>
      <c r="E1013"/>
      <c r="F1013"/>
      <c r="G1013"/>
      <c r="H1013"/>
    </row>
    <row r="1014" spans="1:8">
      <c r="A1014"/>
      <c r="B1014"/>
      <c r="C1014"/>
      <c r="D1014"/>
      <c r="E1014"/>
      <c r="F1014"/>
      <c r="G1014"/>
      <c r="H1014"/>
    </row>
    <row r="1015" spans="1:8">
      <c r="A1015"/>
      <c r="B1015"/>
      <c r="C1015"/>
      <c r="D1015"/>
      <c r="E1015"/>
      <c r="F1015"/>
      <c r="G1015"/>
      <c r="H1015"/>
    </row>
    <row r="1016" spans="1:8">
      <c r="A1016"/>
      <c r="B1016"/>
      <c r="C1016"/>
      <c r="D1016"/>
      <c r="E1016"/>
      <c r="F1016"/>
      <c r="G1016"/>
      <c r="H1016"/>
    </row>
    <row r="1017" spans="1:8">
      <c r="A1017"/>
      <c r="B1017"/>
      <c r="C1017"/>
      <c r="D1017"/>
      <c r="E1017"/>
      <c r="F1017"/>
      <c r="G1017"/>
      <c r="H1017"/>
    </row>
    <row r="1018" spans="1:8">
      <c r="A1018"/>
      <c r="B1018"/>
      <c r="C1018"/>
      <c r="D1018"/>
      <c r="E1018"/>
      <c r="F1018"/>
      <c r="G1018"/>
      <c r="H1018"/>
    </row>
    <row r="1019" spans="1:8">
      <c r="A1019"/>
      <c r="B1019"/>
      <c r="C1019"/>
      <c r="D1019"/>
      <c r="E1019"/>
      <c r="F1019"/>
      <c r="G1019"/>
      <c r="H1019"/>
    </row>
    <row r="1020" spans="1:8">
      <c r="A1020"/>
      <c r="B1020"/>
      <c r="C1020"/>
      <c r="D1020"/>
      <c r="E1020"/>
      <c r="F1020"/>
      <c r="G1020"/>
      <c r="H1020"/>
    </row>
    <row r="1021" spans="1:8">
      <c r="A1021"/>
      <c r="B1021"/>
      <c r="C1021"/>
      <c r="D1021"/>
      <c r="E1021"/>
      <c r="F1021"/>
      <c r="G1021"/>
      <c r="H1021"/>
    </row>
    <row r="1022" spans="1:8">
      <c r="A1022"/>
      <c r="B1022"/>
      <c r="C1022"/>
      <c r="D1022"/>
      <c r="E1022"/>
      <c r="F1022"/>
      <c r="G1022"/>
      <c r="H1022"/>
    </row>
    <row r="1023" spans="1:8">
      <c r="A1023"/>
      <c r="B1023"/>
      <c r="C1023"/>
      <c r="D1023"/>
      <c r="E1023"/>
      <c r="F1023"/>
      <c r="G1023"/>
      <c r="H1023"/>
    </row>
    <row r="1024" spans="1:8">
      <c r="A1024"/>
      <c r="B1024"/>
      <c r="C1024"/>
      <c r="D1024"/>
      <c r="E1024"/>
      <c r="F1024"/>
      <c r="G1024"/>
      <c r="H1024"/>
    </row>
    <row r="1025" spans="1:8">
      <c r="A1025"/>
      <c r="B1025"/>
      <c r="C1025"/>
      <c r="D1025"/>
      <c r="E1025"/>
      <c r="F1025"/>
      <c r="G1025"/>
      <c r="H1025"/>
    </row>
    <row r="1026" spans="1:8">
      <c r="A1026"/>
      <c r="B1026"/>
      <c r="C1026"/>
      <c r="D1026"/>
      <c r="E1026"/>
      <c r="F1026"/>
      <c r="G1026"/>
      <c r="H1026"/>
    </row>
    <row r="1027" spans="1:8">
      <c r="A1027"/>
      <c r="B1027"/>
      <c r="C1027"/>
      <c r="D1027"/>
      <c r="E1027"/>
      <c r="F1027"/>
      <c r="G1027"/>
      <c r="H1027"/>
    </row>
    <row r="1028" spans="1:8">
      <c r="A1028"/>
      <c r="B1028"/>
      <c r="C1028"/>
      <c r="D1028"/>
      <c r="E1028"/>
      <c r="F1028"/>
      <c r="G1028"/>
      <c r="H1028"/>
    </row>
    <row r="1029" spans="1:8">
      <c r="A1029"/>
      <c r="B1029"/>
      <c r="C1029"/>
      <c r="D1029"/>
      <c r="E1029"/>
      <c r="F1029"/>
      <c r="G1029"/>
      <c r="H1029"/>
    </row>
    <row r="1030" spans="1:8">
      <c r="A1030"/>
      <c r="B1030"/>
      <c r="C1030"/>
      <c r="D1030"/>
      <c r="E1030"/>
      <c r="F1030"/>
      <c r="G1030"/>
      <c r="H1030"/>
    </row>
    <row r="1031" spans="1:8">
      <c r="A1031"/>
      <c r="B1031"/>
      <c r="C1031"/>
      <c r="D1031"/>
      <c r="E1031"/>
      <c r="F1031"/>
      <c r="G1031"/>
      <c r="H1031"/>
    </row>
    <row r="1032" spans="1:8">
      <c r="A1032"/>
      <c r="B1032"/>
      <c r="C1032"/>
      <c r="D1032"/>
      <c r="E1032"/>
      <c r="F1032"/>
      <c r="G1032"/>
      <c r="H1032"/>
    </row>
    <row r="1033" spans="1:8">
      <c r="A1033"/>
      <c r="B1033"/>
      <c r="C1033"/>
      <c r="D1033"/>
      <c r="E1033"/>
      <c r="F1033"/>
      <c r="G1033"/>
      <c r="H1033"/>
    </row>
    <row r="1034" spans="1:8">
      <c r="A1034"/>
      <c r="B1034"/>
      <c r="C1034"/>
      <c r="D1034"/>
      <c r="E1034"/>
      <c r="F1034"/>
      <c r="G1034"/>
      <c r="H1034"/>
    </row>
    <row r="1035" spans="1:8">
      <c r="A1035"/>
      <c r="B1035"/>
      <c r="C1035"/>
      <c r="D1035"/>
      <c r="E1035"/>
      <c r="F1035"/>
      <c r="G1035"/>
      <c r="H1035"/>
    </row>
    <row r="1036" spans="1:8">
      <c r="A1036"/>
      <c r="B1036"/>
      <c r="C1036"/>
      <c r="D1036"/>
      <c r="E1036"/>
      <c r="F1036"/>
      <c r="G1036"/>
      <c r="H1036"/>
    </row>
    <row r="1037" spans="1:8">
      <c r="A1037"/>
      <c r="B1037"/>
      <c r="C1037"/>
      <c r="D1037"/>
      <c r="E1037"/>
      <c r="F1037"/>
      <c r="G1037"/>
      <c r="H1037"/>
    </row>
    <row r="1038" spans="1:8">
      <c r="A1038"/>
      <c r="B1038"/>
      <c r="C1038"/>
      <c r="D1038"/>
      <c r="E1038"/>
      <c r="F1038"/>
      <c r="G1038"/>
      <c r="H1038"/>
    </row>
    <row r="1039" spans="1:8">
      <c r="A1039"/>
      <c r="B1039"/>
      <c r="C1039"/>
      <c r="D1039"/>
      <c r="E1039"/>
      <c r="F1039"/>
      <c r="G1039"/>
      <c r="H1039"/>
    </row>
    <row r="1040" spans="1:8">
      <c r="A1040"/>
      <c r="B1040"/>
      <c r="C1040"/>
      <c r="D1040"/>
      <c r="E1040"/>
      <c r="F1040"/>
      <c r="G1040"/>
      <c r="H1040"/>
    </row>
    <row r="1041" spans="1:8">
      <c r="A1041"/>
      <c r="B1041"/>
      <c r="C1041"/>
      <c r="D1041"/>
      <c r="E1041"/>
      <c r="F1041"/>
      <c r="G1041"/>
      <c r="H1041"/>
    </row>
    <row r="1042" spans="1:8">
      <c r="A1042"/>
      <c r="B1042"/>
      <c r="C1042"/>
      <c r="D1042"/>
      <c r="E1042"/>
      <c r="F1042"/>
      <c r="G1042"/>
      <c r="H1042"/>
    </row>
    <row r="1043" spans="1:8">
      <c r="A1043"/>
      <c r="B1043"/>
      <c r="C1043"/>
      <c r="D1043"/>
      <c r="E1043"/>
      <c r="F1043"/>
      <c r="G1043"/>
      <c r="H1043"/>
    </row>
    <row r="1044" spans="1:8">
      <c r="A1044"/>
      <c r="B1044"/>
      <c r="C1044"/>
      <c r="D1044"/>
      <c r="E1044"/>
      <c r="F1044"/>
      <c r="G1044"/>
      <c r="H1044"/>
    </row>
    <row r="1045" spans="1:8">
      <c r="A1045"/>
      <c r="B1045"/>
      <c r="C1045"/>
      <c r="D1045"/>
      <c r="E1045"/>
      <c r="F1045"/>
      <c r="G1045"/>
      <c r="H1045"/>
    </row>
    <row r="1046" spans="1:8">
      <c r="A1046"/>
      <c r="B1046"/>
      <c r="C1046"/>
      <c r="D1046"/>
      <c r="E1046"/>
      <c r="F1046"/>
      <c r="G1046"/>
      <c r="H1046"/>
    </row>
    <row r="1047" spans="1:8">
      <c r="A1047"/>
      <c r="B1047"/>
      <c r="C1047"/>
      <c r="D1047"/>
      <c r="E1047"/>
      <c r="F1047"/>
      <c r="G1047"/>
      <c r="H1047"/>
    </row>
    <row r="1048" spans="1:8">
      <c r="A1048"/>
      <c r="B1048"/>
      <c r="C1048"/>
      <c r="D1048"/>
      <c r="E1048"/>
      <c r="F1048"/>
      <c r="G1048"/>
      <c r="H1048"/>
    </row>
    <row r="1049" spans="1:8">
      <c r="A1049"/>
      <c r="B1049"/>
      <c r="C1049"/>
      <c r="D1049"/>
      <c r="E1049"/>
      <c r="F1049"/>
      <c r="G1049"/>
      <c r="H1049"/>
    </row>
    <row r="1050" spans="1:8">
      <c r="A1050"/>
      <c r="B1050"/>
      <c r="C1050"/>
      <c r="D1050"/>
      <c r="E1050"/>
      <c r="F1050"/>
      <c r="G1050"/>
      <c r="H1050"/>
    </row>
    <row r="1051" spans="1:8">
      <c r="A1051"/>
      <c r="B1051"/>
      <c r="C1051"/>
      <c r="D1051"/>
      <c r="E1051"/>
      <c r="F1051"/>
      <c r="G1051"/>
      <c r="H1051"/>
    </row>
    <row r="1052" spans="1:8">
      <c r="A1052"/>
      <c r="B1052"/>
      <c r="C1052"/>
      <c r="D1052"/>
      <c r="E1052"/>
      <c r="F1052"/>
      <c r="G1052"/>
      <c r="H1052"/>
    </row>
    <row r="1053" spans="1:8">
      <c r="A1053"/>
      <c r="B1053"/>
      <c r="C1053"/>
      <c r="D1053"/>
      <c r="E1053"/>
      <c r="F1053"/>
      <c r="G1053"/>
      <c r="H1053"/>
    </row>
    <row r="1054" spans="1:8">
      <c r="A1054"/>
      <c r="B1054"/>
      <c r="C1054"/>
      <c r="D1054"/>
      <c r="E1054"/>
      <c r="F1054"/>
      <c r="G1054"/>
      <c r="H1054"/>
    </row>
    <row r="1055" spans="1:8">
      <c r="A1055"/>
      <c r="B1055"/>
      <c r="C1055"/>
      <c r="D1055"/>
      <c r="E1055"/>
      <c r="F1055"/>
      <c r="G1055"/>
      <c r="H1055"/>
    </row>
    <row r="1056" spans="1:8">
      <c r="A1056"/>
      <c r="B1056"/>
      <c r="C1056"/>
      <c r="D1056"/>
      <c r="E1056"/>
      <c r="F1056"/>
      <c r="G1056"/>
      <c r="H1056"/>
    </row>
    <row r="1057" spans="1:8">
      <c r="A1057"/>
      <c r="B1057"/>
      <c r="C1057"/>
      <c r="D1057"/>
      <c r="E1057"/>
      <c r="F1057"/>
      <c r="G1057"/>
      <c r="H1057"/>
    </row>
    <row r="1058" spans="1:8">
      <c r="A1058"/>
      <c r="B1058"/>
      <c r="C1058"/>
      <c r="D1058"/>
      <c r="E1058"/>
      <c r="F1058"/>
      <c r="G1058"/>
      <c r="H1058"/>
    </row>
    <row r="1059" spans="1:8">
      <c r="A1059"/>
      <c r="B1059"/>
      <c r="C1059"/>
      <c r="D1059"/>
      <c r="E1059"/>
      <c r="F1059"/>
      <c r="G1059"/>
      <c r="H1059"/>
    </row>
    <row r="1060" spans="1:8">
      <c r="A1060"/>
      <c r="B1060"/>
      <c r="C1060"/>
      <c r="D1060"/>
      <c r="E1060"/>
      <c r="F1060"/>
      <c r="G1060"/>
      <c r="H1060"/>
    </row>
    <row r="1061" spans="1:8">
      <c r="A1061"/>
      <c r="B1061"/>
      <c r="C1061"/>
      <c r="D1061"/>
      <c r="E1061"/>
      <c r="F1061"/>
      <c r="G1061"/>
      <c r="H1061"/>
    </row>
    <row r="1062" spans="1:8">
      <c r="A1062"/>
      <c r="B1062"/>
      <c r="C1062"/>
      <c r="D1062"/>
      <c r="E1062"/>
      <c r="F1062"/>
      <c r="G1062"/>
      <c r="H1062"/>
    </row>
    <row r="1063" spans="1:8">
      <c r="A1063"/>
      <c r="B1063"/>
      <c r="C1063"/>
      <c r="D1063"/>
      <c r="E1063"/>
      <c r="F1063"/>
      <c r="G1063"/>
      <c r="H1063"/>
    </row>
    <row r="1064" spans="1:8">
      <c r="A1064"/>
      <c r="B1064"/>
      <c r="C1064"/>
      <c r="D1064"/>
      <c r="E1064"/>
      <c r="F1064"/>
      <c r="G1064"/>
      <c r="H1064"/>
    </row>
    <row r="1065" spans="1:8">
      <c r="A1065"/>
      <c r="B1065"/>
      <c r="C1065"/>
      <c r="D1065"/>
      <c r="E1065"/>
      <c r="F1065"/>
      <c r="G1065"/>
      <c r="H1065"/>
    </row>
    <row r="1066" spans="1:8">
      <c r="A1066"/>
      <c r="B1066"/>
      <c r="C1066"/>
      <c r="D1066"/>
      <c r="E1066"/>
      <c r="F1066"/>
      <c r="G1066"/>
      <c r="H1066"/>
    </row>
    <row r="1067" spans="1:8">
      <c r="A1067"/>
      <c r="B1067"/>
      <c r="C1067"/>
      <c r="D1067"/>
      <c r="E1067"/>
      <c r="F1067"/>
      <c r="G1067"/>
      <c r="H1067"/>
    </row>
    <row r="1068" spans="1:8">
      <c r="A1068"/>
      <c r="B1068"/>
      <c r="C1068"/>
      <c r="D1068"/>
      <c r="E1068"/>
      <c r="F1068"/>
      <c r="G1068"/>
      <c r="H1068"/>
    </row>
    <row r="1069" spans="1:8">
      <c r="A1069"/>
      <c r="B1069"/>
      <c r="C1069"/>
      <c r="D1069"/>
      <c r="E1069"/>
      <c r="F1069"/>
      <c r="G1069"/>
      <c r="H1069"/>
    </row>
    <row r="1070" spans="1:8">
      <c r="A1070"/>
      <c r="B1070"/>
      <c r="C1070"/>
      <c r="D1070"/>
      <c r="E1070"/>
      <c r="F1070"/>
      <c r="G1070"/>
      <c r="H1070"/>
    </row>
    <row r="1071" spans="1:8">
      <c r="A1071"/>
      <c r="B1071"/>
      <c r="C1071"/>
      <c r="D1071"/>
      <c r="E1071"/>
      <c r="F1071"/>
      <c r="G1071"/>
      <c r="H1071"/>
    </row>
    <row r="1072" spans="1:8">
      <c r="A1072"/>
      <c r="B1072"/>
      <c r="C1072"/>
      <c r="D1072"/>
      <c r="E1072"/>
      <c r="F1072"/>
      <c r="G1072"/>
      <c r="H1072"/>
    </row>
    <row r="1073" spans="1:8">
      <c r="A1073"/>
      <c r="B1073"/>
      <c r="C1073"/>
      <c r="D1073"/>
      <c r="E1073"/>
      <c r="F1073"/>
      <c r="G1073"/>
      <c r="H1073"/>
    </row>
    <row r="1074" spans="1:8">
      <c r="A1074"/>
      <c r="B1074"/>
      <c r="C1074"/>
      <c r="D1074"/>
      <c r="E1074"/>
      <c r="F1074"/>
      <c r="G1074"/>
      <c r="H1074"/>
    </row>
    <row r="1075" spans="1:8">
      <c r="A1075"/>
      <c r="B1075"/>
      <c r="C1075"/>
      <c r="D1075"/>
      <c r="E1075"/>
      <c r="F1075"/>
      <c r="G1075"/>
      <c r="H1075"/>
    </row>
    <row r="1076" spans="1:8">
      <c r="A1076"/>
      <c r="B1076"/>
      <c r="C1076"/>
      <c r="D1076"/>
      <c r="E1076"/>
      <c r="F1076"/>
      <c r="G1076"/>
      <c r="H1076"/>
    </row>
    <row r="1077" spans="1:8">
      <c r="A1077"/>
      <c r="B1077"/>
      <c r="C1077"/>
      <c r="D1077"/>
      <c r="E1077"/>
      <c r="F1077"/>
      <c r="G1077"/>
      <c r="H1077"/>
    </row>
    <row r="1078" spans="1:8">
      <c r="A1078"/>
      <c r="B1078"/>
      <c r="C1078"/>
      <c r="D1078"/>
      <c r="E1078"/>
      <c r="F1078"/>
      <c r="G1078"/>
      <c r="H1078"/>
    </row>
    <row r="1079" spans="1:8">
      <c r="A1079"/>
      <c r="B1079"/>
      <c r="C1079"/>
      <c r="D1079"/>
      <c r="E1079"/>
      <c r="F1079"/>
      <c r="G1079"/>
      <c r="H1079"/>
    </row>
    <row r="1080" spans="1:8">
      <c r="A1080"/>
      <c r="B1080"/>
      <c r="C1080"/>
      <c r="D1080"/>
      <c r="E1080"/>
      <c r="F1080"/>
      <c r="G1080"/>
      <c r="H1080"/>
    </row>
    <row r="1081" spans="1:8">
      <c r="A1081"/>
      <c r="B1081"/>
      <c r="C1081"/>
      <c r="D1081"/>
      <c r="E1081"/>
      <c r="F1081"/>
      <c r="G1081"/>
      <c r="H1081"/>
    </row>
    <row r="1082" spans="1:8">
      <c r="A1082"/>
      <c r="B1082"/>
      <c r="C1082"/>
      <c r="D1082"/>
      <c r="E1082"/>
      <c r="F1082"/>
      <c r="G1082"/>
      <c r="H1082"/>
    </row>
    <row r="1083" spans="1:8">
      <c r="A1083"/>
      <c r="B1083"/>
      <c r="C1083"/>
      <c r="D1083"/>
      <c r="E1083"/>
      <c r="F1083"/>
      <c r="G1083"/>
      <c r="H1083"/>
    </row>
    <row r="1084" spans="1:8">
      <c r="A1084"/>
      <c r="B1084"/>
      <c r="C1084"/>
      <c r="D1084"/>
      <c r="E1084"/>
      <c r="F1084"/>
      <c r="G1084"/>
      <c r="H1084"/>
    </row>
    <row r="1085" spans="1:8">
      <c r="A1085"/>
      <c r="B1085"/>
      <c r="C1085"/>
      <c r="D1085"/>
      <c r="E1085"/>
      <c r="F1085"/>
      <c r="G1085"/>
      <c r="H1085"/>
    </row>
    <row r="1086" spans="1:8">
      <c r="A1086"/>
      <c r="B1086"/>
      <c r="C1086"/>
      <c r="D1086"/>
      <c r="E1086"/>
      <c r="F1086"/>
      <c r="G1086"/>
      <c r="H1086"/>
    </row>
    <row r="1087" spans="1:8">
      <c r="A1087"/>
      <c r="B1087"/>
      <c r="C1087"/>
      <c r="D1087"/>
      <c r="E1087"/>
      <c r="F1087"/>
      <c r="G1087"/>
      <c r="H1087"/>
    </row>
    <row r="1088" spans="1:8">
      <c r="A1088"/>
      <c r="B1088"/>
      <c r="C1088"/>
      <c r="D1088"/>
      <c r="E1088"/>
      <c r="F1088"/>
      <c r="G1088"/>
      <c r="H1088"/>
    </row>
    <row r="1089" spans="1:8">
      <c r="A1089"/>
      <c r="B1089"/>
      <c r="C1089"/>
      <c r="D1089"/>
      <c r="E1089"/>
      <c r="F1089"/>
      <c r="G1089"/>
      <c r="H1089"/>
    </row>
    <row r="1090" spans="1:8">
      <c r="A1090"/>
      <c r="B1090"/>
      <c r="C1090"/>
      <c r="D1090"/>
      <c r="E1090"/>
      <c r="F1090"/>
      <c r="G1090"/>
      <c r="H1090"/>
    </row>
    <row r="1091" spans="1:8">
      <c r="A1091"/>
      <c r="B1091"/>
      <c r="C1091"/>
      <c r="D1091"/>
      <c r="E1091"/>
      <c r="F1091"/>
      <c r="G1091"/>
      <c r="H1091"/>
    </row>
    <row r="1092" spans="1:8">
      <c r="A1092"/>
      <c r="B1092"/>
      <c r="C1092"/>
      <c r="D1092"/>
      <c r="E1092"/>
      <c r="F1092"/>
      <c r="G1092"/>
      <c r="H1092"/>
    </row>
    <row r="1093" spans="1:8">
      <c r="A1093"/>
      <c r="B1093"/>
      <c r="C1093"/>
      <c r="D1093"/>
      <c r="E1093"/>
      <c r="F1093"/>
      <c r="G1093"/>
      <c r="H1093"/>
    </row>
    <row r="1094" spans="1:8">
      <c r="A1094"/>
      <c r="B1094"/>
      <c r="C1094"/>
      <c r="D1094"/>
      <c r="E1094"/>
      <c r="F1094"/>
      <c r="G1094"/>
      <c r="H1094"/>
    </row>
    <row r="1095" spans="1:8">
      <c r="A1095"/>
      <c r="B1095"/>
      <c r="C1095"/>
      <c r="D1095"/>
      <c r="E1095"/>
      <c r="F1095"/>
      <c r="G1095"/>
      <c r="H1095"/>
    </row>
    <row r="1096" spans="1:8">
      <c r="A1096"/>
      <c r="B1096"/>
      <c r="C1096"/>
      <c r="D1096"/>
      <c r="E1096"/>
      <c r="F1096"/>
      <c r="G1096"/>
      <c r="H1096"/>
    </row>
    <row r="1097" spans="1:8">
      <c r="A1097"/>
      <c r="B1097"/>
      <c r="C1097"/>
      <c r="D1097"/>
      <c r="E1097"/>
      <c r="F1097"/>
      <c r="G1097"/>
      <c r="H1097"/>
    </row>
    <row r="1098" spans="1:8">
      <c r="A1098"/>
      <c r="B1098"/>
      <c r="C1098"/>
      <c r="D1098"/>
      <c r="E1098"/>
      <c r="F1098"/>
      <c r="G1098"/>
      <c r="H1098"/>
    </row>
    <row r="1099" spans="1:8">
      <c r="A1099"/>
      <c r="B1099"/>
      <c r="C1099"/>
      <c r="D1099"/>
      <c r="E1099"/>
      <c r="F1099"/>
      <c r="G1099"/>
      <c r="H1099"/>
    </row>
    <row r="1100" spans="1:8">
      <c r="A1100"/>
      <c r="B1100"/>
      <c r="C1100"/>
      <c r="D1100"/>
      <c r="E1100"/>
      <c r="F1100"/>
      <c r="G1100"/>
      <c r="H1100"/>
    </row>
    <row r="1101" spans="1:8">
      <c r="A1101"/>
      <c r="B1101"/>
      <c r="C1101"/>
      <c r="D1101"/>
      <c r="E1101"/>
      <c r="F1101"/>
      <c r="G1101"/>
      <c r="H1101"/>
    </row>
    <row r="1102" spans="1:8">
      <c r="A1102"/>
      <c r="B1102"/>
      <c r="C1102"/>
      <c r="D1102"/>
      <c r="E1102"/>
      <c r="F1102"/>
      <c r="G1102"/>
      <c r="H1102"/>
    </row>
    <row r="1103" spans="1:8">
      <c r="A1103"/>
      <c r="B1103"/>
      <c r="C1103"/>
      <c r="D1103"/>
      <c r="E1103"/>
      <c r="F1103"/>
      <c r="G1103"/>
      <c r="H1103"/>
    </row>
    <row r="1104" spans="1:8">
      <c r="A1104"/>
      <c r="B1104"/>
      <c r="C1104"/>
      <c r="D1104"/>
      <c r="E1104"/>
      <c r="F1104"/>
      <c r="G1104"/>
      <c r="H1104"/>
    </row>
    <row r="1105" spans="1:8">
      <c r="A1105"/>
      <c r="B1105"/>
      <c r="C1105"/>
      <c r="D1105"/>
      <c r="E1105"/>
      <c r="F1105"/>
      <c r="G1105"/>
      <c r="H1105"/>
    </row>
    <row r="1106" spans="1:8">
      <c r="A1106"/>
      <c r="B1106"/>
      <c r="C1106"/>
      <c r="D1106"/>
      <c r="E1106"/>
      <c r="F1106"/>
      <c r="G1106"/>
      <c r="H1106"/>
    </row>
    <row r="1107" spans="1:8">
      <c r="A1107"/>
      <c r="B1107"/>
      <c r="C1107"/>
      <c r="D1107"/>
      <c r="E1107"/>
      <c r="F1107"/>
      <c r="G1107"/>
      <c r="H1107"/>
    </row>
    <row r="1108" spans="1:8">
      <c r="A1108"/>
      <c r="B1108"/>
      <c r="C1108"/>
      <c r="D1108"/>
      <c r="E1108"/>
      <c r="F1108"/>
      <c r="G1108"/>
      <c r="H1108"/>
    </row>
    <row r="1109" spans="1:8">
      <c r="A1109"/>
      <c r="B1109"/>
      <c r="C1109"/>
      <c r="D1109"/>
      <c r="E1109"/>
      <c r="F1109"/>
      <c r="G1109"/>
      <c r="H1109"/>
    </row>
    <row r="1110" spans="1:8">
      <c r="A1110"/>
      <c r="B1110"/>
      <c r="C1110"/>
      <c r="D1110"/>
      <c r="E1110"/>
      <c r="F1110"/>
      <c r="G1110"/>
      <c r="H1110"/>
    </row>
    <row r="1111" spans="1:8">
      <c r="A1111"/>
      <c r="B1111"/>
      <c r="C1111"/>
      <c r="D1111"/>
      <c r="E1111"/>
      <c r="F1111"/>
      <c r="G1111"/>
      <c r="H1111"/>
    </row>
    <row r="1112" spans="1:8">
      <c r="A1112"/>
      <c r="B1112"/>
      <c r="C1112"/>
      <c r="D1112"/>
      <c r="E1112"/>
      <c r="F1112"/>
      <c r="G1112"/>
      <c r="H1112"/>
    </row>
    <row r="1113" spans="1:8">
      <c r="A1113"/>
      <c r="B1113"/>
      <c r="C1113"/>
      <c r="D1113"/>
      <c r="E1113"/>
      <c r="F1113"/>
      <c r="G1113"/>
      <c r="H1113"/>
    </row>
    <row r="1114" spans="1:8">
      <c r="A1114"/>
      <c r="B1114"/>
      <c r="C1114"/>
      <c r="D1114"/>
      <c r="E1114"/>
      <c r="F1114"/>
      <c r="G1114"/>
      <c r="H1114"/>
    </row>
    <row r="1115" spans="1:8">
      <c r="A1115"/>
      <c r="B1115"/>
      <c r="C1115"/>
      <c r="D1115"/>
      <c r="E1115"/>
      <c r="F1115"/>
      <c r="G1115"/>
      <c r="H1115"/>
    </row>
    <row r="1116" spans="1:8">
      <c r="A1116"/>
      <c r="B1116"/>
      <c r="C1116"/>
      <c r="D1116"/>
      <c r="E1116"/>
      <c r="F1116"/>
      <c r="G1116"/>
      <c r="H1116"/>
    </row>
    <row r="1117" spans="1:8">
      <c r="A1117"/>
      <c r="B1117"/>
      <c r="C1117"/>
      <c r="D1117"/>
      <c r="E1117"/>
      <c r="F1117"/>
      <c r="G1117"/>
      <c r="H1117"/>
    </row>
    <row r="1118" spans="1:8">
      <c r="A1118"/>
      <c r="B1118"/>
      <c r="C1118"/>
      <c r="D1118"/>
      <c r="E1118"/>
      <c r="F1118"/>
      <c r="G1118"/>
      <c r="H1118"/>
    </row>
    <row r="1119" spans="1:8">
      <c r="A1119"/>
      <c r="B1119"/>
      <c r="C1119"/>
      <c r="D1119"/>
      <c r="E1119"/>
      <c r="F1119"/>
      <c r="G1119"/>
      <c r="H1119"/>
    </row>
    <row r="1120" spans="1:8">
      <c r="A1120"/>
      <c r="B1120"/>
      <c r="C1120"/>
      <c r="D1120"/>
      <c r="E1120"/>
      <c r="F1120"/>
      <c r="G1120"/>
      <c r="H1120"/>
    </row>
    <row r="1121" spans="1:8">
      <c r="A1121"/>
      <c r="B1121"/>
      <c r="C1121"/>
      <c r="D1121"/>
      <c r="E1121"/>
      <c r="F1121"/>
      <c r="G1121"/>
      <c r="H1121"/>
    </row>
    <row r="1122" spans="1:8">
      <c r="A1122"/>
      <c r="B1122"/>
      <c r="C1122"/>
      <c r="D1122"/>
      <c r="E1122"/>
      <c r="F1122"/>
      <c r="G1122"/>
      <c r="H1122"/>
    </row>
    <row r="1123" spans="1:8">
      <c r="A1123"/>
      <c r="B1123"/>
      <c r="C1123"/>
      <c r="D1123"/>
      <c r="E1123"/>
      <c r="F1123"/>
      <c r="G1123"/>
      <c r="H1123"/>
    </row>
    <row r="1124" spans="1:8">
      <c r="A1124"/>
      <c r="B1124"/>
      <c r="C1124"/>
      <c r="D1124"/>
      <c r="E1124"/>
      <c r="F1124"/>
      <c r="G1124"/>
      <c r="H1124"/>
    </row>
    <row r="1125" spans="1:8">
      <c r="A1125"/>
      <c r="B1125"/>
      <c r="C1125"/>
      <c r="D1125"/>
      <c r="E1125"/>
      <c r="F1125"/>
      <c r="G1125"/>
      <c r="H1125"/>
    </row>
    <row r="1126" spans="1:8">
      <c r="A1126"/>
      <c r="B1126"/>
      <c r="C1126"/>
      <c r="D1126"/>
      <c r="E1126"/>
      <c r="F1126"/>
      <c r="G1126"/>
      <c r="H1126"/>
    </row>
    <row r="1127" spans="1:8">
      <c r="A1127"/>
      <c r="B1127"/>
      <c r="C1127"/>
      <c r="D1127"/>
      <c r="E1127"/>
      <c r="F1127"/>
      <c r="G1127"/>
      <c r="H1127"/>
    </row>
    <row r="1128" spans="1:8">
      <c r="A1128"/>
      <c r="B1128"/>
      <c r="C1128"/>
      <c r="D1128"/>
      <c r="E1128"/>
      <c r="F1128"/>
      <c r="G1128"/>
      <c r="H1128"/>
    </row>
    <row r="1129" spans="1:8">
      <c r="A1129"/>
      <c r="B1129"/>
      <c r="C1129"/>
      <c r="D1129"/>
      <c r="E1129"/>
      <c r="F1129"/>
      <c r="G1129"/>
      <c r="H1129"/>
    </row>
    <row r="1130" spans="1:8">
      <c r="A1130"/>
      <c r="B1130"/>
      <c r="C1130"/>
      <c r="D1130"/>
      <c r="E1130"/>
      <c r="F1130"/>
      <c r="G1130"/>
      <c r="H1130"/>
    </row>
    <row r="1131" spans="1:8">
      <c r="A1131"/>
      <c r="B1131"/>
      <c r="C1131"/>
      <c r="D1131"/>
      <c r="E1131"/>
      <c r="F1131"/>
      <c r="G1131"/>
      <c r="H1131"/>
    </row>
    <row r="1132" spans="1:8">
      <c r="A1132"/>
      <c r="B1132"/>
      <c r="C1132"/>
      <c r="D1132"/>
      <c r="E1132"/>
      <c r="F1132"/>
      <c r="G1132"/>
      <c r="H1132"/>
    </row>
    <row r="1133" spans="1:8">
      <c r="A1133"/>
      <c r="B1133"/>
      <c r="C1133"/>
      <c r="D1133"/>
      <c r="E1133"/>
      <c r="F1133"/>
      <c r="G1133"/>
      <c r="H1133"/>
    </row>
    <row r="1134" spans="1:8">
      <c r="A1134"/>
      <c r="B1134"/>
      <c r="C1134"/>
      <c r="D1134"/>
      <c r="E1134"/>
      <c r="F1134"/>
      <c r="G1134"/>
      <c r="H1134"/>
    </row>
    <row r="1135" spans="1:8">
      <c r="A1135"/>
      <c r="B1135"/>
      <c r="C1135"/>
      <c r="D1135"/>
      <c r="E1135"/>
      <c r="F1135"/>
      <c r="G1135"/>
      <c r="H1135"/>
    </row>
    <row r="1136" spans="1:8">
      <c r="A1136"/>
      <c r="B1136"/>
      <c r="C1136"/>
      <c r="D1136"/>
      <c r="E1136"/>
      <c r="F1136"/>
      <c r="G1136"/>
      <c r="H1136"/>
    </row>
    <row r="1137" spans="1:8">
      <c r="A1137"/>
      <c r="B1137"/>
      <c r="C1137"/>
      <c r="D1137"/>
      <c r="E1137"/>
      <c r="F1137"/>
      <c r="G1137"/>
      <c r="H1137"/>
    </row>
    <row r="1138" spans="1:8">
      <c r="A1138"/>
      <c r="B1138"/>
      <c r="C1138"/>
      <c r="D1138"/>
      <c r="E1138"/>
      <c r="F1138"/>
      <c r="G1138"/>
      <c r="H1138"/>
    </row>
    <row r="1139" spans="1:8">
      <c r="A1139"/>
      <c r="B1139"/>
      <c r="C1139"/>
      <c r="D1139"/>
      <c r="E1139"/>
      <c r="F1139"/>
      <c r="G1139"/>
      <c r="H1139"/>
    </row>
    <row r="1140" spans="1:8">
      <c r="A1140"/>
      <c r="B1140"/>
      <c r="C1140"/>
      <c r="D1140"/>
      <c r="E1140"/>
      <c r="F1140"/>
      <c r="G1140"/>
      <c r="H1140"/>
    </row>
    <row r="1141" spans="1:8">
      <c r="A1141"/>
      <c r="B1141"/>
      <c r="C1141"/>
      <c r="D1141"/>
      <c r="E1141"/>
      <c r="F1141"/>
      <c r="G1141"/>
      <c r="H1141"/>
    </row>
    <row r="1142" spans="1:8">
      <c r="A1142"/>
      <c r="B1142"/>
      <c r="C1142"/>
      <c r="D1142"/>
      <c r="E1142"/>
      <c r="F1142"/>
      <c r="G1142"/>
      <c r="H1142"/>
    </row>
    <row r="1143" spans="1:8">
      <c r="A1143"/>
      <c r="B1143"/>
      <c r="C1143"/>
      <c r="D1143"/>
      <c r="E1143"/>
      <c r="F1143"/>
      <c r="G1143"/>
      <c r="H1143"/>
    </row>
    <row r="1144" spans="1:8">
      <c r="A1144"/>
      <c r="B1144"/>
      <c r="C1144"/>
      <c r="D1144"/>
      <c r="E1144"/>
      <c r="F1144"/>
      <c r="G1144"/>
      <c r="H1144"/>
    </row>
    <row r="1145" spans="1:8">
      <c r="A1145"/>
      <c r="B1145"/>
      <c r="C1145"/>
      <c r="D1145"/>
      <c r="E1145"/>
      <c r="F1145"/>
      <c r="G1145"/>
      <c r="H1145"/>
    </row>
    <row r="1146" spans="1:8">
      <c r="A1146"/>
      <c r="B1146"/>
      <c r="C1146"/>
      <c r="D1146"/>
      <c r="E1146"/>
      <c r="F1146"/>
      <c r="G1146"/>
      <c r="H1146"/>
    </row>
    <row r="1147" spans="1:8">
      <c r="A1147"/>
      <c r="B1147"/>
      <c r="C1147"/>
      <c r="D1147"/>
      <c r="E1147"/>
      <c r="F1147"/>
      <c r="G1147"/>
      <c r="H1147"/>
    </row>
    <row r="1148" spans="1:8">
      <c r="A1148"/>
      <c r="B1148"/>
      <c r="C1148"/>
      <c r="D1148"/>
      <c r="E1148"/>
      <c r="F1148"/>
      <c r="G1148"/>
      <c r="H1148"/>
    </row>
    <row r="1149" spans="1:8">
      <c r="A1149"/>
      <c r="B1149"/>
      <c r="C1149"/>
      <c r="D1149"/>
      <c r="E1149"/>
      <c r="F1149"/>
      <c r="G1149"/>
      <c r="H1149"/>
    </row>
    <row r="1150" spans="1:8">
      <c r="A1150"/>
      <c r="B1150"/>
      <c r="C1150"/>
      <c r="D1150"/>
      <c r="E1150"/>
      <c r="F1150"/>
      <c r="G1150"/>
      <c r="H1150"/>
    </row>
    <row r="1151" spans="1:8">
      <c r="A1151"/>
      <c r="B1151"/>
      <c r="C1151"/>
      <c r="D1151"/>
      <c r="E1151"/>
      <c r="F1151"/>
      <c r="G1151"/>
      <c r="H1151"/>
    </row>
    <row r="1152" spans="1:8">
      <c r="A1152"/>
      <c r="B1152"/>
      <c r="C1152"/>
      <c r="D1152"/>
      <c r="E1152"/>
      <c r="F1152"/>
      <c r="G1152"/>
      <c r="H1152"/>
    </row>
    <row r="1153" spans="1:8">
      <c r="A1153"/>
      <c r="B1153"/>
      <c r="C1153"/>
      <c r="D1153"/>
      <c r="E1153"/>
      <c r="F1153"/>
      <c r="G1153"/>
      <c r="H1153"/>
    </row>
    <row r="1154" spans="1:8">
      <c r="A1154"/>
      <c r="B1154"/>
      <c r="C1154"/>
      <c r="D1154"/>
      <c r="E1154"/>
      <c r="F1154"/>
      <c r="G1154"/>
      <c r="H1154"/>
    </row>
    <row r="1155" spans="1:8">
      <c r="A1155"/>
      <c r="B1155"/>
      <c r="C1155"/>
      <c r="D1155"/>
      <c r="E1155"/>
      <c r="F1155"/>
      <c r="G1155"/>
      <c r="H1155"/>
    </row>
    <row r="1156" spans="1:8">
      <c r="A1156"/>
      <c r="B1156"/>
      <c r="C1156"/>
      <c r="D1156"/>
      <c r="E1156"/>
      <c r="F1156"/>
      <c r="G1156"/>
      <c r="H1156"/>
    </row>
    <row r="1157" spans="1:8">
      <c r="A1157"/>
      <c r="B1157"/>
      <c r="C1157"/>
      <c r="D1157"/>
      <c r="E1157"/>
      <c r="F1157"/>
      <c r="G1157"/>
      <c r="H1157"/>
    </row>
    <row r="1158" spans="1:8">
      <c r="A1158"/>
      <c r="B1158"/>
      <c r="C1158"/>
      <c r="D1158"/>
      <c r="E1158"/>
      <c r="F1158"/>
      <c r="G1158"/>
      <c r="H1158"/>
    </row>
    <row r="1159" spans="1:8">
      <c r="A1159"/>
      <c r="B1159"/>
      <c r="C1159"/>
      <c r="D1159"/>
      <c r="E1159"/>
      <c r="F1159"/>
      <c r="G1159"/>
      <c r="H1159"/>
    </row>
    <row r="1160" spans="1:8">
      <c r="A1160"/>
      <c r="B1160"/>
      <c r="C1160"/>
      <c r="D1160"/>
      <c r="E1160"/>
      <c r="F1160"/>
      <c r="G1160"/>
      <c r="H1160"/>
    </row>
    <row r="1161" spans="1:8">
      <c r="A1161"/>
      <c r="B1161"/>
      <c r="C1161"/>
      <c r="D1161"/>
      <c r="E1161"/>
      <c r="F1161"/>
      <c r="G1161"/>
      <c r="H1161"/>
    </row>
    <row r="1162" spans="1:8">
      <c r="A1162"/>
      <c r="B1162"/>
      <c r="C1162"/>
      <c r="D1162"/>
      <c r="E1162"/>
      <c r="F1162"/>
      <c r="G1162"/>
      <c r="H1162"/>
    </row>
    <row r="1163" spans="1:8">
      <c r="A1163"/>
      <c r="B1163"/>
      <c r="C1163"/>
      <c r="D1163"/>
      <c r="E1163"/>
      <c r="F1163"/>
      <c r="G1163"/>
      <c r="H1163"/>
    </row>
    <row r="1164" spans="1:8">
      <c r="A1164"/>
      <c r="B1164"/>
      <c r="C1164"/>
      <c r="D1164"/>
      <c r="E1164"/>
      <c r="F1164"/>
      <c r="G1164"/>
      <c r="H1164"/>
    </row>
    <row r="1165" spans="1:8">
      <c r="A1165"/>
      <c r="B1165"/>
      <c r="C1165"/>
      <c r="D1165"/>
      <c r="E1165"/>
      <c r="F1165"/>
      <c r="G1165"/>
      <c r="H1165"/>
    </row>
    <row r="1166" spans="1:8">
      <c r="A1166"/>
      <c r="B1166"/>
      <c r="C1166"/>
      <c r="D1166"/>
      <c r="E1166"/>
      <c r="F1166"/>
      <c r="G1166"/>
      <c r="H1166"/>
    </row>
    <row r="1167" spans="1:8">
      <c r="A1167"/>
      <c r="B1167"/>
      <c r="C1167"/>
      <c r="D1167"/>
      <c r="E1167"/>
      <c r="F1167"/>
      <c r="G1167"/>
      <c r="H1167"/>
    </row>
    <row r="1168" spans="1:8">
      <c r="A1168"/>
      <c r="B1168"/>
      <c r="C1168"/>
      <c r="D1168"/>
      <c r="E1168"/>
      <c r="F1168"/>
      <c r="G1168"/>
      <c r="H1168"/>
    </row>
    <row r="1169" spans="1:8">
      <c r="A1169"/>
      <c r="B1169"/>
      <c r="C1169"/>
      <c r="D1169"/>
      <c r="E1169"/>
      <c r="F1169"/>
      <c r="G1169"/>
      <c r="H1169"/>
    </row>
    <row r="1170" spans="1:8">
      <c r="A1170"/>
      <c r="B1170"/>
      <c r="C1170"/>
      <c r="D1170"/>
      <c r="E1170"/>
      <c r="F1170"/>
      <c r="G1170"/>
      <c r="H1170"/>
    </row>
    <row r="1171" spans="1:8">
      <c r="A1171"/>
      <c r="B1171"/>
      <c r="C1171"/>
      <c r="D1171"/>
      <c r="E1171"/>
      <c r="F1171"/>
      <c r="G1171"/>
      <c r="H1171"/>
    </row>
    <row r="1172" spans="1:8">
      <c r="A1172"/>
      <c r="B1172"/>
      <c r="C1172"/>
      <c r="D1172"/>
      <c r="E1172"/>
      <c r="F1172"/>
      <c r="G1172"/>
      <c r="H1172"/>
    </row>
    <row r="1173" spans="1:8">
      <c r="A1173"/>
      <c r="B1173"/>
      <c r="C1173"/>
      <c r="D1173"/>
      <c r="E1173"/>
      <c r="F1173"/>
      <c r="G1173"/>
      <c r="H1173"/>
    </row>
    <row r="1174" spans="1:8">
      <c r="A1174"/>
      <c r="B1174"/>
      <c r="C1174"/>
      <c r="D1174"/>
      <c r="E1174"/>
      <c r="F1174"/>
      <c r="G1174"/>
      <c r="H1174"/>
    </row>
    <row r="1175" spans="1:8">
      <c r="A1175"/>
      <c r="B1175"/>
      <c r="C1175"/>
      <c r="D1175"/>
      <c r="E1175"/>
      <c r="F1175"/>
      <c r="G1175"/>
      <c r="H1175"/>
    </row>
    <row r="1176" spans="1:8">
      <c r="A1176"/>
      <c r="B1176"/>
      <c r="C1176"/>
      <c r="D1176"/>
      <c r="E1176"/>
      <c r="F1176"/>
      <c r="G1176"/>
      <c r="H1176"/>
    </row>
    <row r="1177" spans="1:8">
      <c r="A1177"/>
      <c r="B1177"/>
      <c r="C1177"/>
      <c r="D1177"/>
      <c r="E1177"/>
      <c r="F1177"/>
      <c r="G1177"/>
      <c r="H1177"/>
    </row>
    <row r="1178" spans="1:8">
      <c r="A1178"/>
      <c r="B1178"/>
      <c r="C1178"/>
      <c r="D1178"/>
      <c r="E1178"/>
      <c r="F1178"/>
      <c r="G1178"/>
      <c r="H1178"/>
    </row>
    <row r="1179" spans="1:8">
      <c r="A1179"/>
      <c r="B1179"/>
      <c r="C1179"/>
      <c r="D1179"/>
      <c r="E1179"/>
      <c r="F1179"/>
      <c r="G1179"/>
      <c r="H1179"/>
    </row>
    <row r="1180" spans="1:8">
      <c r="A1180"/>
      <c r="B1180"/>
      <c r="C1180"/>
      <c r="D1180"/>
      <c r="E1180"/>
      <c r="F1180"/>
      <c r="G1180"/>
      <c r="H1180"/>
    </row>
    <row r="1181" spans="1:8">
      <c r="A1181"/>
      <c r="B1181"/>
      <c r="C1181"/>
      <c r="D1181"/>
      <c r="E1181"/>
      <c r="F1181"/>
      <c r="G1181"/>
      <c r="H1181"/>
    </row>
    <row r="1182" spans="1:8">
      <c r="A1182"/>
      <c r="B1182"/>
      <c r="C1182"/>
      <c r="D1182"/>
      <c r="E1182"/>
      <c r="F1182"/>
      <c r="G1182"/>
      <c r="H1182"/>
    </row>
    <row r="1183" spans="1:8">
      <c r="A1183"/>
      <c r="B1183"/>
      <c r="C1183"/>
      <c r="D1183"/>
      <c r="E1183"/>
      <c r="F1183"/>
      <c r="G1183"/>
      <c r="H1183"/>
    </row>
    <row r="1184" spans="1:8">
      <c r="A1184"/>
      <c r="B1184"/>
      <c r="C1184"/>
      <c r="D1184"/>
      <c r="E1184"/>
      <c r="F1184"/>
      <c r="G1184"/>
      <c r="H1184"/>
    </row>
    <row r="1185" spans="1:8">
      <c r="A1185"/>
      <c r="B1185"/>
      <c r="C1185"/>
      <c r="D1185"/>
      <c r="E1185"/>
      <c r="F1185"/>
      <c r="G1185"/>
      <c r="H1185"/>
    </row>
    <row r="1186" spans="1:8">
      <c r="A1186"/>
      <c r="B1186"/>
      <c r="C1186"/>
      <c r="D1186"/>
      <c r="E1186"/>
      <c r="F1186"/>
      <c r="G1186"/>
      <c r="H1186"/>
    </row>
    <row r="1187" spans="1:8">
      <c r="A1187"/>
      <c r="B1187"/>
      <c r="C1187"/>
      <c r="D1187"/>
      <c r="E1187"/>
      <c r="F1187"/>
      <c r="G1187"/>
      <c r="H1187"/>
    </row>
    <row r="1188" spans="1:8">
      <c r="A1188"/>
      <c r="B1188"/>
      <c r="C1188"/>
      <c r="D1188"/>
      <c r="E1188"/>
      <c r="F1188"/>
      <c r="G1188"/>
      <c r="H1188"/>
    </row>
    <row r="1189" spans="1:8">
      <c r="A1189"/>
      <c r="B1189"/>
      <c r="C1189"/>
      <c r="D1189"/>
      <c r="E1189"/>
      <c r="F1189"/>
      <c r="G1189"/>
      <c r="H1189"/>
    </row>
    <row r="1190" spans="1:8">
      <c r="A1190"/>
      <c r="B1190"/>
      <c r="C1190"/>
      <c r="D1190"/>
      <c r="E1190"/>
      <c r="F1190"/>
      <c r="G1190"/>
      <c r="H1190"/>
    </row>
    <row r="1191" spans="1:8">
      <c r="A1191"/>
      <c r="B1191"/>
      <c r="C1191"/>
      <c r="D1191"/>
      <c r="E1191"/>
      <c r="F1191"/>
      <c r="G1191"/>
      <c r="H1191"/>
    </row>
    <row r="1192" spans="1:8">
      <c r="A1192"/>
      <c r="B1192"/>
      <c r="C1192"/>
      <c r="D1192"/>
      <c r="E1192"/>
      <c r="F1192"/>
      <c r="G1192"/>
      <c r="H1192"/>
    </row>
    <row r="1193" spans="1:8">
      <c r="A1193"/>
      <c r="B1193"/>
      <c r="C1193"/>
      <c r="D1193"/>
      <c r="E1193"/>
      <c r="F1193"/>
      <c r="G1193"/>
      <c r="H1193"/>
    </row>
    <row r="1194" spans="1:8">
      <c r="A1194"/>
      <c r="B1194"/>
      <c r="C1194"/>
      <c r="D1194"/>
      <c r="E1194"/>
      <c r="F1194"/>
      <c r="G1194"/>
      <c r="H1194"/>
    </row>
    <row r="1195" spans="1:8">
      <c r="A1195"/>
      <c r="B1195"/>
      <c r="C1195"/>
      <c r="D1195"/>
      <c r="E1195"/>
      <c r="F1195"/>
      <c r="G1195"/>
      <c r="H1195"/>
    </row>
    <row r="1196" spans="1:8">
      <c r="A1196"/>
      <c r="B1196"/>
      <c r="C1196"/>
      <c r="D1196"/>
      <c r="E1196"/>
      <c r="F1196"/>
      <c r="G1196"/>
      <c r="H1196"/>
    </row>
    <row r="1197" spans="1:8">
      <c r="A1197"/>
      <c r="B1197"/>
      <c r="C1197"/>
      <c r="D1197"/>
      <c r="E1197"/>
      <c r="F1197"/>
      <c r="G1197"/>
      <c r="H1197"/>
    </row>
    <row r="1198" spans="1:8">
      <c r="A1198"/>
      <c r="B1198"/>
      <c r="C1198"/>
      <c r="D1198"/>
      <c r="E1198"/>
      <c r="F1198"/>
      <c r="G1198"/>
      <c r="H1198"/>
    </row>
    <row r="1199" spans="1:8">
      <c r="A1199"/>
      <c r="B1199"/>
      <c r="C1199"/>
      <c r="D1199"/>
      <c r="E1199"/>
      <c r="F1199"/>
      <c r="G1199"/>
      <c r="H1199"/>
    </row>
    <row r="1200" spans="1:8">
      <c r="A1200"/>
      <c r="B1200"/>
      <c r="C1200"/>
      <c r="D1200"/>
      <c r="E1200"/>
      <c r="F1200"/>
      <c r="G1200"/>
      <c r="H1200"/>
    </row>
    <row r="1201" spans="1:8">
      <c r="A1201"/>
      <c r="B1201"/>
      <c r="C1201"/>
      <c r="D1201"/>
      <c r="E1201"/>
      <c r="F1201"/>
      <c r="G1201"/>
      <c r="H1201"/>
    </row>
    <row r="1202" spans="1:8">
      <c r="A1202"/>
      <c r="B1202"/>
      <c r="C1202"/>
      <c r="D1202"/>
      <c r="E1202"/>
      <c r="F1202"/>
      <c r="G1202"/>
      <c r="H1202"/>
    </row>
    <row r="1203" spans="1:8">
      <c r="A1203"/>
      <c r="B1203"/>
      <c r="C1203"/>
      <c r="D1203"/>
      <c r="E1203"/>
      <c r="F1203"/>
      <c r="G1203"/>
      <c r="H1203"/>
    </row>
    <row r="1204" spans="1:8">
      <c r="A1204"/>
      <c r="B1204"/>
      <c r="C1204"/>
      <c r="D1204"/>
      <c r="E1204"/>
      <c r="F1204"/>
      <c r="G1204"/>
      <c r="H1204"/>
    </row>
    <row r="1205" spans="1:8">
      <c r="A1205"/>
      <c r="B1205"/>
      <c r="C1205"/>
      <c r="D1205"/>
      <c r="E1205"/>
      <c r="F1205"/>
      <c r="G1205"/>
      <c r="H1205"/>
    </row>
    <row r="1206" spans="1:8">
      <c r="A1206"/>
      <c r="B1206"/>
      <c r="C1206"/>
      <c r="D1206"/>
      <c r="E1206"/>
      <c r="F1206"/>
      <c r="G1206"/>
      <c r="H1206"/>
    </row>
    <row r="1207" spans="1:8">
      <c r="A1207"/>
      <c r="B1207"/>
      <c r="C1207"/>
      <c r="D1207"/>
      <c r="E1207"/>
      <c r="F1207"/>
      <c r="G1207"/>
      <c r="H1207"/>
    </row>
    <row r="1208" spans="1:8">
      <c r="A1208"/>
      <c r="B1208"/>
      <c r="C1208"/>
      <c r="D1208"/>
      <c r="E1208"/>
      <c r="F1208"/>
      <c r="G1208"/>
      <c r="H1208"/>
    </row>
    <row r="1209" spans="1:8">
      <c r="A1209"/>
      <c r="B1209"/>
      <c r="C1209"/>
      <c r="D1209"/>
      <c r="E1209"/>
      <c r="F1209"/>
      <c r="G1209"/>
      <c r="H1209"/>
    </row>
    <row r="1210" spans="1:8">
      <c r="A1210"/>
      <c r="B1210"/>
      <c r="C1210"/>
      <c r="D1210"/>
      <c r="E1210"/>
      <c r="F1210"/>
      <c r="G1210"/>
      <c r="H1210"/>
    </row>
    <row r="1211" spans="1:8">
      <c r="A1211"/>
      <c r="B1211"/>
      <c r="C1211"/>
      <c r="D1211"/>
      <c r="E1211"/>
      <c r="F1211"/>
      <c r="G1211"/>
      <c r="H1211"/>
    </row>
    <row r="1212" spans="1:8">
      <c r="A1212"/>
      <c r="B1212"/>
      <c r="C1212"/>
      <c r="D1212"/>
      <c r="E1212"/>
      <c r="F1212"/>
      <c r="G1212"/>
      <c r="H1212"/>
    </row>
    <row r="1213" spans="1:8">
      <c r="A1213"/>
      <c r="B1213"/>
      <c r="C1213"/>
      <c r="D1213"/>
      <c r="E1213"/>
      <c r="F1213"/>
      <c r="G1213"/>
      <c r="H1213"/>
    </row>
    <row r="1214" spans="1:8">
      <c r="A1214"/>
      <c r="B1214"/>
      <c r="C1214"/>
      <c r="D1214"/>
      <c r="E1214"/>
      <c r="F1214"/>
      <c r="G1214"/>
      <c r="H1214"/>
    </row>
    <row r="1215" spans="1:8">
      <c r="A1215"/>
      <c r="B1215"/>
      <c r="C1215"/>
      <c r="D1215"/>
      <c r="E1215"/>
      <c r="F1215"/>
      <c r="G1215"/>
      <c r="H1215"/>
    </row>
    <row r="1216" spans="1:8">
      <c r="A1216"/>
      <c r="B1216"/>
      <c r="C1216"/>
      <c r="D1216"/>
      <c r="E1216"/>
      <c r="F1216"/>
      <c r="G1216"/>
      <c r="H1216"/>
    </row>
    <row r="1217" spans="1:8">
      <c r="A1217"/>
      <c r="B1217"/>
      <c r="C1217"/>
      <c r="D1217"/>
      <c r="E1217"/>
      <c r="F1217"/>
      <c r="G1217"/>
      <c r="H1217"/>
    </row>
    <row r="1218" spans="1:8">
      <c r="A1218"/>
      <c r="B1218"/>
      <c r="C1218"/>
      <c r="D1218"/>
      <c r="E1218"/>
      <c r="F1218"/>
      <c r="G1218"/>
      <c r="H1218"/>
    </row>
    <row r="1219" spans="1:8">
      <c r="A1219"/>
      <c r="B1219"/>
      <c r="C1219"/>
      <c r="D1219"/>
      <c r="E1219"/>
      <c r="F1219"/>
      <c r="G1219"/>
      <c r="H1219"/>
    </row>
    <row r="1220" spans="1:8">
      <c r="A1220"/>
      <c r="B1220"/>
      <c r="C1220"/>
      <c r="D1220"/>
      <c r="E1220"/>
      <c r="F1220"/>
      <c r="G1220"/>
      <c r="H1220"/>
    </row>
    <row r="1221" spans="1:8">
      <c r="A1221"/>
      <c r="B1221"/>
      <c r="C1221"/>
      <c r="D1221"/>
      <c r="E1221"/>
      <c r="F1221"/>
      <c r="G1221"/>
      <c r="H1221"/>
    </row>
    <row r="1222" spans="1:8">
      <c r="A1222"/>
      <c r="B1222"/>
      <c r="C1222"/>
      <c r="D1222"/>
      <c r="E1222"/>
      <c r="F1222"/>
      <c r="G1222"/>
      <c r="H1222"/>
    </row>
    <row r="1223" spans="1:8">
      <c r="A1223"/>
      <c r="B1223"/>
      <c r="C1223"/>
      <c r="D1223"/>
      <c r="E1223"/>
      <c r="F1223"/>
      <c r="G1223"/>
      <c r="H1223"/>
    </row>
    <row r="1224" spans="1:8">
      <c r="A1224"/>
      <c r="B1224"/>
      <c r="C1224"/>
      <c r="D1224"/>
      <c r="E1224"/>
      <c r="F1224"/>
      <c r="G1224"/>
      <c r="H1224"/>
    </row>
    <row r="1225" spans="1:8">
      <c r="A1225"/>
      <c r="B1225"/>
      <c r="C1225"/>
      <c r="D1225"/>
      <c r="E1225"/>
      <c r="F1225"/>
      <c r="G1225"/>
      <c r="H1225"/>
    </row>
    <row r="1226" spans="1:8">
      <c r="A1226"/>
      <c r="B1226"/>
      <c r="C1226"/>
      <c r="D1226"/>
      <c r="E1226"/>
      <c r="F1226"/>
      <c r="G1226"/>
      <c r="H1226"/>
    </row>
    <row r="1227" spans="1:8">
      <c r="A1227"/>
      <c r="B1227"/>
      <c r="C1227"/>
      <c r="D1227"/>
      <c r="E1227"/>
      <c r="F1227"/>
      <c r="G1227"/>
      <c r="H1227"/>
    </row>
    <row r="1228" spans="1:8">
      <c r="A1228"/>
      <c r="B1228"/>
      <c r="C1228"/>
      <c r="D1228"/>
      <c r="E1228"/>
      <c r="F1228"/>
      <c r="G1228"/>
      <c r="H1228"/>
    </row>
    <row r="1229" spans="1:8">
      <c r="A1229"/>
      <c r="B1229"/>
      <c r="C1229"/>
      <c r="D1229"/>
      <c r="E1229"/>
      <c r="F1229"/>
      <c r="G1229"/>
      <c r="H1229"/>
    </row>
    <row r="1230" spans="1:8">
      <c r="A1230"/>
      <c r="B1230"/>
      <c r="C1230"/>
      <c r="D1230"/>
      <c r="E1230"/>
      <c r="F1230"/>
      <c r="G1230"/>
      <c r="H1230"/>
    </row>
    <row r="1231" spans="1:8">
      <c r="A1231"/>
      <c r="B1231"/>
      <c r="C1231"/>
      <c r="D1231"/>
      <c r="E1231"/>
      <c r="F1231"/>
      <c r="G1231"/>
      <c r="H1231"/>
    </row>
    <row r="1232" spans="1:8">
      <c r="A1232"/>
      <c r="B1232"/>
      <c r="C1232"/>
      <c r="D1232"/>
      <c r="E1232"/>
      <c r="F1232"/>
      <c r="G1232"/>
      <c r="H1232"/>
    </row>
    <row r="1233" spans="1:8">
      <c r="A1233"/>
      <c r="B1233"/>
      <c r="C1233"/>
      <c r="D1233"/>
      <c r="E1233"/>
      <c r="F1233"/>
      <c r="G1233"/>
      <c r="H1233"/>
    </row>
    <row r="1234" spans="1:8">
      <c r="A1234"/>
      <c r="B1234"/>
      <c r="C1234"/>
      <c r="D1234"/>
      <c r="E1234"/>
      <c r="F1234"/>
      <c r="G1234"/>
      <c r="H1234"/>
    </row>
    <row r="1235" spans="1:8">
      <c r="A1235"/>
      <c r="B1235"/>
      <c r="C1235"/>
      <c r="D1235"/>
      <c r="E1235"/>
      <c r="F1235"/>
      <c r="G1235"/>
      <c r="H1235"/>
    </row>
    <row r="1236" spans="1:8">
      <c r="A1236"/>
      <c r="B1236"/>
      <c r="C1236"/>
      <c r="D1236"/>
      <c r="E1236"/>
      <c r="F1236"/>
      <c r="G1236"/>
      <c r="H1236"/>
    </row>
    <row r="1237" spans="1:8">
      <c r="A1237"/>
      <c r="B1237"/>
      <c r="C1237"/>
      <c r="D1237"/>
      <c r="E1237"/>
      <c r="F1237"/>
      <c r="G1237"/>
      <c r="H1237"/>
    </row>
    <row r="1238" spans="1:8">
      <c r="A1238"/>
      <c r="B1238"/>
      <c r="C1238"/>
      <c r="D1238"/>
      <c r="E1238"/>
      <c r="F1238"/>
      <c r="G1238"/>
      <c r="H1238"/>
    </row>
    <row r="1239" spans="1:8">
      <c r="A1239"/>
      <c r="B1239"/>
      <c r="C1239"/>
      <c r="D1239"/>
      <c r="E1239"/>
      <c r="F1239"/>
      <c r="G1239"/>
      <c r="H1239"/>
    </row>
    <row r="1240" spans="1:8">
      <c r="A1240"/>
      <c r="B1240"/>
      <c r="C1240"/>
      <c r="D1240"/>
      <c r="E1240"/>
      <c r="F1240"/>
      <c r="G1240"/>
      <c r="H1240"/>
    </row>
    <row r="1241" spans="1:8">
      <c r="A1241"/>
      <c r="B1241"/>
      <c r="C1241"/>
      <c r="D1241"/>
      <c r="E1241"/>
      <c r="F1241"/>
      <c r="G1241"/>
      <c r="H1241"/>
    </row>
    <row r="1242" spans="1:8">
      <c r="A1242"/>
      <c r="B1242"/>
      <c r="C1242"/>
      <c r="D1242"/>
      <c r="E1242"/>
      <c r="F1242"/>
      <c r="G1242"/>
      <c r="H1242"/>
    </row>
    <row r="1243" spans="1:8">
      <c r="A1243"/>
      <c r="B1243"/>
      <c r="C1243"/>
      <c r="D1243"/>
      <c r="E1243"/>
      <c r="F1243"/>
      <c r="G1243"/>
      <c r="H1243"/>
    </row>
    <row r="1244" spans="1:8">
      <c r="A1244"/>
      <c r="B1244"/>
      <c r="C1244"/>
      <c r="D1244"/>
      <c r="E1244"/>
      <c r="F1244"/>
      <c r="G1244"/>
      <c r="H1244"/>
    </row>
    <row r="1245" spans="1:8">
      <c r="A1245"/>
      <c r="B1245"/>
      <c r="C1245"/>
      <c r="D1245"/>
      <c r="E1245"/>
      <c r="F1245"/>
      <c r="G1245"/>
      <c r="H1245"/>
    </row>
    <row r="1246" spans="1:8">
      <c r="A1246"/>
      <c r="B1246"/>
      <c r="C1246"/>
      <c r="D1246"/>
      <c r="E1246"/>
      <c r="F1246"/>
      <c r="G1246"/>
      <c r="H1246"/>
    </row>
    <row r="1247" spans="1:8">
      <c r="A1247"/>
      <c r="B1247"/>
      <c r="C1247"/>
      <c r="D1247"/>
      <c r="E1247"/>
      <c r="F1247"/>
      <c r="G1247"/>
      <c r="H1247"/>
    </row>
    <row r="1248" spans="1:8">
      <c r="A1248"/>
      <c r="B1248"/>
      <c r="C1248"/>
      <c r="D1248"/>
      <c r="E1248"/>
      <c r="F1248"/>
      <c r="G1248"/>
      <c r="H1248"/>
    </row>
    <row r="1249" spans="1:8">
      <c r="A1249"/>
      <c r="B1249"/>
      <c r="C1249"/>
      <c r="D1249"/>
      <c r="E1249"/>
      <c r="F1249"/>
      <c r="G1249"/>
      <c r="H1249"/>
    </row>
    <row r="1250" spans="1:8">
      <c r="A1250"/>
      <c r="B1250"/>
      <c r="C1250"/>
      <c r="D1250"/>
      <c r="E1250"/>
      <c r="F1250"/>
      <c r="G1250"/>
      <c r="H1250"/>
    </row>
    <row r="1251" spans="1:8">
      <c r="A1251"/>
      <c r="B1251"/>
      <c r="C1251"/>
      <c r="D1251"/>
      <c r="E1251"/>
      <c r="F1251"/>
      <c r="G1251"/>
      <c r="H1251"/>
    </row>
    <row r="1252" spans="1:8">
      <c r="A1252"/>
      <c r="B1252"/>
      <c r="C1252"/>
      <c r="D1252"/>
      <c r="E1252"/>
      <c r="F1252"/>
      <c r="G1252"/>
      <c r="H1252"/>
    </row>
    <row r="1253" spans="1:8">
      <c r="A1253"/>
      <c r="B1253"/>
      <c r="C1253"/>
      <c r="D1253"/>
      <c r="E1253"/>
      <c r="F1253"/>
      <c r="G1253"/>
      <c r="H1253"/>
    </row>
    <row r="1254" spans="1:8">
      <c r="A1254"/>
      <c r="B1254"/>
      <c r="C1254"/>
      <c r="D1254"/>
      <c r="E1254"/>
      <c r="F1254"/>
      <c r="G1254"/>
      <c r="H1254"/>
    </row>
    <row r="1255" spans="1:8">
      <c r="A1255"/>
      <c r="B1255"/>
      <c r="C1255"/>
      <c r="D1255"/>
      <c r="E1255"/>
      <c r="F1255"/>
      <c r="G1255"/>
      <c r="H1255"/>
    </row>
    <row r="1256" spans="1:8">
      <c r="A1256"/>
      <c r="B1256"/>
      <c r="C1256"/>
      <c r="D1256"/>
      <c r="E1256"/>
      <c r="F1256"/>
      <c r="G1256"/>
      <c r="H1256"/>
    </row>
    <row r="1257" spans="1:8">
      <c r="A1257"/>
      <c r="B1257"/>
      <c r="C1257"/>
      <c r="D1257"/>
      <c r="E1257"/>
      <c r="F1257"/>
      <c r="G1257"/>
      <c r="H1257"/>
    </row>
    <row r="1258" spans="1:8">
      <c r="A1258"/>
      <c r="B1258"/>
      <c r="C1258"/>
      <c r="D1258"/>
      <c r="E1258"/>
      <c r="F1258"/>
      <c r="G1258"/>
      <c r="H1258"/>
    </row>
    <row r="1259" spans="1:8">
      <c r="A1259"/>
      <c r="B1259"/>
      <c r="C1259"/>
      <c r="D1259"/>
      <c r="E1259"/>
      <c r="F1259"/>
      <c r="G1259"/>
      <c r="H1259"/>
    </row>
    <row r="1260" spans="1:8">
      <c r="A1260"/>
      <c r="B1260"/>
      <c r="C1260"/>
      <c r="D1260"/>
      <c r="E1260"/>
      <c r="F1260"/>
      <c r="G1260"/>
      <c r="H1260"/>
    </row>
    <row r="1261" spans="1:8">
      <c r="A1261"/>
      <c r="B1261"/>
      <c r="C1261"/>
      <c r="D1261"/>
      <c r="E1261"/>
      <c r="F1261"/>
      <c r="G1261"/>
      <c r="H1261"/>
    </row>
    <row r="1262" spans="1:8">
      <c r="A1262"/>
      <c r="B1262"/>
      <c r="C1262"/>
      <c r="D1262"/>
      <c r="E1262"/>
      <c r="F1262"/>
      <c r="G1262"/>
      <c r="H1262"/>
    </row>
    <row r="1263" spans="1:8">
      <c r="A1263"/>
      <c r="B1263"/>
      <c r="C1263"/>
      <c r="D1263"/>
      <c r="E1263"/>
      <c r="F1263"/>
      <c r="G1263"/>
      <c r="H1263"/>
    </row>
    <row r="1264" spans="1:8">
      <c r="A1264"/>
      <c r="B1264"/>
      <c r="C1264"/>
      <c r="D1264"/>
      <c r="E1264"/>
      <c r="F1264"/>
      <c r="G1264"/>
      <c r="H1264"/>
    </row>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c r="H1335"/>
    </row>
    <row r="1336" spans="1:8">
      <c r="A1336"/>
      <c r="B1336"/>
      <c r="C1336"/>
      <c r="D1336"/>
      <c r="E1336"/>
      <c r="F1336"/>
      <c r="G1336"/>
      <c r="H1336"/>
    </row>
    <row r="1337" spans="1:8">
      <c r="A1337"/>
      <c r="B1337"/>
      <c r="C1337"/>
      <c r="D1337"/>
      <c r="E1337"/>
      <c r="F1337"/>
      <c r="G1337"/>
      <c r="H1337"/>
    </row>
    <row r="1338" spans="1:8">
      <c r="A1338"/>
      <c r="B1338"/>
      <c r="C1338"/>
      <c r="D1338"/>
      <c r="E1338"/>
      <c r="F1338"/>
      <c r="G1338"/>
      <c r="H1338"/>
    </row>
    <row r="1339" spans="1:8">
      <c r="A1339"/>
      <c r="B1339"/>
      <c r="C1339"/>
      <c r="D1339"/>
      <c r="E1339"/>
      <c r="F1339"/>
      <c r="G1339"/>
      <c r="H1339"/>
    </row>
    <row r="1340" spans="1:8">
      <c r="A1340"/>
      <c r="B1340"/>
      <c r="C1340"/>
      <c r="D1340"/>
      <c r="E1340"/>
      <c r="F1340"/>
      <c r="G1340"/>
      <c r="H1340"/>
    </row>
    <row r="1341" spans="1:8">
      <c r="A1341"/>
      <c r="B1341"/>
      <c r="C1341"/>
      <c r="D1341"/>
      <c r="E1341"/>
      <c r="F1341"/>
      <c r="G1341"/>
      <c r="H1341"/>
    </row>
    <row r="1342" spans="1:8">
      <c r="A1342"/>
      <c r="B1342"/>
      <c r="C1342"/>
      <c r="D1342"/>
      <c r="E1342"/>
      <c r="F1342"/>
      <c r="G1342"/>
      <c r="H1342"/>
    </row>
    <row r="1343" spans="1:8">
      <c r="A1343"/>
      <c r="B1343"/>
      <c r="C1343"/>
      <c r="D1343"/>
      <c r="E1343"/>
      <c r="F1343"/>
      <c r="G1343"/>
      <c r="H1343"/>
    </row>
    <row r="1344" spans="1:8">
      <c r="A1344"/>
      <c r="B1344"/>
      <c r="C1344"/>
      <c r="D1344"/>
      <c r="E1344"/>
      <c r="F1344"/>
      <c r="G1344"/>
      <c r="H1344"/>
    </row>
    <row r="1345" spans="1:8">
      <c r="A1345"/>
      <c r="B1345"/>
      <c r="C1345"/>
      <c r="D1345"/>
      <c r="E1345"/>
      <c r="F1345"/>
      <c r="G1345"/>
      <c r="H1345"/>
    </row>
    <row r="1346" spans="1:8">
      <c r="A1346"/>
      <c r="B1346"/>
      <c r="C1346"/>
      <c r="D1346"/>
      <c r="E1346"/>
      <c r="F1346"/>
      <c r="G1346"/>
      <c r="H1346"/>
    </row>
    <row r="1347" spans="1:8">
      <c r="A1347"/>
      <c r="B1347"/>
      <c r="C1347"/>
      <c r="D1347"/>
      <c r="E1347"/>
      <c r="F1347"/>
      <c r="G1347"/>
      <c r="H1347"/>
    </row>
    <row r="1348" spans="1:8">
      <c r="A1348"/>
      <c r="B1348"/>
      <c r="C1348"/>
      <c r="D1348"/>
      <c r="E1348"/>
      <c r="F1348"/>
      <c r="G1348"/>
      <c r="H1348"/>
    </row>
    <row r="1349" spans="1:8">
      <c r="A1349"/>
      <c r="B1349"/>
      <c r="C1349"/>
      <c r="D1349"/>
      <c r="E1349"/>
      <c r="F1349"/>
      <c r="G1349"/>
      <c r="H1349"/>
    </row>
    <row r="1350" spans="1:8">
      <c r="A1350"/>
      <c r="B1350"/>
      <c r="C1350"/>
      <c r="D1350"/>
      <c r="E1350"/>
      <c r="F1350"/>
      <c r="G1350"/>
      <c r="H1350"/>
    </row>
    <row r="1351" spans="1:8">
      <c r="A1351"/>
      <c r="B1351"/>
      <c r="C1351"/>
      <c r="D1351"/>
      <c r="E1351"/>
      <c r="F1351"/>
      <c r="G1351"/>
      <c r="H1351"/>
    </row>
    <row r="1352" spans="1:8">
      <c r="A1352"/>
      <c r="B1352"/>
      <c r="C1352"/>
      <c r="D1352"/>
      <c r="E1352"/>
      <c r="F1352"/>
      <c r="G1352"/>
      <c r="H1352"/>
    </row>
    <row r="1353" spans="1:8">
      <c r="A1353"/>
      <c r="B1353"/>
      <c r="C1353"/>
      <c r="D1353"/>
      <c r="E1353"/>
      <c r="F1353"/>
      <c r="G1353"/>
      <c r="H1353"/>
    </row>
    <row r="1354" spans="1:8">
      <c r="A1354"/>
      <c r="B1354"/>
      <c r="C1354"/>
      <c r="D1354"/>
      <c r="E1354"/>
      <c r="F1354"/>
      <c r="G1354"/>
      <c r="H1354"/>
    </row>
    <row r="1355" spans="1:8">
      <c r="A1355"/>
      <c r="B1355"/>
      <c r="C1355"/>
      <c r="D1355"/>
      <c r="E1355"/>
      <c r="F1355"/>
      <c r="G1355"/>
      <c r="H1355"/>
    </row>
    <row r="1356" spans="1:8">
      <c r="A1356"/>
      <c r="B1356"/>
      <c r="C1356"/>
      <c r="D1356"/>
      <c r="E1356"/>
      <c r="F1356"/>
      <c r="G1356"/>
      <c r="H1356"/>
    </row>
    <row r="1357" spans="1:8">
      <c r="A1357"/>
      <c r="B1357"/>
      <c r="C1357"/>
      <c r="D1357"/>
      <c r="E1357"/>
      <c r="F1357"/>
      <c r="G1357"/>
      <c r="H1357"/>
    </row>
    <row r="1358" spans="1:8">
      <c r="A1358"/>
      <c r="B1358"/>
      <c r="C1358"/>
      <c r="D1358"/>
      <c r="E1358"/>
      <c r="F1358"/>
      <c r="G1358"/>
      <c r="H1358"/>
    </row>
    <row r="1359" spans="1:8">
      <c r="A1359"/>
      <c r="B1359"/>
      <c r="C1359"/>
      <c r="D1359"/>
      <c r="E1359"/>
      <c r="F1359"/>
      <c r="G1359"/>
      <c r="H1359"/>
    </row>
    <row r="1360" spans="1:8">
      <c r="A1360"/>
      <c r="B1360"/>
      <c r="C1360"/>
      <c r="D1360"/>
      <c r="E1360"/>
      <c r="F1360"/>
      <c r="G1360"/>
      <c r="H1360"/>
    </row>
    <row r="1361" spans="1:8">
      <c r="A1361"/>
      <c r="B1361"/>
      <c r="C1361"/>
      <c r="D1361"/>
      <c r="E1361"/>
      <c r="F1361"/>
      <c r="G1361"/>
      <c r="H1361"/>
    </row>
    <row r="1362" spans="1:8">
      <c r="A1362"/>
      <c r="B1362"/>
      <c r="C1362"/>
      <c r="D1362"/>
      <c r="E1362"/>
      <c r="F1362"/>
      <c r="G1362"/>
      <c r="H1362"/>
    </row>
    <row r="1363" spans="1:8">
      <c r="A1363"/>
      <c r="B1363"/>
      <c r="C1363"/>
      <c r="D1363"/>
      <c r="E1363"/>
      <c r="F1363"/>
      <c r="G1363"/>
      <c r="H1363"/>
    </row>
    <row r="1364" spans="1:8">
      <c r="A1364"/>
      <c r="B1364"/>
      <c r="C1364"/>
      <c r="D1364"/>
      <c r="E1364"/>
      <c r="F1364"/>
      <c r="G1364"/>
      <c r="H1364"/>
    </row>
    <row r="1365" spans="1:8">
      <c r="A1365"/>
      <c r="B1365"/>
      <c r="C1365"/>
      <c r="D1365"/>
      <c r="E1365"/>
      <c r="F1365"/>
      <c r="G1365"/>
      <c r="H1365"/>
    </row>
    <row r="1366" spans="1:8">
      <c r="A1366"/>
      <c r="B1366"/>
      <c r="C1366"/>
      <c r="D1366"/>
      <c r="E1366"/>
      <c r="F1366"/>
      <c r="G1366"/>
      <c r="H1366"/>
    </row>
    <row r="1367" spans="1:8">
      <c r="A1367"/>
      <c r="B1367"/>
      <c r="C1367"/>
      <c r="D1367"/>
      <c r="E1367"/>
      <c r="F1367"/>
      <c r="G1367"/>
      <c r="H1367"/>
    </row>
    <row r="1368" spans="1:8">
      <c r="A1368"/>
      <c r="B1368"/>
      <c r="C1368"/>
      <c r="D1368"/>
      <c r="E1368"/>
      <c r="F1368"/>
      <c r="G1368"/>
      <c r="H1368"/>
    </row>
    <row r="1369" spans="1:8">
      <c r="A1369"/>
      <c r="B1369"/>
      <c r="C1369"/>
      <c r="D1369"/>
      <c r="E1369"/>
      <c r="F1369"/>
      <c r="G1369"/>
      <c r="H1369"/>
    </row>
    <row r="1370" spans="1:8">
      <c r="A1370"/>
      <c r="B1370"/>
      <c r="C1370"/>
      <c r="D1370"/>
      <c r="E1370"/>
      <c r="F1370"/>
      <c r="G1370"/>
      <c r="H1370"/>
    </row>
    <row r="1371" spans="1:8">
      <c r="A1371"/>
      <c r="B1371"/>
      <c r="C1371"/>
      <c r="D1371"/>
      <c r="E1371"/>
      <c r="F1371"/>
      <c r="G1371"/>
      <c r="H1371"/>
    </row>
    <row r="1372" spans="1:8">
      <c r="A1372"/>
      <c r="B1372"/>
      <c r="C1372"/>
      <c r="D1372"/>
      <c r="E1372"/>
      <c r="F1372"/>
      <c r="G1372"/>
      <c r="H1372"/>
    </row>
    <row r="1373" spans="1:8">
      <c r="A1373"/>
      <c r="B1373"/>
      <c r="C1373"/>
      <c r="D1373"/>
      <c r="E1373"/>
      <c r="F1373"/>
      <c r="G1373"/>
      <c r="H1373"/>
    </row>
    <row r="1374" spans="1:8">
      <c r="A1374"/>
      <c r="B1374"/>
      <c r="C1374"/>
      <c r="D1374"/>
      <c r="E1374"/>
      <c r="F1374"/>
      <c r="G1374"/>
      <c r="H1374"/>
    </row>
    <row r="1375" spans="1:8">
      <c r="A1375"/>
      <c r="B1375"/>
      <c r="C1375"/>
      <c r="D1375"/>
      <c r="E1375"/>
      <c r="F1375"/>
      <c r="G1375"/>
      <c r="H1375"/>
    </row>
    <row r="1376" spans="1:8">
      <c r="A1376"/>
      <c r="B1376"/>
      <c r="C1376"/>
      <c r="D1376"/>
      <c r="E1376"/>
      <c r="F1376"/>
      <c r="G1376"/>
      <c r="H1376"/>
    </row>
    <row r="1377" spans="1:8">
      <c r="A1377"/>
      <c r="B1377"/>
      <c r="C1377"/>
      <c r="D1377"/>
      <c r="E1377"/>
      <c r="F1377"/>
      <c r="G1377"/>
      <c r="H1377"/>
    </row>
    <row r="1378" spans="1:8">
      <c r="A1378"/>
      <c r="B1378"/>
      <c r="C1378"/>
      <c r="D1378"/>
      <c r="E1378"/>
      <c r="F1378"/>
      <c r="G1378"/>
      <c r="H1378"/>
    </row>
    <row r="1379" spans="1:8">
      <c r="A1379"/>
      <c r="B1379"/>
      <c r="C1379"/>
      <c r="D1379"/>
      <c r="E1379"/>
      <c r="F1379"/>
      <c r="G1379"/>
      <c r="H1379"/>
    </row>
    <row r="1380" spans="1:8">
      <c r="A1380"/>
      <c r="B1380"/>
      <c r="C1380"/>
      <c r="D1380"/>
      <c r="E1380"/>
      <c r="F1380"/>
      <c r="G1380"/>
      <c r="H1380"/>
    </row>
    <row r="1381" spans="1:8">
      <c r="A1381"/>
      <c r="B1381"/>
      <c r="C1381"/>
      <c r="D1381"/>
      <c r="E1381"/>
      <c r="F1381"/>
      <c r="G1381"/>
      <c r="H1381"/>
    </row>
    <row r="1382" spans="1:8">
      <c r="A1382"/>
      <c r="B1382"/>
      <c r="C1382"/>
      <c r="D1382"/>
      <c r="E1382"/>
      <c r="F1382"/>
      <c r="G1382"/>
      <c r="H1382"/>
    </row>
    <row r="1383" spans="1:8">
      <c r="A1383"/>
      <c r="B1383"/>
      <c r="C1383"/>
      <c r="D1383"/>
      <c r="E1383"/>
      <c r="F1383"/>
      <c r="G1383"/>
      <c r="H1383"/>
    </row>
    <row r="1384" spans="1:8">
      <c r="A1384"/>
      <c r="B1384"/>
      <c r="C1384"/>
      <c r="D1384"/>
      <c r="E1384"/>
      <c r="F1384"/>
      <c r="G1384"/>
      <c r="H1384"/>
    </row>
    <row r="1385" spans="1:8">
      <c r="A1385"/>
      <c r="B1385"/>
      <c r="C1385"/>
      <c r="D1385"/>
      <c r="E1385"/>
      <c r="F1385"/>
      <c r="G1385"/>
      <c r="H1385"/>
    </row>
    <row r="1386" spans="1:8">
      <c r="A1386"/>
      <c r="B1386"/>
      <c r="C1386"/>
      <c r="D1386"/>
      <c r="E1386"/>
      <c r="F1386"/>
      <c r="G1386"/>
      <c r="H1386"/>
    </row>
    <row r="1387" spans="1:8">
      <c r="A1387"/>
      <c r="B1387"/>
      <c r="C1387"/>
      <c r="D1387"/>
      <c r="E1387"/>
      <c r="F1387"/>
      <c r="G1387"/>
      <c r="H1387"/>
    </row>
    <row r="1388" spans="1:8">
      <c r="A1388"/>
      <c r="B1388"/>
      <c r="C1388"/>
      <c r="D1388"/>
      <c r="E1388"/>
      <c r="F1388"/>
      <c r="G1388"/>
      <c r="H1388"/>
    </row>
    <row r="1389" spans="1:8">
      <c r="A1389"/>
      <c r="B1389"/>
      <c r="C1389"/>
      <c r="D1389"/>
      <c r="E1389"/>
      <c r="F1389"/>
      <c r="G1389"/>
      <c r="H1389"/>
    </row>
    <row r="1390" spans="1:8">
      <c r="A1390"/>
      <c r="B1390"/>
      <c r="C1390"/>
      <c r="D1390"/>
      <c r="E1390"/>
      <c r="F1390"/>
      <c r="G1390"/>
      <c r="H1390"/>
    </row>
    <row r="1391" spans="1:8">
      <c r="A1391"/>
      <c r="B1391"/>
      <c r="C1391"/>
      <c r="D1391"/>
      <c r="E1391"/>
      <c r="F1391"/>
      <c r="G1391"/>
      <c r="H1391"/>
    </row>
    <row r="1392" spans="1:8">
      <c r="A1392"/>
      <c r="B1392"/>
      <c r="C1392"/>
      <c r="D1392"/>
      <c r="E1392"/>
      <c r="F1392"/>
      <c r="G1392"/>
      <c r="H1392"/>
    </row>
    <row r="1393" spans="1:8">
      <c r="A1393"/>
      <c r="B1393"/>
      <c r="C1393"/>
      <c r="D1393"/>
      <c r="E1393"/>
      <c r="F1393"/>
      <c r="G1393"/>
      <c r="H1393"/>
    </row>
    <row r="1394" spans="1:8">
      <c r="A1394"/>
      <c r="B1394"/>
      <c r="C1394"/>
      <c r="D1394"/>
      <c r="E1394"/>
      <c r="F1394"/>
      <c r="G1394"/>
      <c r="H1394"/>
    </row>
    <row r="1395" spans="1:8">
      <c r="A1395"/>
      <c r="B1395"/>
      <c r="C1395"/>
      <c r="D1395"/>
      <c r="E1395"/>
      <c r="F1395"/>
      <c r="G1395"/>
      <c r="H1395"/>
    </row>
    <row r="1396" spans="1:8">
      <c r="A1396"/>
      <c r="B1396"/>
      <c r="C1396"/>
      <c r="D1396"/>
      <c r="E1396"/>
      <c r="F1396"/>
      <c r="G1396"/>
      <c r="H1396"/>
    </row>
    <row r="1397" spans="1:8">
      <c r="A1397"/>
      <c r="B1397"/>
      <c r="C1397"/>
      <c r="D1397"/>
      <c r="E1397"/>
      <c r="F1397"/>
      <c r="G1397"/>
      <c r="H1397"/>
    </row>
    <row r="1398" spans="1:8">
      <c r="A1398"/>
      <c r="B1398"/>
      <c r="C1398"/>
      <c r="D1398"/>
      <c r="E1398"/>
      <c r="F1398"/>
      <c r="G1398"/>
      <c r="H1398"/>
    </row>
    <row r="1399" spans="1:8">
      <c r="A1399"/>
      <c r="B1399"/>
      <c r="C1399"/>
      <c r="D1399"/>
      <c r="E1399"/>
      <c r="F1399"/>
      <c r="G1399"/>
      <c r="H1399"/>
    </row>
    <row r="1400" spans="1:8">
      <c r="A1400"/>
      <c r="B1400"/>
      <c r="C1400"/>
      <c r="D1400"/>
      <c r="E1400"/>
      <c r="F1400"/>
      <c r="G1400"/>
      <c r="H1400"/>
    </row>
    <row r="1401" spans="1:8">
      <c r="A1401"/>
      <c r="B1401"/>
      <c r="C1401"/>
      <c r="D1401"/>
      <c r="E1401"/>
      <c r="F1401"/>
      <c r="G1401"/>
      <c r="H1401"/>
    </row>
    <row r="1402" spans="1:8">
      <c r="A1402"/>
      <c r="B1402"/>
      <c r="C1402"/>
      <c r="D1402"/>
      <c r="E1402"/>
      <c r="F1402"/>
      <c r="G1402"/>
      <c r="H1402"/>
    </row>
    <row r="1403" spans="1:8">
      <c r="A1403"/>
      <c r="B1403"/>
      <c r="C1403"/>
      <c r="D1403"/>
      <c r="E1403"/>
      <c r="F1403"/>
      <c r="G1403"/>
      <c r="H1403"/>
    </row>
    <row r="1404" spans="1:8">
      <c r="A1404"/>
      <c r="B1404"/>
      <c r="C1404"/>
      <c r="D1404"/>
      <c r="E1404"/>
      <c r="F1404"/>
      <c r="G1404"/>
      <c r="H1404"/>
    </row>
    <row r="1405" spans="1:8">
      <c r="A1405"/>
      <c r="B1405"/>
      <c r="C1405"/>
      <c r="D1405"/>
      <c r="E1405"/>
      <c r="F1405"/>
      <c r="G1405"/>
      <c r="H1405"/>
    </row>
    <row r="1406" spans="1:8">
      <c r="A1406"/>
      <c r="B1406"/>
      <c r="C1406"/>
      <c r="D1406"/>
      <c r="E1406"/>
      <c r="F1406"/>
      <c r="G1406"/>
      <c r="H1406"/>
    </row>
    <row r="1407" spans="1:8">
      <c r="A1407"/>
      <c r="B1407"/>
      <c r="C1407"/>
      <c r="D1407"/>
      <c r="E1407"/>
      <c r="F1407"/>
      <c r="G1407"/>
      <c r="H1407"/>
    </row>
    <row r="1408" spans="1:8">
      <c r="A1408"/>
      <c r="B1408"/>
      <c r="C1408"/>
      <c r="D1408"/>
      <c r="E1408"/>
      <c r="F1408"/>
      <c r="G1408"/>
      <c r="H1408"/>
    </row>
    <row r="1409" spans="1:8">
      <c r="A1409"/>
      <c r="B1409"/>
      <c r="C1409"/>
      <c r="D1409"/>
      <c r="E1409"/>
      <c r="F1409"/>
      <c r="G1409"/>
      <c r="H1409"/>
    </row>
    <row r="1410" spans="1:8">
      <c r="A1410"/>
      <c r="B1410"/>
      <c r="C1410"/>
      <c r="D1410"/>
      <c r="E1410"/>
      <c r="F1410"/>
      <c r="G1410"/>
      <c r="H1410"/>
    </row>
    <row r="1411" spans="1:8">
      <c r="A1411"/>
      <c r="B1411"/>
      <c r="C1411"/>
      <c r="D1411"/>
      <c r="E1411"/>
      <c r="F1411"/>
      <c r="G1411"/>
      <c r="H1411"/>
    </row>
    <row r="1412" spans="1:8">
      <c r="A1412"/>
      <c r="B1412"/>
      <c r="C1412"/>
      <c r="D1412"/>
      <c r="E1412"/>
      <c r="F1412"/>
      <c r="G1412"/>
      <c r="H1412"/>
    </row>
    <row r="1413" spans="1:8">
      <c r="A1413"/>
      <c r="B1413"/>
      <c r="C1413"/>
      <c r="D1413"/>
      <c r="E1413"/>
      <c r="F1413"/>
      <c r="G1413"/>
      <c r="H1413"/>
    </row>
    <row r="1414" spans="1:8">
      <c r="A1414"/>
      <c r="B1414"/>
      <c r="C1414"/>
      <c r="D1414"/>
      <c r="E1414"/>
      <c r="F1414"/>
      <c r="G1414"/>
      <c r="H1414"/>
    </row>
    <row r="1415" spans="1:8">
      <c r="A1415"/>
      <c r="B1415"/>
      <c r="C1415"/>
      <c r="D1415"/>
      <c r="E1415"/>
      <c r="F1415"/>
      <c r="G1415"/>
      <c r="H1415"/>
    </row>
    <row r="1416" spans="1:8">
      <c r="A1416"/>
      <c r="B1416"/>
      <c r="C1416"/>
      <c r="D1416"/>
      <c r="E1416"/>
      <c r="F1416"/>
      <c r="G1416"/>
      <c r="H1416"/>
    </row>
    <row r="1417" spans="1:8">
      <c r="A1417"/>
      <c r="B1417"/>
      <c r="C1417"/>
      <c r="D1417"/>
      <c r="E1417"/>
      <c r="F1417"/>
      <c r="G1417"/>
      <c r="H1417"/>
    </row>
    <row r="1418" spans="1:8">
      <c r="A1418"/>
      <c r="B1418"/>
      <c r="C1418"/>
      <c r="D1418"/>
      <c r="E1418"/>
      <c r="F1418"/>
      <c r="G1418"/>
      <c r="H1418"/>
    </row>
    <row r="1419" spans="1:8">
      <c r="A1419"/>
      <c r="B1419"/>
      <c r="C1419"/>
      <c r="D1419"/>
      <c r="E1419"/>
      <c r="F1419"/>
      <c r="G1419"/>
      <c r="H1419"/>
    </row>
    <row r="1420" spans="1:8">
      <c r="A1420"/>
      <c r="B1420"/>
      <c r="C1420"/>
      <c r="D1420"/>
      <c r="E1420"/>
      <c r="F1420"/>
      <c r="G1420"/>
      <c r="H1420"/>
    </row>
    <row r="1421" spans="1:8">
      <c r="A1421"/>
      <c r="B1421"/>
      <c r="C1421"/>
      <c r="D1421"/>
      <c r="E1421"/>
      <c r="F1421"/>
      <c r="G1421"/>
      <c r="H1421"/>
    </row>
    <row r="1422" spans="1:8">
      <c r="A1422"/>
      <c r="B1422"/>
      <c r="C1422"/>
      <c r="D1422"/>
      <c r="E1422"/>
      <c r="F1422"/>
      <c r="G1422"/>
      <c r="H1422"/>
    </row>
    <row r="1423" spans="1:8">
      <c r="A1423"/>
      <c r="B1423"/>
      <c r="C1423"/>
      <c r="D1423"/>
      <c r="E1423"/>
      <c r="F1423"/>
      <c r="G1423"/>
      <c r="H1423"/>
    </row>
    <row r="1424" spans="1:8">
      <c r="A1424"/>
      <c r="B1424"/>
      <c r="C1424"/>
      <c r="D1424"/>
      <c r="E1424"/>
      <c r="F1424"/>
      <c r="G1424"/>
      <c r="H1424"/>
    </row>
    <row r="1425" spans="1:8">
      <c r="A1425"/>
      <c r="B1425"/>
      <c r="C1425"/>
      <c r="D1425"/>
      <c r="E1425"/>
      <c r="F1425"/>
      <c r="G1425"/>
      <c r="H1425"/>
    </row>
    <row r="1426" spans="1:8">
      <c r="A1426"/>
      <c r="B1426"/>
      <c r="C1426"/>
      <c r="D1426"/>
      <c r="E1426"/>
      <c r="F1426"/>
      <c r="G1426"/>
      <c r="H1426"/>
    </row>
    <row r="1427" spans="1:8">
      <c r="A1427"/>
      <c r="B1427"/>
      <c r="C1427"/>
      <c r="D1427"/>
      <c r="E1427"/>
      <c r="F1427"/>
      <c r="G1427"/>
      <c r="H1427"/>
    </row>
    <row r="1428" spans="1:8">
      <c r="A1428"/>
      <c r="B1428"/>
      <c r="C1428"/>
      <c r="D1428"/>
      <c r="E1428"/>
      <c r="F1428"/>
      <c r="G1428"/>
      <c r="H1428"/>
    </row>
    <row r="1429" spans="1:8">
      <c r="A1429"/>
      <c r="B1429"/>
      <c r="C1429"/>
      <c r="D1429"/>
      <c r="E1429"/>
      <c r="F1429"/>
      <c r="G1429"/>
      <c r="H1429"/>
    </row>
    <row r="1430" spans="1:8">
      <c r="A1430"/>
      <c r="B1430"/>
      <c r="C1430"/>
      <c r="D1430"/>
      <c r="E1430"/>
      <c r="F1430"/>
      <c r="G1430"/>
      <c r="H1430"/>
    </row>
    <row r="1431" spans="1:8">
      <c r="A1431"/>
      <c r="B1431"/>
      <c r="C1431"/>
      <c r="D1431"/>
      <c r="E1431"/>
      <c r="F1431"/>
      <c r="G1431"/>
      <c r="H1431"/>
    </row>
    <row r="1432" spans="1:8">
      <c r="A1432"/>
      <c r="B1432"/>
      <c r="C1432"/>
      <c r="D1432"/>
      <c r="E1432"/>
      <c r="F1432"/>
      <c r="G1432"/>
      <c r="H1432"/>
    </row>
    <row r="1433" spans="1:8">
      <c r="A1433"/>
      <c r="B1433"/>
      <c r="C1433"/>
      <c r="D1433"/>
      <c r="E1433"/>
      <c r="F1433"/>
      <c r="G1433"/>
      <c r="H1433"/>
    </row>
    <row r="1434" spans="1:8">
      <c r="A1434"/>
      <c r="B1434"/>
      <c r="C1434"/>
      <c r="D1434"/>
      <c r="E1434"/>
      <c r="F1434"/>
      <c r="G1434"/>
      <c r="H1434"/>
    </row>
    <row r="1435" spans="1:8">
      <c r="A1435"/>
      <c r="B1435"/>
      <c r="C1435"/>
      <c r="D1435"/>
      <c r="E1435"/>
      <c r="F1435"/>
      <c r="G1435"/>
      <c r="H1435"/>
    </row>
    <row r="1436" spans="1:8">
      <c r="A1436"/>
      <c r="B1436"/>
      <c r="C1436"/>
      <c r="D1436"/>
      <c r="E1436"/>
      <c r="F1436"/>
      <c r="G1436"/>
      <c r="H1436"/>
    </row>
    <row r="1437" spans="1:8">
      <c r="A1437"/>
      <c r="B1437"/>
      <c r="C1437"/>
      <c r="D1437"/>
      <c r="E1437"/>
      <c r="F1437"/>
      <c r="G1437"/>
      <c r="H1437"/>
    </row>
    <row r="1438" spans="1:8">
      <c r="A1438"/>
      <c r="B1438"/>
      <c r="C1438"/>
      <c r="D1438"/>
      <c r="E1438"/>
      <c r="F1438"/>
      <c r="G1438"/>
      <c r="H1438"/>
    </row>
    <row r="1439" spans="1:8">
      <c r="A1439"/>
      <c r="B1439"/>
      <c r="C1439"/>
      <c r="D1439"/>
      <c r="E1439"/>
      <c r="F1439"/>
      <c r="G1439"/>
      <c r="H1439"/>
    </row>
    <row r="1440" spans="1:8">
      <c r="A1440"/>
      <c r="B1440"/>
      <c r="C1440"/>
      <c r="D1440"/>
      <c r="E1440"/>
      <c r="F1440"/>
      <c r="G1440"/>
      <c r="H1440"/>
    </row>
    <row r="1441" spans="1:8">
      <c r="A1441"/>
      <c r="B1441"/>
      <c r="C1441"/>
      <c r="D1441"/>
      <c r="E1441"/>
      <c r="F1441"/>
      <c r="G1441"/>
      <c r="H1441"/>
    </row>
    <row r="1442" spans="1:8">
      <c r="A1442"/>
      <c r="B1442"/>
      <c r="C1442"/>
      <c r="D1442"/>
      <c r="E1442"/>
      <c r="F1442"/>
      <c r="G1442"/>
      <c r="H1442"/>
    </row>
    <row r="1443" spans="1:8">
      <c r="A1443"/>
      <c r="B1443"/>
      <c r="C1443"/>
      <c r="D1443"/>
      <c r="E1443"/>
      <c r="F1443"/>
      <c r="G1443"/>
      <c r="H1443"/>
    </row>
    <row r="1444" spans="1:8">
      <c r="A1444"/>
      <c r="B1444"/>
      <c r="C1444"/>
      <c r="D1444"/>
      <c r="E1444"/>
      <c r="F1444"/>
      <c r="G1444"/>
      <c r="H1444"/>
    </row>
    <row r="1445" spans="1:8">
      <c r="A1445"/>
      <c r="B1445"/>
      <c r="C1445"/>
      <c r="D1445"/>
      <c r="E1445"/>
      <c r="F1445"/>
      <c r="G1445"/>
      <c r="H1445"/>
    </row>
    <row r="1446" spans="1:8">
      <c r="A1446"/>
      <c r="B1446"/>
      <c r="C1446"/>
      <c r="D1446"/>
      <c r="E1446"/>
      <c r="F1446"/>
      <c r="G1446"/>
      <c r="H1446"/>
    </row>
    <row r="1447" spans="1:8">
      <c r="A1447"/>
      <c r="B1447"/>
      <c r="C1447"/>
      <c r="D1447"/>
      <c r="E1447"/>
      <c r="F1447"/>
      <c r="G1447"/>
      <c r="H1447"/>
    </row>
    <row r="1448" spans="1:8">
      <c r="A1448"/>
      <c r="B1448"/>
      <c r="C1448"/>
      <c r="D1448"/>
      <c r="E1448"/>
      <c r="F1448"/>
      <c r="G1448"/>
      <c r="H1448"/>
    </row>
    <row r="1449" spans="1:8">
      <c r="A1449"/>
      <c r="B1449"/>
      <c r="C1449"/>
      <c r="D1449"/>
      <c r="E1449"/>
      <c r="F1449"/>
      <c r="G1449"/>
      <c r="H1449"/>
    </row>
    <row r="1450" spans="1:8">
      <c r="A1450"/>
      <c r="B1450"/>
      <c r="C1450"/>
      <c r="D1450"/>
      <c r="E1450"/>
      <c r="F1450"/>
      <c r="G1450"/>
      <c r="H1450"/>
    </row>
    <row r="1451" spans="1:8">
      <c r="A1451"/>
      <c r="B1451"/>
      <c r="C1451"/>
      <c r="D1451"/>
      <c r="E1451"/>
      <c r="F1451"/>
      <c r="G1451"/>
      <c r="H1451"/>
    </row>
    <row r="1452" spans="1:8">
      <c r="A1452"/>
      <c r="B1452"/>
      <c r="C1452"/>
      <c r="D1452"/>
      <c r="E1452"/>
      <c r="F1452"/>
      <c r="G1452"/>
      <c r="H1452"/>
    </row>
    <row r="1453" spans="1:8">
      <c r="A1453"/>
      <c r="B1453"/>
      <c r="C1453"/>
      <c r="D1453"/>
      <c r="E1453"/>
      <c r="F1453"/>
      <c r="G1453"/>
      <c r="H1453"/>
    </row>
    <row r="1454" spans="1:8">
      <c r="A1454"/>
      <c r="B1454"/>
      <c r="C1454"/>
      <c r="D1454"/>
      <c r="E1454"/>
      <c r="F1454"/>
      <c r="G1454"/>
      <c r="H1454"/>
    </row>
    <row r="1455" spans="1:8">
      <c r="A1455"/>
      <c r="B1455"/>
      <c r="C1455"/>
      <c r="D1455"/>
      <c r="E1455"/>
      <c r="F1455"/>
      <c r="G1455"/>
      <c r="H1455"/>
    </row>
    <row r="1456" spans="1:8">
      <c r="A1456"/>
      <c r="B1456"/>
      <c r="C1456"/>
      <c r="D1456"/>
      <c r="E1456"/>
      <c r="F1456"/>
      <c r="G1456"/>
      <c r="H1456"/>
    </row>
    <row r="1457" spans="1:8">
      <c r="A1457"/>
      <c r="B1457"/>
      <c r="C1457"/>
      <c r="D1457"/>
      <c r="E1457"/>
      <c r="F1457"/>
      <c r="G1457"/>
      <c r="H1457"/>
    </row>
    <row r="1458" spans="1:8">
      <c r="A1458"/>
      <c r="B1458"/>
      <c r="C1458"/>
      <c r="D1458"/>
      <c r="E1458"/>
      <c r="F1458"/>
      <c r="G1458"/>
      <c r="H1458"/>
    </row>
    <row r="1459" spans="1:8">
      <c r="A1459"/>
      <c r="B1459"/>
      <c r="C1459"/>
      <c r="D1459"/>
      <c r="E1459"/>
      <c r="F1459"/>
      <c r="G1459"/>
      <c r="H1459"/>
    </row>
    <row r="1460" spans="1:8">
      <c r="A1460"/>
      <c r="B1460"/>
      <c r="C1460"/>
      <c r="D1460"/>
      <c r="E1460"/>
      <c r="F1460"/>
      <c r="G1460"/>
      <c r="H1460"/>
    </row>
    <row r="1461" spans="1:8">
      <c r="A1461"/>
      <c r="B1461"/>
      <c r="C1461"/>
      <c r="D1461"/>
      <c r="E1461"/>
      <c r="F1461"/>
      <c r="G1461"/>
      <c r="H1461"/>
    </row>
    <row r="1462" spans="1:8">
      <c r="A1462"/>
      <c r="B1462"/>
      <c r="C1462"/>
      <c r="D1462"/>
      <c r="E1462"/>
      <c r="F1462"/>
      <c r="G1462"/>
      <c r="H1462"/>
    </row>
    <row r="1463" spans="1:8">
      <c r="A1463"/>
      <c r="B1463"/>
      <c r="C1463"/>
      <c r="D1463"/>
      <c r="E1463"/>
      <c r="F1463"/>
      <c r="G1463"/>
      <c r="H1463"/>
    </row>
    <row r="1464" spans="1:8">
      <c r="A1464"/>
      <c r="B1464"/>
      <c r="C1464"/>
      <c r="D1464"/>
      <c r="E1464"/>
      <c r="F1464"/>
      <c r="G1464"/>
      <c r="H1464"/>
    </row>
    <row r="1465" spans="1:8">
      <c r="A1465"/>
      <c r="B1465"/>
      <c r="C1465"/>
      <c r="D1465"/>
      <c r="E1465"/>
      <c r="F1465"/>
      <c r="G1465"/>
      <c r="H1465"/>
    </row>
    <row r="1466" spans="1:8">
      <c r="A1466"/>
      <c r="B1466"/>
      <c r="C1466"/>
      <c r="D1466"/>
      <c r="E1466"/>
      <c r="F1466"/>
      <c r="G1466"/>
      <c r="H1466"/>
    </row>
    <row r="1467" spans="1:8">
      <c r="A1467"/>
      <c r="B1467"/>
      <c r="C1467"/>
      <c r="D1467"/>
      <c r="E1467"/>
      <c r="F1467"/>
      <c r="G1467"/>
      <c r="H1467"/>
    </row>
    <row r="1468" spans="1:8">
      <c r="A1468"/>
      <c r="B1468"/>
      <c r="C1468"/>
      <c r="D1468"/>
      <c r="E1468"/>
      <c r="F1468"/>
      <c r="G1468"/>
      <c r="H1468"/>
    </row>
    <row r="1469" spans="1:8">
      <c r="A1469"/>
      <c r="B1469"/>
      <c r="C1469"/>
      <c r="D1469"/>
      <c r="E1469"/>
      <c r="F1469"/>
      <c r="G1469"/>
      <c r="H1469"/>
    </row>
    <row r="1470" spans="1:8">
      <c r="A1470"/>
      <c r="B1470"/>
      <c r="C1470"/>
      <c r="D1470"/>
      <c r="E1470"/>
      <c r="F1470"/>
      <c r="G1470"/>
      <c r="H1470"/>
    </row>
    <row r="1471" spans="1:8">
      <c r="A1471"/>
      <c r="B1471"/>
      <c r="C1471"/>
      <c r="D1471"/>
      <c r="E1471"/>
      <c r="F1471"/>
      <c r="G1471"/>
      <c r="H1471"/>
    </row>
    <row r="1472" spans="1:8">
      <c r="A1472"/>
      <c r="B1472"/>
      <c r="C1472"/>
      <c r="D1472"/>
      <c r="E1472"/>
      <c r="F1472"/>
      <c r="G1472"/>
      <c r="H1472"/>
    </row>
    <row r="1473" spans="1:8">
      <c r="A1473"/>
      <c r="B1473"/>
      <c r="C1473"/>
      <c r="D1473"/>
      <c r="E1473"/>
      <c r="F1473"/>
      <c r="G1473"/>
      <c r="H1473"/>
    </row>
    <row r="1474" spans="1:8">
      <c r="A1474"/>
      <c r="B1474"/>
      <c r="C1474"/>
      <c r="D1474"/>
      <c r="E1474"/>
      <c r="F1474"/>
      <c r="G1474"/>
      <c r="H1474"/>
    </row>
    <row r="1475" spans="1:8">
      <c r="A1475"/>
      <c r="B1475"/>
      <c r="C1475"/>
      <c r="D1475"/>
      <c r="E1475"/>
      <c r="F1475"/>
      <c r="G1475"/>
      <c r="H1475"/>
    </row>
    <row r="1476" spans="1:8">
      <c r="A1476"/>
      <c r="B1476"/>
      <c r="C1476"/>
      <c r="D1476"/>
      <c r="E1476"/>
      <c r="F1476"/>
      <c r="G1476"/>
      <c r="H1476"/>
    </row>
    <row r="1477" spans="1:8">
      <c r="A1477"/>
      <c r="B1477"/>
      <c r="C1477"/>
      <c r="D1477"/>
      <c r="E1477"/>
      <c r="F1477"/>
      <c r="G1477"/>
      <c r="H1477"/>
    </row>
    <row r="1478" spans="1:8">
      <c r="A1478"/>
      <c r="B1478"/>
      <c r="C1478"/>
      <c r="D1478"/>
      <c r="E1478"/>
      <c r="F1478"/>
      <c r="G1478"/>
      <c r="H1478"/>
    </row>
    <row r="1479" spans="1:8">
      <c r="A1479"/>
      <c r="B1479"/>
      <c r="C1479"/>
      <c r="D1479"/>
      <c r="E1479"/>
      <c r="F1479"/>
      <c r="G1479"/>
      <c r="H1479"/>
    </row>
    <row r="1480" spans="1:8">
      <c r="A1480"/>
      <c r="B1480"/>
      <c r="C1480"/>
      <c r="D1480"/>
      <c r="E1480"/>
      <c r="F1480"/>
      <c r="G1480"/>
      <c r="H1480"/>
    </row>
    <row r="1481" spans="1:8">
      <c r="A1481"/>
      <c r="B1481"/>
      <c r="C1481"/>
      <c r="D1481"/>
      <c r="E1481"/>
      <c r="F1481"/>
      <c r="G1481"/>
      <c r="H1481"/>
    </row>
    <row r="1482" spans="1:8">
      <c r="A1482"/>
      <c r="B1482"/>
      <c r="C1482"/>
      <c r="D1482"/>
      <c r="E1482"/>
      <c r="F1482"/>
      <c r="G1482"/>
      <c r="H1482"/>
    </row>
    <row r="1483" spans="1:8">
      <c r="A1483"/>
      <c r="B1483"/>
      <c r="C1483"/>
      <c r="D1483"/>
      <c r="E1483"/>
      <c r="F1483"/>
      <c r="G1483"/>
      <c r="H1483"/>
    </row>
    <row r="1484" spans="1:8">
      <c r="A1484"/>
      <c r="B1484"/>
      <c r="C1484"/>
      <c r="D1484"/>
      <c r="E1484"/>
      <c r="F1484"/>
      <c r="G1484"/>
      <c r="H1484"/>
    </row>
    <row r="1485" spans="1:8">
      <c r="A1485"/>
      <c r="B1485"/>
      <c r="C1485"/>
      <c r="D1485"/>
      <c r="E1485"/>
      <c r="F1485"/>
      <c r="G1485"/>
      <c r="H1485"/>
    </row>
    <row r="1486" spans="1:8">
      <c r="A1486"/>
      <c r="B1486"/>
      <c r="C1486"/>
      <c r="D1486"/>
      <c r="E1486"/>
      <c r="F1486"/>
      <c r="G1486"/>
      <c r="H1486"/>
    </row>
    <row r="1487" spans="1:8">
      <c r="A1487"/>
      <c r="B1487"/>
      <c r="C1487"/>
      <c r="D1487"/>
      <c r="E1487"/>
      <c r="F1487"/>
      <c r="G1487"/>
      <c r="H1487"/>
    </row>
    <row r="1488" spans="1:8">
      <c r="A1488"/>
      <c r="B1488"/>
      <c r="C1488"/>
      <c r="D1488"/>
      <c r="E1488"/>
      <c r="F1488"/>
      <c r="G1488"/>
      <c r="H1488"/>
    </row>
    <row r="1489" spans="1:8">
      <c r="A1489"/>
      <c r="B1489"/>
      <c r="C1489"/>
      <c r="D1489"/>
      <c r="E1489"/>
      <c r="F1489"/>
      <c r="G1489"/>
      <c r="H1489"/>
    </row>
    <row r="1490" spans="1:8">
      <c r="A1490"/>
      <c r="B1490"/>
      <c r="C1490"/>
      <c r="D1490"/>
      <c r="E1490"/>
      <c r="F1490"/>
      <c r="G1490"/>
      <c r="H1490"/>
    </row>
    <row r="1491" spans="1:8">
      <c r="A1491"/>
      <c r="B1491"/>
      <c r="C1491"/>
      <c r="D1491"/>
      <c r="E1491"/>
      <c r="F1491"/>
      <c r="G1491"/>
      <c r="H1491"/>
    </row>
    <row r="1492" spans="1:8">
      <c r="A1492"/>
      <c r="B1492"/>
      <c r="C1492"/>
      <c r="D1492"/>
      <c r="E1492"/>
      <c r="F1492"/>
      <c r="G1492"/>
      <c r="H1492"/>
    </row>
    <row r="1493" spans="1:8">
      <c r="A1493"/>
      <c r="B1493"/>
      <c r="C1493"/>
      <c r="D1493"/>
      <c r="E1493"/>
      <c r="F1493"/>
      <c r="G1493"/>
      <c r="H1493"/>
    </row>
    <row r="1494" spans="1:8">
      <c r="A1494"/>
      <c r="B1494"/>
      <c r="C1494"/>
      <c r="D1494"/>
      <c r="E1494"/>
      <c r="F1494"/>
      <c r="G1494"/>
      <c r="H1494"/>
    </row>
    <row r="1495" spans="1:8">
      <c r="A1495"/>
      <c r="B1495"/>
      <c r="C1495"/>
      <c r="D1495"/>
      <c r="E1495"/>
      <c r="F1495"/>
      <c r="G1495"/>
      <c r="H1495"/>
    </row>
    <row r="1496" spans="1:8">
      <c r="A1496"/>
      <c r="B1496"/>
      <c r="C1496"/>
      <c r="D1496"/>
      <c r="E1496"/>
      <c r="F1496"/>
      <c r="G1496"/>
      <c r="H1496"/>
    </row>
    <row r="1497" spans="1:8">
      <c r="A1497"/>
      <c r="B1497"/>
      <c r="C1497"/>
      <c r="D1497"/>
      <c r="E1497"/>
      <c r="F1497"/>
      <c r="G1497"/>
      <c r="H1497"/>
    </row>
    <row r="1498" spans="1:8">
      <c r="A1498"/>
      <c r="B1498"/>
      <c r="C1498"/>
      <c r="D1498"/>
      <c r="E1498"/>
      <c r="F1498"/>
      <c r="G1498"/>
      <c r="H1498"/>
    </row>
    <row r="1499" spans="1:8">
      <c r="A1499"/>
      <c r="B1499"/>
      <c r="C1499"/>
      <c r="D1499"/>
      <c r="E1499"/>
      <c r="F1499"/>
      <c r="G1499"/>
      <c r="H1499"/>
    </row>
    <row r="1500" spans="1:8">
      <c r="A1500"/>
      <c r="B1500"/>
      <c r="C1500"/>
      <c r="D1500"/>
      <c r="E1500"/>
      <c r="F1500"/>
      <c r="G1500"/>
      <c r="H1500"/>
    </row>
    <row r="1501" spans="1:8">
      <c r="A1501"/>
      <c r="B1501"/>
      <c r="C1501"/>
      <c r="D1501"/>
      <c r="E1501"/>
      <c r="F1501"/>
      <c r="G1501"/>
      <c r="H1501"/>
    </row>
    <row r="1502" spans="1:8">
      <c r="A1502"/>
      <c r="B1502"/>
      <c r="C1502"/>
      <c r="D1502"/>
      <c r="E1502"/>
      <c r="F1502"/>
      <c r="G1502"/>
      <c r="H1502"/>
    </row>
    <row r="1503" spans="1:8">
      <c r="A1503"/>
      <c r="B1503"/>
      <c r="C1503"/>
      <c r="D1503"/>
      <c r="E1503"/>
      <c r="F1503"/>
      <c r="G1503"/>
      <c r="H1503"/>
    </row>
    <row r="1504" spans="1:8">
      <c r="A1504"/>
      <c r="B1504"/>
      <c r="C1504"/>
      <c r="D1504"/>
      <c r="E1504"/>
      <c r="F1504"/>
      <c r="G1504"/>
      <c r="H1504"/>
    </row>
    <row r="1505" spans="1:8">
      <c r="A1505"/>
      <c r="B1505"/>
      <c r="C1505"/>
      <c r="D1505"/>
      <c r="E1505"/>
      <c r="F1505"/>
      <c r="G1505"/>
      <c r="H1505"/>
    </row>
    <row r="1506" spans="1:8">
      <c r="A1506"/>
      <c r="B1506"/>
      <c r="C1506"/>
      <c r="D1506"/>
      <c r="E1506"/>
      <c r="F1506"/>
      <c r="G1506"/>
      <c r="H1506"/>
    </row>
    <row r="1507" spans="1:8">
      <c r="A1507"/>
      <c r="B1507"/>
      <c r="C1507"/>
      <c r="D1507"/>
      <c r="E1507"/>
      <c r="F1507"/>
      <c r="G1507"/>
      <c r="H1507"/>
    </row>
    <row r="1508" spans="1:8">
      <c r="A1508"/>
      <c r="B1508"/>
      <c r="C1508"/>
      <c r="D1508"/>
      <c r="E1508"/>
      <c r="F1508"/>
      <c r="G1508"/>
      <c r="H1508"/>
    </row>
    <row r="1509" spans="1:8">
      <c r="A1509"/>
      <c r="B1509"/>
      <c r="C1509"/>
      <c r="D1509"/>
      <c r="E1509"/>
      <c r="F1509"/>
      <c r="G1509"/>
      <c r="H1509"/>
    </row>
    <row r="1510" spans="1:8">
      <c r="A1510"/>
      <c r="B1510"/>
      <c r="C1510"/>
      <c r="D1510"/>
      <c r="E1510"/>
      <c r="F1510"/>
      <c r="G1510"/>
      <c r="H1510"/>
    </row>
    <row r="1511" spans="1:8">
      <c r="A1511"/>
      <c r="B1511"/>
      <c r="C1511"/>
      <c r="D1511"/>
      <c r="E1511"/>
      <c r="F1511"/>
      <c r="G1511"/>
      <c r="H1511"/>
    </row>
    <row r="1512" spans="1:8">
      <c r="A1512"/>
      <c r="B1512"/>
      <c r="C1512"/>
      <c r="D1512"/>
      <c r="E1512"/>
      <c r="F1512"/>
      <c r="G1512"/>
      <c r="H1512"/>
    </row>
    <row r="1513" spans="1:8">
      <c r="A1513"/>
      <c r="B1513"/>
      <c r="C1513"/>
      <c r="D1513"/>
      <c r="E1513"/>
      <c r="F1513"/>
      <c r="G1513"/>
      <c r="H1513"/>
    </row>
    <row r="1514" spans="1:8">
      <c r="A1514"/>
      <c r="B1514"/>
      <c r="C1514"/>
      <c r="D1514"/>
      <c r="E1514"/>
      <c r="F1514"/>
      <c r="G1514"/>
      <c r="H1514"/>
    </row>
    <row r="1515" spans="1:8">
      <c r="A1515"/>
      <c r="B1515"/>
      <c r="C1515"/>
      <c r="D1515"/>
      <c r="E1515"/>
      <c r="F1515"/>
      <c r="G1515"/>
      <c r="H1515"/>
    </row>
    <row r="1516" spans="1:8">
      <c r="A1516"/>
      <c r="B1516"/>
      <c r="C1516"/>
      <c r="D1516"/>
      <c r="E1516"/>
      <c r="F1516"/>
      <c r="G1516"/>
      <c r="H1516"/>
    </row>
    <row r="1517" spans="1:8">
      <c r="A1517"/>
      <c r="B1517"/>
      <c r="C1517"/>
      <c r="D1517"/>
      <c r="E1517"/>
      <c r="F1517"/>
      <c r="G1517"/>
      <c r="H1517"/>
    </row>
    <row r="1518" spans="1:8">
      <c r="A1518"/>
      <c r="B1518"/>
      <c r="C1518"/>
      <c r="D1518"/>
      <c r="E1518"/>
      <c r="F1518"/>
      <c r="G1518"/>
      <c r="H1518"/>
    </row>
    <row r="1519" spans="1:8">
      <c r="A1519"/>
      <c r="B1519"/>
      <c r="C1519"/>
      <c r="D1519"/>
      <c r="E1519"/>
      <c r="F1519"/>
      <c r="G1519"/>
      <c r="H1519"/>
    </row>
    <row r="1520" spans="1:8">
      <c r="A1520"/>
      <c r="B1520"/>
      <c r="C1520"/>
      <c r="D1520"/>
      <c r="E1520"/>
      <c r="F1520"/>
      <c r="G1520"/>
      <c r="H1520"/>
    </row>
    <row r="1521" spans="1:8">
      <c r="A1521"/>
      <c r="B1521"/>
      <c r="C1521"/>
      <c r="D1521"/>
      <c r="E1521"/>
      <c r="F1521"/>
      <c r="G1521"/>
      <c r="H1521"/>
    </row>
    <row r="1522" spans="1:8">
      <c r="A1522"/>
      <c r="B1522"/>
      <c r="C1522"/>
      <c r="D1522"/>
      <c r="E1522"/>
      <c r="F1522"/>
      <c r="G1522"/>
      <c r="H1522"/>
    </row>
    <row r="1523" spans="1:8">
      <c r="A1523"/>
      <c r="B1523"/>
      <c r="C1523"/>
      <c r="D1523"/>
      <c r="E1523"/>
      <c r="F1523"/>
      <c r="G1523"/>
      <c r="H1523"/>
    </row>
    <row r="1524" spans="1:8">
      <c r="A1524"/>
      <c r="B1524"/>
      <c r="C1524"/>
      <c r="D1524"/>
      <c r="E1524"/>
      <c r="F1524"/>
      <c r="G1524"/>
      <c r="H1524"/>
    </row>
    <row r="1525" spans="1:8">
      <c r="A1525"/>
      <c r="B1525"/>
      <c r="C1525"/>
      <c r="D1525"/>
      <c r="E1525"/>
      <c r="F1525"/>
      <c r="G1525"/>
      <c r="H1525"/>
    </row>
    <row r="1526" spans="1:8">
      <c r="A1526"/>
      <c r="B1526"/>
      <c r="C1526"/>
      <c r="D1526"/>
      <c r="E1526"/>
      <c r="F1526"/>
      <c r="G1526"/>
      <c r="H1526"/>
    </row>
    <row r="1527" spans="1:8">
      <c r="A1527"/>
      <c r="B1527"/>
      <c r="C1527"/>
      <c r="D1527"/>
      <c r="E1527"/>
      <c r="F1527"/>
      <c r="G1527"/>
      <c r="H1527"/>
    </row>
    <row r="1528" spans="1:8">
      <c r="A1528"/>
      <c r="B1528"/>
      <c r="C1528"/>
      <c r="D1528"/>
      <c r="E1528"/>
      <c r="F1528"/>
      <c r="G1528"/>
      <c r="H1528"/>
    </row>
    <row r="1529" spans="1:8">
      <c r="A1529"/>
      <c r="B1529"/>
      <c r="C1529"/>
      <c r="D1529"/>
      <c r="E1529"/>
      <c r="F1529"/>
      <c r="G1529"/>
      <c r="H1529"/>
    </row>
    <row r="1530" spans="1:8">
      <c r="A1530"/>
      <c r="B1530"/>
      <c r="C1530"/>
      <c r="D1530"/>
      <c r="E1530"/>
      <c r="F1530"/>
      <c r="G1530"/>
      <c r="H1530"/>
    </row>
    <row r="1531" spans="1:8">
      <c r="A1531"/>
      <c r="B1531"/>
      <c r="C1531"/>
      <c r="D1531"/>
      <c r="E1531"/>
      <c r="F1531"/>
      <c r="G1531"/>
      <c r="H1531"/>
    </row>
    <row r="1532" spans="1:8">
      <c r="A1532"/>
      <c r="B1532"/>
      <c r="C1532"/>
      <c r="D1532"/>
      <c r="E1532"/>
      <c r="F1532"/>
      <c r="G1532"/>
      <c r="H1532"/>
    </row>
    <row r="1533" spans="1:8">
      <c r="A1533"/>
      <c r="B1533"/>
      <c r="C1533"/>
      <c r="D1533"/>
      <c r="E1533"/>
      <c r="F1533"/>
      <c r="G1533"/>
      <c r="H1533"/>
    </row>
    <row r="1534" spans="1:8">
      <c r="A1534"/>
      <c r="B1534"/>
      <c r="C1534"/>
      <c r="D1534"/>
      <c r="E1534"/>
      <c r="F1534"/>
      <c r="G1534"/>
      <c r="H1534"/>
    </row>
    <row r="1535" spans="1:8">
      <c r="A1535"/>
      <c r="B1535"/>
      <c r="C1535"/>
      <c r="D1535"/>
      <c r="E1535"/>
      <c r="F1535"/>
      <c r="G1535"/>
      <c r="H1535"/>
    </row>
    <row r="1536" spans="1:8">
      <c r="A1536"/>
      <c r="B1536"/>
      <c r="C1536"/>
      <c r="D1536"/>
      <c r="E1536"/>
      <c r="F1536"/>
      <c r="G1536"/>
      <c r="H1536"/>
    </row>
    <row r="1537" spans="1:8">
      <c r="A1537"/>
      <c r="B1537"/>
      <c r="C1537"/>
      <c r="D1537"/>
      <c r="E1537"/>
      <c r="F1537"/>
      <c r="G1537"/>
      <c r="H1537"/>
    </row>
    <row r="1538" spans="1:8">
      <c r="A1538"/>
      <c r="B1538"/>
      <c r="C1538"/>
      <c r="D1538"/>
      <c r="E1538"/>
      <c r="F1538"/>
      <c r="G1538"/>
      <c r="H1538"/>
    </row>
    <row r="1539" spans="1:8">
      <c r="A1539"/>
      <c r="B1539"/>
      <c r="C1539"/>
      <c r="D1539"/>
      <c r="E1539"/>
      <c r="F1539"/>
      <c r="G1539"/>
      <c r="H1539"/>
    </row>
    <row r="1540" spans="1:8">
      <c r="A1540"/>
      <c r="B1540"/>
      <c r="C1540"/>
      <c r="D1540"/>
      <c r="E1540"/>
      <c r="F1540"/>
      <c r="G1540"/>
      <c r="H1540"/>
    </row>
    <row r="1541" spans="1:8">
      <c r="A1541"/>
      <c r="B1541"/>
      <c r="C1541"/>
      <c r="D1541"/>
      <c r="E1541"/>
      <c r="F1541"/>
      <c r="G1541"/>
      <c r="H1541"/>
    </row>
    <row r="1542" spans="1:8">
      <c r="A1542"/>
      <c r="B1542"/>
      <c r="C1542"/>
      <c r="D1542"/>
      <c r="E1542"/>
      <c r="F1542"/>
      <c r="G1542"/>
      <c r="H1542"/>
    </row>
    <row r="1543" spans="1:8">
      <c r="A1543"/>
      <c r="B1543"/>
      <c r="C1543"/>
      <c r="D1543"/>
      <c r="E1543"/>
      <c r="F1543"/>
      <c r="G1543"/>
      <c r="H1543"/>
    </row>
    <row r="1544" spans="1:8">
      <c r="A1544"/>
      <c r="B1544"/>
      <c r="C1544"/>
      <c r="D1544"/>
      <c r="E1544"/>
      <c r="F1544"/>
      <c r="G1544"/>
      <c r="H1544"/>
    </row>
    <row r="1545" spans="1:8">
      <c r="A1545"/>
      <c r="B1545"/>
      <c r="C1545"/>
      <c r="D1545"/>
      <c r="E1545"/>
      <c r="F1545"/>
      <c r="G1545"/>
      <c r="H1545"/>
    </row>
    <row r="1546" spans="1:8">
      <c r="A1546"/>
      <c r="B1546"/>
      <c r="C1546"/>
      <c r="D1546"/>
      <c r="E1546"/>
      <c r="F1546"/>
      <c r="G1546"/>
      <c r="H1546"/>
    </row>
    <row r="1547" spans="1:8">
      <c r="A1547"/>
      <c r="B1547"/>
      <c r="C1547"/>
      <c r="D1547"/>
      <c r="E1547"/>
      <c r="F1547"/>
      <c r="G1547"/>
      <c r="H1547"/>
    </row>
    <row r="1548" spans="1:8">
      <c r="A1548"/>
      <c r="B1548"/>
      <c r="C1548"/>
      <c r="D1548"/>
      <c r="E1548"/>
      <c r="F1548"/>
      <c r="G1548"/>
      <c r="H1548"/>
    </row>
    <row r="1549" spans="1:8">
      <c r="A1549"/>
      <c r="B1549"/>
      <c r="C1549"/>
      <c r="D1549"/>
      <c r="E1549"/>
      <c r="F1549"/>
      <c r="G1549"/>
      <c r="H1549"/>
    </row>
    <row r="1550" spans="1:8">
      <c r="A1550"/>
      <c r="B1550"/>
      <c r="C1550"/>
      <c r="D1550"/>
      <c r="E1550"/>
      <c r="F1550"/>
      <c r="G1550"/>
      <c r="H1550"/>
    </row>
    <row r="1551" spans="1:8">
      <c r="A1551"/>
      <c r="B1551"/>
      <c r="C1551"/>
      <c r="D1551"/>
      <c r="E1551"/>
      <c r="F1551"/>
      <c r="G1551"/>
      <c r="H1551"/>
    </row>
    <row r="1552" spans="1:8">
      <c r="A1552"/>
      <c r="B1552"/>
      <c r="C1552"/>
      <c r="D1552"/>
      <c r="E1552"/>
      <c r="F1552"/>
      <c r="G1552"/>
      <c r="H1552"/>
    </row>
    <row r="1553" spans="1:8">
      <c r="A1553"/>
      <c r="B1553"/>
      <c r="C1553"/>
      <c r="D1553"/>
      <c r="E1553"/>
      <c r="F1553"/>
      <c r="G1553"/>
      <c r="H1553"/>
    </row>
    <row r="1554" spans="1:8">
      <c r="A1554"/>
      <c r="B1554"/>
      <c r="C1554"/>
      <c r="D1554"/>
      <c r="E1554"/>
      <c r="F1554"/>
      <c r="G1554"/>
      <c r="H1554"/>
    </row>
    <row r="1555" spans="1:8">
      <c r="A1555"/>
      <c r="B1555"/>
      <c r="C1555"/>
      <c r="D1555"/>
      <c r="E1555"/>
      <c r="F1555"/>
      <c r="G1555"/>
      <c r="H1555"/>
    </row>
    <row r="1556" spans="1:8">
      <c r="A1556"/>
      <c r="B1556"/>
      <c r="C1556"/>
      <c r="D1556"/>
      <c r="E1556"/>
      <c r="F1556"/>
      <c r="G1556"/>
      <c r="H1556"/>
    </row>
    <row r="1557" spans="1:8">
      <c r="A1557"/>
      <c r="B1557"/>
      <c r="C1557"/>
      <c r="D1557"/>
      <c r="E1557"/>
      <c r="F1557"/>
      <c r="G1557"/>
      <c r="H1557"/>
    </row>
    <row r="1558" spans="1:8">
      <c r="A1558"/>
      <c r="B1558"/>
      <c r="C1558"/>
      <c r="D1558"/>
      <c r="E1558"/>
      <c r="F1558"/>
      <c r="G1558"/>
      <c r="H1558"/>
    </row>
    <row r="1559" spans="1:8">
      <c r="A1559"/>
      <c r="B1559"/>
      <c r="C1559"/>
      <c r="D1559"/>
      <c r="E1559"/>
      <c r="F1559"/>
      <c r="G1559"/>
      <c r="H1559"/>
    </row>
    <row r="1560" spans="1:8">
      <c r="A1560"/>
      <c r="B1560"/>
      <c r="C1560"/>
      <c r="D1560"/>
      <c r="E1560"/>
      <c r="F1560"/>
      <c r="G1560"/>
      <c r="H1560"/>
    </row>
    <row r="1561" spans="1:8">
      <c r="A1561"/>
      <c r="B1561"/>
      <c r="C1561"/>
      <c r="D1561"/>
      <c r="E1561"/>
      <c r="F1561"/>
      <c r="G1561"/>
      <c r="H1561"/>
    </row>
    <row r="1562" spans="1:8">
      <c r="A1562"/>
      <c r="B1562"/>
      <c r="C1562"/>
      <c r="D1562"/>
      <c r="E1562"/>
      <c r="F1562"/>
      <c r="G1562"/>
      <c r="H1562"/>
    </row>
    <row r="1563" spans="1:8">
      <c r="A1563"/>
      <c r="B1563"/>
      <c r="C1563"/>
      <c r="D1563"/>
      <c r="E1563"/>
      <c r="F1563"/>
      <c r="G1563"/>
      <c r="H1563"/>
    </row>
    <row r="1564" spans="1:8">
      <c r="A1564"/>
      <c r="B1564"/>
      <c r="C1564"/>
      <c r="D1564"/>
      <c r="E1564"/>
      <c r="F1564"/>
      <c r="G1564"/>
      <c r="H1564"/>
    </row>
    <row r="1565" spans="1:8">
      <c r="A1565"/>
      <c r="B1565"/>
      <c r="C1565"/>
      <c r="D1565"/>
      <c r="E1565"/>
      <c r="F1565"/>
      <c r="G1565"/>
      <c r="H1565"/>
    </row>
    <row r="1566" spans="1:8">
      <c r="A1566"/>
      <c r="B1566"/>
      <c r="C1566"/>
      <c r="D1566"/>
      <c r="E1566"/>
      <c r="F1566"/>
      <c r="G1566"/>
      <c r="H1566"/>
    </row>
    <row r="1567" spans="1:8">
      <c r="A1567"/>
      <c r="B1567"/>
      <c r="C1567"/>
      <c r="D1567"/>
      <c r="E1567"/>
      <c r="F1567"/>
      <c r="G1567"/>
      <c r="H1567"/>
    </row>
    <row r="1568" spans="1:8">
      <c r="A1568"/>
      <c r="B1568"/>
      <c r="C1568"/>
      <c r="D1568"/>
      <c r="E1568"/>
      <c r="F1568"/>
      <c r="G1568"/>
      <c r="H1568"/>
    </row>
    <row r="1569" spans="1:8">
      <c r="A1569"/>
      <c r="B1569"/>
      <c r="C1569"/>
      <c r="D1569"/>
      <c r="E1569"/>
      <c r="F1569"/>
      <c r="G1569"/>
      <c r="H1569"/>
    </row>
    <row r="1570" spans="1:8">
      <c r="A1570"/>
      <c r="B1570"/>
      <c r="C1570"/>
      <c r="D1570"/>
      <c r="E1570"/>
      <c r="F1570"/>
      <c r="G1570"/>
      <c r="H1570"/>
    </row>
    <row r="1571" spans="1:8">
      <c r="A1571"/>
      <c r="B1571"/>
      <c r="C1571"/>
      <c r="D1571"/>
      <c r="E1571"/>
      <c r="F1571"/>
      <c r="G1571"/>
      <c r="H1571"/>
    </row>
    <row r="1572" spans="1:8">
      <c r="A1572"/>
      <c r="B1572"/>
      <c r="C1572"/>
      <c r="D1572"/>
      <c r="E1572"/>
      <c r="F1572"/>
      <c r="G1572"/>
      <c r="H1572"/>
    </row>
    <row r="1573" spans="1:8">
      <c r="A1573"/>
      <c r="B1573"/>
      <c r="C1573"/>
      <c r="D1573"/>
      <c r="E1573"/>
      <c r="F1573"/>
      <c r="G1573"/>
      <c r="H1573"/>
    </row>
    <row r="1574" spans="1:8">
      <c r="A1574"/>
      <c r="B1574"/>
      <c r="C1574"/>
      <c r="D1574"/>
      <c r="E1574"/>
      <c r="F1574"/>
      <c r="G1574"/>
      <c r="H1574"/>
    </row>
    <row r="1575" spans="1:8">
      <c r="A1575"/>
      <c r="B1575"/>
      <c r="C1575"/>
      <c r="D1575"/>
      <c r="E1575"/>
      <c r="F1575"/>
      <c r="G1575"/>
      <c r="H1575"/>
    </row>
    <row r="1576" spans="1:8">
      <c r="A1576"/>
      <c r="B1576"/>
      <c r="C1576"/>
      <c r="D1576"/>
      <c r="E1576"/>
      <c r="F1576"/>
      <c r="G1576"/>
      <c r="H1576"/>
    </row>
    <row r="1577" spans="1:8">
      <c r="A1577"/>
      <c r="B1577"/>
      <c r="C1577"/>
      <c r="D1577"/>
      <c r="E1577"/>
      <c r="F1577"/>
      <c r="G1577"/>
      <c r="H1577"/>
    </row>
    <row r="1578" spans="1:8">
      <c r="A1578"/>
      <c r="B1578"/>
      <c r="C1578"/>
      <c r="D1578"/>
      <c r="E1578"/>
      <c r="F1578"/>
      <c r="G1578"/>
      <c r="H1578"/>
    </row>
    <row r="1579" spans="1:8">
      <c r="A1579"/>
      <c r="B1579"/>
      <c r="C1579"/>
      <c r="D1579"/>
      <c r="E1579"/>
      <c r="F1579"/>
      <c r="G1579"/>
      <c r="H1579"/>
    </row>
    <row r="1580" spans="1:8">
      <c r="A1580"/>
      <c r="B1580"/>
      <c r="C1580"/>
      <c r="D1580"/>
      <c r="E1580"/>
      <c r="F1580"/>
      <c r="G1580"/>
      <c r="H1580"/>
    </row>
    <row r="1581" spans="1:8">
      <c r="A1581"/>
      <c r="B1581"/>
      <c r="C1581"/>
      <c r="D1581"/>
      <c r="E1581"/>
      <c r="F1581"/>
      <c r="G1581"/>
      <c r="H1581"/>
    </row>
    <row r="1582" spans="1:8">
      <c r="A1582"/>
      <c r="B1582"/>
      <c r="C1582"/>
      <c r="D1582"/>
      <c r="E1582"/>
      <c r="F1582"/>
      <c r="G1582"/>
      <c r="H1582"/>
    </row>
    <row r="1583" spans="1:8">
      <c r="A1583"/>
      <c r="B1583"/>
      <c r="C1583"/>
      <c r="D1583"/>
      <c r="E1583"/>
      <c r="F1583"/>
      <c r="G1583"/>
      <c r="H1583"/>
    </row>
    <row r="1584" spans="1:8">
      <c r="A1584"/>
      <c r="B1584"/>
      <c r="C1584"/>
      <c r="D1584"/>
      <c r="E1584"/>
      <c r="F1584"/>
      <c r="G1584"/>
      <c r="H1584"/>
    </row>
    <row r="1585" spans="1:8">
      <c r="A1585"/>
      <c r="B1585"/>
      <c r="C1585"/>
      <c r="D1585"/>
      <c r="E1585"/>
      <c r="F1585"/>
      <c r="G1585"/>
      <c r="H1585"/>
    </row>
    <row r="1586" spans="1:8">
      <c r="A1586"/>
      <c r="B1586"/>
      <c r="C1586"/>
      <c r="D1586"/>
      <c r="E1586"/>
      <c r="F1586"/>
      <c r="G1586"/>
      <c r="H1586"/>
    </row>
    <row r="1587" spans="1:8">
      <c r="A1587"/>
      <c r="B1587"/>
      <c r="C1587"/>
      <c r="D1587"/>
      <c r="E1587"/>
      <c r="F1587"/>
      <c r="G1587"/>
      <c r="H1587"/>
    </row>
    <row r="1588" spans="1:8">
      <c r="A1588"/>
      <c r="B1588"/>
      <c r="C1588"/>
      <c r="D1588"/>
      <c r="E1588"/>
      <c r="F1588"/>
      <c r="G1588"/>
      <c r="H1588"/>
    </row>
    <row r="1589" spans="1:8">
      <c r="A1589"/>
      <c r="B1589"/>
      <c r="C1589"/>
      <c r="D1589"/>
      <c r="E1589"/>
      <c r="F1589"/>
      <c r="G1589"/>
      <c r="H1589"/>
    </row>
    <row r="1590" spans="1:8">
      <c r="A1590"/>
      <c r="B1590"/>
      <c r="C1590"/>
      <c r="D1590"/>
      <c r="E1590"/>
      <c r="F1590"/>
      <c r="G1590"/>
      <c r="H1590"/>
    </row>
    <row r="1591" spans="1:8">
      <c r="A1591"/>
      <c r="B1591"/>
      <c r="C1591"/>
      <c r="D1591"/>
      <c r="E1591"/>
      <c r="F1591"/>
      <c r="G1591"/>
      <c r="H1591"/>
    </row>
    <row r="1592" spans="1:8">
      <c r="A1592"/>
      <c r="B1592"/>
      <c r="C1592"/>
      <c r="D1592"/>
      <c r="E1592"/>
      <c r="F1592"/>
      <c r="G1592"/>
      <c r="H1592"/>
    </row>
    <row r="1593" spans="1:8">
      <c r="A1593"/>
      <c r="B1593"/>
      <c r="C1593"/>
      <c r="D1593"/>
      <c r="E1593"/>
      <c r="F1593"/>
      <c r="G1593"/>
      <c r="H1593"/>
    </row>
    <row r="1594" spans="1:8">
      <c r="A1594"/>
      <c r="B1594"/>
      <c r="C1594"/>
      <c r="D1594"/>
      <c r="E1594"/>
      <c r="F1594"/>
      <c r="G1594"/>
      <c r="H1594"/>
    </row>
    <row r="1595" spans="1:8">
      <c r="A1595"/>
      <c r="B1595"/>
      <c r="C1595"/>
      <c r="D1595"/>
      <c r="E1595"/>
      <c r="F1595"/>
      <c r="G1595"/>
      <c r="H1595"/>
    </row>
    <row r="1596" spans="1:8">
      <c r="A1596"/>
      <c r="B1596"/>
      <c r="C1596"/>
      <c r="D1596"/>
      <c r="E1596"/>
      <c r="F1596"/>
      <c r="G1596"/>
      <c r="H1596"/>
    </row>
    <row r="1597" spans="1:8">
      <c r="A1597"/>
      <c r="B1597"/>
      <c r="C1597"/>
      <c r="D1597"/>
      <c r="E1597"/>
      <c r="F1597"/>
      <c r="G1597"/>
      <c r="H1597"/>
    </row>
    <row r="1598" spans="1:8">
      <c r="A1598"/>
      <c r="B1598"/>
      <c r="C1598"/>
      <c r="D1598"/>
      <c r="E1598"/>
      <c r="F1598"/>
      <c r="G1598"/>
      <c r="H1598"/>
    </row>
    <row r="1599" spans="1:8">
      <c r="A1599"/>
      <c r="B1599"/>
      <c r="C1599"/>
      <c r="D1599"/>
      <c r="E1599"/>
      <c r="F1599"/>
      <c r="G1599"/>
      <c r="H1599"/>
    </row>
    <row r="1600" spans="1:8">
      <c r="A1600"/>
      <c r="B1600"/>
      <c r="C1600"/>
      <c r="D1600"/>
      <c r="E1600"/>
      <c r="F1600"/>
      <c r="G1600"/>
      <c r="H1600"/>
    </row>
    <row r="1601" spans="1:8">
      <c r="A1601"/>
      <c r="B1601"/>
      <c r="C1601"/>
      <c r="D1601"/>
      <c r="E1601"/>
      <c r="F1601"/>
      <c r="G1601"/>
      <c r="H1601"/>
    </row>
    <row r="1602" spans="1:8">
      <c r="A1602"/>
      <c r="B1602"/>
      <c r="C1602"/>
      <c r="D1602"/>
      <c r="E1602"/>
      <c r="F1602"/>
      <c r="G1602"/>
      <c r="H1602"/>
    </row>
    <row r="1603" spans="1:8">
      <c r="A1603"/>
      <c r="B1603"/>
      <c r="C1603"/>
      <c r="D1603"/>
      <c r="E1603"/>
      <c r="F1603"/>
      <c r="G1603"/>
      <c r="H1603"/>
    </row>
    <row r="1604" spans="1:8">
      <c r="A1604"/>
      <c r="B1604"/>
      <c r="C1604"/>
      <c r="D1604"/>
      <c r="E1604"/>
      <c r="F1604"/>
      <c r="G1604"/>
      <c r="H1604"/>
    </row>
    <row r="1605" spans="1:8">
      <c r="A1605"/>
      <c r="B1605"/>
      <c r="C1605"/>
      <c r="D1605"/>
      <c r="E1605"/>
      <c r="F1605"/>
      <c r="G1605"/>
      <c r="H1605"/>
    </row>
    <row r="1606" spans="1:8">
      <c r="A1606"/>
      <c r="B1606"/>
      <c r="C1606"/>
      <c r="D1606"/>
      <c r="E1606"/>
      <c r="F1606"/>
      <c r="G1606"/>
      <c r="H1606"/>
    </row>
    <row r="1607" spans="1:8">
      <c r="A1607"/>
      <c r="B1607"/>
      <c r="C1607"/>
      <c r="D1607"/>
      <c r="E1607"/>
      <c r="F1607"/>
      <c r="G1607"/>
      <c r="H1607"/>
    </row>
    <row r="1608" spans="1:8">
      <c r="A1608"/>
      <c r="B1608"/>
      <c r="C1608"/>
      <c r="D1608"/>
      <c r="E1608"/>
      <c r="F1608"/>
      <c r="G1608"/>
      <c r="H1608"/>
    </row>
    <row r="1609" spans="1:8">
      <c r="A1609"/>
      <c r="B1609"/>
      <c r="C1609"/>
      <c r="D1609"/>
      <c r="E1609"/>
      <c r="F1609"/>
      <c r="G1609"/>
      <c r="H1609"/>
    </row>
    <row r="1610" spans="1:8">
      <c r="A1610"/>
      <c r="B1610"/>
      <c r="C1610"/>
      <c r="D1610"/>
      <c r="E1610"/>
      <c r="F1610"/>
      <c r="G1610"/>
      <c r="H1610"/>
    </row>
    <row r="1611" spans="1:8">
      <c r="A1611"/>
      <c r="B1611"/>
      <c r="C1611"/>
      <c r="D1611"/>
      <c r="E1611"/>
      <c r="F1611"/>
      <c r="G1611"/>
      <c r="H1611"/>
    </row>
    <row r="1612" spans="1:8">
      <c r="A1612"/>
      <c r="B1612"/>
      <c r="C1612"/>
      <c r="D1612"/>
      <c r="E1612"/>
      <c r="F1612"/>
      <c r="G1612"/>
      <c r="H1612"/>
    </row>
    <row r="1613" spans="1:8">
      <c r="A1613"/>
      <c r="B1613"/>
      <c r="C1613"/>
      <c r="D1613"/>
      <c r="E1613"/>
      <c r="F1613"/>
      <c r="G1613"/>
      <c r="H1613"/>
    </row>
    <row r="1614" spans="1:8">
      <c r="A1614"/>
      <c r="B1614"/>
      <c r="C1614"/>
      <c r="D1614"/>
      <c r="E1614"/>
      <c r="F1614"/>
      <c r="G1614"/>
      <c r="H1614"/>
    </row>
    <row r="1615" spans="1:8">
      <c r="A1615"/>
      <c r="B1615"/>
      <c r="C1615"/>
      <c r="D1615"/>
      <c r="E1615"/>
      <c r="F1615"/>
      <c r="G1615"/>
      <c r="H1615"/>
    </row>
    <row r="1616" spans="1:8">
      <c r="A1616"/>
      <c r="B1616"/>
      <c r="C1616"/>
      <c r="D1616"/>
      <c r="E1616"/>
      <c r="F1616"/>
      <c r="G1616"/>
      <c r="H1616"/>
    </row>
    <row r="1617" spans="1:8">
      <c r="A1617"/>
      <c r="B1617"/>
      <c r="C1617"/>
      <c r="D1617"/>
      <c r="E1617"/>
      <c r="F1617"/>
      <c r="G1617"/>
      <c r="H1617"/>
    </row>
    <row r="1618" spans="1:8">
      <c r="A1618"/>
      <c r="B1618"/>
      <c r="C1618"/>
      <c r="D1618"/>
      <c r="E1618"/>
      <c r="F1618"/>
      <c r="G1618"/>
      <c r="H1618"/>
    </row>
    <row r="1619" spans="1:8">
      <c r="A1619"/>
      <c r="B1619"/>
      <c r="C1619"/>
      <c r="D1619"/>
      <c r="E1619"/>
      <c r="F1619"/>
      <c r="G1619"/>
      <c r="H1619"/>
    </row>
    <row r="1620" spans="1:8">
      <c r="A1620"/>
      <c r="B1620"/>
      <c r="C1620"/>
      <c r="D1620"/>
      <c r="E1620"/>
      <c r="F1620"/>
      <c r="G1620"/>
      <c r="H1620"/>
    </row>
    <row r="1621" spans="1:8">
      <c r="A1621"/>
      <c r="B1621"/>
      <c r="C1621"/>
      <c r="D1621"/>
      <c r="E1621"/>
      <c r="F1621"/>
      <c r="G1621"/>
      <c r="H1621"/>
    </row>
    <row r="1622" spans="1:8">
      <c r="A1622"/>
      <c r="B1622"/>
      <c r="C1622"/>
      <c r="D1622"/>
      <c r="E1622"/>
      <c r="F1622"/>
      <c r="G1622"/>
      <c r="H1622"/>
    </row>
    <row r="1623" spans="1:8">
      <c r="A1623"/>
      <c r="B1623"/>
      <c r="C1623"/>
      <c r="D1623"/>
      <c r="E1623"/>
      <c r="F1623"/>
      <c r="G1623"/>
      <c r="H1623"/>
    </row>
    <row r="1624" spans="1:8">
      <c r="A1624"/>
      <c r="B1624"/>
      <c r="C1624"/>
      <c r="D1624"/>
      <c r="E1624"/>
      <c r="F1624"/>
      <c r="G1624"/>
      <c r="H1624"/>
    </row>
    <row r="1625" spans="1:8">
      <c r="A1625"/>
      <c r="B1625"/>
      <c r="C1625"/>
      <c r="D1625"/>
      <c r="E1625"/>
      <c r="F1625"/>
      <c r="G1625"/>
      <c r="H1625"/>
    </row>
    <row r="1626" spans="1:8">
      <c r="A1626"/>
      <c r="B1626"/>
      <c r="C1626"/>
      <c r="D1626"/>
      <c r="E1626"/>
      <c r="F1626"/>
      <c r="G1626"/>
      <c r="H1626"/>
    </row>
    <row r="1627" spans="1:8">
      <c r="A1627"/>
      <c r="B1627"/>
      <c r="C1627"/>
      <c r="D1627"/>
      <c r="E1627"/>
      <c r="F1627"/>
      <c r="G1627"/>
      <c r="H1627"/>
    </row>
    <row r="1628" spans="1:8">
      <c r="A1628"/>
      <c r="B1628"/>
      <c r="C1628"/>
      <c r="D1628"/>
      <c r="E1628"/>
      <c r="F1628"/>
      <c r="G1628"/>
      <c r="H1628"/>
    </row>
    <row r="1629" spans="1:8">
      <c r="A1629"/>
      <c r="B1629"/>
      <c r="C1629"/>
      <c r="D1629"/>
      <c r="E1629"/>
      <c r="F1629"/>
      <c r="G1629"/>
      <c r="H1629"/>
    </row>
    <row r="1630" spans="1:8">
      <c r="A1630"/>
      <c r="B1630"/>
      <c r="C1630"/>
      <c r="D1630"/>
      <c r="E1630"/>
      <c r="F1630"/>
      <c r="G1630"/>
      <c r="H1630"/>
    </row>
    <row r="1631" spans="1:8">
      <c r="A1631"/>
      <c r="B1631"/>
      <c r="C1631"/>
      <c r="D1631"/>
      <c r="E1631"/>
      <c r="F1631"/>
      <c r="G1631"/>
      <c r="H1631"/>
    </row>
    <row r="1632" spans="1:8">
      <c r="A1632"/>
      <c r="B1632"/>
      <c r="C1632"/>
      <c r="D1632"/>
      <c r="E1632"/>
      <c r="F1632"/>
      <c r="G1632"/>
      <c r="H1632"/>
    </row>
    <row r="1633" spans="1:8">
      <c r="A1633"/>
      <c r="B1633"/>
      <c r="C1633"/>
      <c r="D1633"/>
      <c r="E1633"/>
      <c r="F1633"/>
      <c r="G1633"/>
      <c r="H1633"/>
    </row>
    <row r="1634" spans="1:8">
      <c r="A1634"/>
      <c r="B1634"/>
      <c r="C1634"/>
      <c r="D1634"/>
      <c r="E1634"/>
      <c r="F1634"/>
      <c r="G1634"/>
      <c r="H1634"/>
    </row>
    <row r="1635" spans="1:8">
      <c r="A1635"/>
      <c r="B1635"/>
      <c r="C1635"/>
      <c r="D1635"/>
      <c r="E1635"/>
      <c r="F1635"/>
      <c r="G1635"/>
      <c r="H1635"/>
    </row>
    <row r="1636" spans="1:8">
      <c r="A1636"/>
      <c r="B1636"/>
      <c r="C1636"/>
      <c r="D1636"/>
      <c r="E1636"/>
      <c r="F1636"/>
      <c r="G1636"/>
      <c r="H1636"/>
    </row>
    <row r="1637" spans="1:8">
      <c r="A1637"/>
      <c r="B1637"/>
      <c r="C1637"/>
      <c r="D1637"/>
      <c r="E1637"/>
      <c r="F1637"/>
      <c r="G1637"/>
      <c r="H1637"/>
    </row>
    <row r="1638" spans="1:8">
      <c r="A1638"/>
      <c r="B1638"/>
      <c r="C1638"/>
      <c r="D1638"/>
      <c r="E1638"/>
      <c r="F1638"/>
      <c r="G1638"/>
      <c r="H1638"/>
    </row>
    <row r="1639" spans="1:8">
      <c r="A1639"/>
      <c r="B1639"/>
      <c r="C1639"/>
      <c r="D1639"/>
      <c r="E1639"/>
      <c r="F1639"/>
      <c r="G1639"/>
      <c r="H1639"/>
    </row>
    <row r="1640" spans="1:8">
      <c r="A1640"/>
      <c r="B1640"/>
      <c r="C1640"/>
      <c r="D1640"/>
      <c r="E1640"/>
      <c r="F1640"/>
      <c r="G1640"/>
      <c r="H1640"/>
    </row>
    <row r="1641" spans="1:8">
      <c r="A1641"/>
      <c r="B1641"/>
      <c r="C1641"/>
      <c r="D1641"/>
      <c r="E1641"/>
      <c r="F1641"/>
      <c r="G1641"/>
      <c r="H1641"/>
    </row>
    <row r="1642" spans="1:8">
      <c r="A1642"/>
      <c r="B1642"/>
      <c r="C1642"/>
      <c r="D1642"/>
      <c r="E1642"/>
      <c r="F1642"/>
      <c r="G1642"/>
      <c r="H1642"/>
    </row>
    <row r="1643" spans="1:8">
      <c r="A1643"/>
      <c r="B1643"/>
      <c r="C1643"/>
      <c r="D1643"/>
      <c r="E1643"/>
      <c r="F1643"/>
      <c r="G1643"/>
      <c r="H1643"/>
    </row>
    <row r="1644" spans="1:8">
      <c r="A1644"/>
      <c r="B1644"/>
      <c r="C1644"/>
      <c r="D1644"/>
      <c r="E1644"/>
      <c r="F1644"/>
      <c r="G1644"/>
      <c r="H1644"/>
    </row>
    <row r="1645" spans="1:8">
      <c r="A1645"/>
      <c r="B1645"/>
      <c r="C1645"/>
      <c r="D1645"/>
      <c r="E1645"/>
      <c r="F1645"/>
      <c r="G1645"/>
      <c r="H1645"/>
    </row>
    <row r="1646" spans="1:8">
      <c r="A1646"/>
      <c r="B1646"/>
      <c r="C1646"/>
      <c r="D1646"/>
      <c r="E1646"/>
      <c r="F1646"/>
      <c r="G1646"/>
      <c r="H1646"/>
    </row>
    <row r="1647" spans="1:8">
      <c r="A1647"/>
      <c r="B1647"/>
      <c r="C1647"/>
      <c r="D1647"/>
      <c r="E1647"/>
      <c r="F1647"/>
      <c r="G1647"/>
      <c r="H1647"/>
    </row>
    <row r="1648" spans="1:8">
      <c r="A1648"/>
      <c r="B1648"/>
      <c r="C1648"/>
      <c r="D1648"/>
      <c r="E1648"/>
      <c r="F1648"/>
      <c r="G1648"/>
      <c r="H1648"/>
    </row>
    <row r="1649" spans="1:8">
      <c r="A1649"/>
      <c r="B1649"/>
      <c r="C1649"/>
      <c r="D1649"/>
      <c r="E1649"/>
      <c r="F1649"/>
      <c r="G1649"/>
      <c r="H1649"/>
    </row>
    <row r="1650" spans="1:8">
      <c r="A1650"/>
      <c r="B1650"/>
      <c r="C1650"/>
      <c r="D1650"/>
      <c r="E1650"/>
      <c r="F1650"/>
      <c r="G1650"/>
      <c r="H1650"/>
    </row>
    <row r="1651" spans="1:8">
      <c r="A1651"/>
      <c r="B1651"/>
      <c r="C1651"/>
      <c r="D1651"/>
      <c r="E1651"/>
      <c r="F1651"/>
      <c r="G1651"/>
      <c r="H1651"/>
    </row>
    <row r="1652" spans="1:8">
      <c r="A1652"/>
      <c r="B1652"/>
      <c r="C1652"/>
      <c r="D1652"/>
      <c r="E1652"/>
      <c r="F1652"/>
      <c r="G1652"/>
      <c r="H1652"/>
    </row>
    <row r="1653" spans="1:8">
      <c r="A1653"/>
      <c r="B1653"/>
      <c r="C1653"/>
      <c r="D1653"/>
      <c r="E1653"/>
      <c r="F1653"/>
      <c r="G1653"/>
      <c r="H1653"/>
    </row>
    <row r="1654" spans="1:8">
      <c r="A1654"/>
      <c r="B1654"/>
      <c r="C1654"/>
      <c r="D1654"/>
      <c r="E1654"/>
      <c r="F1654"/>
      <c r="G1654"/>
      <c r="H1654"/>
    </row>
    <row r="1655" spans="1:8">
      <c r="A1655"/>
      <c r="B1655"/>
      <c r="C1655"/>
      <c r="D1655"/>
      <c r="E1655"/>
      <c r="F1655"/>
      <c r="G1655"/>
      <c r="H1655"/>
    </row>
    <row r="1656" spans="1:8">
      <c r="A1656"/>
      <c r="B1656"/>
      <c r="C1656"/>
      <c r="D1656"/>
      <c r="E1656"/>
      <c r="F1656"/>
      <c r="G1656"/>
      <c r="H1656"/>
    </row>
    <row r="1657" spans="1:8">
      <c r="A1657"/>
      <c r="B1657"/>
      <c r="C1657"/>
      <c r="D1657"/>
      <c r="E1657"/>
      <c r="F1657"/>
      <c r="G1657"/>
      <c r="H1657"/>
    </row>
    <row r="1658" spans="1:8">
      <c r="A1658"/>
      <c r="B1658"/>
      <c r="C1658"/>
      <c r="D1658"/>
      <c r="E1658"/>
      <c r="F1658"/>
      <c r="G1658"/>
      <c r="H1658"/>
    </row>
    <row r="1659" spans="1:8">
      <c r="A1659"/>
      <c r="B1659"/>
      <c r="C1659"/>
      <c r="D1659"/>
      <c r="E1659"/>
      <c r="F1659"/>
      <c r="G1659"/>
      <c r="H1659"/>
    </row>
    <row r="1660" spans="1:8">
      <c r="A1660"/>
      <c r="B1660"/>
      <c r="C1660"/>
      <c r="D1660"/>
      <c r="E1660"/>
      <c r="F1660"/>
      <c r="G1660"/>
      <c r="H1660"/>
    </row>
    <row r="1661" spans="1:8">
      <c r="A1661"/>
      <c r="B1661"/>
      <c r="C1661"/>
      <c r="D1661"/>
      <c r="E1661"/>
      <c r="F1661"/>
      <c r="G1661"/>
      <c r="H1661"/>
    </row>
    <row r="1662" spans="1:8">
      <c r="A1662"/>
      <c r="B1662"/>
      <c r="C1662"/>
      <c r="D1662"/>
      <c r="E1662"/>
      <c r="F1662"/>
      <c r="G1662"/>
      <c r="H1662"/>
    </row>
    <row r="1663" spans="1:8">
      <c r="A1663"/>
      <c r="B1663"/>
      <c r="C1663"/>
      <c r="D1663"/>
      <c r="E1663"/>
      <c r="F1663"/>
      <c r="G1663"/>
      <c r="H1663"/>
    </row>
    <row r="1664" spans="1:8">
      <c r="A1664"/>
      <c r="B1664"/>
      <c r="C1664"/>
      <c r="D1664"/>
      <c r="E1664"/>
      <c r="F1664"/>
      <c r="G1664"/>
      <c r="H1664"/>
    </row>
    <row r="1665" spans="1:8">
      <c r="A1665"/>
      <c r="B1665"/>
      <c r="C1665"/>
      <c r="D1665"/>
      <c r="E1665"/>
      <c r="F1665"/>
      <c r="G1665"/>
      <c r="H1665"/>
    </row>
    <row r="1666" spans="1:8">
      <c r="A1666"/>
      <c r="B1666"/>
      <c r="C1666"/>
      <c r="D1666"/>
      <c r="E1666"/>
      <c r="F1666"/>
      <c r="G1666"/>
      <c r="H1666"/>
    </row>
    <row r="1667" spans="1:8">
      <c r="A1667"/>
      <c r="B1667"/>
      <c r="C1667"/>
      <c r="D1667"/>
      <c r="E1667"/>
      <c r="F1667"/>
      <c r="G1667"/>
      <c r="H1667"/>
    </row>
    <row r="1668" spans="1:8">
      <c r="A1668"/>
      <c r="B1668"/>
      <c r="C1668"/>
      <c r="D1668"/>
      <c r="E1668"/>
      <c r="F1668"/>
      <c r="G1668"/>
      <c r="H1668"/>
    </row>
    <row r="1669" spans="1:8">
      <c r="A1669"/>
      <c r="B1669"/>
      <c r="C1669"/>
      <c r="D1669"/>
      <c r="E1669"/>
      <c r="F1669"/>
      <c r="G1669"/>
      <c r="H1669"/>
    </row>
    <row r="1670" spans="1:8">
      <c r="A1670"/>
      <c r="B1670"/>
      <c r="C1670"/>
      <c r="D1670"/>
      <c r="E1670"/>
      <c r="F1670"/>
      <c r="G1670"/>
      <c r="H1670"/>
    </row>
    <row r="1671" spans="1:8">
      <c r="A1671"/>
      <c r="B1671"/>
      <c r="C1671"/>
      <c r="D1671"/>
      <c r="E1671"/>
      <c r="F1671"/>
      <c r="G1671"/>
      <c r="H1671"/>
    </row>
    <row r="1672" spans="1:8">
      <c r="A1672"/>
      <c r="B1672"/>
      <c r="C1672"/>
      <c r="D1672"/>
      <c r="E1672"/>
      <c r="F1672"/>
      <c r="G1672"/>
      <c r="H1672"/>
    </row>
    <row r="1673" spans="1:8">
      <c r="A1673"/>
      <c r="B1673"/>
      <c r="C1673"/>
      <c r="D1673"/>
      <c r="E1673"/>
      <c r="F1673"/>
      <c r="G1673"/>
      <c r="H1673"/>
    </row>
    <row r="1674" spans="1:8">
      <c r="A1674"/>
      <c r="B1674"/>
      <c r="C1674"/>
      <c r="D1674"/>
      <c r="E1674"/>
      <c r="F1674"/>
      <c r="G1674"/>
      <c r="H1674"/>
    </row>
    <row r="1675" spans="1:8">
      <c r="A1675"/>
      <c r="B1675"/>
      <c r="C1675"/>
      <c r="D1675"/>
      <c r="E1675"/>
      <c r="F1675"/>
      <c r="G1675"/>
      <c r="H1675"/>
    </row>
    <row r="1676" spans="1:8">
      <c r="A1676"/>
      <c r="B1676"/>
      <c r="C1676"/>
      <c r="D1676"/>
      <c r="E1676"/>
      <c r="F1676"/>
      <c r="G1676"/>
      <c r="H1676"/>
    </row>
    <row r="1677" spans="1:8">
      <c r="A1677"/>
      <c r="B1677"/>
      <c r="C1677"/>
      <c r="D1677"/>
      <c r="E1677"/>
      <c r="F1677"/>
      <c r="G1677"/>
      <c r="H1677"/>
    </row>
    <row r="1678" spans="1:8">
      <c r="A1678"/>
      <c r="B1678"/>
      <c r="C1678"/>
      <c r="D1678"/>
      <c r="E1678"/>
      <c r="F1678"/>
      <c r="G1678"/>
      <c r="H1678"/>
    </row>
    <row r="1679" spans="1:8">
      <c r="A1679"/>
      <c r="B1679"/>
      <c r="C1679"/>
      <c r="D1679"/>
      <c r="E1679"/>
      <c r="F1679"/>
      <c r="G1679"/>
      <c r="H1679"/>
    </row>
    <row r="1680" spans="1:8">
      <c r="A1680"/>
      <c r="B1680"/>
      <c r="C1680"/>
      <c r="D1680"/>
      <c r="E1680"/>
      <c r="F1680"/>
      <c r="G1680"/>
      <c r="H1680"/>
    </row>
    <row r="1681" spans="1:8">
      <c r="A1681"/>
      <c r="B1681"/>
      <c r="C1681"/>
      <c r="D1681"/>
      <c r="E1681"/>
      <c r="F1681"/>
      <c r="G1681"/>
      <c r="H1681"/>
    </row>
    <row r="1682" spans="1:8">
      <c r="A1682"/>
      <c r="B1682"/>
      <c r="C1682"/>
      <c r="D1682"/>
      <c r="E1682"/>
      <c r="F1682"/>
      <c r="G1682"/>
      <c r="H1682"/>
    </row>
    <row r="1683" spans="1:8">
      <c r="A1683"/>
      <c r="B1683"/>
      <c r="C1683"/>
      <c r="D1683"/>
      <c r="E1683"/>
      <c r="F1683"/>
      <c r="G1683"/>
      <c r="H1683"/>
    </row>
    <row r="1684" spans="1:8">
      <c r="A1684"/>
      <c r="B1684"/>
      <c r="C1684"/>
      <c r="D1684"/>
      <c r="E1684"/>
      <c r="F1684"/>
      <c r="G1684"/>
      <c r="H1684"/>
    </row>
    <row r="1685" spans="1:8">
      <c r="A1685"/>
      <c r="B1685"/>
      <c r="C1685"/>
      <c r="D1685"/>
      <c r="E1685"/>
      <c r="F1685"/>
      <c r="G1685"/>
      <c r="H1685"/>
    </row>
    <row r="1686" spans="1:8">
      <c r="A1686"/>
      <c r="B1686"/>
      <c r="C1686"/>
      <c r="D1686"/>
      <c r="E1686"/>
      <c r="F1686"/>
      <c r="G1686"/>
      <c r="H1686"/>
    </row>
    <row r="1687" spans="1:8">
      <c r="A1687"/>
      <c r="B1687"/>
      <c r="C1687"/>
      <c r="D1687"/>
      <c r="E1687"/>
      <c r="F1687"/>
      <c r="G1687"/>
      <c r="H1687"/>
    </row>
    <row r="1688" spans="1:8">
      <c r="A1688"/>
      <c r="B1688"/>
      <c r="C1688"/>
      <c r="D1688"/>
      <c r="E1688"/>
      <c r="F1688"/>
      <c r="G1688"/>
      <c r="H1688"/>
    </row>
    <row r="1689" spans="1:8">
      <c r="A1689"/>
      <c r="B1689"/>
      <c r="C1689"/>
      <c r="D1689"/>
      <c r="E1689"/>
      <c r="F1689"/>
      <c r="G1689"/>
      <c r="H1689"/>
    </row>
    <row r="1690" spans="1:8">
      <c r="A1690"/>
      <c r="B1690"/>
      <c r="C1690"/>
      <c r="D1690"/>
      <c r="E1690"/>
      <c r="F1690"/>
      <c r="G1690"/>
      <c r="H1690"/>
    </row>
    <row r="1691" spans="1:8">
      <c r="A1691"/>
      <c r="B1691"/>
      <c r="C1691"/>
      <c r="D1691"/>
      <c r="E1691"/>
      <c r="F1691"/>
      <c r="G1691"/>
      <c r="H1691"/>
    </row>
    <row r="1692" spans="1:8">
      <c r="A1692"/>
      <c r="B1692"/>
      <c r="C1692"/>
      <c r="D1692"/>
      <c r="E1692"/>
      <c r="F1692"/>
      <c r="G1692"/>
      <c r="H1692"/>
    </row>
    <row r="1693" spans="1:8">
      <c r="A1693"/>
      <c r="B1693"/>
      <c r="C1693"/>
      <c r="D1693"/>
      <c r="E1693"/>
      <c r="F1693"/>
      <c r="G1693"/>
      <c r="H1693"/>
    </row>
    <row r="1694" spans="1:8">
      <c r="A1694"/>
      <c r="B1694"/>
      <c r="C1694"/>
      <c r="D1694"/>
      <c r="E1694"/>
      <c r="F1694"/>
      <c r="G1694"/>
      <c r="H1694"/>
    </row>
    <row r="1695" spans="1:8">
      <c r="A1695"/>
      <c r="B1695"/>
      <c r="C1695"/>
      <c r="D1695"/>
      <c r="E1695"/>
      <c r="F1695"/>
      <c r="G1695"/>
      <c r="H1695"/>
    </row>
    <row r="1696" spans="1:8">
      <c r="A1696"/>
      <c r="B1696"/>
      <c r="C1696"/>
      <c r="D1696"/>
      <c r="E1696"/>
      <c r="F1696"/>
      <c r="G1696"/>
      <c r="H1696"/>
    </row>
    <row r="1697" spans="1:8">
      <c r="A1697"/>
      <c r="B1697"/>
      <c r="C1697"/>
      <c r="D1697"/>
      <c r="E1697"/>
      <c r="F1697"/>
      <c r="G1697"/>
      <c r="H1697"/>
    </row>
    <row r="1698" spans="1:8">
      <c r="A1698"/>
      <c r="B1698"/>
      <c r="C1698"/>
      <c r="D1698"/>
      <c r="E1698"/>
      <c r="F1698"/>
      <c r="G1698"/>
      <c r="H1698"/>
    </row>
    <row r="1699" spans="1:8">
      <c r="A1699"/>
      <c r="B1699"/>
      <c r="C1699"/>
      <c r="D1699"/>
      <c r="E1699"/>
      <c r="F1699"/>
      <c r="G1699"/>
      <c r="H1699"/>
    </row>
    <row r="1700" spans="1:8">
      <c r="A1700"/>
      <c r="B1700"/>
      <c r="C1700"/>
      <c r="D1700"/>
      <c r="E1700"/>
      <c r="F1700"/>
      <c r="G1700"/>
      <c r="H1700"/>
    </row>
    <row r="1701" spans="1:8">
      <c r="A1701"/>
      <c r="B1701"/>
      <c r="C1701"/>
      <c r="D1701"/>
      <c r="E1701"/>
      <c r="F1701"/>
      <c r="G1701"/>
      <c r="H1701"/>
    </row>
    <row r="1702" spans="1:8">
      <c r="A1702"/>
      <c r="B1702"/>
      <c r="C1702"/>
      <c r="D1702"/>
      <c r="E1702"/>
      <c r="F1702"/>
      <c r="G1702"/>
      <c r="H1702"/>
    </row>
    <row r="1703" spans="1:8">
      <c r="A1703"/>
      <c r="B1703"/>
      <c r="C1703"/>
      <c r="D1703"/>
      <c r="E1703"/>
      <c r="F1703"/>
      <c r="G1703"/>
      <c r="H1703"/>
    </row>
    <row r="1704" spans="1:8">
      <c r="A1704"/>
      <c r="B1704"/>
      <c r="C1704"/>
      <c r="D1704"/>
      <c r="E1704"/>
      <c r="F1704"/>
      <c r="G1704"/>
      <c r="H1704"/>
    </row>
    <row r="1705" spans="1:8">
      <c r="A1705"/>
      <c r="B1705"/>
      <c r="C1705"/>
      <c r="D1705"/>
      <c r="E1705"/>
      <c r="F1705"/>
      <c r="G1705"/>
      <c r="H1705"/>
    </row>
    <row r="1706" spans="1:8">
      <c r="A1706"/>
      <c r="B1706"/>
      <c r="C1706"/>
      <c r="D1706"/>
      <c r="E1706"/>
      <c r="F1706"/>
      <c r="G1706"/>
      <c r="H1706"/>
    </row>
    <row r="1707" spans="1:8">
      <c r="A1707"/>
      <c r="B1707"/>
      <c r="C1707"/>
      <c r="D1707"/>
      <c r="E1707"/>
      <c r="F1707"/>
      <c r="G1707"/>
      <c r="H1707"/>
    </row>
    <row r="1708" spans="1:8">
      <c r="A1708"/>
      <c r="B1708"/>
      <c r="C1708"/>
      <c r="D1708"/>
      <c r="E1708"/>
      <c r="F1708"/>
      <c r="G1708"/>
      <c r="H1708"/>
    </row>
    <row r="1709" spans="1:8">
      <c r="A1709"/>
      <c r="B1709"/>
      <c r="C1709"/>
      <c r="D1709"/>
      <c r="E1709"/>
      <c r="F1709"/>
      <c r="G1709"/>
      <c r="H1709"/>
    </row>
    <row r="1710" spans="1:8">
      <c r="A1710"/>
      <c r="B1710"/>
      <c r="C1710"/>
      <c r="D1710"/>
      <c r="E1710"/>
      <c r="F1710"/>
      <c r="G1710"/>
      <c r="H1710"/>
    </row>
    <row r="1711" spans="1:8">
      <c r="A1711"/>
      <c r="B1711"/>
      <c r="C1711"/>
      <c r="D1711"/>
      <c r="E1711"/>
      <c r="F1711"/>
      <c r="G1711"/>
      <c r="H1711"/>
    </row>
    <row r="1712" spans="1:8">
      <c r="A1712"/>
      <c r="B1712"/>
      <c r="C1712"/>
      <c r="D1712"/>
      <c r="E1712"/>
      <c r="F1712"/>
      <c r="G1712"/>
      <c r="H1712"/>
    </row>
    <row r="1713" spans="1:8">
      <c r="A1713"/>
      <c r="B1713"/>
      <c r="C1713"/>
      <c r="D1713"/>
      <c r="E1713"/>
      <c r="F1713"/>
      <c r="G1713"/>
      <c r="H1713"/>
    </row>
    <row r="1714" spans="1:8">
      <c r="A1714"/>
      <c r="B1714"/>
      <c r="C1714"/>
      <c r="D1714"/>
      <c r="E1714"/>
      <c r="F1714"/>
      <c r="G1714"/>
      <c r="H1714"/>
    </row>
    <row r="1715" spans="1:8">
      <c r="A1715"/>
      <c r="B1715"/>
      <c r="C1715"/>
      <c r="D1715"/>
      <c r="E1715"/>
      <c r="F1715"/>
      <c r="G1715"/>
      <c r="H1715"/>
    </row>
    <row r="1716" spans="1:8">
      <c r="A1716"/>
      <c r="B1716"/>
      <c r="C1716"/>
      <c r="D1716"/>
      <c r="E1716"/>
      <c r="F1716"/>
      <c r="G1716"/>
      <c r="H1716"/>
    </row>
    <row r="1717" spans="1:8">
      <c r="A1717"/>
      <c r="B1717"/>
      <c r="C1717"/>
      <c r="D1717"/>
      <c r="E1717"/>
      <c r="F1717"/>
      <c r="G1717"/>
      <c r="H1717"/>
    </row>
    <row r="1718" spans="1:8">
      <c r="A1718"/>
      <c r="B1718"/>
      <c r="C1718"/>
      <c r="D1718"/>
      <c r="E1718"/>
      <c r="F1718"/>
      <c r="G1718"/>
      <c r="H1718"/>
    </row>
    <row r="1719" spans="1:8">
      <c r="A1719"/>
      <c r="B1719"/>
      <c r="C1719"/>
      <c r="D1719"/>
      <c r="E1719"/>
      <c r="F1719"/>
      <c r="G1719"/>
      <c r="H1719"/>
    </row>
    <row r="1720" spans="1:8">
      <c r="A1720"/>
      <c r="B1720"/>
      <c r="C1720"/>
      <c r="D1720"/>
      <c r="E1720"/>
      <c r="F1720"/>
      <c r="G1720"/>
      <c r="H1720"/>
    </row>
    <row r="1721" spans="1:8">
      <c r="A1721"/>
      <c r="B1721"/>
      <c r="C1721"/>
      <c r="D1721"/>
      <c r="E1721"/>
      <c r="F1721"/>
      <c r="G1721"/>
      <c r="H1721"/>
    </row>
    <row r="1722" spans="1:8">
      <c r="A1722"/>
      <c r="B1722"/>
      <c r="C1722"/>
      <c r="D1722"/>
      <c r="E1722"/>
      <c r="F1722"/>
      <c r="G1722"/>
      <c r="H1722"/>
    </row>
    <row r="1723" spans="1:8">
      <c r="A1723"/>
      <c r="B1723"/>
      <c r="C1723"/>
      <c r="D1723"/>
      <c r="E1723"/>
      <c r="F1723"/>
      <c r="G1723"/>
      <c r="H1723"/>
    </row>
    <row r="1724" spans="1:8">
      <c r="A1724"/>
      <c r="B1724"/>
      <c r="C1724"/>
      <c r="D1724"/>
      <c r="E1724"/>
      <c r="F1724"/>
      <c r="G1724"/>
      <c r="H1724"/>
    </row>
    <row r="1725" spans="1:8">
      <c r="A1725"/>
      <c r="B1725"/>
      <c r="C1725"/>
      <c r="D1725"/>
      <c r="E1725"/>
      <c r="F1725"/>
      <c r="G1725"/>
      <c r="H1725"/>
    </row>
    <row r="1726" spans="1:8">
      <c r="A1726"/>
      <c r="B1726"/>
      <c r="C1726"/>
      <c r="D1726"/>
      <c r="E1726"/>
      <c r="F1726"/>
      <c r="G1726"/>
      <c r="H1726"/>
    </row>
    <row r="1727" spans="1:8">
      <c r="A1727"/>
      <c r="B1727"/>
      <c r="C1727"/>
      <c r="D1727"/>
      <c r="E1727"/>
      <c r="F1727"/>
      <c r="G1727"/>
      <c r="H1727"/>
    </row>
    <row r="1728" spans="1:8">
      <c r="A1728"/>
      <c r="B1728"/>
      <c r="C1728"/>
      <c r="D1728"/>
      <c r="E1728"/>
      <c r="F1728"/>
      <c r="G1728"/>
      <c r="H1728"/>
    </row>
    <row r="1729" spans="1:8">
      <c r="A1729"/>
      <c r="B1729"/>
      <c r="C1729"/>
      <c r="D1729"/>
      <c r="E1729"/>
      <c r="F1729"/>
      <c r="G1729"/>
      <c r="H1729"/>
    </row>
    <row r="1730" spans="1:8">
      <c r="A1730"/>
      <c r="B1730"/>
      <c r="C1730"/>
      <c r="D1730"/>
      <c r="E1730"/>
      <c r="F1730"/>
      <c r="G1730"/>
      <c r="H1730"/>
    </row>
    <row r="1731" spans="1:8">
      <c r="A1731"/>
      <c r="B1731"/>
      <c r="C1731"/>
      <c r="D1731"/>
      <c r="E1731"/>
      <c r="F1731"/>
      <c r="G1731"/>
      <c r="H1731"/>
    </row>
    <row r="1732" spans="1:8">
      <c r="A1732"/>
      <c r="B1732"/>
      <c r="C1732"/>
      <c r="D1732"/>
      <c r="E1732"/>
      <c r="F1732"/>
      <c r="G1732"/>
      <c r="H1732"/>
    </row>
    <row r="1733" spans="1:8">
      <c r="A1733"/>
      <c r="B1733"/>
      <c r="C1733"/>
      <c r="D1733"/>
      <c r="E1733"/>
      <c r="F1733"/>
      <c r="G1733"/>
      <c r="H1733"/>
    </row>
    <row r="1734" spans="1:8">
      <c r="A1734"/>
      <c r="B1734"/>
      <c r="C1734"/>
      <c r="D1734"/>
      <c r="E1734"/>
      <c r="F1734"/>
      <c r="G1734"/>
      <c r="H1734"/>
    </row>
    <row r="1735" spans="1:8">
      <c r="A1735"/>
      <c r="B1735"/>
      <c r="C1735"/>
      <c r="D1735"/>
      <c r="E1735"/>
      <c r="F1735"/>
      <c r="G1735"/>
      <c r="H1735"/>
    </row>
    <row r="1736" spans="1:8">
      <c r="A1736"/>
      <c r="B1736"/>
      <c r="C1736"/>
      <c r="D1736"/>
      <c r="E1736"/>
      <c r="F1736"/>
      <c r="G1736"/>
      <c r="H1736"/>
    </row>
    <row r="1737" spans="1:8">
      <c r="A1737"/>
      <c r="B1737"/>
      <c r="C1737"/>
      <c r="D1737"/>
      <c r="E1737"/>
      <c r="F1737"/>
      <c r="G1737"/>
      <c r="H1737"/>
    </row>
    <row r="1738" spans="1:8">
      <c r="A1738"/>
      <c r="B1738"/>
      <c r="C1738"/>
      <c r="D1738"/>
      <c r="E1738"/>
      <c r="F1738"/>
      <c r="G1738"/>
      <c r="H1738"/>
    </row>
    <row r="1739" spans="1:8">
      <c r="A1739"/>
      <c r="B1739"/>
      <c r="C1739"/>
      <c r="D1739"/>
      <c r="E1739"/>
      <c r="F1739"/>
      <c r="G1739"/>
      <c r="H1739"/>
    </row>
    <row r="1740" spans="1:8">
      <c r="A1740"/>
      <c r="B1740"/>
      <c r="C1740"/>
      <c r="D1740"/>
      <c r="E1740"/>
      <c r="F1740"/>
      <c r="G1740"/>
      <c r="H1740"/>
    </row>
    <row r="1741" spans="1:8">
      <c r="A1741"/>
      <c r="B1741"/>
      <c r="C1741"/>
      <c r="D1741"/>
      <c r="E1741"/>
      <c r="F1741"/>
      <c r="G1741"/>
      <c r="H1741"/>
    </row>
    <row r="1742" spans="1:8">
      <c r="A1742"/>
      <c r="B1742"/>
      <c r="C1742"/>
      <c r="D1742"/>
      <c r="E1742"/>
      <c r="F1742"/>
      <c r="G1742"/>
      <c r="H1742"/>
    </row>
    <row r="1743" spans="1:8">
      <c r="A1743"/>
      <c r="B1743"/>
      <c r="C1743"/>
      <c r="D1743"/>
      <c r="E1743"/>
      <c r="F1743"/>
      <c r="G1743"/>
      <c r="H1743"/>
    </row>
    <row r="1744" spans="1:8">
      <c r="A1744"/>
      <c r="B1744"/>
      <c r="C1744"/>
      <c r="D1744"/>
      <c r="E1744"/>
      <c r="F1744"/>
      <c r="G1744"/>
      <c r="H1744"/>
    </row>
    <row r="1745" spans="1:8">
      <c r="A1745"/>
      <c r="B1745"/>
      <c r="C1745"/>
      <c r="D1745"/>
      <c r="E1745"/>
      <c r="F1745"/>
      <c r="G1745"/>
      <c r="H1745"/>
    </row>
    <row r="1746" spans="1:8">
      <c r="A1746"/>
      <c r="B1746"/>
      <c r="C1746"/>
      <c r="D1746"/>
      <c r="E1746"/>
      <c r="F1746"/>
      <c r="G1746"/>
      <c r="H1746"/>
    </row>
    <row r="1747" spans="1:8">
      <c r="A1747"/>
      <c r="B1747"/>
      <c r="C1747"/>
      <c r="D1747"/>
      <c r="E1747"/>
      <c r="F1747"/>
      <c r="G1747"/>
      <c r="H1747"/>
    </row>
    <row r="1748" spans="1:8">
      <c r="A1748"/>
      <c r="B1748"/>
      <c r="C1748"/>
      <c r="D1748"/>
      <c r="E1748"/>
      <c r="F1748"/>
      <c r="G1748"/>
      <c r="H1748"/>
    </row>
    <row r="1749" spans="1:8">
      <c r="A1749"/>
      <c r="B1749"/>
      <c r="C1749"/>
      <c r="D1749"/>
      <c r="E1749"/>
      <c r="F1749"/>
      <c r="G1749"/>
      <c r="H1749"/>
    </row>
    <row r="1750" spans="1:8">
      <c r="A1750"/>
      <c r="B1750"/>
      <c r="C1750"/>
      <c r="D1750"/>
      <c r="E1750"/>
      <c r="F1750"/>
      <c r="G1750"/>
      <c r="H1750"/>
    </row>
    <row r="1751" spans="1:8">
      <c r="A1751"/>
      <c r="B1751"/>
      <c r="C1751"/>
      <c r="D1751"/>
      <c r="E1751"/>
      <c r="F1751"/>
      <c r="G1751"/>
      <c r="H1751"/>
    </row>
    <row r="1752" spans="1:8">
      <c r="A1752"/>
      <c r="B1752"/>
      <c r="C1752"/>
      <c r="D1752"/>
      <c r="E1752"/>
      <c r="F1752"/>
      <c r="G1752"/>
      <c r="H1752"/>
    </row>
    <row r="1753" spans="1:8">
      <c r="A1753"/>
      <c r="B1753"/>
      <c r="C1753"/>
      <c r="D1753"/>
      <c r="E1753"/>
      <c r="F1753"/>
      <c r="G1753"/>
      <c r="H1753"/>
    </row>
    <row r="1754" spans="1:8">
      <c r="A1754"/>
      <c r="B1754"/>
      <c r="C1754"/>
      <c r="D1754"/>
      <c r="E1754"/>
      <c r="F1754"/>
      <c r="G1754"/>
      <c r="H1754"/>
    </row>
    <row r="1755" spans="1:8">
      <c r="A1755"/>
      <c r="B1755"/>
      <c r="C1755"/>
      <c r="D1755"/>
      <c r="E1755"/>
      <c r="F1755"/>
      <c r="G1755"/>
      <c r="H1755"/>
    </row>
    <row r="1756" spans="1:8">
      <c r="A1756"/>
      <c r="B1756"/>
      <c r="C1756"/>
      <c r="D1756"/>
      <c r="E1756"/>
      <c r="F1756"/>
      <c r="G1756"/>
      <c r="H1756"/>
    </row>
    <row r="1757" spans="1:8">
      <c r="A1757"/>
      <c r="B1757"/>
      <c r="C1757"/>
      <c r="D1757"/>
      <c r="E1757"/>
      <c r="F1757"/>
      <c r="G1757"/>
      <c r="H1757"/>
    </row>
    <row r="1758" spans="1:8">
      <c r="A1758"/>
      <c r="B1758"/>
      <c r="C1758"/>
      <c r="D1758"/>
      <c r="E1758"/>
      <c r="F1758"/>
      <c r="G1758"/>
      <c r="H1758"/>
    </row>
    <row r="1759" spans="1:8">
      <c r="A1759"/>
      <c r="B1759"/>
      <c r="C1759"/>
      <c r="D1759"/>
      <c r="E1759"/>
      <c r="F1759"/>
      <c r="G1759"/>
      <c r="H1759"/>
    </row>
    <row r="1760" spans="1:8">
      <c r="A1760"/>
      <c r="B1760"/>
      <c r="C1760"/>
      <c r="D1760"/>
      <c r="E1760"/>
      <c r="F1760"/>
      <c r="G1760"/>
      <c r="H1760"/>
    </row>
    <row r="1761" spans="1:8">
      <c r="A1761"/>
      <c r="B1761"/>
      <c r="C1761"/>
      <c r="D1761"/>
      <c r="E1761"/>
      <c r="F1761"/>
      <c r="G1761"/>
      <c r="H1761"/>
    </row>
    <row r="1762" spans="1:8">
      <c r="A1762"/>
      <c r="B1762"/>
      <c r="C1762"/>
      <c r="D1762"/>
      <c r="E1762"/>
      <c r="F1762"/>
      <c r="G1762"/>
      <c r="H1762"/>
    </row>
    <row r="1763" spans="1:8">
      <c r="A1763"/>
      <c r="B1763"/>
      <c r="C1763"/>
      <c r="D1763"/>
      <c r="E1763"/>
      <c r="F1763"/>
      <c r="G1763"/>
      <c r="H1763"/>
    </row>
    <row r="1764" spans="1:8">
      <c r="A1764"/>
      <c r="B1764"/>
      <c r="C1764"/>
      <c r="D1764"/>
      <c r="E1764"/>
      <c r="F1764"/>
      <c r="G1764"/>
      <c r="H1764"/>
    </row>
    <row r="1765" spans="1:8">
      <c r="A1765"/>
      <c r="B1765"/>
      <c r="C1765"/>
      <c r="D1765"/>
      <c r="E1765"/>
      <c r="F1765"/>
      <c r="G1765"/>
      <c r="H1765"/>
    </row>
    <row r="1766" spans="1:8">
      <c r="A1766"/>
      <c r="B1766"/>
      <c r="C1766"/>
      <c r="D1766"/>
      <c r="E1766"/>
      <c r="F1766"/>
      <c r="G1766"/>
      <c r="H1766"/>
    </row>
    <row r="1767" spans="1:8">
      <c r="A1767"/>
      <c r="B1767"/>
      <c r="C1767"/>
      <c r="D1767"/>
      <c r="E1767"/>
      <c r="F1767"/>
      <c r="G1767"/>
      <c r="H1767"/>
    </row>
    <row r="1768" spans="1:8">
      <c r="A1768"/>
      <c r="B1768"/>
      <c r="C1768"/>
      <c r="D1768"/>
      <c r="E1768"/>
      <c r="F1768"/>
      <c r="G1768"/>
      <c r="H1768"/>
    </row>
    <row r="1769" spans="1:8">
      <c r="A1769"/>
      <c r="B1769"/>
      <c r="C1769"/>
      <c r="D1769"/>
      <c r="E1769"/>
      <c r="F1769"/>
      <c r="G1769"/>
      <c r="H1769"/>
    </row>
    <row r="1770" spans="1:8">
      <c r="A1770"/>
      <c r="B1770"/>
      <c r="C1770"/>
      <c r="D1770"/>
      <c r="E1770"/>
      <c r="F1770"/>
      <c r="G1770"/>
      <c r="H1770"/>
    </row>
    <row r="1771" spans="1:8">
      <c r="A1771"/>
      <c r="B1771"/>
      <c r="C1771"/>
      <c r="D1771"/>
      <c r="E1771"/>
      <c r="F1771"/>
      <c r="G1771"/>
      <c r="H1771"/>
    </row>
    <row r="1772" spans="1:8">
      <c r="A1772"/>
      <c r="B1772"/>
      <c r="C1772"/>
      <c r="D1772"/>
      <c r="E1772"/>
      <c r="F1772"/>
      <c r="G1772"/>
      <c r="H1772"/>
    </row>
    <row r="1773" spans="1:8">
      <c r="A1773"/>
      <c r="B1773"/>
      <c r="C1773"/>
      <c r="D1773"/>
      <c r="E1773"/>
      <c r="F1773"/>
      <c r="G1773"/>
      <c r="H1773"/>
    </row>
    <row r="1774" spans="1:8">
      <c r="A1774"/>
      <c r="B1774"/>
      <c r="C1774"/>
      <c r="D1774"/>
      <c r="E1774"/>
      <c r="F1774"/>
      <c r="G1774"/>
      <c r="H1774"/>
    </row>
    <row r="1775" spans="1:8">
      <c r="A1775"/>
      <c r="B1775"/>
      <c r="C1775"/>
      <c r="D1775"/>
      <c r="E1775"/>
      <c r="F1775"/>
      <c r="G1775"/>
      <c r="H1775"/>
    </row>
    <row r="1776" spans="1:8">
      <c r="A1776"/>
      <c r="B1776"/>
      <c r="C1776"/>
      <c r="D1776"/>
      <c r="E1776"/>
      <c r="F1776"/>
      <c r="G1776"/>
      <c r="H1776"/>
    </row>
    <row r="1777" spans="1:8">
      <c r="A1777"/>
      <c r="B1777"/>
      <c r="C1777"/>
      <c r="D1777"/>
      <c r="E1777"/>
      <c r="F1777"/>
      <c r="G1777"/>
      <c r="H1777"/>
    </row>
    <row r="1778" spans="1:8">
      <c r="A1778"/>
      <c r="B1778"/>
      <c r="C1778"/>
      <c r="D1778"/>
      <c r="E1778"/>
      <c r="F1778"/>
      <c r="G1778"/>
      <c r="H1778"/>
    </row>
    <row r="1779" spans="1:8">
      <c r="A1779"/>
      <c r="B1779"/>
      <c r="C1779"/>
      <c r="D1779"/>
      <c r="E1779"/>
      <c r="F1779"/>
      <c r="G1779"/>
      <c r="H1779"/>
    </row>
    <row r="1780" spans="1:8">
      <c r="A1780"/>
      <c r="B1780"/>
      <c r="C1780"/>
      <c r="D1780"/>
      <c r="E1780"/>
      <c r="F1780"/>
      <c r="G1780"/>
      <c r="H1780"/>
    </row>
    <row r="1781" spans="1:8">
      <c r="A1781"/>
      <c r="B1781"/>
      <c r="C1781"/>
      <c r="D1781"/>
      <c r="E1781"/>
      <c r="F1781"/>
      <c r="G1781"/>
      <c r="H1781"/>
    </row>
    <row r="1782" spans="1:8">
      <c r="A1782"/>
      <c r="B1782"/>
      <c r="C1782"/>
      <c r="D1782"/>
      <c r="E1782"/>
      <c r="F1782"/>
      <c r="G1782"/>
      <c r="H1782"/>
    </row>
    <row r="1783" spans="1:8">
      <c r="A1783"/>
      <c r="B1783"/>
      <c r="C1783"/>
      <c r="D1783"/>
      <c r="E1783"/>
      <c r="F1783"/>
      <c r="G1783"/>
      <c r="H1783"/>
    </row>
    <row r="1784" spans="1:8">
      <c r="A1784"/>
      <c r="B1784"/>
      <c r="C1784"/>
      <c r="D1784"/>
      <c r="E1784"/>
      <c r="F1784"/>
      <c r="G1784"/>
      <c r="H1784"/>
    </row>
    <row r="1785" spans="1:8">
      <c r="A1785"/>
      <c r="B1785"/>
      <c r="C1785"/>
      <c r="D1785"/>
      <c r="E1785"/>
      <c r="F1785"/>
      <c r="G1785"/>
      <c r="H1785"/>
    </row>
    <row r="1786" spans="1:8">
      <c r="A1786"/>
      <c r="B1786"/>
      <c r="C1786"/>
      <c r="D1786"/>
      <c r="E1786"/>
      <c r="F1786"/>
      <c r="G1786"/>
      <c r="H1786"/>
    </row>
    <row r="1787" spans="1:8">
      <c r="A1787"/>
      <c r="B1787"/>
      <c r="C1787"/>
      <c r="D1787"/>
      <c r="E1787"/>
      <c r="F1787"/>
      <c r="G1787"/>
      <c r="H1787"/>
    </row>
    <row r="1788" spans="1:8">
      <c r="A1788"/>
      <c r="B1788"/>
      <c r="C1788"/>
      <c r="D1788"/>
      <c r="E1788"/>
      <c r="F1788"/>
      <c r="G1788"/>
      <c r="H1788"/>
    </row>
    <row r="1789" spans="1:8">
      <c r="A1789"/>
      <c r="B1789"/>
      <c r="C1789"/>
      <c r="D1789"/>
      <c r="E1789"/>
      <c r="F1789"/>
      <c r="G1789"/>
      <c r="H1789"/>
    </row>
    <row r="1790" spans="1:8">
      <c r="A1790"/>
      <c r="B1790"/>
      <c r="C1790"/>
      <c r="D1790"/>
      <c r="E1790"/>
      <c r="F1790"/>
      <c r="G1790"/>
      <c r="H1790"/>
    </row>
    <row r="1791" spans="1:8">
      <c r="A1791"/>
      <c r="B1791"/>
      <c r="C1791"/>
      <c r="D1791"/>
      <c r="E1791"/>
      <c r="F1791"/>
      <c r="G1791"/>
      <c r="H1791"/>
    </row>
    <row r="1792" spans="1:8">
      <c r="A1792"/>
      <c r="B1792"/>
      <c r="C1792"/>
      <c r="D1792"/>
      <c r="E1792"/>
      <c r="F1792"/>
      <c r="G1792"/>
      <c r="H1792"/>
    </row>
    <row r="1793" spans="1:8">
      <c r="A1793"/>
      <c r="B1793"/>
      <c r="C1793"/>
      <c r="D1793"/>
      <c r="E1793"/>
      <c r="F1793"/>
      <c r="G1793"/>
      <c r="H1793"/>
    </row>
    <row r="1794" spans="1:8">
      <c r="A1794"/>
      <c r="B1794"/>
      <c r="C1794"/>
      <c r="D1794"/>
      <c r="E1794"/>
      <c r="F1794"/>
      <c r="G1794"/>
      <c r="H1794"/>
    </row>
    <row r="1795" spans="1:8">
      <c r="A1795"/>
      <c r="B1795"/>
      <c r="C1795"/>
      <c r="D1795"/>
      <c r="E1795"/>
      <c r="F1795"/>
      <c r="G1795"/>
      <c r="H1795"/>
    </row>
    <row r="1796" spans="1:8">
      <c r="A1796"/>
      <c r="B1796"/>
      <c r="C1796"/>
      <c r="D1796"/>
      <c r="E1796"/>
      <c r="F1796"/>
      <c r="G1796"/>
      <c r="H1796"/>
    </row>
    <row r="1797" spans="1:8">
      <c r="A1797"/>
      <c r="B1797"/>
      <c r="C1797"/>
      <c r="D1797"/>
      <c r="E1797"/>
      <c r="F1797"/>
      <c r="G1797"/>
      <c r="H1797"/>
    </row>
    <row r="1798" spans="1:8">
      <c r="A1798"/>
      <c r="B1798"/>
      <c r="C1798"/>
      <c r="D1798"/>
      <c r="E1798"/>
      <c r="F1798"/>
      <c r="G1798"/>
      <c r="H1798"/>
    </row>
    <row r="1799" spans="1:8">
      <c r="A1799"/>
      <c r="B1799"/>
      <c r="C1799"/>
      <c r="D1799"/>
      <c r="E1799"/>
      <c r="F1799"/>
      <c r="G1799"/>
      <c r="H1799"/>
    </row>
    <row r="1800" spans="1:8">
      <c r="A1800"/>
      <c r="B1800"/>
      <c r="C1800"/>
      <c r="D1800"/>
      <c r="E1800"/>
      <c r="F1800"/>
      <c r="G1800"/>
      <c r="H1800"/>
    </row>
    <row r="1801" spans="1:8">
      <c r="A1801"/>
      <c r="B1801"/>
      <c r="C1801"/>
      <c r="D1801"/>
      <c r="E1801"/>
      <c r="F1801"/>
      <c r="G1801"/>
      <c r="H1801"/>
    </row>
    <row r="1802" spans="1:8">
      <c r="A1802"/>
      <c r="B1802"/>
      <c r="C1802"/>
      <c r="D1802"/>
      <c r="E1802"/>
      <c r="F1802"/>
      <c r="G1802"/>
      <c r="H1802"/>
    </row>
    <row r="1803" spans="1:8">
      <c r="A1803"/>
      <c r="B1803"/>
      <c r="C1803"/>
      <c r="D1803"/>
      <c r="E1803"/>
      <c r="F1803"/>
      <c r="G1803"/>
      <c r="H1803"/>
    </row>
    <row r="1804" spans="1:8">
      <c r="A1804"/>
      <c r="B1804"/>
      <c r="C1804"/>
      <c r="D1804"/>
      <c r="E1804"/>
      <c r="F1804"/>
      <c r="G1804"/>
      <c r="H1804"/>
    </row>
    <row r="1805" spans="1:8">
      <c r="A1805"/>
      <c r="B1805"/>
      <c r="C1805"/>
      <c r="D1805"/>
      <c r="E1805"/>
      <c r="F1805"/>
      <c r="G1805"/>
      <c r="H1805"/>
    </row>
    <row r="1806" spans="1:8">
      <c r="A1806"/>
      <c r="B1806"/>
      <c r="C1806"/>
      <c r="D1806"/>
      <c r="E1806"/>
      <c r="F1806"/>
      <c r="G1806"/>
      <c r="H1806"/>
    </row>
    <row r="1807" spans="1:8">
      <c r="A1807"/>
      <c r="B1807"/>
      <c r="C1807"/>
      <c r="D1807"/>
      <c r="E1807"/>
      <c r="F1807"/>
      <c r="G1807"/>
      <c r="H1807"/>
    </row>
    <row r="1808" spans="1:8">
      <c r="A1808"/>
      <c r="B1808"/>
      <c r="C1808"/>
      <c r="D1808"/>
      <c r="E1808"/>
      <c r="F1808"/>
      <c r="G1808"/>
      <c r="H1808"/>
    </row>
    <row r="1809" spans="1:8">
      <c r="A1809"/>
      <c r="B1809"/>
      <c r="C1809"/>
      <c r="D1809"/>
      <c r="E1809"/>
      <c r="F1809"/>
      <c r="G1809"/>
      <c r="H1809"/>
    </row>
    <row r="1810" spans="1:8">
      <c r="A1810"/>
      <c r="B1810"/>
      <c r="C1810"/>
      <c r="D1810"/>
      <c r="E1810"/>
      <c r="F1810"/>
      <c r="G1810"/>
      <c r="H1810"/>
    </row>
    <row r="1811" spans="1:8">
      <c r="A1811"/>
      <c r="B1811"/>
      <c r="C1811"/>
      <c r="D1811"/>
      <c r="E1811"/>
      <c r="F1811"/>
      <c r="G1811"/>
      <c r="H1811"/>
    </row>
    <row r="1812" spans="1:8">
      <c r="A1812"/>
      <c r="B1812"/>
      <c r="C1812"/>
      <c r="D1812"/>
      <c r="E1812"/>
      <c r="F1812"/>
      <c r="G1812"/>
      <c r="H1812"/>
    </row>
    <row r="1813" spans="1:8">
      <c r="A1813"/>
      <c r="B1813"/>
      <c r="C1813"/>
      <c r="D1813"/>
      <c r="E1813"/>
      <c r="F1813"/>
      <c r="G1813"/>
      <c r="H1813"/>
    </row>
    <row r="1814" spans="1:8">
      <c r="A1814"/>
      <c r="B1814"/>
      <c r="C1814"/>
      <c r="D1814"/>
      <c r="E1814"/>
      <c r="F1814"/>
      <c r="G1814"/>
      <c r="H1814"/>
    </row>
    <row r="1815" spans="1:8">
      <c r="A1815"/>
      <c r="B1815"/>
      <c r="C1815"/>
      <c r="D1815"/>
      <c r="E1815"/>
      <c r="F1815"/>
      <c r="G1815"/>
      <c r="H1815"/>
    </row>
    <row r="1816" spans="1:8">
      <c r="A1816"/>
      <c r="B1816"/>
      <c r="C1816"/>
      <c r="D1816"/>
      <c r="E1816"/>
      <c r="F1816"/>
      <c r="G1816"/>
      <c r="H1816"/>
    </row>
    <row r="1817" spans="1:8">
      <c r="A1817"/>
      <c r="B1817"/>
      <c r="C1817"/>
      <c r="D1817"/>
      <c r="E1817"/>
      <c r="F1817"/>
      <c r="G1817"/>
      <c r="H1817"/>
    </row>
    <row r="1818" spans="1:8">
      <c r="A1818"/>
      <c r="B1818"/>
      <c r="C1818"/>
      <c r="D1818"/>
      <c r="E1818"/>
      <c r="F1818"/>
      <c r="G1818"/>
      <c r="H1818"/>
    </row>
    <row r="1819" spans="1:8">
      <c r="A1819"/>
      <c r="B1819"/>
      <c r="C1819"/>
      <c r="D1819"/>
      <c r="E1819"/>
      <c r="F1819"/>
      <c r="G1819"/>
      <c r="H1819"/>
    </row>
    <row r="1820" spans="1:8">
      <c r="A1820"/>
      <c r="B1820"/>
      <c r="C1820"/>
      <c r="D1820"/>
      <c r="E1820"/>
      <c r="F1820"/>
      <c r="G1820"/>
      <c r="H1820"/>
    </row>
    <row r="1821" spans="1:8">
      <c r="A1821"/>
      <c r="B1821"/>
      <c r="C1821"/>
      <c r="D1821"/>
      <c r="E1821"/>
      <c r="F1821"/>
      <c r="G1821"/>
      <c r="H1821"/>
    </row>
    <row r="1822" spans="1:8">
      <c r="A1822"/>
      <c r="B1822"/>
      <c r="C1822"/>
      <c r="D1822"/>
      <c r="E1822"/>
      <c r="F1822"/>
      <c r="G1822"/>
      <c r="H1822"/>
    </row>
    <row r="1823" spans="1:8">
      <c r="A1823"/>
      <c r="B1823"/>
      <c r="C1823"/>
      <c r="D1823"/>
      <c r="E1823"/>
      <c r="F1823"/>
      <c r="G1823"/>
      <c r="H1823"/>
    </row>
    <row r="1824" spans="1:8">
      <c r="A1824"/>
      <c r="B1824"/>
      <c r="C1824"/>
      <c r="D1824"/>
      <c r="E1824"/>
      <c r="F1824"/>
      <c r="G1824"/>
      <c r="H1824"/>
    </row>
    <row r="1825" spans="1:8">
      <c r="A1825"/>
      <c r="B1825"/>
      <c r="C1825"/>
      <c r="D1825"/>
      <c r="E1825"/>
      <c r="F1825"/>
      <c r="G1825"/>
      <c r="H1825"/>
    </row>
    <row r="1826" spans="1:8">
      <c r="A1826"/>
      <c r="B1826"/>
      <c r="C1826"/>
      <c r="D1826"/>
      <c r="E1826"/>
      <c r="F1826"/>
      <c r="G1826"/>
      <c r="H1826"/>
    </row>
    <row r="1827" spans="1:8">
      <c r="A1827"/>
      <c r="B1827"/>
      <c r="C1827"/>
      <c r="D1827"/>
      <c r="E1827"/>
      <c r="F1827"/>
      <c r="G1827"/>
      <c r="H1827"/>
    </row>
    <row r="1828" spans="1:8">
      <c r="A1828"/>
      <c r="B1828"/>
      <c r="C1828"/>
      <c r="D1828"/>
      <c r="E1828"/>
      <c r="F1828"/>
      <c r="G1828"/>
      <c r="H1828"/>
    </row>
    <row r="1829" spans="1:8">
      <c r="A1829"/>
      <c r="B1829"/>
      <c r="C1829"/>
      <c r="D1829"/>
      <c r="E1829"/>
      <c r="F1829"/>
      <c r="G1829"/>
      <c r="H1829"/>
    </row>
    <row r="1830" spans="1:8">
      <c r="A1830"/>
      <c r="B1830"/>
      <c r="C1830"/>
      <c r="D1830"/>
      <c r="E1830"/>
      <c r="F1830"/>
      <c r="G1830"/>
      <c r="H1830"/>
    </row>
    <row r="1831" spans="1:8">
      <c r="A1831"/>
      <c r="B1831"/>
      <c r="C1831"/>
      <c r="D1831"/>
      <c r="E1831"/>
      <c r="F1831"/>
      <c r="G1831"/>
      <c r="H1831"/>
    </row>
    <row r="1832" spans="1:8">
      <c r="A1832"/>
      <c r="B1832"/>
      <c r="C1832"/>
      <c r="D1832"/>
      <c r="E1832"/>
      <c r="F1832"/>
      <c r="G1832"/>
      <c r="H1832"/>
    </row>
    <row r="1833" spans="1:8">
      <c r="A1833"/>
      <c r="B1833"/>
      <c r="C1833"/>
      <c r="D1833"/>
      <c r="E1833"/>
      <c r="F1833"/>
      <c r="G1833"/>
      <c r="H1833"/>
    </row>
    <row r="1834" spans="1:8">
      <c r="A1834"/>
      <c r="B1834"/>
      <c r="C1834"/>
      <c r="D1834"/>
      <c r="E1834"/>
      <c r="F1834"/>
      <c r="G1834"/>
      <c r="H1834"/>
    </row>
    <row r="1835" spans="1:8">
      <c r="A1835"/>
      <c r="B1835"/>
      <c r="C1835"/>
      <c r="D1835"/>
      <c r="E1835"/>
      <c r="F1835"/>
      <c r="G1835"/>
      <c r="H1835"/>
    </row>
    <row r="1836" spans="1:8">
      <c r="A1836"/>
      <c r="B1836"/>
      <c r="C1836"/>
      <c r="D1836"/>
      <c r="E1836"/>
      <c r="F1836"/>
      <c r="G1836"/>
      <c r="H1836"/>
    </row>
    <row r="1837" spans="1:8">
      <c r="A1837"/>
      <c r="B1837"/>
      <c r="C1837"/>
      <c r="D1837"/>
      <c r="E1837"/>
      <c r="F1837"/>
      <c r="G1837"/>
      <c r="H1837"/>
    </row>
    <row r="1838" spans="1:8">
      <c r="A1838"/>
      <c r="B1838"/>
      <c r="C1838"/>
      <c r="D1838"/>
      <c r="E1838"/>
      <c r="F1838"/>
      <c r="G1838"/>
      <c r="H1838"/>
    </row>
    <row r="1839" spans="1:8">
      <c r="A1839"/>
      <c r="B1839"/>
      <c r="C1839"/>
      <c r="D1839"/>
      <c r="E1839"/>
      <c r="F1839"/>
      <c r="G1839"/>
      <c r="H1839"/>
    </row>
    <row r="1840" spans="1:8">
      <c r="A1840"/>
      <c r="B1840"/>
      <c r="C1840"/>
      <c r="D1840"/>
      <c r="E1840"/>
      <c r="F1840"/>
      <c r="G1840"/>
      <c r="H1840"/>
    </row>
    <row r="1841" spans="1:8">
      <c r="A1841"/>
      <c r="B1841"/>
      <c r="C1841"/>
      <c r="D1841"/>
      <c r="E1841"/>
      <c r="F1841"/>
      <c r="G1841"/>
      <c r="H1841"/>
    </row>
    <row r="1842" spans="1:8">
      <c r="A1842"/>
      <c r="B1842"/>
      <c r="C1842"/>
      <c r="D1842"/>
      <c r="E1842"/>
      <c r="F1842"/>
      <c r="G1842"/>
      <c r="H1842"/>
    </row>
    <row r="1843" spans="1:8">
      <c r="A1843"/>
      <c r="B1843"/>
      <c r="C1843"/>
      <c r="D1843"/>
      <c r="E1843"/>
      <c r="F1843"/>
      <c r="G1843"/>
      <c r="H1843"/>
    </row>
    <row r="1844" spans="1:8">
      <c r="A1844"/>
      <c r="B1844"/>
      <c r="C1844"/>
      <c r="D1844"/>
      <c r="E1844"/>
      <c r="F1844"/>
      <c r="G1844"/>
      <c r="H1844"/>
    </row>
    <row r="1845" spans="1:8">
      <c r="A1845"/>
      <c r="B1845"/>
      <c r="C1845"/>
      <c r="D1845"/>
      <c r="E1845"/>
      <c r="F1845"/>
      <c r="G1845"/>
      <c r="H1845"/>
    </row>
    <row r="1846" spans="1:8">
      <c r="A1846"/>
      <c r="B1846"/>
      <c r="C1846"/>
      <c r="D1846"/>
      <c r="E1846"/>
      <c r="F1846"/>
      <c r="G1846"/>
      <c r="H1846"/>
    </row>
    <row r="1847" spans="1:8">
      <c r="A1847"/>
      <c r="B1847"/>
      <c r="C1847"/>
      <c r="D1847"/>
      <c r="E1847"/>
      <c r="F1847"/>
      <c r="G1847"/>
      <c r="H1847"/>
    </row>
    <row r="1848" spans="1:8">
      <c r="A1848"/>
      <c r="B1848"/>
      <c r="C1848"/>
      <c r="D1848"/>
      <c r="E1848"/>
      <c r="F1848"/>
      <c r="G1848"/>
      <c r="H1848"/>
    </row>
    <row r="1849" spans="1:8">
      <c r="A1849"/>
      <c r="B1849"/>
      <c r="C1849"/>
      <c r="D1849"/>
      <c r="E1849"/>
      <c r="F1849"/>
      <c r="G1849"/>
      <c r="H1849"/>
    </row>
    <row r="1850" spans="1:8">
      <c r="A1850"/>
      <c r="B1850"/>
      <c r="C1850"/>
      <c r="D1850"/>
      <c r="E1850"/>
      <c r="F1850"/>
      <c r="G1850"/>
      <c r="H1850"/>
    </row>
    <row r="1851" spans="1:8">
      <c r="A1851"/>
      <c r="B1851"/>
      <c r="C1851"/>
      <c r="D1851"/>
      <c r="E1851"/>
      <c r="F1851"/>
      <c r="G1851"/>
      <c r="H1851"/>
    </row>
    <row r="1852" spans="1:8">
      <c r="A1852"/>
      <c r="B1852"/>
      <c r="C1852"/>
      <c r="D1852"/>
      <c r="E1852"/>
      <c r="F1852"/>
      <c r="G1852"/>
      <c r="H1852"/>
    </row>
    <row r="1853" spans="1:8">
      <c r="A1853"/>
      <c r="B1853"/>
      <c r="C1853"/>
      <c r="D1853"/>
      <c r="E1853"/>
      <c r="F1853"/>
      <c r="G1853"/>
      <c r="H1853"/>
    </row>
    <row r="1854" spans="1:8">
      <c r="A1854"/>
      <c r="B1854"/>
      <c r="C1854"/>
      <c r="D1854"/>
      <c r="E1854"/>
      <c r="F1854"/>
      <c r="G1854"/>
      <c r="H1854"/>
    </row>
    <row r="1855" spans="1:8">
      <c r="A1855"/>
      <c r="B1855"/>
      <c r="C1855"/>
      <c r="D1855"/>
      <c r="E1855"/>
      <c r="F1855"/>
      <c r="G1855"/>
      <c r="H1855"/>
    </row>
    <row r="1856" spans="1:8">
      <c r="A1856"/>
      <c r="B1856"/>
      <c r="C1856"/>
      <c r="D1856"/>
      <c r="E1856"/>
      <c r="F1856"/>
      <c r="G1856"/>
      <c r="H1856"/>
    </row>
    <row r="1857" spans="1:8">
      <c r="A1857"/>
      <c r="B1857"/>
      <c r="C1857"/>
      <c r="D1857"/>
      <c r="E1857"/>
      <c r="F1857"/>
      <c r="G1857"/>
      <c r="H1857"/>
    </row>
    <row r="1858" spans="1:8">
      <c r="A1858"/>
      <c r="B1858"/>
      <c r="C1858"/>
      <c r="D1858"/>
      <c r="E1858"/>
      <c r="F1858"/>
      <c r="G1858"/>
      <c r="H1858"/>
    </row>
    <row r="1859" spans="1:8">
      <c r="A1859"/>
      <c r="B1859"/>
      <c r="C1859"/>
      <c r="D1859"/>
      <c r="E1859"/>
      <c r="F1859"/>
      <c r="G1859"/>
      <c r="H1859"/>
    </row>
    <row r="1860" spans="1:8">
      <c r="A1860"/>
      <c r="B1860"/>
      <c r="C1860"/>
      <c r="D1860"/>
      <c r="E1860"/>
      <c r="F1860"/>
      <c r="G1860"/>
      <c r="H1860"/>
    </row>
    <row r="1861" spans="1:8">
      <c r="A1861"/>
      <c r="B1861"/>
      <c r="C1861"/>
      <c r="D1861"/>
      <c r="E1861"/>
      <c r="F1861"/>
      <c r="G1861"/>
      <c r="H1861"/>
    </row>
    <row r="1862" spans="1:8">
      <c r="A1862"/>
      <c r="B1862"/>
      <c r="C1862"/>
      <c r="D1862"/>
      <c r="E1862"/>
      <c r="F1862"/>
      <c r="G1862"/>
      <c r="H1862"/>
    </row>
    <row r="1863" spans="1:8">
      <c r="A1863"/>
      <c r="B1863"/>
      <c r="C1863"/>
      <c r="D1863"/>
      <c r="E1863"/>
      <c r="F1863"/>
      <c r="G1863"/>
      <c r="H1863"/>
    </row>
    <row r="1864" spans="1:8">
      <c r="A1864"/>
      <c r="B1864"/>
      <c r="C1864"/>
      <c r="D1864"/>
      <c r="E1864"/>
      <c r="F1864"/>
      <c r="G1864"/>
      <c r="H1864"/>
    </row>
    <row r="1865" spans="1:8">
      <c r="A1865"/>
      <c r="B1865"/>
      <c r="C1865"/>
      <c r="D1865"/>
      <c r="E1865"/>
      <c r="F1865"/>
      <c r="G1865"/>
      <c r="H1865"/>
    </row>
    <row r="1866" spans="1:8">
      <c r="A1866"/>
      <c r="B1866"/>
      <c r="C1866"/>
      <c r="D1866"/>
      <c r="E1866"/>
      <c r="F1866"/>
      <c r="G1866"/>
      <c r="H1866"/>
    </row>
    <row r="1867" spans="1:8">
      <c r="A1867"/>
      <c r="B1867"/>
      <c r="C1867"/>
      <c r="D1867"/>
      <c r="E1867"/>
      <c r="F1867"/>
      <c r="G1867"/>
      <c r="H1867"/>
    </row>
    <row r="1868" spans="1:8">
      <c r="A1868"/>
      <c r="B1868"/>
      <c r="C1868"/>
      <c r="D1868"/>
      <c r="E1868"/>
      <c r="F1868"/>
      <c r="G1868"/>
      <c r="H1868"/>
    </row>
    <row r="1869" spans="1:8">
      <c r="A1869"/>
      <c r="B1869"/>
      <c r="C1869"/>
      <c r="D1869"/>
      <c r="E1869"/>
      <c r="F1869"/>
      <c r="G1869"/>
      <c r="H1869"/>
    </row>
    <row r="1870" spans="1:8">
      <c r="A1870"/>
      <c r="B1870"/>
      <c r="C1870"/>
      <c r="D1870"/>
      <c r="E1870"/>
      <c r="F1870"/>
      <c r="G1870"/>
      <c r="H1870"/>
    </row>
    <row r="1871" spans="1:8">
      <c r="A1871"/>
      <c r="B1871"/>
      <c r="C1871"/>
      <c r="D1871"/>
      <c r="E1871"/>
      <c r="F1871"/>
      <c r="G1871"/>
      <c r="H1871"/>
    </row>
    <row r="1872" spans="1:8">
      <c r="A1872"/>
      <c r="B1872"/>
      <c r="C1872"/>
      <c r="D1872"/>
      <c r="E1872"/>
      <c r="F1872"/>
      <c r="G1872"/>
      <c r="H1872"/>
    </row>
    <row r="1873" spans="1:8">
      <c r="A1873"/>
      <c r="B1873"/>
      <c r="C1873"/>
      <c r="D1873"/>
      <c r="E1873"/>
      <c r="F1873"/>
      <c r="G1873"/>
      <c r="H1873"/>
    </row>
    <row r="1874" spans="1:8">
      <c r="A1874"/>
      <c r="B1874"/>
      <c r="C1874"/>
      <c r="D1874"/>
      <c r="E1874"/>
      <c r="F1874"/>
      <c r="G1874"/>
      <c r="H1874"/>
    </row>
    <row r="1875" spans="1:8">
      <c r="A1875"/>
      <c r="B1875"/>
      <c r="C1875"/>
      <c r="D1875"/>
      <c r="E1875"/>
      <c r="F1875"/>
      <c r="G1875"/>
      <c r="H1875"/>
    </row>
    <row r="1876" spans="1:8">
      <c r="A1876"/>
      <c r="B1876"/>
      <c r="C1876"/>
      <c r="D1876"/>
      <c r="E1876"/>
      <c r="F1876"/>
      <c r="G1876"/>
      <c r="H1876"/>
    </row>
    <row r="1877" spans="1:8">
      <c r="A1877"/>
      <c r="B1877"/>
      <c r="C1877"/>
      <c r="D1877"/>
      <c r="E1877"/>
      <c r="F1877"/>
      <c r="G1877"/>
      <c r="H1877"/>
    </row>
    <row r="1878" spans="1:8">
      <c r="A1878"/>
      <c r="B1878"/>
      <c r="C1878"/>
      <c r="D1878"/>
      <c r="E1878"/>
      <c r="F1878"/>
      <c r="G1878"/>
      <c r="H1878"/>
    </row>
    <row r="1879" spans="1:8">
      <c r="A1879"/>
      <c r="B1879"/>
      <c r="C1879"/>
      <c r="D1879"/>
      <c r="E1879"/>
      <c r="F1879"/>
      <c r="G1879"/>
      <c r="H1879"/>
    </row>
    <row r="1880" spans="1:8">
      <c r="A1880"/>
      <c r="B1880"/>
      <c r="C1880"/>
      <c r="D1880"/>
      <c r="E1880"/>
      <c r="F1880"/>
      <c r="G1880"/>
      <c r="H1880"/>
    </row>
    <row r="1881" spans="1:8">
      <c r="A1881"/>
      <c r="B1881"/>
      <c r="C1881"/>
      <c r="D1881"/>
      <c r="E1881"/>
      <c r="F1881"/>
      <c r="G1881"/>
      <c r="H1881"/>
    </row>
    <row r="1882" spans="1:8">
      <c r="A1882"/>
      <c r="B1882"/>
      <c r="C1882"/>
      <c r="D1882"/>
      <c r="E1882"/>
      <c r="F1882"/>
      <c r="G1882"/>
      <c r="H1882"/>
    </row>
    <row r="1883" spans="1:8">
      <c r="A1883"/>
      <c r="B1883"/>
      <c r="C1883"/>
      <c r="D1883"/>
      <c r="E1883"/>
      <c r="F1883"/>
      <c r="G1883"/>
      <c r="H1883"/>
    </row>
    <row r="1884" spans="1:8">
      <c r="A1884"/>
      <c r="B1884"/>
      <c r="C1884"/>
      <c r="D1884"/>
      <c r="E1884"/>
      <c r="F1884"/>
      <c r="G1884"/>
      <c r="H1884"/>
    </row>
    <row r="1885" spans="1:8">
      <c r="A1885"/>
      <c r="B1885"/>
      <c r="C1885"/>
      <c r="D1885"/>
      <c r="E1885"/>
      <c r="F1885"/>
      <c r="G1885"/>
      <c r="H1885"/>
    </row>
    <row r="1886" spans="1:8">
      <c r="A1886"/>
      <c r="B1886"/>
      <c r="C1886"/>
      <c r="D1886"/>
      <c r="E1886"/>
      <c r="F1886"/>
      <c r="G1886"/>
      <c r="H1886"/>
    </row>
    <row r="1887" spans="1:8">
      <c r="A1887"/>
      <c r="B1887"/>
      <c r="C1887"/>
      <c r="D1887"/>
      <c r="E1887"/>
      <c r="F1887"/>
      <c r="G1887"/>
      <c r="H1887"/>
    </row>
    <row r="1888" spans="1:8">
      <c r="A1888"/>
      <c r="B1888"/>
      <c r="C1888"/>
      <c r="D1888"/>
      <c r="E1888"/>
      <c r="F1888"/>
      <c r="G1888"/>
      <c r="H1888"/>
    </row>
    <row r="1889" spans="1:8">
      <c r="A1889"/>
      <c r="B1889"/>
      <c r="C1889"/>
      <c r="D1889"/>
      <c r="E1889"/>
      <c r="F1889"/>
      <c r="G1889"/>
      <c r="H1889"/>
    </row>
    <row r="1890" spans="1:8">
      <c r="A1890"/>
      <c r="B1890"/>
      <c r="C1890"/>
      <c r="D1890"/>
      <c r="E1890"/>
      <c r="F1890"/>
      <c r="G1890"/>
      <c r="H1890"/>
    </row>
    <row r="1891" spans="1:8">
      <c r="A1891"/>
      <c r="B1891"/>
      <c r="C1891"/>
      <c r="D1891"/>
      <c r="E1891"/>
      <c r="F1891"/>
      <c r="G1891"/>
      <c r="H1891"/>
    </row>
    <row r="1892" spans="1:8">
      <c r="A1892"/>
      <c r="B1892"/>
      <c r="C1892"/>
      <c r="D1892"/>
      <c r="E1892"/>
      <c r="F1892"/>
      <c r="G1892"/>
      <c r="H1892"/>
    </row>
    <row r="1893" spans="1:8">
      <c r="A1893"/>
      <c r="B1893"/>
      <c r="C1893"/>
      <c r="D1893"/>
      <c r="E1893"/>
      <c r="F1893"/>
      <c r="G1893"/>
      <c r="H1893"/>
    </row>
    <row r="1894" spans="1:8">
      <c r="A1894"/>
      <c r="B1894"/>
      <c r="C1894"/>
      <c r="D1894"/>
      <c r="E1894"/>
      <c r="F1894"/>
      <c r="G1894"/>
      <c r="H1894"/>
    </row>
    <row r="1895" spans="1:8">
      <c r="A1895"/>
      <c r="B1895"/>
      <c r="C1895"/>
      <c r="D1895"/>
      <c r="E1895"/>
      <c r="F1895"/>
      <c r="G1895"/>
      <c r="H1895"/>
    </row>
    <row r="1896" spans="1:8">
      <c r="A1896"/>
      <c r="B1896"/>
      <c r="C1896"/>
      <c r="D1896"/>
      <c r="E1896"/>
      <c r="F1896"/>
      <c r="G1896"/>
      <c r="H1896"/>
    </row>
    <row r="1897" spans="1:8">
      <c r="A1897"/>
      <c r="B1897"/>
      <c r="C1897"/>
      <c r="D1897"/>
      <c r="E1897"/>
      <c r="F1897"/>
      <c r="G1897"/>
      <c r="H1897"/>
    </row>
    <row r="1898" spans="1:8">
      <c r="A1898"/>
      <c r="B1898"/>
      <c r="C1898"/>
      <c r="D1898"/>
      <c r="E1898"/>
      <c r="F1898"/>
      <c r="G1898"/>
      <c r="H1898"/>
    </row>
    <row r="1899" spans="1:8">
      <c r="A1899"/>
      <c r="B1899"/>
      <c r="C1899"/>
      <c r="D1899"/>
      <c r="E1899"/>
      <c r="F1899"/>
      <c r="G1899"/>
      <c r="H1899"/>
    </row>
    <row r="1900" spans="1:8">
      <c r="A1900"/>
      <c r="B1900"/>
      <c r="C1900"/>
      <c r="D1900"/>
      <c r="E1900"/>
      <c r="F1900"/>
      <c r="G1900"/>
      <c r="H1900"/>
    </row>
    <row r="1901" spans="1:8">
      <c r="A1901"/>
      <c r="B1901"/>
      <c r="C1901"/>
      <c r="D1901"/>
      <c r="E1901"/>
      <c r="F1901"/>
      <c r="G1901"/>
      <c r="H1901"/>
    </row>
    <row r="1902" spans="1:8">
      <c r="A1902"/>
      <c r="B1902"/>
      <c r="C1902"/>
      <c r="D1902"/>
      <c r="E1902"/>
      <c r="F1902"/>
      <c r="G1902"/>
      <c r="H1902"/>
    </row>
    <row r="1903" spans="1:8">
      <c r="A1903"/>
      <c r="B1903"/>
      <c r="C1903"/>
      <c r="D1903"/>
      <c r="E1903"/>
      <c r="F1903"/>
      <c r="G1903"/>
      <c r="H1903"/>
    </row>
    <row r="1904" spans="1:8">
      <c r="A1904"/>
      <c r="B1904"/>
      <c r="C1904"/>
      <c r="D1904"/>
      <c r="E1904"/>
      <c r="F1904"/>
      <c r="G1904"/>
      <c r="H1904"/>
    </row>
    <row r="1905" spans="1:8">
      <c r="A1905"/>
      <c r="B1905"/>
      <c r="C1905"/>
      <c r="D1905"/>
      <c r="E1905"/>
      <c r="F1905"/>
      <c r="G1905"/>
      <c r="H1905"/>
    </row>
    <row r="1906" spans="1:8">
      <c r="A1906"/>
      <c r="B1906"/>
      <c r="C1906"/>
      <c r="D1906"/>
      <c r="E1906"/>
      <c r="F1906"/>
      <c r="G1906"/>
      <c r="H1906"/>
    </row>
    <row r="1907" spans="1:8">
      <c r="A1907"/>
      <c r="B1907"/>
      <c r="C1907"/>
      <c r="D1907"/>
      <c r="E1907"/>
      <c r="F1907"/>
      <c r="G1907"/>
      <c r="H1907"/>
    </row>
    <row r="1908" spans="1:8">
      <c r="A1908"/>
      <c r="B1908"/>
      <c r="C1908"/>
      <c r="D1908"/>
      <c r="E1908"/>
      <c r="F1908"/>
      <c r="G1908"/>
      <c r="H1908"/>
    </row>
    <row r="1909" spans="1:8">
      <c r="A1909"/>
      <c r="B1909"/>
      <c r="C1909"/>
      <c r="D1909"/>
      <c r="E1909"/>
      <c r="F1909"/>
      <c r="G1909"/>
      <c r="H1909"/>
    </row>
    <row r="1910" spans="1:8">
      <c r="A1910"/>
      <c r="B1910"/>
      <c r="C1910"/>
      <c r="D1910"/>
      <c r="E1910"/>
      <c r="F1910"/>
      <c r="G1910"/>
      <c r="H1910"/>
    </row>
    <row r="1911" spans="1:8">
      <c r="A1911"/>
      <c r="B1911"/>
      <c r="C1911"/>
      <c r="D1911"/>
      <c r="E1911"/>
      <c r="F1911"/>
      <c r="G1911"/>
      <c r="H1911"/>
    </row>
    <row r="1912" spans="1:8">
      <c r="A1912"/>
      <c r="B1912"/>
      <c r="C1912"/>
      <c r="D1912"/>
      <c r="E1912"/>
      <c r="F1912"/>
      <c r="G1912"/>
      <c r="H1912"/>
    </row>
    <row r="1913" spans="1:8">
      <c r="A1913"/>
      <c r="B1913"/>
      <c r="C1913"/>
      <c r="D1913"/>
      <c r="E1913"/>
      <c r="F1913"/>
      <c r="G1913"/>
      <c r="H1913"/>
    </row>
    <row r="1914" spans="1:8">
      <c r="A1914"/>
      <c r="B1914"/>
      <c r="C1914"/>
      <c r="D1914"/>
      <c r="E1914"/>
      <c r="F1914"/>
      <c r="G1914"/>
      <c r="H1914"/>
    </row>
    <row r="1915" spans="1:8">
      <c r="A1915"/>
      <c r="B1915"/>
      <c r="C1915"/>
      <c r="D1915"/>
      <c r="E1915"/>
      <c r="F1915"/>
      <c r="G1915"/>
      <c r="H1915"/>
    </row>
    <row r="1916" spans="1:8">
      <c r="A1916"/>
      <c r="B1916"/>
      <c r="C1916"/>
      <c r="D1916"/>
      <c r="E1916"/>
      <c r="F1916"/>
      <c r="G1916"/>
      <c r="H1916"/>
    </row>
    <row r="1917" spans="1:8">
      <c r="A1917"/>
      <c r="B1917"/>
      <c r="C1917"/>
      <c r="D1917"/>
      <c r="E1917"/>
      <c r="F1917"/>
      <c r="G1917"/>
      <c r="H1917"/>
    </row>
    <row r="1918" spans="1:8">
      <c r="A1918"/>
      <c r="B1918"/>
      <c r="C1918"/>
      <c r="D1918"/>
      <c r="E1918"/>
      <c r="F1918"/>
      <c r="G1918"/>
      <c r="H1918"/>
    </row>
    <row r="1919" spans="1:8">
      <c r="A1919"/>
      <c r="B1919"/>
      <c r="C1919"/>
      <c r="D1919"/>
      <c r="E1919"/>
      <c r="F1919"/>
      <c r="G1919"/>
      <c r="H1919"/>
    </row>
    <row r="1920" spans="1:8">
      <c r="A1920"/>
      <c r="B1920"/>
      <c r="C1920"/>
      <c r="D1920"/>
      <c r="E1920"/>
      <c r="F1920"/>
      <c r="G1920"/>
      <c r="H1920"/>
    </row>
    <row r="1921" spans="1:8">
      <c r="A1921"/>
      <c r="B1921"/>
      <c r="C1921"/>
      <c r="D1921"/>
      <c r="E1921"/>
      <c r="F1921"/>
      <c r="G1921"/>
      <c r="H1921"/>
    </row>
    <row r="1922" spans="1:8">
      <c r="A1922"/>
      <c r="B1922"/>
      <c r="C1922"/>
      <c r="D1922"/>
      <c r="E1922"/>
      <c r="F1922"/>
      <c r="G1922"/>
      <c r="H1922"/>
    </row>
    <row r="1923" spans="1:8">
      <c r="A1923"/>
      <c r="B1923"/>
      <c r="C1923"/>
      <c r="D1923"/>
      <c r="E1923"/>
      <c r="F1923"/>
      <c r="G1923"/>
      <c r="H1923"/>
    </row>
    <row r="1924" spans="1:8">
      <c r="A1924"/>
      <c r="B1924"/>
      <c r="C1924"/>
      <c r="D1924"/>
      <c r="E1924"/>
      <c r="F1924"/>
      <c r="G1924"/>
      <c r="H1924"/>
    </row>
    <row r="1925" spans="1:8">
      <c r="A1925"/>
      <c r="B1925"/>
      <c r="C1925"/>
      <c r="D1925"/>
      <c r="E1925"/>
      <c r="F1925"/>
      <c r="G1925"/>
      <c r="H1925"/>
    </row>
    <row r="1926" spans="1:8">
      <c r="A1926"/>
      <c r="B1926"/>
      <c r="C1926"/>
      <c r="D1926"/>
      <c r="E1926"/>
      <c r="F1926"/>
      <c r="G1926"/>
      <c r="H1926"/>
    </row>
    <row r="1927" spans="1:8">
      <c r="A1927"/>
      <c r="B1927"/>
      <c r="C1927"/>
      <c r="D1927"/>
      <c r="E1927"/>
      <c r="F1927"/>
      <c r="G1927"/>
      <c r="H1927"/>
    </row>
    <row r="1928" spans="1:8">
      <c r="A1928"/>
      <c r="B1928"/>
      <c r="C1928"/>
      <c r="D1928"/>
      <c r="E1928"/>
      <c r="F1928"/>
      <c r="G1928"/>
      <c r="H1928"/>
    </row>
    <row r="1929" spans="1:8">
      <c r="A1929"/>
      <c r="B1929"/>
      <c r="C1929"/>
      <c r="D1929"/>
      <c r="E1929"/>
      <c r="F1929"/>
      <c r="G1929"/>
      <c r="H1929"/>
    </row>
    <row r="1930" spans="1:8">
      <c r="A1930"/>
      <c r="B1930"/>
      <c r="C1930"/>
      <c r="D1930"/>
      <c r="E1930"/>
      <c r="F1930"/>
      <c r="G1930"/>
      <c r="H1930"/>
    </row>
    <row r="1931" spans="1:8">
      <c r="A1931"/>
      <c r="B1931"/>
      <c r="C1931"/>
      <c r="D1931"/>
      <c r="E1931"/>
      <c r="F1931"/>
      <c r="G1931"/>
      <c r="H1931"/>
    </row>
    <row r="1932" spans="1:8">
      <c r="A1932"/>
      <c r="B1932"/>
      <c r="C1932"/>
      <c r="D1932"/>
      <c r="E1932"/>
      <c r="F1932"/>
      <c r="G1932"/>
      <c r="H1932"/>
    </row>
    <row r="1933" spans="1:8">
      <c r="A1933"/>
      <c r="B1933"/>
      <c r="C1933"/>
      <c r="D1933"/>
      <c r="E1933"/>
      <c r="F1933"/>
      <c r="G1933"/>
      <c r="H1933"/>
    </row>
    <row r="1934" spans="1:8">
      <c r="A1934"/>
      <c r="B1934"/>
      <c r="C1934"/>
      <c r="D1934"/>
      <c r="E1934"/>
      <c r="F1934"/>
      <c r="G1934"/>
      <c r="H1934"/>
    </row>
    <row r="1935" spans="1:8">
      <c r="A1935"/>
      <c r="B1935"/>
      <c r="C1935"/>
      <c r="D1935"/>
      <c r="E1935"/>
      <c r="F1935"/>
      <c r="G1935"/>
      <c r="H1935"/>
    </row>
    <row r="1936" spans="1:8">
      <c r="A1936"/>
      <c r="B1936"/>
      <c r="C1936"/>
      <c r="D1936"/>
      <c r="E1936"/>
      <c r="F1936"/>
      <c r="G1936"/>
      <c r="H1936"/>
    </row>
    <row r="1937" spans="1:8">
      <c r="A1937"/>
      <c r="B1937"/>
      <c r="C1937"/>
      <c r="D1937"/>
      <c r="E1937"/>
      <c r="F1937"/>
      <c r="G1937"/>
      <c r="H1937"/>
    </row>
    <row r="1938" spans="1:8">
      <c r="A1938"/>
      <c r="B1938"/>
      <c r="C1938"/>
      <c r="D1938"/>
      <c r="E1938"/>
      <c r="F1938"/>
      <c r="G1938"/>
      <c r="H1938"/>
    </row>
    <row r="1939" spans="1:8">
      <c r="A1939"/>
      <c r="B1939"/>
      <c r="C1939"/>
      <c r="D1939"/>
      <c r="E1939"/>
      <c r="F1939"/>
      <c r="G1939"/>
      <c r="H1939"/>
    </row>
    <row r="1940" spans="1:8">
      <c r="A1940"/>
      <c r="B1940"/>
      <c r="C1940"/>
      <c r="D1940"/>
      <c r="E1940"/>
      <c r="F1940"/>
      <c r="G1940"/>
      <c r="H1940"/>
    </row>
    <row r="1941" spans="1:8">
      <c r="A1941"/>
      <c r="B1941"/>
      <c r="C1941"/>
      <c r="D1941"/>
      <c r="E1941"/>
      <c r="F1941"/>
      <c r="G1941"/>
      <c r="H1941"/>
    </row>
    <row r="1942" spans="1:8">
      <c r="A1942"/>
      <c r="B1942"/>
      <c r="C1942"/>
      <c r="D1942"/>
      <c r="E1942"/>
      <c r="F1942"/>
      <c r="G1942"/>
      <c r="H1942"/>
    </row>
    <row r="1943" spans="1:8">
      <c r="A1943"/>
      <c r="B1943"/>
      <c r="C1943"/>
      <c r="D1943"/>
      <c r="E1943"/>
      <c r="F1943"/>
      <c r="G1943"/>
      <c r="H1943"/>
    </row>
    <row r="1944" spans="1:8">
      <c r="A1944"/>
      <c r="B1944"/>
      <c r="C1944"/>
      <c r="D1944"/>
      <c r="E1944"/>
      <c r="F1944"/>
      <c r="G1944"/>
      <c r="H1944"/>
    </row>
    <row r="1945" spans="1:8">
      <c r="A1945"/>
      <c r="B1945"/>
      <c r="C1945"/>
      <c r="D1945"/>
      <c r="E1945"/>
      <c r="F1945"/>
      <c r="G1945"/>
      <c r="H1945"/>
    </row>
    <row r="1946" spans="1:8">
      <c r="A1946"/>
      <c r="B1946"/>
      <c r="C1946"/>
      <c r="D1946"/>
      <c r="E1946"/>
      <c r="F1946"/>
      <c r="G1946"/>
      <c r="H1946"/>
    </row>
    <row r="1947" spans="1:8">
      <c r="A1947"/>
      <c r="B1947"/>
      <c r="C1947"/>
      <c r="D1947"/>
      <c r="E1947"/>
      <c r="F1947"/>
      <c r="G1947"/>
      <c r="H1947"/>
    </row>
    <row r="1948" spans="1:8">
      <c r="A1948"/>
      <c r="B1948"/>
      <c r="C1948"/>
      <c r="D1948"/>
      <c r="E1948"/>
      <c r="F1948"/>
      <c r="G1948"/>
      <c r="H1948"/>
    </row>
    <row r="1949" spans="1:8">
      <c r="A1949"/>
      <c r="B1949"/>
      <c r="C1949"/>
      <c r="D1949"/>
      <c r="E1949"/>
      <c r="F1949"/>
      <c r="G1949"/>
      <c r="H1949"/>
    </row>
    <row r="1950" spans="1:8">
      <c r="A1950"/>
      <c r="B1950"/>
      <c r="C1950"/>
      <c r="D1950"/>
      <c r="E1950"/>
      <c r="F1950"/>
      <c r="G1950"/>
      <c r="H1950"/>
    </row>
    <row r="1951" spans="1:8">
      <c r="A1951"/>
      <c r="B1951"/>
      <c r="C1951"/>
      <c r="D1951"/>
      <c r="E1951"/>
      <c r="F1951"/>
      <c r="G1951"/>
      <c r="H1951"/>
    </row>
    <row r="1952" spans="1:8">
      <c r="A1952"/>
      <c r="B1952"/>
      <c r="C1952"/>
      <c r="D1952"/>
      <c r="E1952"/>
      <c r="F1952"/>
      <c r="G1952"/>
      <c r="H1952"/>
    </row>
    <row r="1953" spans="1:8">
      <c r="A1953"/>
      <c r="B1953"/>
      <c r="C1953"/>
      <c r="D1953"/>
      <c r="E1953"/>
      <c r="F1953"/>
      <c r="G1953"/>
      <c r="H1953"/>
    </row>
    <row r="1954" spans="1:8">
      <c r="A1954"/>
      <c r="B1954"/>
      <c r="C1954"/>
      <c r="D1954"/>
      <c r="E1954"/>
      <c r="F1954"/>
      <c r="G1954"/>
      <c r="H1954"/>
    </row>
    <row r="1955" spans="1:8">
      <c r="A1955"/>
      <c r="B1955"/>
      <c r="C1955"/>
      <c r="D1955"/>
      <c r="E1955"/>
      <c r="F1955"/>
      <c r="G1955"/>
      <c r="H1955"/>
    </row>
    <row r="1956" spans="1:8">
      <c r="A1956"/>
      <c r="B1956"/>
      <c r="C1956"/>
      <c r="D1956"/>
      <c r="E1956"/>
      <c r="F1956"/>
      <c r="G1956"/>
      <c r="H1956"/>
    </row>
    <row r="1957" spans="1:8">
      <c r="A1957"/>
      <c r="B1957"/>
      <c r="C1957"/>
      <c r="D1957"/>
      <c r="E1957"/>
      <c r="F1957"/>
      <c r="G1957"/>
      <c r="H1957"/>
    </row>
    <row r="1958" spans="1:8">
      <c r="A1958"/>
      <c r="B1958"/>
      <c r="C1958"/>
      <c r="D1958"/>
      <c r="E1958"/>
      <c r="F1958"/>
      <c r="G1958"/>
      <c r="H1958"/>
    </row>
    <row r="1959" spans="1:8">
      <c r="A1959"/>
      <c r="B1959"/>
      <c r="C1959"/>
      <c r="D1959"/>
      <c r="E1959"/>
      <c r="F1959"/>
      <c r="G1959"/>
      <c r="H1959"/>
    </row>
    <row r="1960" spans="1:8">
      <c r="A1960"/>
      <c r="B1960"/>
      <c r="C1960"/>
      <c r="D1960"/>
      <c r="E1960"/>
      <c r="F1960"/>
      <c r="G1960"/>
      <c r="H1960"/>
    </row>
    <row r="1961" spans="1:8">
      <c r="A1961"/>
      <c r="B1961"/>
      <c r="C1961"/>
      <c r="D1961"/>
      <c r="E1961"/>
      <c r="F1961"/>
      <c r="G1961"/>
      <c r="H1961"/>
    </row>
    <row r="1962" spans="1:8">
      <c r="A1962"/>
      <c r="B1962"/>
      <c r="C1962"/>
      <c r="D1962"/>
      <c r="E1962"/>
      <c r="F1962"/>
      <c r="G1962"/>
      <c r="H1962"/>
    </row>
    <row r="1963" spans="1:8">
      <c r="A1963"/>
      <c r="B1963"/>
      <c r="C1963"/>
      <c r="D1963"/>
      <c r="E1963"/>
      <c r="F1963"/>
      <c r="G1963"/>
      <c r="H1963"/>
    </row>
    <row r="1964" spans="1:8">
      <c r="A1964"/>
      <c r="B1964"/>
      <c r="C1964"/>
      <c r="D1964"/>
      <c r="E1964"/>
      <c r="F1964"/>
      <c r="G1964"/>
      <c r="H1964"/>
    </row>
    <row r="1965" spans="1:8">
      <c r="A1965"/>
      <c r="B1965"/>
      <c r="C1965"/>
      <c r="D1965"/>
      <c r="E1965"/>
      <c r="F1965"/>
      <c r="G1965"/>
      <c r="H1965"/>
    </row>
    <row r="1966" spans="1:8">
      <c r="A1966"/>
      <c r="B1966"/>
      <c r="C1966"/>
      <c r="D1966"/>
      <c r="E1966"/>
      <c r="F1966"/>
      <c r="G1966"/>
      <c r="H1966"/>
    </row>
    <row r="1967" spans="1:8">
      <c r="A1967"/>
      <c r="B1967"/>
      <c r="C1967"/>
      <c r="D1967"/>
      <c r="E1967"/>
      <c r="F1967"/>
      <c r="G1967"/>
      <c r="H1967"/>
    </row>
    <row r="1968" spans="1:8">
      <c r="A1968"/>
      <c r="B1968"/>
      <c r="C1968"/>
      <c r="D1968"/>
      <c r="E1968"/>
      <c r="F1968"/>
      <c r="G1968"/>
      <c r="H1968"/>
    </row>
    <row r="1969" spans="1:8">
      <c r="A1969"/>
      <c r="B1969"/>
      <c r="C1969"/>
      <c r="D1969"/>
      <c r="E1969"/>
      <c r="F1969"/>
      <c r="G1969"/>
      <c r="H1969"/>
    </row>
    <row r="1970" spans="1:8">
      <c r="A1970"/>
      <c r="B1970"/>
      <c r="C1970"/>
      <c r="D1970"/>
      <c r="E1970"/>
      <c r="F1970"/>
      <c r="G1970"/>
      <c r="H1970"/>
    </row>
    <row r="1971" spans="1:8">
      <c r="A1971"/>
      <c r="B1971"/>
      <c r="C1971"/>
      <c r="D1971"/>
      <c r="E1971"/>
      <c r="F1971"/>
      <c r="G1971"/>
      <c r="H1971"/>
    </row>
    <row r="1972" spans="1:8">
      <c r="A1972"/>
      <c r="B1972"/>
      <c r="C1972"/>
      <c r="D1972"/>
      <c r="E1972"/>
      <c r="F1972"/>
      <c r="G1972"/>
      <c r="H1972"/>
    </row>
    <row r="1973" spans="1:8">
      <c r="A1973"/>
      <c r="B1973"/>
      <c r="C1973"/>
      <c r="D1973"/>
      <c r="E1973"/>
      <c r="F1973"/>
      <c r="G1973"/>
      <c r="H1973"/>
    </row>
    <row r="1974" spans="1:8">
      <c r="A1974"/>
      <c r="B1974"/>
      <c r="C1974"/>
      <c r="D1974"/>
      <c r="E1974"/>
      <c r="F1974"/>
      <c r="G1974"/>
      <c r="H1974"/>
    </row>
    <row r="1975" spans="1:8">
      <c r="A1975"/>
      <c r="B1975"/>
      <c r="C1975"/>
      <c r="D1975"/>
      <c r="E1975"/>
      <c r="F1975"/>
      <c r="G1975"/>
      <c r="H1975"/>
    </row>
    <row r="1976" spans="1:8">
      <c r="A1976"/>
      <c r="B1976"/>
      <c r="C1976"/>
      <c r="D1976"/>
      <c r="E1976"/>
      <c r="F1976"/>
      <c r="G1976"/>
      <c r="H1976"/>
    </row>
    <row r="1977" spans="1:8">
      <c r="A1977"/>
      <c r="B1977"/>
      <c r="C1977"/>
      <c r="D1977"/>
      <c r="E1977"/>
      <c r="F1977"/>
      <c r="G1977"/>
      <c r="H1977"/>
    </row>
    <row r="1978" spans="1:8">
      <c r="A1978"/>
      <c r="B1978"/>
      <c r="C1978"/>
      <c r="D1978"/>
      <c r="E1978"/>
      <c r="F1978"/>
      <c r="G1978"/>
      <c r="H1978"/>
    </row>
    <row r="1979" spans="1:8">
      <c r="A1979"/>
      <c r="B1979"/>
      <c r="C1979"/>
      <c r="D1979"/>
      <c r="E1979"/>
      <c r="F1979"/>
      <c r="G1979"/>
      <c r="H1979"/>
    </row>
    <row r="1980" spans="1:8">
      <c r="A1980"/>
      <c r="B1980"/>
      <c r="C1980"/>
      <c r="D1980"/>
      <c r="E1980"/>
      <c r="F1980"/>
      <c r="G1980"/>
      <c r="H1980"/>
    </row>
    <row r="1981" spans="1:8">
      <c r="A1981"/>
      <c r="B1981"/>
      <c r="C1981"/>
      <c r="D1981"/>
      <c r="E1981"/>
      <c r="F1981"/>
      <c r="G1981"/>
      <c r="H1981"/>
    </row>
    <row r="1982" spans="1:8">
      <c r="A1982"/>
      <c r="B1982"/>
      <c r="C1982"/>
      <c r="D1982"/>
      <c r="E1982"/>
      <c r="F1982"/>
      <c r="G1982"/>
      <c r="H1982"/>
    </row>
    <row r="1983" spans="1:8">
      <c r="A1983"/>
      <c r="B1983"/>
      <c r="C1983"/>
      <c r="D1983"/>
      <c r="E1983"/>
      <c r="F1983"/>
      <c r="G1983"/>
      <c r="H1983"/>
    </row>
    <row r="1984" spans="1:8">
      <c r="A1984"/>
      <c r="B1984"/>
      <c r="C1984"/>
      <c r="D1984"/>
      <c r="E1984"/>
      <c r="F1984"/>
      <c r="G1984"/>
      <c r="H1984"/>
    </row>
    <row r="1985" spans="1:8">
      <c r="A1985"/>
      <c r="B1985"/>
      <c r="C1985"/>
      <c r="D1985"/>
      <c r="E1985"/>
      <c r="F1985"/>
      <c r="G1985"/>
      <c r="H1985"/>
    </row>
    <row r="1986" spans="1:8">
      <c r="A1986"/>
      <c r="B1986"/>
      <c r="C1986"/>
      <c r="D1986"/>
      <c r="E1986"/>
      <c r="F1986"/>
      <c r="G1986"/>
      <c r="H1986"/>
    </row>
    <row r="1987" spans="1:8">
      <c r="A1987"/>
      <c r="B1987"/>
      <c r="C1987"/>
      <c r="D1987"/>
      <c r="E1987"/>
      <c r="F1987"/>
      <c r="G1987"/>
      <c r="H1987"/>
    </row>
    <row r="1988" spans="1:8">
      <c r="A1988"/>
      <c r="B1988"/>
      <c r="C1988"/>
      <c r="D1988"/>
      <c r="E1988"/>
      <c r="F1988"/>
      <c r="G1988"/>
      <c r="H1988"/>
    </row>
    <row r="1989" spans="1:8">
      <c r="A1989"/>
      <c r="B1989"/>
      <c r="C1989"/>
      <c r="D1989"/>
      <c r="E1989"/>
      <c r="F1989"/>
      <c r="G1989"/>
      <c r="H1989"/>
    </row>
    <row r="1990" spans="1:8">
      <c r="A1990"/>
      <c r="B1990"/>
      <c r="C1990"/>
      <c r="D1990"/>
      <c r="E1990"/>
      <c r="F1990"/>
      <c r="G1990"/>
      <c r="H1990"/>
    </row>
    <row r="1991" spans="1:8">
      <c r="A1991"/>
      <c r="B1991"/>
      <c r="C1991"/>
      <c r="D1991"/>
      <c r="E1991"/>
      <c r="F1991"/>
      <c r="G1991"/>
      <c r="H1991"/>
    </row>
    <row r="1992" spans="1:8">
      <c r="A1992"/>
      <c r="B1992"/>
      <c r="C1992"/>
      <c r="D1992"/>
      <c r="E1992"/>
      <c r="F1992"/>
      <c r="G1992"/>
      <c r="H1992"/>
    </row>
    <row r="1993" spans="1:8">
      <c r="A1993"/>
      <c r="B1993"/>
      <c r="C1993"/>
      <c r="D1993"/>
      <c r="E1993"/>
      <c r="F1993"/>
      <c r="G1993"/>
      <c r="H1993"/>
    </row>
    <row r="1994" spans="1:8">
      <c r="A1994"/>
      <c r="B1994"/>
      <c r="C1994"/>
      <c r="D1994"/>
      <c r="E1994"/>
      <c r="F1994"/>
      <c r="G1994"/>
      <c r="H1994"/>
    </row>
    <row r="1995" spans="1:8">
      <c r="A1995"/>
      <c r="B1995"/>
      <c r="C1995"/>
      <c r="D1995"/>
      <c r="E1995"/>
      <c r="F1995"/>
      <c r="G1995"/>
      <c r="H1995"/>
    </row>
    <row r="1996" spans="1:8">
      <c r="A1996"/>
      <c r="B1996"/>
      <c r="C1996"/>
      <c r="D1996"/>
      <c r="E1996"/>
      <c r="F1996"/>
      <c r="G1996"/>
      <c r="H1996"/>
    </row>
    <row r="1997" spans="1:8">
      <c r="A1997"/>
      <c r="B1997"/>
      <c r="C1997"/>
      <c r="D1997"/>
      <c r="E1997"/>
      <c r="F1997"/>
      <c r="G1997"/>
      <c r="H1997"/>
    </row>
    <row r="1998" spans="1:8">
      <c r="A1998"/>
      <c r="B1998"/>
      <c r="C1998"/>
      <c r="D1998"/>
      <c r="E1998"/>
      <c r="F1998"/>
      <c r="G1998"/>
      <c r="H1998"/>
    </row>
    <row r="1999" spans="1:8">
      <c r="A1999"/>
      <c r="B1999"/>
      <c r="C1999"/>
      <c r="D1999"/>
      <c r="E1999"/>
      <c r="F1999"/>
      <c r="G1999"/>
      <c r="H1999"/>
    </row>
    <row r="2000" spans="1:8">
      <c r="A2000"/>
      <c r="B2000"/>
      <c r="C2000"/>
      <c r="D2000"/>
      <c r="E2000"/>
      <c r="F2000"/>
      <c r="G2000"/>
      <c r="H2000"/>
    </row>
    <row r="2001" spans="1:8">
      <c r="A2001"/>
      <c r="B2001"/>
      <c r="C2001"/>
      <c r="D2001"/>
      <c r="E2001"/>
      <c r="F2001"/>
      <c r="G2001"/>
      <c r="H2001"/>
    </row>
    <row r="2002" spans="1:8">
      <c r="A2002"/>
      <c r="B2002"/>
      <c r="C2002"/>
      <c r="D2002"/>
      <c r="E2002"/>
      <c r="F2002"/>
      <c r="G2002"/>
      <c r="H2002"/>
    </row>
    <row r="2003" spans="1:8">
      <c r="A2003"/>
      <c r="B2003"/>
      <c r="C2003"/>
      <c r="D2003"/>
      <c r="E2003"/>
      <c r="F2003"/>
      <c r="G2003"/>
      <c r="H2003"/>
    </row>
    <row r="2004" spans="1:8">
      <c r="A2004"/>
      <c r="B2004"/>
      <c r="C2004"/>
      <c r="D2004"/>
      <c r="E2004"/>
      <c r="F2004"/>
      <c r="G2004"/>
      <c r="H2004"/>
    </row>
    <row r="2005" spans="1:8">
      <c r="A2005"/>
      <c r="B2005"/>
      <c r="C2005"/>
      <c r="D2005"/>
      <c r="E2005"/>
      <c r="F2005"/>
      <c r="G2005"/>
      <c r="H2005"/>
    </row>
    <row r="2006" spans="1:8">
      <c r="A2006"/>
      <c r="B2006"/>
      <c r="C2006"/>
      <c r="D2006"/>
      <c r="E2006"/>
      <c r="F2006"/>
      <c r="G2006"/>
      <c r="H2006"/>
    </row>
    <row r="2007" spans="1:8">
      <c r="A2007"/>
      <c r="B2007"/>
      <c r="C2007"/>
      <c r="D2007"/>
      <c r="E2007"/>
      <c r="F2007"/>
      <c r="G2007"/>
      <c r="H2007"/>
    </row>
    <row r="2008" spans="1:8">
      <c r="A2008"/>
      <c r="B2008"/>
      <c r="C2008"/>
      <c r="D2008"/>
      <c r="E2008"/>
      <c r="F2008"/>
      <c r="G2008"/>
      <c r="H2008"/>
    </row>
    <row r="2009" spans="1:8">
      <c r="A2009"/>
      <c r="B2009"/>
      <c r="C2009"/>
      <c r="D2009"/>
      <c r="E2009"/>
      <c r="F2009"/>
      <c r="G2009"/>
      <c r="H2009"/>
    </row>
    <row r="2010" spans="1:8">
      <c r="A2010"/>
      <c r="B2010"/>
      <c r="C2010"/>
      <c r="D2010"/>
      <c r="E2010"/>
      <c r="F2010"/>
      <c r="G2010"/>
      <c r="H2010"/>
    </row>
    <row r="2011" spans="1:8">
      <c r="A2011"/>
      <c r="B2011"/>
      <c r="C2011"/>
      <c r="D2011"/>
      <c r="E2011"/>
      <c r="F2011"/>
      <c r="G2011"/>
      <c r="H2011"/>
    </row>
    <row r="2012" spans="1:8">
      <c r="A2012"/>
      <c r="B2012"/>
      <c r="C2012"/>
      <c r="D2012"/>
      <c r="E2012"/>
      <c r="F2012"/>
      <c r="G2012"/>
      <c r="H2012"/>
    </row>
    <row r="2013" spans="1:8">
      <c r="A2013"/>
      <c r="B2013"/>
      <c r="C2013"/>
      <c r="D2013"/>
      <c r="E2013"/>
      <c r="F2013"/>
      <c r="G2013"/>
      <c r="H2013"/>
    </row>
    <row r="2014" spans="1:8">
      <c r="A2014"/>
      <c r="B2014"/>
      <c r="C2014"/>
      <c r="D2014"/>
      <c r="E2014"/>
      <c r="F2014"/>
      <c r="G2014"/>
      <c r="H2014"/>
    </row>
    <row r="2015" spans="1:8">
      <c r="A2015"/>
      <c r="B2015"/>
      <c r="C2015"/>
      <c r="D2015"/>
      <c r="E2015"/>
      <c r="F2015"/>
      <c r="G2015"/>
      <c r="H2015"/>
    </row>
    <row r="2016" spans="1:8">
      <c r="A2016"/>
      <c r="B2016"/>
      <c r="C2016"/>
      <c r="D2016"/>
      <c r="E2016"/>
      <c r="F2016"/>
      <c r="G2016"/>
      <c r="H2016"/>
    </row>
    <row r="2017" spans="1:8">
      <c r="A2017"/>
      <c r="B2017"/>
      <c r="C2017"/>
      <c r="D2017"/>
      <c r="E2017"/>
      <c r="F2017"/>
      <c r="G2017"/>
      <c r="H2017"/>
    </row>
    <row r="2018" spans="1:8">
      <c r="A2018"/>
      <c r="B2018"/>
      <c r="C2018"/>
      <c r="D2018"/>
      <c r="E2018"/>
      <c r="F2018"/>
      <c r="G2018"/>
      <c r="H2018"/>
    </row>
    <row r="2019" spans="1:8">
      <c r="A2019"/>
      <c r="B2019"/>
      <c r="C2019"/>
      <c r="D2019"/>
      <c r="E2019"/>
      <c r="F2019"/>
      <c r="G2019"/>
      <c r="H2019"/>
    </row>
    <row r="2020" spans="1:8">
      <c r="A2020"/>
      <c r="B2020"/>
      <c r="C2020"/>
      <c r="D2020"/>
      <c r="E2020"/>
      <c r="F2020"/>
      <c r="G2020"/>
      <c r="H2020"/>
    </row>
    <row r="2021" spans="1:8">
      <c r="A2021"/>
      <c r="B2021"/>
      <c r="C2021"/>
      <c r="D2021"/>
      <c r="E2021"/>
      <c r="F2021"/>
      <c r="G2021"/>
      <c r="H2021"/>
    </row>
    <row r="2022" spans="1:8">
      <c r="A2022"/>
      <c r="B2022"/>
      <c r="C2022"/>
      <c r="D2022"/>
      <c r="E2022"/>
      <c r="F2022"/>
      <c r="G2022"/>
      <c r="H2022"/>
    </row>
    <row r="2023" spans="1:8">
      <c r="A2023"/>
      <c r="B2023"/>
      <c r="C2023"/>
      <c r="D2023"/>
      <c r="E2023"/>
      <c r="F2023"/>
      <c r="G2023"/>
      <c r="H2023"/>
    </row>
    <row r="2024" spans="1:8">
      <c r="A2024"/>
      <c r="B2024"/>
      <c r="C2024"/>
      <c r="D2024"/>
      <c r="E2024"/>
      <c r="F2024"/>
      <c r="G2024"/>
      <c r="H2024"/>
    </row>
    <row r="2025" spans="1:8">
      <c r="A2025"/>
      <c r="B2025"/>
      <c r="C2025"/>
      <c r="D2025"/>
      <c r="E2025"/>
      <c r="F2025"/>
      <c r="G2025"/>
      <c r="H2025"/>
    </row>
    <row r="2026" spans="1:8">
      <c r="A2026"/>
      <c r="B2026"/>
      <c r="C2026"/>
      <c r="D2026"/>
      <c r="E2026"/>
      <c r="F2026"/>
      <c r="G2026"/>
      <c r="H2026"/>
    </row>
    <row r="2027" spans="1:8">
      <c r="A2027"/>
      <c r="B2027"/>
      <c r="C2027"/>
      <c r="D2027"/>
      <c r="E2027"/>
      <c r="F2027"/>
      <c r="G2027"/>
      <c r="H2027"/>
    </row>
    <row r="2028" spans="1:8">
      <c r="A2028"/>
      <c r="B2028"/>
      <c r="C2028"/>
      <c r="D2028"/>
      <c r="E2028"/>
      <c r="F2028"/>
      <c r="G2028"/>
      <c r="H2028"/>
    </row>
    <row r="2029" spans="1:8">
      <c r="A2029"/>
      <c r="B2029"/>
      <c r="C2029"/>
      <c r="D2029"/>
      <c r="E2029"/>
      <c r="F2029"/>
      <c r="G2029"/>
      <c r="H2029"/>
    </row>
    <row r="2030" spans="1:8">
      <c r="A2030"/>
      <c r="B2030"/>
      <c r="C2030"/>
      <c r="D2030"/>
      <c r="E2030"/>
      <c r="F2030"/>
      <c r="G2030"/>
      <c r="H2030"/>
    </row>
    <row r="2031" spans="1:8">
      <c r="A2031"/>
      <c r="B2031"/>
      <c r="C2031"/>
      <c r="D2031"/>
      <c r="E2031"/>
      <c r="F2031"/>
      <c r="G2031"/>
      <c r="H2031"/>
    </row>
    <row r="2032" spans="1:8">
      <c r="A2032"/>
      <c r="B2032"/>
      <c r="C2032"/>
      <c r="D2032"/>
      <c r="E2032"/>
      <c r="F2032"/>
      <c r="G2032"/>
      <c r="H2032"/>
    </row>
    <row r="2033" spans="1:8">
      <c r="A2033"/>
      <c r="B2033"/>
      <c r="C2033"/>
      <c r="D2033"/>
      <c r="E2033"/>
      <c r="F2033"/>
      <c r="G2033"/>
      <c r="H2033"/>
    </row>
    <row r="2034" spans="1:8">
      <c r="A2034"/>
      <c r="B2034"/>
      <c r="C2034"/>
      <c r="D2034"/>
      <c r="E2034"/>
      <c r="F2034"/>
      <c r="G2034"/>
      <c r="H2034"/>
    </row>
    <row r="2035" spans="1:8">
      <c r="A2035"/>
      <c r="B2035"/>
      <c r="C2035"/>
      <c r="D2035"/>
      <c r="E2035"/>
      <c r="F2035"/>
      <c r="G2035"/>
      <c r="H2035"/>
    </row>
    <row r="2036" spans="1:8">
      <c r="A2036"/>
      <c r="B2036"/>
      <c r="C2036"/>
      <c r="D2036"/>
      <c r="E2036"/>
      <c r="F2036"/>
      <c r="G2036"/>
      <c r="H2036"/>
    </row>
    <row r="2037" spans="1:8">
      <c r="A2037"/>
      <c r="B2037"/>
      <c r="C2037"/>
      <c r="D2037"/>
      <c r="E2037"/>
      <c r="F2037"/>
      <c r="G2037"/>
      <c r="H2037"/>
    </row>
    <row r="2038" spans="1:8">
      <c r="A2038"/>
      <c r="B2038"/>
      <c r="C2038"/>
      <c r="D2038"/>
      <c r="E2038"/>
      <c r="F2038"/>
      <c r="G2038"/>
      <c r="H2038"/>
    </row>
    <row r="2039" spans="1:8">
      <c r="A2039"/>
      <c r="B2039"/>
      <c r="C2039"/>
      <c r="D2039"/>
      <c r="E2039"/>
      <c r="F2039"/>
      <c r="G2039"/>
      <c r="H2039"/>
    </row>
    <row r="2040" spans="1:8">
      <c r="A2040"/>
      <c r="B2040"/>
      <c r="C2040"/>
      <c r="D2040"/>
      <c r="E2040"/>
      <c r="F2040"/>
      <c r="G2040"/>
      <c r="H2040"/>
    </row>
    <row r="2041" spans="1:8">
      <c r="A2041"/>
      <c r="B2041"/>
      <c r="C2041"/>
      <c r="D2041"/>
      <c r="E2041"/>
      <c r="F2041"/>
      <c r="G2041"/>
      <c r="H2041"/>
    </row>
    <row r="2042" spans="1:8">
      <c r="A2042"/>
      <c r="B2042"/>
      <c r="C2042"/>
      <c r="D2042"/>
      <c r="E2042"/>
      <c r="F2042"/>
      <c r="G2042"/>
      <c r="H2042"/>
    </row>
    <row r="2043" spans="1:8">
      <c r="A2043"/>
      <c r="B2043"/>
      <c r="C2043"/>
      <c r="D2043"/>
      <c r="E2043"/>
      <c r="F2043"/>
      <c r="G2043"/>
      <c r="H2043"/>
    </row>
    <row r="2044" spans="1:8">
      <c r="A2044"/>
      <c r="B2044"/>
      <c r="C2044"/>
      <c r="D2044"/>
      <c r="E2044"/>
      <c r="F2044"/>
      <c r="G2044"/>
      <c r="H2044"/>
    </row>
    <row r="2045" spans="1:8">
      <c r="A2045"/>
      <c r="B2045"/>
      <c r="C2045"/>
      <c r="D2045"/>
      <c r="E2045"/>
      <c r="F2045"/>
      <c r="G2045"/>
      <c r="H2045"/>
    </row>
    <row r="2046" spans="1:8">
      <c r="A2046"/>
      <c r="B2046"/>
      <c r="C2046"/>
      <c r="D2046"/>
      <c r="E2046"/>
      <c r="F2046"/>
      <c r="G2046"/>
      <c r="H2046"/>
    </row>
    <row r="2047" spans="1:8">
      <c r="A2047"/>
      <c r="B2047"/>
      <c r="C2047"/>
      <c r="D2047"/>
      <c r="E2047"/>
      <c r="F2047"/>
      <c r="G2047"/>
      <c r="H2047"/>
    </row>
    <row r="2048" spans="1:8">
      <c r="A2048"/>
      <c r="B2048"/>
      <c r="C2048"/>
      <c r="D2048"/>
      <c r="E2048"/>
      <c r="F2048"/>
      <c r="G2048"/>
      <c r="H2048"/>
    </row>
    <row r="2049" spans="1:8">
      <c r="A2049"/>
      <c r="B2049"/>
      <c r="C2049"/>
      <c r="D2049"/>
      <c r="E2049"/>
      <c r="F2049"/>
      <c r="G2049"/>
      <c r="H2049"/>
    </row>
    <row r="2050" spans="1:8">
      <c r="A2050"/>
      <c r="B2050"/>
      <c r="C2050"/>
      <c r="D2050"/>
      <c r="E2050"/>
      <c r="F2050"/>
      <c r="G2050"/>
      <c r="H2050"/>
    </row>
    <row r="2051" spans="1:8">
      <c r="A2051"/>
      <c r="B2051"/>
      <c r="C2051"/>
      <c r="D2051"/>
      <c r="E2051"/>
      <c r="F2051"/>
      <c r="G2051"/>
      <c r="H2051"/>
    </row>
    <row r="2052" spans="1:8">
      <c r="A2052"/>
      <c r="B2052"/>
      <c r="C2052"/>
      <c r="D2052"/>
      <c r="E2052"/>
      <c r="F2052"/>
      <c r="G2052"/>
      <c r="H2052"/>
    </row>
    <row r="2053" spans="1:8">
      <c r="A2053"/>
      <c r="B2053"/>
      <c r="C2053"/>
      <c r="D2053"/>
      <c r="E2053"/>
      <c r="F2053"/>
      <c r="G2053"/>
      <c r="H2053"/>
    </row>
    <row r="2054" spans="1:8">
      <c r="A2054"/>
      <c r="B2054"/>
      <c r="C2054"/>
      <c r="D2054"/>
      <c r="E2054"/>
      <c r="F2054"/>
      <c r="G2054"/>
      <c r="H2054"/>
    </row>
    <row r="2055" spans="1:8">
      <c r="A2055"/>
      <c r="B2055"/>
      <c r="C2055"/>
      <c r="D2055"/>
      <c r="E2055"/>
      <c r="F2055"/>
      <c r="G2055"/>
      <c r="H2055"/>
    </row>
    <row r="2056" spans="1:8">
      <c r="A2056"/>
      <c r="B2056"/>
      <c r="C2056"/>
      <c r="D2056"/>
      <c r="E2056"/>
      <c r="F2056"/>
      <c r="G2056"/>
      <c r="H2056"/>
    </row>
    <row r="2057" spans="1:8">
      <c r="A2057"/>
      <c r="B2057"/>
      <c r="C2057"/>
      <c r="D2057"/>
      <c r="E2057"/>
      <c r="F2057"/>
      <c r="G2057"/>
      <c r="H2057"/>
    </row>
    <row r="2058" spans="1:8">
      <c r="A2058"/>
      <c r="B2058"/>
      <c r="C2058"/>
      <c r="D2058"/>
      <c r="E2058"/>
      <c r="F2058"/>
      <c r="G2058"/>
      <c r="H2058"/>
    </row>
    <row r="2059" spans="1:8">
      <c r="A2059"/>
      <c r="B2059"/>
      <c r="C2059"/>
      <c r="D2059"/>
      <c r="E2059"/>
      <c r="F2059"/>
      <c r="G2059"/>
      <c r="H2059"/>
    </row>
    <row r="2060" spans="1:8">
      <c r="A2060"/>
      <c r="B2060"/>
      <c r="C2060"/>
      <c r="D2060"/>
      <c r="E2060"/>
      <c r="F2060"/>
      <c r="G2060"/>
      <c r="H2060"/>
    </row>
    <row r="2061" spans="1:8">
      <c r="A2061"/>
      <c r="B2061"/>
      <c r="C2061"/>
      <c r="D2061"/>
      <c r="E2061"/>
      <c r="F2061"/>
      <c r="G2061"/>
      <c r="H2061"/>
    </row>
    <row r="2062" spans="1:8">
      <c r="A2062"/>
      <c r="B2062"/>
      <c r="C2062"/>
      <c r="D2062"/>
      <c r="E2062"/>
      <c r="F2062"/>
      <c r="G2062"/>
      <c r="H2062"/>
    </row>
    <row r="2063" spans="1:8">
      <c r="A2063"/>
      <c r="B2063"/>
      <c r="C2063"/>
      <c r="D2063"/>
      <c r="E2063"/>
      <c r="F2063"/>
      <c r="G2063"/>
      <c r="H2063"/>
    </row>
    <row r="2064" spans="1:8">
      <c r="A2064"/>
      <c r="B2064"/>
      <c r="C2064"/>
      <c r="D2064"/>
      <c r="E2064"/>
      <c r="F2064"/>
      <c r="G2064"/>
      <c r="H2064"/>
    </row>
    <row r="2065" spans="1:8">
      <c r="A2065"/>
      <c r="B2065"/>
      <c r="C2065"/>
      <c r="D2065"/>
      <c r="E2065"/>
      <c r="F2065"/>
      <c r="G2065"/>
      <c r="H2065"/>
    </row>
    <row r="2066" spans="1:8">
      <c r="A2066"/>
      <c r="B2066"/>
      <c r="C2066"/>
      <c r="D2066"/>
      <c r="E2066"/>
      <c r="F2066"/>
      <c r="G2066"/>
      <c r="H2066"/>
    </row>
    <row r="2067" spans="1:8">
      <c r="A2067"/>
      <c r="B2067"/>
      <c r="C2067"/>
      <c r="D2067"/>
      <c r="E2067"/>
      <c r="F2067"/>
      <c r="G2067"/>
      <c r="H2067"/>
    </row>
    <row r="2068" spans="1:8">
      <c r="A2068"/>
      <c r="B2068"/>
      <c r="C2068"/>
      <c r="D2068"/>
      <c r="E2068"/>
      <c r="F2068"/>
      <c r="G2068"/>
      <c r="H2068"/>
    </row>
    <row r="2069" spans="1:8">
      <c r="A2069"/>
      <c r="B2069"/>
      <c r="C2069"/>
      <c r="D2069"/>
      <c r="E2069"/>
      <c r="F2069"/>
      <c r="G2069"/>
      <c r="H2069"/>
    </row>
    <row r="2070" spans="1:8">
      <c r="A2070"/>
      <c r="B2070"/>
      <c r="C2070"/>
      <c r="D2070"/>
      <c r="E2070"/>
      <c r="F2070"/>
      <c r="G2070"/>
      <c r="H2070"/>
    </row>
    <row r="2071" spans="1:8">
      <c r="A2071"/>
      <c r="B2071"/>
      <c r="C2071"/>
      <c r="D2071"/>
      <c r="E2071"/>
      <c r="F2071"/>
      <c r="G2071"/>
      <c r="H2071"/>
    </row>
    <row r="2072" spans="1:8">
      <c r="A2072"/>
      <c r="B2072"/>
      <c r="C2072"/>
      <c r="D2072"/>
      <c r="E2072"/>
      <c r="F2072"/>
      <c r="G2072"/>
      <c r="H2072"/>
    </row>
    <row r="2073" spans="1:8">
      <c r="A2073"/>
      <c r="B2073"/>
      <c r="C2073"/>
      <c r="D2073"/>
      <c r="E2073"/>
      <c r="F2073"/>
      <c r="G2073"/>
      <c r="H2073"/>
    </row>
    <row r="2074" spans="1:8">
      <c r="A2074"/>
      <c r="B2074"/>
      <c r="C2074"/>
      <c r="D2074"/>
      <c r="E2074"/>
      <c r="F2074"/>
      <c r="G2074"/>
      <c r="H2074"/>
    </row>
    <row r="2075" spans="1:8">
      <c r="A2075"/>
      <c r="B2075"/>
      <c r="C2075"/>
      <c r="D2075"/>
      <c r="E2075"/>
      <c r="F2075"/>
      <c r="G2075"/>
      <c r="H2075"/>
    </row>
    <row r="2076" spans="1:8">
      <c r="A2076"/>
      <c r="B2076"/>
      <c r="C2076"/>
      <c r="D2076"/>
      <c r="E2076"/>
      <c r="F2076"/>
      <c r="G2076"/>
      <c r="H2076"/>
    </row>
    <row r="2077" spans="1:8">
      <c r="A2077"/>
      <c r="B2077"/>
      <c r="C2077"/>
      <c r="D2077"/>
      <c r="E2077"/>
      <c r="F2077"/>
      <c r="G2077"/>
      <c r="H2077"/>
    </row>
    <row r="2078" spans="1:8">
      <c r="A2078"/>
      <c r="B2078"/>
      <c r="C2078"/>
      <c r="D2078"/>
      <c r="E2078"/>
      <c r="F2078"/>
      <c r="G2078"/>
      <c r="H2078"/>
    </row>
    <row r="2079" spans="1:8">
      <c r="A2079"/>
      <c r="B2079"/>
      <c r="C2079"/>
      <c r="D2079"/>
      <c r="E2079"/>
      <c r="F2079"/>
      <c r="G2079"/>
      <c r="H2079"/>
    </row>
    <row r="2080" spans="1:8">
      <c r="A2080"/>
      <c r="B2080"/>
      <c r="C2080"/>
      <c r="D2080"/>
      <c r="E2080"/>
      <c r="F2080"/>
      <c r="G2080"/>
      <c r="H2080"/>
    </row>
    <row r="2081" spans="1:8">
      <c r="A2081"/>
      <c r="B2081"/>
      <c r="C2081"/>
      <c r="D2081"/>
      <c r="E2081"/>
      <c r="F2081"/>
      <c r="G2081"/>
      <c r="H2081"/>
    </row>
    <row r="2082" spans="1:8">
      <c r="A2082"/>
      <c r="B2082"/>
      <c r="C2082"/>
      <c r="D2082"/>
      <c r="E2082"/>
      <c r="F2082"/>
      <c r="G2082"/>
      <c r="H2082"/>
    </row>
    <row r="2083" spans="1:8">
      <c r="A2083"/>
      <c r="B2083"/>
      <c r="C2083"/>
      <c r="D2083"/>
      <c r="E2083"/>
      <c r="F2083"/>
      <c r="G2083"/>
      <c r="H2083"/>
    </row>
    <row r="2084" spans="1:8">
      <c r="A2084"/>
      <c r="B2084"/>
      <c r="C2084"/>
      <c r="D2084"/>
      <c r="E2084"/>
      <c r="F2084"/>
      <c r="G2084"/>
      <c r="H2084"/>
    </row>
    <row r="2085" spans="1:8">
      <c r="A2085"/>
      <c r="B2085"/>
      <c r="C2085"/>
      <c r="D2085"/>
      <c r="E2085"/>
      <c r="F2085"/>
      <c r="G2085"/>
      <c r="H2085"/>
    </row>
    <row r="2086" spans="1:8">
      <c r="A2086"/>
      <c r="B2086"/>
      <c r="C2086"/>
      <c r="D2086"/>
      <c r="E2086"/>
      <c r="F2086"/>
      <c r="G2086"/>
      <c r="H2086"/>
    </row>
    <row r="2087" spans="1:8">
      <c r="A2087"/>
      <c r="B2087"/>
      <c r="C2087"/>
      <c r="D2087"/>
      <c r="E2087"/>
      <c r="F2087"/>
      <c r="G2087"/>
      <c r="H2087"/>
    </row>
    <row r="2088" spans="1:8">
      <c r="A2088"/>
      <c r="B2088"/>
      <c r="C2088"/>
      <c r="D2088"/>
      <c r="E2088"/>
      <c r="F2088"/>
      <c r="G2088"/>
      <c r="H2088"/>
    </row>
    <row r="2089" spans="1:8">
      <c r="A2089"/>
      <c r="B2089"/>
      <c r="C2089"/>
      <c r="D2089"/>
      <c r="E2089"/>
      <c r="F2089"/>
      <c r="G2089"/>
      <c r="H2089"/>
    </row>
    <row r="2090" spans="1:8">
      <c r="A2090"/>
      <c r="B2090"/>
      <c r="C2090"/>
      <c r="D2090"/>
      <c r="E2090"/>
      <c r="F2090"/>
      <c r="G2090"/>
      <c r="H2090"/>
    </row>
    <row r="2091" spans="1:8">
      <c r="A2091"/>
      <c r="B2091"/>
      <c r="C2091"/>
      <c r="D2091"/>
      <c r="E2091"/>
      <c r="F2091"/>
      <c r="G2091"/>
      <c r="H2091"/>
    </row>
    <row r="2092" spans="1:8">
      <c r="A2092"/>
      <c r="B2092"/>
      <c r="C2092"/>
      <c r="D2092"/>
      <c r="E2092"/>
      <c r="F2092"/>
      <c r="G2092"/>
      <c r="H2092"/>
    </row>
    <row r="2093" spans="1:8">
      <c r="A2093"/>
      <c r="B2093"/>
      <c r="C2093"/>
      <c r="D2093"/>
      <c r="E2093"/>
      <c r="F2093"/>
      <c r="G2093"/>
      <c r="H2093"/>
    </row>
    <row r="2094" spans="1:8">
      <c r="A2094"/>
      <c r="B2094"/>
      <c r="C2094"/>
      <c r="D2094"/>
      <c r="E2094"/>
      <c r="F2094"/>
      <c r="G2094"/>
      <c r="H2094"/>
    </row>
    <row r="2095" spans="1:8">
      <c r="A2095"/>
      <c r="B2095"/>
      <c r="C2095"/>
      <c r="D2095"/>
      <c r="E2095"/>
      <c r="F2095"/>
      <c r="G2095"/>
      <c r="H2095"/>
    </row>
    <row r="2096" spans="1:8">
      <c r="A2096"/>
      <c r="B2096"/>
      <c r="C2096"/>
      <c r="D2096"/>
      <c r="E2096"/>
      <c r="F2096"/>
      <c r="G2096"/>
      <c r="H2096"/>
    </row>
    <row r="2097" spans="1:8">
      <c r="A2097"/>
      <c r="B2097"/>
      <c r="C2097"/>
      <c r="D2097"/>
      <c r="E2097"/>
      <c r="F2097"/>
      <c r="G2097"/>
      <c r="H2097"/>
    </row>
    <row r="2098" spans="1:8">
      <c r="A2098"/>
      <c r="B2098"/>
      <c r="C2098"/>
      <c r="D2098"/>
      <c r="E2098"/>
      <c r="F2098"/>
      <c r="G2098"/>
      <c r="H2098"/>
    </row>
    <row r="2099" spans="1:8">
      <c r="A2099"/>
      <c r="B2099"/>
      <c r="C2099"/>
      <c r="D2099"/>
      <c r="E2099"/>
      <c r="F2099"/>
      <c r="G2099"/>
      <c r="H2099"/>
    </row>
    <row r="2100" spans="1:8">
      <c r="A2100"/>
      <c r="B2100"/>
      <c r="C2100"/>
      <c r="D2100"/>
      <c r="E2100"/>
      <c r="F2100"/>
      <c r="G2100"/>
      <c r="H2100"/>
    </row>
    <row r="2101" spans="1:8">
      <c r="A2101"/>
      <c r="B2101"/>
      <c r="C2101"/>
      <c r="D2101"/>
      <c r="E2101"/>
      <c r="F2101"/>
      <c r="G2101"/>
      <c r="H2101"/>
    </row>
    <row r="2102" spans="1:8">
      <c r="A2102"/>
      <c r="B2102"/>
      <c r="C2102"/>
      <c r="D2102"/>
      <c r="E2102"/>
      <c r="F2102"/>
      <c r="G2102"/>
      <c r="H2102"/>
    </row>
    <row r="2103" spans="1:8">
      <c r="A2103"/>
      <c r="B2103"/>
      <c r="C2103"/>
      <c r="D2103"/>
      <c r="E2103"/>
      <c r="F2103"/>
      <c r="G2103"/>
      <c r="H2103"/>
    </row>
    <row r="2104" spans="1:8">
      <c r="A2104"/>
      <c r="B2104"/>
      <c r="C2104"/>
      <c r="D2104"/>
      <c r="E2104"/>
      <c r="F2104"/>
      <c r="G2104"/>
      <c r="H2104"/>
    </row>
    <row r="2105" spans="1:8">
      <c r="A2105"/>
      <c r="B2105"/>
      <c r="C2105"/>
      <c r="D2105"/>
      <c r="E2105"/>
      <c r="F2105"/>
      <c r="G2105"/>
      <c r="H2105"/>
    </row>
    <row r="2106" spans="1:8">
      <c r="A2106"/>
      <c r="B2106"/>
      <c r="C2106"/>
      <c r="D2106"/>
      <c r="E2106"/>
      <c r="F2106"/>
      <c r="G2106"/>
      <c r="H2106"/>
    </row>
    <row r="2107" spans="1:8">
      <c r="A2107"/>
      <c r="B2107"/>
      <c r="C2107"/>
      <c r="D2107"/>
      <c r="E2107"/>
      <c r="F2107"/>
      <c r="G2107"/>
      <c r="H2107"/>
    </row>
    <row r="2108" spans="1:8">
      <c r="A2108"/>
      <c r="B2108"/>
      <c r="C2108"/>
      <c r="D2108"/>
      <c r="E2108"/>
      <c r="F2108"/>
      <c r="G2108"/>
      <c r="H2108"/>
    </row>
    <row r="2109" spans="1:8">
      <c r="A2109"/>
      <c r="B2109"/>
      <c r="C2109"/>
      <c r="D2109"/>
      <c r="E2109"/>
      <c r="F2109"/>
      <c r="G2109"/>
      <c r="H2109"/>
    </row>
    <row r="2110" spans="1:8">
      <c r="A2110"/>
      <c r="B2110"/>
      <c r="C2110"/>
      <c r="D2110"/>
      <c r="E2110"/>
      <c r="F2110"/>
      <c r="G2110"/>
      <c r="H2110"/>
    </row>
    <row r="2111" spans="1:8">
      <c r="A2111"/>
      <c r="B2111"/>
      <c r="C2111"/>
      <c r="D2111"/>
      <c r="E2111"/>
      <c r="F2111"/>
      <c r="G2111"/>
      <c r="H2111"/>
    </row>
    <row r="2112" spans="1:8">
      <c r="A2112"/>
      <c r="B2112"/>
      <c r="C2112"/>
      <c r="D2112"/>
      <c r="E2112"/>
      <c r="F2112"/>
      <c r="G2112"/>
      <c r="H2112"/>
    </row>
    <row r="2113" spans="1:8">
      <c r="A2113"/>
      <c r="B2113"/>
      <c r="C2113"/>
      <c r="D2113"/>
      <c r="E2113"/>
      <c r="F2113"/>
      <c r="G2113"/>
      <c r="H2113"/>
    </row>
    <row r="2114" spans="1:8">
      <c r="A2114"/>
      <c r="B2114"/>
      <c r="C2114"/>
      <c r="D2114"/>
      <c r="E2114"/>
      <c r="F2114"/>
      <c r="G2114"/>
      <c r="H2114"/>
    </row>
    <row r="2115" spans="1:8">
      <c r="A2115"/>
      <c r="B2115"/>
      <c r="C2115"/>
      <c r="D2115"/>
      <c r="E2115"/>
      <c r="F2115"/>
      <c r="G2115"/>
      <c r="H2115"/>
    </row>
    <row r="2116" spans="1:8">
      <c r="A2116"/>
      <c r="B2116"/>
      <c r="C2116"/>
      <c r="D2116"/>
      <c r="E2116"/>
      <c r="F2116"/>
      <c r="G2116"/>
      <c r="H2116"/>
    </row>
    <row r="2117" spans="1:8">
      <c r="A2117"/>
      <c r="B2117"/>
      <c r="C2117"/>
      <c r="D2117"/>
      <c r="E2117"/>
      <c r="F2117"/>
      <c r="G2117"/>
      <c r="H2117"/>
    </row>
    <row r="2118" spans="1:8">
      <c r="A2118"/>
      <c r="B2118"/>
      <c r="C2118"/>
      <c r="D2118"/>
      <c r="E2118"/>
      <c r="F2118"/>
      <c r="G2118"/>
      <c r="H2118"/>
    </row>
    <row r="2119" spans="1:8">
      <c r="A2119"/>
      <c r="B2119"/>
      <c r="C2119"/>
      <c r="D2119"/>
      <c r="E2119"/>
      <c r="F2119"/>
      <c r="G2119"/>
      <c r="H2119"/>
    </row>
    <row r="2120" spans="1:8">
      <c r="A2120"/>
      <c r="B2120"/>
      <c r="C2120"/>
      <c r="D2120"/>
      <c r="E2120"/>
      <c r="F2120"/>
      <c r="G2120"/>
      <c r="H2120"/>
    </row>
    <row r="2121" spans="1:8">
      <c r="A2121"/>
      <c r="B2121"/>
      <c r="C2121"/>
      <c r="D2121"/>
      <c r="E2121"/>
      <c r="F2121"/>
      <c r="G2121"/>
      <c r="H2121"/>
    </row>
    <row r="2122" spans="1:8">
      <c r="A2122"/>
      <c r="B2122"/>
      <c r="C2122"/>
      <c r="D2122"/>
      <c r="E2122"/>
      <c r="F2122"/>
      <c r="G2122"/>
      <c r="H2122"/>
    </row>
    <row r="2123" spans="1:8">
      <c r="A2123"/>
      <c r="B2123"/>
      <c r="C2123"/>
      <c r="D2123"/>
      <c r="E2123"/>
      <c r="F2123"/>
      <c r="G2123"/>
      <c r="H2123"/>
    </row>
    <row r="2124" spans="1:8">
      <c r="A2124"/>
      <c r="B2124"/>
      <c r="C2124"/>
      <c r="D2124"/>
      <c r="E2124"/>
      <c r="F2124"/>
      <c r="G2124"/>
      <c r="H2124"/>
    </row>
    <row r="2125" spans="1:8">
      <c r="A2125"/>
      <c r="B2125"/>
      <c r="C2125"/>
      <c r="D2125"/>
      <c r="E2125"/>
      <c r="F2125"/>
      <c r="G2125"/>
      <c r="H2125"/>
    </row>
    <row r="2126" spans="1:8">
      <c r="A2126"/>
      <c r="B2126"/>
      <c r="C2126"/>
      <c r="D2126"/>
      <c r="E2126"/>
      <c r="F2126"/>
      <c r="G2126"/>
      <c r="H2126"/>
    </row>
    <row r="2127" spans="1:8">
      <c r="A2127"/>
      <c r="B2127"/>
      <c r="C2127"/>
      <c r="D2127"/>
      <c r="E2127"/>
      <c r="F2127"/>
      <c r="G2127"/>
      <c r="H2127"/>
    </row>
    <row r="2128" spans="1:8">
      <c r="A2128"/>
      <c r="B2128"/>
      <c r="C2128"/>
      <c r="D2128"/>
      <c r="E2128"/>
      <c r="F2128"/>
      <c r="G2128"/>
      <c r="H2128"/>
    </row>
    <row r="2129" spans="1:8">
      <c r="A2129"/>
      <c r="B2129"/>
      <c r="C2129"/>
      <c r="D2129"/>
      <c r="E2129"/>
      <c r="F2129"/>
      <c r="G2129"/>
      <c r="H2129"/>
    </row>
    <row r="2130" spans="1:8">
      <c r="A2130"/>
      <c r="B2130"/>
      <c r="C2130"/>
      <c r="D2130"/>
      <c r="E2130"/>
      <c r="F2130"/>
      <c r="G2130"/>
      <c r="H2130"/>
    </row>
    <row r="2131" spans="1:8">
      <c r="A2131"/>
      <c r="B2131"/>
      <c r="C2131"/>
      <c r="D2131"/>
      <c r="E2131"/>
      <c r="F2131"/>
      <c r="G2131"/>
      <c r="H2131"/>
    </row>
    <row r="2132" spans="1:8">
      <c r="A2132"/>
      <c r="B2132"/>
      <c r="C2132"/>
      <c r="D2132"/>
      <c r="E2132"/>
      <c r="F2132"/>
      <c r="G2132"/>
      <c r="H2132"/>
    </row>
    <row r="2133" spans="1:8">
      <c r="A2133"/>
      <c r="B2133"/>
      <c r="C2133"/>
      <c r="D2133"/>
      <c r="E2133"/>
      <c r="F2133"/>
      <c r="G2133"/>
      <c r="H2133"/>
    </row>
    <row r="2134" spans="1:8">
      <c r="A2134"/>
      <c r="B2134"/>
      <c r="C2134"/>
      <c r="D2134"/>
      <c r="E2134"/>
      <c r="F2134"/>
      <c r="G2134"/>
      <c r="H2134"/>
    </row>
    <row r="2135" spans="1:8">
      <c r="A2135"/>
      <c r="B2135"/>
      <c r="C2135"/>
      <c r="D2135"/>
      <c r="E2135"/>
      <c r="F2135"/>
      <c r="G2135"/>
      <c r="H2135"/>
    </row>
    <row r="2136" spans="1:8">
      <c r="A2136"/>
      <c r="B2136"/>
      <c r="C2136"/>
      <c r="D2136"/>
      <c r="E2136"/>
      <c r="F2136"/>
      <c r="G2136"/>
      <c r="H2136"/>
    </row>
    <row r="2137" spans="1:8">
      <c r="A2137"/>
      <c r="B2137"/>
      <c r="C2137"/>
      <c r="D2137"/>
      <c r="E2137"/>
      <c r="F2137"/>
      <c r="G2137"/>
      <c r="H2137"/>
    </row>
    <row r="2138" spans="1:8">
      <c r="A2138"/>
      <c r="B2138"/>
      <c r="C2138"/>
      <c r="D2138"/>
      <c r="E2138"/>
      <c r="F2138"/>
      <c r="G2138"/>
      <c r="H2138"/>
    </row>
    <row r="2139" spans="1:8">
      <c r="A2139"/>
      <c r="B2139"/>
      <c r="C2139"/>
      <c r="D2139"/>
      <c r="E2139"/>
      <c r="F2139"/>
      <c r="G2139"/>
      <c r="H2139"/>
    </row>
    <row r="2140" spans="1:8">
      <c r="A2140"/>
      <c r="B2140"/>
      <c r="C2140"/>
      <c r="D2140"/>
      <c r="E2140"/>
      <c r="F2140"/>
      <c r="G2140"/>
      <c r="H2140"/>
    </row>
    <row r="2141" spans="1:8">
      <c r="A2141"/>
      <c r="B2141"/>
      <c r="C2141"/>
      <c r="D2141"/>
      <c r="E2141"/>
      <c r="F2141"/>
      <c r="G2141"/>
      <c r="H2141"/>
    </row>
    <row r="2142" spans="1:8">
      <c r="A2142"/>
      <c r="B2142"/>
      <c r="C2142"/>
      <c r="D2142"/>
      <c r="E2142"/>
      <c r="F2142"/>
      <c r="G2142"/>
      <c r="H2142"/>
    </row>
    <row r="2143" spans="1:8">
      <c r="A2143"/>
      <c r="B2143"/>
      <c r="C2143"/>
      <c r="D2143"/>
      <c r="E2143"/>
      <c r="F2143"/>
      <c r="G2143"/>
      <c r="H2143"/>
    </row>
    <row r="2144" spans="1:8">
      <c r="A2144"/>
      <c r="B2144"/>
      <c r="C2144"/>
      <c r="D2144"/>
      <c r="E2144"/>
      <c r="F2144"/>
      <c r="G2144"/>
      <c r="H2144"/>
    </row>
    <row r="2145" spans="1:8">
      <c r="A2145"/>
      <c r="B2145"/>
      <c r="C2145"/>
      <c r="D2145"/>
      <c r="E2145"/>
      <c r="F2145"/>
      <c r="G2145"/>
      <c r="H2145"/>
    </row>
    <row r="2146" spans="1:8">
      <c r="A2146"/>
      <c r="B2146"/>
      <c r="C2146"/>
      <c r="D2146"/>
      <c r="E2146"/>
      <c r="F2146"/>
      <c r="G2146"/>
      <c r="H2146"/>
    </row>
    <row r="2147" spans="1:8">
      <c r="A2147"/>
      <c r="B2147"/>
      <c r="C2147"/>
      <c r="D2147"/>
      <c r="E2147"/>
      <c r="F2147"/>
      <c r="G2147"/>
      <c r="H2147"/>
    </row>
    <row r="2148" spans="1:8">
      <c r="A2148"/>
      <c r="B2148"/>
      <c r="C2148"/>
      <c r="D2148"/>
      <c r="E2148"/>
      <c r="F2148"/>
      <c r="G2148"/>
      <c r="H2148"/>
    </row>
    <row r="2149" spans="1:8">
      <c r="A2149"/>
      <c r="B2149"/>
      <c r="C2149"/>
      <c r="D2149"/>
      <c r="E2149"/>
      <c r="F2149"/>
      <c r="G2149"/>
      <c r="H2149"/>
    </row>
    <row r="2150" spans="1:8">
      <c r="A2150"/>
      <c r="B2150"/>
      <c r="C2150"/>
      <c r="D2150"/>
      <c r="E2150"/>
      <c r="F2150"/>
      <c r="G2150"/>
      <c r="H2150"/>
    </row>
    <row r="2151" spans="1:8">
      <c r="A2151"/>
      <c r="B2151"/>
      <c r="C2151"/>
      <c r="D2151"/>
      <c r="E2151"/>
      <c r="F2151"/>
      <c r="G2151"/>
      <c r="H2151"/>
    </row>
    <row r="2152" spans="1:8">
      <c r="A2152"/>
      <c r="B2152"/>
      <c r="C2152"/>
      <c r="D2152"/>
      <c r="E2152"/>
      <c r="F2152"/>
      <c r="G2152"/>
      <c r="H2152"/>
    </row>
    <row r="2153" spans="1:8">
      <c r="A2153"/>
      <c r="B2153"/>
      <c r="C2153"/>
      <c r="D2153"/>
      <c r="E2153"/>
      <c r="F2153"/>
      <c r="G2153"/>
      <c r="H2153"/>
    </row>
    <row r="2154" spans="1:8">
      <c r="A2154"/>
      <c r="B2154"/>
      <c r="C2154"/>
      <c r="D2154"/>
      <c r="E2154"/>
      <c r="F2154"/>
      <c r="G2154"/>
      <c r="H2154"/>
    </row>
    <row r="2155" spans="1:8">
      <c r="A2155"/>
      <c r="B2155"/>
      <c r="C2155"/>
      <c r="D2155"/>
      <c r="E2155"/>
      <c r="F2155"/>
      <c r="G2155"/>
      <c r="H2155"/>
    </row>
    <row r="2156" spans="1:8">
      <c r="A2156"/>
      <c r="B2156"/>
      <c r="C2156"/>
      <c r="D2156"/>
      <c r="E2156"/>
      <c r="F2156"/>
      <c r="G2156"/>
      <c r="H2156"/>
    </row>
    <row r="2157" spans="1:8">
      <c r="A2157"/>
      <c r="B2157"/>
      <c r="C2157"/>
      <c r="D2157"/>
      <c r="E2157"/>
      <c r="F2157"/>
      <c r="G2157"/>
      <c r="H2157"/>
    </row>
    <row r="2158" spans="1:8">
      <c r="A2158"/>
      <c r="B2158"/>
      <c r="C2158"/>
      <c r="D2158"/>
      <c r="E2158"/>
      <c r="F2158"/>
      <c r="G2158"/>
      <c r="H2158"/>
    </row>
    <row r="2159" spans="1:8">
      <c r="A2159"/>
      <c r="B2159"/>
      <c r="C2159"/>
      <c r="D2159"/>
      <c r="E2159"/>
      <c r="F2159"/>
      <c r="G2159"/>
      <c r="H2159"/>
    </row>
    <row r="2160" spans="1:8">
      <c r="A2160"/>
      <c r="B2160"/>
      <c r="C2160"/>
      <c r="D2160"/>
      <c r="E2160"/>
      <c r="F2160"/>
      <c r="G2160"/>
      <c r="H2160"/>
    </row>
    <row r="2161" spans="1:8">
      <c r="A2161"/>
      <c r="B2161"/>
      <c r="C2161"/>
      <c r="D2161"/>
      <c r="E2161"/>
      <c r="F2161"/>
      <c r="G2161"/>
      <c r="H2161"/>
    </row>
    <row r="2162" spans="1:8">
      <c r="A2162"/>
      <c r="B2162"/>
      <c r="C2162"/>
      <c r="D2162"/>
      <c r="E2162"/>
      <c r="F2162"/>
      <c r="G2162"/>
      <c r="H2162"/>
    </row>
    <row r="2163" spans="1:8">
      <c r="A2163"/>
      <c r="B2163"/>
      <c r="C2163"/>
      <c r="D2163"/>
      <c r="E2163"/>
      <c r="F2163"/>
      <c r="G2163"/>
      <c r="H2163"/>
    </row>
    <row r="2164" spans="1:8">
      <c r="A2164"/>
      <c r="B2164"/>
      <c r="C2164"/>
      <c r="D2164"/>
      <c r="E2164"/>
      <c r="F2164"/>
      <c r="G2164"/>
      <c r="H2164"/>
    </row>
    <row r="2165" spans="1:8">
      <c r="A2165"/>
      <c r="B2165"/>
      <c r="C2165"/>
      <c r="D2165"/>
      <c r="E2165"/>
      <c r="F2165"/>
      <c r="G2165"/>
      <c r="H2165"/>
    </row>
    <row r="2166" spans="1:8">
      <c r="A2166"/>
      <c r="B2166"/>
      <c r="C2166"/>
      <c r="D2166"/>
      <c r="E2166"/>
      <c r="F2166"/>
      <c r="G2166"/>
      <c r="H2166"/>
    </row>
    <row r="2167" spans="1:8">
      <c r="A2167"/>
      <c r="B2167"/>
      <c r="C2167"/>
      <c r="D2167"/>
      <c r="E2167"/>
      <c r="F2167"/>
      <c r="G2167"/>
      <c r="H2167"/>
    </row>
    <row r="2168" spans="1:8">
      <c r="A2168"/>
      <c r="B2168"/>
      <c r="C2168"/>
      <c r="D2168"/>
      <c r="E2168"/>
      <c r="F2168"/>
      <c r="G2168"/>
      <c r="H2168"/>
    </row>
    <row r="2169" spans="1:8">
      <c r="A2169"/>
      <c r="B2169"/>
      <c r="C2169"/>
      <c r="D2169"/>
      <c r="E2169"/>
      <c r="F2169"/>
      <c r="G2169"/>
      <c r="H2169"/>
    </row>
    <row r="2170" spans="1:8">
      <c r="A2170"/>
      <c r="B2170"/>
      <c r="C2170"/>
      <c r="D2170"/>
      <c r="E2170"/>
      <c r="F2170"/>
      <c r="G2170"/>
      <c r="H2170"/>
    </row>
    <row r="2171" spans="1:8">
      <c r="A2171"/>
      <c r="B2171"/>
      <c r="C2171"/>
      <c r="D2171"/>
      <c r="E2171"/>
      <c r="F2171"/>
      <c r="G2171"/>
      <c r="H2171"/>
    </row>
    <row r="2172" spans="1:8">
      <c r="A2172"/>
      <c r="B2172"/>
      <c r="C2172"/>
      <c r="D2172"/>
      <c r="E2172"/>
      <c r="F2172"/>
      <c r="G2172"/>
      <c r="H2172"/>
    </row>
    <row r="2173" spans="1:8">
      <c r="A2173"/>
      <c r="B2173"/>
      <c r="C2173"/>
      <c r="D2173"/>
      <c r="E2173"/>
      <c r="F2173"/>
      <c r="G2173"/>
      <c r="H2173"/>
    </row>
    <row r="2174" spans="1:8">
      <c r="A2174"/>
      <c r="B2174"/>
      <c r="C2174"/>
      <c r="D2174"/>
      <c r="E2174"/>
      <c r="F2174"/>
      <c r="G2174"/>
      <c r="H2174"/>
    </row>
    <row r="2175" spans="1:8">
      <c r="A2175"/>
      <c r="B2175"/>
      <c r="C2175"/>
      <c r="D2175"/>
      <c r="E2175"/>
      <c r="F2175"/>
      <c r="G2175"/>
      <c r="H2175"/>
    </row>
    <row r="2176" spans="1:8">
      <c r="A2176"/>
      <c r="B2176"/>
      <c r="C2176"/>
      <c r="D2176"/>
      <c r="E2176"/>
      <c r="F2176"/>
      <c r="G2176"/>
      <c r="H2176"/>
    </row>
    <row r="2177" spans="1:8">
      <c r="A2177"/>
      <c r="B2177"/>
      <c r="C2177"/>
      <c r="D2177"/>
      <c r="E2177"/>
      <c r="F2177"/>
      <c r="G2177"/>
      <c r="H2177"/>
    </row>
    <row r="2178" spans="1:8">
      <c r="A2178"/>
      <c r="B2178"/>
      <c r="C2178"/>
      <c r="D2178"/>
      <c r="E2178"/>
      <c r="F2178"/>
      <c r="G2178"/>
      <c r="H2178"/>
    </row>
    <row r="2179" spans="1:8">
      <c r="A2179"/>
      <c r="B2179"/>
      <c r="C2179"/>
      <c r="D2179"/>
      <c r="E2179"/>
      <c r="F2179"/>
      <c r="G2179"/>
      <c r="H2179"/>
    </row>
    <row r="2180" spans="1:8">
      <c r="A2180"/>
      <c r="B2180"/>
      <c r="C2180"/>
      <c r="D2180"/>
      <c r="E2180"/>
      <c r="F2180"/>
      <c r="G2180"/>
      <c r="H2180"/>
    </row>
    <row r="2181" spans="1:8">
      <c r="A2181"/>
      <c r="B2181"/>
      <c r="C2181"/>
      <c r="D2181"/>
      <c r="E2181"/>
      <c r="F2181"/>
      <c r="G2181"/>
      <c r="H2181"/>
    </row>
    <row r="2182" spans="1:8">
      <c r="A2182"/>
      <c r="B2182"/>
      <c r="C2182"/>
      <c r="D2182"/>
      <c r="E2182"/>
      <c r="F2182"/>
      <c r="G2182"/>
      <c r="H2182"/>
    </row>
    <row r="2183" spans="1:8">
      <c r="A2183"/>
      <c r="B2183"/>
      <c r="C2183"/>
      <c r="D2183"/>
      <c r="E2183"/>
      <c r="F2183"/>
      <c r="G2183"/>
      <c r="H2183"/>
    </row>
    <row r="2184" spans="1:8">
      <c r="A2184"/>
      <c r="B2184"/>
      <c r="C2184"/>
      <c r="D2184"/>
      <c r="E2184"/>
      <c r="F2184"/>
      <c r="G2184"/>
      <c r="H2184"/>
    </row>
    <row r="2185" spans="1:8">
      <c r="A2185"/>
      <c r="B2185"/>
      <c r="C2185"/>
      <c r="D2185"/>
      <c r="E2185"/>
      <c r="F2185"/>
      <c r="G2185"/>
      <c r="H2185"/>
    </row>
    <row r="2186" spans="1:8">
      <c r="A2186"/>
      <c r="B2186"/>
      <c r="C2186"/>
      <c r="D2186"/>
      <c r="E2186"/>
      <c r="F2186"/>
      <c r="G2186"/>
      <c r="H2186"/>
    </row>
    <row r="2187" spans="1:8">
      <c r="A2187"/>
      <c r="B2187"/>
      <c r="C2187"/>
      <c r="D2187"/>
      <c r="E2187"/>
      <c r="F2187"/>
      <c r="G2187"/>
      <c r="H2187"/>
    </row>
    <row r="2188" spans="1:8">
      <c r="A2188"/>
      <c r="B2188"/>
      <c r="C2188"/>
      <c r="D2188"/>
      <c r="E2188"/>
      <c r="F2188"/>
      <c r="G2188"/>
      <c r="H2188"/>
    </row>
    <row r="2189" spans="1:8">
      <c r="A2189"/>
      <c r="B2189"/>
      <c r="C2189"/>
      <c r="D2189"/>
      <c r="E2189"/>
      <c r="F2189"/>
      <c r="G2189"/>
      <c r="H2189"/>
    </row>
    <row r="2190" spans="1:8">
      <c r="A2190"/>
      <c r="B2190"/>
      <c r="C2190"/>
      <c r="D2190"/>
      <c r="E2190"/>
      <c r="F2190"/>
      <c r="G2190"/>
      <c r="H2190"/>
    </row>
  </sheetData>
  <autoFilter ref="A5:H621" xr:uid="{00000000-0009-0000-0000-000038000000}">
    <filterColumn colId="3" showButton="0"/>
  </autoFilter>
  <customSheetViews>
    <customSheetView guid="{AD0A3B85-BD42-46EE-B359-16E136555EC2}" scale="80">
      <pane xSplit="1" ySplit="6" topLeftCell="B7" activePane="bottomRight" state="frozen"/>
      <selection pane="bottomRight" activeCell="A2" sqref="A2:H10"/>
      <pageMargins left="0.7" right="0.7" top="0.75" bottom="0.75" header="0.3" footer="0.3"/>
      <pageSetup orientation="portrait"/>
    </customSheetView>
    <customSheetView guid="{27183A8C-2DB2-4072-8C35-4A8974459033}" scale="80">
      <pane xSplit="1" ySplit="6" topLeftCell="B7" activePane="bottomRight" state="frozen"/>
      <selection pane="bottomRight" activeCell="L43" sqref="L43"/>
      <pageMargins left="0.7" right="0.7" top="0.75" bottom="0.75" header="0.3" footer="0.3"/>
      <pageSetup orientation="portrait"/>
    </customSheetView>
    <customSheetView guid="{EB6D022C-C0D8-4A31-A8BB-191773BC25D2}" scale="80">
      <pane xSplit="1" ySplit="6" topLeftCell="B7" activePane="bottomRight" state="frozen"/>
      <selection pane="bottomRight" activeCell="A2" sqref="A2:H10"/>
      <pageMargins left="0.7" right="0.7" top="0.75" bottom="0.75" header="0.3" footer="0.3"/>
      <pageSetup orientation="portrait" r:id="rId1"/>
    </customSheetView>
  </customSheetViews>
  <mergeCells count="4">
    <mergeCell ref="B5:B6"/>
    <mergeCell ref="C5:C6"/>
    <mergeCell ref="D5:E5"/>
    <mergeCell ref="H5:H6"/>
  </mergeCells>
  <pageMargins left="0.7" right="0.7" top="0.75" bottom="0.75" header="0.3" footer="0.3"/>
  <pageSetup orientation="portrait" r:id="rId2"/>
  <headerFooter>
    <oddFooter>&amp;C_x000D_&amp;1#&amp;"Calibri"&amp;10&amp;K000000 SLB-Private</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593345" r:id="rId5" name="Button 1">
              <controlPr defaultSize="0" print="0" autoFill="0" autoPict="0" macro="[0]!PERD">
                <anchor moveWithCells="1" sizeWithCells="1">
                  <from>
                    <xdr:col>4</xdr:col>
                    <xdr:colOff>31750</xdr:colOff>
                    <xdr:row>0</xdr:row>
                    <xdr:rowOff>31750</xdr:rowOff>
                  </from>
                  <to>
                    <xdr:col>5</xdr:col>
                    <xdr:colOff>0</xdr:colOff>
                    <xdr:row>0</xdr:row>
                    <xdr:rowOff>298450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225"/>
  <dimension ref="A1:K71"/>
  <sheetViews>
    <sheetView zoomScale="74" zoomScaleNormal="90" workbookViewId="0">
      <selection activeCell="L35" sqref="L35:L36"/>
    </sheetView>
  </sheetViews>
  <sheetFormatPr defaultColWidth="9.453125" defaultRowHeight="14.5"/>
  <cols>
    <col min="1" max="1" width="3.453125" style="3" customWidth="1"/>
    <col min="2" max="2" width="15.54296875" style="3" customWidth="1"/>
    <col min="3" max="3" width="17.54296875" style="3" customWidth="1"/>
    <col min="4" max="4" width="9.453125" style="3" customWidth="1"/>
    <col min="5" max="5" width="16.54296875" style="3" customWidth="1"/>
    <col min="6" max="8" width="10.453125" style="3" customWidth="1"/>
    <col min="9" max="9" width="78.453125" style="3" customWidth="1"/>
    <col min="10" max="10" width="69.453125" style="3" customWidth="1"/>
    <col min="11" max="11" width="16.54296875" style="3" customWidth="1"/>
    <col min="12" max="16384" width="9.453125" style="3"/>
  </cols>
  <sheetData>
    <row r="1" spans="1:11" ht="15" thickBot="1"/>
    <row r="2" spans="1:11" ht="21.65" customHeight="1">
      <c r="A2" s="544" t="s">
        <v>0</v>
      </c>
      <c r="B2" s="545"/>
      <c r="C2" s="545"/>
      <c r="D2" s="545"/>
      <c r="E2" s="545"/>
      <c r="F2" s="545"/>
      <c r="G2" s="545"/>
      <c r="H2" s="545"/>
      <c r="I2" s="546"/>
      <c r="J2" s="532" t="s">
        <v>1033</v>
      </c>
      <c r="K2" s="532"/>
    </row>
    <row r="3" spans="1:11" ht="24.75" customHeight="1" thickBot="1">
      <c r="A3" s="547"/>
      <c r="B3" s="548"/>
      <c r="C3" s="548"/>
      <c r="D3" s="548"/>
      <c r="E3" s="548"/>
      <c r="F3" s="548"/>
      <c r="G3" s="548"/>
      <c r="H3" s="548"/>
      <c r="I3" s="549"/>
      <c r="J3" s="533"/>
      <c r="K3" s="533"/>
    </row>
    <row r="4" spans="1:11" ht="20.25" customHeight="1">
      <c r="A4" s="553" t="s">
        <v>661</v>
      </c>
      <c r="B4" s="537" t="s">
        <v>76</v>
      </c>
      <c r="C4" s="537" t="s">
        <v>2</v>
      </c>
      <c r="D4" s="534" t="s">
        <v>314</v>
      </c>
      <c r="E4" s="537" t="s">
        <v>39</v>
      </c>
      <c r="F4" s="540" t="s">
        <v>3</v>
      </c>
      <c r="G4" s="541"/>
      <c r="H4" s="534" t="s">
        <v>4</v>
      </c>
      <c r="I4" s="537" t="s">
        <v>5</v>
      </c>
      <c r="J4" s="537" t="s">
        <v>183</v>
      </c>
      <c r="K4" s="550" t="s">
        <v>924</v>
      </c>
    </row>
    <row r="5" spans="1:11" ht="14.25" customHeight="1">
      <c r="A5" s="554"/>
      <c r="B5" s="538"/>
      <c r="C5" s="538"/>
      <c r="D5" s="535"/>
      <c r="E5" s="538"/>
      <c r="F5" s="542"/>
      <c r="G5" s="543"/>
      <c r="H5" s="535"/>
      <c r="I5" s="538"/>
      <c r="J5" s="538"/>
      <c r="K5" s="551"/>
    </row>
    <row r="6" spans="1:11" ht="24.75" customHeight="1" thickBot="1">
      <c r="A6" s="555"/>
      <c r="B6" s="539"/>
      <c r="C6" s="539"/>
      <c r="D6" s="536"/>
      <c r="E6" s="539"/>
      <c r="F6" s="209" t="s">
        <v>6</v>
      </c>
      <c r="G6" s="210" t="s">
        <v>7</v>
      </c>
      <c r="H6" s="210" t="s">
        <v>1029</v>
      </c>
      <c r="I6" s="539"/>
      <c r="J6" s="539"/>
      <c r="K6" s="552"/>
    </row>
    <row r="7" spans="1:11">
      <c r="A7" s="564" t="s">
        <v>658</v>
      </c>
      <c r="B7" s="561" t="s">
        <v>67</v>
      </c>
      <c r="C7" s="22"/>
      <c r="D7" s="27">
        <f>IF(C7="",,VLOOKUP(C7,CIERRE!A$70:AJ$800,9,FALSE))</f>
        <v>0</v>
      </c>
      <c r="E7" s="22"/>
      <c r="F7" s="23"/>
      <c r="G7" s="23"/>
      <c r="H7" s="24" t="str">
        <f t="shared" ref="H7:H39" si="0">IF(MID(G7,1,3)="Con","",IF(E7="APAGADO",D7/24*(IF((G7-F7)*24&gt;0,(G7-F7)*24,24+(G7-F7)*24))," "))</f>
        <v xml:space="preserve"> </v>
      </c>
      <c r="I7" s="25"/>
      <c r="J7" s="97"/>
      <c r="K7" s="27"/>
    </row>
    <row r="8" spans="1:11" ht="15" customHeight="1" thickBot="1">
      <c r="A8" s="565"/>
      <c r="B8" s="563"/>
      <c r="C8" s="19"/>
      <c r="D8" s="161">
        <f>IF(C8="",,VLOOKUP(C8,CIERRE!A$70:AJ$800,9,FALSE))</f>
        <v>0</v>
      </c>
      <c r="E8" s="78"/>
      <c r="F8" s="170"/>
      <c r="G8" s="170"/>
      <c r="H8" s="171" t="str">
        <f t="shared" si="0"/>
        <v xml:space="preserve"> </v>
      </c>
      <c r="I8" s="155"/>
      <c r="J8" s="231"/>
      <c r="K8" s="151"/>
    </row>
    <row r="9" spans="1:11" ht="15" customHeight="1">
      <c r="A9" s="565"/>
      <c r="B9" s="558" t="s">
        <v>127</v>
      </c>
      <c r="C9" s="232"/>
      <c r="D9" s="252">
        <f>IF(C9="",,VLOOKUP(C9,CIERRE!A$70:AJ$800,9,FALSE))</f>
        <v>0</v>
      </c>
      <c r="E9" s="20"/>
      <c r="F9" s="91"/>
      <c r="G9" s="91"/>
      <c r="H9" s="92" t="str">
        <f t="shared" si="0"/>
        <v xml:space="preserve"> </v>
      </c>
      <c r="I9" s="154"/>
      <c r="J9" s="99"/>
      <c r="K9" s="28"/>
    </row>
    <row r="10" spans="1:11" ht="15" customHeight="1" thickBot="1">
      <c r="A10" s="565"/>
      <c r="B10" s="560"/>
      <c r="C10" s="233"/>
      <c r="D10" s="253">
        <f>IF(C10="",,VLOOKUP(C10,CIERRE!A$70:AJ$800,9,FALSE))</f>
        <v>0</v>
      </c>
      <c r="E10" s="128"/>
      <c r="F10" s="204"/>
      <c r="G10" s="204"/>
      <c r="H10" s="168" t="str">
        <f t="shared" si="0"/>
        <v xml:space="preserve"> </v>
      </c>
      <c r="I10" s="174"/>
      <c r="J10" s="101"/>
      <c r="K10" s="149"/>
    </row>
    <row r="11" spans="1:11">
      <c r="A11" s="565"/>
      <c r="B11" s="561" t="s">
        <v>23</v>
      </c>
      <c r="C11" s="22"/>
      <c r="D11" s="27">
        <f>IF(C11="",,VLOOKUP(C11,CIERRE!A$70:AJ$800,9,FALSE))</f>
        <v>0</v>
      </c>
      <c r="E11" s="22"/>
      <c r="F11" s="23"/>
      <c r="G11" s="23"/>
      <c r="H11" s="24" t="str">
        <f t="shared" si="0"/>
        <v xml:space="preserve"> </v>
      </c>
      <c r="I11" s="25"/>
      <c r="J11" s="97"/>
      <c r="K11" s="27">
        <f>IF(C11="",,VLOOKUP(C11,Patrones!$A$1:$E$293,5,FALSE))</f>
        <v>0</v>
      </c>
    </row>
    <row r="12" spans="1:11">
      <c r="A12" s="565"/>
      <c r="B12" s="562"/>
      <c r="C12" s="19"/>
      <c r="D12" s="161">
        <f>IF(C12="",,VLOOKUP(C12,CIERRE!A$70:AJ$800,9,FALSE))</f>
        <v>0</v>
      </c>
      <c r="E12" s="19"/>
      <c r="F12" s="83"/>
      <c r="G12" s="83"/>
      <c r="H12" s="226" t="str">
        <f t="shared" si="0"/>
        <v xml:space="preserve"> </v>
      </c>
      <c r="I12" s="270"/>
      <c r="J12" s="262"/>
      <c r="K12" s="161">
        <f>IF(C12="",,VLOOKUP(C12,Patrones!$A$1:$E$293,5,FALSE))</f>
        <v>0</v>
      </c>
    </row>
    <row r="13" spans="1:11" ht="15" thickBot="1">
      <c r="A13" s="565"/>
      <c r="B13" s="563"/>
      <c r="C13" s="19"/>
      <c r="D13" s="161">
        <f>IF(C13="",,VLOOKUP(C13,CIERRE!A$70:AJ$800,9,FALSE))</f>
        <v>0</v>
      </c>
      <c r="E13" s="173"/>
      <c r="F13" s="170"/>
      <c r="G13" s="170"/>
      <c r="H13" s="171" t="str">
        <f t="shared" si="0"/>
        <v xml:space="preserve"> </v>
      </c>
      <c r="I13" s="172"/>
      <c r="J13" s="195"/>
      <c r="K13" s="169">
        <f>IF(C13="",,VLOOKUP(C13,Patrones!$A$1:$E$293,5,FALSE))</f>
        <v>0</v>
      </c>
    </row>
    <row r="14" spans="1:11">
      <c r="A14" s="565"/>
      <c r="B14" s="558" t="s">
        <v>29</v>
      </c>
      <c r="C14" s="232"/>
      <c r="D14" s="252">
        <f>IF(C14="",,VLOOKUP(C14,CIERRE!A$70:AJ$800,9,FALSE))</f>
        <v>0</v>
      </c>
      <c r="E14" s="20"/>
      <c r="F14" s="91"/>
      <c r="G14" s="91"/>
      <c r="H14" s="92" t="str">
        <f t="shared" si="0"/>
        <v xml:space="preserve"> </v>
      </c>
      <c r="I14" s="251"/>
      <c r="J14" s="99"/>
      <c r="K14" s="28"/>
    </row>
    <row r="15" spans="1:11">
      <c r="A15" s="565"/>
      <c r="B15" s="559"/>
      <c r="C15" s="233"/>
      <c r="D15" s="253">
        <f>IF(C15="",,VLOOKUP(C15,CIERRE!A$70:AJ$800,9,FALSE))</f>
        <v>0</v>
      </c>
      <c r="E15" s="128"/>
      <c r="F15" s="95"/>
      <c r="G15" s="95"/>
      <c r="H15" s="96" t="str">
        <f t="shared" si="0"/>
        <v xml:space="preserve"> </v>
      </c>
      <c r="I15" s="256"/>
      <c r="J15" s="267"/>
      <c r="K15" s="26"/>
    </row>
    <row r="16" spans="1:11" ht="15" thickBot="1">
      <c r="A16" s="565"/>
      <c r="B16" s="560"/>
      <c r="C16" s="233"/>
      <c r="D16" s="253">
        <f>IF(C16="",,VLOOKUP(C16,CIERRE!A$70:AJ$800,9,FALSE))</f>
        <v>0</v>
      </c>
      <c r="E16" s="128"/>
      <c r="F16" s="204"/>
      <c r="G16" s="204"/>
      <c r="H16" s="168" t="str">
        <f t="shared" si="0"/>
        <v xml:space="preserve"> </v>
      </c>
      <c r="I16" s="144"/>
      <c r="J16" s="211"/>
      <c r="K16" s="166"/>
    </row>
    <row r="17" spans="1:11">
      <c r="A17" s="565"/>
      <c r="B17" s="561" t="s">
        <v>33</v>
      </c>
      <c r="C17" s="22"/>
      <c r="D17" s="27">
        <f>IF(C17="",,VLOOKUP(C17,CIERRE!A$70:AJ$800,9,FALSE))</f>
        <v>0</v>
      </c>
      <c r="E17" s="22"/>
      <c r="F17" s="23"/>
      <c r="G17" s="23"/>
      <c r="H17" s="24" t="str">
        <f t="shared" si="0"/>
        <v xml:space="preserve"> </v>
      </c>
      <c r="I17" s="25"/>
      <c r="J17" s="97"/>
      <c r="K17" s="27">
        <f>IF(C17="",,VLOOKUP(C17,Patrones!$A$1:$E$293,5,FALSE))</f>
        <v>0</v>
      </c>
    </row>
    <row r="18" spans="1:11">
      <c r="A18" s="565"/>
      <c r="B18" s="562"/>
      <c r="C18" s="19"/>
      <c r="D18" s="161">
        <f>IF(C18="",,VLOOKUP(C18,CIERRE!A$70:AJ$800,9,FALSE))</f>
        <v>0</v>
      </c>
      <c r="E18" s="127"/>
      <c r="F18" s="165"/>
      <c r="G18" s="165"/>
      <c r="H18" s="79" t="str">
        <f t="shared" si="0"/>
        <v xml:space="preserve"> </v>
      </c>
      <c r="I18" s="146"/>
      <c r="J18" s="269"/>
      <c r="K18" s="145">
        <f>IF(C18="",,VLOOKUP(C18,Patrones!$A$1:$E$293,5,FALSE))</f>
        <v>0</v>
      </c>
    </row>
    <row r="19" spans="1:11" ht="15" thickBot="1">
      <c r="A19" s="566"/>
      <c r="B19" s="563"/>
      <c r="C19" s="19"/>
      <c r="D19" s="169">
        <f>IF(C19="",,VLOOKUP(C19,CIERRE!A$70:AJ$800,9,FALSE))</f>
        <v>0</v>
      </c>
      <c r="E19" s="173"/>
      <c r="F19" s="170"/>
      <c r="G19" s="170"/>
      <c r="H19" s="171" t="str">
        <f t="shared" si="0"/>
        <v xml:space="preserve"> </v>
      </c>
      <c r="I19" s="172"/>
      <c r="J19" s="195"/>
      <c r="K19" s="169">
        <f>IF(C19="",,VLOOKUP(C19,Patrones!$A$1:$E$293,5,FALSE))</f>
        <v>0</v>
      </c>
    </row>
    <row r="20" spans="1:11">
      <c r="A20" s="556" t="s">
        <v>659</v>
      </c>
      <c r="B20" s="558" t="s">
        <v>8</v>
      </c>
      <c r="C20" s="232"/>
      <c r="D20" s="253">
        <f>IF(C20="",,VLOOKUP(C20,CIERRE!A$70:AJ$800,9,FALSE))</f>
        <v>0</v>
      </c>
      <c r="E20" s="20"/>
      <c r="F20" s="91"/>
      <c r="G20" s="91"/>
      <c r="H20" s="92" t="str">
        <f>IF(MID(G20,1,3)="Con","",IF(E20="APAGADO",D20/24*(IF((G20-F20)*24&gt;0,(G20-F20)*24,24+(G20-F20)*24))," "))</f>
        <v xml:space="preserve"> </v>
      </c>
      <c r="I20" s="154"/>
      <c r="J20" s="99"/>
      <c r="K20" s="28">
        <f>IF(C20="",,VLOOKUP(C20,Patrones!$A$1:$E$293,5,FALSE))</f>
        <v>0</v>
      </c>
    </row>
    <row r="21" spans="1:11">
      <c r="A21" s="557"/>
      <c r="B21" s="559"/>
      <c r="C21" s="237"/>
      <c r="D21" s="254">
        <f>IF(C21="",,VLOOKUP(C21,CIERRE!A$70:AJ$800,9,FALSE))</f>
        <v>0</v>
      </c>
      <c r="E21" s="238"/>
      <c r="F21" s="228"/>
      <c r="G21" s="228"/>
      <c r="H21" s="239" t="str">
        <f t="shared" si="0"/>
        <v xml:space="preserve"> </v>
      </c>
      <c r="I21" s="251"/>
      <c r="J21" s="229"/>
      <c r="K21" s="162">
        <f>IF(C21="",,VLOOKUP(C21,Patrones!$A$1:$E$293,5,FALSE))</f>
        <v>0</v>
      </c>
    </row>
    <row r="22" spans="1:11">
      <c r="A22" s="557"/>
      <c r="B22" s="559"/>
      <c r="C22" s="237"/>
      <c r="D22" s="254">
        <f>IF(C22="",,VLOOKUP(C22,CIERRE!A$70:AJ$800,9,FALSE))</f>
        <v>0</v>
      </c>
      <c r="E22" s="238"/>
      <c r="F22" s="228"/>
      <c r="G22" s="228"/>
      <c r="H22" s="239" t="str">
        <f t="shared" si="0"/>
        <v xml:space="preserve"> </v>
      </c>
      <c r="I22" s="251"/>
      <c r="J22" s="229"/>
      <c r="K22" s="162">
        <f>IF(C22="",,VLOOKUP(C22,Patrones!$A$1:$E$293,5,FALSE))</f>
        <v>0</v>
      </c>
    </row>
    <row r="23" spans="1:11" ht="15" thickBot="1">
      <c r="A23" s="557"/>
      <c r="B23" s="560"/>
      <c r="C23" s="236"/>
      <c r="D23" s="253">
        <f>IF(C23="",,VLOOKUP(C23,CIERRE!A$70:AJ$800,9,FALSE))</f>
        <v>0</v>
      </c>
      <c r="E23" s="150"/>
      <c r="F23" s="93"/>
      <c r="G23" s="93"/>
      <c r="H23" s="94" t="str">
        <f t="shared" si="0"/>
        <v xml:space="preserve"> </v>
      </c>
      <c r="I23" s="152"/>
      <c r="J23" s="101"/>
      <c r="K23" s="29">
        <f>IF(C23="",,VLOOKUP(C23,Patrones!$A$1:$E$293,5,FALSE))</f>
        <v>0</v>
      </c>
    </row>
    <row r="24" spans="1:11">
      <c r="A24" s="557"/>
      <c r="B24" s="561" t="s">
        <v>66</v>
      </c>
      <c r="C24" s="22"/>
      <c r="D24" s="27">
        <f>IF(C24="",,VLOOKUP(C24,CIERRE!A$70:AJ$800,9,FALSE))</f>
        <v>0</v>
      </c>
      <c r="E24" s="22"/>
      <c r="F24" s="23"/>
      <c r="G24" s="23"/>
      <c r="H24" s="24" t="str">
        <f t="shared" si="0"/>
        <v xml:space="preserve"> </v>
      </c>
      <c r="I24" s="25"/>
      <c r="J24" s="98"/>
      <c r="K24" s="27">
        <f>IF(C24="",,VLOOKUP(C24,Patrones!$A$1:$E$293,5,FALSE))</f>
        <v>0</v>
      </c>
    </row>
    <row r="25" spans="1:11">
      <c r="A25" s="557"/>
      <c r="B25" s="562"/>
      <c r="C25" s="127"/>
      <c r="D25" s="145">
        <f>IF(C25="",,VLOOKUP(C25,CIERRE!A$70:AJ$800,9,FALSE))</f>
        <v>0</v>
      </c>
      <c r="E25" s="127"/>
      <c r="F25" s="165"/>
      <c r="G25" s="165"/>
      <c r="H25" s="79" t="str">
        <f t="shared" si="0"/>
        <v xml:space="preserve"> </v>
      </c>
      <c r="I25" s="146"/>
      <c r="J25" s="242"/>
      <c r="K25" s="145">
        <f>IF(C25="",,VLOOKUP(C25,Patrones!$A$1:$E$293,5,FALSE))</f>
        <v>0</v>
      </c>
    </row>
    <row r="26" spans="1:11" ht="15" thickBot="1">
      <c r="A26" s="557"/>
      <c r="B26" s="563"/>
      <c r="C26" s="78"/>
      <c r="D26" s="153">
        <f>IF(C26="",,VLOOKUP(C26,CIERRE!A$70:AJ$800,9,FALSE))</f>
        <v>0</v>
      </c>
      <c r="E26" s="78"/>
      <c r="F26" s="265"/>
      <c r="G26" s="265"/>
      <c r="H26" s="266" t="str">
        <f t="shared" si="0"/>
        <v xml:space="preserve"> </v>
      </c>
      <c r="I26" s="155"/>
      <c r="J26" s="268"/>
      <c r="K26" s="153">
        <f>IF(C26="",,VLOOKUP(C26,Patrones!$A$1:$E$293,5,FALSE))</f>
        <v>0</v>
      </c>
    </row>
    <row r="27" spans="1:11">
      <c r="A27" s="567" t="s">
        <v>660</v>
      </c>
      <c r="B27" s="558" t="s">
        <v>20</v>
      </c>
      <c r="C27" s="232"/>
      <c r="D27" s="252">
        <f>IF(C27="",,VLOOKUP(C27,CIERRE!A$70:AJ$800,9,FALSE))</f>
        <v>0</v>
      </c>
      <c r="E27" s="20"/>
      <c r="F27" s="21"/>
      <c r="G27" s="21"/>
      <c r="H27" s="194" t="str">
        <f t="shared" si="0"/>
        <v xml:space="preserve"> </v>
      </c>
      <c r="I27" s="154"/>
      <c r="J27" s="99"/>
      <c r="K27" s="28">
        <f>IF(C27="",,VLOOKUP(C27,Patrones!$A$1:$E$293,5,FALSE))</f>
        <v>0</v>
      </c>
    </row>
    <row r="28" spans="1:11">
      <c r="A28" s="568"/>
      <c r="B28" s="559"/>
      <c r="C28" s="233"/>
      <c r="D28" s="253">
        <f>IF(C28="",,VLOOKUP(C28,CIERRE!A$70:AJ$800,9,FALSE))</f>
        <v>0</v>
      </c>
      <c r="E28" s="128"/>
      <c r="F28" s="95"/>
      <c r="G28" s="95"/>
      <c r="H28" s="96" t="str">
        <f t="shared" si="0"/>
        <v xml:space="preserve"> </v>
      </c>
      <c r="I28" s="256"/>
      <c r="J28" s="267"/>
      <c r="K28" s="26">
        <f>IF(C28="",,VLOOKUP(C28,Patrones!$A$1:$E$293,5,FALSE))</f>
        <v>0</v>
      </c>
    </row>
    <row r="29" spans="1:11" ht="15" thickBot="1">
      <c r="A29" s="568"/>
      <c r="B29" s="560"/>
      <c r="C29" s="233"/>
      <c r="D29" s="253">
        <f>IF(C29="",,VLOOKUP(C29,CIERRE!A$70:AJ$800,9,FALSE))</f>
        <v>0</v>
      </c>
      <c r="E29" s="128"/>
      <c r="F29" s="204"/>
      <c r="G29" s="204"/>
      <c r="H29" s="168" t="str">
        <f t="shared" si="0"/>
        <v xml:space="preserve"> </v>
      </c>
      <c r="I29" s="144"/>
      <c r="J29" s="211"/>
      <c r="K29" s="166">
        <f>IF(C29="",,VLOOKUP(C29,Patrones!$A$1:$E$293,5,FALSE))</f>
        <v>0</v>
      </c>
    </row>
    <row r="30" spans="1:11">
      <c r="A30" s="568"/>
      <c r="B30" s="561" t="s">
        <v>28</v>
      </c>
      <c r="C30" s="22"/>
      <c r="D30" s="27">
        <f>IF(C30="",,VLOOKUP(C30,CIERRE!A$70:AJ$800,9,FALSE))</f>
        <v>0</v>
      </c>
      <c r="E30" s="22"/>
      <c r="F30" s="23"/>
      <c r="G30" s="23"/>
      <c r="H30" s="24" t="str">
        <f t="shared" si="0"/>
        <v xml:space="preserve"> </v>
      </c>
      <c r="I30" s="25"/>
      <c r="J30" s="98"/>
      <c r="K30" s="27">
        <f>IF(C30="",,VLOOKUP(C30,Patrones!$A$1:$E$293,5,FALSE))</f>
        <v>0</v>
      </c>
    </row>
    <row r="31" spans="1:11">
      <c r="A31" s="568"/>
      <c r="B31" s="562"/>
      <c r="C31" s="127"/>
      <c r="D31" s="145">
        <f>IF(C31="",,VLOOKUP(C31,CIERRE!A$70:AJ$800,9,FALSE))</f>
        <v>0</v>
      </c>
      <c r="E31" s="127"/>
      <c r="F31" s="165"/>
      <c r="G31" s="165"/>
      <c r="H31" s="79" t="str">
        <f t="shared" si="0"/>
        <v xml:space="preserve"> </v>
      </c>
      <c r="I31" s="146"/>
      <c r="J31" s="242"/>
      <c r="K31" s="145">
        <f>IF(C31="",,VLOOKUP(C31,Patrones!$A$1:$E$293,5,FALSE))</f>
        <v>0</v>
      </c>
    </row>
    <row r="32" spans="1:11" ht="15" thickBot="1">
      <c r="A32" s="568"/>
      <c r="B32" s="563"/>
      <c r="C32" s="173"/>
      <c r="D32" s="169">
        <f>IF(C32="",,VLOOKUP(C32,CIERRE!A$70:AJ$800,9,FALSE))</f>
        <v>0</v>
      </c>
      <c r="E32" s="173"/>
      <c r="F32" s="170"/>
      <c r="G32" s="170"/>
      <c r="H32" s="171" t="str">
        <f t="shared" si="0"/>
        <v xml:space="preserve"> </v>
      </c>
      <c r="I32" s="172"/>
      <c r="J32" s="268"/>
      <c r="K32" s="169">
        <f>IF(C32="",,VLOOKUP(C32,Patrones!$A$1:$E$293,5,FALSE))</f>
        <v>0</v>
      </c>
    </row>
    <row r="33" spans="1:11" ht="15" customHeight="1">
      <c r="A33" s="568"/>
      <c r="B33" s="570" t="s">
        <v>203</v>
      </c>
      <c r="C33" s="232"/>
      <c r="D33" s="252">
        <f>IF(C33="",,VLOOKUP(C33,CIERRE!A$70:AJ$800,9,FALSE))</f>
        <v>0</v>
      </c>
      <c r="E33" s="20"/>
      <c r="F33" s="91"/>
      <c r="G33" s="91"/>
      <c r="H33" s="92" t="str">
        <f t="shared" si="0"/>
        <v xml:space="preserve"> </v>
      </c>
      <c r="I33" s="154"/>
      <c r="J33" s="99"/>
      <c r="K33" s="28"/>
    </row>
    <row r="34" spans="1:11" ht="15.75" customHeight="1" thickBot="1">
      <c r="A34" s="568"/>
      <c r="B34" s="571"/>
      <c r="C34" s="233"/>
      <c r="D34" s="253">
        <f>IF(C34="",,VLOOKUP(C34,CIERRE!A$70:AJ$800,9,FALSE))</f>
        <v>0</v>
      </c>
      <c r="E34" s="128"/>
      <c r="F34" s="204"/>
      <c r="G34" s="204"/>
      <c r="H34" s="168" t="str">
        <f t="shared" si="0"/>
        <v xml:space="preserve"> </v>
      </c>
      <c r="I34" s="144"/>
      <c r="J34" s="211"/>
      <c r="K34" s="166"/>
    </row>
    <row r="35" spans="1:11">
      <c r="A35" s="568"/>
      <c r="B35" s="561" t="s">
        <v>21</v>
      </c>
      <c r="C35" s="22"/>
      <c r="D35" s="27">
        <f>IF(C35="",,VLOOKUP(C35,CIERRE!A$70:AJ$800,9,FALSE))</f>
        <v>0</v>
      </c>
      <c r="E35" s="22"/>
      <c r="F35" s="23"/>
      <c r="G35" s="23"/>
      <c r="H35" s="226" t="str">
        <f t="shared" si="0"/>
        <v xml:space="preserve"> </v>
      </c>
      <c r="I35" s="25"/>
      <c r="J35" s="97"/>
      <c r="K35" s="27"/>
    </row>
    <row r="36" spans="1:11" ht="15" thickBot="1">
      <c r="A36" s="568"/>
      <c r="B36" s="563"/>
      <c r="C36" s="173"/>
      <c r="D36" s="169">
        <f>IF(C36="",,VLOOKUP(C36,CIERRE!A$70:AJ$800,9,FALSE))</f>
        <v>0</v>
      </c>
      <c r="E36" s="173"/>
      <c r="F36" s="170"/>
      <c r="G36" s="170"/>
      <c r="H36" s="171" t="str">
        <f t="shared" si="0"/>
        <v xml:space="preserve"> </v>
      </c>
      <c r="I36" s="172"/>
      <c r="J36" s="195"/>
      <c r="K36" s="169"/>
    </row>
    <row r="37" spans="1:11">
      <c r="A37" s="568"/>
      <c r="B37" s="570" t="s">
        <v>22</v>
      </c>
      <c r="C37" s="232"/>
      <c r="D37" s="252">
        <f>IF(C37="",,VLOOKUP(C37,CIERRE!A$70:AJ$800,9,FALSE))</f>
        <v>0</v>
      </c>
      <c r="E37" s="20"/>
      <c r="F37" s="21"/>
      <c r="G37" s="21"/>
      <c r="H37" s="92" t="str">
        <f t="shared" si="0"/>
        <v xml:space="preserve"> </v>
      </c>
      <c r="I37" s="154"/>
      <c r="J37" s="100"/>
      <c r="K37" s="28">
        <f>IF(C37="",,VLOOKUP(C37,Patrones!$A$1:$E$293,5,FALSE))</f>
        <v>0</v>
      </c>
    </row>
    <row r="38" spans="1:11">
      <c r="A38" s="568"/>
      <c r="B38" s="572"/>
      <c r="C38" s="234"/>
      <c r="D38" s="254">
        <f>IF(C38="",,VLOOKUP(C38,CIERRE!A$70:AJ$800,9,FALSE))</f>
        <v>0</v>
      </c>
      <c r="E38" s="32"/>
      <c r="F38" s="257"/>
      <c r="G38" s="257"/>
      <c r="H38" s="96" t="str">
        <f t="shared" si="0"/>
        <v xml:space="preserve"> </v>
      </c>
      <c r="I38" s="256"/>
      <c r="J38" s="263"/>
      <c r="K38" s="26">
        <f>IF(C38="",,VLOOKUP(C38,Patrones!$A$1:$E$293,5,FALSE))</f>
        <v>0</v>
      </c>
    </row>
    <row r="39" spans="1:11" ht="15" thickBot="1">
      <c r="A39" s="569"/>
      <c r="B39" s="571"/>
      <c r="C39" s="235"/>
      <c r="D39" s="255">
        <f>IF(C39="",,VLOOKUP(C39,CIERRE!A$70:AJ$800,9,FALSE))</f>
        <v>0</v>
      </c>
      <c r="E39" s="167"/>
      <c r="F39" s="196"/>
      <c r="G39" s="196"/>
      <c r="H39" s="168" t="str">
        <f t="shared" si="0"/>
        <v xml:space="preserve"> </v>
      </c>
      <c r="I39" s="174"/>
      <c r="J39" s="230"/>
      <c r="K39" s="166">
        <f>IF(C39="",,VLOOKUP(C39,Patrones!$A$1:$E$293,5,FALSE))</f>
        <v>0</v>
      </c>
    </row>
    <row r="40" spans="1:11" ht="15" thickBot="1">
      <c r="C40" s="102"/>
      <c r="E40" s="2"/>
      <c r="G40" s="198" t="s">
        <v>37</v>
      </c>
      <c r="H40" s="199">
        <f>SUM(H7:H39)</f>
        <v>0</v>
      </c>
      <c r="I40" s="103"/>
    </row>
    <row r="41" spans="1:11">
      <c r="C41" s="102"/>
      <c r="E41" s="2"/>
      <c r="G41" s="104"/>
      <c r="H41" s="105"/>
    </row>
    <row r="42" spans="1:11">
      <c r="C42" s="102"/>
      <c r="E42" s="2"/>
      <c r="G42" s="104"/>
      <c r="H42" s="105"/>
    </row>
    <row r="43" spans="1:11">
      <c r="C43" s="102"/>
    </row>
    <row r="44" spans="1:11">
      <c r="C44" s="102"/>
    </row>
    <row r="45" spans="1:11">
      <c r="C45" s="102"/>
    </row>
    <row r="46" spans="1:11">
      <c r="C46" s="102"/>
    </row>
    <row r="47" spans="1:11">
      <c r="C47" s="241"/>
    </row>
    <row r="48" spans="1:11">
      <c r="C48" s="241"/>
    </row>
    <row r="49" spans="3:3">
      <c r="C49" s="241"/>
    </row>
    <row r="50" spans="3:3">
      <c r="C50" s="241"/>
    </row>
    <row r="51" spans="3:3">
      <c r="C51" s="241"/>
    </row>
    <row r="52" spans="3:3">
      <c r="C52" s="241"/>
    </row>
    <row r="53" spans="3:3">
      <c r="C53" s="241"/>
    </row>
    <row r="54" spans="3:3">
      <c r="C54" s="241"/>
    </row>
    <row r="55" spans="3:3">
      <c r="C55" s="241"/>
    </row>
    <row r="56" spans="3:3">
      <c r="C56" s="241"/>
    </row>
    <row r="57" spans="3:3">
      <c r="C57" s="241"/>
    </row>
    <row r="58" spans="3:3">
      <c r="C58" s="241"/>
    </row>
    <row r="59" spans="3:3">
      <c r="C59" s="241"/>
    </row>
    <row r="60" spans="3:3">
      <c r="C60" s="241"/>
    </row>
    <row r="61" spans="3:3">
      <c r="C61" s="241"/>
    </row>
    <row r="62" spans="3:3">
      <c r="C62" s="241"/>
    </row>
    <row r="63" spans="3:3">
      <c r="C63" s="241"/>
    </row>
    <row r="64" spans="3:3">
      <c r="C64" s="241"/>
    </row>
    <row r="65" spans="3:3">
      <c r="C65" s="241"/>
    </row>
    <row r="66" spans="3:3">
      <c r="C66" s="241"/>
    </row>
    <row r="67" spans="3:3">
      <c r="C67" s="241"/>
    </row>
    <row r="68" spans="3:3">
      <c r="C68" s="241"/>
    </row>
    <row r="69" spans="3:3">
      <c r="C69" s="241"/>
    </row>
    <row r="70" spans="3:3">
      <c r="C70" s="241"/>
    </row>
    <row r="71" spans="3:3">
      <c r="C71" s="241"/>
    </row>
  </sheetData>
  <mergeCells count="28">
    <mergeCell ref="J4:J6"/>
    <mergeCell ref="K4:K6"/>
    <mergeCell ref="J2:J3"/>
    <mergeCell ref="K2:K3"/>
    <mergeCell ref="A2:I3"/>
    <mergeCell ref="H4:H5"/>
    <mergeCell ref="F4:G5"/>
    <mergeCell ref="D4:D6"/>
    <mergeCell ref="E4:E6"/>
    <mergeCell ref="A27:A39"/>
    <mergeCell ref="B27:B29"/>
    <mergeCell ref="B30:B32"/>
    <mergeCell ref="B33:B34"/>
    <mergeCell ref="B35:B36"/>
    <mergeCell ref="B37:B39"/>
    <mergeCell ref="A20:A26"/>
    <mergeCell ref="B20:B23"/>
    <mergeCell ref="B24:B26"/>
    <mergeCell ref="A4:A6"/>
    <mergeCell ref="I4:I6"/>
    <mergeCell ref="A7:A19"/>
    <mergeCell ref="B7:B8"/>
    <mergeCell ref="B9:B10"/>
    <mergeCell ref="B11:B13"/>
    <mergeCell ref="B14:B16"/>
    <mergeCell ref="B17:B19"/>
    <mergeCell ref="B4:B6"/>
    <mergeCell ref="C4:C6"/>
  </mergeCell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xr:uid="{00000000-0002-0000-3900-000000000000}">
          <x14:formula1>
            <xm:f>Guias!$H$3:$H$22</xm:f>
          </x14:formula1>
          <xm:sqref>E7:E39</xm:sqref>
        </x14:dataValidation>
        <x14:dataValidation type="list" allowBlank="1" showInputMessage="1" xr:uid="{00000000-0002-0000-3900-000001000000}">
          <x14:formula1>
            <xm:f>Guias!$J$3:$J$25</xm:f>
          </x14:formula1>
          <xm:sqref>I7:I39</xm:sqref>
        </x14:dataValidation>
        <x14:dataValidation type="list" allowBlank="1" showInputMessage="1" xr:uid="{00000000-0002-0000-3900-00000B000000}">
          <x14:formula1>
            <xm:f>Guias!$A$2:$A$4</xm:f>
          </x14:formula1>
          <xm:sqref>C7:C8</xm:sqref>
        </x14:dataValidation>
        <x14:dataValidation type="list" allowBlank="1" showInputMessage="1" xr:uid="{00000000-0002-0000-3900-000004000000}">
          <x14:formula1>
            <xm:f>Guias!$A$85:$A$142</xm:f>
          </x14:formula1>
          <xm:sqref>C24:C26</xm:sqref>
        </x14:dataValidation>
        <x14:dataValidation type="list" allowBlank="1" showInputMessage="1" xr:uid="{00000000-0002-0000-3900-000002000000}">
          <x14:formula1>
            <xm:f>Guias!$A$245:$A$259</xm:f>
          </x14:formula1>
          <xm:sqref>C14:C16</xm:sqref>
        </x14:dataValidation>
        <x14:dataValidation type="list" allowBlank="1" showInputMessage="1" xr:uid="{00000000-0002-0000-3900-000003000000}">
          <x14:formula1>
            <xm:f>Guias!$A$200:$A$224</xm:f>
          </x14:formula1>
          <xm:sqref>C11:C13</xm:sqref>
        </x14:dataValidation>
        <x14:dataValidation type="list" allowBlank="1" showInputMessage="1" xr:uid="{00000000-0002-0000-3900-000006000000}">
          <x14:formula1>
            <xm:f>Guias!$A$260:$A$272</xm:f>
          </x14:formula1>
          <xm:sqref>C17:C19</xm:sqref>
        </x14:dataValidation>
        <x14:dataValidation type="list" allowBlank="1" showInputMessage="1" xr:uid="{00000000-0002-0000-3900-000007000000}">
          <x14:formula1>
            <xm:f>Guias!$A$168:$A$171</xm:f>
          </x14:formula1>
          <xm:sqref>C35:C36</xm:sqref>
        </x14:dataValidation>
        <x14:dataValidation type="list" allowBlank="1" showInputMessage="1" xr:uid="{00000000-0002-0000-3900-000008000000}">
          <x14:formula1>
            <xm:f>Guias!$A$243:$A$244</xm:f>
          </x14:formula1>
          <xm:sqref>C33:C34</xm:sqref>
        </x14:dataValidation>
        <x14:dataValidation type="list" allowBlank="1" showInputMessage="1" xr:uid="{00000000-0002-0000-3900-000009000000}">
          <x14:formula1>
            <xm:f>Guias!$A$230:$A$242</xm:f>
          </x14:formula1>
          <xm:sqref>C30:C32</xm:sqref>
        </x14:dataValidation>
        <x14:dataValidation type="list" allowBlank="1" showInputMessage="1" xr:uid="{00000000-0002-0000-3900-00000A000000}">
          <x14:formula1>
            <xm:f>Guias!$A$226:$A$229</xm:f>
          </x14:formula1>
          <xm:sqref>C9:C10</xm:sqref>
        </x14:dataValidation>
        <x14:dataValidation type="list" allowBlank="1" showInputMessage="1" xr:uid="{00000000-0002-0000-3900-00000C000000}">
          <x14:formula1>
            <xm:f>Guias!$A$172:$A$199</xm:f>
          </x14:formula1>
          <xm:sqref>C37:C39</xm:sqref>
        </x14:dataValidation>
        <x14:dataValidation type="list" allowBlank="1" showInputMessage="1" xr:uid="{00000000-0002-0000-3900-00000D000000}">
          <x14:formula1>
            <xm:f>Guias!$A$143:$A$167</xm:f>
          </x14:formula1>
          <xm:sqref>C27:C29</xm:sqref>
        </x14:dataValidation>
        <x14:dataValidation type="list" allowBlank="1" showInputMessage="1" xr:uid="{00000000-0002-0000-3900-000005000000}">
          <x14:formula1>
            <xm:f>Guias!$A$5:$A$84</xm:f>
          </x14:formula1>
          <xm:sqref>C20:C23</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9">
    <tabColor rgb="FFFFFF00"/>
  </sheetPr>
  <dimension ref="A1:S319"/>
  <sheetViews>
    <sheetView topLeftCell="L1" zoomScale="90" zoomScaleNormal="90" workbookViewId="0">
      <selection activeCell="J27" sqref="J27"/>
    </sheetView>
  </sheetViews>
  <sheetFormatPr defaultColWidth="9.453125" defaultRowHeight="14.5"/>
  <cols>
    <col min="1" max="1" width="16.453125" bestFit="1" customWidth="1"/>
    <col min="2" max="2" width="13.453125" bestFit="1" customWidth="1"/>
    <col min="3" max="3" width="10.453125" customWidth="1"/>
    <col min="4" max="4" width="20.54296875" customWidth="1"/>
    <col min="5" max="5" width="10.54296875" style="107" customWidth="1"/>
    <col min="6" max="6" width="23.453125" style="107" bestFit="1" customWidth="1"/>
    <col min="7" max="7" width="12.54296875" style="107" bestFit="1" customWidth="1"/>
    <col min="8" max="8" width="21.453125" style="107" customWidth="1"/>
    <col min="9" max="9" width="10.54296875" style="107" customWidth="1"/>
    <col min="10" max="10" width="51.54296875" style="107" bestFit="1" customWidth="1"/>
    <col min="11" max="11" width="15.453125" style="107" customWidth="1"/>
    <col min="12" max="12" width="33.453125" style="107" customWidth="1"/>
    <col min="13" max="13" width="9.453125" style="107"/>
    <col min="14" max="14" width="14.54296875" style="107" customWidth="1"/>
    <col min="15" max="15" width="9.453125" style="107"/>
    <col min="16" max="16" width="35.1796875" style="107" customWidth="1"/>
    <col min="17" max="17" width="9.453125" style="107" customWidth="1"/>
    <col min="18" max="18" width="47.1796875" style="107" customWidth="1"/>
    <col min="19" max="16384" width="9.453125" style="107"/>
  </cols>
  <sheetData>
    <row r="1" spans="1:19" ht="15" thickBot="1">
      <c r="A1" s="277" t="s">
        <v>315</v>
      </c>
      <c r="B1" s="277" t="s">
        <v>76</v>
      </c>
      <c r="C1" s="106"/>
      <c r="D1" s="147" t="s">
        <v>876</v>
      </c>
      <c r="S1" s="240" t="s">
        <v>1122</v>
      </c>
    </row>
    <row r="2" spans="1:19" ht="15" thickBot="1">
      <c r="A2" s="278" t="s">
        <v>40</v>
      </c>
      <c r="B2" s="278" t="s">
        <v>67</v>
      </c>
      <c r="C2" s="106"/>
      <c r="D2" s="429" t="s">
        <v>856</v>
      </c>
      <c r="E2" s="108"/>
      <c r="F2" s="109" t="s">
        <v>39</v>
      </c>
      <c r="G2" s="109" t="s">
        <v>724</v>
      </c>
      <c r="H2" s="109" t="s">
        <v>39</v>
      </c>
      <c r="I2" s="110"/>
      <c r="J2" s="111" t="s">
        <v>725</v>
      </c>
      <c r="K2" s="108"/>
      <c r="L2" s="109" t="s">
        <v>805</v>
      </c>
      <c r="M2" s="112"/>
      <c r="N2" s="109" t="s">
        <v>1038</v>
      </c>
      <c r="P2" s="109" t="s">
        <v>1285</v>
      </c>
      <c r="R2" s="109" t="s">
        <v>1313</v>
      </c>
    </row>
    <row r="3" spans="1:19" ht="15" thickBot="1">
      <c r="A3" s="278" t="s">
        <v>61</v>
      </c>
      <c r="B3" s="278" t="s">
        <v>67</v>
      </c>
      <c r="C3" s="106"/>
      <c r="D3" s="429" t="s">
        <v>857</v>
      </c>
      <c r="E3" s="108"/>
      <c r="F3" s="114" t="s">
        <v>726</v>
      </c>
      <c r="G3" s="115" t="s">
        <v>727</v>
      </c>
      <c r="H3" s="116" t="s">
        <v>137</v>
      </c>
      <c r="I3" s="117"/>
      <c r="J3" s="116" t="s">
        <v>1042</v>
      </c>
      <c r="K3" s="108"/>
      <c r="L3" s="118" t="s">
        <v>995</v>
      </c>
      <c r="N3" s="218" t="s">
        <v>728</v>
      </c>
      <c r="P3" s="283" t="s">
        <v>1367</v>
      </c>
      <c r="R3" s="284" t="s">
        <v>1323</v>
      </c>
    </row>
    <row r="4" spans="1:19" ht="15" thickBot="1">
      <c r="A4" s="278" t="s">
        <v>167</v>
      </c>
      <c r="B4" s="278" t="s">
        <v>67</v>
      </c>
      <c r="C4" s="106"/>
      <c r="D4" s="429" t="s">
        <v>858</v>
      </c>
      <c r="E4" s="108"/>
      <c r="F4" s="115" t="s">
        <v>729</v>
      </c>
      <c r="G4" s="115" t="s">
        <v>730</v>
      </c>
      <c r="H4" s="116" t="s">
        <v>731</v>
      </c>
      <c r="I4" s="117"/>
      <c r="J4" s="116" t="s">
        <v>1041</v>
      </c>
      <c r="K4" s="108"/>
      <c r="L4" s="113" t="s">
        <v>809</v>
      </c>
      <c r="N4" s="219" t="s">
        <v>9</v>
      </c>
      <c r="P4" s="283" t="s">
        <v>1465</v>
      </c>
      <c r="R4" s="284" t="s">
        <v>1413</v>
      </c>
    </row>
    <row r="5" spans="1:19" ht="15" thickBot="1">
      <c r="A5" s="278" t="s">
        <v>77</v>
      </c>
      <c r="B5" s="278" t="s">
        <v>65</v>
      </c>
      <c r="C5" s="106"/>
      <c r="D5" s="148" t="s">
        <v>1060</v>
      </c>
      <c r="E5" s="108"/>
      <c r="F5" s="120" t="s">
        <v>733</v>
      </c>
      <c r="G5" s="121" t="s">
        <v>734</v>
      </c>
      <c r="H5" s="116" t="s">
        <v>734</v>
      </c>
      <c r="I5" s="117"/>
      <c r="J5" s="116" t="s">
        <v>1043</v>
      </c>
      <c r="K5" s="108"/>
      <c r="L5" s="113" t="s">
        <v>996</v>
      </c>
      <c r="N5" s="219" t="s">
        <v>1017</v>
      </c>
      <c r="P5" s="283" t="s">
        <v>1464</v>
      </c>
      <c r="R5" s="284" t="s">
        <v>1380</v>
      </c>
    </row>
    <row r="6" spans="1:19" ht="15" thickBot="1">
      <c r="A6" s="278" t="s">
        <v>261</v>
      </c>
      <c r="B6" s="278" t="s">
        <v>65</v>
      </c>
      <c r="C6" s="106"/>
      <c r="D6" s="148" t="s">
        <v>859</v>
      </c>
      <c r="E6" s="108"/>
      <c r="F6" s="120" t="s">
        <v>736</v>
      </c>
      <c r="G6" s="120" t="s">
        <v>737</v>
      </c>
      <c r="H6" s="116" t="s">
        <v>738</v>
      </c>
      <c r="I6" s="117"/>
      <c r="J6" s="116" t="s">
        <v>1044</v>
      </c>
      <c r="K6" s="108"/>
      <c r="L6" s="113" t="s">
        <v>812</v>
      </c>
      <c r="N6" s="219" t="s">
        <v>79</v>
      </c>
      <c r="P6" s="283" t="s">
        <v>1420</v>
      </c>
      <c r="R6" s="284" t="s">
        <v>1376</v>
      </c>
    </row>
    <row r="7" spans="1:19" ht="15" thickBot="1">
      <c r="A7" s="278" t="s">
        <v>676</v>
      </c>
      <c r="B7" s="278" t="s">
        <v>65</v>
      </c>
      <c r="C7" s="106"/>
      <c r="D7" s="148" t="s">
        <v>861</v>
      </c>
      <c r="E7" s="108"/>
      <c r="F7" s="120" t="s">
        <v>742</v>
      </c>
      <c r="G7" s="120" t="s">
        <v>743</v>
      </c>
      <c r="H7" s="116" t="s">
        <v>507</v>
      </c>
      <c r="I7" s="117"/>
      <c r="J7" s="116" t="s">
        <v>1045</v>
      </c>
      <c r="K7" s="108" t="s">
        <v>1039</v>
      </c>
      <c r="L7" s="113" t="s">
        <v>810</v>
      </c>
      <c r="N7" s="219" t="s">
        <v>80</v>
      </c>
      <c r="P7" s="283" t="s">
        <v>1440</v>
      </c>
      <c r="R7" s="284" t="s">
        <v>1379</v>
      </c>
    </row>
    <row r="8" spans="1:19" ht="29.5" thickBot="1">
      <c r="A8" s="278" t="s">
        <v>260</v>
      </c>
      <c r="B8" s="278" t="s">
        <v>65</v>
      </c>
      <c r="C8" s="106"/>
      <c r="D8" s="148" t="s">
        <v>798</v>
      </c>
      <c r="E8" s="108"/>
      <c r="F8" s="120" t="s">
        <v>735</v>
      </c>
      <c r="G8" s="120" t="s">
        <v>744</v>
      </c>
      <c r="H8" s="116" t="s">
        <v>745</v>
      </c>
      <c r="I8" s="117"/>
      <c r="J8" s="116" t="s">
        <v>1046</v>
      </c>
      <c r="K8" s="108"/>
      <c r="L8" s="113" t="s">
        <v>811</v>
      </c>
      <c r="N8" s="219" t="s">
        <v>13</v>
      </c>
      <c r="P8" s="283" t="s">
        <v>1418</v>
      </c>
      <c r="R8" s="284" t="s">
        <v>1378</v>
      </c>
    </row>
    <row r="9" spans="1:19" ht="15" thickBot="1">
      <c r="A9" s="278" t="s">
        <v>248</v>
      </c>
      <c r="B9" s="278" t="s">
        <v>65</v>
      </c>
      <c r="C9" s="106"/>
      <c r="D9" s="148" t="s">
        <v>863</v>
      </c>
      <c r="E9" s="108"/>
      <c r="F9" s="120" t="s">
        <v>779</v>
      </c>
      <c r="G9" s="120" t="s">
        <v>780</v>
      </c>
      <c r="H9" s="116" t="s">
        <v>1035</v>
      </c>
      <c r="I9" s="117"/>
      <c r="J9" s="116" t="s">
        <v>1047</v>
      </c>
      <c r="K9" s="108"/>
      <c r="L9" s="113" t="s">
        <v>849</v>
      </c>
      <c r="N9" s="219" t="s">
        <v>14</v>
      </c>
      <c r="P9" s="283" t="s">
        <v>1363</v>
      </c>
      <c r="R9" s="284" t="s">
        <v>1381</v>
      </c>
    </row>
    <row r="10" spans="1:19" ht="15" thickBot="1">
      <c r="A10" s="278" t="s">
        <v>157</v>
      </c>
      <c r="B10" s="278" t="s">
        <v>65</v>
      </c>
      <c r="C10" s="106"/>
      <c r="D10" s="148" t="s">
        <v>862</v>
      </c>
      <c r="E10" s="108"/>
      <c r="F10" s="115" t="s">
        <v>783</v>
      </c>
      <c r="G10" s="115" t="s">
        <v>784</v>
      </c>
      <c r="H10" s="116" t="s">
        <v>855</v>
      </c>
      <c r="I10" s="117"/>
      <c r="J10" s="116" t="s">
        <v>1813</v>
      </c>
      <c r="K10" s="108"/>
      <c r="L10" s="113" t="s">
        <v>993</v>
      </c>
      <c r="N10" s="219" t="s">
        <v>111</v>
      </c>
      <c r="P10" s="283" t="s">
        <v>1425</v>
      </c>
      <c r="R10" s="284" t="s">
        <v>1330</v>
      </c>
    </row>
    <row r="11" spans="1:19" ht="15" thickBot="1">
      <c r="A11" s="278" t="s">
        <v>258</v>
      </c>
      <c r="B11" s="278" t="s">
        <v>65</v>
      </c>
      <c r="C11" s="106"/>
      <c r="D11" s="148" t="s">
        <v>864</v>
      </c>
      <c r="E11" s="108"/>
      <c r="F11" s="115" t="s">
        <v>746</v>
      </c>
      <c r="G11" s="115" t="s">
        <v>747</v>
      </c>
      <c r="H11" s="116" t="s">
        <v>748</v>
      </c>
      <c r="I11" s="117"/>
      <c r="J11" s="116" t="s">
        <v>1139</v>
      </c>
      <c r="K11" s="108"/>
      <c r="L11" s="113" t="s">
        <v>1030</v>
      </c>
      <c r="N11" s="219" t="s">
        <v>110</v>
      </c>
      <c r="P11" s="283" t="s">
        <v>1417</v>
      </c>
      <c r="R11" s="284" t="s">
        <v>1402</v>
      </c>
    </row>
    <row r="12" spans="1:19" ht="15" thickBot="1">
      <c r="A12" s="278" t="s">
        <v>78</v>
      </c>
      <c r="B12" s="278" t="s">
        <v>65</v>
      </c>
      <c r="C12" s="106"/>
      <c r="D12" s="148" t="s">
        <v>865</v>
      </c>
      <c r="E12" s="108"/>
      <c r="F12" s="120" t="s">
        <v>749</v>
      </c>
      <c r="G12" s="120" t="s">
        <v>750</v>
      </c>
      <c r="H12" s="116" t="s">
        <v>171</v>
      </c>
      <c r="I12" s="117"/>
      <c r="J12" s="116" t="s">
        <v>1048</v>
      </c>
      <c r="K12" s="108"/>
      <c r="L12" s="113" t="s">
        <v>1040</v>
      </c>
      <c r="N12" s="219" t="s">
        <v>928</v>
      </c>
      <c r="P12" s="283" t="s">
        <v>1449</v>
      </c>
      <c r="R12" s="284" t="s">
        <v>1343</v>
      </c>
    </row>
    <row r="13" spans="1:19" ht="15" thickBot="1">
      <c r="A13" s="278" t="s">
        <v>1182</v>
      </c>
      <c r="B13" s="278" t="s">
        <v>65</v>
      </c>
      <c r="C13" s="106"/>
      <c r="D13" s="148" t="s">
        <v>1059</v>
      </c>
      <c r="E13" s="108"/>
      <c r="F13" s="120" t="s">
        <v>741</v>
      </c>
      <c r="G13" s="120" t="s">
        <v>162</v>
      </c>
      <c r="H13" s="116" t="s">
        <v>162</v>
      </c>
      <c r="I13" s="117"/>
      <c r="J13" s="116" t="s">
        <v>1049</v>
      </c>
      <c r="K13" s="108"/>
      <c r="L13" s="122" t="s">
        <v>1031</v>
      </c>
      <c r="N13" s="219" t="s">
        <v>310</v>
      </c>
      <c r="P13" s="283" t="s">
        <v>1448</v>
      </c>
      <c r="R13" s="284" t="s">
        <v>1342</v>
      </c>
    </row>
    <row r="14" spans="1:19" ht="15" thickBot="1">
      <c r="A14" s="278" t="s">
        <v>255</v>
      </c>
      <c r="B14" s="278" t="s">
        <v>65</v>
      </c>
      <c r="C14" s="106"/>
      <c r="D14" s="148" t="s">
        <v>1054</v>
      </c>
      <c r="E14" s="108"/>
      <c r="F14" s="120" t="s">
        <v>751</v>
      </c>
      <c r="G14" s="120" t="s">
        <v>752</v>
      </c>
      <c r="H14" s="116" t="s">
        <v>753</v>
      </c>
      <c r="I14" s="117"/>
      <c r="J14" s="116" t="s">
        <v>1050</v>
      </c>
      <c r="K14" s="108"/>
      <c r="N14" s="219" t="s">
        <v>117</v>
      </c>
      <c r="P14" s="283" t="s">
        <v>1460</v>
      </c>
      <c r="R14" s="284" t="s">
        <v>1359</v>
      </c>
    </row>
    <row r="15" spans="1:19" ht="15" thickBot="1">
      <c r="A15" s="278" t="s">
        <v>81</v>
      </c>
      <c r="B15" s="278" t="s">
        <v>65</v>
      </c>
      <c r="C15" s="106"/>
      <c r="D15" s="148" t="s">
        <v>1058</v>
      </c>
      <c r="E15" s="108"/>
      <c r="F15" s="120" t="s">
        <v>754</v>
      </c>
      <c r="G15" s="120" t="s">
        <v>755</v>
      </c>
      <c r="H15" s="116" t="s">
        <v>490</v>
      </c>
      <c r="I15" s="117"/>
      <c r="J15" s="116"/>
      <c r="K15" s="108"/>
      <c r="N15" s="219" t="s">
        <v>51</v>
      </c>
      <c r="P15" s="283" t="s">
        <v>1430</v>
      </c>
      <c r="R15" s="284" t="s">
        <v>1346</v>
      </c>
    </row>
    <row r="16" spans="1:19" ht="15" thickBot="1">
      <c r="A16" s="278" t="s">
        <v>297</v>
      </c>
      <c r="B16" s="278" t="s">
        <v>65</v>
      </c>
      <c r="C16" s="106"/>
      <c r="D16" s="148" t="s">
        <v>1057</v>
      </c>
      <c r="E16" s="108"/>
      <c r="F16" s="120" t="s">
        <v>758</v>
      </c>
      <c r="G16" s="120" t="s">
        <v>759</v>
      </c>
      <c r="H16" s="116" t="s">
        <v>760</v>
      </c>
      <c r="I16" s="117"/>
      <c r="J16" s="116"/>
      <c r="K16" s="108"/>
      <c r="L16" s="109" t="s">
        <v>813</v>
      </c>
      <c r="N16" s="219" t="s">
        <v>46</v>
      </c>
      <c r="P16" s="283" t="s">
        <v>1422</v>
      </c>
      <c r="R16" s="284" t="s">
        <v>1345</v>
      </c>
    </row>
    <row r="17" spans="1:18" ht="15" thickBot="1">
      <c r="A17" s="278" t="s">
        <v>179</v>
      </c>
      <c r="B17" s="278" t="s">
        <v>65</v>
      </c>
      <c r="C17" s="106"/>
      <c r="D17" s="148" t="s">
        <v>1055</v>
      </c>
      <c r="E17" s="108"/>
      <c r="F17" s="120" t="s">
        <v>756</v>
      </c>
      <c r="G17" s="120" t="s">
        <v>757</v>
      </c>
      <c r="H17" s="116" t="s">
        <v>172</v>
      </c>
      <c r="I17" s="117"/>
      <c r="J17" s="116" t="s">
        <v>1051</v>
      </c>
      <c r="K17" s="108"/>
      <c r="L17" s="118" t="s">
        <v>814</v>
      </c>
      <c r="N17" s="219" t="s">
        <v>47</v>
      </c>
      <c r="P17" s="283" t="s">
        <v>1450</v>
      </c>
      <c r="R17" s="284" t="s">
        <v>1338</v>
      </c>
    </row>
    <row r="18" spans="1:18" ht="15" thickBot="1">
      <c r="A18" s="278" t="s">
        <v>82</v>
      </c>
      <c r="B18" s="278" t="s">
        <v>65</v>
      </c>
      <c r="C18" s="106"/>
      <c r="D18" s="148" t="s">
        <v>1056</v>
      </c>
      <c r="E18"/>
      <c r="F18" s="120" t="s">
        <v>761</v>
      </c>
      <c r="G18" s="120" t="s">
        <v>762</v>
      </c>
      <c r="H18" s="116" t="s">
        <v>318</v>
      </c>
      <c r="I18"/>
      <c r="J18" s="116" t="s">
        <v>1052</v>
      </c>
      <c r="K18"/>
      <c r="L18" s="113" t="s">
        <v>815</v>
      </c>
      <c r="N18" s="219" t="s">
        <v>121</v>
      </c>
      <c r="P18" s="283" t="s">
        <v>1423</v>
      </c>
      <c r="R18" s="284" t="s">
        <v>1335</v>
      </c>
    </row>
    <row r="19" spans="1:18" ht="15" thickBot="1">
      <c r="A19" s="278" t="s">
        <v>138</v>
      </c>
      <c r="B19" s="278" t="s">
        <v>65</v>
      </c>
      <c r="C19" s="123"/>
      <c r="D19" s="429" t="s">
        <v>872</v>
      </c>
      <c r="E19"/>
      <c r="F19" s="120" t="s">
        <v>763</v>
      </c>
      <c r="G19" s="120" t="s">
        <v>764</v>
      </c>
      <c r="H19" s="116" t="s">
        <v>765</v>
      </c>
      <c r="I19"/>
      <c r="J19" s="116" t="s">
        <v>1053</v>
      </c>
      <c r="K19"/>
      <c r="L19" s="113" t="s">
        <v>843</v>
      </c>
      <c r="N19" s="219" t="s">
        <v>201</v>
      </c>
      <c r="P19" s="283" t="s">
        <v>1421</v>
      </c>
      <c r="R19" s="284" t="s">
        <v>1336</v>
      </c>
    </row>
    <row r="20" spans="1:18" ht="15" thickBot="1">
      <c r="A20" s="278" t="s">
        <v>290</v>
      </c>
      <c r="B20" s="278" t="s">
        <v>65</v>
      </c>
      <c r="C20" s="123"/>
      <c r="D20" s="429" t="s">
        <v>873</v>
      </c>
      <c r="E20"/>
      <c r="F20" s="115" t="s">
        <v>766</v>
      </c>
      <c r="G20" s="115" t="s">
        <v>767</v>
      </c>
      <c r="H20" s="116" t="s">
        <v>768</v>
      </c>
      <c r="I20"/>
      <c r="J20" s="116"/>
      <c r="K20"/>
      <c r="L20" s="113" t="s">
        <v>733</v>
      </c>
      <c r="N20" s="219" t="s">
        <v>42</v>
      </c>
      <c r="P20" s="283" t="s">
        <v>1416</v>
      </c>
      <c r="R20" s="284" t="s">
        <v>1337</v>
      </c>
    </row>
    <row r="21" spans="1:18" ht="15" thickBot="1">
      <c r="A21" s="278" t="s">
        <v>254</v>
      </c>
      <c r="B21" s="278" t="s">
        <v>65</v>
      </c>
      <c r="C21" s="124"/>
      <c r="D21" s="429" t="s">
        <v>875</v>
      </c>
      <c r="F21" s="115" t="s">
        <v>769</v>
      </c>
      <c r="G21" s="115" t="s">
        <v>770</v>
      </c>
      <c r="H21" s="116" t="s">
        <v>246</v>
      </c>
      <c r="J21" s="116"/>
      <c r="L21" s="115" t="s">
        <v>816</v>
      </c>
      <c r="N21" s="219" t="s">
        <v>43</v>
      </c>
      <c r="P21" s="283" t="s">
        <v>1441</v>
      </c>
      <c r="R21" s="284" t="s">
        <v>1399</v>
      </c>
    </row>
    <row r="22" spans="1:18" ht="15" thickBot="1">
      <c r="A22" s="278" t="s">
        <v>1534</v>
      </c>
      <c r="B22" s="278" t="s">
        <v>65</v>
      </c>
      <c r="C22" s="124"/>
      <c r="D22" s="429" t="s">
        <v>874</v>
      </c>
      <c r="F22" s="115" t="s">
        <v>771</v>
      </c>
      <c r="G22" s="115" t="s">
        <v>772</v>
      </c>
      <c r="H22" s="116" t="s">
        <v>773</v>
      </c>
      <c r="J22" s="276"/>
      <c r="K22" s="108"/>
      <c r="L22" s="115" t="s">
        <v>842</v>
      </c>
      <c r="N22" s="219" t="s">
        <v>122</v>
      </c>
      <c r="P22" s="283" t="s">
        <v>1415</v>
      </c>
      <c r="R22" s="284" t="s">
        <v>731</v>
      </c>
    </row>
    <row r="23" spans="1:18" ht="15" thickBot="1">
      <c r="A23" s="278" t="s">
        <v>1071</v>
      </c>
      <c r="B23" s="278" t="s">
        <v>65</v>
      </c>
      <c r="C23" s="124"/>
      <c r="D23" s="429" t="s">
        <v>853</v>
      </c>
      <c r="F23" s="120" t="s">
        <v>739</v>
      </c>
      <c r="G23" s="120" t="s">
        <v>740</v>
      </c>
      <c r="H23" s="116"/>
      <c r="J23" s="116"/>
      <c r="K23" s="108"/>
      <c r="L23" s="115" t="s">
        <v>994</v>
      </c>
      <c r="N23" s="220" t="s">
        <v>123</v>
      </c>
      <c r="P23" s="283" t="s">
        <v>1433</v>
      </c>
      <c r="R23" s="284" t="s">
        <v>1318</v>
      </c>
    </row>
    <row r="24" spans="1:18" ht="15" thickBot="1">
      <c r="A24" s="278" t="s">
        <v>83</v>
      </c>
      <c r="B24" s="278" t="s">
        <v>65</v>
      </c>
      <c r="C24" s="124"/>
      <c r="D24" s="429" t="s">
        <v>854</v>
      </c>
      <c r="F24" s="120" t="s">
        <v>732</v>
      </c>
      <c r="G24" s="120" t="s">
        <v>774</v>
      </c>
      <c r="H24" s="116"/>
      <c r="J24" s="281"/>
      <c r="L24" s="126"/>
      <c r="N24" s="119"/>
      <c r="P24" s="283" t="s">
        <v>1387</v>
      </c>
      <c r="R24" s="284" t="s">
        <v>1322</v>
      </c>
    </row>
    <row r="25" spans="1:18" ht="29.5" thickBot="1">
      <c r="A25" s="278" t="s">
        <v>1146</v>
      </c>
      <c r="B25" s="278" t="s">
        <v>65</v>
      </c>
      <c r="C25" s="124"/>
      <c r="D25" s="124"/>
      <c r="F25" s="120" t="s">
        <v>775</v>
      </c>
      <c r="G25" s="120" t="s">
        <v>776</v>
      </c>
      <c r="H25" s="116"/>
      <c r="J25" s="212" t="s">
        <v>1269</v>
      </c>
      <c r="N25" s="119"/>
      <c r="P25" s="283" t="s">
        <v>1468</v>
      </c>
      <c r="R25" s="284" t="s">
        <v>1340</v>
      </c>
    </row>
    <row r="26" spans="1:18" ht="15" thickBot="1">
      <c r="A26" s="278" t="s">
        <v>1538</v>
      </c>
      <c r="B26" s="278" t="s">
        <v>65</v>
      </c>
      <c r="C26" s="124"/>
      <c r="D26" s="124"/>
      <c r="F26" s="120"/>
      <c r="G26" s="120"/>
      <c r="H26" s="116"/>
      <c r="J26" s="296"/>
      <c r="N26" s="119"/>
      <c r="P26" s="283"/>
      <c r="R26" s="284"/>
    </row>
    <row r="27" spans="1:18" ht="25.5" customHeight="1" thickBot="1">
      <c r="A27" s="278" t="s">
        <v>479</v>
      </c>
      <c r="B27" s="278" t="s">
        <v>65</v>
      </c>
      <c r="C27" s="124"/>
      <c r="D27" s="124"/>
      <c r="F27" s="120" t="s">
        <v>777</v>
      </c>
      <c r="G27" s="120" t="s">
        <v>778</v>
      </c>
      <c r="H27" s="116"/>
      <c r="J27" s="213" t="s">
        <v>1270</v>
      </c>
      <c r="L27" s="109" t="s">
        <v>844</v>
      </c>
      <c r="N27" s="119"/>
      <c r="P27" s="283" t="s">
        <v>1447</v>
      </c>
      <c r="R27" s="284" t="s">
        <v>1316</v>
      </c>
    </row>
    <row r="28" spans="1:18" ht="15" thickBot="1">
      <c r="A28" s="278" t="s">
        <v>181</v>
      </c>
      <c r="B28" s="278" t="s">
        <v>65</v>
      </c>
      <c r="C28" s="124"/>
      <c r="D28" s="124"/>
      <c r="F28" s="120" t="s">
        <v>781</v>
      </c>
      <c r="G28" s="120" t="s">
        <v>782</v>
      </c>
      <c r="H28" s="116"/>
      <c r="L28" s="118" t="s">
        <v>817</v>
      </c>
      <c r="N28" s="119"/>
      <c r="P28" s="283" t="s">
        <v>1369</v>
      </c>
      <c r="R28" s="284" t="s">
        <v>1314</v>
      </c>
    </row>
    <row r="29" spans="1:18" ht="15" thickBot="1">
      <c r="A29" s="278" t="s">
        <v>1542</v>
      </c>
      <c r="B29" s="278" t="s">
        <v>65</v>
      </c>
      <c r="C29" s="124"/>
      <c r="D29" s="124"/>
      <c r="F29" s="115" t="s">
        <v>785</v>
      </c>
      <c r="G29" s="115" t="s">
        <v>786</v>
      </c>
      <c r="H29" s="116"/>
      <c r="L29" s="113" t="s">
        <v>818</v>
      </c>
      <c r="N29" s="119"/>
      <c r="P29" s="283" t="s">
        <v>1446</v>
      </c>
      <c r="R29" s="284" t="s">
        <v>1315</v>
      </c>
    </row>
    <row r="30" spans="1:18" ht="15" thickBot="1">
      <c r="A30" s="278" t="s">
        <v>158</v>
      </c>
      <c r="B30" s="278" t="s">
        <v>65</v>
      </c>
      <c r="C30" s="124"/>
      <c r="D30" s="124"/>
      <c r="F30" s="115" t="s">
        <v>787</v>
      </c>
      <c r="G30" s="115" t="s">
        <v>788</v>
      </c>
      <c r="H30" s="116"/>
      <c r="L30" s="122"/>
      <c r="N30" s="119"/>
      <c r="P30" s="283" t="s">
        <v>1371</v>
      </c>
      <c r="R30" s="284" t="s">
        <v>173</v>
      </c>
    </row>
    <row r="31" spans="1:18" ht="15" thickBot="1">
      <c r="A31" s="278" t="s">
        <v>85</v>
      </c>
      <c r="B31" s="278" t="s">
        <v>65</v>
      </c>
      <c r="C31" s="124"/>
      <c r="D31" s="124"/>
      <c r="F31" s="115"/>
      <c r="G31" s="115"/>
      <c r="H31" s="116"/>
      <c r="L31" s="108"/>
      <c r="N31" s="119"/>
      <c r="P31" s="283"/>
      <c r="R31" s="284"/>
    </row>
    <row r="32" spans="1:18" ht="15" thickBot="1">
      <c r="A32" s="278" t="s">
        <v>73</v>
      </c>
      <c r="B32" s="278" t="s">
        <v>65</v>
      </c>
      <c r="C32" s="124"/>
      <c r="D32" s="124"/>
      <c r="F32" s="115" t="s">
        <v>789</v>
      </c>
      <c r="G32" s="115" t="s">
        <v>790</v>
      </c>
      <c r="H32" s="116"/>
      <c r="N32" s="119"/>
      <c r="P32" s="283" t="s">
        <v>1435</v>
      </c>
      <c r="R32" s="284" t="s">
        <v>1364</v>
      </c>
    </row>
    <row r="33" spans="1:18" ht="15" thickBot="1">
      <c r="A33" s="278" t="s">
        <v>1138</v>
      </c>
      <c r="B33" s="278" t="s">
        <v>65</v>
      </c>
      <c r="C33" s="124"/>
      <c r="D33" s="124"/>
      <c r="F33" s="115" t="s">
        <v>791</v>
      </c>
      <c r="G33" s="115" t="s">
        <v>792</v>
      </c>
      <c r="H33" s="116"/>
      <c r="J33" s="109" t="s">
        <v>1285</v>
      </c>
      <c r="L33" s="109" t="s">
        <v>845</v>
      </c>
      <c r="N33" s="119"/>
      <c r="P33" s="283" t="s">
        <v>1385</v>
      </c>
      <c r="R33" s="286" t="s">
        <v>1331</v>
      </c>
    </row>
    <row r="34" spans="1:18" ht="15" thickBot="1">
      <c r="A34" s="278" t="s">
        <v>1061</v>
      </c>
      <c r="B34" s="278" t="s">
        <v>65</v>
      </c>
      <c r="C34" s="124"/>
      <c r="D34" s="124"/>
      <c r="F34" s="126" t="s">
        <v>793</v>
      </c>
      <c r="G34" s="126" t="s">
        <v>794</v>
      </c>
      <c r="H34" s="125"/>
      <c r="J34" s="118" t="s">
        <v>1286</v>
      </c>
      <c r="L34" s="118" t="s">
        <v>1763</v>
      </c>
      <c r="N34" s="119"/>
      <c r="P34" s="283" t="s">
        <v>1377</v>
      </c>
      <c r="R34" s="286" t="s">
        <v>1332</v>
      </c>
    </row>
    <row r="35" spans="1:18" ht="15" thickBot="1">
      <c r="A35" s="278" t="s">
        <v>1180</v>
      </c>
      <c r="B35" s="278" t="s">
        <v>65</v>
      </c>
      <c r="C35" s="124"/>
      <c r="D35" s="124"/>
      <c r="J35" s="113" t="s">
        <v>1287</v>
      </c>
      <c r="L35" s="113" t="s">
        <v>846</v>
      </c>
      <c r="N35" s="119"/>
      <c r="P35" s="283" t="s">
        <v>1439</v>
      </c>
      <c r="R35" s="284" t="s">
        <v>1370</v>
      </c>
    </row>
    <row r="36" spans="1:18" ht="15" thickBot="1">
      <c r="A36" s="278" t="s">
        <v>155</v>
      </c>
      <c r="B36" s="278" t="s">
        <v>65</v>
      </c>
      <c r="C36" s="124"/>
      <c r="D36" s="124"/>
      <c r="J36" s="115" t="s">
        <v>1288</v>
      </c>
      <c r="L36" s="122"/>
      <c r="N36" s="119"/>
      <c r="P36" s="283" t="s">
        <v>1429</v>
      </c>
      <c r="R36" s="284" t="s">
        <v>1401</v>
      </c>
    </row>
    <row r="37" spans="1:18" ht="15" thickBot="1">
      <c r="A37" s="278" t="s">
        <v>161</v>
      </c>
      <c r="B37" s="278" t="s">
        <v>65</v>
      </c>
      <c r="C37" s="124"/>
      <c r="D37" s="124"/>
      <c r="J37" s="115" t="s">
        <v>1303</v>
      </c>
      <c r="N37" s="119"/>
      <c r="P37" s="283" t="s">
        <v>1419</v>
      </c>
      <c r="R37" s="284" t="s">
        <v>1397</v>
      </c>
    </row>
    <row r="38" spans="1:18" ht="15" thickBot="1">
      <c r="A38" s="278" t="s">
        <v>1188</v>
      </c>
      <c r="B38" s="278" t="s">
        <v>65</v>
      </c>
      <c r="C38" s="124"/>
      <c r="D38" s="124"/>
      <c r="J38" s="115" t="s">
        <v>1289</v>
      </c>
      <c r="L38" s="109" t="s">
        <v>819</v>
      </c>
      <c r="N38" s="119"/>
      <c r="P38" s="283" t="s">
        <v>1436</v>
      </c>
      <c r="R38" s="284" t="s">
        <v>1386</v>
      </c>
    </row>
    <row r="39" spans="1:18" ht="15" thickBot="1">
      <c r="A39" s="278" t="s">
        <v>1189</v>
      </c>
      <c r="B39" s="278" t="s">
        <v>65</v>
      </c>
      <c r="C39" s="124"/>
      <c r="D39" s="124"/>
      <c r="J39" s="115" t="s">
        <v>1290</v>
      </c>
      <c r="L39" s="118" t="s">
        <v>1764</v>
      </c>
      <c r="N39" s="119"/>
      <c r="P39" s="283" t="s">
        <v>1467</v>
      </c>
      <c r="R39" s="284" t="s">
        <v>1390</v>
      </c>
    </row>
    <row r="40" spans="1:18" ht="15" thickBot="1">
      <c r="A40" s="278" t="s">
        <v>273</v>
      </c>
      <c r="B40" s="278" t="s">
        <v>65</v>
      </c>
      <c r="C40" s="124"/>
      <c r="D40" s="124"/>
      <c r="J40" s="115" t="s">
        <v>1291</v>
      </c>
      <c r="L40" s="113" t="s">
        <v>1799</v>
      </c>
      <c r="N40" s="119"/>
      <c r="P40" s="283" t="s">
        <v>1361</v>
      </c>
      <c r="R40" s="284" t="s">
        <v>1329</v>
      </c>
    </row>
    <row r="41" spans="1:18" ht="15" thickBot="1">
      <c r="A41" s="278" t="s">
        <v>87</v>
      </c>
      <c r="B41" s="278" t="s">
        <v>65</v>
      </c>
      <c r="C41" s="124"/>
      <c r="D41" s="124"/>
      <c r="J41" s="115" t="s">
        <v>1292</v>
      </c>
      <c r="L41" s="113" t="s">
        <v>2146</v>
      </c>
      <c r="N41" s="119"/>
      <c r="P41" s="283" t="s">
        <v>1459</v>
      </c>
      <c r="R41" s="284" t="s">
        <v>1327</v>
      </c>
    </row>
    <row r="42" spans="1:18" ht="15" thickBot="1">
      <c r="A42" s="278" t="s">
        <v>88</v>
      </c>
      <c r="B42" s="278" t="s">
        <v>65</v>
      </c>
      <c r="C42" s="124"/>
      <c r="D42" s="124"/>
      <c r="J42" s="115" t="s">
        <v>1293</v>
      </c>
      <c r="L42" s="437" t="s">
        <v>1964</v>
      </c>
      <c r="N42" s="119"/>
      <c r="P42" s="283" t="s">
        <v>1466</v>
      </c>
      <c r="R42" s="284" t="s">
        <v>1410</v>
      </c>
    </row>
    <row r="43" spans="1:18" ht="15" thickBot="1">
      <c r="A43" s="278" t="s">
        <v>89</v>
      </c>
      <c r="B43" s="278" t="s">
        <v>65</v>
      </c>
      <c r="C43" s="124"/>
      <c r="D43" s="124"/>
      <c r="J43" s="115" t="s">
        <v>1294</v>
      </c>
      <c r="L43" s="437" t="s">
        <v>1964</v>
      </c>
      <c r="N43" s="119"/>
      <c r="P43" s="283" t="s">
        <v>1462</v>
      </c>
      <c r="R43" s="284" t="s">
        <v>1349</v>
      </c>
    </row>
    <row r="44" spans="1:18" ht="15" thickBot="1">
      <c r="A44" s="278" t="s">
        <v>91</v>
      </c>
      <c r="B44" s="278" t="s">
        <v>65</v>
      </c>
      <c r="C44" s="124"/>
      <c r="D44" s="124"/>
      <c r="J44" s="115" t="s">
        <v>1295</v>
      </c>
      <c r="N44" s="119"/>
      <c r="P44" s="283" t="s">
        <v>1445</v>
      </c>
      <c r="R44" s="284" t="s">
        <v>1348</v>
      </c>
    </row>
    <row r="45" spans="1:18" ht="15" thickBot="1">
      <c r="A45" s="278" t="s">
        <v>304</v>
      </c>
      <c r="B45" s="278" t="s">
        <v>65</v>
      </c>
      <c r="C45" s="124"/>
      <c r="D45" s="124"/>
      <c r="J45" s="115" t="s">
        <v>1296</v>
      </c>
      <c r="L45" s="109" t="s">
        <v>807</v>
      </c>
      <c r="N45" s="119"/>
      <c r="P45" s="283" t="s">
        <v>1443</v>
      </c>
      <c r="R45" s="284" t="s">
        <v>1317</v>
      </c>
    </row>
    <row r="46" spans="1:18" ht="15" thickBot="1">
      <c r="A46" s="278" t="s">
        <v>1559</v>
      </c>
      <c r="B46" s="278" t="s">
        <v>65</v>
      </c>
      <c r="C46" s="124"/>
      <c r="D46" s="124"/>
      <c r="J46" s="115" t="s">
        <v>1297</v>
      </c>
      <c r="L46" s="129" t="s">
        <v>820</v>
      </c>
      <c r="N46" s="119"/>
      <c r="P46" s="283" t="s">
        <v>1452</v>
      </c>
      <c r="R46" s="284" t="s">
        <v>1398</v>
      </c>
    </row>
    <row r="47" spans="1:18" ht="15" thickBot="1">
      <c r="A47" s="278" t="s">
        <v>1561</v>
      </c>
      <c r="B47" s="278" t="s">
        <v>65</v>
      </c>
      <c r="C47" s="124"/>
      <c r="D47" s="124"/>
      <c r="J47" s="115" t="s">
        <v>1298</v>
      </c>
      <c r="L47" s="125" t="s">
        <v>821</v>
      </c>
      <c r="N47" s="119"/>
      <c r="P47" s="283" t="s">
        <v>1365</v>
      </c>
      <c r="R47" s="284" t="s">
        <v>1334</v>
      </c>
    </row>
    <row r="48" spans="1:18" ht="15" thickBot="1">
      <c r="A48" s="278" t="s">
        <v>1563</v>
      </c>
      <c r="B48" s="278" t="s">
        <v>65</v>
      </c>
      <c r="C48" s="124"/>
      <c r="D48" s="124"/>
      <c r="J48" s="115" t="s">
        <v>1299</v>
      </c>
      <c r="L48" s="119"/>
      <c r="N48" s="119"/>
      <c r="P48" s="283" t="s">
        <v>1437</v>
      </c>
      <c r="R48" s="284" t="s">
        <v>1400</v>
      </c>
    </row>
    <row r="49" spans="1:18" ht="15" thickBot="1">
      <c r="A49" s="278" t="s">
        <v>1250</v>
      </c>
      <c r="B49" s="278" t="s">
        <v>65</v>
      </c>
      <c r="C49" s="124"/>
      <c r="D49" s="124"/>
      <c r="J49" s="115" t="s">
        <v>1300</v>
      </c>
      <c r="L49" s="119"/>
      <c r="N49" s="119"/>
      <c r="P49" s="289" t="s">
        <v>1389</v>
      </c>
      <c r="R49" s="284" t="s">
        <v>1328</v>
      </c>
    </row>
    <row r="50" spans="1:18" ht="15" thickBot="1">
      <c r="A50" s="278" t="s">
        <v>1565</v>
      </c>
      <c r="B50" s="278" t="s">
        <v>65</v>
      </c>
      <c r="C50" s="124"/>
      <c r="D50" s="124"/>
      <c r="J50" s="115" t="s">
        <v>1301</v>
      </c>
      <c r="L50" s="109" t="s">
        <v>807</v>
      </c>
      <c r="N50" s="119"/>
      <c r="P50" s="283" t="s">
        <v>1373</v>
      </c>
      <c r="R50" s="284" t="s">
        <v>1383</v>
      </c>
    </row>
    <row r="51" spans="1:18" ht="15" thickBot="1">
      <c r="A51" s="278" t="s">
        <v>1567</v>
      </c>
      <c r="B51" s="278" t="s">
        <v>65</v>
      </c>
      <c r="C51" s="124"/>
      <c r="D51" s="124"/>
      <c r="J51" s="115" t="s">
        <v>1302</v>
      </c>
      <c r="L51" s="218" t="s">
        <v>658</v>
      </c>
      <c r="N51" s="119"/>
      <c r="P51" s="283" t="s">
        <v>1454</v>
      </c>
      <c r="R51" s="284" t="s">
        <v>1392</v>
      </c>
    </row>
    <row r="52" spans="1:18" ht="15" thickBot="1">
      <c r="A52" s="278" t="s">
        <v>1569</v>
      </c>
      <c r="B52" s="278" t="s">
        <v>65</v>
      </c>
      <c r="C52" s="124"/>
      <c r="D52" s="124"/>
      <c r="J52" s="115"/>
      <c r="L52" s="219" t="s">
        <v>659</v>
      </c>
      <c r="N52" s="119"/>
      <c r="P52" s="283" t="s">
        <v>1442</v>
      </c>
      <c r="R52" s="284" t="s">
        <v>1412</v>
      </c>
    </row>
    <row r="53" spans="1:18" ht="15" thickBot="1">
      <c r="A53" s="278" t="s">
        <v>1570</v>
      </c>
      <c r="B53" s="278" t="s">
        <v>65</v>
      </c>
      <c r="C53" s="124"/>
      <c r="D53" s="124"/>
      <c r="J53" s="115"/>
      <c r="L53" s="220" t="s">
        <v>660</v>
      </c>
      <c r="N53" s="119"/>
      <c r="P53" s="283" t="s">
        <v>1453</v>
      </c>
      <c r="R53" s="284" t="s">
        <v>1324</v>
      </c>
    </row>
    <row r="54" spans="1:18" ht="15" thickBot="1">
      <c r="A54" s="278" t="s">
        <v>1572</v>
      </c>
      <c r="B54" s="278" t="s">
        <v>65</v>
      </c>
      <c r="C54" s="124"/>
      <c r="D54" s="124"/>
      <c r="J54" s="282"/>
      <c r="N54" s="119"/>
      <c r="P54" s="283" t="s">
        <v>1461</v>
      </c>
      <c r="R54" s="284" t="s">
        <v>1350</v>
      </c>
    </row>
    <row r="55" spans="1:18" ht="15" thickBot="1">
      <c r="A55" s="278" t="s">
        <v>94</v>
      </c>
      <c r="B55" s="278" t="s">
        <v>65</v>
      </c>
      <c r="C55" s="124"/>
      <c r="D55" s="124"/>
      <c r="P55" s="283" t="s">
        <v>1434</v>
      </c>
      <c r="R55" s="284" t="s">
        <v>1394</v>
      </c>
    </row>
    <row r="56" spans="1:18" ht="15" thickBot="1">
      <c r="A56" s="278" t="s">
        <v>95</v>
      </c>
      <c r="B56" s="278" t="s">
        <v>65</v>
      </c>
      <c r="C56" s="124"/>
      <c r="D56" s="124"/>
      <c r="L56" s="109" t="s">
        <v>1308</v>
      </c>
      <c r="P56" s="283" t="s">
        <v>1455</v>
      </c>
      <c r="R56" s="284" t="s">
        <v>1356</v>
      </c>
    </row>
    <row r="57" spans="1:18" ht="15" thickBot="1">
      <c r="A57" s="278" t="s">
        <v>96</v>
      </c>
      <c r="B57" s="278" t="s">
        <v>65</v>
      </c>
      <c r="C57" s="124"/>
      <c r="D57" s="124"/>
      <c r="L57" s="218" t="s">
        <v>1305</v>
      </c>
      <c r="P57" s="283" t="s">
        <v>1426</v>
      </c>
      <c r="R57" s="284" t="s">
        <v>1406</v>
      </c>
    </row>
    <row r="58" spans="1:18" ht="15" thickBot="1">
      <c r="A58" s="278" t="s">
        <v>1267</v>
      </c>
      <c r="B58" s="278" t="s">
        <v>65</v>
      </c>
      <c r="C58" s="124"/>
      <c r="D58" s="124"/>
      <c r="L58" s="219" t="s">
        <v>1306</v>
      </c>
      <c r="P58" s="283" t="s">
        <v>1428</v>
      </c>
      <c r="R58" s="284" t="s">
        <v>1405</v>
      </c>
    </row>
    <row r="59" spans="1:18" ht="15" thickBot="1">
      <c r="A59" s="278" t="s">
        <v>1266</v>
      </c>
      <c r="B59" s="278" t="s">
        <v>65</v>
      </c>
      <c r="C59" s="124"/>
      <c r="D59" s="124"/>
      <c r="L59" s="220"/>
      <c r="P59" s="283" t="s">
        <v>1456</v>
      </c>
      <c r="R59" s="284" t="s">
        <v>1333</v>
      </c>
    </row>
    <row r="60" spans="1:18" ht="15" thickBot="1">
      <c r="A60" s="278" t="s">
        <v>1277</v>
      </c>
      <c r="B60" s="278" t="s">
        <v>65</v>
      </c>
      <c r="C60" s="124"/>
      <c r="D60" s="124"/>
      <c r="P60" s="283" t="s">
        <v>1431</v>
      </c>
      <c r="R60" s="284" t="s">
        <v>1353</v>
      </c>
    </row>
    <row r="61" spans="1:18" ht="15" thickBot="1">
      <c r="A61" s="278" t="s">
        <v>1278</v>
      </c>
      <c r="B61" s="278" t="s">
        <v>65</v>
      </c>
      <c r="C61" s="124"/>
      <c r="D61" s="124"/>
      <c r="P61" s="283" t="s">
        <v>1414</v>
      </c>
      <c r="R61" s="284" t="s">
        <v>1408</v>
      </c>
    </row>
    <row r="62" spans="1:18" ht="15" thickBot="1">
      <c r="A62" s="278" t="s">
        <v>1253</v>
      </c>
      <c r="B62" s="278" t="s">
        <v>65</v>
      </c>
      <c r="C62" s="124"/>
      <c r="D62" s="124"/>
      <c r="P62" s="283"/>
      <c r="R62" s="284"/>
    </row>
    <row r="63" spans="1:18" ht="15" thickBot="1">
      <c r="A63" s="278" t="s">
        <v>1252</v>
      </c>
      <c r="B63" s="278" t="s">
        <v>65</v>
      </c>
      <c r="C63" s="124"/>
      <c r="D63" s="124"/>
      <c r="P63" s="283"/>
      <c r="R63" s="284"/>
    </row>
    <row r="64" spans="1:18" ht="15" thickBot="1">
      <c r="A64" s="278" t="s">
        <v>1312</v>
      </c>
      <c r="B64" s="278" t="s">
        <v>65</v>
      </c>
      <c r="C64" s="124"/>
      <c r="D64" s="124"/>
      <c r="P64" s="283"/>
      <c r="R64" s="284"/>
    </row>
    <row r="65" spans="1:18" ht="15" thickBot="1">
      <c r="A65" s="278" t="s">
        <v>72</v>
      </c>
      <c r="B65" s="278" t="s">
        <v>65</v>
      </c>
      <c r="C65" s="124"/>
      <c r="D65" s="124"/>
      <c r="P65" s="283" t="s">
        <v>1432</v>
      </c>
      <c r="R65" s="284" t="s">
        <v>1409</v>
      </c>
    </row>
    <row r="66" spans="1:18" ht="15" thickBot="1">
      <c r="A66" s="278" t="s">
        <v>1142</v>
      </c>
      <c r="B66" s="278" t="s">
        <v>65</v>
      </c>
      <c r="C66" s="124"/>
      <c r="D66" s="124"/>
      <c r="P66" s="283" t="s">
        <v>1375</v>
      </c>
      <c r="R66" s="284" t="s">
        <v>1407</v>
      </c>
    </row>
    <row r="67" spans="1:18" ht="15" thickBot="1">
      <c r="A67" s="278" t="s">
        <v>1581</v>
      </c>
      <c r="B67" s="278" t="s">
        <v>65</v>
      </c>
      <c r="C67" s="124"/>
      <c r="D67" s="124"/>
      <c r="P67" s="283"/>
      <c r="R67" s="284"/>
    </row>
    <row r="68" spans="1:18" ht="15" thickBot="1">
      <c r="A68" s="278" t="s">
        <v>904</v>
      </c>
      <c r="B68" s="278" t="s">
        <v>65</v>
      </c>
      <c r="C68" s="124"/>
      <c r="D68" s="124"/>
      <c r="P68" s="283" t="s">
        <v>1458</v>
      </c>
      <c r="R68" s="284" t="s">
        <v>1382</v>
      </c>
    </row>
    <row r="69" spans="1:18" ht="15" thickBot="1">
      <c r="A69" s="278" t="s">
        <v>1584</v>
      </c>
      <c r="B69" s="278" t="s">
        <v>65</v>
      </c>
      <c r="C69" s="124"/>
      <c r="D69" s="124"/>
      <c r="P69" s="283" t="s">
        <v>1427</v>
      </c>
      <c r="R69" s="284" t="s">
        <v>1352</v>
      </c>
    </row>
    <row r="70" spans="1:18" ht="15" thickBot="1">
      <c r="A70" s="278" t="s">
        <v>1586</v>
      </c>
      <c r="B70" s="278" t="s">
        <v>65</v>
      </c>
      <c r="C70" s="124"/>
      <c r="D70" s="124"/>
      <c r="P70" s="283"/>
      <c r="R70" s="284"/>
    </row>
    <row r="71" spans="1:18" ht="15" thickBot="1">
      <c r="A71" s="278" t="s">
        <v>1588</v>
      </c>
      <c r="B71" s="278" t="s">
        <v>65</v>
      </c>
      <c r="C71" s="124"/>
      <c r="D71" s="124"/>
      <c r="P71" s="283" t="s">
        <v>1451</v>
      </c>
      <c r="R71" s="284" t="s">
        <v>1351</v>
      </c>
    </row>
    <row r="72" spans="1:18" ht="15" thickBot="1">
      <c r="A72" s="278" t="s">
        <v>1473</v>
      </c>
      <c r="B72" s="278" t="s">
        <v>65</v>
      </c>
      <c r="C72" s="124"/>
      <c r="D72" s="124"/>
      <c r="P72" s="283" t="s">
        <v>1438</v>
      </c>
      <c r="R72" s="284" t="s">
        <v>1320</v>
      </c>
    </row>
    <row r="73" spans="1:18" ht="15" thickBot="1">
      <c r="A73" s="278" t="s">
        <v>1271</v>
      </c>
      <c r="B73" s="278" t="s">
        <v>65</v>
      </c>
      <c r="C73" s="124"/>
      <c r="D73" s="124"/>
      <c r="P73" s="283" t="s">
        <v>1463</v>
      </c>
      <c r="R73" s="284" t="s">
        <v>1366</v>
      </c>
    </row>
    <row r="74" spans="1:18" ht="15" thickBot="1">
      <c r="A74" s="278" t="s">
        <v>98</v>
      </c>
      <c r="B74" s="278" t="s">
        <v>65</v>
      </c>
      <c r="C74" s="124"/>
      <c r="D74" s="124"/>
      <c r="P74" s="283" t="s">
        <v>1424</v>
      </c>
      <c r="R74" s="284" t="s">
        <v>1404</v>
      </c>
    </row>
    <row r="75" spans="1:18" ht="15" thickBot="1">
      <c r="A75" s="278" t="s">
        <v>1261</v>
      </c>
      <c r="B75" s="278" t="s">
        <v>65</v>
      </c>
      <c r="C75" s="124"/>
      <c r="D75" s="124"/>
      <c r="P75" s="283"/>
      <c r="R75" s="284"/>
    </row>
    <row r="76" spans="1:18" ht="15" thickBot="1">
      <c r="A76" s="278" t="s">
        <v>1262</v>
      </c>
      <c r="B76" s="278" t="s">
        <v>65</v>
      </c>
      <c r="C76" s="124"/>
      <c r="D76" s="124"/>
      <c r="P76" s="283" t="s">
        <v>1457</v>
      </c>
      <c r="R76" s="284" t="s">
        <v>1321</v>
      </c>
    </row>
    <row r="77" spans="1:18" ht="15" thickBot="1">
      <c r="A77" s="278" t="s">
        <v>1249</v>
      </c>
      <c r="B77" s="278" t="s">
        <v>65</v>
      </c>
      <c r="C77" s="124"/>
      <c r="D77" s="124"/>
      <c r="P77" s="283" t="s">
        <v>1368</v>
      </c>
      <c r="R77" s="284" t="s">
        <v>1319</v>
      </c>
    </row>
    <row r="78" spans="1:18" ht="15" thickBot="1">
      <c r="A78" s="278" t="s">
        <v>100</v>
      </c>
      <c r="B78" s="278" t="s">
        <v>65</v>
      </c>
      <c r="C78" s="124"/>
      <c r="D78" s="124"/>
      <c r="P78" s="290" t="s">
        <v>1444</v>
      </c>
      <c r="R78" s="284" t="s">
        <v>1384</v>
      </c>
    </row>
    <row r="79" spans="1:18" ht="15" thickBot="1">
      <c r="A79" s="278" t="s">
        <v>464</v>
      </c>
      <c r="B79" s="278" t="s">
        <v>65</v>
      </c>
      <c r="C79" s="124"/>
      <c r="D79" s="124"/>
      <c r="R79" s="284" t="s">
        <v>1393</v>
      </c>
    </row>
    <row r="80" spans="1:18" ht="15" thickBot="1">
      <c r="A80" s="428" t="s">
        <v>10</v>
      </c>
      <c r="B80" s="278" t="s">
        <v>66</v>
      </c>
      <c r="C80" s="124"/>
      <c r="D80" s="124"/>
      <c r="R80" s="284"/>
    </row>
    <row r="81" spans="1:18" ht="15" thickBot="1">
      <c r="A81" s="428" t="s">
        <v>922</v>
      </c>
      <c r="B81" s="278" t="s">
        <v>66</v>
      </c>
      <c r="C81" s="124"/>
      <c r="D81" s="124"/>
      <c r="R81" s="284" t="s">
        <v>1372</v>
      </c>
    </row>
    <row r="82" spans="1:18" ht="15" thickBot="1">
      <c r="A82" s="428" t="s">
        <v>16</v>
      </c>
      <c r="B82" s="278" t="s">
        <v>66</v>
      </c>
      <c r="C82" s="124"/>
      <c r="D82" s="124"/>
      <c r="R82" s="284" t="s">
        <v>1372</v>
      </c>
    </row>
    <row r="83" spans="1:18" ht="15" thickBot="1">
      <c r="A83" s="428" t="s">
        <v>11</v>
      </c>
      <c r="B83" s="278" t="s">
        <v>66</v>
      </c>
      <c r="C83" s="124"/>
      <c r="D83" s="124"/>
      <c r="R83" s="284" t="s">
        <v>1355</v>
      </c>
    </row>
    <row r="84" spans="1:18" ht="15" thickBot="1">
      <c r="A84" s="428" t="s">
        <v>103</v>
      </c>
      <c r="B84" s="278" t="s">
        <v>66</v>
      </c>
      <c r="C84" s="124"/>
      <c r="D84" s="124"/>
      <c r="R84" s="284" t="s">
        <v>1388</v>
      </c>
    </row>
    <row r="85" spans="1:18" ht="15" thickBot="1">
      <c r="A85" s="428" t="s">
        <v>104</v>
      </c>
      <c r="B85" s="278" t="s">
        <v>66</v>
      </c>
      <c r="C85" s="124"/>
      <c r="D85" s="124"/>
      <c r="R85" s="284" t="s">
        <v>1357</v>
      </c>
    </row>
    <row r="86" spans="1:18" ht="15" thickBot="1">
      <c r="A86" s="428" t="s">
        <v>17</v>
      </c>
      <c r="B86" s="278" t="s">
        <v>66</v>
      </c>
      <c r="C86" s="124"/>
      <c r="D86" s="124"/>
      <c r="R86" s="284" t="s">
        <v>1347</v>
      </c>
    </row>
    <row r="87" spans="1:18" ht="15" thickBot="1">
      <c r="A87" s="428" t="s">
        <v>106</v>
      </c>
      <c r="B87" s="278" t="s">
        <v>66</v>
      </c>
      <c r="C87" s="124"/>
      <c r="D87" s="124"/>
      <c r="R87" s="284" t="s">
        <v>1325</v>
      </c>
    </row>
    <row r="88" spans="1:18" ht="15" thickBot="1">
      <c r="A88" s="428" t="s">
        <v>63</v>
      </c>
      <c r="B88" s="278" t="s">
        <v>66</v>
      </c>
      <c r="C88" s="124"/>
      <c r="D88" s="124"/>
      <c r="R88" s="284" t="s">
        <v>1339</v>
      </c>
    </row>
    <row r="89" spans="1:18" ht="15" thickBot="1">
      <c r="A89" s="428" t="s">
        <v>107</v>
      </c>
      <c r="B89" s="278" t="s">
        <v>66</v>
      </c>
      <c r="C89" s="124"/>
      <c r="D89" s="124"/>
      <c r="R89" s="284" t="s">
        <v>1374</v>
      </c>
    </row>
    <row r="90" spans="1:18" ht="15" thickBot="1">
      <c r="A90" s="428" t="s">
        <v>257</v>
      </c>
      <c r="B90" s="278" t="s">
        <v>66</v>
      </c>
      <c r="C90" s="124"/>
      <c r="D90" s="124"/>
      <c r="R90" s="284" t="s">
        <v>1391</v>
      </c>
    </row>
    <row r="91" spans="1:18" ht="15" thickBot="1">
      <c r="A91" s="428" t="s">
        <v>1607</v>
      </c>
      <c r="B91" s="278" t="s">
        <v>66</v>
      </c>
      <c r="C91" s="124"/>
      <c r="D91" s="124"/>
      <c r="R91" s="284" t="s">
        <v>1396</v>
      </c>
    </row>
    <row r="92" spans="1:18" ht="15" thickBot="1">
      <c r="A92" s="428" t="s">
        <v>1147</v>
      </c>
      <c r="B92" s="278" t="s">
        <v>66</v>
      </c>
      <c r="C92" s="124"/>
      <c r="D92" s="124"/>
      <c r="R92" s="284" t="s">
        <v>1358</v>
      </c>
    </row>
    <row r="93" spans="1:18" ht="15" thickBot="1">
      <c r="A93" s="428" t="s">
        <v>145</v>
      </c>
      <c r="B93" s="278" t="s">
        <v>66</v>
      </c>
      <c r="C93" s="124"/>
      <c r="D93" s="124"/>
      <c r="R93" s="284" t="s">
        <v>958</v>
      </c>
    </row>
    <row r="94" spans="1:18" ht="15" thickBot="1">
      <c r="A94" s="428" t="s">
        <v>150</v>
      </c>
      <c r="B94" s="278" t="s">
        <v>66</v>
      </c>
      <c r="C94" s="124"/>
      <c r="D94" s="124"/>
      <c r="R94" s="284" t="s">
        <v>1395</v>
      </c>
    </row>
    <row r="95" spans="1:18" ht="15" thickBot="1">
      <c r="A95" s="428" t="s">
        <v>1002</v>
      </c>
      <c r="B95" s="278" t="s">
        <v>66</v>
      </c>
      <c r="C95" s="124"/>
      <c r="D95" s="124"/>
      <c r="R95" s="284" t="s">
        <v>1354</v>
      </c>
    </row>
    <row r="96" spans="1:18" ht="15" thickBot="1">
      <c r="A96" s="428" t="s">
        <v>68</v>
      </c>
      <c r="B96" s="278" t="s">
        <v>66</v>
      </c>
      <c r="C96" s="124"/>
      <c r="D96" s="124"/>
      <c r="R96" s="284" t="s">
        <v>1411</v>
      </c>
    </row>
    <row r="97" spans="1:18" ht="15" thickBot="1">
      <c r="A97" s="428" t="s">
        <v>12</v>
      </c>
      <c r="B97" s="278" t="s">
        <v>66</v>
      </c>
      <c r="C97" s="124"/>
      <c r="D97" s="124"/>
      <c r="R97" s="285" t="s">
        <v>1326</v>
      </c>
    </row>
    <row r="98" spans="1:18" ht="15" thickBot="1">
      <c r="A98" s="428" t="s">
        <v>653</v>
      </c>
      <c r="B98" s="278" t="s">
        <v>66</v>
      </c>
      <c r="C98" s="124"/>
      <c r="D98" s="124"/>
      <c r="R98" s="284" t="s">
        <v>1341</v>
      </c>
    </row>
    <row r="99" spans="1:18" ht="15" thickBot="1">
      <c r="A99" s="428" t="s">
        <v>18</v>
      </c>
      <c r="B99" s="278" t="s">
        <v>66</v>
      </c>
      <c r="C99" s="124"/>
      <c r="D99" s="124"/>
      <c r="R99" s="284" t="s">
        <v>1362</v>
      </c>
    </row>
    <row r="100" spans="1:18" ht="15" thickBot="1">
      <c r="A100" s="428" t="s">
        <v>890</v>
      </c>
      <c r="B100" s="278" t="s">
        <v>66</v>
      </c>
      <c r="C100" s="124"/>
      <c r="D100" s="124"/>
      <c r="R100" s="284" t="s">
        <v>1360</v>
      </c>
    </row>
    <row r="101" spans="1:18" ht="15" thickBot="1">
      <c r="A101" s="428" t="s">
        <v>274</v>
      </c>
      <c r="B101" s="278" t="s">
        <v>66</v>
      </c>
      <c r="C101" s="124"/>
      <c r="D101" s="124"/>
      <c r="R101" s="284" t="s">
        <v>1403</v>
      </c>
    </row>
    <row r="102" spans="1:18" ht="15.75" customHeight="1" thickBot="1">
      <c r="A102" s="428" t="s">
        <v>1254</v>
      </c>
      <c r="B102" s="278" t="s">
        <v>66</v>
      </c>
      <c r="C102" s="124"/>
      <c r="D102" s="124"/>
      <c r="R102" s="287" t="s">
        <v>1344</v>
      </c>
    </row>
    <row r="103" spans="1:18" ht="15" thickBot="1">
      <c r="A103" s="428" t="s">
        <v>182</v>
      </c>
      <c r="B103" s="278" t="s">
        <v>66</v>
      </c>
      <c r="C103" s="124"/>
      <c r="D103" s="124"/>
    </row>
    <row r="104" spans="1:18" ht="15" thickBot="1">
      <c r="A104" s="428" t="s">
        <v>19</v>
      </c>
      <c r="B104" s="278" t="s">
        <v>66</v>
      </c>
      <c r="C104" s="124"/>
      <c r="D104" s="124"/>
    </row>
    <row r="105" spans="1:18" ht="15" thickBot="1">
      <c r="A105" s="428" t="s">
        <v>508</v>
      </c>
      <c r="B105" s="278" t="s">
        <v>66</v>
      </c>
      <c r="C105" s="124"/>
      <c r="D105" s="124"/>
    </row>
    <row r="106" spans="1:18" ht="15" thickBot="1">
      <c r="A106" s="428" t="s">
        <v>308</v>
      </c>
      <c r="B106" s="278" t="s">
        <v>66</v>
      </c>
      <c r="C106" s="124"/>
      <c r="D106" s="124"/>
    </row>
    <row r="107" spans="1:18" ht="15" thickBot="1">
      <c r="A107" s="428" t="s">
        <v>1181</v>
      </c>
      <c r="B107" s="278" t="s">
        <v>66</v>
      </c>
      <c r="C107" s="124"/>
      <c r="D107" s="124"/>
    </row>
    <row r="108" spans="1:18" ht="15" thickBot="1">
      <c r="A108" s="428" t="s">
        <v>291</v>
      </c>
      <c r="B108" s="278" t="s">
        <v>66</v>
      </c>
      <c r="C108" s="124"/>
      <c r="D108" s="124"/>
    </row>
    <row r="109" spans="1:18" ht="15" thickBot="1">
      <c r="A109" s="428" t="s">
        <v>1624</v>
      </c>
      <c r="B109" s="278" t="s">
        <v>66</v>
      </c>
      <c r="C109" s="124"/>
      <c r="D109" s="124"/>
    </row>
    <row r="110" spans="1:18" ht="15" thickBot="1">
      <c r="A110" s="428" t="s">
        <v>645</v>
      </c>
      <c r="B110" s="278" t="s">
        <v>66</v>
      </c>
      <c r="C110" s="124"/>
      <c r="D110" s="124"/>
    </row>
    <row r="111" spans="1:18" ht="15" thickBot="1">
      <c r="A111" s="428" t="s">
        <v>997</v>
      </c>
      <c r="B111" s="278" t="s">
        <v>66</v>
      </c>
      <c r="C111" s="124"/>
      <c r="D111" s="124"/>
    </row>
    <row r="112" spans="1:18" ht="15" thickBot="1">
      <c r="A112" s="428" t="s">
        <v>925</v>
      </c>
      <c r="B112" s="278" t="s">
        <v>66</v>
      </c>
      <c r="C112" s="124"/>
      <c r="D112" s="124"/>
    </row>
    <row r="113" spans="1:4" ht="15" thickBot="1">
      <c r="A113" s="428" t="s">
        <v>191</v>
      </c>
      <c r="B113" s="278" t="s">
        <v>66</v>
      </c>
      <c r="C113" s="124"/>
      <c r="D113" s="124"/>
    </row>
    <row r="114" spans="1:4" ht="15" thickBot="1">
      <c r="A114" s="428" t="s">
        <v>1145</v>
      </c>
      <c r="B114" s="278" t="s">
        <v>66</v>
      </c>
      <c r="C114" s="124"/>
      <c r="D114" s="124"/>
    </row>
    <row r="115" spans="1:4" ht="15" thickBot="1">
      <c r="A115" s="428" t="s">
        <v>795</v>
      </c>
      <c r="B115" s="278" t="s">
        <v>66</v>
      </c>
      <c r="C115" s="124"/>
      <c r="D115" s="124"/>
    </row>
    <row r="116" spans="1:4" ht="15" thickBot="1">
      <c r="A116" s="428" t="s">
        <v>1310</v>
      </c>
      <c r="B116" s="278" t="s">
        <v>66</v>
      </c>
      <c r="C116" s="124"/>
      <c r="D116" s="124"/>
    </row>
    <row r="117" spans="1:4" ht="15" thickBot="1">
      <c r="A117" s="428" t="s">
        <v>1632</v>
      </c>
      <c r="B117" s="278" t="s">
        <v>66</v>
      </c>
      <c r="C117" s="124"/>
      <c r="D117" s="124"/>
    </row>
    <row r="118" spans="1:4" ht="15" thickBot="1">
      <c r="A118" s="428" t="s">
        <v>1279</v>
      </c>
      <c r="B118" s="278" t="s">
        <v>66</v>
      </c>
      <c r="C118" s="124"/>
      <c r="D118" s="124"/>
    </row>
    <row r="119" spans="1:4" ht="15" thickBot="1">
      <c r="A119" s="428" t="s">
        <v>1635</v>
      </c>
      <c r="B119" s="278" t="s">
        <v>66</v>
      </c>
      <c r="C119" s="124"/>
      <c r="D119" s="124"/>
    </row>
    <row r="120" spans="1:4" ht="15" thickBot="1">
      <c r="A120" s="428" t="s">
        <v>1129</v>
      </c>
      <c r="B120" s="278" t="s">
        <v>66</v>
      </c>
      <c r="C120" s="124"/>
      <c r="D120" s="124"/>
    </row>
    <row r="121" spans="1:4" ht="15" thickBot="1">
      <c r="A121" s="428" t="s">
        <v>1064</v>
      </c>
      <c r="B121" s="278" t="s">
        <v>66</v>
      </c>
      <c r="C121" s="124"/>
      <c r="D121" s="124"/>
    </row>
    <row r="122" spans="1:4" ht="15" thickBot="1">
      <c r="A122" s="428" t="s">
        <v>108</v>
      </c>
      <c r="B122" s="278" t="s">
        <v>66</v>
      </c>
      <c r="C122" s="124"/>
      <c r="D122" s="124"/>
    </row>
    <row r="123" spans="1:4" ht="15" thickBot="1">
      <c r="A123" s="428" t="s">
        <v>1282</v>
      </c>
      <c r="B123" s="278" t="s">
        <v>66</v>
      </c>
      <c r="C123" s="124"/>
      <c r="D123" s="124"/>
    </row>
    <row r="124" spans="1:4" ht="15" thickBot="1">
      <c r="A124" s="428" t="s">
        <v>1283</v>
      </c>
      <c r="B124" s="278" t="s">
        <v>66</v>
      </c>
      <c r="C124" s="124"/>
      <c r="D124" s="124"/>
    </row>
    <row r="125" spans="1:4" ht="15" thickBot="1">
      <c r="A125" s="428" t="s">
        <v>1130</v>
      </c>
      <c r="B125" s="278" t="s">
        <v>66</v>
      </c>
      <c r="C125" s="124"/>
      <c r="D125" s="124"/>
    </row>
    <row r="126" spans="1:4" ht="15" thickBot="1">
      <c r="A126" s="428" t="s">
        <v>1640</v>
      </c>
      <c r="B126" s="278" t="s">
        <v>66</v>
      </c>
      <c r="C126" s="124"/>
      <c r="D126" s="124"/>
    </row>
    <row r="127" spans="1:4" ht="15" thickBot="1">
      <c r="A127" s="428" t="s">
        <v>1140</v>
      </c>
      <c r="B127" s="278" t="s">
        <v>66</v>
      </c>
      <c r="C127" s="124"/>
      <c r="D127" s="124"/>
    </row>
    <row r="128" spans="1:4" ht="15" thickBot="1">
      <c r="A128" s="428" t="s">
        <v>311</v>
      </c>
      <c r="B128" s="278" t="s">
        <v>66</v>
      </c>
      <c r="C128" s="124"/>
      <c r="D128" s="124"/>
    </row>
    <row r="129" spans="1:4" ht="15" thickBot="1">
      <c r="A129" s="428" t="s">
        <v>112</v>
      </c>
      <c r="B129" s="278" t="s">
        <v>66</v>
      </c>
      <c r="C129" s="124"/>
      <c r="D129" s="124"/>
    </row>
    <row r="130" spans="1:4" ht="15" thickBot="1">
      <c r="A130" s="428" t="s">
        <v>928</v>
      </c>
      <c r="B130" s="278" t="s">
        <v>66</v>
      </c>
      <c r="C130" s="124"/>
      <c r="D130" s="124"/>
    </row>
    <row r="131" spans="1:4" ht="15" thickBot="1">
      <c r="A131" s="428" t="s">
        <v>310</v>
      </c>
      <c r="B131" s="278" t="s">
        <v>66</v>
      </c>
      <c r="C131" s="124"/>
      <c r="D131" s="124"/>
    </row>
    <row r="132" spans="1:4" ht="15" thickBot="1">
      <c r="A132" s="428" t="s">
        <v>113</v>
      </c>
      <c r="B132" s="278" t="s">
        <v>66</v>
      </c>
      <c r="C132" s="124"/>
      <c r="D132" s="124"/>
    </row>
    <row r="133" spans="1:4" ht="15" thickBot="1">
      <c r="A133" s="428" t="s">
        <v>114</v>
      </c>
      <c r="B133" s="278" t="s">
        <v>66</v>
      </c>
      <c r="C133" s="124"/>
      <c r="D133" s="124"/>
    </row>
    <row r="134" spans="1:4" ht="15" thickBot="1">
      <c r="A134" s="428" t="s">
        <v>115</v>
      </c>
      <c r="B134" s="278" t="s">
        <v>66</v>
      </c>
      <c r="C134" s="124"/>
      <c r="D134" s="124"/>
    </row>
    <row r="135" spans="1:4" ht="15" thickBot="1">
      <c r="A135" s="428" t="s">
        <v>1066</v>
      </c>
      <c r="B135" s="278" t="s">
        <v>66</v>
      </c>
      <c r="C135" s="124"/>
      <c r="D135" s="124"/>
    </row>
    <row r="136" spans="1:4" ht="15" thickBot="1">
      <c r="A136" s="428" t="s">
        <v>1150</v>
      </c>
      <c r="B136" s="278" t="s">
        <v>66</v>
      </c>
      <c r="C136" s="124"/>
      <c r="D136" s="124"/>
    </row>
    <row r="137" spans="1:4" ht="15" thickBot="1">
      <c r="A137" s="428" t="s">
        <v>1650</v>
      </c>
      <c r="B137" s="278" t="s">
        <v>66</v>
      </c>
      <c r="C137" s="124"/>
      <c r="D137" s="124"/>
    </row>
    <row r="138" spans="1:4" ht="15" thickBot="1">
      <c r="A138" s="428" t="s">
        <v>1072</v>
      </c>
      <c r="B138" s="278" t="s">
        <v>66</v>
      </c>
      <c r="C138" s="124"/>
      <c r="D138" s="124"/>
    </row>
    <row r="139" spans="1:4" ht="15" thickBot="1">
      <c r="A139" s="428" t="s">
        <v>1176</v>
      </c>
      <c r="B139" s="278" t="s">
        <v>66</v>
      </c>
      <c r="C139" s="124"/>
      <c r="D139" s="124"/>
    </row>
    <row r="140" spans="1:4" ht="15" thickBot="1">
      <c r="A140" s="428" t="s">
        <v>1255</v>
      </c>
      <c r="B140" s="278" t="s">
        <v>66</v>
      </c>
      <c r="C140" s="124"/>
      <c r="D140" s="124"/>
    </row>
    <row r="141" spans="1:4" ht="15" thickBot="1">
      <c r="A141" s="428" t="s">
        <v>1655</v>
      </c>
      <c r="B141" s="278" t="s">
        <v>66</v>
      </c>
      <c r="C141" s="124"/>
      <c r="D141" s="124"/>
    </row>
    <row r="142" spans="1:4" ht="15" thickBot="1">
      <c r="A142" s="428" t="s">
        <v>1657</v>
      </c>
      <c r="B142" s="278" t="s">
        <v>66</v>
      </c>
      <c r="C142" s="124"/>
      <c r="D142" s="124"/>
    </row>
    <row r="143" spans="1:4" ht="15" thickBot="1">
      <c r="A143" s="428" t="s">
        <v>1659</v>
      </c>
      <c r="B143" s="278" t="s">
        <v>66</v>
      </c>
      <c r="C143" s="124"/>
      <c r="D143" s="124"/>
    </row>
    <row r="144" spans="1:4" ht="15" thickBot="1">
      <c r="A144" s="278" t="s">
        <v>49</v>
      </c>
      <c r="B144" s="278" t="s">
        <v>20</v>
      </c>
      <c r="C144" s="124"/>
      <c r="D144" s="124"/>
    </row>
    <row r="145" spans="1:4" ht="15" thickBot="1">
      <c r="A145" s="278" t="s">
        <v>1148</v>
      </c>
      <c r="B145" s="278" t="s">
        <v>20</v>
      </c>
      <c r="C145" s="124"/>
      <c r="D145" s="124"/>
    </row>
    <row r="146" spans="1:4" ht="15" thickBot="1">
      <c r="A146" s="278" t="s">
        <v>142</v>
      </c>
      <c r="B146" s="278" t="s">
        <v>20</v>
      </c>
      <c r="C146" s="124"/>
      <c r="D146" s="124"/>
    </row>
    <row r="147" spans="1:4" ht="15" thickBot="1">
      <c r="A147" s="278" t="s">
        <v>50</v>
      </c>
      <c r="B147" s="278" t="s">
        <v>20</v>
      </c>
      <c r="C147" s="124"/>
      <c r="D147" s="124"/>
    </row>
    <row r="148" spans="1:4" ht="15" thickBot="1">
      <c r="A148" s="278" t="s">
        <v>666</v>
      </c>
      <c r="B148" s="278" t="s">
        <v>20</v>
      </c>
      <c r="C148" s="124"/>
      <c r="D148" s="124"/>
    </row>
    <row r="149" spans="1:4" ht="15" thickBot="1">
      <c r="A149" s="278" t="s">
        <v>116</v>
      </c>
      <c r="B149" s="278" t="s">
        <v>20</v>
      </c>
      <c r="C149" s="124"/>
      <c r="D149" s="124"/>
    </row>
    <row r="150" spans="1:4" ht="15" thickBot="1">
      <c r="A150" s="278" t="s">
        <v>55</v>
      </c>
      <c r="B150" s="278" t="s">
        <v>20</v>
      </c>
      <c r="C150" s="124"/>
      <c r="D150" s="124"/>
    </row>
    <row r="151" spans="1:4" ht="15" thickBot="1">
      <c r="A151" s="278" t="s">
        <v>71</v>
      </c>
      <c r="B151" s="278" t="s">
        <v>20</v>
      </c>
      <c r="C151" s="124"/>
      <c r="D151" s="124"/>
    </row>
    <row r="152" spans="1:4" ht="15" thickBot="1">
      <c r="A152" s="278" t="s">
        <v>1272</v>
      </c>
      <c r="B152" s="278" t="s">
        <v>20</v>
      </c>
      <c r="C152" s="124"/>
      <c r="D152" s="124"/>
    </row>
    <row r="153" spans="1:4" ht="15" thickBot="1">
      <c r="A153" s="278" t="s">
        <v>1273</v>
      </c>
      <c r="B153" s="278" t="s">
        <v>20</v>
      </c>
      <c r="C153" s="124"/>
      <c r="D153" s="124"/>
    </row>
    <row r="154" spans="1:4" ht="15" thickBot="1">
      <c r="A154" s="278" t="s">
        <v>1186</v>
      </c>
      <c r="B154" s="278" t="s">
        <v>20</v>
      </c>
      <c r="C154" s="124"/>
      <c r="D154" s="124"/>
    </row>
    <row r="155" spans="1:4" ht="15" thickBot="1">
      <c r="A155" s="278" t="s">
        <v>1183</v>
      </c>
      <c r="B155" s="278" t="s">
        <v>20</v>
      </c>
      <c r="C155" s="124"/>
      <c r="D155" s="124"/>
    </row>
    <row r="156" spans="1:4" ht="15" thickBot="1">
      <c r="A156" s="278" t="s">
        <v>51</v>
      </c>
      <c r="B156" s="278" t="s">
        <v>20</v>
      </c>
      <c r="C156" s="124"/>
      <c r="D156" s="124"/>
    </row>
    <row r="157" spans="1:4" ht="15" thickBot="1">
      <c r="A157" s="278" t="s">
        <v>117</v>
      </c>
      <c r="B157" s="278" t="s">
        <v>20</v>
      </c>
      <c r="C157" s="124"/>
      <c r="D157" s="124"/>
    </row>
    <row r="158" spans="1:4" ht="15" thickBot="1">
      <c r="A158" s="278" t="s">
        <v>164</v>
      </c>
      <c r="B158" s="278" t="s">
        <v>20</v>
      </c>
      <c r="C158" s="124"/>
      <c r="D158" s="124"/>
    </row>
    <row r="159" spans="1:4" ht="15" thickBot="1">
      <c r="A159" s="278" t="s">
        <v>151</v>
      </c>
      <c r="B159" s="278" t="s">
        <v>20</v>
      </c>
      <c r="C159" s="124"/>
      <c r="D159" s="124"/>
    </row>
    <row r="160" spans="1:4" ht="15" thickBot="1">
      <c r="A160" s="278" t="s">
        <v>156</v>
      </c>
      <c r="B160" s="278" t="s">
        <v>20</v>
      </c>
      <c r="C160" s="124"/>
      <c r="D160" s="124"/>
    </row>
    <row r="161" spans="1:4" ht="15" thickBot="1">
      <c r="A161" s="278" t="s">
        <v>53</v>
      </c>
      <c r="B161" s="278" t="s">
        <v>20</v>
      </c>
      <c r="C161" s="124"/>
      <c r="D161" s="124"/>
    </row>
    <row r="162" spans="1:4" ht="15" thickBot="1">
      <c r="A162" s="278" t="s">
        <v>54</v>
      </c>
      <c r="B162" s="278" t="s">
        <v>20</v>
      </c>
      <c r="C162" s="124"/>
      <c r="D162" s="124"/>
    </row>
    <row r="163" spans="1:4" ht="15" thickBot="1">
      <c r="A163" s="278" t="s">
        <v>70</v>
      </c>
      <c r="B163" s="278" t="s">
        <v>20</v>
      </c>
      <c r="C163" s="124"/>
      <c r="D163" s="124"/>
    </row>
    <row r="164" spans="1:4" ht="15" thickBot="1">
      <c r="A164" s="278" t="s">
        <v>1678</v>
      </c>
      <c r="B164" s="278" t="s">
        <v>20</v>
      </c>
      <c r="C164" s="124"/>
      <c r="D164" s="124"/>
    </row>
    <row r="165" spans="1:4" ht="15" thickBot="1">
      <c r="A165" s="278" t="s">
        <v>57</v>
      </c>
      <c r="B165" s="278" t="s">
        <v>20</v>
      </c>
      <c r="C165" s="124"/>
      <c r="D165" s="124"/>
    </row>
    <row r="166" spans="1:4" ht="15" thickBot="1">
      <c r="A166" s="278" t="s">
        <v>59</v>
      </c>
      <c r="B166" s="278" t="s">
        <v>20</v>
      </c>
      <c r="C166" s="124"/>
      <c r="D166" s="124"/>
    </row>
    <row r="167" spans="1:4" ht="15" thickBot="1">
      <c r="A167" s="278" t="s">
        <v>313</v>
      </c>
      <c r="B167" s="278" t="s">
        <v>20</v>
      </c>
      <c r="C167" s="124"/>
      <c r="D167" s="124"/>
    </row>
    <row r="168" spans="1:4" ht="15" thickBot="1">
      <c r="A168" s="278" t="s">
        <v>190</v>
      </c>
      <c r="B168" s="278" t="s">
        <v>21</v>
      </c>
      <c r="C168" s="124"/>
      <c r="D168" s="124"/>
    </row>
    <row r="169" spans="1:4" ht="15" thickBot="1">
      <c r="A169" s="278" t="s">
        <v>118</v>
      </c>
      <c r="B169" s="278" t="s">
        <v>21</v>
      </c>
      <c r="C169" s="124"/>
      <c r="D169" s="124"/>
    </row>
    <row r="170" spans="1:4" ht="15" thickBot="1">
      <c r="A170" s="278" t="s">
        <v>62</v>
      </c>
      <c r="B170" s="278" t="s">
        <v>21</v>
      </c>
      <c r="C170" s="124"/>
      <c r="D170" s="124"/>
    </row>
    <row r="171" spans="1:4" ht="15" thickBot="1">
      <c r="A171" s="278" t="s">
        <v>177</v>
      </c>
      <c r="B171" s="278" t="s">
        <v>22</v>
      </c>
      <c r="C171" s="124"/>
      <c r="D171" s="124"/>
    </row>
    <row r="172" spans="1:4" ht="15" thickBot="1">
      <c r="A172" s="278" t="s">
        <v>119</v>
      </c>
      <c r="B172" s="278" t="s">
        <v>22</v>
      </c>
      <c r="C172" s="124"/>
      <c r="D172" s="124"/>
    </row>
    <row r="173" spans="1:4" ht="15" thickBot="1">
      <c r="A173" s="278" t="s">
        <v>1067</v>
      </c>
      <c r="B173" s="278" t="s">
        <v>22</v>
      </c>
      <c r="C173" s="124"/>
      <c r="D173" s="124"/>
    </row>
    <row r="174" spans="1:4" ht="15" thickBot="1">
      <c r="A174" s="278" t="s">
        <v>120</v>
      </c>
      <c r="B174" s="278" t="s">
        <v>22</v>
      </c>
      <c r="C174" s="124"/>
      <c r="D174" s="124"/>
    </row>
    <row r="175" spans="1:4" ht="15" thickBot="1">
      <c r="A175" s="278" t="s">
        <v>141</v>
      </c>
      <c r="B175" s="278" t="s">
        <v>22</v>
      </c>
      <c r="C175" s="124"/>
      <c r="D175" s="124"/>
    </row>
    <row r="176" spans="1:4" ht="15" thickBot="1">
      <c r="A176" s="278" t="s">
        <v>478</v>
      </c>
      <c r="B176" s="278" t="s">
        <v>22</v>
      </c>
      <c r="C176" s="124"/>
      <c r="D176" s="124"/>
    </row>
    <row r="177" spans="1:4" ht="15" thickBot="1">
      <c r="A177" s="278" t="s">
        <v>1003</v>
      </c>
      <c r="B177" s="278" t="s">
        <v>22</v>
      </c>
      <c r="C177" s="124"/>
      <c r="D177" s="124"/>
    </row>
    <row r="178" spans="1:4" ht="15" thickBot="1">
      <c r="A178" s="278" t="s">
        <v>1170</v>
      </c>
      <c r="B178" s="278" t="s">
        <v>22</v>
      </c>
      <c r="C178" s="124"/>
      <c r="D178" s="124"/>
    </row>
    <row r="179" spans="1:4" ht="15" thickBot="1">
      <c r="A179" s="278" t="s">
        <v>45</v>
      </c>
      <c r="B179" s="278" t="s">
        <v>22</v>
      </c>
      <c r="C179" s="124"/>
      <c r="D179" s="124"/>
    </row>
    <row r="180" spans="1:4" ht="15" thickBot="1">
      <c r="A180" s="278" t="s">
        <v>46</v>
      </c>
      <c r="B180" s="278" t="s">
        <v>22</v>
      </c>
      <c r="C180" s="124"/>
      <c r="D180" s="124"/>
    </row>
    <row r="181" spans="1:4" ht="15" thickBot="1">
      <c r="A181" s="278" t="s">
        <v>47</v>
      </c>
      <c r="B181" s="278" t="s">
        <v>22</v>
      </c>
      <c r="C181" s="124"/>
      <c r="D181" s="124"/>
    </row>
    <row r="182" spans="1:4" ht="15" thickBot="1">
      <c r="A182" s="278" t="s">
        <v>48</v>
      </c>
      <c r="B182" s="278" t="s">
        <v>22</v>
      </c>
      <c r="C182" s="124"/>
      <c r="D182" s="124"/>
    </row>
    <row r="183" spans="1:4" ht="15" thickBot="1">
      <c r="A183" s="278" t="s">
        <v>1178</v>
      </c>
      <c r="B183" s="278" t="s">
        <v>22</v>
      </c>
      <c r="C183" s="124"/>
      <c r="D183" s="124"/>
    </row>
    <row r="184" spans="1:4" ht="15" thickBot="1">
      <c r="A184" s="278" t="s">
        <v>121</v>
      </c>
      <c r="B184" s="278" t="s">
        <v>22</v>
      </c>
      <c r="C184" s="124"/>
      <c r="D184" s="124"/>
    </row>
    <row r="185" spans="1:4" ht="15" thickBot="1">
      <c r="A185" s="278" t="s">
        <v>201</v>
      </c>
      <c r="B185" s="278" t="s">
        <v>22</v>
      </c>
      <c r="C185" s="124"/>
      <c r="D185" s="124"/>
    </row>
    <row r="186" spans="1:4" ht="15" thickBot="1">
      <c r="A186" s="278" t="s">
        <v>140</v>
      </c>
      <c r="B186" s="278" t="s">
        <v>22</v>
      </c>
      <c r="C186" s="124"/>
      <c r="D186" s="124"/>
    </row>
    <row r="187" spans="1:4" ht="15" thickBot="1">
      <c r="A187" s="278" t="s">
        <v>1276</v>
      </c>
      <c r="B187" s="278" t="s">
        <v>22</v>
      </c>
      <c r="C187" s="124"/>
      <c r="D187" s="124"/>
    </row>
    <row r="188" spans="1:4" ht="15" thickBot="1">
      <c r="A188" s="278" t="s">
        <v>1697</v>
      </c>
      <c r="B188" s="278" t="s">
        <v>22</v>
      </c>
      <c r="C188" s="124"/>
      <c r="D188" s="124"/>
    </row>
    <row r="189" spans="1:4" ht="15" thickBot="1">
      <c r="A189" s="278" t="s">
        <v>42</v>
      </c>
      <c r="B189" s="278" t="s">
        <v>22</v>
      </c>
      <c r="C189" s="124"/>
      <c r="D189" s="124"/>
    </row>
    <row r="190" spans="1:4" ht="15" thickBot="1">
      <c r="A190" s="278" t="s">
        <v>43</v>
      </c>
      <c r="B190" s="278" t="s">
        <v>22</v>
      </c>
      <c r="C190" s="124"/>
      <c r="D190" s="124"/>
    </row>
    <row r="191" spans="1:4" ht="15" thickBot="1">
      <c r="A191" s="278" t="s">
        <v>122</v>
      </c>
      <c r="B191" s="278" t="s">
        <v>22</v>
      </c>
      <c r="C191" s="124"/>
      <c r="D191" s="124"/>
    </row>
    <row r="192" spans="1:4" ht="15" thickBot="1">
      <c r="A192" s="278" t="s">
        <v>123</v>
      </c>
      <c r="B192" s="278" t="s">
        <v>22</v>
      </c>
      <c r="C192" s="124"/>
      <c r="D192" s="124"/>
    </row>
    <row r="193" spans="1:4" ht="15" thickBot="1">
      <c r="A193" s="278" t="s">
        <v>1187</v>
      </c>
      <c r="B193" s="278" t="s">
        <v>22</v>
      </c>
      <c r="C193" s="124"/>
      <c r="D193" s="124"/>
    </row>
    <row r="194" spans="1:4" ht="15" thickBot="1">
      <c r="A194" s="278" t="s">
        <v>650</v>
      </c>
      <c r="B194" s="278" t="s">
        <v>22</v>
      </c>
      <c r="C194" s="124"/>
      <c r="D194" s="124"/>
    </row>
    <row r="195" spans="1:4" ht="15" thickBot="1">
      <c r="A195" s="278" t="s">
        <v>2149</v>
      </c>
      <c r="B195" s="278" t="s">
        <v>22</v>
      </c>
      <c r="C195" s="124"/>
      <c r="D195" s="124"/>
    </row>
    <row r="196" spans="1:4" ht="15" thickBot="1">
      <c r="A196" s="278" t="s">
        <v>139</v>
      </c>
      <c r="B196" s="278" t="s">
        <v>22</v>
      </c>
      <c r="C196" s="124"/>
      <c r="D196" s="124"/>
    </row>
    <row r="197" spans="1:4" ht="15" thickBot="1">
      <c r="A197" s="278" t="s">
        <v>125</v>
      </c>
      <c r="B197" s="278" t="s">
        <v>23</v>
      </c>
      <c r="C197" s="124"/>
      <c r="D197" s="124"/>
    </row>
    <row r="198" spans="1:4" ht="15" thickBot="1">
      <c r="A198" s="278" t="s">
        <v>674</v>
      </c>
      <c r="B198" s="278" t="s">
        <v>23</v>
      </c>
      <c r="C198" s="124"/>
      <c r="D198" s="124"/>
    </row>
    <row r="199" spans="1:4" ht="15" thickBot="1">
      <c r="A199" s="278" t="s">
        <v>24</v>
      </c>
      <c r="B199" s="278" t="s">
        <v>23</v>
      </c>
      <c r="C199" s="124"/>
      <c r="D199" s="124"/>
    </row>
    <row r="200" spans="1:4" ht="15" thickBot="1">
      <c r="A200" s="278" t="s">
        <v>26</v>
      </c>
      <c r="B200" s="278" t="s">
        <v>23</v>
      </c>
      <c r="C200" s="124"/>
      <c r="D200" s="124"/>
    </row>
    <row r="201" spans="1:4" ht="15" thickBot="1">
      <c r="A201" s="278" t="s">
        <v>485</v>
      </c>
      <c r="B201" s="278" t="s">
        <v>23</v>
      </c>
      <c r="C201" s="124"/>
      <c r="D201" s="124"/>
    </row>
    <row r="202" spans="1:4" ht="15" thickBot="1">
      <c r="A202" s="278" t="s">
        <v>25</v>
      </c>
      <c r="B202" s="278" t="s">
        <v>23</v>
      </c>
      <c r="C202" s="124"/>
      <c r="D202" s="124"/>
    </row>
    <row r="203" spans="1:4" ht="15" thickBot="1">
      <c r="A203" s="278" t="s">
        <v>265</v>
      </c>
      <c r="B203" s="278" t="s">
        <v>23</v>
      </c>
      <c r="C203" s="124"/>
      <c r="D203" s="124"/>
    </row>
    <row r="204" spans="1:4" ht="15" thickBot="1">
      <c r="A204" s="278" t="s">
        <v>275</v>
      </c>
      <c r="B204" s="278" t="s">
        <v>23</v>
      </c>
      <c r="C204" s="124"/>
      <c r="D204" s="124"/>
    </row>
    <row r="205" spans="1:4" ht="15" thickBot="1">
      <c r="A205" s="278" t="s">
        <v>1134</v>
      </c>
      <c r="B205" s="278" t="s">
        <v>23</v>
      </c>
      <c r="C205" s="124"/>
      <c r="D205" s="124"/>
    </row>
    <row r="206" spans="1:4" ht="15" thickBot="1">
      <c r="A206" s="278" t="s">
        <v>27</v>
      </c>
      <c r="B206" s="278" t="s">
        <v>23</v>
      </c>
      <c r="C206" s="124"/>
      <c r="D206" s="124"/>
    </row>
    <row r="207" spans="1:4" ht="15" thickBot="1">
      <c r="A207" s="278" t="s">
        <v>296</v>
      </c>
      <c r="B207" s="278" t="s">
        <v>23</v>
      </c>
      <c r="C207" s="124"/>
      <c r="D207" s="124"/>
    </row>
    <row r="208" spans="1:4" ht="15" thickBot="1">
      <c r="A208" s="278" t="s">
        <v>144</v>
      </c>
      <c r="B208" s="278" t="s">
        <v>23</v>
      </c>
      <c r="C208" s="124"/>
      <c r="D208" s="124"/>
    </row>
    <row r="209" spans="1:4" ht="15" thickBot="1">
      <c r="A209" s="278" t="s">
        <v>1087</v>
      </c>
      <c r="B209" s="278" t="s">
        <v>23</v>
      </c>
      <c r="C209" s="124"/>
      <c r="D209" s="124"/>
    </row>
    <row r="210" spans="1:4" ht="15" thickBot="1">
      <c r="A210" s="278" t="s">
        <v>180</v>
      </c>
      <c r="B210" s="278" t="s">
        <v>23</v>
      </c>
      <c r="C210" s="124"/>
      <c r="D210" s="124"/>
    </row>
    <row r="211" spans="1:4" ht="15" thickBot="1">
      <c r="A211" s="278" t="s">
        <v>163</v>
      </c>
      <c r="B211" s="278" t="s">
        <v>23</v>
      </c>
      <c r="C211" s="124"/>
      <c r="D211" s="124"/>
    </row>
    <row r="212" spans="1:4" ht="15" thickBot="1">
      <c r="A212" s="278" t="s">
        <v>250</v>
      </c>
      <c r="B212" s="278" t="s">
        <v>23</v>
      </c>
      <c r="C212" s="124"/>
      <c r="D212" s="124"/>
    </row>
    <row r="213" spans="1:4" ht="15" thickBot="1">
      <c r="A213" s="278" t="s">
        <v>482</v>
      </c>
      <c r="B213" s="278" t="s">
        <v>23</v>
      </c>
      <c r="C213" s="124"/>
      <c r="D213" s="124"/>
    </row>
    <row r="214" spans="1:4" ht="15" thickBot="1">
      <c r="A214" s="278" t="s">
        <v>642</v>
      </c>
      <c r="B214" s="278" t="s">
        <v>23</v>
      </c>
      <c r="C214" s="124"/>
      <c r="D214" s="124"/>
    </row>
    <row r="215" spans="1:4" ht="15" thickBot="1">
      <c r="A215" s="278" t="s">
        <v>909</v>
      </c>
      <c r="B215" s="278" t="s">
        <v>23</v>
      </c>
      <c r="C215" s="124"/>
      <c r="D215" s="124"/>
    </row>
    <row r="216" spans="1:4" ht="15" thickBot="1">
      <c r="A216" s="278" t="s">
        <v>492</v>
      </c>
      <c r="B216" s="278" t="s">
        <v>23</v>
      </c>
      <c r="C216" s="124"/>
      <c r="D216" s="124"/>
    </row>
    <row r="217" spans="1:4" ht="15" thickBot="1">
      <c r="A217" s="278" t="s">
        <v>796</v>
      </c>
      <c r="B217" s="278" t="s">
        <v>23</v>
      </c>
      <c r="C217" s="124"/>
      <c r="D217" s="124"/>
    </row>
    <row r="218" spans="1:4" ht="15" thickBot="1">
      <c r="A218" s="278" t="s">
        <v>690</v>
      </c>
      <c r="B218" s="278" t="s">
        <v>23</v>
      </c>
      <c r="C218" s="124"/>
      <c r="D218" s="124"/>
    </row>
    <row r="219" spans="1:4" ht="15" thickBot="1">
      <c r="A219" s="278" t="s">
        <v>1173</v>
      </c>
      <c r="B219" s="278" t="s">
        <v>23</v>
      </c>
      <c r="C219" s="124"/>
      <c r="D219" s="124"/>
    </row>
    <row r="220" spans="1:4" ht="15" thickBot="1">
      <c r="A220" s="278" t="s">
        <v>1132</v>
      </c>
      <c r="B220" s="278" t="s">
        <v>23</v>
      </c>
      <c r="C220" s="124"/>
      <c r="D220" s="124"/>
    </row>
    <row r="221" spans="1:4" ht="15" thickBot="1">
      <c r="A221" s="278" t="s">
        <v>1474</v>
      </c>
      <c r="B221" s="278" t="s">
        <v>23</v>
      </c>
      <c r="C221" s="124"/>
      <c r="D221" s="124"/>
    </row>
    <row r="222" spans="1:4" ht="15" thickBot="1">
      <c r="A222" s="278" t="s">
        <v>1711</v>
      </c>
      <c r="B222" s="278" t="s">
        <v>23</v>
      </c>
      <c r="C222" s="124"/>
      <c r="D222" s="124"/>
    </row>
    <row r="223" spans="1:4" ht="15" thickBot="1">
      <c r="A223" s="278" t="s">
        <v>1712</v>
      </c>
      <c r="B223" s="278" t="s">
        <v>23</v>
      </c>
      <c r="C223" s="124"/>
      <c r="D223" s="124"/>
    </row>
    <row r="224" spans="1:4" ht="15" thickBot="1">
      <c r="A224" s="278" t="s">
        <v>921</v>
      </c>
      <c r="B224" s="278" t="s">
        <v>127</v>
      </c>
      <c r="C224" s="124"/>
      <c r="D224" s="124"/>
    </row>
    <row r="225" spans="1:4" ht="15" thickBot="1">
      <c r="A225" s="278" t="s">
        <v>1714</v>
      </c>
      <c r="B225" s="278" t="s">
        <v>127</v>
      </c>
      <c r="C225" s="124"/>
      <c r="D225" s="124"/>
    </row>
    <row r="226" spans="1:4" ht="15" thickBot="1">
      <c r="A226" s="278" t="s">
        <v>1311</v>
      </c>
      <c r="B226" s="278" t="s">
        <v>127</v>
      </c>
      <c r="C226" s="124"/>
      <c r="D226" s="124"/>
    </row>
    <row r="227" spans="1:4" ht="15" thickBot="1">
      <c r="A227" s="278" t="s">
        <v>206</v>
      </c>
      <c r="B227" s="278" t="s">
        <v>127</v>
      </c>
      <c r="C227" s="124"/>
      <c r="D227" s="124"/>
    </row>
    <row r="228" spans="1:4" ht="15" thickBot="1">
      <c r="A228" s="278" t="s">
        <v>305</v>
      </c>
      <c r="B228" s="278" t="s">
        <v>127</v>
      </c>
      <c r="C228" s="124"/>
      <c r="D228" s="124"/>
    </row>
    <row r="229" spans="1:4" ht="15" thickBot="1">
      <c r="A229" s="278" t="s">
        <v>1480</v>
      </c>
      <c r="B229" s="278" t="s">
        <v>127</v>
      </c>
      <c r="C229" s="124"/>
      <c r="D229" s="124"/>
    </row>
    <row r="230" spans="1:4" ht="15" thickBot="1">
      <c r="A230" s="278" t="s">
        <v>74</v>
      </c>
      <c r="B230" s="278" t="s">
        <v>28</v>
      </c>
      <c r="C230" s="124"/>
      <c r="D230" s="124"/>
    </row>
    <row r="231" spans="1:4" ht="15" thickBot="1">
      <c r="A231" s="278" t="s">
        <v>1190</v>
      </c>
      <c r="B231" s="278" t="s">
        <v>28</v>
      </c>
      <c r="C231" s="124"/>
      <c r="D231" s="124"/>
    </row>
    <row r="232" spans="1:4" ht="15" thickBot="1">
      <c r="A232" s="278" t="s">
        <v>153</v>
      </c>
      <c r="B232" s="278" t="s">
        <v>28</v>
      </c>
      <c r="C232" s="124"/>
      <c r="D232" s="124"/>
    </row>
    <row r="233" spans="1:4" ht="15" thickBot="1">
      <c r="A233" s="278" t="s">
        <v>160</v>
      </c>
      <c r="B233" s="278" t="s">
        <v>28</v>
      </c>
      <c r="C233" s="124"/>
      <c r="D233" s="124"/>
    </row>
    <row r="234" spans="1:4" ht="15" thickBot="1">
      <c r="A234" s="278" t="s">
        <v>154</v>
      </c>
      <c r="B234" s="278" t="s">
        <v>28</v>
      </c>
      <c r="C234" s="124"/>
      <c r="D234" s="124"/>
    </row>
    <row r="235" spans="1:4" ht="15" thickBot="1">
      <c r="A235" s="278" t="s">
        <v>128</v>
      </c>
      <c r="B235" s="278" t="s">
        <v>28</v>
      </c>
      <c r="C235" s="124"/>
      <c r="D235" s="124"/>
    </row>
    <row r="236" spans="1:4" ht="15" thickBot="1">
      <c r="A236" s="278" t="s">
        <v>1264</v>
      </c>
      <c r="B236" s="278" t="s">
        <v>28</v>
      </c>
      <c r="C236" s="124"/>
      <c r="D236" s="124"/>
    </row>
    <row r="237" spans="1:4" ht="15" thickBot="1">
      <c r="A237" s="278" t="s">
        <v>1724</v>
      </c>
      <c r="B237" s="278" t="s">
        <v>28</v>
      </c>
      <c r="C237" s="124"/>
      <c r="D237" s="124"/>
    </row>
    <row r="238" spans="1:4" ht="15" thickBot="1">
      <c r="A238" s="278" t="s">
        <v>198</v>
      </c>
      <c r="B238" s="278" t="s">
        <v>28</v>
      </c>
      <c r="C238" s="124"/>
      <c r="D238" s="124"/>
    </row>
    <row r="239" spans="1:4" ht="15" thickBot="1">
      <c r="A239" s="278" t="s">
        <v>694</v>
      </c>
      <c r="B239" s="278" t="s">
        <v>28</v>
      </c>
      <c r="C239" s="124"/>
      <c r="D239" s="124"/>
    </row>
    <row r="240" spans="1:4" ht="15" thickBot="1">
      <c r="A240" s="278" t="s">
        <v>703</v>
      </c>
      <c r="B240" s="278" t="s">
        <v>28</v>
      </c>
      <c r="C240" s="124"/>
      <c r="D240" s="124"/>
    </row>
    <row r="241" spans="1:4" ht="15" thickBot="1">
      <c r="A241" s="278" t="s">
        <v>271</v>
      </c>
      <c r="B241" s="278" t="s">
        <v>28</v>
      </c>
      <c r="C241" s="124"/>
      <c r="D241" s="124"/>
    </row>
    <row r="242" spans="1:4" ht="15" thickBot="1">
      <c r="A242" s="278" t="s">
        <v>879</v>
      </c>
      <c r="B242" s="278" t="s">
        <v>28</v>
      </c>
      <c r="C242" s="124"/>
      <c r="D242" s="124"/>
    </row>
    <row r="243" spans="1:4" ht="15" thickBot="1">
      <c r="A243" s="278" t="s">
        <v>1172</v>
      </c>
      <c r="B243" s="278" t="s">
        <v>203</v>
      </c>
      <c r="C243" s="124"/>
      <c r="D243" s="124"/>
    </row>
    <row r="244" spans="1:4" ht="15" thickBot="1">
      <c r="A244" s="278" t="s">
        <v>1174</v>
      </c>
      <c r="B244" s="278" t="s">
        <v>203</v>
      </c>
      <c r="C244" s="124"/>
      <c r="D244" s="124"/>
    </row>
    <row r="245" spans="1:4" ht="15" thickBot="1">
      <c r="A245" s="278" t="s">
        <v>266</v>
      </c>
      <c r="B245" s="278" t="s">
        <v>203</v>
      </c>
      <c r="C245" s="124"/>
      <c r="D245" s="124"/>
    </row>
    <row r="246" spans="1:4" ht="15" thickBot="1">
      <c r="A246" s="278" t="s">
        <v>1149</v>
      </c>
      <c r="B246" s="278" t="s">
        <v>203</v>
      </c>
      <c r="C246" s="124"/>
      <c r="D246" s="124"/>
    </row>
    <row r="247" spans="1:4" ht="15" thickBot="1">
      <c r="A247" s="278" t="s">
        <v>30</v>
      </c>
      <c r="B247" s="278" t="s">
        <v>29</v>
      </c>
      <c r="C247" s="124"/>
      <c r="D247" s="124"/>
    </row>
    <row r="248" spans="1:4" ht="15" thickBot="1">
      <c r="A248" s="278" t="s">
        <v>130</v>
      </c>
      <c r="B248" s="278" t="s">
        <v>29</v>
      </c>
      <c r="C248" s="124"/>
      <c r="D248" s="124"/>
    </row>
    <row r="249" spans="1:4" ht="15" thickBot="1">
      <c r="A249" s="278" t="s">
        <v>131</v>
      </c>
      <c r="B249" s="278" t="s">
        <v>29</v>
      </c>
      <c r="C249" s="124"/>
      <c r="D249" s="124"/>
    </row>
    <row r="250" spans="1:4" ht="15" thickBot="1">
      <c r="A250" s="278" t="s">
        <v>31</v>
      </c>
      <c r="B250" s="278" t="s">
        <v>29</v>
      </c>
      <c r="C250" s="124"/>
      <c r="D250" s="124"/>
    </row>
    <row r="251" spans="1:4" ht="15" thickBot="1">
      <c r="A251" s="278" t="s">
        <v>466</v>
      </c>
      <c r="B251" s="278" t="s">
        <v>29</v>
      </c>
      <c r="C251" s="124"/>
      <c r="D251" s="124"/>
    </row>
    <row r="252" spans="1:4" ht="15" thickBot="1">
      <c r="A252" s="278" t="s">
        <v>1157</v>
      </c>
      <c r="B252" s="278" t="s">
        <v>29</v>
      </c>
      <c r="C252" s="124"/>
      <c r="D252" s="124"/>
    </row>
    <row r="253" spans="1:4" ht="15" thickBot="1">
      <c r="A253" s="278" t="s">
        <v>32</v>
      </c>
      <c r="B253" s="278" t="s">
        <v>29</v>
      </c>
      <c r="C253" s="124"/>
      <c r="D253" s="124"/>
    </row>
    <row r="254" spans="1:4" ht="15" thickBot="1">
      <c r="A254" s="278" t="s">
        <v>132</v>
      </c>
      <c r="B254" s="278" t="s">
        <v>29</v>
      </c>
      <c r="C254" s="124"/>
      <c r="D254" s="124"/>
    </row>
    <row r="255" spans="1:4" ht="15" thickBot="1">
      <c r="A255" s="278" t="s">
        <v>256</v>
      </c>
      <c r="B255" s="278" t="s">
        <v>29</v>
      </c>
      <c r="C255" s="124"/>
      <c r="D255" s="124"/>
    </row>
    <row r="256" spans="1:4" ht="15" thickBot="1">
      <c r="A256" s="278" t="s">
        <v>148</v>
      </c>
      <c r="B256" s="278" t="s">
        <v>29</v>
      </c>
      <c r="C256" s="124"/>
      <c r="D256" s="124"/>
    </row>
    <row r="257" spans="1:4" ht="15" thickBot="1">
      <c r="A257" s="278" t="s">
        <v>1256</v>
      </c>
      <c r="B257" s="278" t="s">
        <v>29</v>
      </c>
      <c r="C257" s="124"/>
      <c r="D257" s="124"/>
    </row>
    <row r="258" spans="1:4" ht="15" thickBot="1">
      <c r="A258" s="278" t="s">
        <v>2348</v>
      </c>
      <c r="B258" s="278" t="s">
        <v>29</v>
      </c>
      <c r="C258" s="124"/>
      <c r="D258" s="124"/>
    </row>
    <row r="259" spans="1:4" ht="15" thickBot="1">
      <c r="A259" s="278" t="s">
        <v>272</v>
      </c>
      <c r="B259" s="278" t="s">
        <v>29</v>
      </c>
      <c r="C259" s="124"/>
      <c r="D259" s="124"/>
    </row>
    <row r="260" spans="1:4" ht="15" thickBot="1">
      <c r="A260" s="278" t="s">
        <v>193</v>
      </c>
      <c r="B260" s="278" t="s">
        <v>29</v>
      </c>
      <c r="C260" s="124"/>
      <c r="D260" s="124"/>
    </row>
    <row r="261" spans="1:4" ht="15" thickBot="1">
      <c r="A261" s="278" t="s">
        <v>64</v>
      </c>
      <c r="B261" s="278" t="s">
        <v>29</v>
      </c>
      <c r="C261" s="124"/>
      <c r="D261" s="124"/>
    </row>
    <row r="262" spans="1:4" ht="15" thickBot="1">
      <c r="A262" s="278" t="s">
        <v>706</v>
      </c>
      <c r="B262" s="278" t="s">
        <v>29</v>
      </c>
      <c r="C262" s="124"/>
      <c r="D262" s="124"/>
    </row>
    <row r="263" spans="1:4" ht="15" thickBot="1">
      <c r="A263" s="278" t="s">
        <v>133</v>
      </c>
      <c r="B263" s="278" t="s">
        <v>33</v>
      </c>
      <c r="C263" s="124"/>
      <c r="D263" s="124"/>
    </row>
    <row r="264" spans="1:4" ht="15" thickBot="1">
      <c r="A264" s="278" t="s">
        <v>475</v>
      </c>
      <c r="B264" s="278" t="s">
        <v>33</v>
      </c>
      <c r="C264" s="124"/>
      <c r="D264" s="124"/>
    </row>
    <row r="265" spans="1:4" ht="15" thickBot="1">
      <c r="A265" s="278" t="s">
        <v>472</v>
      </c>
      <c r="B265" s="278" t="s">
        <v>33</v>
      </c>
      <c r="C265" s="124"/>
      <c r="D265" s="124"/>
    </row>
    <row r="266" spans="1:4" ht="15" thickBot="1">
      <c r="A266" s="278" t="s">
        <v>292</v>
      </c>
      <c r="B266" s="278" t="s">
        <v>33</v>
      </c>
      <c r="C266" s="124"/>
      <c r="D266" s="124"/>
    </row>
    <row r="267" spans="1:4" ht="15" thickBot="1">
      <c r="A267" s="278" t="s">
        <v>309</v>
      </c>
      <c r="B267" s="278" t="s">
        <v>33</v>
      </c>
      <c r="C267" s="124"/>
      <c r="D267" s="124"/>
    </row>
    <row r="268" spans="1:4" ht="15" thickBot="1">
      <c r="A268" s="278" t="s">
        <v>134</v>
      </c>
      <c r="B268" s="278" t="s">
        <v>33</v>
      </c>
      <c r="C268" s="124"/>
      <c r="D268" s="124"/>
    </row>
    <row r="269" spans="1:4" ht="15" thickBot="1">
      <c r="A269" s="278" t="s">
        <v>135</v>
      </c>
      <c r="B269" s="278" t="s">
        <v>33</v>
      </c>
      <c r="C269" s="124"/>
      <c r="D269" s="124"/>
    </row>
    <row r="270" spans="1:4" ht="15" thickBot="1">
      <c r="A270" s="278" t="s">
        <v>36</v>
      </c>
      <c r="B270" s="278" t="s">
        <v>33</v>
      </c>
      <c r="C270" s="124"/>
      <c r="D270" s="124"/>
    </row>
    <row r="271" spans="1:4" ht="15" thickBot="1">
      <c r="A271" s="278" t="s">
        <v>1755</v>
      </c>
      <c r="B271" s="278" t="s">
        <v>33</v>
      </c>
      <c r="C271" s="124"/>
      <c r="D271" s="124"/>
    </row>
    <row r="272" spans="1:4" ht="15" thickBot="1">
      <c r="A272" s="278" t="s">
        <v>1756</v>
      </c>
      <c r="B272" s="278" t="s">
        <v>33</v>
      </c>
      <c r="C272" s="124"/>
      <c r="D272" s="124"/>
    </row>
    <row r="273" spans="1:4" ht="15" thickBot="1">
      <c r="A273" s="278" t="s">
        <v>34</v>
      </c>
      <c r="B273" s="278" t="s">
        <v>33</v>
      </c>
      <c r="C273" s="124"/>
      <c r="D273" s="124"/>
    </row>
    <row r="274" spans="1:4" ht="15" thickBot="1">
      <c r="A274" s="278" t="s">
        <v>35</v>
      </c>
      <c r="B274" s="278" t="s">
        <v>33</v>
      </c>
      <c r="C274" s="124"/>
      <c r="D274" s="124"/>
    </row>
    <row r="275" spans="1:4" ht="15" thickBot="1">
      <c r="A275" s="278" t="s">
        <v>264</v>
      </c>
      <c r="B275" s="278" t="s">
        <v>33</v>
      </c>
      <c r="C275" s="124"/>
      <c r="D275" s="124"/>
    </row>
    <row r="276" spans="1:4" ht="15" thickBot="1">
      <c r="A276" s="278" t="s">
        <v>301</v>
      </c>
      <c r="B276" s="278" t="s">
        <v>33</v>
      </c>
      <c r="C276" s="124"/>
      <c r="D276" s="124"/>
    </row>
    <row r="277" spans="1:4" ht="15" thickBot="1">
      <c r="A277" s="278" t="s">
        <v>269</v>
      </c>
      <c r="B277" s="278" t="s">
        <v>33</v>
      </c>
      <c r="C277" s="124"/>
      <c r="D277" s="124"/>
    </row>
    <row r="278" spans="1:4" ht="15" thickBot="1">
      <c r="A278" s="278" t="s">
        <v>306</v>
      </c>
      <c r="B278" s="278" t="s">
        <v>33</v>
      </c>
      <c r="C278" s="124"/>
      <c r="D278" s="124"/>
    </row>
    <row r="279" spans="1:4">
      <c r="C279" s="124"/>
      <c r="D279" s="124"/>
    </row>
    <row r="280" spans="1:4">
      <c r="C280" s="124"/>
      <c r="D280" s="124"/>
    </row>
    <row r="281" spans="1:4">
      <c r="A281" s="349"/>
      <c r="B281" s="349"/>
      <c r="C281" s="124"/>
      <c r="D281" s="124"/>
    </row>
    <row r="282" spans="1:4">
      <c r="A282" s="349"/>
      <c r="B282" s="349"/>
      <c r="C282" s="124"/>
      <c r="D282" s="124"/>
    </row>
    <row r="283" spans="1:4">
      <c r="A283" s="349"/>
      <c r="B283" s="349"/>
      <c r="C283" s="124"/>
      <c r="D283" s="124"/>
    </row>
    <row r="284" spans="1:4">
      <c r="A284" s="349"/>
      <c r="B284" s="349"/>
      <c r="C284" s="124"/>
      <c r="D284" s="124"/>
    </row>
    <row r="285" spans="1:4">
      <c r="A285" s="349"/>
      <c r="B285" s="349"/>
      <c r="C285" s="124"/>
      <c r="D285" s="124"/>
    </row>
    <row r="286" spans="1:4">
      <c r="A286" s="349"/>
      <c r="B286" s="349"/>
      <c r="C286" s="124"/>
      <c r="D286" s="124"/>
    </row>
    <row r="287" spans="1:4">
      <c r="C287" s="124"/>
      <c r="D287" s="124"/>
    </row>
    <row r="288" spans="1:4">
      <c r="C288" s="124"/>
      <c r="D288" s="124"/>
    </row>
    <row r="289" spans="1:4">
      <c r="C289" s="124"/>
      <c r="D289" s="124"/>
    </row>
    <row r="290" spans="1:4">
      <c r="C290" s="124"/>
      <c r="D290" s="124"/>
    </row>
    <row r="291" spans="1:4">
      <c r="C291" s="124"/>
      <c r="D291" s="124"/>
    </row>
    <row r="292" spans="1:4" ht="15" thickBot="1">
      <c r="A292" s="147" t="s">
        <v>876</v>
      </c>
      <c r="C292" s="124"/>
      <c r="D292" s="124"/>
    </row>
    <row r="293" spans="1:4" ht="15" thickBot="1">
      <c r="A293" s="429" t="s">
        <v>856</v>
      </c>
      <c r="C293" s="124"/>
      <c r="D293" s="124"/>
    </row>
    <row r="294" spans="1:4" ht="15" thickBot="1">
      <c r="A294" s="429" t="s">
        <v>857</v>
      </c>
      <c r="C294" s="124"/>
      <c r="D294" s="124"/>
    </row>
    <row r="295" spans="1:4" ht="15" thickBot="1">
      <c r="A295" s="429" t="s">
        <v>858</v>
      </c>
      <c r="C295" s="124"/>
      <c r="D295" s="124"/>
    </row>
    <row r="296" spans="1:4" ht="15" thickBot="1">
      <c r="A296" s="148" t="s">
        <v>1060</v>
      </c>
      <c r="C296" s="124"/>
      <c r="D296" s="124"/>
    </row>
    <row r="297" spans="1:4" ht="15" thickBot="1">
      <c r="A297" s="148" t="s">
        <v>859</v>
      </c>
      <c r="C297" s="124"/>
      <c r="D297" s="124"/>
    </row>
    <row r="298" spans="1:4" ht="15" thickBot="1">
      <c r="A298" s="148" t="s">
        <v>861</v>
      </c>
      <c r="C298" s="124"/>
      <c r="D298" s="124"/>
    </row>
    <row r="299" spans="1:4" ht="15" thickBot="1">
      <c r="A299" s="148" t="s">
        <v>798</v>
      </c>
      <c r="C299" s="124"/>
      <c r="D299" s="124"/>
    </row>
    <row r="300" spans="1:4" ht="15" thickBot="1">
      <c r="A300" s="148" t="s">
        <v>863</v>
      </c>
      <c r="C300" s="124"/>
      <c r="D300" s="124"/>
    </row>
    <row r="301" spans="1:4" ht="15" thickBot="1">
      <c r="A301" s="148" t="s">
        <v>862</v>
      </c>
      <c r="C301" s="124"/>
      <c r="D301" s="124"/>
    </row>
    <row r="302" spans="1:4" ht="15" thickBot="1">
      <c r="A302" s="148" t="s">
        <v>864</v>
      </c>
      <c r="C302" s="124"/>
      <c r="D302" s="124"/>
    </row>
    <row r="303" spans="1:4" ht="15" thickBot="1">
      <c r="A303" s="148" t="s">
        <v>865</v>
      </c>
      <c r="C303" s="124"/>
      <c r="D303" s="124"/>
    </row>
    <row r="304" spans="1:4" ht="15" thickBot="1">
      <c r="A304" s="148" t="s">
        <v>1059</v>
      </c>
      <c r="C304" s="124"/>
      <c r="D304" s="124"/>
    </row>
    <row r="305" spans="1:4" ht="15" thickBot="1">
      <c r="A305" s="148" t="s">
        <v>1054</v>
      </c>
      <c r="C305" s="124"/>
      <c r="D305" s="124"/>
    </row>
    <row r="306" spans="1:4" ht="15" thickBot="1">
      <c r="A306" s="148" t="s">
        <v>1058</v>
      </c>
      <c r="C306" s="124"/>
      <c r="D306" s="124"/>
    </row>
    <row r="307" spans="1:4" ht="15" thickBot="1">
      <c r="A307" s="148" t="s">
        <v>1057</v>
      </c>
      <c r="C307" s="124"/>
      <c r="D307" s="124"/>
    </row>
    <row r="308" spans="1:4" ht="15" thickBot="1">
      <c r="A308" s="148" t="s">
        <v>1055</v>
      </c>
      <c r="C308" s="124"/>
      <c r="D308" s="124"/>
    </row>
    <row r="309" spans="1:4" ht="15" thickBot="1">
      <c r="A309" s="148" t="s">
        <v>1056</v>
      </c>
      <c r="C309" s="124"/>
      <c r="D309" s="124"/>
    </row>
    <row r="310" spans="1:4" ht="15" thickBot="1">
      <c r="A310" s="148" t="s">
        <v>872</v>
      </c>
      <c r="C310" s="124"/>
      <c r="D310" s="124"/>
    </row>
    <row r="311" spans="1:4" ht="15" thickBot="1">
      <c r="A311" s="148" t="s">
        <v>873</v>
      </c>
      <c r="C311" s="124"/>
      <c r="D311" s="124"/>
    </row>
    <row r="312" spans="1:4" ht="15" thickBot="1">
      <c r="A312" s="429" t="s">
        <v>875</v>
      </c>
      <c r="C312" s="124"/>
      <c r="D312" s="124"/>
    </row>
    <row r="313" spans="1:4" ht="15" thickBot="1">
      <c r="A313" s="148" t="s">
        <v>874</v>
      </c>
      <c r="C313" s="124"/>
      <c r="D313" s="124"/>
    </row>
    <row r="314" spans="1:4" ht="15" thickBot="1">
      <c r="A314" s="148" t="s">
        <v>853</v>
      </c>
      <c r="C314" s="124"/>
      <c r="D314" s="124"/>
    </row>
    <row r="315" spans="1:4">
      <c r="C315" s="124"/>
      <c r="D315" s="124"/>
    </row>
    <row r="316" spans="1:4">
      <c r="C316" s="124"/>
      <c r="D316" s="124"/>
    </row>
    <row r="317" spans="1:4">
      <c r="C317" s="124"/>
      <c r="D317" s="124"/>
    </row>
    <row r="318" spans="1:4">
      <c r="C318" s="124"/>
      <c r="D318" s="124"/>
    </row>
    <row r="319" spans="1:4">
      <c r="C319" s="124"/>
      <c r="D319" s="124"/>
    </row>
  </sheetData>
  <sheetProtection formatCells="0" formatColumns="0" formatRows="0" insertColumns="0" insertRows="0" insertHyperlinks="0" deleteColumns="0" deleteRows="0" selectLockedCells="1" sort="0" autoFilter="0" pivotTables="0"/>
  <sortState xmlns:xlrd2="http://schemas.microsoft.com/office/spreadsheetml/2017/richdata2" ref="R3:R102">
    <sortCondition ref="R2:R102"/>
  </sortState>
  <dataConsolidate/>
  <phoneticPr fontId="93" type="noConversion"/>
  <conditionalFormatting sqref="R3:R80 R82:R102">
    <cfRule type="duplicateValues" dxfId="2812" priority="2"/>
  </conditionalFormatting>
  <conditionalFormatting sqref="R81">
    <cfRule type="duplicateValues" dxfId="2811" priority="1"/>
  </conditionalFormatting>
  <pageMargins left="0.7" right="0.7" top="0.75" bottom="0.75" header="0.3" footer="0.3"/>
  <pageSetup orientation="portrait" horizontalDpi="200" verticalDpi="200"/>
  <headerFooter>
    <oddFooter>&amp;C_x000D_&amp;1#&amp;"Calibri"&amp;10&amp;K000000 SLB-Private</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
    <tabColor theme="3"/>
  </sheetPr>
  <dimension ref="A1:E303"/>
  <sheetViews>
    <sheetView workbookViewId="0">
      <selection activeCell="A247" sqref="A247"/>
    </sheetView>
  </sheetViews>
  <sheetFormatPr defaultColWidth="9.453125" defaultRowHeight="14.5"/>
  <cols>
    <col min="1" max="1" width="31.54296875" style="157" customWidth="1"/>
    <col min="2" max="2" width="21.7265625" style="157" customWidth="1"/>
    <col min="3" max="4" width="25" style="157" customWidth="1"/>
    <col min="5" max="5" width="27" style="157" customWidth="1"/>
    <col min="6" max="16384" width="9.453125" style="157"/>
  </cols>
  <sheetData>
    <row r="1" spans="1:5">
      <c r="A1" s="156" t="s">
        <v>882</v>
      </c>
      <c r="B1" s="156" t="s">
        <v>880</v>
      </c>
      <c r="C1" s="156" t="s">
        <v>881</v>
      </c>
      <c r="D1" s="156" t="s">
        <v>884</v>
      </c>
      <c r="E1" s="156" t="s">
        <v>883</v>
      </c>
    </row>
    <row r="2" spans="1:5">
      <c r="A2" s="158" t="s">
        <v>887</v>
      </c>
      <c r="B2" s="693" t="s">
        <v>885</v>
      </c>
      <c r="C2" s="693" t="s">
        <v>886</v>
      </c>
      <c r="D2" s="288" t="s">
        <v>888</v>
      </c>
      <c r="E2" s="159" t="s">
        <v>887</v>
      </c>
    </row>
    <row r="3" spans="1:5">
      <c r="A3" s="158" t="s">
        <v>887</v>
      </c>
      <c r="B3" s="691"/>
      <c r="C3" s="691"/>
      <c r="D3" s="690" t="s">
        <v>889</v>
      </c>
      <c r="E3" s="159" t="s">
        <v>887</v>
      </c>
    </row>
    <row r="4" spans="1:5">
      <c r="A4" s="158" t="s">
        <v>504</v>
      </c>
      <c r="B4" s="691"/>
      <c r="C4" s="691"/>
      <c r="D4" s="691"/>
      <c r="E4" s="159" t="s">
        <v>887</v>
      </c>
    </row>
    <row r="5" spans="1:5">
      <c r="A5" s="158" t="s">
        <v>890</v>
      </c>
      <c r="B5" s="691"/>
      <c r="C5" s="691"/>
      <c r="D5" s="691"/>
      <c r="E5" s="159" t="s">
        <v>887</v>
      </c>
    </row>
    <row r="6" spans="1:5">
      <c r="A6" s="158" t="s">
        <v>508</v>
      </c>
      <c r="B6" s="691"/>
      <c r="C6" s="691"/>
      <c r="D6" s="692"/>
      <c r="E6" s="159" t="s">
        <v>887</v>
      </c>
    </row>
    <row r="7" spans="1:5">
      <c r="A7" s="158" t="s">
        <v>868</v>
      </c>
      <c r="B7" s="691"/>
      <c r="C7" s="691"/>
      <c r="D7" s="288" t="s">
        <v>891</v>
      </c>
      <c r="E7" s="159" t="s">
        <v>887</v>
      </c>
    </row>
    <row r="8" spans="1:5">
      <c r="A8" s="158" t="s">
        <v>892</v>
      </c>
      <c r="B8" s="691"/>
      <c r="C8" s="691"/>
      <c r="D8" s="288" t="s">
        <v>888</v>
      </c>
      <c r="E8" s="159" t="s">
        <v>892</v>
      </c>
    </row>
    <row r="9" spans="1:5">
      <c r="A9" s="158" t="s">
        <v>892</v>
      </c>
      <c r="B9" s="691"/>
      <c r="C9" s="691"/>
      <c r="D9" s="690" t="s">
        <v>889</v>
      </c>
      <c r="E9" s="159" t="s">
        <v>892</v>
      </c>
    </row>
    <row r="10" spans="1:5">
      <c r="A10" s="158" t="s">
        <v>473</v>
      </c>
      <c r="B10" s="691"/>
      <c r="C10" s="691"/>
      <c r="D10" s="691"/>
      <c r="E10" s="159" t="s">
        <v>892</v>
      </c>
    </row>
    <row r="11" spans="1:5">
      <c r="A11" s="158" t="s">
        <v>645</v>
      </c>
      <c r="B11" s="691"/>
      <c r="C11" s="691"/>
      <c r="D11" s="692"/>
      <c r="E11" s="159" t="s">
        <v>892</v>
      </c>
    </row>
    <row r="12" spans="1:5">
      <c r="A12" s="158" t="s">
        <v>870</v>
      </c>
      <c r="B12" s="691"/>
      <c r="C12" s="691"/>
      <c r="D12" s="288" t="s">
        <v>891</v>
      </c>
      <c r="E12" s="159" t="s">
        <v>892</v>
      </c>
    </row>
    <row r="13" spans="1:5">
      <c r="A13" s="158" t="s">
        <v>893</v>
      </c>
      <c r="B13" s="691"/>
      <c r="C13" s="691"/>
      <c r="D13" s="288" t="s">
        <v>888</v>
      </c>
      <c r="E13" s="159" t="s">
        <v>894</v>
      </c>
    </row>
    <row r="14" spans="1:5">
      <c r="A14" s="158"/>
      <c r="B14" s="691"/>
      <c r="C14" s="691"/>
      <c r="D14" s="288" t="s">
        <v>889</v>
      </c>
      <c r="E14" s="159" t="s">
        <v>894</v>
      </c>
    </row>
    <row r="15" spans="1:5">
      <c r="A15" s="158" t="s">
        <v>864</v>
      </c>
      <c r="B15" s="691"/>
      <c r="C15" s="692"/>
      <c r="D15" s="288" t="s">
        <v>891</v>
      </c>
      <c r="E15" s="159" t="s">
        <v>894</v>
      </c>
    </row>
    <row r="16" spans="1:5">
      <c r="A16" s="158" t="s">
        <v>896</v>
      </c>
      <c r="B16" s="691"/>
      <c r="C16" s="693" t="s">
        <v>895</v>
      </c>
      <c r="D16" s="288" t="s">
        <v>888</v>
      </c>
      <c r="E16" s="159" t="s">
        <v>896</v>
      </c>
    </row>
    <row r="17" spans="1:5">
      <c r="A17" s="158" t="s">
        <v>896</v>
      </c>
      <c r="B17" s="691"/>
      <c r="C17" s="691"/>
      <c r="D17" s="288" t="s">
        <v>889</v>
      </c>
      <c r="E17" s="159" t="s">
        <v>896</v>
      </c>
    </row>
    <row r="18" spans="1:5">
      <c r="A18" s="158"/>
      <c r="B18" s="691"/>
      <c r="C18" s="691"/>
      <c r="D18" s="288" t="s">
        <v>891</v>
      </c>
      <c r="E18" s="159" t="s">
        <v>896</v>
      </c>
    </row>
    <row r="19" spans="1:5">
      <c r="A19" s="158" t="s">
        <v>897</v>
      </c>
      <c r="B19" s="691"/>
      <c r="C19" s="691"/>
      <c r="D19" s="288" t="s">
        <v>888</v>
      </c>
      <c r="E19" s="159" t="s">
        <v>897</v>
      </c>
    </row>
    <row r="20" spans="1:5">
      <c r="A20" s="158" t="s">
        <v>18</v>
      </c>
      <c r="B20" s="691"/>
      <c r="C20" s="691"/>
      <c r="D20" s="690" t="s">
        <v>889</v>
      </c>
      <c r="E20" s="159" t="s">
        <v>897</v>
      </c>
    </row>
    <row r="21" spans="1:5">
      <c r="A21" s="158" t="s">
        <v>897</v>
      </c>
      <c r="B21" s="691"/>
      <c r="C21" s="691"/>
      <c r="D21" s="691"/>
      <c r="E21" s="159" t="s">
        <v>897</v>
      </c>
    </row>
    <row r="22" spans="1:5">
      <c r="A22" s="158" t="s">
        <v>13</v>
      </c>
      <c r="B22" s="691"/>
      <c r="C22" s="691"/>
      <c r="D22" s="691"/>
      <c r="E22" s="159" t="s">
        <v>897</v>
      </c>
    </row>
    <row r="23" spans="1:5">
      <c r="A23" s="158" t="s">
        <v>107</v>
      </c>
      <c r="B23" s="691"/>
      <c r="C23" s="691"/>
      <c r="D23" s="692"/>
      <c r="E23" s="159" t="s">
        <v>897</v>
      </c>
    </row>
    <row r="24" spans="1:5">
      <c r="A24" s="158"/>
      <c r="B24" s="691"/>
      <c r="C24" s="691"/>
      <c r="D24" s="288" t="s">
        <v>891</v>
      </c>
      <c r="E24" s="159" t="s">
        <v>897</v>
      </c>
    </row>
    <row r="25" spans="1:5">
      <c r="A25" s="158" t="s">
        <v>388</v>
      </c>
      <c r="B25" s="691"/>
      <c r="C25" s="691"/>
      <c r="D25" s="288" t="s">
        <v>888</v>
      </c>
      <c r="E25" s="159" t="s">
        <v>388</v>
      </c>
    </row>
    <row r="26" spans="1:5">
      <c r="A26" s="158" t="s">
        <v>69</v>
      </c>
      <c r="B26" s="691"/>
      <c r="C26" s="691"/>
      <c r="D26" s="690" t="s">
        <v>889</v>
      </c>
      <c r="E26" s="159" t="s">
        <v>388</v>
      </c>
    </row>
    <row r="27" spans="1:5">
      <c r="A27" s="158" t="s">
        <v>388</v>
      </c>
      <c r="B27" s="691"/>
      <c r="C27" s="691"/>
      <c r="D27" s="691"/>
      <c r="E27" s="159" t="s">
        <v>388</v>
      </c>
    </row>
    <row r="28" spans="1:5">
      <c r="A28" s="158" t="s">
        <v>274</v>
      </c>
      <c r="B28" s="691"/>
      <c r="C28" s="691"/>
      <c r="D28" s="692"/>
      <c r="E28" s="159" t="s">
        <v>388</v>
      </c>
    </row>
    <row r="29" spans="1:5">
      <c r="A29" s="158" t="s">
        <v>867</v>
      </c>
      <c r="B29" s="691"/>
      <c r="C29" s="691"/>
      <c r="D29" s="288" t="s">
        <v>891</v>
      </c>
      <c r="E29" s="159" t="s">
        <v>388</v>
      </c>
    </row>
    <row r="30" spans="1:5">
      <c r="A30" s="158" t="s">
        <v>898</v>
      </c>
      <c r="B30" s="691"/>
      <c r="C30" s="691"/>
      <c r="D30" s="288" t="s">
        <v>888</v>
      </c>
      <c r="E30" s="159" t="s">
        <v>898</v>
      </c>
    </row>
    <row r="31" spans="1:5">
      <c r="A31" s="158" t="s">
        <v>302</v>
      </c>
      <c r="B31" s="691"/>
      <c r="C31" s="691"/>
      <c r="D31" s="690" t="s">
        <v>889</v>
      </c>
      <c r="E31" s="159" t="s">
        <v>898</v>
      </c>
    </row>
    <row r="32" spans="1:5">
      <c r="A32" s="158" t="s">
        <v>145</v>
      </c>
      <c r="B32" s="691"/>
      <c r="C32" s="691"/>
      <c r="D32" s="691"/>
      <c r="E32" s="159" t="s">
        <v>898</v>
      </c>
    </row>
    <row r="33" spans="1:5">
      <c r="A33" s="158" t="s">
        <v>465</v>
      </c>
      <c r="B33" s="691"/>
      <c r="C33" s="691"/>
      <c r="D33" s="691"/>
      <c r="E33" s="159" t="s">
        <v>898</v>
      </c>
    </row>
    <row r="34" spans="1:5">
      <c r="A34" s="158" t="s">
        <v>653</v>
      </c>
      <c r="B34" s="691"/>
      <c r="C34" s="691"/>
      <c r="D34" s="691"/>
      <c r="E34" s="159" t="s">
        <v>898</v>
      </c>
    </row>
    <row r="35" spans="1:5">
      <c r="A35" s="158" t="s">
        <v>68</v>
      </c>
      <c r="B35" s="691"/>
      <c r="C35" s="691"/>
      <c r="D35" s="691"/>
      <c r="E35" s="159" t="s">
        <v>898</v>
      </c>
    </row>
    <row r="36" spans="1:5">
      <c r="A36" s="158" t="s">
        <v>12</v>
      </c>
      <c r="B36" s="691"/>
      <c r="C36" s="691"/>
      <c r="D36" s="691"/>
      <c r="E36" s="159" t="s">
        <v>898</v>
      </c>
    </row>
    <row r="37" spans="1:5">
      <c r="A37" s="158" t="s">
        <v>898</v>
      </c>
      <c r="B37" s="691"/>
      <c r="C37" s="691"/>
      <c r="D37" s="692"/>
      <c r="E37" s="159" t="s">
        <v>898</v>
      </c>
    </row>
    <row r="38" spans="1:5">
      <c r="A38" s="158" t="s">
        <v>867</v>
      </c>
      <c r="B38" s="691"/>
      <c r="C38" s="691"/>
      <c r="D38" s="288" t="s">
        <v>891</v>
      </c>
      <c r="E38" s="159" t="s">
        <v>898</v>
      </c>
    </row>
    <row r="39" spans="1:5">
      <c r="A39" s="158" t="s">
        <v>667</v>
      </c>
      <c r="B39" s="691"/>
      <c r="C39" s="691"/>
      <c r="D39" s="288" t="s">
        <v>888</v>
      </c>
      <c r="E39" s="159" t="s">
        <v>667</v>
      </c>
    </row>
    <row r="40" spans="1:5">
      <c r="A40" s="158" t="s">
        <v>667</v>
      </c>
      <c r="B40" s="691"/>
      <c r="C40" s="691"/>
      <c r="D40" s="690" t="s">
        <v>889</v>
      </c>
      <c r="E40" s="159" t="s">
        <v>667</v>
      </c>
    </row>
    <row r="41" spans="1:5">
      <c r="A41" s="158" t="s">
        <v>11</v>
      </c>
      <c r="B41" s="691"/>
      <c r="C41" s="691"/>
      <c r="D41" s="691"/>
      <c r="E41" s="159" t="s">
        <v>667</v>
      </c>
    </row>
    <row r="42" spans="1:5">
      <c r="A42" s="158" t="s">
        <v>15</v>
      </c>
      <c r="B42" s="691"/>
      <c r="C42" s="691"/>
      <c r="D42" s="691"/>
      <c r="E42" s="159" t="s">
        <v>667</v>
      </c>
    </row>
    <row r="43" spans="1:5">
      <c r="A43" s="158" t="s">
        <v>795</v>
      </c>
      <c r="B43" s="691"/>
      <c r="C43" s="691"/>
      <c r="D43" s="692"/>
      <c r="E43" s="159" t="s">
        <v>667</v>
      </c>
    </row>
    <row r="44" spans="1:5">
      <c r="A44" s="158"/>
      <c r="B44" s="691"/>
      <c r="C44" s="691"/>
      <c r="D44" s="288" t="s">
        <v>891</v>
      </c>
      <c r="E44" s="159" t="s">
        <v>667</v>
      </c>
    </row>
    <row r="45" spans="1:5">
      <c r="A45" s="158" t="s">
        <v>389</v>
      </c>
      <c r="B45" s="691"/>
      <c r="C45" s="691"/>
      <c r="D45" s="288" t="s">
        <v>888</v>
      </c>
      <c r="E45" s="159" t="s">
        <v>389</v>
      </c>
    </row>
    <row r="46" spans="1:5">
      <c r="A46" s="158" t="s">
        <v>112</v>
      </c>
      <c r="B46" s="691"/>
      <c r="C46" s="691"/>
      <c r="D46" s="690" t="s">
        <v>889</v>
      </c>
      <c r="E46" s="159" t="s">
        <v>389</v>
      </c>
    </row>
    <row r="47" spans="1:5">
      <c r="A47" s="158" t="s">
        <v>928</v>
      </c>
      <c r="B47" s="691"/>
      <c r="C47" s="691"/>
      <c r="D47" s="691"/>
      <c r="E47" s="159" t="s">
        <v>389</v>
      </c>
    </row>
    <row r="48" spans="1:5">
      <c r="A48" s="158" t="s">
        <v>110</v>
      </c>
      <c r="B48" s="691"/>
      <c r="C48" s="691"/>
      <c r="D48" s="691"/>
      <c r="E48" s="159" t="s">
        <v>389</v>
      </c>
    </row>
    <row r="49" spans="1:5">
      <c r="A49" s="158" t="s">
        <v>174</v>
      </c>
      <c r="B49" s="691"/>
      <c r="C49" s="691"/>
      <c r="D49" s="691"/>
      <c r="E49" s="159" t="s">
        <v>389</v>
      </c>
    </row>
    <row r="50" spans="1:5">
      <c r="A50" s="158" t="s">
        <v>150</v>
      </c>
      <c r="B50" s="691"/>
      <c r="C50" s="691"/>
      <c r="D50" s="691"/>
      <c r="E50" s="159" t="s">
        <v>389</v>
      </c>
    </row>
    <row r="51" spans="1:5">
      <c r="A51" s="158" t="s">
        <v>389</v>
      </c>
      <c r="B51" s="691"/>
      <c r="C51" s="691"/>
      <c r="D51" s="691"/>
      <c r="E51" s="159" t="s">
        <v>389</v>
      </c>
    </row>
    <row r="52" spans="1:5">
      <c r="A52" s="158" t="s">
        <v>300</v>
      </c>
      <c r="B52" s="691"/>
      <c r="C52" s="691"/>
      <c r="D52" s="692"/>
      <c r="E52" s="159" t="s">
        <v>389</v>
      </c>
    </row>
    <row r="53" spans="1:5">
      <c r="A53" s="158" t="s">
        <v>871</v>
      </c>
      <c r="B53" s="691"/>
      <c r="C53" s="692"/>
      <c r="D53" s="288" t="s">
        <v>891</v>
      </c>
      <c r="E53" s="159" t="s">
        <v>389</v>
      </c>
    </row>
    <row r="54" spans="1:5">
      <c r="A54" s="158" t="s">
        <v>1131</v>
      </c>
      <c r="B54" s="691"/>
      <c r="C54" s="693" t="s">
        <v>1158</v>
      </c>
      <c r="D54" s="288" t="s">
        <v>888</v>
      </c>
      <c r="E54" s="159" t="s">
        <v>1131</v>
      </c>
    </row>
    <row r="55" spans="1:5">
      <c r="A55" s="158" t="s">
        <v>1066</v>
      </c>
      <c r="B55" s="691"/>
      <c r="C55" s="691"/>
      <c r="D55" s="690" t="s">
        <v>889</v>
      </c>
      <c r="E55" s="159" t="s">
        <v>1131</v>
      </c>
    </row>
    <row r="56" spans="1:5">
      <c r="A56" s="158" t="s">
        <v>1471</v>
      </c>
      <c r="B56" s="691"/>
      <c r="C56" s="691"/>
      <c r="D56" s="691"/>
      <c r="E56" s="159" t="s">
        <v>1131</v>
      </c>
    </row>
    <row r="57" spans="1:5">
      <c r="A57" s="158" t="s">
        <v>103</v>
      </c>
      <c r="B57" s="691"/>
      <c r="C57" s="691"/>
      <c r="D57" s="691"/>
      <c r="E57" s="159" t="s">
        <v>1131</v>
      </c>
    </row>
    <row r="58" spans="1:5">
      <c r="A58" s="158" t="s">
        <v>1072</v>
      </c>
      <c r="B58" s="691"/>
      <c r="C58" s="691"/>
      <c r="D58" s="691"/>
      <c r="E58" s="159" t="s">
        <v>1131</v>
      </c>
    </row>
    <row r="59" spans="1:5">
      <c r="A59" s="158" t="s">
        <v>1131</v>
      </c>
      <c r="B59" s="691"/>
      <c r="C59" s="691"/>
      <c r="D59" s="692"/>
      <c r="E59" s="159" t="s">
        <v>1131</v>
      </c>
    </row>
    <row r="60" spans="1:5">
      <c r="A60" s="158" t="s">
        <v>867</v>
      </c>
      <c r="B60" s="691"/>
      <c r="C60" s="691"/>
      <c r="D60" s="288" t="s">
        <v>891</v>
      </c>
      <c r="E60" s="159" t="s">
        <v>1131</v>
      </c>
    </row>
    <row r="61" spans="1:5">
      <c r="A61" s="158" t="s">
        <v>1281</v>
      </c>
      <c r="B61" s="691"/>
      <c r="C61" s="691"/>
      <c r="D61" s="288" t="s">
        <v>888</v>
      </c>
      <c r="E61" s="159" t="s">
        <v>1281</v>
      </c>
    </row>
    <row r="62" spans="1:5">
      <c r="A62" s="158" t="s">
        <v>1309</v>
      </c>
      <c r="B62" s="691"/>
      <c r="C62" s="691"/>
      <c r="D62" s="690" t="s">
        <v>889</v>
      </c>
      <c r="E62" s="159" t="s">
        <v>1281</v>
      </c>
    </row>
    <row r="63" spans="1:5">
      <c r="A63" s="158" t="s">
        <v>1066</v>
      </c>
      <c r="B63" s="691"/>
      <c r="C63" s="691"/>
      <c r="D63" s="691"/>
      <c r="E63" s="159" t="s">
        <v>1281</v>
      </c>
    </row>
    <row r="64" spans="1:5">
      <c r="A64" s="158" t="s">
        <v>1176</v>
      </c>
      <c r="B64" s="691"/>
      <c r="C64" s="691"/>
      <c r="D64" s="691"/>
      <c r="E64" s="159" t="s">
        <v>1281</v>
      </c>
    </row>
    <row r="65" spans="1:5">
      <c r="A65" s="158" t="s">
        <v>103</v>
      </c>
      <c r="B65" s="691"/>
      <c r="C65" s="691"/>
      <c r="D65" s="691"/>
      <c r="E65" s="159" t="s">
        <v>1281</v>
      </c>
    </row>
    <row r="66" spans="1:5">
      <c r="A66" s="158" t="s">
        <v>1072</v>
      </c>
      <c r="B66" s="691"/>
      <c r="C66" s="691"/>
      <c r="D66" s="692"/>
      <c r="E66" s="159" t="s">
        <v>1281</v>
      </c>
    </row>
    <row r="67" spans="1:5">
      <c r="A67" s="158" t="s">
        <v>867</v>
      </c>
      <c r="B67" s="691"/>
      <c r="C67" s="692"/>
      <c r="D67" s="288" t="s">
        <v>891</v>
      </c>
      <c r="E67" s="159" t="s">
        <v>1281</v>
      </c>
    </row>
    <row r="68" spans="1:5">
      <c r="A68" s="158" t="s">
        <v>900</v>
      </c>
      <c r="B68" s="691"/>
      <c r="C68" s="693" t="s">
        <v>899</v>
      </c>
      <c r="D68" s="288" t="s">
        <v>888</v>
      </c>
      <c r="E68" s="159" t="s">
        <v>901</v>
      </c>
    </row>
    <row r="69" spans="1:5">
      <c r="A69" s="158" t="s">
        <v>900</v>
      </c>
      <c r="B69" s="691"/>
      <c r="C69" s="691"/>
      <c r="D69" s="288" t="s">
        <v>889</v>
      </c>
      <c r="E69" s="159" t="s">
        <v>901</v>
      </c>
    </row>
    <row r="70" spans="1:5">
      <c r="A70" s="158"/>
      <c r="B70" s="691"/>
      <c r="C70" s="691"/>
      <c r="D70" s="288" t="s">
        <v>891</v>
      </c>
      <c r="E70" s="159" t="s">
        <v>901</v>
      </c>
    </row>
    <row r="71" spans="1:5">
      <c r="A71" s="158" t="s">
        <v>387</v>
      </c>
      <c r="B71" s="691"/>
      <c r="C71" s="691"/>
      <c r="D71" s="288" t="s">
        <v>888</v>
      </c>
      <c r="E71" s="159" t="s">
        <v>1159</v>
      </c>
    </row>
    <row r="72" spans="1:5">
      <c r="A72" s="158" t="s">
        <v>387</v>
      </c>
      <c r="B72" s="691"/>
      <c r="C72" s="691"/>
      <c r="D72" s="690" t="s">
        <v>889</v>
      </c>
      <c r="E72" s="159" t="s">
        <v>1159</v>
      </c>
    </row>
    <row r="73" spans="1:5">
      <c r="A73" s="158" t="s">
        <v>106</v>
      </c>
      <c r="B73" s="691"/>
      <c r="C73" s="691"/>
      <c r="D73" s="691"/>
      <c r="E73" s="159" t="s">
        <v>1159</v>
      </c>
    </row>
    <row r="74" spans="1:5">
      <c r="A74" s="158" t="s">
        <v>105</v>
      </c>
      <c r="B74" s="691"/>
      <c r="C74" s="691"/>
      <c r="D74" s="691"/>
      <c r="E74" s="159" t="s">
        <v>1159</v>
      </c>
    </row>
    <row r="75" spans="1:5">
      <c r="A75" s="158" t="s">
        <v>17</v>
      </c>
      <c r="B75" s="691"/>
      <c r="C75" s="691"/>
      <c r="D75" s="692"/>
      <c r="E75" s="159" t="s">
        <v>1159</v>
      </c>
    </row>
    <row r="76" spans="1:5">
      <c r="A76" s="158"/>
      <c r="B76" s="691"/>
      <c r="C76" s="691"/>
      <c r="D76" s="288" t="s">
        <v>891</v>
      </c>
      <c r="E76" s="159" t="s">
        <v>1159</v>
      </c>
    </row>
    <row r="77" spans="1:5">
      <c r="A77" s="158" t="s">
        <v>468</v>
      </c>
      <c r="B77" s="691"/>
      <c r="C77" s="691"/>
      <c r="D77" s="288" t="s">
        <v>888</v>
      </c>
      <c r="E77" s="159" t="s">
        <v>468</v>
      </c>
    </row>
    <row r="78" spans="1:5">
      <c r="A78" s="158" t="s">
        <v>182</v>
      </c>
      <c r="B78" s="691"/>
      <c r="C78" s="691"/>
      <c r="D78" s="690" t="s">
        <v>889</v>
      </c>
      <c r="E78" s="159" t="s">
        <v>468</v>
      </c>
    </row>
    <row r="79" spans="1:5">
      <c r="A79" s="158" t="s">
        <v>468</v>
      </c>
      <c r="B79" s="691"/>
      <c r="C79" s="691"/>
      <c r="D79" s="691"/>
      <c r="E79" s="159" t="s">
        <v>468</v>
      </c>
    </row>
    <row r="80" spans="1:5">
      <c r="A80" s="158" t="s">
        <v>308</v>
      </c>
      <c r="B80" s="691"/>
      <c r="C80" s="691"/>
      <c r="D80" s="692"/>
      <c r="E80" s="159" t="s">
        <v>468</v>
      </c>
    </row>
    <row r="81" spans="1:5">
      <c r="A81" s="158" t="s">
        <v>869</v>
      </c>
      <c r="B81" s="691"/>
      <c r="C81" s="691"/>
      <c r="D81" s="288" t="s">
        <v>891</v>
      </c>
      <c r="E81" s="159" t="s">
        <v>468</v>
      </c>
    </row>
    <row r="82" spans="1:5">
      <c r="A82" s="158" t="s">
        <v>1032</v>
      </c>
      <c r="B82" s="691"/>
      <c r="C82" s="691"/>
      <c r="D82" s="288" t="s">
        <v>888</v>
      </c>
      <c r="E82" s="159" t="s">
        <v>1032</v>
      </c>
    </row>
    <row r="83" spans="1:5">
      <c r="A83" s="158"/>
      <c r="B83" s="691"/>
      <c r="C83" s="691"/>
      <c r="D83" s="288" t="s">
        <v>889</v>
      </c>
      <c r="E83" s="159" t="s">
        <v>1032</v>
      </c>
    </row>
    <row r="84" spans="1:5">
      <c r="A84" s="158" t="s">
        <v>1034</v>
      </c>
      <c r="B84" s="691"/>
      <c r="C84" s="691"/>
      <c r="D84" s="288" t="s">
        <v>891</v>
      </c>
      <c r="E84" s="159" t="s">
        <v>1032</v>
      </c>
    </row>
    <row r="85" spans="1:5">
      <c r="A85" s="158" t="s">
        <v>480</v>
      </c>
      <c r="B85" s="691"/>
      <c r="C85" s="691"/>
      <c r="D85" s="288" t="s">
        <v>888</v>
      </c>
      <c r="E85" s="159" t="s">
        <v>480</v>
      </c>
    </row>
    <row r="86" spans="1:5">
      <c r="A86" s="158" t="s">
        <v>104</v>
      </c>
      <c r="B86" s="691"/>
      <c r="C86" s="691"/>
      <c r="D86" s="690" t="s">
        <v>889</v>
      </c>
      <c r="E86" s="159" t="s">
        <v>480</v>
      </c>
    </row>
    <row r="87" spans="1:5">
      <c r="A87" s="158" t="s">
        <v>291</v>
      </c>
      <c r="B87" s="691"/>
      <c r="C87" s="691"/>
      <c r="D87" s="691"/>
      <c r="E87" s="159" t="s">
        <v>480</v>
      </c>
    </row>
    <row r="88" spans="1:5">
      <c r="A88" s="158" t="s">
        <v>204</v>
      </c>
      <c r="B88" s="691"/>
      <c r="C88" s="691"/>
      <c r="D88" s="691"/>
      <c r="E88" s="159" t="s">
        <v>480</v>
      </c>
    </row>
    <row r="89" spans="1:5">
      <c r="A89" s="158" t="s">
        <v>480</v>
      </c>
      <c r="B89" s="691"/>
      <c r="C89" s="691"/>
      <c r="D89" s="692"/>
      <c r="E89" s="159" t="s">
        <v>480</v>
      </c>
    </row>
    <row r="90" spans="1:5">
      <c r="A90" s="158" t="s">
        <v>870</v>
      </c>
      <c r="B90" s="691"/>
      <c r="C90" s="691"/>
      <c r="D90" s="288" t="s">
        <v>891</v>
      </c>
      <c r="E90" s="159" t="s">
        <v>480</v>
      </c>
    </row>
    <row r="91" spans="1:5">
      <c r="A91" s="158" t="s">
        <v>902</v>
      </c>
      <c r="B91" s="691"/>
      <c r="C91" s="691"/>
      <c r="D91" s="288" t="s">
        <v>888</v>
      </c>
      <c r="E91" s="159" t="s">
        <v>902</v>
      </c>
    </row>
    <row r="92" spans="1:5">
      <c r="A92" s="158" t="s">
        <v>902</v>
      </c>
      <c r="B92" s="691"/>
      <c r="C92" s="691"/>
      <c r="D92" s="690" t="s">
        <v>889</v>
      </c>
      <c r="E92" s="159" t="s">
        <v>902</v>
      </c>
    </row>
    <row r="93" spans="1:5">
      <c r="A93" s="158" t="s">
        <v>1017</v>
      </c>
      <c r="B93" s="691"/>
      <c r="C93" s="691"/>
      <c r="D93" s="691"/>
      <c r="E93" s="159" t="s">
        <v>902</v>
      </c>
    </row>
    <row r="94" spans="1:5">
      <c r="A94" s="158" t="s">
        <v>158</v>
      </c>
      <c r="B94" s="691"/>
      <c r="C94" s="691"/>
      <c r="D94" s="691"/>
      <c r="E94" s="159" t="s">
        <v>902</v>
      </c>
    </row>
    <row r="95" spans="1:5">
      <c r="A95" s="158" t="s">
        <v>922</v>
      </c>
      <c r="B95" s="691"/>
      <c r="C95" s="691"/>
      <c r="D95" s="691"/>
      <c r="E95" s="159" t="s">
        <v>902</v>
      </c>
    </row>
    <row r="96" spans="1:5">
      <c r="A96" s="158" t="s">
        <v>85</v>
      </c>
      <c r="B96" s="691"/>
      <c r="C96" s="691"/>
      <c r="D96" s="691"/>
      <c r="E96" s="159" t="s">
        <v>902</v>
      </c>
    </row>
    <row r="97" spans="1:5">
      <c r="A97" s="158" t="s">
        <v>73</v>
      </c>
      <c r="B97" s="691"/>
      <c r="C97" s="691"/>
      <c r="D97" s="691"/>
      <c r="E97" s="159" t="s">
        <v>902</v>
      </c>
    </row>
    <row r="98" spans="1:5">
      <c r="A98" s="158" t="s">
        <v>1160</v>
      </c>
      <c r="B98" s="691"/>
      <c r="C98" s="691"/>
      <c r="D98" s="692"/>
      <c r="E98" s="159" t="s">
        <v>902</v>
      </c>
    </row>
    <row r="99" spans="1:5">
      <c r="A99" s="158" t="s">
        <v>864</v>
      </c>
      <c r="B99" s="691"/>
      <c r="C99" s="691"/>
      <c r="D99" s="288" t="s">
        <v>891</v>
      </c>
      <c r="E99" s="159" t="s">
        <v>902</v>
      </c>
    </row>
    <row r="100" spans="1:5">
      <c r="A100" s="158" t="s">
        <v>1200</v>
      </c>
      <c r="B100" s="691"/>
      <c r="C100" s="691"/>
      <c r="D100" s="288" t="s">
        <v>888</v>
      </c>
      <c r="E100" s="159" t="s">
        <v>1200</v>
      </c>
    </row>
    <row r="101" spans="1:5">
      <c r="A101" s="158" t="s">
        <v>1180</v>
      </c>
      <c r="B101" s="691"/>
      <c r="C101" s="691"/>
      <c r="D101" s="690" t="s">
        <v>889</v>
      </c>
      <c r="E101" s="159" t="s">
        <v>1200</v>
      </c>
    </row>
    <row r="102" spans="1:5">
      <c r="A102" s="158" t="s">
        <v>1061</v>
      </c>
      <c r="B102" s="691"/>
      <c r="C102" s="691"/>
      <c r="D102" s="692"/>
      <c r="E102" s="159" t="s">
        <v>1200</v>
      </c>
    </row>
    <row r="103" spans="1:5">
      <c r="A103" s="158" t="s">
        <v>864</v>
      </c>
      <c r="B103" s="691"/>
      <c r="C103" s="691"/>
      <c r="D103" s="288" t="s">
        <v>891</v>
      </c>
      <c r="E103" s="159" t="s">
        <v>1200</v>
      </c>
    </row>
    <row r="104" spans="1:5">
      <c r="A104" s="158" t="s">
        <v>390</v>
      </c>
      <c r="B104" s="691"/>
      <c r="C104" s="691"/>
      <c r="D104" s="288" t="s">
        <v>888</v>
      </c>
      <c r="E104" s="159" t="s">
        <v>390</v>
      </c>
    </row>
    <row r="105" spans="1:5">
      <c r="A105" s="158" t="s">
        <v>390</v>
      </c>
      <c r="B105" s="691"/>
      <c r="C105" s="691"/>
      <c r="D105" s="690" t="s">
        <v>889</v>
      </c>
      <c r="E105" s="159" t="s">
        <v>390</v>
      </c>
    </row>
    <row r="106" spans="1:5">
      <c r="A106" s="158" t="s">
        <v>311</v>
      </c>
      <c r="B106" s="691"/>
      <c r="C106" s="691"/>
      <c r="D106" s="691"/>
      <c r="E106" s="159" t="s">
        <v>390</v>
      </c>
    </row>
    <row r="107" spans="1:5">
      <c r="A107" s="158" t="s">
        <v>111</v>
      </c>
      <c r="B107" s="691"/>
      <c r="C107" s="691"/>
      <c r="D107" s="691"/>
      <c r="E107" s="159" t="s">
        <v>390</v>
      </c>
    </row>
    <row r="108" spans="1:5">
      <c r="A108" s="158" t="s">
        <v>16</v>
      </c>
      <c r="B108" s="691"/>
      <c r="C108" s="691"/>
      <c r="D108" s="691"/>
      <c r="E108" s="159" t="s">
        <v>390</v>
      </c>
    </row>
    <row r="109" spans="1:5">
      <c r="A109" s="158" t="s">
        <v>257</v>
      </c>
      <c r="B109" s="691"/>
      <c r="C109" s="691"/>
      <c r="D109" s="691"/>
      <c r="E109" s="159" t="s">
        <v>390</v>
      </c>
    </row>
    <row r="110" spans="1:5">
      <c r="A110" s="158" t="s">
        <v>310</v>
      </c>
      <c r="B110" s="691"/>
      <c r="C110" s="691"/>
      <c r="D110" s="691"/>
      <c r="E110" s="159" t="s">
        <v>390</v>
      </c>
    </row>
    <row r="111" spans="1:5">
      <c r="A111" s="158" t="s">
        <v>299</v>
      </c>
      <c r="B111" s="691"/>
      <c r="C111" s="691"/>
      <c r="D111" s="692"/>
      <c r="E111" s="159" t="s">
        <v>390</v>
      </c>
    </row>
    <row r="112" spans="1:5">
      <c r="A112" s="158" t="s">
        <v>871</v>
      </c>
      <c r="B112" s="691"/>
      <c r="C112" s="692"/>
      <c r="D112" s="288" t="s">
        <v>891</v>
      </c>
      <c r="E112" s="159" t="s">
        <v>390</v>
      </c>
    </row>
    <row r="113" spans="1:5">
      <c r="A113" s="158" t="s">
        <v>1162</v>
      </c>
      <c r="B113" s="691"/>
      <c r="C113" s="693" t="s">
        <v>1161</v>
      </c>
      <c r="D113" s="288" t="s">
        <v>888</v>
      </c>
      <c r="E113" s="159" t="s">
        <v>1162</v>
      </c>
    </row>
    <row r="114" spans="1:5">
      <c r="A114" s="158" t="s">
        <v>91</v>
      </c>
      <c r="B114" s="691"/>
      <c r="C114" s="691"/>
      <c r="D114" s="690" t="s">
        <v>889</v>
      </c>
      <c r="E114" s="159" t="s">
        <v>1162</v>
      </c>
    </row>
    <row r="115" spans="1:5">
      <c r="A115" s="158" t="s">
        <v>1250</v>
      </c>
      <c r="B115" s="691"/>
      <c r="C115" s="691"/>
      <c r="D115" s="691"/>
      <c r="E115" s="159" t="s">
        <v>1162</v>
      </c>
    </row>
    <row r="116" spans="1:5">
      <c r="A116" s="158" t="s">
        <v>1162</v>
      </c>
      <c r="B116" s="691"/>
      <c r="C116" s="691"/>
      <c r="D116" s="691"/>
      <c r="E116" s="159" t="s">
        <v>1162</v>
      </c>
    </row>
    <row r="117" spans="1:5">
      <c r="A117" s="158" t="s">
        <v>304</v>
      </c>
      <c r="B117" s="691"/>
      <c r="C117" s="691"/>
      <c r="D117" s="692"/>
      <c r="E117" s="159" t="s">
        <v>1162</v>
      </c>
    </row>
    <row r="118" spans="1:5">
      <c r="A118" s="158" t="s">
        <v>1163</v>
      </c>
      <c r="B118" s="691"/>
      <c r="C118" s="692"/>
      <c r="D118" s="288" t="s">
        <v>891</v>
      </c>
      <c r="E118" s="159" t="s">
        <v>1162</v>
      </c>
    </row>
    <row r="119" spans="1:5">
      <c r="A119" s="158" t="s">
        <v>383</v>
      </c>
      <c r="B119" s="691"/>
      <c r="C119" s="693" t="s">
        <v>903</v>
      </c>
      <c r="D119" s="288" t="s">
        <v>888</v>
      </c>
      <c r="E119" s="159" t="s">
        <v>383</v>
      </c>
    </row>
    <row r="120" spans="1:5">
      <c r="A120" s="158" t="s">
        <v>1164</v>
      </c>
      <c r="B120" s="691"/>
      <c r="C120" s="691"/>
      <c r="D120" s="690" t="s">
        <v>889</v>
      </c>
      <c r="E120" s="159" t="s">
        <v>383</v>
      </c>
    </row>
    <row r="121" spans="1:5">
      <c r="A121" s="158" t="s">
        <v>464</v>
      </c>
      <c r="B121" s="691"/>
      <c r="C121" s="691"/>
      <c r="D121" s="691"/>
      <c r="E121" s="159" t="s">
        <v>383</v>
      </c>
    </row>
    <row r="122" spans="1:5">
      <c r="A122" s="158" t="s">
        <v>383</v>
      </c>
      <c r="B122" s="691"/>
      <c r="C122" s="691"/>
      <c r="D122" s="692"/>
      <c r="E122" s="159" t="s">
        <v>383</v>
      </c>
    </row>
    <row r="123" spans="1:5">
      <c r="A123" s="158" t="s">
        <v>863</v>
      </c>
      <c r="B123" s="691"/>
      <c r="C123" s="691"/>
      <c r="D123" s="288" t="s">
        <v>891</v>
      </c>
      <c r="E123" s="159" t="s">
        <v>383</v>
      </c>
    </row>
    <row r="124" spans="1:5">
      <c r="A124" s="158" t="s">
        <v>1032</v>
      </c>
      <c r="B124" s="691"/>
      <c r="C124" s="691"/>
      <c r="D124" s="288" t="s">
        <v>888</v>
      </c>
      <c r="E124" s="159" t="s">
        <v>1165</v>
      </c>
    </row>
    <row r="125" spans="1:5">
      <c r="A125" s="158" t="s">
        <v>1032</v>
      </c>
      <c r="B125" s="691"/>
      <c r="C125" s="691"/>
      <c r="D125" s="690" t="s">
        <v>889</v>
      </c>
      <c r="E125" s="159" t="s">
        <v>1165</v>
      </c>
    </row>
    <row r="126" spans="1:5">
      <c r="A126" s="158" t="s">
        <v>1061</v>
      </c>
      <c r="B126" s="691"/>
      <c r="C126" s="691"/>
      <c r="D126" s="691"/>
      <c r="E126" s="159" t="s">
        <v>1165</v>
      </c>
    </row>
    <row r="127" spans="1:5">
      <c r="A127" s="158" t="s">
        <v>1071</v>
      </c>
      <c r="B127" s="691"/>
      <c r="C127" s="691"/>
      <c r="D127" s="692"/>
      <c r="E127" s="159" t="s">
        <v>1165</v>
      </c>
    </row>
    <row r="128" spans="1:5">
      <c r="A128" s="158"/>
      <c r="B128" s="691"/>
      <c r="C128" s="691"/>
      <c r="D128" s="288" t="s">
        <v>891</v>
      </c>
      <c r="E128" s="159" t="s">
        <v>1165</v>
      </c>
    </row>
    <row r="129" spans="1:5">
      <c r="A129" s="158" t="s">
        <v>384</v>
      </c>
      <c r="B129" s="691"/>
      <c r="C129" s="691"/>
      <c r="D129" s="288" t="s">
        <v>888</v>
      </c>
      <c r="E129" s="159" t="s">
        <v>384</v>
      </c>
    </row>
    <row r="130" spans="1:5" s="160" customFormat="1">
      <c r="A130" s="158" t="s">
        <v>1182</v>
      </c>
      <c r="B130" s="691"/>
      <c r="C130" s="691"/>
      <c r="D130" s="690" t="s">
        <v>889</v>
      </c>
      <c r="E130" s="159" t="s">
        <v>384</v>
      </c>
    </row>
    <row r="131" spans="1:5">
      <c r="A131" s="158" t="s">
        <v>82</v>
      </c>
      <c r="B131" s="691"/>
      <c r="C131" s="691"/>
      <c r="D131" s="691"/>
      <c r="E131" s="159" t="s">
        <v>384</v>
      </c>
    </row>
    <row r="132" spans="1:5">
      <c r="A132" s="158" t="s">
        <v>138</v>
      </c>
      <c r="B132" s="691"/>
      <c r="C132" s="691"/>
      <c r="D132" s="691"/>
      <c r="E132" s="159" t="s">
        <v>384</v>
      </c>
    </row>
    <row r="133" spans="1:5">
      <c r="A133" s="158" t="s">
        <v>384</v>
      </c>
      <c r="B133" s="691"/>
      <c r="C133" s="691"/>
      <c r="D133" s="691"/>
      <c r="E133" s="159" t="s">
        <v>384</v>
      </c>
    </row>
    <row r="134" spans="1:5">
      <c r="A134" s="158" t="s">
        <v>290</v>
      </c>
      <c r="B134" s="691"/>
      <c r="C134" s="691"/>
      <c r="D134" s="691"/>
      <c r="E134" s="159" t="s">
        <v>384</v>
      </c>
    </row>
    <row r="135" spans="1:5">
      <c r="A135" s="158" t="s">
        <v>255</v>
      </c>
      <c r="B135" s="691"/>
      <c r="C135" s="691"/>
      <c r="D135" s="692"/>
      <c r="E135" s="159" t="s">
        <v>384</v>
      </c>
    </row>
    <row r="136" spans="1:5">
      <c r="A136" s="158" t="s">
        <v>798</v>
      </c>
      <c r="B136" s="691"/>
      <c r="C136" s="691"/>
      <c r="D136" s="288" t="s">
        <v>891</v>
      </c>
      <c r="E136" s="159" t="s">
        <v>384</v>
      </c>
    </row>
    <row r="137" spans="1:5">
      <c r="A137" s="158" t="s">
        <v>385</v>
      </c>
      <c r="B137" s="691"/>
      <c r="C137" s="691"/>
      <c r="D137" s="288" t="s">
        <v>888</v>
      </c>
      <c r="E137" s="159" t="s">
        <v>385</v>
      </c>
    </row>
    <row r="138" spans="1:5">
      <c r="A138" s="158" t="s">
        <v>254</v>
      </c>
      <c r="B138" s="691"/>
      <c r="C138" s="691"/>
      <c r="D138" s="690" t="s">
        <v>889</v>
      </c>
      <c r="E138" s="159" t="s">
        <v>385</v>
      </c>
    </row>
    <row r="139" spans="1:5">
      <c r="A139" s="158" t="s">
        <v>385</v>
      </c>
      <c r="B139" s="691"/>
      <c r="C139" s="691"/>
      <c r="D139" s="691"/>
      <c r="E139" s="159" t="s">
        <v>385</v>
      </c>
    </row>
    <row r="140" spans="1:5">
      <c r="A140" s="158" t="s">
        <v>293</v>
      </c>
      <c r="B140" s="691"/>
      <c r="C140" s="691"/>
      <c r="D140" s="691"/>
      <c r="E140" s="159" t="s">
        <v>385</v>
      </c>
    </row>
    <row r="141" spans="1:5">
      <c r="A141" s="158" t="s">
        <v>81</v>
      </c>
      <c r="B141" s="691"/>
      <c r="C141" s="691"/>
      <c r="D141" s="691"/>
      <c r="E141" s="159" t="s">
        <v>385</v>
      </c>
    </row>
    <row r="142" spans="1:5">
      <c r="A142" s="158" t="s">
        <v>297</v>
      </c>
      <c r="B142" s="691"/>
      <c r="C142" s="691"/>
      <c r="D142" s="692"/>
      <c r="E142" s="159" t="s">
        <v>385</v>
      </c>
    </row>
    <row r="143" spans="1:5">
      <c r="A143" s="158" t="s">
        <v>798</v>
      </c>
      <c r="B143" s="691"/>
      <c r="C143" s="691"/>
      <c r="D143" s="288" t="s">
        <v>891</v>
      </c>
      <c r="E143" s="159" t="s">
        <v>385</v>
      </c>
    </row>
    <row r="144" spans="1:5">
      <c r="A144" s="158" t="s">
        <v>797</v>
      </c>
      <c r="B144" s="691"/>
      <c r="C144" s="691"/>
      <c r="D144" s="288" t="s">
        <v>888</v>
      </c>
      <c r="E144" s="159" t="s">
        <v>797</v>
      </c>
    </row>
    <row r="145" spans="1:5">
      <c r="A145" s="158" t="s">
        <v>72</v>
      </c>
      <c r="B145" s="691"/>
      <c r="C145" s="691"/>
      <c r="D145" s="690" t="s">
        <v>889</v>
      </c>
      <c r="E145" s="159" t="s">
        <v>797</v>
      </c>
    </row>
    <row r="146" spans="1:5">
      <c r="A146" s="158" t="s">
        <v>797</v>
      </c>
      <c r="B146" s="691"/>
      <c r="C146" s="691"/>
      <c r="D146" s="691"/>
      <c r="E146" s="159" t="s">
        <v>797</v>
      </c>
    </row>
    <row r="147" spans="1:5">
      <c r="A147" s="158" t="s">
        <v>1146</v>
      </c>
      <c r="B147" s="691"/>
      <c r="C147" s="691"/>
      <c r="D147" s="691"/>
      <c r="E147" s="159" t="s">
        <v>797</v>
      </c>
    </row>
    <row r="148" spans="1:5">
      <c r="A148" s="158" t="s">
        <v>904</v>
      </c>
      <c r="B148" s="691"/>
      <c r="C148" s="691"/>
      <c r="D148" s="692"/>
      <c r="E148" s="159" t="s">
        <v>797</v>
      </c>
    </row>
    <row r="149" spans="1:5">
      <c r="A149" s="158" t="s">
        <v>862</v>
      </c>
      <c r="B149" s="691"/>
      <c r="C149" s="691"/>
      <c r="D149" s="288" t="s">
        <v>891</v>
      </c>
      <c r="E149" s="159" t="s">
        <v>797</v>
      </c>
    </row>
    <row r="150" spans="1:5">
      <c r="A150" s="158" t="s">
        <v>476</v>
      </c>
      <c r="B150" s="691"/>
      <c r="C150" s="691"/>
      <c r="D150" s="288" t="s">
        <v>888</v>
      </c>
      <c r="E150" s="159" t="s">
        <v>476</v>
      </c>
    </row>
    <row r="151" spans="1:5">
      <c r="A151" s="158" t="s">
        <v>479</v>
      </c>
      <c r="B151" s="691"/>
      <c r="C151" s="691"/>
      <c r="D151" s="690" t="s">
        <v>889</v>
      </c>
      <c r="E151" s="159" t="s">
        <v>476</v>
      </c>
    </row>
    <row r="152" spans="1:5">
      <c r="A152" s="158" t="s">
        <v>662</v>
      </c>
      <c r="B152" s="691"/>
      <c r="C152" s="691"/>
      <c r="D152" s="691"/>
      <c r="E152" s="159" t="s">
        <v>476</v>
      </c>
    </row>
    <row r="153" spans="1:5">
      <c r="A153" s="158" t="s">
        <v>476</v>
      </c>
      <c r="B153" s="691"/>
      <c r="C153" s="691"/>
      <c r="D153" s="691"/>
      <c r="E153" s="159" t="s">
        <v>476</v>
      </c>
    </row>
    <row r="154" spans="1:5">
      <c r="A154" s="158" t="s">
        <v>261</v>
      </c>
      <c r="B154" s="691"/>
      <c r="C154" s="691"/>
      <c r="D154" s="691"/>
      <c r="E154" s="159" t="s">
        <v>476</v>
      </c>
    </row>
    <row r="155" spans="1:5">
      <c r="A155" s="158" t="s">
        <v>676</v>
      </c>
      <c r="B155" s="691"/>
      <c r="C155" s="691"/>
      <c r="D155" s="692"/>
      <c r="E155" s="159" t="s">
        <v>476</v>
      </c>
    </row>
    <row r="156" spans="1:5">
      <c r="A156" s="158" t="s">
        <v>862</v>
      </c>
      <c r="B156" s="691"/>
      <c r="C156" s="691"/>
      <c r="D156" s="288" t="s">
        <v>891</v>
      </c>
      <c r="E156" s="159" t="s">
        <v>476</v>
      </c>
    </row>
    <row r="157" spans="1:5">
      <c r="A157" s="158" t="s">
        <v>1166</v>
      </c>
      <c r="B157" s="691"/>
      <c r="C157" s="691"/>
      <c r="D157" s="288" t="s">
        <v>888</v>
      </c>
      <c r="E157" s="159" t="s">
        <v>1166</v>
      </c>
    </row>
    <row r="158" spans="1:5">
      <c r="A158" s="158" t="s">
        <v>88</v>
      </c>
      <c r="B158" s="691"/>
      <c r="C158" s="691"/>
      <c r="D158" s="690" t="s">
        <v>889</v>
      </c>
      <c r="E158" s="159" t="s">
        <v>1166</v>
      </c>
    </row>
    <row r="159" spans="1:5">
      <c r="A159" s="158" t="s">
        <v>1166</v>
      </c>
      <c r="B159" s="691"/>
      <c r="C159" s="691"/>
      <c r="D159" s="691"/>
      <c r="E159" s="159" t="s">
        <v>1166</v>
      </c>
    </row>
    <row r="160" spans="1:5">
      <c r="A160" s="158" t="s">
        <v>90</v>
      </c>
      <c r="B160" s="691"/>
      <c r="C160" s="691"/>
      <c r="D160" s="692"/>
      <c r="E160" s="159" t="s">
        <v>1166</v>
      </c>
    </row>
    <row r="161" spans="1:5">
      <c r="A161" s="158" t="s">
        <v>1163</v>
      </c>
      <c r="B161" s="691"/>
      <c r="C161" s="691"/>
      <c r="D161" s="288" t="s">
        <v>891</v>
      </c>
      <c r="E161" s="159" t="s">
        <v>1166</v>
      </c>
    </row>
    <row r="162" spans="1:5">
      <c r="A162" s="158" t="s">
        <v>644</v>
      </c>
      <c r="B162" s="691"/>
      <c r="C162" s="691"/>
      <c r="D162" s="288" t="s">
        <v>888</v>
      </c>
      <c r="E162" s="159" t="s">
        <v>644</v>
      </c>
    </row>
    <row r="163" spans="1:5">
      <c r="A163" s="158" t="s">
        <v>651</v>
      </c>
      <c r="B163" s="691"/>
      <c r="C163" s="691"/>
      <c r="D163" s="690" t="s">
        <v>889</v>
      </c>
      <c r="E163" s="159" t="s">
        <v>644</v>
      </c>
    </row>
    <row r="164" spans="1:5">
      <c r="A164" s="158" t="s">
        <v>157</v>
      </c>
      <c r="B164" s="691"/>
      <c r="C164" s="691"/>
      <c r="D164" s="691"/>
      <c r="E164" s="159" t="s">
        <v>644</v>
      </c>
    </row>
    <row r="165" spans="1:5">
      <c r="A165" s="158" t="s">
        <v>248</v>
      </c>
      <c r="B165" s="691"/>
      <c r="C165" s="691"/>
      <c r="D165" s="691"/>
      <c r="E165" s="159" t="s">
        <v>644</v>
      </c>
    </row>
    <row r="166" spans="1:5">
      <c r="A166" s="158" t="s">
        <v>260</v>
      </c>
      <c r="B166" s="691"/>
      <c r="C166" s="691"/>
      <c r="D166" s="691"/>
      <c r="E166" s="159" t="s">
        <v>644</v>
      </c>
    </row>
    <row r="167" spans="1:5">
      <c r="A167" s="158" t="s">
        <v>644</v>
      </c>
      <c r="B167" s="691"/>
      <c r="C167" s="691"/>
      <c r="D167" s="691"/>
      <c r="E167" s="159" t="s">
        <v>644</v>
      </c>
    </row>
    <row r="168" spans="1:5">
      <c r="A168" s="158" t="s">
        <v>258</v>
      </c>
      <c r="B168" s="691"/>
      <c r="C168" s="691"/>
      <c r="D168" s="692"/>
      <c r="E168" s="159" t="s">
        <v>644</v>
      </c>
    </row>
    <row r="169" spans="1:5">
      <c r="A169" s="158"/>
      <c r="B169" s="691"/>
      <c r="C169" s="691"/>
      <c r="D169" s="288" t="s">
        <v>891</v>
      </c>
      <c r="E169" s="159" t="s">
        <v>644</v>
      </c>
    </row>
    <row r="170" spans="1:5">
      <c r="A170" s="158" t="s">
        <v>386</v>
      </c>
      <c r="B170" s="691"/>
      <c r="C170" s="691"/>
      <c r="D170" s="288" t="s">
        <v>888</v>
      </c>
      <c r="E170" s="159" t="s">
        <v>386</v>
      </c>
    </row>
    <row r="171" spans="1:5">
      <c r="A171" s="158" t="s">
        <v>100</v>
      </c>
      <c r="B171" s="691"/>
      <c r="C171" s="691"/>
      <c r="D171" s="690" t="s">
        <v>889</v>
      </c>
      <c r="E171" s="159" t="s">
        <v>386</v>
      </c>
    </row>
    <row r="172" spans="1:5">
      <c r="A172" s="158" t="s">
        <v>101</v>
      </c>
      <c r="B172" s="691"/>
      <c r="C172" s="691"/>
      <c r="D172" s="691"/>
      <c r="E172" s="159" t="s">
        <v>386</v>
      </c>
    </row>
    <row r="173" spans="1:5">
      <c r="A173" s="158" t="s">
        <v>386</v>
      </c>
      <c r="B173" s="691"/>
      <c r="C173" s="691"/>
      <c r="D173" s="691"/>
      <c r="E173" s="159" t="s">
        <v>386</v>
      </c>
    </row>
    <row r="174" spans="1:5">
      <c r="A174" s="158" t="s">
        <v>298</v>
      </c>
      <c r="B174" s="691"/>
      <c r="C174" s="691"/>
      <c r="D174" s="691"/>
      <c r="E174" s="159" t="s">
        <v>386</v>
      </c>
    </row>
    <row r="175" spans="1:5">
      <c r="A175" s="158" t="s">
        <v>96</v>
      </c>
      <c r="B175" s="691"/>
      <c r="C175" s="691"/>
      <c r="D175" s="692"/>
      <c r="E175" s="159" t="s">
        <v>386</v>
      </c>
    </row>
    <row r="176" spans="1:5">
      <c r="A176" s="158" t="s">
        <v>866</v>
      </c>
      <c r="B176" s="692"/>
      <c r="C176" s="692"/>
      <c r="D176" s="288" t="s">
        <v>891</v>
      </c>
      <c r="E176" s="159" t="s">
        <v>386</v>
      </c>
    </row>
    <row r="177" spans="1:5">
      <c r="A177" s="158" t="s">
        <v>393</v>
      </c>
      <c r="B177" s="693" t="s">
        <v>905</v>
      </c>
      <c r="C177" s="693" t="s">
        <v>906</v>
      </c>
      <c r="D177" s="288" t="s">
        <v>888</v>
      </c>
      <c r="E177" s="159" t="s">
        <v>393</v>
      </c>
    </row>
    <row r="178" spans="1:5">
      <c r="A178" s="158" t="s">
        <v>25</v>
      </c>
      <c r="B178" s="691"/>
      <c r="C178" s="691"/>
      <c r="D178" s="690" t="s">
        <v>889</v>
      </c>
      <c r="E178" s="159" t="s">
        <v>393</v>
      </c>
    </row>
    <row r="179" spans="1:5">
      <c r="A179" s="158" t="s">
        <v>125</v>
      </c>
      <c r="B179" s="691"/>
      <c r="C179" s="691"/>
      <c r="D179" s="691"/>
      <c r="E179" s="159" t="s">
        <v>393</v>
      </c>
    </row>
    <row r="180" spans="1:5">
      <c r="A180" s="158" t="s">
        <v>126</v>
      </c>
      <c r="B180" s="691"/>
      <c r="C180" s="691"/>
      <c r="D180" s="691"/>
      <c r="E180" s="159" t="s">
        <v>393</v>
      </c>
    </row>
    <row r="181" spans="1:5">
      <c r="A181" s="158" t="s">
        <v>674</v>
      </c>
      <c r="B181" s="691"/>
      <c r="C181" s="691"/>
      <c r="D181" s="691"/>
      <c r="E181" s="159" t="s">
        <v>393</v>
      </c>
    </row>
    <row r="182" spans="1:5">
      <c r="A182" s="158" t="s">
        <v>393</v>
      </c>
      <c r="B182" s="691"/>
      <c r="C182" s="691"/>
      <c r="D182" s="691"/>
      <c r="E182" s="159" t="s">
        <v>393</v>
      </c>
    </row>
    <row r="183" spans="1:5">
      <c r="A183" s="158" t="s">
        <v>265</v>
      </c>
      <c r="B183" s="691"/>
      <c r="C183" s="691"/>
      <c r="D183" s="692"/>
      <c r="E183" s="159" t="s">
        <v>393</v>
      </c>
    </row>
    <row r="184" spans="1:5">
      <c r="A184" s="158" t="s">
        <v>856</v>
      </c>
      <c r="B184" s="691"/>
      <c r="C184" s="691"/>
      <c r="D184" s="288" t="s">
        <v>891</v>
      </c>
      <c r="E184" s="159" t="s">
        <v>393</v>
      </c>
    </row>
    <row r="185" spans="1:5">
      <c r="A185" s="158" t="s">
        <v>394</v>
      </c>
      <c r="B185" s="691"/>
      <c r="C185" s="691"/>
      <c r="D185" s="288" t="s">
        <v>888</v>
      </c>
      <c r="E185" s="159" t="s">
        <v>394</v>
      </c>
    </row>
    <row r="186" spans="1:5">
      <c r="A186" s="158" t="s">
        <v>394</v>
      </c>
      <c r="B186" s="691"/>
      <c r="C186" s="691"/>
      <c r="D186" s="690" t="s">
        <v>889</v>
      </c>
      <c r="E186" s="159" t="s">
        <v>394</v>
      </c>
    </row>
    <row r="187" spans="1:5">
      <c r="A187" s="158" t="s">
        <v>296</v>
      </c>
      <c r="B187" s="691"/>
      <c r="C187" s="691"/>
      <c r="D187" s="691"/>
      <c r="E187" s="159" t="s">
        <v>394</v>
      </c>
    </row>
    <row r="188" spans="1:5">
      <c r="A188" s="158" t="s">
        <v>27</v>
      </c>
      <c r="B188" s="691"/>
      <c r="C188" s="691"/>
      <c r="D188" s="691"/>
      <c r="E188" s="159" t="s">
        <v>394</v>
      </c>
    </row>
    <row r="189" spans="1:5">
      <c r="A189" s="158" t="s">
        <v>275</v>
      </c>
      <c r="B189" s="691"/>
      <c r="C189" s="691"/>
      <c r="D189" s="691"/>
      <c r="E189" s="159" t="s">
        <v>394</v>
      </c>
    </row>
    <row r="190" spans="1:5">
      <c r="A190" s="158" t="s">
        <v>485</v>
      </c>
      <c r="B190" s="691"/>
      <c r="C190" s="691"/>
      <c r="D190" s="691"/>
      <c r="E190" s="159" t="s">
        <v>394</v>
      </c>
    </row>
    <row r="191" spans="1:5">
      <c r="A191" s="158" t="s">
        <v>1134</v>
      </c>
      <c r="B191" s="691"/>
      <c r="C191" s="691"/>
      <c r="D191" s="692"/>
      <c r="E191" s="159" t="s">
        <v>394</v>
      </c>
    </row>
    <row r="192" spans="1:5">
      <c r="A192" s="158" t="s">
        <v>856</v>
      </c>
      <c r="B192" s="691"/>
      <c r="C192" s="691"/>
      <c r="D192" s="288" t="s">
        <v>891</v>
      </c>
      <c r="E192" s="159" t="s">
        <v>394</v>
      </c>
    </row>
    <row r="193" spans="1:5">
      <c r="A193" s="158" t="s">
        <v>395</v>
      </c>
      <c r="B193" s="691"/>
      <c r="C193" s="691"/>
      <c r="D193" s="288" t="s">
        <v>888</v>
      </c>
      <c r="E193" s="159" t="s">
        <v>395</v>
      </c>
    </row>
    <row r="194" spans="1:5">
      <c r="A194" s="158" t="s">
        <v>641</v>
      </c>
      <c r="B194" s="691"/>
      <c r="C194" s="691"/>
      <c r="D194" s="690" t="s">
        <v>889</v>
      </c>
      <c r="E194" s="159" t="s">
        <v>395</v>
      </c>
    </row>
    <row r="195" spans="1:5">
      <c r="A195" s="158" t="s">
        <v>395</v>
      </c>
      <c r="B195" s="691"/>
      <c r="C195" s="691"/>
      <c r="D195" s="691"/>
      <c r="E195" s="159" t="s">
        <v>395</v>
      </c>
    </row>
    <row r="196" spans="1:5">
      <c r="A196" s="158" t="s">
        <v>267</v>
      </c>
      <c r="B196" s="691"/>
      <c r="C196" s="691"/>
      <c r="D196" s="691"/>
      <c r="E196" s="159" t="s">
        <v>395</v>
      </c>
    </row>
    <row r="197" spans="1:5">
      <c r="A197" s="158" t="s">
        <v>163</v>
      </c>
      <c r="B197" s="691"/>
      <c r="C197" s="691"/>
      <c r="D197" s="691"/>
      <c r="E197" s="159" t="s">
        <v>395</v>
      </c>
    </row>
    <row r="198" spans="1:5">
      <c r="A198" s="158" t="s">
        <v>180</v>
      </c>
      <c r="B198" s="691"/>
      <c r="C198" s="691"/>
      <c r="D198" s="691"/>
      <c r="E198" s="159" t="s">
        <v>395</v>
      </c>
    </row>
    <row r="199" spans="1:5">
      <c r="A199" s="158" t="s">
        <v>296</v>
      </c>
      <c r="B199" s="691"/>
      <c r="C199" s="691"/>
      <c r="D199" s="691"/>
      <c r="E199" s="159" t="s">
        <v>395</v>
      </c>
    </row>
    <row r="200" spans="1:5">
      <c r="A200" s="158" t="s">
        <v>144</v>
      </c>
      <c r="B200" s="691"/>
      <c r="C200" s="691"/>
      <c r="D200" s="691"/>
      <c r="E200" s="159" t="s">
        <v>395</v>
      </c>
    </row>
    <row r="201" spans="1:5">
      <c r="A201" s="158" t="s">
        <v>27</v>
      </c>
      <c r="B201" s="691"/>
      <c r="C201" s="691"/>
      <c r="D201" s="691"/>
      <c r="E201" s="159" t="s">
        <v>395</v>
      </c>
    </row>
    <row r="202" spans="1:5">
      <c r="A202" s="158" t="s">
        <v>250</v>
      </c>
      <c r="B202" s="691"/>
      <c r="C202" s="691"/>
      <c r="D202" s="692"/>
      <c r="E202" s="159" t="s">
        <v>395</v>
      </c>
    </row>
    <row r="203" spans="1:5">
      <c r="A203" s="158" t="s">
        <v>857</v>
      </c>
      <c r="B203" s="691"/>
      <c r="C203" s="691"/>
      <c r="D203" s="288" t="s">
        <v>891</v>
      </c>
      <c r="E203" s="159" t="s">
        <v>395</v>
      </c>
    </row>
    <row r="204" spans="1:5">
      <c r="A204" s="158" t="s">
        <v>907</v>
      </c>
      <c r="B204" s="691"/>
      <c r="C204" s="691"/>
      <c r="D204" s="288" t="s">
        <v>888</v>
      </c>
      <c r="E204" s="159" t="s">
        <v>907</v>
      </c>
    </row>
    <row r="205" spans="1:5">
      <c r="A205" s="158" t="s">
        <v>306</v>
      </c>
      <c r="B205" s="691"/>
      <c r="C205" s="691"/>
      <c r="D205" s="690" t="s">
        <v>889</v>
      </c>
      <c r="E205" s="159" t="s">
        <v>907</v>
      </c>
    </row>
    <row r="206" spans="1:5">
      <c r="A206" s="158" t="s">
        <v>482</v>
      </c>
      <c r="B206" s="691"/>
      <c r="C206" s="691"/>
      <c r="D206" s="691"/>
      <c r="E206" s="159" t="s">
        <v>907</v>
      </c>
    </row>
    <row r="207" spans="1:5">
      <c r="A207" s="158" t="s">
        <v>492</v>
      </c>
      <c r="B207" s="691"/>
      <c r="C207" s="691"/>
      <c r="D207" s="691"/>
      <c r="E207" s="159" t="s">
        <v>907</v>
      </c>
    </row>
    <row r="208" spans="1:5">
      <c r="A208" s="158" t="s">
        <v>642</v>
      </c>
      <c r="B208" s="691"/>
      <c r="C208" s="691"/>
      <c r="D208" s="691"/>
      <c r="E208" s="159" t="s">
        <v>907</v>
      </c>
    </row>
    <row r="209" spans="1:5">
      <c r="A209" s="158" t="s">
        <v>907</v>
      </c>
      <c r="B209" s="691"/>
      <c r="C209" s="691"/>
      <c r="D209" s="692"/>
      <c r="E209" s="159" t="s">
        <v>907</v>
      </c>
    </row>
    <row r="210" spans="1:5">
      <c r="A210" s="158" t="s">
        <v>858</v>
      </c>
      <c r="B210" s="691"/>
      <c r="C210" s="691"/>
      <c r="D210" s="288" t="s">
        <v>891</v>
      </c>
      <c r="E210" s="159" t="s">
        <v>907</v>
      </c>
    </row>
    <row r="211" spans="1:5">
      <c r="A211" s="158" t="s">
        <v>668</v>
      </c>
      <c r="B211" s="691"/>
      <c r="C211" s="691"/>
      <c r="D211" s="288" t="s">
        <v>888</v>
      </c>
      <c r="E211" s="159" t="s">
        <v>668</v>
      </c>
    </row>
    <row r="212" spans="1:5">
      <c r="A212" s="158" t="s">
        <v>796</v>
      </c>
      <c r="B212" s="691"/>
      <c r="C212" s="691"/>
      <c r="D212" s="690" t="s">
        <v>889</v>
      </c>
      <c r="E212" s="159" t="s">
        <v>668</v>
      </c>
    </row>
    <row r="213" spans="1:5">
      <c r="A213" s="158" t="s">
        <v>909</v>
      </c>
      <c r="B213" s="691"/>
      <c r="C213" s="691"/>
      <c r="D213" s="691"/>
      <c r="E213" s="159" t="s">
        <v>668</v>
      </c>
    </row>
    <row r="214" spans="1:5">
      <c r="A214" s="158" t="s">
        <v>690</v>
      </c>
      <c r="B214" s="691"/>
      <c r="C214" s="691"/>
      <c r="D214" s="691"/>
      <c r="E214" s="159" t="s">
        <v>668</v>
      </c>
    </row>
    <row r="215" spans="1:5">
      <c r="A215" s="158" t="s">
        <v>668</v>
      </c>
      <c r="B215" s="691"/>
      <c r="C215" s="691"/>
      <c r="D215" s="692"/>
      <c r="E215" s="159" t="s">
        <v>668</v>
      </c>
    </row>
    <row r="216" spans="1:5">
      <c r="A216" s="158" t="s">
        <v>858</v>
      </c>
      <c r="B216" s="691"/>
      <c r="C216" s="691"/>
      <c r="D216" s="288" t="s">
        <v>891</v>
      </c>
      <c r="E216" s="159" t="s">
        <v>668</v>
      </c>
    </row>
    <row r="217" spans="1:5">
      <c r="A217" s="158" t="s">
        <v>1167</v>
      </c>
      <c r="B217" s="691"/>
      <c r="C217" s="691"/>
      <c r="D217" s="288" t="s">
        <v>888</v>
      </c>
      <c r="E217" s="159" t="s">
        <v>1167</v>
      </c>
    </row>
    <row r="218" spans="1:5">
      <c r="A218" s="158" t="s">
        <v>1167</v>
      </c>
      <c r="B218" s="691"/>
      <c r="C218" s="691"/>
      <c r="D218" s="288" t="s">
        <v>889</v>
      </c>
      <c r="E218" s="159" t="s">
        <v>1167</v>
      </c>
    </row>
    <row r="219" spans="1:5">
      <c r="A219" s="158" t="s">
        <v>858</v>
      </c>
      <c r="B219" s="691"/>
      <c r="C219" s="691"/>
      <c r="D219" s="288" t="s">
        <v>891</v>
      </c>
      <c r="E219" s="159" t="s">
        <v>1167</v>
      </c>
    </row>
    <row r="220" spans="1:5">
      <c r="A220" s="158" t="s">
        <v>908</v>
      </c>
      <c r="B220" s="691"/>
      <c r="C220" s="691"/>
      <c r="D220" s="288" t="s">
        <v>888</v>
      </c>
      <c r="E220" s="159" t="s">
        <v>908</v>
      </c>
    </row>
    <row r="221" spans="1:5">
      <c r="A221" s="158" t="s">
        <v>908</v>
      </c>
      <c r="B221" s="691"/>
      <c r="C221" s="691"/>
      <c r="D221" s="690" t="s">
        <v>889</v>
      </c>
      <c r="E221" s="159" t="s">
        <v>908</v>
      </c>
    </row>
    <row r="222" spans="1:5">
      <c r="A222" s="158" t="s">
        <v>309</v>
      </c>
      <c r="B222" s="691"/>
      <c r="C222" s="691"/>
      <c r="D222" s="691"/>
      <c r="E222" s="159" t="s">
        <v>908</v>
      </c>
    </row>
    <row r="223" spans="1:5">
      <c r="A223" s="158" t="s">
        <v>472</v>
      </c>
      <c r="B223" s="691"/>
      <c r="C223" s="691"/>
      <c r="D223" s="691"/>
      <c r="E223" s="159" t="s">
        <v>908</v>
      </c>
    </row>
    <row r="224" spans="1:5">
      <c r="A224" s="158" t="s">
        <v>26</v>
      </c>
      <c r="B224" s="691"/>
      <c r="C224" s="691"/>
      <c r="D224" s="691"/>
      <c r="E224" s="159" t="s">
        <v>908</v>
      </c>
    </row>
    <row r="225" spans="1:5">
      <c r="A225" s="158" t="s">
        <v>292</v>
      </c>
      <c r="B225" s="691"/>
      <c r="C225" s="691"/>
      <c r="D225" s="692"/>
      <c r="E225" s="159" t="s">
        <v>908</v>
      </c>
    </row>
    <row r="226" spans="1:5">
      <c r="A226" s="158" t="s">
        <v>860</v>
      </c>
      <c r="B226" s="691"/>
      <c r="C226" s="691"/>
      <c r="D226" s="690" t="s">
        <v>891</v>
      </c>
      <c r="E226" s="159" t="s">
        <v>908</v>
      </c>
    </row>
    <row r="227" spans="1:5">
      <c r="A227" s="158" t="s">
        <v>859</v>
      </c>
      <c r="B227" s="691"/>
      <c r="C227" s="691"/>
      <c r="D227" s="692"/>
      <c r="E227" s="159" t="s">
        <v>908</v>
      </c>
    </row>
    <row r="228" spans="1:5">
      <c r="A228" s="158" t="s">
        <v>910</v>
      </c>
      <c r="B228" s="691"/>
      <c r="C228" s="691"/>
      <c r="D228" s="288" t="s">
        <v>888</v>
      </c>
      <c r="E228" s="159" t="s">
        <v>910</v>
      </c>
    </row>
    <row r="229" spans="1:5">
      <c r="A229" s="158" t="s">
        <v>910</v>
      </c>
      <c r="B229" s="691"/>
      <c r="C229" s="691"/>
      <c r="D229" s="690" t="s">
        <v>889</v>
      </c>
      <c r="E229" s="159" t="s">
        <v>910</v>
      </c>
    </row>
    <row r="230" spans="1:5">
      <c r="A230" s="158" t="s">
        <v>34</v>
      </c>
      <c r="B230" s="691"/>
      <c r="C230" s="691"/>
      <c r="D230" s="691"/>
      <c r="E230" s="159" t="s">
        <v>910</v>
      </c>
    </row>
    <row r="231" spans="1:5">
      <c r="A231" s="158" t="s">
        <v>301</v>
      </c>
      <c r="B231" s="691"/>
      <c r="C231" s="691"/>
      <c r="D231" s="691"/>
      <c r="E231" s="159" t="s">
        <v>910</v>
      </c>
    </row>
    <row r="232" spans="1:5">
      <c r="A232" s="158" t="s">
        <v>269</v>
      </c>
      <c r="B232" s="691"/>
      <c r="C232" s="691"/>
      <c r="D232" s="691"/>
      <c r="E232" s="159" t="s">
        <v>910</v>
      </c>
    </row>
    <row r="233" spans="1:5">
      <c r="A233" s="158" t="s">
        <v>134</v>
      </c>
      <c r="B233" s="691"/>
      <c r="C233" s="691"/>
      <c r="D233" s="692"/>
      <c r="E233" s="159" t="s">
        <v>910</v>
      </c>
    </row>
    <row r="234" spans="1:5">
      <c r="A234" s="158" t="s">
        <v>860</v>
      </c>
      <c r="B234" s="691"/>
      <c r="C234" s="691"/>
      <c r="D234" s="690" t="s">
        <v>891</v>
      </c>
      <c r="E234" s="159" t="s">
        <v>910</v>
      </c>
    </row>
    <row r="235" spans="1:5">
      <c r="A235" s="158" t="s">
        <v>859</v>
      </c>
      <c r="B235" s="691"/>
      <c r="C235" s="691"/>
      <c r="D235" s="692"/>
      <c r="E235" s="159" t="s">
        <v>910</v>
      </c>
    </row>
    <row r="236" spans="1:5">
      <c r="A236" s="158" t="s">
        <v>911</v>
      </c>
      <c r="B236" s="691"/>
      <c r="C236" s="691"/>
      <c r="D236" s="288" t="s">
        <v>888</v>
      </c>
      <c r="E236" s="159" t="s">
        <v>911</v>
      </c>
    </row>
    <row r="237" spans="1:5">
      <c r="A237" s="158" t="s">
        <v>35</v>
      </c>
      <c r="B237" s="691"/>
      <c r="C237" s="691"/>
      <c r="D237" s="690" t="s">
        <v>889</v>
      </c>
      <c r="E237" s="159" t="s">
        <v>911</v>
      </c>
    </row>
    <row r="238" spans="1:5">
      <c r="A238" s="158" t="s">
        <v>264</v>
      </c>
      <c r="B238" s="691"/>
      <c r="C238" s="691"/>
      <c r="D238" s="691"/>
      <c r="E238" s="159" t="s">
        <v>911</v>
      </c>
    </row>
    <row r="239" spans="1:5">
      <c r="A239" s="158" t="s">
        <v>911</v>
      </c>
      <c r="B239" s="691"/>
      <c r="C239" s="691"/>
      <c r="D239" s="692"/>
      <c r="E239" s="159" t="s">
        <v>911</v>
      </c>
    </row>
    <row r="240" spans="1:5">
      <c r="A240" s="158" t="s">
        <v>912</v>
      </c>
      <c r="B240" s="692"/>
      <c r="C240" s="692"/>
      <c r="D240" s="288" t="s">
        <v>891</v>
      </c>
      <c r="E240" s="159" t="s">
        <v>911</v>
      </c>
    </row>
    <row r="241" spans="1:5">
      <c r="A241" s="158" t="s">
        <v>980</v>
      </c>
      <c r="B241" s="693" t="s">
        <v>913</v>
      </c>
      <c r="C241" s="693" t="s">
        <v>1168</v>
      </c>
      <c r="D241" s="288" t="s">
        <v>888</v>
      </c>
      <c r="E241" s="159" t="s">
        <v>980</v>
      </c>
    </row>
    <row r="242" spans="1:5">
      <c r="A242" s="158"/>
      <c r="B242" s="691"/>
      <c r="C242" s="691"/>
      <c r="D242" s="288" t="s">
        <v>889</v>
      </c>
      <c r="E242" s="159" t="s">
        <v>980</v>
      </c>
    </row>
    <row r="243" spans="1:5">
      <c r="A243" s="158" t="s">
        <v>873</v>
      </c>
      <c r="B243" s="691"/>
      <c r="C243" s="692"/>
      <c r="D243" s="288" t="s">
        <v>891</v>
      </c>
      <c r="E243" s="159" t="s">
        <v>980</v>
      </c>
    </row>
    <row r="244" spans="1:5">
      <c r="A244" s="158" t="s">
        <v>391</v>
      </c>
      <c r="B244" s="691"/>
      <c r="C244" s="693" t="s">
        <v>914</v>
      </c>
      <c r="D244" s="288" t="s">
        <v>888</v>
      </c>
      <c r="E244" s="159" t="s">
        <v>391</v>
      </c>
    </row>
    <row r="245" spans="1:5">
      <c r="A245" s="158" t="s">
        <v>391</v>
      </c>
      <c r="B245" s="691"/>
      <c r="C245" s="691"/>
      <c r="D245" s="690" t="s">
        <v>889</v>
      </c>
      <c r="E245" s="159" t="s">
        <v>391</v>
      </c>
    </row>
    <row r="246" spans="1:5">
      <c r="A246" s="158" t="s">
        <v>55</v>
      </c>
      <c r="B246" s="691"/>
      <c r="C246" s="691"/>
      <c r="D246" s="691"/>
      <c r="E246" s="159" t="s">
        <v>391</v>
      </c>
    </row>
    <row r="247" spans="1:5">
      <c r="A247" s="158" t="s">
        <v>50</v>
      </c>
      <c r="B247" s="691"/>
      <c r="C247" s="691"/>
      <c r="D247" s="691"/>
      <c r="E247" s="159" t="s">
        <v>391</v>
      </c>
    </row>
    <row r="248" spans="1:5">
      <c r="A248" s="158" t="s">
        <v>116</v>
      </c>
      <c r="B248" s="691"/>
      <c r="C248" s="691"/>
      <c r="D248" s="691"/>
      <c r="E248" s="159" t="s">
        <v>391</v>
      </c>
    </row>
    <row r="249" spans="1:5">
      <c r="A249" s="158" t="s">
        <v>164</v>
      </c>
      <c r="B249" s="691"/>
      <c r="C249" s="691"/>
      <c r="D249" s="691"/>
      <c r="E249" s="159" t="s">
        <v>391</v>
      </c>
    </row>
    <row r="250" spans="1:5">
      <c r="A250" s="158" t="s">
        <v>52</v>
      </c>
      <c r="B250" s="691"/>
      <c r="C250" s="691"/>
      <c r="D250" s="691"/>
      <c r="E250" s="159" t="s">
        <v>391</v>
      </c>
    </row>
    <row r="251" spans="1:5">
      <c r="A251" s="158" t="s">
        <v>117</v>
      </c>
      <c r="B251" s="691"/>
      <c r="C251" s="691"/>
      <c r="D251" s="691"/>
      <c r="E251" s="159" t="s">
        <v>391</v>
      </c>
    </row>
    <row r="252" spans="1:5">
      <c r="A252" s="158" t="s">
        <v>915</v>
      </c>
      <c r="B252" s="691"/>
      <c r="C252" s="691"/>
      <c r="D252" s="691"/>
      <c r="E252" s="159" t="s">
        <v>391</v>
      </c>
    </row>
    <row r="253" spans="1:5">
      <c r="A253" s="158" t="s">
        <v>151</v>
      </c>
      <c r="B253" s="691"/>
      <c r="C253" s="691"/>
      <c r="D253" s="691"/>
      <c r="E253" s="159" t="s">
        <v>391</v>
      </c>
    </row>
    <row r="254" spans="1:5">
      <c r="A254" s="158" t="s">
        <v>916</v>
      </c>
      <c r="B254" s="691"/>
      <c r="C254" s="691"/>
      <c r="D254" s="691"/>
      <c r="E254" s="159" t="s">
        <v>391</v>
      </c>
    </row>
    <row r="255" spans="1:5">
      <c r="A255" s="158" t="s">
        <v>303</v>
      </c>
      <c r="B255" s="691"/>
      <c r="C255" s="691"/>
      <c r="D255" s="692"/>
      <c r="E255" s="159" t="s">
        <v>391</v>
      </c>
    </row>
    <row r="256" spans="1:5">
      <c r="A256" s="158" t="s">
        <v>873</v>
      </c>
      <c r="B256" s="691"/>
      <c r="C256" s="691"/>
      <c r="D256" s="288" t="s">
        <v>891</v>
      </c>
      <c r="E256" s="159" t="s">
        <v>391</v>
      </c>
    </row>
    <row r="257" spans="1:5">
      <c r="A257" s="158" t="s">
        <v>392</v>
      </c>
      <c r="B257" s="691"/>
      <c r="C257" s="691"/>
      <c r="D257" s="288" t="s">
        <v>888</v>
      </c>
      <c r="E257" s="159" t="s">
        <v>392</v>
      </c>
    </row>
    <row r="258" spans="1:5">
      <c r="A258" s="158" t="s">
        <v>666</v>
      </c>
      <c r="B258" s="691"/>
      <c r="C258" s="691"/>
      <c r="D258" s="690" t="s">
        <v>889</v>
      </c>
      <c r="E258" s="159" t="s">
        <v>392</v>
      </c>
    </row>
    <row r="259" spans="1:5">
      <c r="A259" s="158" t="s">
        <v>392</v>
      </c>
      <c r="B259" s="691"/>
      <c r="C259" s="691"/>
      <c r="D259" s="691"/>
      <c r="E259" s="159" t="s">
        <v>392</v>
      </c>
    </row>
    <row r="260" spans="1:5">
      <c r="A260" s="158" t="s">
        <v>142</v>
      </c>
      <c r="B260" s="691"/>
      <c r="C260" s="691"/>
      <c r="D260" s="691"/>
      <c r="E260" s="159" t="s">
        <v>392</v>
      </c>
    </row>
    <row r="261" spans="1:5">
      <c r="A261" s="158" t="s">
        <v>53</v>
      </c>
      <c r="B261" s="691"/>
      <c r="C261" s="691"/>
      <c r="D261" s="691"/>
      <c r="E261" s="159" t="s">
        <v>392</v>
      </c>
    </row>
    <row r="262" spans="1:5">
      <c r="A262" s="158" t="s">
        <v>57</v>
      </c>
      <c r="B262" s="691"/>
      <c r="C262" s="691"/>
      <c r="D262" s="691"/>
      <c r="E262" s="159" t="s">
        <v>392</v>
      </c>
    </row>
    <row r="263" spans="1:5">
      <c r="A263" s="158" t="s">
        <v>59</v>
      </c>
      <c r="B263" s="691"/>
      <c r="C263" s="691"/>
      <c r="D263" s="691"/>
      <c r="E263" s="159" t="s">
        <v>392</v>
      </c>
    </row>
    <row r="264" spans="1:5">
      <c r="A264" s="158" t="s">
        <v>56</v>
      </c>
      <c r="B264" s="691"/>
      <c r="C264" s="691"/>
      <c r="D264" s="691"/>
      <c r="E264" s="159" t="s">
        <v>392</v>
      </c>
    </row>
    <row r="265" spans="1:5">
      <c r="A265" s="158" t="s">
        <v>58</v>
      </c>
      <c r="B265" s="691"/>
      <c r="C265" s="691"/>
      <c r="D265" s="691"/>
      <c r="E265" s="159" t="s">
        <v>392</v>
      </c>
    </row>
    <row r="266" spans="1:5">
      <c r="A266" s="158" t="s">
        <v>54</v>
      </c>
      <c r="B266" s="691"/>
      <c r="C266" s="691"/>
      <c r="D266" s="691"/>
      <c r="E266" s="159" t="s">
        <v>392</v>
      </c>
    </row>
    <row r="267" spans="1:5">
      <c r="A267" s="158" t="s">
        <v>1472</v>
      </c>
      <c r="B267" s="691"/>
      <c r="C267" s="691"/>
      <c r="D267" s="692"/>
      <c r="E267" s="159" t="s">
        <v>392</v>
      </c>
    </row>
    <row r="268" spans="1:5">
      <c r="A268" s="158" t="s">
        <v>872</v>
      </c>
      <c r="B268" s="691"/>
      <c r="C268" s="692"/>
      <c r="D268" s="288" t="s">
        <v>891</v>
      </c>
      <c r="E268" s="159" t="s">
        <v>392</v>
      </c>
    </row>
    <row r="269" spans="1:5">
      <c r="A269" s="158" t="s">
        <v>675</v>
      </c>
      <c r="B269" s="691"/>
      <c r="C269" s="693" t="s">
        <v>917</v>
      </c>
      <c r="D269" s="288" t="s">
        <v>888</v>
      </c>
      <c r="E269" s="159" t="s">
        <v>675</v>
      </c>
    </row>
    <row r="270" spans="1:5">
      <c r="A270" s="158" t="s">
        <v>694</v>
      </c>
      <c r="B270" s="691"/>
      <c r="C270" s="691"/>
      <c r="D270" s="690" t="s">
        <v>889</v>
      </c>
      <c r="E270" s="159" t="s">
        <v>675</v>
      </c>
    </row>
    <row r="271" spans="1:5">
      <c r="A271" s="158" t="s">
        <v>198</v>
      </c>
      <c r="B271" s="691"/>
      <c r="C271" s="691"/>
      <c r="D271" s="691"/>
      <c r="E271" s="159" t="s">
        <v>675</v>
      </c>
    </row>
    <row r="272" spans="1:5">
      <c r="A272" s="158" t="s">
        <v>154</v>
      </c>
      <c r="B272" s="691"/>
      <c r="C272" s="691"/>
      <c r="D272" s="691"/>
      <c r="E272" s="159" t="s">
        <v>675</v>
      </c>
    </row>
    <row r="273" spans="1:5">
      <c r="A273" s="158" t="s">
        <v>675</v>
      </c>
      <c r="B273" s="691"/>
      <c r="C273" s="691"/>
      <c r="D273" s="691"/>
      <c r="E273" s="159" t="s">
        <v>675</v>
      </c>
    </row>
    <row r="274" spans="1:5">
      <c r="A274" s="158" t="s">
        <v>703</v>
      </c>
      <c r="B274" s="691"/>
      <c r="C274" s="691"/>
      <c r="D274" s="691"/>
      <c r="E274" s="159" t="s">
        <v>675</v>
      </c>
    </row>
    <row r="275" spans="1:5">
      <c r="A275" s="158" t="s">
        <v>879</v>
      </c>
      <c r="B275" s="691"/>
      <c r="C275" s="691"/>
      <c r="D275" s="692"/>
      <c r="E275" s="159" t="s">
        <v>675</v>
      </c>
    </row>
    <row r="276" spans="1:5">
      <c r="A276" s="158"/>
      <c r="B276" s="691"/>
      <c r="C276" s="692"/>
      <c r="D276" s="288" t="s">
        <v>891</v>
      </c>
      <c r="E276" s="159" t="s">
        <v>675</v>
      </c>
    </row>
    <row r="277" spans="1:5">
      <c r="A277" s="158" t="s">
        <v>1151</v>
      </c>
      <c r="B277" s="691"/>
      <c r="C277" s="693" t="s">
        <v>1169</v>
      </c>
      <c r="D277" s="288" t="s">
        <v>888</v>
      </c>
      <c r="E277" s="159" t="s">
        <v>1151</v>
      </c>
    </row>
    <row r="278" spans="1:5">
      <c r="A278" s="158"/>
      <c r="B278" s="691"/>
      <c r="C278" s="691"/>
      <c r="D278" s="288" t="s">
        <v>889</v>
      </c>
      <c r="E278" s="159" t="s">
        <v>1151</v>
      </c>
    </row>
    <row r="279" spans="1:5">
      <c r="A279" s="158" t="s">
        <v>854</v>
      </c>
      <c r="B279" s="691"/>
      <c r="C279" s="692"/>
      <c r="D279" s="288" t="s">
        <v>891</v>
      </c>
      <c r="E279" s="159" t="s">
        <v>1151</v>
      </c>
    </row>
    <row r="280" spans="1:5">
      <c r="A280" s="158" t="s">
        <v>483</v>
      </c>
      <c r="B280" s="691"/>
      <c r="C280" s="693" t="s">
        <v>918</v>
      </c>
      <c r="D280" s="288" t="s">
        <v>888</v>
      </c>
      <c r="E280" s="159" t="s">
        <v>483</v>
      </c>
    </row>
    <row r="281" spans="1:5">
      <c r="A281" s="158" t="s">
        <v>483</v>
      </c>
      <c r="B281" s="691"/>
      <c r="C281" s="691"/>
      <c r="D281" s="690" t="s">
        <v>889</v>
      </c>
      <c r="E281" s="159" t="s">
        <v>483</v>
      </c>
    </row>
    <row r="282" spans="1:5">
      <c r="A282" s="158" t="s">
        <v>919</v>
      </c>
      <c r="B282" s="691"/>
      <c r="C282" s="691"/>
      <c r="D282" s="691"/>
      <c r="E282" s="159" t="s">
        <v>483</v>
      </c>
    </row>
    <row r="283" spans="1:5">
      <c r="A283" s="158" t="s">
        <v>489</v>
      </c>
      <c r="B283" s="691"/>
      <c r="C283" s="691"/>
      <c r="D283" s="692"/>
      <c r="E283" s="159" t="s">
        <v>483</v>
      </c>
    </row>
    <row r="284" spans="1:5">
      <c r="A284" s="158" t="s">
        <v>874</v>
      </c>
      <c r="B284" s="691"/>
      <c r="C284" s="691"/>
      <c r="D284" s="288" t="s">
        <v>891</v>
      </c>
      <c r="E284" s="159" t="s">
        <v>483</v>
      </c>
    </row>
    <row r="285" spans="1:5">
      <c r="A285" s="158" t="s">
        <v>477</v>
      </c>
      <c r="B285" s="691"/>
      <c r="C285" s="691"/>
      <c r="D285" s="288" t="s">
        <v>888</v>
      </c>
      <c r="E285" s="159" t="s">
        <v>477</v>
      </c>
    </row>
    <row r="286" spans="1:5">
      <c r="A286" s="158" t="s">
        <v>45</v>
      </c>
      <c r="B286" s="691"/>
      <c r="C286" s="691"/>
      <c r="D286" s="690" t="s">
        <v>889</v>
      </c>
      <c r="E286" s="159" t="s">
        <v>477</v>
      </c>
    </row>
    <row r="287" spans="1:5">
      <c r="A287" s="158" t="s">
        <v>477</v>
      </c>
      <c r="B287" s="691"/>
      <c r="C287" s="691"/>
      <c r="D287" s="691"/>
      <c r="E287" s="159" t="s">
        <v>477</v>
      </c>
    </row>
    <row r="288" spans="1:5">
      <c r="A288" s="158" t="s">
        <v>478</v>
      </c>
      <c r="B288" s="691"/>
      <c r="C288" s="691"/>
      <c r="D288" s="691"/>
      <c r="E288" s="159" t="s">
        <v>477</v>
      </c>
    </row>
    <row r="289" spans="1:5">
      <c r="A289" s="158" t="s">
        <v>1170</v>
      </c>
      <c r="B289" s="691"/>
      <c r="C289" s="691"/>
      <c r="D289" s="691"/>
      <c r="E289" s="159" t="s">
        <v>477</v>
      </c>
    </row>
    <row r="290" spans="1:5">
      <c r="A290" s="158" t="s">
        <v>121</v>
      </c>
      <c r="B290" s="691"/>
      <c r="C290" s="691"/>
      <c r="D290" s="691"/>
      <c r="E290" s="159" t="s">
        <v>477</v>
      </c>
    </row>
    <row r="291" spans="1:5">
      <c r="A291" s="158" t="s">
        <v>665</v>
      </c>
      <c r="B291" s="691"/>
      <c r="C291" s="691"/>
      <c r="D291" s="691"/>
      <c r="E291" s="159" t="s">
        <v>477</v>
      </c>
    </row>
    <row r="292" spans="1:5">
      <c r="A292" s="158" t="s">
        <v>201</v>
      </c>
      <c r="B292" s="691"/>
      <c r="C292" s="691"/>
      <c r="D292" s="692"/>
      <c r="E292" s="159" t="s">
        <v>477</v>
      </c>
    </row>
    <row r="293" spans="1:5">
      <c r="A293" s="158" t="s">
        <v>853</v>
      </c>
      <c r="B293" s="691"/>
      <c r="C293" s="691"/>
      <c r="D293" s="288" t="s">
        <v>891</v>
      </c>
      <c r="E293" s="159" t="s">
        <v>477</v>
      </c>
    </row>
    <row r="294" spans="1:5">
      <c r="A294" s="158" t="s">
        <v>487</v>
      </c>
      <c r="B294" s="691"/>
      <c r="C294" s="691"/>
      <c r="D294" s="288" t="s">
        <v>888</v>
      </c>
      <c r="E294" s="159" t="s">
        <v>487</v>
      </c>
    </row>
    <row r="295" spans="1:5">
      <c r="A295" s="158" t="s">
        <v>122</v>
      </c>
      <c r="B295" s="691"/>
      <c r="C295" s="691"/>
      <c r="D295" s="690" t="s">
        <v>889</v>
      </c>
      <c r="E295" s="159" t="s">
        <v>487</v>
      </c>
    </row>
    <row r="296" spans="1:5">
      <c r="A296" s="158" t="s">
        <v>487</v>
      </c>
      <c r="B296" s="691"/>
      <c r="C296" s="691"/>
      <c r="D296" s="691"/>
      <c r="E296" s="159" t="s">
        <v>487</v>
      </c>
    </row>
    <row r="297" spans="1:5">
      <c r="A297" s="158" t="s">
        <v>491</v>
      </c>
      <c r="B297" s="691"/>
      <c r="C297" s="691"/>
      <c r="D297" s="691"/>
      <c r="E297" s="159" t="s">
        <v>487</v>
      </c>
    </row>
    <row r="298" spans="1:5">
      <c r="A298" s="158" t="s">
        <v>650</v>
      </c>
      <c r="B298" s="691"/>
      <c r="C298" s="691"/>
      <c r="D298" s="691"/>
      <c r="E298" s="159" t="s">
        <v>487</v>
      </c>
    </row>
    <row r="299" spans="1:5">
      <c r="A299" s="158" t="s">
        <v>123</v>
      </c>
      <c r="B299" s="691"/>
      <c r="C299" s="691"/>
      <c r="D299" s="692"/>
      <c r="E299" s="159" t="s">
        <v>487</v>
      </c>
    </row>
    <row r="300" spans="1:5">
      <c r="A300" s="158" t="s">
        <v>854</v>
      </c>
      <c r="B300" s="691"/>
      <c r="C300" s="691"/>
      <c r="D300" s="288" t="s">
        <v>891</v>
      </c>
      <c r="E300" s="159" t="s">
        <v>487</v>
      </c>
    </row>
    <row r="301" spans="1:5">
      <c r="A301" s="158" t="s">
        <v>1152</v>
      </c>
      <c r="B301" s="691"/>
      <c r="C301" s="691"/>
      <c r="D301" s="288" t="s">
        <v>888</v>
      </c>
      <c r="E301" s="159" t="s">
        <v>1152</v>
      </c>
    </row>
    <row r="302" spans="1:5">
      <c r="A302" s="158"/>
      <c r="B302" s="691"/>
      <c r="C302" s="691"/>
      <c r="D302" s="288" t="s">
        <v>889</v>
      </c>
      <c r="E302" s="159" t="s">
        <v>1152</v>
      </c>
    </row>
    <row r="303" spans="1:5">
      <c r="A303" s="158" t="s">
        <v>854</v>
      </c>
      <c r="B303" s="692"/>
      <c r="C303" s="692"/>
      <c r="D303" s="288" t="s">
        <v>891</v>
      </c>
      <c r="E303" s="159" t="s">
        <v>1152</v>
      </c>
    </row>
  </sheetData>
  <autoFilter ref="A1:E1" xr:uid="{00000000-0009-0000-0000-00003B000000}"/>
  <mergeCells count="56">
    <mergeCell ref="B241:B303"/>
    <mergeCell ref="C241:C243"/>
    <mergeCell ref="C244:C268"/>
    <mergeCell ref="D245:D255"/>
    <mergeCell ref="D258:D267"/>
    <mergeCell ref="C269:C276"/>
    <mergeCell ref="D270:D275"/>
    <mergeCell ref="C277:C279"/>
    <mergeCell ref="C280:C303"/>
    <mergeCell ref="D281:D283"/>
    <mergeCell ref="D286:D292"/>
    <mergeCell ref="D295:D299"/>
    <mergeCell ref="B177:B240"/>
    <mergeCell ref="C177:C240"/>
    <mergeCell ref="D178:D183"/>
    <mergeCell ref="D186:D191"/>
    <mergeCell ref="D194:D202"/>
    <mergeCell ref="D212:D215"/>
    <mergeCell ref="D221:D225"/>
    <mergeCell ref="D226:D227"/>
    <mergeCell ref="D205:D209"/>
    <mergeCell ref="D229:D233"/>
    <mergeCell ref="D234:D235"/>
    <mergeCell ref="D237:D239"/>
    <mergeCell ref="D158:D160"/>
    <mergeCell ref="D163:D168"/>
    <mergeCell ref="D171:D175"/>
    <mergeCell ref="D138:D142"/>
    <mergeCell ref="D145:D148"/>
    <mergeCell ref="D151:D155"/>
    <mergeCell ref="D125:D127"/>
    <mergeCell ref="D130:D135"/>
    <mergeCell ref="D105:D111"/>
    <mergeCell ref="C113:C118"/>
    <mergeCell ref="D114:D117"/>
    <mergeCell ref="D101:D102"/>
    <mergeCell ref="D72:D75"/>
    <mergeCell ref="D78:D80"/>
    <mergeCell ref="B2:B176"/>
    <mergeCell ref="C54:C67"/>
    <mergeCell ref="D62:D66"/>
    <mergeCell ref="C68:C112"/>
    <mergeCell ref="C2:C15"/>
    <mergeCell ref="C16:C53"/>
    <mergeCell ref="D40:D43"/>
    <mergeCell ref="D46:D52"/>
    <mergeCell ref="C119:C176"/>
    <mergeCell ref="D92:D98"/>
    <mergeCell ref="D55:D59"/>
    <mergeCell ref="D3:D6"/>
    <mergeCell ref="D120:D122"/>
    <mergeCell ref="D9:D11"/>
    <mergeCell ref="D20:D23"/>
    <mergeCell ref="D26:D28"/>
    <mergeCell ref="D31:D37"/>
    <mergeCell ref="D86:D89"/>
  </mergeCells>
  <pageMargins left="0.7" right="0.7" top="0.75" bottom="0.75" header="0.3" footer="0.3"/>
  <pageSetup orientation="portrait"/>
  <headerFooter>
    <oddFooter>&amp;C_x000D_&amp;1#&amp;"Calibri"&amp;10&amp;K000000 SLB-Private</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
  <dimension ref="C1:I8"/>
  <sheetViews>
    <sheetView workbookViewId="0">
      <selection activeCell="N7" sqref="N7"/>
    </sheetView>
  </sheetViews>
  <sheetFormatPr defaultColWidth="9.453125" defaultRowHeight="14.5"/>
  <cols>
    <col min="1" max="2" width="9.453125" style="3"/>
    <col min="3" max="8" width="20.54296875" style="3" customWidth="1"/>
    <col min="9" max="9" width="2.54296875" style="3" customWidth="1"/>
    <col min="10" max="16384" width="9.453125" style="3"/>
  </cols>
  <sheetData>
    <row r="1" spans="3:9" ht="15" thickBot="1"/>
    <row r="2" spans="3:9" ht="15" thickBot="1">
      <c r="C2" s="694" t="s">
        <v>841</v>
      </c>
      <c r="D2" s="695"/>
      <c r="E2" s="695"/>
      <c r="F2" s="695"/>
      <c r="G2" s="695"/>
      <c r="H2" s="695"/>
      <c r="I2" s="696"/>
    </row>
    <row r="3" spans="3:9" ht="15" thickBot="1">
      <c r="C3" s="141"/>
      <c r="D3" s="142"/>
      <c r="E3" s="142"/>
      <c r="F3" s="142"/>
      <c r="G3" s="142"/>
      <c r="H3" s="142"/>
      <c r="I3" s="143"/>
    </row>
    <row r="4" spans="3:9" ht="67.5" customHeight="1">
      <c r="C4" s="135" t="s">
        <v>836</v>
      </c>
      <c r="D4" s="136"/>
      <c r="E4" s="136"/>
      <c r="F4" s="136"/>
      <c r="G4" s="136"/>
      <c r="H4" s="136"/>
      <c r="I4" s="137"/>
    </row>
    <row r="5" spans="3:9" ht="65.150000000000006" customHeight="1">
      <c r="C5" s="138" t="s">
        <v>837</v>
      </c>
      <c r="D5" s="139"/>
      <c r="E5" s="139"/>
      <c r="F5" s="139"/>
      <c r="G5" s="139"/>
      <c r="H5" s="139"/>
      <c r="I5" s="140"/>
    </row>
    <row r="6" spans="3:9" ht="65.150000000000006" customHeight="1">
      <c r="C6" s="138" t="s">
        <v>838</v>
      </c>
      <c r="D6" s="139"/>
      <c r="E6" s="139"/>
      <c r="F6" s="139"/>
      <c r="G6" s="139"/>
      <c r="H6" s="139"/>
      <c r="I6" s="140"/>
    </row>
    <row r="7" spans="3:9" ht="65.150000000000006" customHeight="1">
      <c r="C7" s="138" t="s">
        <v>839</v>
      </c>
      <c r="D7" s="139"/>
      <c r="E7" s="139"/>
      <c r="F7" s="139"/>
      <c r="G7" s="139"/>
      <c r="H7" s="139"/>
      <c r="I7" s="140"/>
    </row>
    <row r="8" spans="3:9" ht="65.150000000000006" customHeight="1" thickBot="1">
      <c r="C8" s="134" t="s">
        <v>840</v>
      </c>
      <c r="D8" s="132"/>
      <c r="E8" s="132"/>
      <c r="F8" s="132"/>
      <c r="G8" s="132"/>
      <c r="H8" s="132"/>
      <c r="I8" s="133"/>
    </row>
  </sheetData>
  <mergeCells count="1">
    <mergeCell ref="C2:I2"/>
  </mergeCells>
  <pageMargins left="0.7" right="0.7" top="0.75" bottom="0.75" header="0.3" footer="0.3"/>
  <pageSetup orientation="portrait"/>
  <headerFooter>
    <oddFooter>&amp;C_x000D_&amp;1#&amp;"Calibri"&amp;10&amp;K000000 SLB-Private</oddFooter>
  </headerFooter>
  <drawing r:id="rId1"/>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7"/>
  <dimension ref="B1:P155"/>
  <sheetViews>
    <sheetView topLeftCell="N1" workbookViewId="0">
      <selection activeCell="M46" sqref="M46:M52"/>
    </sheetView>
  </sheetViews>
  <sheetFormatPr defaultColWidth="8.54296875" defaultRowHeight="14.5"/>
  <cols>
    <col min="2" max="3" width="14.54296875" customWidth="1"/>
    <col min="4" max="4" width="18.54296875" customWidth="1"/>
    <col min="5" max="5" width="12" customWidth="1"/>
    <col min="6" max="6" width="10.453125" customWidth="1"/>
    <col min="7" max="7" width="15" customWidth="1"/>
    <col min="8" max="8" width="15.453125" customWidth="1"/>
    <col min="9" max="9" width="20.54296875" customWidth="1"/>
    <col min="10" max="10" width="32" customWidth="1"/>
    <col min="12" max="12" width="9.54296875" bestFit="1" customWidth="1"/>
    <col min="13" max="13" width="13.453125" bestFit="1" customWidth="1"/>
    <col min="14" max="14" width="10.54296875" customWidth="1"/>
    <col min="15" max="15" width="14.54296875" customWidth="1"/>
  </cols>
  <sheetData>
    <row r="1" spans="2:16">
      <c r="K1" t="s">
        <v>958</v>
      </c>
    </row>
    <row r="2" spans="2:16" ht="27.75" customHeight="1">
      <c r="B2" s="183" t="s">
        <v>575</v>
      </c>
      <c r="C2" s="181" t="s">
        <v>937</v>
      </c>
      <c r="D2" s="181" t="s">
        <v>943</v>
      </c>
      <c r="E2" s="181" t="s">
        <v>938</v>
      </c>
      <c r="F2" s="181" t="s">
        <v>939</v>
      </c>
      <c r="G2" s="181" t="s">
        <v>940</v>
      </c>
      <c r="H2" s="181" t="s">
        <v>941</v>
      </c>
      <c r="I2" s="182" t="s">
        <v>942</v>
      </c>
      <c r="J2" s="181" t="s">
        <v>808</v>
      </c>
      <c r="K2" t="s">
        <v>960</v>
      </c>
      <c r="L2">
        <v>350</v>
      </c>
      <c r="M2" t="s">
        <v>956</v>
      </c>
      <c r="O2" t="s">
        <v>948</v>
      </c>
    </row>
    <row r="3" spans="2:16">
      <c r="B3" s="184">
        <v>36</v>
      </c>
      <c r="C3" s="185" t="s">
        <v>944</v>
      </c>
      <c r="D3" s="186">
        <v>31</v>
      </c>
      <c r="E3" s="185">
        <f>0.94*B3</f>
        <v>33.839999999999996</v>
      </c>
      <c r="F3" s="185"/>
      <c r="G3" s="185">
        <f>1.05*Table1[[#This Row],[CLBA-007]]</f>
        <v>37.800000000000004</v>
      </c>
      <c r="H3" s="185"/>
      <c r="I3" s="186">
        <v>39.5</v>
      </c>
      <c r="J3" s="197"/>
      <c r="M3" t="s">
        <v>957</v>
      </c>
      <c r="O3" t="s">
        <v>949</v>
      </c>
    </row>
    <row r="4" spans="2:16">
      <c r="B4" s="184">
        <v>825</v>
      </c>
      <c r="C4" s="185" t="s">
        <v>136</v>
      </c>
      <c r="D4" s="191">
        <v>150</v>
      </c>
      <c r="E4" s="185">
        <f>1.33*D4</f>
        <v>199.5</v>
      </c>
      <c r="F4" s="185">
        <f>1.45*D4</f>
        <v>217.5</v>
      </c>
      <c r="G4" s="185">
        <f>+Table1[[#This Row],[CLBA-007]]*1.4</f>
        <v>1155</v>
      </c>
      <c r="H4" s="185"/>
      <c r="I4" s="186"/>
      <c r="J4" s="185"/>
      <c r="K4" t="s">
        <v>959</v>
      </c>
      <c r="L4">
        <v>320</v>
      </c>
      <c r="O4" t="s">
        <v>950</v>
      </c>
    </row>
    <row r="5" spans="2:16">
      <c r="B5" s="184">
        <v>3610</v>
      </c>
      <c r="C5" s="185" t="s">
        <v>945</v>
      </c>
      <c r="D5" s="185"/>
      <c r="E5" s="185"/>
      <c r="F5" s="185"/>
      <c r="G5" s="185">
        <f>0.85*I5</f>
        <v>4080</v>
      </c>
      <c r="H5" s="185">
        <f>0.9*I5</f>
        <v>4320</v>
      </c>
      <c r="I5" s="190">
        <v>4800</v>
      </c>
      <c r="J5" s="191"/>
    </row>
    <row r="6" spans="2:16" ht="29">
      <c r="B6" s="184">
        <v>226</v>
      </c>
      <c r="C6" s="185" t="s">
        <v>946</v>
      </c>
      <c r="D6" s="185"/>
      <c r="E6" s="185"/>
      <c r="F6" s="185"/>
      <c r="G6" s="178" t="s">
        <v>974</v>
      </c>
      <c r="H6" s="178" t="s">
        <v>954</v>
      </c>
      <c r="I6" s="186" t="s">
        <v>961</v>
      </c>
      <c r="J6" s="185"/>
      <c r="K6" t="s">
        <v>575</v>
      </c>
      <c r="L6" t="s">
        <v>972</v>
      </c>
      <c r="O6" t="s">
        <v>951</v>
      </c>
      <c r="P6" t="s">
        <v>952</v>
      </c>
    </row>
    <row r="7" spans="2:16" ht="29">
      <c r="B7" s="184">
        <v>307</v>
      </c>
      <c r="C7" s="185" t="s">
        <v>947</v>
      </c>
      <c r="D7" s="185"/>
      <c r="E7" s="185"/>
      <c r="F7" s="185"/>
      <c r="G7" s="178" t="s">
        <v>954</v>
      </c>
      <c r="H7" s="178" t="s">
        <v>964</v>
      </c>
      <c r="I7" s="190" t="s">
        <v>975</v>
      </c>
      <c r="J7" s="191"/>
      <c r="K7">
        <v>39.5</v>
      </c>
      <c r="L7">
        <v>100</v>
      </c>
      <c r="P7" t="s">
        <v>953</v>
      </c>
    </row>
    <row r="8" spans="2:16">
      <c r="B8" s="184" t="s">
        <v>955</v>
      </c>
      <c r="C8" s="185" t="s">
        <v>771</v>
      </c>
      <c r="D8" s="185"/>
      <c r="E8" s="185"/>
      <c r="F8" s="185"/>
      <c r="G8" s="185">
        <v>0.6</v>
      </c>
      <c r="H8" s="185">
        <v>0.8</v>
      </c>
      <c r="I8" s="190" t="s">
        <v>962</v>
      </c>
      <c r="J8" s="191"/>
      <c r="K8">
        <v>36</v>
      </c>
      <c r="L8" t="s">
        <v>971</v>
      </c>
    </row>
    <row r="9" spans="2:16">
      <c r="B9" s="184"/>
      <c r="C9" s="185" t="s">
        <v>963</v>
      </c>
      <c r="D9" s="185"/>
      <c r="E9" s="185"/>
      <c r="F9" s="185"/>
      <c r="G9" s="185"/>
      <c r="H9" s="185"/>
      <c r="I9" s="190">
        <v>520</v>
      </c>
      <c r="J9" s="191"/>
      <c r="L9">
        <f>+L7*K8</f>
        <v>3600</v>
      </c>
      <c r="N9" t="s">
        <v>973</v>
      </c>
    </row>
    <row r="10" spans="2:16">
      <c r="B10" s="187"/>
      <c r="C10" s="188"/>
      <c r="D10" s="188"/>
      <c r="E10" s="188"/>
      <c r="F10" s="188"/>
      <c r="G10" s="188"/>
      <c r="H10" s="188"/>
      <c r="I10" s="189"/>
      <c r="J10" s="188"/>
      <c r="L10" s="193">
        <f>+L9/K7</f>
        <v>91.139240506329116</v>
      </c>
      <c r="M10" t="s">
        <v>965</v>
      </c>
      <c r="N10" s="193">
        <f>+L10-15</f>
        <v>76.139240506329116</v>
      </c>
      <c r="P10">
        <f>480*0.2</f>
        <v>96</v>
      </c>
    </row>
    <row r="11" spans="2:16">
      <c r="P11">
        <f>+P10+480</f>
        <v>576</v>
      </c>
    </row>
    <row r="12" spans="2:16">
      <c r="B12" s="200" t="s">
        <v>596</v>
      </c>
      <c r="C12" s="200" t="s">
        <v>136</v>
      </c>
      <c r="D12" s="203">
        <v>200</v>
      </c>
      <c r="E12" s="200">
        <f t="shared" ref="E12:E17" si="0">D12*1.1</f>
        <v>220.00000000000003</v>
      </c>
      <c r="F12" s="200">
        <f>D12*1.2</f>
        <v>240</v>
      </c>
      <c r="G12" s="201"/>
      <c r="H12" s="201"/>
      <c r="I12" s="202"/>
      <c r="J12" s="203"/>
      <c r="L12" s="192">
        <v>-0.5</v>
      </c>
      <c r="M12" t="s">
        <v>966</v>
      </c>
    </row>
    <row r="13" spans="2:16">
      <c r="B13" s="185" t="s">
        <v>236</v>
      </c>
      <c r="C13" s="185" t="s">
        <v>136</v>
      </c>
      <c r="D13" s="191">
        <v>290</v>
      </c>
      <c r="E13" s="185">
        <f t="shared" si="0"/>
        <v>319</v>
      </c>
      <c r="F13" s="185">
        <f>D13*1.2</f>
        <v>348</v>
      </c>
      <c r="G13" s="185"/>
      <c r="H13" s="185"/>
      <c r="I13" s="190"/>
      <c r="J13" s="191"/>
      <c r="L13" t="s">
        <v>967</v>
      </c>
      <c r="M13" t="s">
        <v>968</v>
      </c>
    </row>
    <row r="14" spans="2:16">
      <c r="B14" s="200" t="s">
        <v>285</v>
      </c>
      <c r="C14" s="200" t="s">
        <v>981</v>
      </c>
      <c r="D14" s="203">
        <v>18</v>
      </c>
      <c r="E14" s="200">
        <f t="shared" si="0"/>
        <v>19.8</v>
      </c>
      <c r="F14" s="200">
        <f>24*0.94</f>
        <v>22.56</v>
      </c>
      <c r="G14" s="201"/>
      <c r="H14" s="201"/>
      <c r="I14" s="202"/>
      <c r="J14" s="203"/>
      <c r="L14" t="s">
        <v>970</v>
      </c>
      <c r="M14" t="s">
        <v>969</v>
      </c>
    </row>
    <row r="15" spans="2:16">
      <c r="B15" s="185" t="s">
        <v>546</v>
      </c>
      <c r="C15" s="185" t="s">
        <v>981</v>
      </c>
      <c r="D15" s="191">
        <v>21.96</v>
      </c>
      <c r="E15" s="185">
        <f t="shared" si="0"/>
        <v>24.156000000000002</v>
      </c>
      <c r="F15" s="185">
        <f>26*0.94</f>
        <v>24.439999999999998</v>
      </c>
      <c r="G15" s="185"/>
      <c r="H15" s="185"/>
      <c r="I15" s="190"/>
      <c r="J15" s="191"/>
    </row>
    <row r="16" spans="2:16">
      <c r="B16" s="200" t="s">
        <v>570</v>
      </c>
      <c r="C16" s="200" t="s">
        <v>981</v>
      </c>
      <c r="D16" s="203">
        <v>13.6</v>
      </c>
      <c r="E16" s="200">
        <f t="shared" si="0"/>
        <v>14.96</v>
      </c>
      <c r="F16" s="200">
        <f>15.7*0.94</f>
        <v>14.757999999999999</v>
      </c>
      <c r="G16" s="201"/>
      <c r="H16" s="201"/>
      <c r="I16" s="202"/>
      <c r="J16" s="203"/>
    </row>
    <row r="17" spans="2:13">
      <c r="B17" s="185" t="s">
        <v>656</v>
      </c>
      <c r="C17" s="185" t="s">
        <v>981</v>
      </c>
      <c r="D17" s="191">
        <v>42</v>
      </c>
      <c r="E17" s="185">
        <f t="shared" si="0"/>
        <v>46.2</v>
      </c>
      <c r="F17" s="185">
        <f>53.6*0.94</f>
        <v>50.384</v>
      </c>
      <c r="G17" s="185"/>
      <c r="H17" s="185"/>
      <c r="I17" s="190"/>
      <c r="J17" s="191"/>
    </row>
    <row r="18" spans="2:13">
      <c r="B18" s="697" t="s">
        <v>828</v>
      </c>
      <c r="C18" s="200" t="s">
        <v>981</v>
      </c>
      <c r="D18" s="203"/>
      <c r="E18" s="200"/>
      <c r="F18" s="200"/>
      <c r="G18" s="201">
        <f>32*1.06</f>
        <v>33.92</v>
      </c>
      <c r="H18" s="201">
        <f>I18*0.95</f>
        <v>28.5</v>
      </c>
      <c r="I18" s="202">
        <v>30</v>
      </c>
      <c r="J18" s="203" t="s">
        <v>982</v>
      </c>
    </row>
    <row r="19" spans="2:13">
      <c r="B19" s="698"/>
      <c r="C19" s="185" t="s">
        <v>947</v>
      </c>
      <c r="D19" s="191"/>
      <c r="E19" s="185"/>
      <c r="F19" s="185"/>
      <c r="G19" s="185">
        <v>325</v>
      </c>
      <c r="H19" s="185">
        <v>340</v>
      </c>
      <c r="I19" s="190"/>
      <c r="J19" s="191"/>
    </row>
    <row r="20" spans="2:13">
      <c r="B20" s="200" t="s">
        <v>929</v>
      </c>
      <c r="C20" s="200" t="s">
        <v>981</v>
      </c>
      <c r="D20" s="203"/>
      <c r="E20" s="200"/>
      <c r="F20" s="200"/>
      <c r="G20" s="201">
        <f>25.4*1.06</f>
        <v>26.923999999999999</v>
      </c>
      <c r="H20" s="201">
        <f>I20*0.95</f>
        <v>26.599999999999998</v>
      </c>
      <c r="I20" s="202">
        <v>28</v>
      </c>
      <c r="J20" s="203"/>
    </row>
    <row r="21" spans="2:13">
      <c r="B21" s="185" t="s">
        <v>544</v>
      </c>
      <c r="C21" s="185" t="s">
        <v>981</v>
      </c>
      <c r="D21" s="191">
        <v>7.4</v>
      </c>
      <c r="E21" s="185">
        <f>D21*1.1</f>
        <v>8.14</v>
      </c>
      <c r="F21" s="185">
        <f>18*0.94</f>
        <v>16.919999999999998</v>
      </c>
      <c r="G21" s="185">
        <f>26*1.06</f>
        <v>27.560000000000002</v>
      </c>
      <c r="H21" s="185">
        <f>I21*0.95</f>
        <v>16.625</v>
      </c>
      <c r="I21" s="190">
        <v>17.5</v>
      </c>
      <c r="J21" s="191" t="s">
        <v>982</v>
      </c>
    </row>
    <row r="22" spans="2:13">
      <c r="B22" s="200" t="s">
        <v>600</v>
      </c>
      <c r="C22" s="200" t="s">
        <v>981</v>
      </c>
      <c r="D22" s="203">
        <v>13.6</v>
      </c>
      <c r="E22" s="200">
        <v>14.5</v>
      </c>
      <c r="F22" s="200">
        <f>16.3*0.94</f>
        <v>15.321999999999999</v>
      </c>
      <c r="G22" s="201">
        <f>17.7*1.06</f>
        <v>18.762</v>
      </c>
      <c r="H22" s="201"/>
      <c r="I22" s="202"/>
      <c r="J22" s="203"/>
    </row>
    <row r="23" spans="2:13">
      <c r="B23" s="185" t="s">
        <v>584</v>
      </c>
      <c r="C23" s="185" t="s">
        <v>981</v>
      </c>
      <c r="D23" s="191">
        <v>33</v>
      </c>
      <c r="E23" s="185">
        <f>D23*1.1</f>
        <v>36.300000000000004</v>
      </c>
      <c r="F23" s="185">
        <f>47.9*0.94</f>
        <v>45.025999999999996</v>
      </c>
      <c r="G23" s="185">
        <f>47.9*1.06</f>
        <v>50.774000000000001</v>
      </c>
      <c r="H23" s="185">
        <f>I23*0.95</f>
        <v>53.199999999999996</v>
      </c>
      <c r="I23" s="190">
        <v>56</v>
      </c>
      <c r="J23" s="191"/>
    </row>
    <row r="24" spans="2:13">
      <c r="B24" s="200" t="s">
        <v>620</v>
      </c>
      <c r="C24" s="200" t="s">
        <v>981</v>
      </c>
      <c r="D24" s="203"/>
      <c r="E24" s="200"/>
      <c r="F24" s="200"/>
      <c r="G24" s="201">
        <f>71.75*1.06</f>
        <v>76.055000000000007</v>
      </c>
      <c r="H24" s="201">
        <v>78</v>
      </c>
      <c r="I24" s="202">
        <v>80</v>
      </c>
      <c r="J24" s="203"/>
    </row>
    <row r="25" spans="2:13">
      <c r="B25" s="185" t="s">
        <v>524</v>
      </c>
      <c r="C25" s="185" t="s">
        <v>981</v>
      </c>
      <c r="D25" s="191">
        <v>12.6</v>
      </c>
      <c r="E25" s="185">
        <f>D25*1.1</f>
        <v>13.860000000000001</v>
      </c>
      <c r="F25" s="185">
        <f>34*0.94</f>
        <v>31.959999999999997</v>
      </c>
      <c r="G25" s="185">
        <f>43*1.06</f>
        <v>45.580000000000005</v>
      </c>
      <c r="H25" s="185"/>
      <c r="I25" s="190">
        <v>24.1</v>
      </c>
      <c r="J25" s="191"/>
    </row>
    <row r="26" spans="2:13">
      <c r="B26" s="200" t="s">
        <v>652</v>
      </c>
      <c r="C26" s="200" t="s">
        <v>981</v>
      </c>
      <c r="D26" s="203"/>
      <c r="E26" s="200"/>
      <c r="F26" s="200">
        <f>32*0.94</f>
        <v>30.08</v>
      </c>
      <c r="G26" s="201">
        <f>33*1.06</f>
        <v>34.980000000000004</v>
      </c>
      <c r="H26" s="201"/>
      <c r="I26" s="202"/>
      <c r="J26" s="203"/>
      <c r="M26" s="205"/>
    </row>
    <row r="27" spans="2:13">
      <c r="B27" s="699" t="s">
        <v>691</v>
      </c>
      <c r="C27" s="185" t="s">
        <v>981</v>
      </c>
      <c r="D27" s="191"/>
      <c r="E27" s="185"/>
      <c r="F27" s="185">
        <f>17*0.94</f>
        <v>15.979999999999999</v>
      </c>
      <c r="G27" s="185">
        <f>17*1.06</f>
        <v>18.02</v>
      </c>
      <c r="H27" s="185"/>
      <c r="I27" s="190"/>
      <c r="J27" s="191"/>
      <c r="M27" s="205"/>
    </row>
    <row r="28" spans="2:13">
      <c r="B28" s="700"/>
      <c r="C28" s="200" t="s">
        <v>136</v>
      </c>
      <c r="D28" s="203">
        <v>247</v>
      </c>
      <c r="E28" s="200">
        <v>275</v>
      </c>
      <c r="F28" s="200">
        <f>330*0.9</f>
        <v>297</v>
      </c>
      <c r="G28" s="201"/>
      <c r="H28" s="201"/>
      <c r="I28" s="202"/>
      <c r="J28" s="203"/>
      <c r="M28" s="205"/>
    </row>
    <row r="29" spans="2:13">
      <c r="B29" s="185" t="s">
        <v>689</v>
      </c>
      <c r="C29" s="185" t="s">
        <v>981</v>
      </c>
      <c r="D29" s="191"/>
      <c r="E29" s="185"/>
      <c r="F29" s="185">
        <f>26.2*0.94</f>
        <v>24.627999999999997</v>
      </c>
      <c r="G29" s="185"/>
      <c r="H29" s="185"/>
      <c r="I29" s="190"/>
      <c r="J29" s="191"/>
      <c r="M29" s="205"/>
    </row>
    <row r="30" spans="2:13">
      <c r="B30" s="697" t="s">
        <v>605</v>
      </c>
      <c r="C30" s="200" t="s">
        <v>981</v>
      </c>
      <c r="D30" s="203"/>
      <c r="E30" s="200"/>
      <c r="F30" s="200"/>
      <c r="G30" s="201">
        <f>42.6*1.06</f>
        <v>45.156000000000006</v>
      </c>
      <c r="H30" s="201"/>
      <c r="I30" s="202"/>
      <c r="J30" s="203"/>
    </row>
    <row r="31" spans="2:13">
      <c r="B31" s="698"/>
      <c r="C31" s="185" t="s">
        <v>136</v>
      </c>
      <c r="D31" s="191"/>
      <c r="E31" s="185"/>
      <c r="F31" s="185"/>
      <c r="G31" s="185"/>
      <c r="H31" s="185"/>
      <c r="I31" s="190"/>
      <c r="J31" s="191" t="s">
        <v>983</v>
      </c>
      <c r="M31" s="205"/>
    </row>
    <row r="32" spans="2:13">
      <c r="B32" s="200" t="s">
        <v>688</v>
      </c>
      <c r="C32" s="200" t="s">
        <v>981</v>
      </c>
      <c r="D32" s="203"/>
      <c r="E32" s="200"/>
      <c r="F32" s="200">
        <f>23.2*0.94</f>
        <v>21.808</v>
      </c>
      <c r="G32" s="201"/>
      <c r="H32" s="201"/>
      <c r="I32" s="202"/>
      <c r="J32" s="203"/>
    </row>
    <row r="33" spans="2:13">
      <c r="B33" s="185" t="s">
        <v>654</v>
      </c>
      <c r="C33" s="185" t="s">
        <v>981</v>
      </c>
      <c r="D33" s="191"/>
      <c r="E33" s="185"/>
      <c r="F33" s="185"/>
      <c r="G33" s="185">
        <v>53</v>
      </c>
      <c r="H33" s="185">
        <f>I33*0.95</f>
        <v>55.099999999999994</v>
      </c>
      <c r="I33" s="190">
        <v>58</v>
      </c>
      <c r="J33" s="191"/>
      <c r="M33" s="205"/>
    </row>
    <row r="34" spans="2:13" ht="14.25" customHeight="1">
      <c r="B34" s="200" t="s">
        <v>209</v>
      </c>
      <c r="C34" s="200" t="s">
        <v>981</v>
      </c>
      <c r="D34" s="203"/>
      <c r="E34" s="200"/>
      <c r="F34" s="200">
        <f>24*0.94</f>
        <v>22.56</v>
      </c>
      <c r="G34" s="201">
        <f>26*1.06</f>
        <v>27.560000000000002</v>
      </c>
      <c r="H34" s="201">
        <f>I34*0.95</f>
        <v>32.299999999999997</v>
      </c>
      <c r="I34" s="202">
        <v>34</v>
      </c>
      <c r="J34" s="203"/>
    </row>
    <row r="35" spans="2:13">
      <c r="B35" s="699" t="s">
        <v>237</v>
      </c>
      <c r="C35" s="185" t="s">
        <v>136</v>
      </c>
      <c r="D35" s="191">
        <v>269</v>
      </c>
      <c r="E35" s="185">
        <f>D35*1.33</f>
        <v>357.77000000000004</v>
      </c>
      <c r="F35" s="185">
        <f>500*0.8</f>
        <v>400</v>
      </c>
      <c r="G35" s="185"/>
      <c r="H35" s="185"/>
      <c r="I35" s="190"/>
      <c r="J35" s="191"/>
      <c r="M35" s="205"/>
    </row>
    <row r="36" spans="2:13">
      <c r="B36" s="700"/>
      <c r="C36" s="200" t="s">
        <v>981</v>
      </c>
      <c r="D36" s="203"/>
      <c r="E36" s="200"/>
      <c r="F36" s="200"/>
      <c r="G36" s="201"/>
      <c r="H36" s="201"/>
      <c r="I36" s="202"/>
      <c r="J36" s="203"/>
    </row>
    <row r="37" spans="2:13">
      <c r="B37" s="185" t="s">
        <v>579</v>
      </c>
      <c r="C37" s="185" t="s">
        <v>136</v>
      </c>
      <c r="D37" s="191">
        <v>187</v>
      </c>
      <c r="E37" s="185">
        <v>210</v>
      </c>
      <c r="F37" s="185">
        <f>270*0.9</f>
        <v>243</v>
      </c>
      <c r="G37" s="185"/>
      <c r="H37" s="185"/>
      <c r="I37" s="190"/>
      <c r="J37" s="191"/>
      <c r="M37" s="205"/>
    </row>
    <row r="38" spans="2:13">
      <c r="B38" s="697" t="s">
        <v>216</v>
      </c>
      <c r="C38" s="200" t="s">
        <v>136</v>
      </c>
      <c r="D38" s="203">
        <v>200</v>
      </c>
      <c r="E38" s="200">
        <f>D38*1.33</f>
        <v>266</v>
      </c>
      <c r="F38" s="200">
        <f>440*0.8</f>
        <v>352</v>
      </c>
      <c r="G38" s="201">
        <v>450</v>
      </c>
      <c r="H38" s="201">
        <f>I38*0.9</f>
        <v>3105</v>
      </c>
      <c r="I38" s="202">
        <v>3450</v>
      </c>
      <c r="J38" s="203"/>
    </row>
    <row r="39" spans="2:13">
      <c r="B39" s="698"/>
      <c r="C39" s="185" t="s">
        <v>947</v>
      </c>
      <c r="D39" s="191"/>
      <c r="E39" s="185"/>
      <c r="F39" s="185"/>
      <c r="G39" s="185">
        <v>325</v>
      </c>
      <c r="H39" s="185">
        <v>340</v>
      </c>
      <c r="I39" s="190"/>
      <c r="J39" s="191"/>
    </row>
    <row r="40" spans="2:13">
      <c r="B40" s="200" t="s">
        <v>517</v>
      </c>
      <c r="C40" s="200" t="s">
        <v>947</v>
      </c>
      <c r="D40" s="203"/>
      <c r="E40" s="200"/>
      <c r="F40" s="200"/>
      <c r="G40" s="201">
        <v>325</v>
      </c>
      <c r="H40" s="201">
        <v>340</v>
      </c>
      <c r="I40" s="202"/>
      <c r="J40" s="203"/>
      <c r="M40" s="205"/>
    </row>
    <row r="41" spans="2:13">
      <c r="B41" s="200"/>
      <c r="C41" s="200" t="s">
        <v>136</v>
      </c>
      <c r="D41" s="203"/>
      <c r="E41" s="200"/>
      <c r="F41" s="200"/>
      <c r="G41" s="201">
        <v>850</v>
      </c>
      <c r="H41" s="201">
        <v>950</v>
      </c>
      <c r="I41" s="202">
        <v>1000</v>
      </c>
      <c r="J41" s="203"/>
      <c r="M41" s="205"/>
    </row>
    <row r="42" spans="2:13">
      <c r="B42" s="185"/>
      <c r="C42" s="185" t="s">
        <v>981</v>
      </c>
      <c r="D42" s="191">
        <v>16.8</v>
      </c>
      <c r="E42" s="185">
        <f>D42*1.1</f>
        <v>18.480000000000004</v>
      </c>
      <c r="F42" s="185">
        <v>24</v>
      </c>
      <c r="G42" s="185">
        <f>21.5*1.06</f>
        <v>22.790000000000003</v>
      </c>
      <c r="H42" s="185">
        <f>I42*0.95</f>
        <v>28.5</v>
      </c>
      <c r="I42" s="190">
        <v>30</v>
      </c>
      <c r="J42" s="191"/>
    </row>
    <row r="43" spans="2:13">
      <c r="B43" s="697" t="s">
        <v>923</v>
      </c>
      <c r="C43" s="200" t="s">
        <v>947</v>
      </c>
      <c r="D43" s="203"/>
      <c r="E43" s="200"/>
      <c r="F43" s="200"/>
      <c r="G43" s="201">
        <v>325</v>
      </c>
      <c r="H43" s="201">
        <v>340</v>
      </c>
      <c r="I43" s="202"/>
      <c r="J43" s="203"/>
      <c r="M43" s="205"/>
    </row>
    <row r="44" spans="2:13">
      <c r="B44" s="698"/>
      <c r="C44" s="185" t="s">
        <v>981</v>
      </c>
      <c r="D44" s="191">
        <v>36</v>
      </c>
      <c r="E44" s="185">
        <v>40</v>
      </c>
      <c r="F44" s="185">
        <f>45*0.94</f>
        <v>42.3</v>
      </c>
      <c r="G44" s="185">
        <f>46*1.06</f>
        <v>48.760000000000005</v>
      </c>
      <c r="H44" s="185">
        <f>I44*0.95</f>
        <v>57.474999999999994</v>
      </c>
      <c r="I44" s="190">
        <v>60.5</v>
      </c>
      <c r="J44" s="191"/>
    </row>
    <row r="45" spans="2:13">
      <c r="B45" s="200" t="s">
        <v>680</v>
      </c>
      <c r="C45" s="200" t="s">
        <v>947</v>
      </c>
      <c r="D45" s="203"/>
      <c r="E45" s="200"/>
      <c r="F45" s="200"/>
      <c r="G45" s="201">
        <v>325</v>
      </c>
      <c r="H45" s="201">
        <v>340</v>
      </c>
      <c r="I45" s="202"/>
      <c r="J45" s="203"/>
    </row>
    <row r="46" spans="2:13">
      <c r="B46" s="699" t="s">
        <v>187</v>
      </c>
      <c r="C46" s="185" t="s">
        <v>947</v>
      </c>
      <c r="D46" s="191"/>
      <c r="E46" s="185"/>
      <c r="F46" s="185"/>
      <c r="G46" s="185">
        <v>330</v>
      </c>
      <c r="H46" s="185">
        <v>340</v>
      </c>
      <c r="I46" s="190"/>
      <c r="J46" s="191"/>
    </row>
    <row r="47" spans="2:13">
      <c r="B47" s="700"/>
      <c r="C47" s="200" t="s">
        <v>136</v>
      </c>
      <c r="D47" s="203">
        <v>150</v>
      </c>
      <c r="E47" s="200">
        <f>D47*1.33</f>
        <v>199.5</v>
      </c>
      <c r="F47" s="200">
        <f>345*0.8</f>
        <v>276</v>
      </c>
      <c r="G47" s="201"/>
      <c r="H47" s="201"/>
      <c r="I47" s="202"/>
      <c r="J47" s="203"/>
    </row>
    <row r="48" spans="2:13">
      <c r="B48" s="185" t="s">
        <v>542</v>
      </c>
      <c r="C48" s="185" t="s">
        <v>981</v>
      </c>
      <c r="D48" s="191">
        <v>12</v>
      </c>
      <c r="E48" s="185">
        <f>D48*1.1</f>
        <v>13.200000000000001</v>
      </c>
      <c r="F48" s="185">
        <f>15*0.94</f>
        <v>14.1</v>
      </c>
      <c r="G48" s="185"/>
      <c r="H48" s="185"/>
      <c r="I48" s="190"/>
      <c r="J48" s="191"/>
    </row>
    <row r="49" spans="2:11">
      <c r="B49" s="200" t="s">
        <v>587</v>
      </c>
      <c r="C49" s="200" t="s">
        <v>981</v>
      </c>
      <c r="D49" s="203">
        <v>17</v>
      </c>
      <c r="E49" s="200">
        <f>D49*1.1</f>
        <v>18.700000000000003</v>
      </c>
      <c r="F49" s="200">
        <f>21*0.94</f>
        <v>19.739999999999998</v>
      </c>
      <c r="G49" s="201">
        <f>24*1.06</f>
        <v>25.44</v>
      </c>
      <c r="H49" s="201">
        <f>I49*0.95</f>
        <v>24.7</v>
      </c>
      <c r="I49" s="202">
        <v>26</v>
      </c>
      <c r="J49" s="203"/>
    </row>
    <row r="50" spans="2:11">
      <c r="B50" s="185" t="s">
        <v>525</v>
      </c>
      <c r="C50" s="185"/>
      <c r="D50" s="191">
        <v>627</v>
      </c>
      <c r="E50" s="185">
        <f>D50*1.33</f>
        <v>833.91000000000008</v>
      </c>
      <c r="F50" s="185">
        <f>740*0.8</f>
        <v>592</v>
      </c>
      <c r="G50" s="185"/>
      <c r="H50" s="185"/>
      <c r="I50" s="190"/>
      <c r="J50" s="191" t="s">
        <v>984</v>
      </c>
    </row>
    <row r="51" spans="2:11">
      <c r="B51" s="200" t="s">
        <v>531</v>
      </c>
      <c r="C51" s="200" t="s">
        <v>136</v>
      </c>
      <c r="D51" s="203">
        <v>220</v>
      </c>
      <c r="E51" s="200">
        <v>240</v>
      </c>
      <c r="F51" s="200">
        <f>290*0.9</f>
        <v>261</v>
      </c>
      <c r="G51" s="201"/>
      <c r="H51" s="201"/>
      <c r="I51" s="202"/>
      <c r="J51" s="203"/>
    </row>
    <row r="52" spans="2:11">
      <c r="B52" s="699" t="s">
        <v>684</v>
      </c>
      <c r="C52" s="185" t="s">
        <v>947</v>
      </c>
      <c r="D52" s="191"/>
      <c r="E52" s="185"/>
      <c r="F52" s="185"/>
      <c r="G52" s="185">
        <v>325</v>
      </c>
      <c r="H52" s="185">
        <v>340</v>
      </c>
      <c r="I52" s="190"/>
      <c r="J52" s="191"/>
    </row>
    <row r="53" spans="2:11">
      <c r="B53" s="700"/>
      <c r="C53" s="200" t="s">
        <v>981</v>
      </c>
      <c r="D53" s="203">
        <v>12</v>
      </c>
      <c r="E53" s="200">
        <f>D53*1.1</f>
        <v>13.200000000000001</v>
      </c>
      <c r="F53" s="200">
        <f>15.2*0.94</f>
        <v>14.287999999999998</v>
      </c>
      <c r="G53" s="201">
        <f>15.5*1.06</f>
        <v>16.43</v>
      </c>
      <c r="H53" s="201">
        <f>I53*0.95</f>
        <v>19</v>
      </c>
      <c r="I53" s="202">
        <v>20</v>
      </c>
      <c r="J53" s="203"/>
    </row>
    <row r="54" spans="2:11">
      <c r="B54" s="699" t="s">
        <v>632</v>
      </c>
      <c r="C54" s="185" t="s">
        <v>981</v>
      </c>
      <c r="D54" s="191">
        <v>38</v>
      </c>
      <c r="E54" s="185">
        <f>D54*1.1</f>
        <v>41.800000000000004</v>
      </c>
      <c r="F54" s="185">
        <f>58*0.94</f>
        <v>54.519999999999996</v>
      </c>
      <c r="G54" s="185">
        <f>64.5*1.06</f>
        <v>68.37</v>
      </c>
      <c r="H54" s="185"/>
      <c r="I54" s="190"/>
      <c r="J54" s="191"/>
    </row>
    <row r="55" spans="2:11">
      <c r="B55" s="700"/>
      <c r="C55" s="200" t="s">
        <v>136</v>
      </c>
      <c r="D55" s="203">
        <v>150</v>
      </c>
      <c r="E55" s="200">
        <v>180</v>
      </c>
      <c r="F55" s="200">
        <v>200</v>
      </c>
      <c r="G55" s="201"/>
      <c r="H55" s="201"/>
      <c r="I55" s="202"/>
      <c r="J55" s="203"/>
    </row>
    <row r="56" spans="2:11">
      <c r="B56" s="185" t="s">
        <v>648</v>
      </c>
      <c r="C56" s="185" t="s">
        <v>981</v>
      </c>
      <c r="D56" s="191">
        <v>51</v>
      </c>
      <c r="E56" s="185">
        <f>D56*1.1</f>
        <v>56.1</v>
      </c>
      <c r="F56" s="185">
        <f>64.5*0.94</f>
        <v>60.629999999999995</v>
      </c>
      <c r="G56" s="185">
        <f>64.5*1.06</f>
        <v>68.37</v>
      </c>
      <c r="H56" s="185">
        <f>I56*0.95</f>
        <v>71.25</v>
      </c>
      <c r="I56" s="190">
        <v>75</v>
      </c>
      <c r="J56" s="191"/>
    </row>
    <row r="57" spans="2:11">
      <c r="B57" s="697" t="s">
        <v>830</v>
      </c>
      <c r="C57" s="200" t="s">
        <v>981</v>
      </c>
      <c r="D57" s="203">
        <v>38</v>
      </c>
      <c r="E57" s="200">
        <f>D57*1.1</f>
        <v>41.800000000000004</v>
      </c>
      <c r="F57" s="200">
        <f>49*0.94</f>
        <v>46.059999999999995</v>
      </c>
      <c r="G57" s="201">
        <v>54</v>
      </c>
      <c r="H57" s="201">
        <v>55</v>
      </c>
      <c r="I57" s="202">
        <v>57.5</v>
      </c>
      <c r="J57" s="203"/>
      <c r="K57" t="s">
        <v>986</v>
      </c>
    </row>
    <row r="58" spans="2:11">
      <c r="B58" s="701"/>
      <c r="C58" s="185" t="s">
        <v>136</v>
      </c>
      <c r="D58" s="191">
        <v>319</v>
      </c>
      <c r="E58" s="185">
        <v>340</v>
      </c>
      <c r="F58" s="185">
        <v>360</v>
      </c>
      <c r="G58" s="185"/>
      <c r="H58" s="185"/>
      <c r="I58" s="190"/>
      <c r="J58" s="191"/>
    </row>
    <row r="59" spans="2:11">
      <c r="B59" s="698"/>
      <c r="C59" s="200" t="s">
        <v>947</v>
      </c>
      <c r="D59" s="203"/>
      <c r="E59" s="200"/>
      <c r="F59" s="200"/>
      <c r="G59" s="201">
        <v>330</v>
      </c>
      <c r="H59" s="201">
        <v>340</v>
      </c>
      <c r="I59" s="202"/>
      <c r="J59" s="203"/>
    </row>
    <row r="60" spans="2:11">
      <c r="B60" s="185" t="s">
        <v>588</v>
      </c>
      <c r="C60" s="185" t="s">
        <v>981</v>
      </c>
      <c r="D60" s="191"/>
      <c r="E60" s="185"/>
      <c r="F60" s="185">
        <f>32.5*0.94</f>
        <v>30.549999999999997</v>
      </c>
      <c r="G60" s="185">
        <f>32.5*1.06</f>
        <v>34.450000000000003</v>
      </c>
      <c r="H60" s="185"/>
      <c r="I60" s="190"/>
      <c r="J60" s="191"/>
    </row>
    <row r="61" spans="2:11">
      <c r="B61" s="200" t="s">
        <v>604</v>
      </c>
      <c r="C61" s="200" t="s">
        <v>981</v>
      </c>
      <c r="D61" s="203"/>
      <c r="E61" s="200"/>
      <c r="F61" s="200">
        <f>23.65*0.94</f>
        <v>22.230999999999998</v>
      </c>
      <c r="G61" s="201">
        <f>23.65*1.06</f>
        <v>25.068999999999999</v>
      </c>
      <c r="H61" s="201"/>
      <c r="I61" s="202"/>
      <c r="J61" s="203"/>
    </row>
    <row r="62" spans="2:11">
      <c r="B62" s="185" t="s">
        <v>539</v>
      </c>
      <c r="C62" s="185" t="s">
        <v>136</v>
      </c>
      <c r="D62" s="191">
        <v>200</v>
      </c>
      <c r="E62" s="185">
        <v>230</v>
      </c>
      <c r="F62" s="185">
        <v>250</v>
      </c>
      <c r="G62" s="185"/>
      <c r="H62" s="185"/>
      <c r="I62" s="190"/>
      <c r="J62" s="191"/>
    </row>
    <row r="63" spans="2:11">
      <c r="B63" s="200" t="s">
        <v>213</v>
      </c>
      <c r="C63" s="200" t="s">
        <v>136</v>
      </c>
      <c r="D63" s="203">
        <v>200</v>
      </c>
      <c r="E63" s="200">
        <v>220</v>
      </c>
      <c r="F63" s="200">
        <v>250</v>
      </c>
      <c r="G63" s="201"/>
      <c r="H63" s="201"/>
      <c r="I63" s="202"/>
      <c r="J63" s="203"/>
    </row>
    <row r="64" spans="2:11">
      <c r="B64" s="185" t="s">
        <v>704</v>
      </c>
      <c r="C64" s="185" t="s">
        <v>981</v>
      </c>
      <c r="D64" s="191"/>
      <c r="E64" s="185"/>
      <c r="F64" s="185">
        <f>20.5*0.94</f>
        <v>19.27</v>
      </c>
      <c r="G64" s="185">
        <f>22.5*1.06</f>
        <v>23.85</v>
      </c>
      <c r="H64" s="185"/>
      <c r="I64" s="190"/>
      <c r="J64" s="191"/>
    </row>
    <row r="65" spans="2:10">
      <c r="B65" s="200" t="s">
        <v>219</v>
      </c>
      <c r="C65" s="200" t="s">
        <v>981</v>
      </c>
      <c r="D65" s="203">
        <v>55</v>
      </c>
      <c r="E65" s="200">
        <v>56</v>
      </c>
      <c r="F65" s="200">
        <v>57</v>
      </c>
      <c r="G65" s="201">
        <v>73</v>
      </c>
      <c r="H65" s="201">
        <v>75</v>
      </c>
      <c r="I65" s="202">
        <v>78</v>
      </c>
      <c r="J65" s="203"/>
    </row>
    <row r="66" spans="2:10">
      <c r="B66" s="185" t="s">
        <v>582</v>
      </c>
      <c r="C66" s="185" t="s">
        <v>981</v>
      </c>
      <c r="D66" s="191">
        <v>21</v>
      </c>
      <c r="E66" s="185">
        <f>D66*1.1</f>
        <v>23.1</v>
      </c>
      <c r="F66" s="185">
        <f>27*0.94</f>
        <v>25.38</v>
      </c>
      <c r="G66" s="185">
        <v>30</v>
      </c>
      <c r="H66" s="185">
        <f>I66*0.95</f>
        <v>33.25</v>
      </c>
      <c r="I66" s="190">
        <v>35</v>
      </c>
      <c r="J66" s="191"/>
    </row>
    <row r="67" spans="2:10">
      <c r="B67" s="200" t="s">
        <v>568</v>
      </c>
      <c r="C67" s="200" t="s">
        <v>947</v>
      </c>
      <c r="D67" s="203"/>
      <c r="E67" s="200"/>
      <c r="F67" s="200"/>
      <c r="G67" s="201">
        <v>340</v>
      </c>
      <c r="H67" s="201">
        <v>345</v>
      </c>
      <c r="I67" s="202">
        <v>350</v>
      </c>
      <c r="J67" s="203"/>
    </row>
    <row r="68" spans="2:10">
      <c r="B68" s="185" t="s">
        <v>235</v>
      </c>
      <c r="C68" s="185" t="s">
        <v>981</v>
      </c>
      <c r="D68" s="191"/>
      <c r="E68" s="185">
        <v>11</v>
      </c>
      <c r="F68" s="185">
        <v>12</v>
      </c>
      <c r="G68" s="185"/>
      <c r="H68" s="185"/>
      <c r="I68" s="190"/>
      <c r="J68" s="191"/>
    </row>
    <row r="69" spans="2:10">
      <c r="B69" s="200" t="s">
        <v>985</v>
      </c>
      <c r="C69" s="200" t="s">
        <v>136</v>
      </c>
      <c r="D69" s="203"/>
      <c r="E69" s="200">
        <v>220</v>
      </c>
      <c r="F69" s="200">
        <v>250</v>
      </c>
      <c r="G69" s="201"/>
      <c r="H69" s="201"/>
      <c r="I69" s="202"/>
      <c r="J69" s="203"/>
    </row>
    <row r="70" spans="2:10">
      <c r="B70" s="185" t="s">
        <v>593</v>
      </c>
      <c r="C70" s="185" t="s">
        <v>981</v>
      </c>
      <c r="D70" s="191">
        <v>17</v>
      </c>
      <c r="E70" s="185">
        <f>D70*1.1</f>
        <v>18.700000000000003</v>
      </c>
      <c r="F70" s="185">
        <f>22*0.94</f>
        <v>20.68</v>
      </c>
      <c r="G70" s="185">
        <f>25*1.06</f>
        <v>26.5</v>
      </c>
      <c r="H70" s="185">
        <f>I70*0.95</f>
        <v>33.25</v>
      </c>
      <c r="I70" s="190">
        <v>35</v>
      </c>
      <c r="J70" s="191"/>
    </row>
    <row r="71" spans="2:10">
      <c r="B71" s="697" t="s">
        <v>655</v>
      </c>
      <c r="C71" s="200" t="s">
        <v>136</v>
      </c>
      <c r="D71" s="203">
        <v>250</v>
      </c>
      <c r="E71" s="200">
        <f>D71*1.33</f>
        <v>332.5</v>
      </c>
      <c r="F71" s="200"/>
      <c r="G71" s="201"/>
      <c r="H71" s="201">
        <f>I71*0.9</f>
        <v>945</v>
      </c>
      <c r="I71" s="202">
        <v>1050</v>
      </c>
      <c r="J71" s="203"/>
    </row>
    <row r="72" spans="2:10">
      <c r="B72" s="698"/>
      <c r="C72" s="185" t="s">
        <v>947</v>
      </c>
      <c r="D72" s="191"/>
      <c r="E72" s="185"/>
      <c r="F72" s="185"/>
      <c r="G72" s="185">
        <v>330</v>
      </c>
      <c r="H72" s="185">
        <v>340</v>
      </c>
      <c r="I72" s="190"/>
      <c r="J72" s="191"/>
    </row>
    <row r="73" spans="2:10">
      <c r="B73" s="697" t="s">
        <v>214</v>
      </c>
      <c r="C73" s="200" t="s">
        <v>981</v>
      </c>
      <c r="D73" s="203"/>
      <c r="E73" s="200"/>
      <c r="F73" s="200"/>
      <c r="G73" s="201">
        <v>36</v>
      </c>
      <c r="H73" s="201">
        <v>37</v>
      </c>
      <c r="I73" s="202"/>
      <c r="J73" s="203" t="s">
        <v>987</v>
      </c>
    </row>
    <row r="74" spans="2:10">
      <c r="B74" s="698"/>
      <c r="C74" s="185" t="s">
        <v>136</v>
      </c>
      <c r="D74" s="191">
        <v>200</v>
      </c>
      <c r="E74" s="185">
        <v>230</v>
      </c>
      <c r="F74" s="185">
        <v>250</v>
      </c>
      <c r="G74" s="185"/>
      <c r="H74" s="185"/>
      <c r="I74" s="190"/>
      <c r="J74" s="191"/>
    </row>
    <row r="75" spans="2:10">
      <c r="B75" s="200" t="s">
        <v>283</v>
      </c>
      <c r="C75" s="200" t="s">
        <v>981</v>
      </c>
      <c r="D75" s="203">
        <v>8</v>
      </c>
      <c r="E75" s="200">
        <f>D75*1.1</f>
        <v>8.8000000000000007</v>
      </c>
      <c r="F75" s="200">
        <v>9.5</v>
      </c>
      <c r="G75" s="201">
        <v>13.2</v>
      </c>
      <c r="H75" s="201">
        <v>15</v>
      </c>
      <c r="I75" s="202">
        <v>16</v>
      </c>
      <c r="J75" s="203"/>
    </row>
    <row r="76" spans="2:10">
      <c r="B76" s="185" t="s">
        <v>530</v>
      </c>
      <c r="C76" s="185" t="s">
        <v>981</v>
      </c>
      <c r="D76" s="191">
        <v>41</v>
      </c>
      <c r="E76" s="185">
        <f>D76*1.1</f>
        <v>45.1</v>
      </c>
      <c r="F76" s="185">
        <f>57.6*0.94</f>
        <v>54.143999999999998</v>
      </c>
      <c r="G76" s="185">
        <v>58.5</v>
      </c>
      <c r="H76" s="185">
        <v>59</v>
      </c>
      <c r="I76" s="190">
        <v>60</v>
      </c>
      <c r="J76" s="191"/>
    </row>
    <row r="77" spans="2:10">
      <c r="B77" s="200" t="s">
        <v>663</v>
      </c>
      <c r="C77" s="200" t="s">
        <v>981</v>
      </c>
      <c r="D77" s="203">
        <v>17</v>
      </c>
      <c r="E77" s="200">
        <f>D77*1.1</f>
        <v>18.700000000000003</v>
      </c>
      <c r="F77" s="200">
        <f>23*0.94</f>
        <v>21.619999999999997</v>
      </c>
      <c r="G77" s="201">
        <f>24*1.06</f>
        <v>25.44</v>
      </c>
      <c r="H77" s="201">
        <f>I77*0.95</f>
        <v>30.4</v>
      </c>
      <c r="I77" s="202">
        <v>32</v>
      </c>
      <c r="J77" s="203"/>
    </row>
    <row r="78" spans="2:10">
      <c r="B78" s="185" t="s">
        <v>618</v>
      </c>
      <c r="C78" s="185" t="s">
        <v>981</v>
      </c>
      <c r="D78" s="191">
        <v>24</v>
      </c>
      <c r="E78" s="185">
        <f>D78*1.1</f>
        <v>26.400000000000002</v>
      </c>
      <c r="F78" s="185">
        <f>28.8*0.94</f>
        <v>27.071999999999999</v>
      </c>
      <c r="G78" s="185">
        <f>29.5*1.06</f>
        <v>31.270000000000003</v>
      </c>
      <c r="H78" s="185">
        <f>I78*0.95</f>
        <v>35.15</v>
      </c>
      <c r="I78" s="190">
        <v>37</v>
      </c>
      <c r="J78" s="191"/>
    </row>
    <row r="79" spans="2:10">
      <c r="B79" s="200" t="s">
        <v>215</v>
      </c>
      <c r="C79" s="200" t="s">
        <v>981</v>
      </c>
      <c r="D79" s="203"/>
      <c r="E79" s="200"/>
      <c r="F79" s="200">
        <f>49*0.94</f>
        <v>46.059999999999995</v>
      </c>
      <c r="G79" s="201">
        <f>50*1.06</f>
        <v>53</v>
      </c>
      <c r="H79" s="201"/>
      <c r="I79" s="202"/>
      <c r="J79" s="203">
        <v>4.0970000000000004</v>
      </c>
    </row>
    <row r="80" spans="2:10">
      <c r="B80" s="185" t="s">
        <v>831</v>
      </c>
      <c r="C80" s="185" t="s">
        <v>981</v>
      </c>
      <c r="D80" s="191"/>
      <c r="E80" s="185"/>
      <c r="F80" s="185">
        <f>20*0.94</f>
        <v>18.799999999999997</v>
      </c>
      <c r="G80" s="185">
        <f>22*1.06</f>
        <v>23.32</v>
      </c>
      <c r="H80" s="185"/>
      <c r="I80" s="190"/>
      <c r="J80" s="191"/>
    </row>
    <row r="81" spans="2:10">
      <c r="B81" s="200" t="s">
        <v>514</v>
      </c>
      <c r="C81" s="200" t="s">
        <v>981</v>
      </c>
      <c r="D81" s="203"/>
      <c r="E81" s="200"/>
      <c r="F81" s="200">
        <f>34*0.94</f>
        <v>31.959999999999997</v>
      </c>
      <c r="G81" s="201">
        <f>35*1.06</f>
        <v>37.1</v>
      </c>
      <c r="H81" s="201"/>
      <c r="I81" s="202"/>
      <c r="J81" s="203"/>
    </row>
    <row r="82" spans="2:10">
      <c r="B82" s="185" t="s">
        <v>263</v>
      </c>
      <c r="C82" s="185" t="s">
        <v>981</v>
      </c>
      <c r="D82" s="191"/>
      <c r="E82" s="185"/>
      <c r="F82" s="185">
        <f>35*0.94</f>
        <v>32.9</v>
      </c>
      <c r="G82" s="185">
        <f>36*1.06</f>
        <v>38.160000000000004</v>
      </c>
      <c r="H82" s="185"/>
      <c r="I82" s="190"/>
      <c r="J82" s="191"/>
    </row>
    <row r="83" spans="2:10">
      <c r="B83" s="200" t="s">
        <v>244</v>
      </c>
      <c r="C83" s="200" t="s">
        <v>981</v>
      </c>
      <c r="D83" s="203"/>
      <c r="E83" s="200"/>
      <c r="F83" s="200">
        <f>54*0.94</f>
        <v>50.76</v>
      </c>
      <c r="G83" s="201">
        <f>55*1.06</f>
        <v>58.300000000000004</v>
      </c>
      <c r="H83" s="201"/>
      <c r="I83" s="202"/>
      <c r="J83" s="203"/>
    </row>
    <row r="84" spans="2:10">
      <c r="B84" s="185" t="s">
        <v>801</v>
      </c>
      <c r="C84" s="185" t="s">
        <v>981</v>
      </c>
      <c r="D84" s="191"/>
      <c r="E84" s="185"/>
      <c r="F84" s="185">
        <f>33*0.94</f>
        <v>31.02</v>
      </c>
      <c r="G84" s="185">
        <f>35*1.06</f>
        <v>37.1</v>
      </c>
      <c r="H84" s="185"/>
      <c r="I84" s="190"/>
      <c r="J84" s="191"/>
    </row>
    <row r="85" spans="2:10">
      <c r="B85" s="697" t="s">
        <v>226</v>
      </c>
      <c r="C85" s="200" t="s">
        <v>947</v>
      </c>
      <c r="D85" s="203"/>
      <c r="E85" s="200"/>
      <c r="F85" s="200"/>
      <c r="G85" s="201">
        <v>330</v>
      </c>
      <c r="H85" s="201">
        <v>340</v>
      </c>
      <c r="I85" s="202"/>
      <c r="J85" s="203"/>
    </row>
    <row r="86" spans="2:10">
      <c r="B86" s="698"/>
      <c r="C86" s="185" t="s">
        <v>136</v>
      </c>
      <c r="D86" s="191">
        <v>200</v>
      </c>
      <c r="E86" s="185">
        <v>230</v>
      </c>
      <c r="F86" s="185">
        <v>250</v>
      </c>
      <c r="G86" s="185"/>
      <c r="H86" s="185"/>
      <c r="I86" s="190"/>
      <c r="J86" s="191"/>
    </row>
    <row r="87" spans="2:10">
      <c r="B87" s="200" t="s">
        <v>716</v>
      </c>
      <c r="C87" s="200" t="s">
        <v>981</v>
      </c>
      <c r="D87" s="203"/>
      <c r="E87" s="200"/>
      <c r="F87" s="200">
        <f>60*0.94</f>
        <v>56.4</v>
      </c>
      <c r="G87" s="201">
        <f>64*1.06</f>
        <v>67.84</v>
      </c>
      <c r="H87" s="201"/>
      <c r="I87" s="202"/>
      <c r="J87" s="203"/>
    </row>
    <row r="88" spans="2:10">
      <c r="B88" s="185" t="s">
        <v>829</v>
      </c>
      <c r="C88" s="185" t="s">
        <v>981</v>
      </c>
      <c r="D88" s="191"/>
      <c r="E88" s="185"/>
      <c r="F88" s="185">
        <f>65*0.94</f>
        <v>61.099999999999994</v>
      </c>
      <c r="G88" s="185">
        <f>66*1.06</f>
        <v>69.960000000000008</v>
      </c>
      <c r="H88" s="185">
        <f>I88*0.95</f>
        <v>72.2</v>
      </c>
      <c r="I88" s="190">
        <v>76</v>
      </c>
      <c r="J88" s="191"/>
    </row>
    <row r="89" spans="2:10">
      <c r="B89" s="200" t="s">
        <v>208</v>
      </c>
      <c r="C89" s="200" t="s">
        <v>981</v>
      </c>
      <c r="D89" s="203"/>
      <c r="E89" s="200"/>
      <c r="F89" s="200">
        <v>14.3</v>
      </c>
      <c r="G89" s="201">
        <f>17.5*1.06</f>
        <v>18.55</v>
      </c>
      <c r="H89" s="201"/>
      <c r="I89" s="202"/>
      <c r="J89" s="203"/>
    </row>
    <row r="90" spans="2:10">
      <c r="B90" s="185" t="s">
        <v>515</v>
      </c>
      <c r="C90" s="185" t="s">
        <v>981</v>
      </c>
      <c r="D90" s="191"/>
      <c r="E90" s="185"/>
      <c r="F90" s="185">
        <f>28*0.94</f>
        <v>26.32</v>
      </c>
      <c r="G90" s="185">
        <f>29*1.06</f>
        <v>30.740000000000002</v>
      </c>
      <c r="H90" s="185"/>
      <c r="I90" s="190"/>
      <c r="J90" s="191"/>
    </row>
    <row r="91" spans="2:10">
      <c r="B91" s="200" t="s">
        <v>646</v>
      </c>
      <c r="C91" s="200" t="s">
        <v>981</v>
      </c>
      <c r="D91" s="203"/>
      <c r="E91" s="200"/>
      <c r="F91" s="200">
        <f>22.3*0.94</f>
        <v>20.962</v>
      </c>
      <c r="G91" s="201">
        <f>24.4*1.06</f>
        <v>25.864000000000001</v>
      </c>
      <c r="H91" s="201"/>
      <c r="I91" s="202"/>
      <c r="J91" s="203"/>
    </row>
    <row r="92" spans="2:10">
      <c r="B92" s="699" t="s">
        <v>217</v>
      </c>
      <c r="C92" s="185" t="s">
        <v>136</v>
      </c>
      <c r="D92" s="191">
        <v>200</v>
      </c>
      <c r="E92" s="185">
        <v>230</v>
      </c>
      <c r="F92" s="185">
        <v>250</v>
      </c>
      <c r="G92" s="185"/>
      <c r="H92" s="185"/>
      <c r="I92" s="190"/>
      <c r="J92" s="191"/>
    </row>
    <row r="93" spans="2:10">
      <c r="B93" s="700"/>
      <c r="C93" s="200" t="s">
        <v>947</v>
      </c>
      <c r="D93" s="203"/>
      <c r="E93" s="200"/>
      <c r="F93" s="200"/>
      <c r="G93" s="201">
        <v>330</v>
      </c>
      <c r="H93" s="201">
        <v>340</v>
      </c>
      <c r="I93" s="202"/>
      <c r="J93" s="203"/>
    </row>
    <row r="94" spans="2:10">
      <c r="B94" s="185" t="s">
        <v>672</v>
      </c>
      <c r="C94" s="185" t="s">
        <v>136</v>
      </c>
      <c r="D94" s="191">
        <v>190</v>
      </c>
      <c r="E94" s="185">
        <v>220</v>
      </c>
      <c r="F94" s="185">
        <v>240</v>
      </c>
      <c r="G94" s="185"/>
      <c r="H94" s="185"/>
      <c r="I94" s="190"/>
      <c r="J94" s="191"/>
    </row>
    <row r="95" spans="2:10">
      <c r="B95" s="200" t="s">
        <v>638</v>
      </c>
      <c r="C95" s="200" t="s">
        <v>947</v>
      </c>
      <c r="D95" s="203"/>
      <c r="E95" s="200"/>
      <c r="F95" s="200"/>
      <c r="G95" s="201">
        <v>330</v>
      </c>
      <c r="H95" s="201">
        <v>340</v>
      </c>
      <c r="I95" s="202"/>
      <c r="J95" s="203"/>
    </row>
    <row r="96" spans="2:10">
      <c r="B96" s="185" t="s">
        <v>639</v>
      </c>
      <c r="C96" s="185" t="s">
        <v>947</v>
      </c>
      <c r="D96" s="191"/>
      <c r="E96" s="185"/>
      <c r="F96" s="185"/>
      <c r="G96" s="185">
        <v>330</v>
      </c>
      <c r="H96" s="185">
        <v>340</v>
      </c>
      <c r="I96" s="190"/>
      <c r="J96" s="191"/>
    </row>
    <row r="97" spans="2:10">
      <c r="B97" s="200" t="s">
        <v>614</v>
      </c>
      <c r="C97" s="200" t="s">
        <v>947</v>
      </c>
      <c r="D97" s="203"/>
      <c r="E97" s="200"/>
      <c r="F97" s="200"/>
      <c r="G97" s="201">
        <v>330</v>
      </c>
      <c r="H97" s="201">
        <v>340</v>
      </c>
      <c r="I97" s="202"/>
      <c r="J97" s="203"/>
    </row>
    <row r="98" spans="2:10">
      <c r="B98" s="185" t="s">
        <v>188</v>
      </c>
      <c r="C98" s="185" t="s">
        <v>981</v>
      </c>
      <c r="D98" s="191"/>
      <c r="E98" s="185"/>
      <c r="F98" s="185">
        <f>68*0.94</f>
        <v>63.919999999999995</v>
      </c>
      <c r="G98" s="185">
        <f>70*1.06</f>
        <v>74.2</v>
      </c>
      <c r="H98" s="185"/>
      <c r="I98" s="190"/>
      <c r="J98" s="191"/>
    </row>
    <row r="99" spans="2:10">
      <c r="B99" s="200" t="s">
        <v>827</v>
      </c>
      <c r="C99" s="200" t="s">
        <v>981</v>
      </c>
      <c r="D99" s="203"/>
      <c r="E99" s="200"/>
      <c r="F99" s="200">
        <f>54.8*0.94</f>
        <v>51.511999999999993</v>
      </c>
      <c r="G99" s="201">
        <f>58.5*1.06</f>
        <v>62.010000000000005</v>
      </c>
      <c r="H99" s="201"/>
      <c r="I99" s="202"/>
      <c r="J99" s="203"/>
    </row>
    <row r="100" spans="2:10">
      <c r="B100" s="185" t="s">
        <v>220</v>
      </c>
      <c r="C100" s="185" t="s">
        <v>981</v>
      </c>
      <c r="D100" s="191"/>
      <c r="E100" s="185"/>
      <c r="F100" s="185">
        <f>30*0.94</f>
        <v>28.2</v>
      </c>
      <c r="G100" s="185">
        <f>31*1.06</f>
        <v>32.86</v>
      </c>
      <c r="H100" s="185"/>
      <c r="I100" s="190"/>
      <c r="J100" s="191"/>
    </row>
    <row r="101" spans="2:10">
      <c r="B101" s="200" t="s">
        <v>606</v>
      </c>
      <c r="C101" s="200" t="s">
        <v>981</v>
      </c>
      <c r="D101" s="203"/>
      <c r="E101" s="200"/>
      <c r="F101" s="200">
        <f>23.5*0.94</f>
        <v>22.09</v>
      </c>
      <c r="G101" s="201">
        <f>24*1.06</f>
        <v>25.44</v>
      </c>
      <c r="H101" s="201"/>
      <c r="I101" s="202"/>
      <c r="J101" s="203"/>
    </row>
    <row r="102" spans="2:10">
      <c r="B102" s="185" t="s">
        <v>550</v>
      </c>
      <c r="C102" s="185" t="s">
        <v>136</v>
      </c>
      <c r="D102" s="191">
        <v>150</v>
      </c>
      <c r="E102" s="185">
        <v>180</v>
      </c>
      <c r="F102" s="185">
        <v>200</v>
      </c>
      <c r="G102" s="185"/>
      <c r="H102" s="185"/>
      <c r="I102" s="190"/>
      <c r="J102" s="191"/>
    </row>
    <row r="103" spans="2:10">
      <c r="B103" s="200" t="s">
        <v>548</v>
      </c>
      <c r="C103" s="200" t="s">
        <v>947</v>
      </c>
      <c r="D103" s="203"/>
      <c r="E103" s="200"/>
      <c r="F103" s="200"/>
      <c r="G103" s="201">
        <v>330</v>
      </c>
      <c r="H103" s="201">
        <v>340</v>
      </c>
      <c r="I103" s="202"/>
      <c r="J103" s="203"/>
    </row>
    <row r="104" spans="2:10">
      <c r="B104" s="699" t="s">
        <v>613</v>
      </c>
      <c r="C104" s="185" t="s">
        <v>981</v>
      </c>
      <c r="D104" s="191"/>
      <c r="E104" s="185"/>
      <c r="F104" s="185">
        <f>32*0.94</f>
        <v>30.08</v>
      </c>
      <c r="G104" s="185">
        <f>33*1.06</f>
        <v>34.980000000000004</v>
      </c>
      <c r="H104" s="185"/>
      <c r="I104" s="190"/>
      <c r="J104" s="191"/>
    </row>
    <row r="105" spans="2:10">
      <c r="B105" s="700"/>
      <c r="C105" s="200" t="s">
        <v>136</v>
      </c>
      <c r="D105" s="203">
        <v>190</v>
      </c>
      <c r="E105" s="200">
        <v>220</v>
      </c>
      <c r="F105" s="200">
        <v>240</v>
      </c>
      <c r="G105" s="201"/>
      <c r="H105" s="201"/>
      <c r="I105" s="202"/>
      <c r="J105" s="203"/>
    </row>
    <row r="106" spans="2:10">
      <c r="B106" s="185" t="s">
        <v>720</v>
      </c>
      <c r="C106" s="185" t="s">
        <v>981</v>
      </c>
      <c r="D106" s="191"/>
      <c r="E106" s="185">
        <v>46</v>
      </c>
      <c r="F106" s="185">
        <v>49</v>
      </c>
      <c r="G106" s="185">
        <f>59.5*1.06</f>
        <v>63.07</v>
      </c>
      <c r="H106" s="185"/>
      <c r="I106" s="190"/>
      <c r="J106" s="191"/>
    </row>
    <row r="107" spans="2:10">
      <c r="B107" s="200" t="s">
        <v>712</v>
      </c>
      <c r="C107" s="200" t="s">
        <v>981</v>
      </c>
      <c r="D107" s="203"/>
      <c r="E107" s="200"/>
      <c r="F107" s="200">
        <f>50.5*0.94</f>
        <v>47.47</v>
      </c>
      <c r="G107" s="201">
        <f>57*1.06</f>
        <v>60.42</v>
      </c>
      <c r="H107" s="201"/>
      <c r="I107" s="202"/>
      <c r="J107" s="203"/>
    </row>
    <row r="108" spans="2:10">
      <c r="B108" s="185" t="s">
        <v>699</v>
      </c>
      <c r="C108" s="185" t="s">
        <v>981</v>
      </c>
      <c r="D108" s="191">
        <v>12</v>
      </c>
      <c r="E108" s="185">
        <f>D108*1.1</f>
        <v>13.200000000000001</v>
      </c>
      <c r="F108" s="185">
        <v>16</v>
      </c>
      <c r="G108" s="185">
        <v>21</v>
      </c>
      <c r="H108" s="185">
        <f>I108*0.95</f>
        <v>23.75</v>
      </c>
      <c r="I108" s="190">
        <v>25</v>
      </c>
      <c r="J108" s="191"/>
    </row>
    <row r="109" spans="2:10">
      <c r="B109" s="697" t="s">
        <v>553</v>
      </c>
      <c r="C109" s="200" t="s">
        <v>136</v>
      </c>
      <c r="D109" s="203">
        <v>200</v>
      </c>
      <c r="E109" s="200">
        <v>230</v>
      </c>
      <c r="F109" s="200">
        <v>250</v>
      </c>
      <c r="G109" s="201"/>
      <c r="H109" s="201"/>
      <c r="I109" s="202"/>
      <c r="J109" s="203"/>
    </row>
    <row r="110" spans="2:10">
      <c r="B110" s="698"/>
      <c r="C110" s="185" t="s">
        <v>981</v>
      </c>
      <c r="D110" s="191"/>
      <c r="E110" s="185"/>
      <c r="F110" s="185">
        <f>32.5*0.94</f>
        <v>30.549999999999997</v>
      </c>
      <c r="G110" s="185">
        <f>33*1.06</f>
        <v>34.980000000000004</v>
      </c>
      <c r="H110" s="185"/>
      <c r="I110" s="190"/>
      <c r="J110" s="191"/>
    </row>
    <row r="111" spans="2:10">
      <c r="B111" s="697" t="s">
        <v>280</v>
      </c>
      <c r="C111" s="200" t="s">
        <v>981</v>
      </c>
      <c r="D111" s="203"/>
      <c r="E111" s="200"/>
      <c r="F111" s="200">
        <f>66*0.94</f>
        <v>62.04</v>
      </c>
      <c r="G111" s="201">
        <f>68*1.06</f>
        <v>72.08</v>
      </c>
      <c r="H111" s="201"/>
      <c r="I111" s="202"/>
      <c r="J111" s="203"/>
    </row>
    <row r="112" spans="2:10">
      <c r="B112" s="698"/>
      <c r="C112" s="185" t="s">
        <v>947</v>
      </c>
      <c r="D112" s="191"/>
      <c r="E112" s="185"/>
      <c r="F112" s="185"/>
      <c r="G112" s="185">
        <v>330</v>
      </c>
      <c r="H112" s="185">
        <v>340</v>
      </c>
      <c r="I112" s="190">
        <v>350</v>
      </c>
      <c r="J112" s="191"/>
    </row>
    <row r="113" spans="2:10">
      <c r="B113" s="200" t="s">
        <v>552</v>
      </c>
      <c r="C113" s="200" t="s">
        <v>981</v>
      </c>
      <c r="D113" s="203"/>
      <c r="E113" s="200"/>
      <c r="F113" s="200">
        <f>25*0.94</f>
        <v>23.5</v>
      </c>
      <c r="G113" s="201">
        <f>26*1.06</f>
        <v>27.560000000000002</v>
      </c>
      <c r="H113" s="201"/>
      <c r="I113" s="202"/>
      <c r="J113" s="203"/>
    </row>
    <row r="114" spans="2:10">
      <c r="B114" s="185" t="s">
        <v>662</v>
      </c>
      <c r="C114" s="185" t="s">
        <v>981</v>
      </c>
      <c r="D114" s="191"/>
      <c r="E114" s="185"/>
      <c r="F114" s="185">
        <f>30.5*0.94</f>
        <v>28.669999999999998</v>
      </c>
      <c r="G114" s="185">
        <f>31*1.06</f>
        <v>32.86</v>
      </c>
      <c r="H114" s="185"/>
      <c r="I114" s="190"/>
      <c r="J114" s="191" t="s">
        <v>988</v>
      </c>
    </row>
    <row r="115" spans="2:10">
      <c r="B115" s="200" t="s">
        <v>647</v>
      </c>
      <c r="C115" s="200" t="s">
        <v>981</v>
      </c>
      <c r="D115" s="203"/>
      <c r="E115" s="200"/>
      <c r="F115" s="200">
        <f>21.7*0.94</f>
        <v>20.398</v>
      </c>
      <c r="G115" s="201">
        <f>21.8*1.06</f>
        <v>23.108000000000001</v>
      </c>
      <c r="H115" s="201"/>
      <c r="I115" s="202"/>
      <c r="J115" s="203"/>
    </row>
    <row r="116" spans="2:10">
      <c r="B116" s="185" t="s">
        <v>603</v>
      </c>
      <c r="C116" s="185" t="s">
        <v>981</v>
      </c>
      <c r="D116" s="191"/>
      <c r="E116" s="185"/>
      <c r="F116" s="185">
        <f>25*0.94</f>
        <v>23.5</v>
      </c>
      <c r="G116" s="185">
        <f>26*1.06</f>
        <v>27.560000000000002</v>
      </c>
      <c r="H116" s="185"/>
      <c r="I116" s="190"/>
      <c r="J116" s="191"/>
    </row>
    <row r="117" spans="2:10">
      <c r="B117" s="200" t="s">
        <v>989</v>
      </c>
      <c r="C117" s="200" t="s">
        <v>136</v>
      </c>
      <c r="D117" s="203">
        <v>160</v>
      </c>
      <c r="E117" s="200">
        <v>190</v>
      </c>
      <c r="F117" s="200">
        <v>210</v>
      </c>
      <c r="G117" s="201"/>
      <c r="H117" s="201"/>
      <c r="I117" s="202"/>
      <c r="J117" s="203"/>
    </row>
    <row r="118" spans="2:10">
      <c r="B118" s="185" t="s">
        <v>800</v>
      </c>
      <c r="C118" s="185" t="s">
        <v>981</v>
      </c>
      <c r="D118" s="191"/>
      <c r="E118" s="185"/>
      <c r="F118" s="185">
        <v>12.2</v>
      </c>
      <c r="G118" s="185">
        <f>14*1.06</f>
        <v>14.84</v>
      </c>
      <c r="H118" s="185"/>
      <c r="I118" s="190"/>
      <c r="J118" s="191"/>
    </row>
    <row r="119" spans="2:10">
      <c r="B119" s="200" t="s">
        <v>877</v>
      </c>
      <c r="C119" s="200" t="s">
        <v>981</v>
      </c>
      <c r="D119" s="203">
        <v>23.2</v>
      </c>
      <c r="E119" s="200">
        <f>D119*1.1</f>
        <v>25.52</v>
      </c>
      <c r="F119" s="200">
        <f>36*0.94</f>
        <v>33.839999999999996</v>
      </c>
      <c r="G119" s="201">
        <f>36.5*1.06</f>
        <v>38.690000000000005</v>
      </c>
      <c r="H119" s="201"/>
      <c r="I119" s="202"/>
      <c r="J119" s="203"/>
    </row>
    <row r="120" spans="2:10">
      <c r="B120" s="185" t="s">
        <v>696</v>
      </c>
      <c r="C120" s="185" t="s">
        <v>136</v>
      </c>
      <c r="D120" s="191">
        <v>200</v>
      </c>
      <c r="E120" s="185">
        <v>230</v>
      </c>
      <c r="F120" s="185">
        <v>250</v>
      </c>
      <c r="G120" s="185"/>
      <c r="H120" s="185"/>
      <c r="I120" s="190"/>
      <c r="J120" s="191"/>
    </row>
    <row r="121" spans="2:10">
      <c r="B121" s="200" t="s">
        <v>673</v>
      </c>
      <c r="C121" s="200" t="s">
        <v>981</v>
      </c>
      <c r="D121" s="203">
        <v>20</v>
      </c>
      <c r="E121" s="200">
        <f>D121*1.1</f>
        <v>22</v>
      </c>
      <c r="F121" s="200">
        <f>25*0.94</f>
        <v>23.5</v>
      </c>
      <c r="G121" s="201">
        <f>26*1.06</f>
        <v>27.560000000000002</v>
      </c>
      <c r="H121" s="201"/>
      <c r="I121" s="202"/>
      <c r="J121" s="203"/>
    </row>
    <row r="122" spans="2:10">
      <c r="B122" s="185" t="s">
        <v>242</v>
      </c>
      <c r="C122" s="185" t="s">
        <v>136</v>
      </c>
      <c r="D122" s="191">
        <v>200</v>
      </c>
      <c r="E122" s="185">
        <v>230</v>
      </c>
      <c r="F122" s="185">
        <v>250</v>
      </c>
      <c r="G122" s="185"/>
      <c r="H122" s="185"/>
      <c r="I122" s="190"/>
      <c r="J122" s="191"/>
    </row>
    <row r="123" spans="2:10">
      <c r="B123" s="200" t="s">
        <v>705</v>
      </c>
      <c r="C123" s="200" t="s">
        <v>945</v>
      </c>
      <c r="D123" s="203">
        <v>3543.3</v>
      </c>
      <c r="E123" s="200">
        <f>D123*1.1</f>
        <v>3897.6300000000006</v>
      </c>
      <c r="F123" s="200"/>
      <c r="G123" s="201"/>
      <c r="H123" s="201">
        <f>I123*9</f>
        <v>45000</v>
      </c>
      <c r="I123" s="202">
        <v>5000</v>
      </c>
      <c r="J123" s="203"/>
    </row>
    <row r="124" spans="2:10">
      <c r="B124" s="185" t="s">
        <v>245</v>
      </c>
      <c r="C124" s="185" t="s">
        <v>981</v>
      </c>
      <c r="D124" s="191"/>
      <c r="E124" s="185"/>
      <c r="F124" s="185">
        <f>28*0.94</f>
        <v>26.32</v>
      </c>
      <c r="G124" s="185">
        <f>29*1.06</f>
        <v>30.740000000000002</v>
      </c>
      <c r="H124" s="185"/>
      <c r="I124" s="190"/>
      <c r="J124" s="191"/>
    </row>
    <row r="125" spans="2:10">
      <c r="B125" s="200"/>
      <c r="C125" s="200"/>
      <c r="D125" s="203"/>
      <c r="E125" s="200"/>
      <c r="F125" s="200"/>
      <c r="G125" s="201"/>
      <c r="H125" s="201"/>
      <c r="I125" s="202"/>
      <c r="J125" s="203"/>
    </row>
    <row r="126" spans="2:10">
      <c r="B126" s="185"/>
      <c r="C126" s="185"/>
      <c r="D126" s="191"/>
      <c r="E126" s="185"/>
      <c r="F126" s="185"/>
      <c r="G126" s="185"/>
      <c r="H126" s="185"/>
      <c r="I126" s="190"/>
      <c r="J126" s="191"/>
    </row>
    <row r="127" spans="2:10">
      <c r="B127" s="200"/>
      <c r="C127" s="200"/>
      <c r="D127" s="203"/>
      <c r="E127" s="200"/>
      <c r="F127" s="200"/>
      <c r="G127" s="201"/>
      <c r="H127" s="201"/>
      <c r="I127" s="202"/>
      <c r="J127" s="203"/>
    </row>
    <row r="128" spans="2:10">
      <c r="B128" s="185"/>
      <c r="C128" s="185"/>
      <c r="D128" s="191"/>
      <c r="E128" s="185"/>
      <c r="F128" s="185"/>
      <c r="G128" s="185"/>
      <c r="H128" s="185"/>
      <c r="I128" s="190"/>
      <c r="J128" s="191"/>
    </row>
    <row r="129" spans="2:10">
      <c r="B129" s="200"/>
      <c r="C129" s="200"/>
      <c r="D129" s="203"/>
      <c r="E129" s="200"/>
      <c r="F129" s="200"/>
      <c r="G129" s="201"/>
      <c r="H129" s="201"/>
      <c r="I129" s="202"/>
      <c r="J129" s="203"/>
    </row>
    <row r="130" spans="2:10">
      <c r="B130" s="185"/>
      <c r="C130" s="185"/>
      <c r="D130" s="191"/>
      <c r="E130" s="185"/>
      <c r="F130" s="185"/>
      <c r="G130" s="185"/>
      <c r="H130" s="185"/>
      <c r="I130" s="190"/>
      <c r="J130" s="191"/>
    </row>
    <row r="131" spans="2:10">
      <c r="B131" s="200"/>
      <c r="C131" s="200"/>
      <c r="D131" s="203"/>
      <c r="E131" s="200"/>
      <c r="F131" s="200"/>
      <c r="G131" s="201"/>
      <c r="H131" s="201"/>
      <c r="I131" s="202"/>
      <c r="J131" s="203"/>
    </row>
    <row r="132" spans="2:10">
      <c r="B132" s="185"/>
      <c r="C132" s="185"/>
      <c r="D132" s="191"/>
      <c r="E132" s="185"/>
      <c r="F132" s="185"/>
      <c r="G132" s="185"/>
      <c r="H132" s="185"/>
      <c r="I132" s="190"/>
      <c r="J132" s="191"/>
    </row>
    <row r="133" spans="2:10">
      <c r="B133" s="200"/>
      <c r="C133" s="200"/>
      <c r="D133" s="203"/>
      <c r="E133" s="200"/>
      <c r="F133" s="200"/>
      <c r="G133" s="201"/>
      <c r="H133" s="201"/>
      <c r="I133" s="202"/>
      <c r="J133" s="203"/>
    </row>
    <row r="134" spans="2:10">
      <c r="B134" s="185"/>
      <c r="C134" s="185"/>
      <c r="D134" s="191"/>
      <c r="E134" s="185"/>
      <c r="F134" s="185"/>
      <c r="G134" s="185"/>
      <c r="H134" s="185"/>
      <c r="I134" s="190"/>
      <c r="J134" s="191"/>
    </row>
    <row r="135" spans="2:10">
      <c r="B135" s="200"/>
      <c r="C135" s="200"/>
      <c r="D135" s="203"/>
      <c r="E135" s="200"/>
      <c r="F135" s="200"/>
      <c r="G135" s="201"/>
      <c r="H135" s="201"/>
      <c r="I135" s="202"/>
      <c r="J135" s="203"/>
    </row>
    <row r="136" spans="2:10">
      <c r="B136" s="185"/>
      <c r="C136" s="185"/>
      <c r="D136" s="191"/>
      <c r="E136" s="185"/>
      <c r="F136" s="185"/>
      <c r="G136" s="185"/>
      <c r="H136" s="185"/>
      <c r="I136" s="190"/>
      <c r="J136" s="191"/>
    </row>
    <row r="137" spans="2:10">
      <c r="B137" s="200"/>
      <c r="C137" s="200"/>
      <c r="D137" s="203"/>
      <c r="E137" s="200"/>
      <c r="F137" s="200"/>
      <c r="G137" s="201"/>
      <c r="H137" s="201"/>
      <c r="I137" s="202"/>
      <c r="J137" s="203"/>
    </row>
    <row r="138" spans="2:10">
      <c r="B138" s="185"/>
      <c r="C138" s="185"/>
      <c r="D138" s="191"/>
      <c r="E138" s="185"/>
      <c r="F138" s="185"/>
      <c r="G138" s="185"/>
      <c r="H138" s="185"/>
      <c r="I138" s="190"/>
      <c r="J138" s="191"/>
    </row>
    <row r="139" spans="2:10">
      <c r="B139" s="200"/>
      <c r="C139" s="200"/>
      <c r="D139" s="203"/>
      <c r="E139" s="200"/>
      <c r="F139" s="200"/>
      <c r="G139" s="201"/>
      <c r="H139" s="201"/>
      <c r="I139" s="202"/>
      <c r="J139" s="203"/>
    </row>
    <row r="140" spans="2:10">
      <c r="B140" s="185"/>
      <c r="C140" s="185"/>
      <c r="D140" s="191"/>
      <c r="E140" s="185"/>
      <c r="F140" s="185"/>
      <c r="G140" s="185"/>
      <c r="H140" s="185"/>
      <c r="I140" s="190"/>
      <c r="J140" s="191"/>
    </row>
    <row r="141" spans="2:10">
      <c r="B141" s="200"/>
      <c r="C141" s="200"/>
      <c r="D141" s="203"/>
      <c r="E141" s="200"/>
      <c r="F141" s="200"/>
      <c r="G141" s="201"/>
      <c r="H141" s="201"/>
      <c r="I141" s="202"/>
      <c r="J141" s="203"/>
    </row>
    <row r="142" spans="2:10">
      <c r="B142" s="185"/>
      <c r="C142" s="185"/>
      <c r="D142" s="191"/>
      <c r="E142" s="185"/>
      <c r="F142" s="185"/>
      <c r="G142" s="185"/>
      <c r="H142" s="185"/>
      <c r="I142" s="190"/>
      <c r="J142" s="191"/>
    </row>
    <row r="143" spans="2:10">
      <c r="B143" s="200"/>
      <c r="C143" s="200"/>
      <c r="D143" s="203"/>
      <c r="E143" s="200"/>
      <c r="F143" s="200"/>
      <c r="G143" s="201"/>
      <c r="H143" s="201"/>
      <c r="I143" s="202"/>
      <c r="J143" s="203"/>
    </row>
    <row r="144" spans="2:10">
      <c r="B144" s="185"/>
      <c r="C144" s="185"/>
      <c r="D144" s="191"/>
      <c r="E144" s="185"/>
      <c r="F144" s="185"/>
      <c r="G144" s="185"/>
      <c r="H144" s="185"/>
      <c r="I144" s="190"/>
      <c r="J144" s="191"/>
    </row>
    <row r="145" spans="2:10">
      <c r="B145" s="200"/>
      <c r="C145" s="200"/>
      <c r="D145" s="203"/>
      <c r="E145" s="200"/>
      <c r="F145" s="200"/>
      <c r="G145" s="201"/>
      <c r="H145" s="201"/>
      <c r="I145" s="202"/>
      <c r="J145" s="203"/>
    </row>
    <row r="146" spans="2:10">
      <c r="B146" s="185"/>
      <c r="C146" s="185"/>
      <c r="D146" s="191"/>
      <c r="E146" s="185"/>
      <c r="F146" s="185"/>
      <c r="G146" s="185"/>
      <c r="H146" s="185"/>
      <c r="I146" s="190"/>
      <c r="J146" s="191"/>
    </row>
    <row r="147" spans="2:10">
      <c r="B147" s="200"/>
      <c r="C147" s="200"/>
      <c r="D147" s="203"/>
      <c r="E147" s="200"/>
      <c r="F147" s="200"/>
      <c r="G147" s="201"/>
      <c r="H147" s="201"/>
      <c r="I147" s="202"/>
      <c r="J147" s="203"/>
    </row>
    <row r="148" spans="2:10">
      <c r="B148" s="185"/>
      <c r="C148" s="185"/>
      <c r="D148" s="191"/>
      <c r="E148" s="185"/>
      <c r="F148" s="185"/>
      <c r="G148" s="185"/>
      <c r="H148" s="185"/>
      <c r="I148" s="190"/>
      <c r="J148" s="191"/>
    </row>
    <row r="149" spans="2:10">
      <c r="B149" s="200"/>
      <c r="C149" s="200"/>
      <c r="D149" s="203"/>
      <c r="E149" s="200"/>
      <c r="F149" s="200"/>
      <c r="G149" s="201"/>
      <c r="H149" s="201"/>
      <c r="I149" s="202"/>
      <c r="J149" s="203"/>
    </row>
    <row r="150" spans="2:10">
      <c r="B150" s="185"/>
      <c r="C150" s="185"/>
      <c r="D150" s="191"/>
      <c r="E150" s="185"/>
      <c r="F150" s="185"/>
      <c r="G150" s="185"/>
      <c r="H150" s="185"/>
      <c r="I150" s="190"/>
      <c r="J150" s="191"/>
    </row>
    <row r="151" spans="2:10">
      <c r="B151" s="200"/>
      <c r="C151" s="200"/>
      <c r="D151" s="203"/>
      <c r="E151" s="200"/>
      <c r="F151" s="200"/>
      <c r="G151" s="201"/>
      <c r="H151" s="201"/>
      <c r="I151" s="202"/>
      <c r="J151" s="203"/>
    </row>
    <row r="152" spans="2:10">
      <c r="B152" s="185"/>
      <c r="C152" s="185"/>
      <c r="D152" s="191"/>
      <c r="E152" s="185"/>
      <c r="F152" s="185"/>
      <c r="G152" s="185"/>
      <c r="H152" s="185"/>
      <c r="I152" s="190"/>
      <c r="J152" s="191"/>
    </row>
    <row r="153" spans="2:10">
      <c r="B153" s="200"/>
      <c r="C153" s="200"/>
      <c r="D153" s="203"/>
      <c r="E153" s="200"/>
      <c r="F153" s="200"/>
      <c r="G153" s="201"/>
      <c r="H153" s="201"/>
      <c r="I153" s="202"/>
      <c r="J153" s="203"/>
    </row>
    <row r="154" spans="2:10">
      <c r="B154" s="185"/>
      <c r="C154" s="185"/>
      <c r="D154" s="191"/>
      <c r="E154" s="185"/>
      <c r="F154" s="185"/>
      <c r="G154" s="185"/>
      <c r="H154" s="185"/>
      <c r="I154" s="190"/>
      <c r="J154" s="191"/>
    </row>
    <row r="155" spans="2:10">
      <c r="B155" s="200"/>
      <c r="C155" s="200"/>
      <c r="D155" s="203"/>
      <c r="E155" s="200"/>
      <c r="F155" s="200"/>
      <c r="G155" s="201"/>
      <c r="H155" s="201"/>
      <c r="I155" s="202"/>
      <c r="J155" s="203"/>
    </row>
  </sheetData>
  <mergeCells count="17">
    <mergeCell ref="B38:B39"/>
    <mergeCell ref="B35:B36"/>
    <mergeCell ref="B30:B31"/>
    <mergeCell ref="B27:B28"/>
    <mergeCell ref="B18:B19"/>
    <mergeCell ref="B43:B44"/>
    <mergeCell ref="B111:B112"/>
    <mergeCell ref="B109:B110"/>
    <mergeCell ref="B104:B105"/>
    <mergeCell ref="B92:B93"/>
    <mergeCell ref="B85:B86"/>
    <mergeCell ref="B73:B74"/>
    <mergeCell ref="B71:B72"/>
    <mergeCell ref="B57:B59"/>
    <mergeCell ref="B54:B55"/>
    <mergeCell ref="B52:B53"/>
    <mergeCell ref="B46:B47"/>
  </mergeCells>
  <phoneticPr fontId="93" type="noConversion"/>
  <conditionalFormatting sqref="B12:B13 B125:B155">
    <cfRule type="duplicateValues" dxfId="2810" priority="3"/>
  </conditionalFormatting>
  <conditionalFormatting sqref="B12:B13">
    <cfRule type="duplicateValues" dxfId="2809" priority="4041"/>
  </conditionalFormatting>
  <conditionalFormatting sqref="B14:B18 B113:B124 B111 B106:B109 B94:B104 B87:B92 B75:B85 B73 B60:B71 B56:B57 B54 B48:B52 B45:B46 B40:B43 B37:B38 B32:B35 B29:B30 B20:B27">
    <cfRule type="duplicateValues" dxfId="2808" priority="2"/>
  </conditionalFormatting>
  <conditionalFormatting sqref="B14:B18">
    <cfRule type="duplicateValues" dxfId="2807" priority="1"/>
  </conditionalFormatting>
  <conditionalFormatting sqref="B125:B155">
    <cfRule type="duplicateValues" dxfId="2806" priority="4044"/>
  </conditionalFormatting>
  <pageMargins left="0.7" right="0.7" top="0.75" bottom="0.75" header="0.3" footer="0.3"/>
  <pageSetup orientation="portrait" r:id="rId1"/>
  <headerFooter>
    <oddFooter>&amp;C_x000D_&amp;1#&amp;"Calibri"&amp;10&amp;K000000 SLB-Private</oddFooter>
  </headerFooter>
  <drawing r:id="rId2"/>
  <legacyDrawing r:id="rId3"/>
  <tableParts count="1">
    <tablePart r:id="rId4"/>
  </tableParts>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4">
    <tabColor theme="0" tint="-0.499984740745262"/>
  </sheetPr>
  <dimension ref="A1:AO1128"/>
  <sheetViews>
    <sheetView showGridLines="0" zoomScale="80" zoomScaleNormal="80" workbookViewId="0">
      <pane ySplit="5" topLeftCell="A1098" activePane="bottomLeft" state="frozen"/>
      <selection activeCell="H33" sqref="H33"/>
      <selection pane="bottomLeft" activeCell="L1114" sqref="L1114"/>
    </sheetView>
  </sheetViews>
  <sheetFormatPr defaultColWidth="11.453125" defaultRowHeight="12.5"/>
  <cols>
    <col min="1" max="1" width="20" style="57" customWidth="1"/>
    <col min="2" max="2" width="15.453125" style="57" customWidth="1"/>
    <col min="3" max="3" width="19" style="57" bestFit="1" customWidth="1"/>
    <col min="4" max="4" width="9" style="57" customWidth="1"/>
    <col min="5" max="5" width="16.54296875" style="57" customWidth="1"/>
    <col min="6" max="6" width="9" style="57" customWidth="1"/>
    <col min="7" max="7" width="20.54296875" style="57" customWidth="1"/>
    <col min="8" max="8" width="41.54296875" style="57" bestFit="1" customWidth="1"/>
    <col min="9" max="9" width="4.453125" style="57" customWidth="1"/>
    <col min="10" max="10" width="16.54296875" style="57" customWidth="1"/>
    <col min="11" max="11" width="31.453125" style="57" bestFit="1" customWidth="1"/>
    <col min="12" max="16384" width="11.453125" style="57"/>
  </cols>
  <sheetData>
    <row r="1" spans="1:41" ht="14.5" thickBot="1">
      <c r="K1" s="77" t="s">
        <v>625</v>
      </c>
    </row>
    <row r="2" spans="1:41" s="73" customFormat="1" ht="15.5">
      <c r="A2" s="702" t="s">
        <v>631</v>
      </c>
      <c r="B2" s="703"/>
      <c r="C2" s="703"/>
      <c r="D2" s="703"/>
      <c r="E2" s="703"/>
      <c r="F2" s="703"/>
      <c r="G2" s="703"/>
      <c r="H2" s="704"/>
      <c r="I2" s="76"/>
      <c r="J2" s="76"/>
      <c r="K2" s="163" t="s">
        <v>510</v>
      </c>
      <c r="L2" s="74"/>
      <c r="M2" s="74"/>
      <c r="N2" s="74"/>
      <c r="O2" s="74"/>
      <c r="P2" s="74"/>
      <c r="Q2" s="74"/>
      <c r="R2" s="74"/>
      <c r="S2" s="57"/>
      <c r="T2" s="57"/>
      <c r="U2" s="57"/>
      <c r="V2" s="57"/>
      <c r="W2" s="57"/>
      <c r="X2" s="57"/>
      <c r="Y2" s="57"/>
      <c r="Z2" s="57"/>
      <c r="AA2" s="57"/>
      <c r="AB2" s="57"/>
      <c r="AC2" s="57"/>
      <c r="AD2" s="57"/>
      <c r="AE2" s="57"/>
      <c r="AF2" s="57"/>
      <c r="AG2" s="57"/>
      <c r="AH2" s="57"/>
      <c r="AI2" s="57"/>
      <c r="AJ2" s="57"/>
      <c r="AK2" s="57"/>
      <c r="AL2" s="57"/>
      <c r="AM2" s="57"/>
      <c r="AN2" s="57"/>
      <c r="AO2" s="57"/>
    </row>
    <row r="3" spans="1:41" s="73" customFormat="1" ht="16" thickBot="1">
      <c r="A3" s="705"/>
      <c r="B3" s="706"/>
      <c r="C3" s="706"/>
      <c r="D3" s="706"/>
      <c r="E3" s="706"/>
      <c r="F3" s="706"/>
      <c r="G3" s="706"/>
      <c r="H3" s="707"/>
      <c r="I3" s="76"/>
      <c r="J3" s="76"/>
      <c r="K3" s="75" t="s">
        <v>513</v>
      </c>
      <c r="L3" s="74"/>
      <c r="M3" s="74"/>
      <c r="N3" s="74"/>
      <c r="O3" s="74"/>
      <c r="P3" s="74"/>
      <c r="Q3" s="74"/>
      <c r="R3" s="74"/>
      <c r="S3" s="57"/>
      <c r="T3" s="57"/>
      <c r="U3" s="57"/>
      <c r="V3" s="57"/>
      <c r="W3" s="57"/>
      <c r="X3" s="57"/>
      <c r="Y3" s="57"/>
      <c r="Z3" s="57"/>
      <c r="AA3" s="57"/>
      <c r="AB3" s="57"/>
      <c r="AC3" s="57"/>
      <c r="AD3" s="57"/>
      <c r="AE3" s="57"/>
      <c r="AF3" s="57"/>
      <c r="AG3" s="57"/>
      <c r="AH3" s="57"/>
      <c r="AI3" s="57"/>
      <c r="AJ3" s="57"/>
      <c r="AK3" s="57"/>
      <c r="AL3" s="57"/>
      <c r="AM3" s="57"/>
      <c r="AN3" s="57"/>
      <c r="AO3" s="57"/>
    </row>
    <row r="4" spans="1:41" ht="13" thickBot="1">
      <c r="A4" s="85"/>
      <c r="H4" s="86"/>
    </row>
    <row r="5" spans="1:41" ht="28.5" thickBot="1">
      <c r="A5" s="72" t="s">
        <v>194</v>
      </c>
      <c r="B5" s="71" t="s">
        <v>630</v>
      </c>
      <c r="C5" s="71" t="s">
        <v>629</v>
      </c>
      <c r="D5" s="71" t="s">
        <v>627</v>
      </c>
      <c r="E5" s="71" t="s">
        <v>628</v>
      </c>
      <c r="F5" s="71" t="s">
        <v>627</v>
      </c>
      <c r="G5" s="71" t="s">
        <v>626</v>
      </c>
      <c r="H5" s="70" t="s">
        <v>625</v>
      </c>
    </row>
    <row r="6" spans="1:41" ht="14">
      <c r="A6" s="61" t="s">
        <v>215</v>
      </c>
      <c r="B6" s="62" t="s">
        <v>616</v>
      </c>
      <c r="C6" s="60">
        <v>43485</v>
      </c>
      <c r="D6" s="59">
        <v>0.34861111111111115</v>
      </c>
      <c r="E6" s="60">
        <v>43858</v>
      </c>
      <c r="F6" s="59">
        <v>0.70138888888888884</v>
      </c>
      <c r="G6" s="58" t="s">
        <v>184</v>
      </c>
      <c r="H6" s="69" t="s">
        <v>513</v>
      </c>
    </row>
    <row r="7" spans="1:41" ht="14">
      <c r="A7" s="61" t="s">
        <v>664</v>
      </c>
      <c r="B7" s="62" t="s">
        <v>616</v>
      </c>
      <c r="C7" s="60">
        <v>43851</v>
      </c>
      <c r="D7" s="59">
        <v>0.58333333333333337</v>
      </c>
      <c r="E7" s="60">
        <v>43854</v>
      </c>
      <c r="F7" s="59">
        <v>0.68055555555555547</v>
      </c>
      <c r="G7" s="58" t="s">
        <v>511</v>
      </c>
      <c r="H7" s="69" t="s">
        <v>513</v>
      </c>
    </row>
    <row r="8" spans="1:41" ht="14">
      <c r="A8" s="61" t="s">
        <v>596</v>
      </c>
      <c r="B8" s="62" t="s">
        <v>616</v>
      </c>
      <c r="C8" s="60">
        <v>43852</v>
      </c>
      <c r="D8" s="59">
        <v>0.67847222222222225</v>
      </c>
      <c r="E8" s="60">
        <v>43860</v>
      </c>
      <c r="F8" s="59">
        <v>0.11805555555555557</v>
      </c>
      <c r="G8" s="58" t="s">
        <v>511</v>
      </c>
      <c r="H8" s="69" t="s">
        <v>513</v>
      </c>
    </row>
    <row r="9" spans="1:41" ht="14">
      <c r="A9" s="68" t="s">
        <v>188</v>
      </c>
      <c r="B9" s="64" t="s">
        <v>616</v>
      </c>
      <c r="C9" s="65">
        <v>43853</v>
      </c>
      <c r="D9" s="67">
        <v>0.50416666666666665</v>
      </c>
      <c r="E9" s="65">
        <v>43861</v>
      </c>
      <c r="F9" s="67">
        <v>0.42708333333333331</v>
      </c>
      <c r="G9" s="66" t="s">
        <v>511</v>
      </c>
      <c r="H9" s="84" t="s">
        <v>513</v>
      </c>
    </row>
    <row r="10" spans="1:41" ht="14">
      <c r="A10" s="68" t="s">
        <v>224</v>
      </c>
      <c r="B10" s="64" t="s">
        <v>616</v>
      </c>
      <c r="C10" s="65">
        <v>43853</v>
      </c>
      <c r="D10" s="67">
        <v>0.50138888888888888</v>
      </c>
      <c r="E10" s="65"/>
      <c r="F10" s="67"/>
      <c r="G10" s="66" t="s">
        <v>184</v>
      </c>
      <c r="H10" s="84" t="s">
        <v>510</v>
      </c>
    </row>
    <row r="11" spans="1:41" ht="14">
      <c r="A11" s="68" t="s">
        <v>618</v>
      </c>
      <c r="B11" s="64" t="s">
        <v>616</v>
      </c>
      <c r="C11" s="65"/>
      <c r="D11" s="67"/>
      <c r="E11" s="65">
        <v>43853</v>
      </c>
      <c r="F11" s="67">
        <v>0.66875000000000007</v>
      </c>
      <c r="G11" s="66" t="s">
        <v>511</v>
      </c>
      <c r="H11" s="84" t="s">
        <v>513</v>
      </c>
    </row>
    <row r="12" spans="1:41" ht="14">
      <c r="A12" s="61" t="s">
        <v>283</v>
      </c>
      <c r="B12" s="64" t="s">
        <v>616</v>
      </c>
      <c r="C12" s="65">
        <v>43855</v>
      </c>
      <c r="D12" s="67">
        <v>0.81944444444444453</v>
      </c>
      <c r="E12" s="65">
        <v>43856</v>
      </c>
      <c r="F12" s="67">
        <v>0.17777777777777778</v>
      </c>
      <c r="G12" s="66" t="s">
        <v>511</v>
      </c>
      <c r="H12" s="84" t="s">
        <v>513</v>
      </c>
    </row>
    <row r="13" spans="1:41" ht="14">
      <c r="A13" s="68" t="s">
        <v>279</v>
      </c>
      <c r="B13" s="64" t="s">
        <v>616</v>
      </c>
      <c r="C13" s="65">
        <v>43856</v>
      </c>
      <c r="D13" s="67">
        <v>0.91041666666666676</v>
      </c>
      <c r="E13" s="65">
        <v>43857</v>
      </c>
      <c r="F13" s="67">
        <v>0.63680555555555551</v>
      </c>
      <c r="G13" s="66" t="s">
        <v>511</v>
      </c>
      <c r="H13" s="84" t="s">
        <v>513</v>
      </c>
    </row>
    <row r="14" spans="1:41" ht="14">
      <c r="A14" s="68" t="s">
        <v>279</v>
      </c>
      <c r="B14" s="64" t="s">
        <v>616</v>
      </c>
      <c r="C14" s="65">
        <v>43856</v>
      </c>
      <c r="D14" s="67">
        <v>0.9159722222222223</v>
      </c>
      <c r="E14" s="65">
        <v>43857</v>
      </c>
      <c r="F14" s="67">
        <v>0.6430555555555556</v>
      </c>
      <c r="G14" s="66" t="s">
        <v>184</v>
      </c>
      <c r="H14" s="84" t="s">
        <v>513</v>
      </c>
    </row>
    <row r="15" spans="1:41" ht="14">
      <c r="A15" s="68" t="s">
        <v>637</v>
      </c>
      <c r="B15" s="64" t="s">
        <v>616</v>
      </c>
      <c r="C15" s="65">
        <v>43856</v>
      </c>
      <c r="D15" s="67">
        <v>0.40625</v>
      </c>
      <c r="E15" s="65">
        <v>43871</v>
      </c>
      <c r="F15" s="67">
        <v>0.875</v>
      </c>
      <c r="G15" s="66" t="s">
        <v>511</v>
      </c>
      <c r="H15" s="84" t="s">
        <v>513</v>
      </c>
      <c r="I15" s="82"/>
    </row>
    <row r="16" spans="1:41" ht="14">
      <c r="A16" s="68" t="s">
        <v>559</v>
      </c>
      <c r="B16" s="64" t="s">
        <v>616</v>
      </c>
      <c r="C16" s="65">
        <v>43858</v>
      </c>
      <c r="D16" s="67">
        <v>0.6166666666666667</v>
      </c>
      <c r="E16" s="65">
        <v>43860</v>
      </c>
      <c r="F16" s="67">
        <v>0.4513888888888889</v>
      </c>
      <c r="G16" s="66" t="s">
        <v>511</v>
      </c>
      <c r="H16" s="84" t="s">
        <v>513</v>
      </c>
    </row>
    <row r="17" spans="1:9" ht="14">
      <c r="A17" s="68" t="s">
        <v>289</v>
      </c>
      <c r="B17" s="64" t="s">
        <v>616</v>
      </c>
      <c r="C17" s="65">
        <v>43858</v>
      </c>
      <c r="D17" s="67">
        <v>0.6166666666666667</v>
      </c>
      <c r="E17" s="65">
        <v>43860</v>
      </c>
      <c r="F17" s="67">
        <v>0.45069444444444445</v>
      </c>
      <c r="G17" s="66" t="s">
        <v>511</v>
      </c>
      <c r="H17" s="84" t="s">
        <v>513</v>
      </c>
    </row>
    <row r="18" spans="1:9" ht="12.75" customHeight="1">
      <c r="A18" s="68" t="s">
        <v>224</v>
      </c>
      <c r="B18" s="64" t="s">
        <v>616</v>
      </c>
      <c r="C18" s="65">
        <v>43858</v>
      </c>
      <c r="D18" s="67">
        <v>0.6166666666666667</v>
      </c>
      <c r="E18" s="65">
        <v>43860</v>
      </c>
      <c r="F18" s="67">
        <v>0.45069444444444445</v>
      </c>
      <c r="G18" s="66" t="s">
        <v>511</v>
      </c>
      <c r="H18" s="84" t="s">
        <v>513</v>
      </c>
    </row>
    <row r="19" spans="1:9" ht="12.75" customHeight="1">
      <c r="A19" s="68" t="s">
        <v>677</v>
      </c>
      <c r="B19" s="64" t="s">
        <v>616</v>
      </c>
      <c r="C19" s="65">
        <v>43858</v>
      </c>
      <c r="D19" s="67">
        <v>0.6166666666666667</v>
      </c>
      <c r="E19" s="65">
        <v>43860</v>
      </c>
      <c r="F19" s="67">
        <v>0.45069444444444445</v>
      </c>
      <c r="G19" s="66" t="s">
        <v>511</v>
      </c>
      <c r="H19" s="84" t="s">
        <v>513</v>
      </c>
    </row>
    <row r="20" spans="1:9" ht="14">
      <c r="A20" s="68" t="s">
        <v>575</v>
      </c>
      <c r="B20" s="64" t="s">
        <v>616</v>
      </c>
      <c r="C20" s="65">
        <v>43858</v>
      </c>
      <c r="D20" s="67">
        <v>0.99861111111111101</v>
      </c>
      <c r="E20" s="65">
        <v>43859</v>
      </c>
      <c r="F20" s="67">
        <v>0.1875</v>
      </c>
      <c r="G20" s="66" t="s">
        <v>511</v>
      </c>
      <c r="H20" s="84" t="s">
        <v>513</v>
      </c>
    </row>
    <row r="21" spans="1:9" ht="14">
      <c r="A21" s="68" t="s">
        <v>284</v>
      </c>
      <c r="B21" s="64" t="s">
        <v>616</v>
      </c>
      <c r="C21" s="65">
        <v>43858</v>
      </c>
      <c r="D21" s="67">
        <v>0.49027777777777781</v>
      </c>
      <c r="E21" s="65">
        <v>43872</v>
      </c>
      <c r="F21" s="67">
        <v>0.37847222222222227</v>
      </c>
      <c r="G21" s="66" t="s">
        <v>511</v>
      </c>
      <c r="H21" s="84" t="s">
        <v>513</v>
      </c>
    </row>
    <row r="22" spans="1:9" ht="14">
      <c r="A22" s="68" t="s">
        <v>279</v>
      </c>
      <c r="B22" s="64" t="s">
        <v>616</v>
      </c>
      <c r="C22" s="65">
        <v>43860</v>
      </c>
      <c r="D22" s="67">
        <v>0.66736111111111107</v>
      </c>
      <c r="E22" s="65">
        <v>43868</v>
      </c>
      <c r="F22" s="67">
        <v>0.95833333333333337</v>
      </c>
      <c r="G22" s="66" t="s">
        <v>511</v>
      </c>
      <c r="H22" s="84" t="s">
        <v>513</v>
      </c>
    </row>
    <row r="23" spans="1:9" ht="14">
      <c r="A23" s="68" t="s">
        <v>279</v>
      </c>
      <c r="B23" s="64" t="s">
        <v>616</v>
      </c>
      <c r="C23" s="65">
        <v>43860</v>
      </c>
      <c r="D23" s="67">
        <v>0.6694444444444444</v>
      </c>
      <c r="E23" s="65"/>
      <c r="F23" s="67"/>
      <c r="G23" s="66" t="s">
        <v>184</v>
      </c>
      <c r="H23" s="84" t="s">
        <v>510</v>
      </c>
    </row>
    <row r="24" spans="1:9" ht="14">
      <c r="A24" s="68" t="s">
        <v>636</v>
      </c>
      <c r="B24" s="64" t="s">
        <v>616</v>
      </c>
      <c r="C24" s="65">
        <v>43861</v>
      </c>
      <c r="D24" s="67">
        <v>0.40069444444444446</v>
      </c>
      <c r="E24" s="65">
        <v>43862</v>
      </c>
      <c r="F24" s="67">
        <v>0.20833333333333334</v>
      </c>
      <c r="G24" s="66" t="s">
        <v>511</v>
      </c>
      <c r="H24" s="84" t="s">
        <v>513</v>
      </c>
    </row>
    <row r="25" spans="1:9" ht="14">
      <c r="A25" s="68" t="s">
        <v>231</v>
      </c>
      <c r="B25" s="64" t="s">
        <v>616</v>
      </c>
      <c r="C25" s="65">
        <v>43861</v>
      </c>
      <c r="D25" s="67">
        <v>0.62777777777777777</v>
      </c>
      <c r="E25" s="65">
        <v>43862</v>
      </c>
      <c r="F25" s="67">
        <v>0.20833333333333334</v>
      </c>
      <c r="G25" s="66" t="s">
        <v>511</v>
      </c>
      <c r="H25" s="84" t="s">
        <v>513</v>
      </c>
    </row>
    <row r="26" spans="1:9" ht="14">
      <c r="A26" s="68" t="s">
        <v>678</v>
      </c>
      <c r="B26" s="64" t="s">
        <v>616</v>
      </c>
      <c r="C26" s="65">
        <v>43861</v>
      </c>
      <c r="D26" s="67">
        <v>0.62430555555555556</v>
      </c>
      <c r="E26" s="65">
        <v>43862</v>
      </c>
      <c r="F26" s="67">
        <v>0.20833333333333334</v>
      </c>
      <c r="G26" s="66" t="s">
        <v>511</v>
      </c>
      <c r="H26" s="84" t="s">
        <v>513</v>
      </c>
    </row>
    <row r="27" spans="1:9" ht="14">
      <c r="A27" s="68" t="s">
        <v>679</v>
      </c>
      <c r="B27" s="64" t="s">
        <v>608</v>
      </c>
      <c r="C27" s="65">
        <v>43862</v>
      </c>
      <c r="D27" s="67">
        <v>0.41319444444444442</v>
      </c>
      <c r="E27" s="65">
        <v>43865</v>
      </c>
      <c r="F27" s="67">
        <v>0.88888888888888884</v>
      </c>
      <c r="G27" s="66" t="s">
        <v>511</v>
      </c>
      <c r="H27" s="84" t="s">
        <v>513</v>
      </c>
    </row>
    <row r="28" spans="1:9" ht="14">
      <c r="A28" s="68" t="s">
        <v>680</v>
      </c>
      <c r="B28" s="64" t="s">
        <v>608</v>
      </c>
      <c r="C28" s="65">
        <v>43863</v>
      </c>
      <c r="D28" s="67">
        <v>0.34861111111111115</v>
      </c>
      <c r="E28" s="65">
        <v>43871</v>
      </c>
      <c r="F28" s="67">
        <v>0.33333333333333331</v>
      </c>
      <c r="G28" s="66" t="s">
        <v>511</v>
      </c>
      <c r="H28" s="84" t="s">
        <v>513</v>
      </c>
      <c r="I28" s="82"/>
    </row>
    <row r="29" spans="1:9" ht="14">
      <c r="A29" s="68" t="s">
        <v>615</v>
      </c>
      <c r="B29" s="64" t="s">
        <v>608</v>
      </c>
      <c r="C29" s="65">
        <v>43864</v>
      </c>
      <c r="D29" s="67">
        <v>0.63888888888888895</v>
      </c>
      <c r="E29" s="65">
        <v>43865</v>
      </c>
      <c r="F29" s="67">
        <v>0.4236111111111111</v>
      </c>
      <c r="G29" s="66" t="s">
        <v>511</v>
      </c>
      <c r="H29" s="84" t="s">
        <v>513</v>
      </c>
    </row>
    <row r="30" spans="1:9" ht="14">
      <c r="A30" s="68" t="s">
        <v>614</v>
      </c>
      <c r="B30" s="64" t="s">
        <v>608</v>
      </c>
      <c r="C30" s="65">
        <v>43864</v>
      </c>
      <c r="D30" s="67">
        <v>0.64722222222222225</v>
      </c>
      <c r="E30" s="65">
        <v>43865</v>
      </c>
      <c r="F30" s="67">
        <v>0.4236111111111111</v>
      </c>
      <c r="G30" s="66" t="s">
        <v>511</v>
      </c>
      <c r="H30" s="84" t="s">
        <v>513</v>
      </c>
    </row>
    <row r="31" spans="1:9" ht="14">
      <c r="A31" s="68" t="s">
        <v>155</v>
      </c>
      <c r="B31" s="64" t="s">
        <v>608</v>
      </c>
      <c r="C31" s="65">
        <v>43864</v>
      </c>
      <c r="D31" s="67">
        <v>0.59375</v>
      </c>
      <c r="E31" s="65">
        <v>43865</v>
      </c>
      <c r="F31" s="67">
        <v>0.59097222222222223</v>
      </c>
      <c r="G31" s="66" t="s">
        <v>511</v>
      </c>
      <c r="H31" s="84" t="s">
        <v>513</v>
      </c>
    </row>
    <row r="32" spans="1:9" ht="14">
      <c r="A32" s="68" t="s">
        <v>161</v>
      </c>
      <c r="B32" s="64" t="s">
        <v>608</v>
      </c>
      <c r="C32" s="65">
        <v>43864</v>
      </c>
      <c r="D32" s="67">
        <v>0.5805555555555556</v>
      </c>
      <c r="E32" s="65">
        <v>43865</v>
      </c>
      <c r="F32" s="67">
        <v>0.59166666666666667</v>
      </c>
      <c r="G32" s="66" t="s">
        <v>511</v>
      </c>
      <c r="H32" s="84" t="s">
        <v>513</v>
      </c>
    </row>
    <row r="33" spans="1:8" ht="14">
      <c r="A33" s="68" t="s">
        <v>664</v>
      </c>
      <c r="B33" s="64" t="s">
        <v>608</v>
      </c>
      <c r="C33" s="65">
        <v>43864</v>
      </c>
      <c r="D33" s="67">
        <v>0.93055555555555547</v>
      </c>
      <c r="E33" s="65">
        <v>43866</v>
      </c>
      <c r="F33" s="67">
        <v>0.4861111111111111</v>
      </c>
      <c r="G33" s="66" t="s">
        <v>511</v>
      </c>
      <c r="H33" s="84" t="s">
        <v>513</v>
      </c>
    </row>
    <row r="34" spans="1:8" ht="14">
      <c r="A34" s="68" t="s">
        <v>562</v>
      </c>
      <c r="B34" s="64" t="s">
        <v>608</v>
      </c>
      <c r="C34" s="65">
        <v>43865</v>
      </c>
      <c r="D34" s="67">
        <v>0.5083333333333333</v>
      </c>
      <c r="E34" s="65">
        <v>43868</v>
      </c>
      <c r="F34" s="67">
        <v>0.37013888888888885</v>
      </c>
      <c r="G34" s="66" t="s">
        <v>511</v>
      </c>
      <c r="H34" s="84" t="s">
        <v>513</v>
      </c>
    </row>
    <row r="35" spans="1:8" ht="14">
      <c r="A35" s="68" t="s">
        <v>536</v>
      </c>
      <c r="B35" s="64" t="s">
        <v>608</v>
      </c>
      <c r="C35" s="65">
        <v>43865</v>
      </c>
      <c r="D35" s="67">
        <v>0.375</v>
      </c>
      <c r="E35" s="65">
        <v>43867</v>
      </c>
      <c r="F35" s="67">
        <v>0.82638888888888884</v>
      </c>
      <c r="G35" s="66" t="s">
        <v>511</v>
      </c>
      <c r="H35" s="84" t="s">
        <v>513</v>
      </c>
    </row>
    <row r="36" spans="1:8" ht="14">
      <c r="A36" s="68" t="s">
        <v>681</v>
      </c>
      <c r="B36" s="64" t="s">
        <v>608</v>
      </c>
      <c r="C36" s="65">
        <v>43865</v>
      </c>
      <c r="D36" s="67">
        <v>0.65277777777777779</v>
      </c>
      <c r="E36" s="65">
        <v>43868</v>
      </c>
      <c r="F36" s="67">
        <v>0.66666666666666663</v>
      </c>
      <c r="G36" s="66" t="s">
        <v>511</v>
      </c>
      <c r="H36" s="84" t="s">
        <v>513</v>
      </c>
    </row>
    <row r="37" spans="1:8" ht="14">
      <c r="A37" s="68" t="s">
        <v>682</v>
      </c>
      <c r="B37" s="64" t="s">
        <v>608</v>
      </c>
      <c r="C37" s="65">
        <v>43865</v>
      </c>
      <c r="D37" s="67">
        <v>0.65277777777777779</v>
      </c>
      <c r="E37" s="65">
        <v>43868</v>
      </c>
      <c r="F37" s="67">
        <v>0.66666666666666663</v>
      </c>
      <c r="G37" s="66" t="s">
        <v>511</v>
      </c>
      <c r="H37" s="84" t="s">
        <v>513</v>
      </c>
    </row>
    <row r="38" spans="1:8" ht="14">
      <c r="A38" s="61" t="s">
        <v>683</v>
      </c>
      <c r="B38" s="62" t="s">
        <v>608</v>
      </c>
      <c r="C38" s="65">
        <v>43866</v>
      </c>
      <c r="D38" s="59">
        <v>0.60625000000000007</v>
      </c>
      <c r="E38" s="65">
        <v>43866</v>
      </c>
      <c r="F38" s="59">
        <v>0.76944444444444438</v>
      </c>
      <c r="G38" s="58" t="s">
        <v>511</v>
      </c>
      <c r="H38" s="69" t="s">
        <v>513</v>
      </c>
    </row>
    <row r="39" spans="1:8" ht="14">
      <c r="A39" s="61" t="s">
        <v>648</v>
      </c>
      <c r="B39" s="62" t="s">
        <v>608</v>
      </c>
      <c r="C39" s="65">
        <v>43866</v>
      </c>
      <c r="D39" s="59">
        <v>0.60486111111111118</v>
      </c>
      <c r="E39" s="65">
        <v>43866</v>
      </c>
      <c r="F39" s="59">
        <v>0.76944444444444438</v>
      </c>
      <c r="G39" s="58" t="s">
        <v>511</v>
      </c>
      <c r="H39" s="69" t="s">
        <v>513</v>
      </c>
    </row>
    <row r="40" spans="1:8" ht="14">
      <c r="A40" s="61" t="s">
        <v>684</v>
      </c>
      <c r="B40" s="62" t="s">
        <v>608</v>
      </c>
      <c r="C40" s="65">
        <v>43866</v>
      </c>
      <c r="D40" s="59">
        <v>0.60555555555555551</v>
      </c>
      <c r="E40" s="65">
        <v>43866</v>
      </c>
      <c r="F40" s="59">
        <v>0.76944444444444438</v>
      </c>
      <c r="G40" s="58" t="s">
        <v>511</v>
      </c>
      <c r="H40" s="69" t="s">
        <v>513</v>
      </c>
    </row>
    <row r="41" spans="1:8" ht="14">
      <c r="A41" s="61" t="s">
        <v>610</v>
      </c>
      <c r="B41" s="62" t="s">
        <v>608</v>
      </c>
      <c r="C41" s="65">
        <v>43866</v>
      </c>
      <c r="D41" s="59">
        <v>0.40416666666666662</v>
      </c>
      <c r="E41" s="65">
        <v>43866</v>
      </c>
      <c r="F41" s="59">
        <v>0.52569444444444446</v>
      </c>
      <c r="G41" s="58" t="s">
        <v>511</v>
      </c>
      <c r="H41" s="69" t="s">
        <v>513</v>
      </c>
    </row>
    <row r="42" spans="1:8" ht="14">
      <c r="A42" s="61" t="s">
        <v>558</v>
      </c>
      <c r="B42" s="62" t="s">
        <v>608</v>
      </c>
      <c r="C42" s="65">
        <v>43866</v>
      </c>
      <c r="D42" s="59">
        <v>0.72083333333333333</v>
      </c>
      <c r="E42" s="65">
        <v>43868</v>
      </c>
      <c r="F42" s="59">
        <v>0.73611111111111116</v>
      </c>
      <c r="G42" s="58" t="s">
        <v>511</v>
      </c>
      <c r="H42" s="69" t="s">
        <v>513</v>
      </c>
    </row>
    <row r="43" spans="1:8" ht="14">
      <c r="A43" s="61" t="s">
        <v>558</v>
      </c>
      <c r="B43" s="62" t="s">
        <v>608</v>
      </c>
      <c r="C43" s="65">
        <v>43866</v>
      </c>
      <c r="D43" s="59">
        <v>0.7402777777777777</v>
      </c>
      <c r="E43" s="65">
        <v>43868</v>
      </c>
      <c r="F43" s="59">
        <v>0.73888888888888893</v>
      </c>
      <c r="G43" s="58" t="s">
        <v>184</v>
      </c>
      <c r="H43" s="69" t="s">
        <v>513</v>
      </c>
    </row>
    <row r="44" spans="1:8" ht="14">
      <c r="A44" s="61" t="s">
        <v>527</v>
      </c>
      <c r="B44" s="62" t="s">
        <v>608</v>
      </c>
      <c r="C44" s="65">
        <v>43866</v>
      </c>
      <c r="D44" s="59">
        <v>0.36944444444444446</v>
      </c>
      <c r="E44" s="60"/>
      <c r="F44" s="59"/>
      <c r="G44" s="58" t="s">
        <v>184</v>
      </c>
      <c r="H44" s="69" t="s">
        <v>510</v>
      </c>
    </row>
    <row r="45" spans="1:8" ht="14">
      <c r="A45" s="61" t="s">
        <v>285</v>
      </c>
      <c r="B45" s="62" t="s">
        <v>608</v>
      </c>
      <c r="C45" s="65">
        <v>43866</v>
      </c>
      <c r="D45" s="59">
        <v>0.46249999999999997</v>
      </c>
      <c r="E45" s="65">
        <v>43868</v>
      </c>
      <c r="F45" s="59">
        <v>0.10555555555555556</v>
      </c>
      <c r="G45" s="58" t="s">
        <v>511</v>
      </c>
      <c r="H45" s="69" t="s">
        <v>513</v>
      </c>
    </row>
    <row r="46" spans="1:8" ht="14">
      <c r="A46" s="61" t="s">
        <v>230</v>
      </c>
      <c r="B46" s="62" t="s">
        <v>608</v>
      </c>
      <c r="C46" s="65">
        <v>43867</v>
      </c>
      <c r="D46" s="59">
        <v>0.48472222222222222</v>
      </c>
      <c r="E46" s="65">
        <v>43868</v>
      </c>
      <c r="F46" s="59">
        <v>0.45555555555555555</v>
      </c>
      <c r="G46" s="58" t="s">
        <v>511</v>
      </c>
      <c r="H46" s="69" t="s">
        <v>513</v>
      </c>
    </row>
    <row r="47" spans="1:8" ht="14">
      <c r="A47" s="61" t="s">
        <v>216</v>
      </c>
      <c r="B47" s="62" t="s">
        <v>608</v>
      </c>
      <c r="C47" s="65">
        <v>43867</v>
      </c>
      <c r="D47" s="59">
        <v>0.3666666666666667</v>
      </c>
      <c r="E47" s="60"/>
      <c r="F47" s="59"/>
      <c r="G47" s="58" t="s">
        <v>184</v>
      </c>
      <c r="H47" s="69" t="s">
        <v>510</v>
      </c>
    </row>
    <row r="48" spans="1:8" ht="14">
      <c r="A48" s="61" t="s">
        <v>230</v>
      </c>
      <c r="B48" s="62" t="s">
        <v>608</v>
      </c>
      <c r="C48" s="65">
        <v>43867</v>
      </c>
      <c r="D48" s="59">
        <v>0.48472222222222222</v>
      </c>
      <c r="E48" s="60"/>
      <c r="F48" s="59"/>
      <c r="G48" s="58" t="s">
        <v>184</v>
      </c>
      <c r="H48" s="69" t="s">
        <v>510</v>
      </c>
    </row>
    <row r="49" spans="1:8" ht="14">
      <c r="A49" s="61" t="s">
        <v>247</v>
      </c>
      <c r="B49" s="62" t="s">
        <v>608</v>
      </c>
      <c r="C49" s="65">
        <v>43867</v>
      </c>
      <c r="D49" s="59">
        <v>0.70138888888888884</v>
      </c>
      <c r="E49" s="60"/>
      <c r="F49" s="59"/>
      <c r="G49" s="58" t="s">
        <v>184</v>
      </c>
      <c r="H49" s="69" t="s">
        <v>510</v>
      </c>
    </row>
    <row r="50" spans="1:8" ht="14">
      <c r="A50" s="87" t="s">
        <v>278</v>
      </c>
      <c r="B50" s="88" t="s">
        <v>608</v>
      </c>
      <c r="C50" s="65">
        <v>43867</v>
      </c>
      <c r="D50" s="89">
        <v>0.63402777777777775</v>
      </c>
      <c r="E50" s="60"/>
      <c r="F50" s="89"/>
      <c r="G50" s="90" t="s">
        <v>184</v>
      </c>
      <c r="H50" s="69" t="s">
        <v>510</v>
      </c>
    </row>
    <row r="51" spans="1:8" ht="14">
      <c r="A51" s="61" t="s">
        <v>685</v>
      </c>
      <c r="B51" s="62" t="s">
        <v>608</v>
      </c>
      <c r="C51" s="65">
        <v>43868</v>
      </c>
      <c r="D51" s="59">
        <v>0.64930555555555558</v>
      </c>
      <c r="E51" s="60">
        <v>43871</v>
      </c>
      <c r="F51" s="59">
        <v>0.76388888888888884</v>
      </c>
      <c r="G51" s="58" t="s">
        <v>511</v>
      </c>
      <c r="H51" s="69" t="s">
        <v>513</v>
      </c>
    </row>
    <row r="52" spans="1:8" ht="14">
      <c r="A52" s="61" t="s">
        <v>577</v>
      </c>
      <c r="B52" s="62" t="s">
        <v>608</v>
      </c>
      <c r="C52" s="65">
        <v>43868</v>
      </c>
      <c r="D52" s="59">
        <v>0.64861111111111114</v>
      </c>
      <c r="E52" s="60">
        <v>43871</v>
      </c>
      <c r="F52" s="59">
        <v>0.75</v>
      </c>
      <c r="G52" s="58" t="s">
        <v>511</v>
      </c>
      <c r="H52" s="69" t="s">
        <v>513</v>
      </c>
    </row>
    <row r="53" spans="1:8" ht="14">
      <c r="A53" s="61" t="s">
        <v>577</v>
      </c>
      <c r="B53" s="62" t="s">
        <v>608</v>
      </c>
      <c r="C53" s="65">
        <v>43868</v>
      </c>
      <c r="D53" s="59">
        <v>0.65625</v>
      </c>
      <c r="E53" s="60"/>
      <c r="F53" s="59"/>
      <c r="G53" s="58" t="s">
        <v>184</v>
      </c>
      <c r="H53" s="69" t="s">
        <v>510</v>
      </c>
    </row>
    <row r="54" spans="1:8" ht="14">
      <c r="A54" s="61" t="s">
        <v>576</v>
      </c>
      <c r="B54" s="62" t="s">
        <v>608</v>
      </c>
      <c r="C54" s="65">
        <v>43868</v>
      </c>
      <c r="D54" s="59">
        <v>0.64861111111111114</v>
      </c>
      <c r="E54" s="60">
        <v>43871</v>
      </c>
      <c r="F54" s="59">
        <v>0.75</v>
      </c>
      <c r="G54" s="58" t="s">
        <v>511</v>
      </c>
      <c r="H54" s="69" t="s">
        <v>513</v>
      </c>
    </row>
    <row r="55" spans="1:8" ht="14">
      <c r="A55" s="61" t="s">
        <v>576</v>
      </c>
      <c r="B55" s="62" t="s">
        <v>608</v>
      </c>
      <c r="C55" s="65">
        <v>43868</v>
      </c>
      <c r="D55" s="59">
        <v>0.65833333333333333</v>
      </c>
      <c r="E55" s="60"/>
      <c r="F55" s="59"/>
      <c r="G55" s="58" t="s">
        <v>184</v>
      </c>
      <c r="H55" s="69" t="s">
        <v>510</v>
      </c>
    </row>
    <row r="56" spans="1:8" ht="14">
      <c r="A56" s="61" t="s">
        <v>532</v>
      </c>
      <c r="B56" s="62" t="s">
        <v>608</v>
      </c>
      <c r="C56" s="65">
        <v>43868</v>
      </c>
      <c r="D56" s="59">
        <v>0.41180555555555554</v>
      </c>
      <c r="E56" s="65">
        <v>43869</v>
      </c>
      <c r="F56" s="59">
        <v>0.17361111111111113</v>
      </c>
      <c r="G56" s="58" t="s">
        <v>511</v>
      </c>
      <c r="H56" s="69" t="s">
        <v>513</v>
      </c>
    </row>
    <row r="57" spans="1:8" ht="14">
      <c r="A57" s="61" t="s">
        <v>187</v>
      </c>
      <c r="B57" s="62" t="s">
        <v>608</v>
      </c>
      <c r="C57" s="65">
        <v>43868</v>
      </c>
      <c r="D57" s="59">
        <v>0.41319444444444442</v>
      </c>
      <c r="E57" s="65">
        <v>43869</v>
      </c>
      <c r="F57" s="59">
        <v>0.17986111111111111</v>
      </c>
      <c r="G57" s="58" t="s">
        <v>511</v>
      </c>
      <c r="H57" s="69" t="s">
        <v>513</v>
      </c>
    </row>
    <row r="58" spans="1:8" ht="14">
      <c r="A58" s="61" t="s">
        <v>284</v>
      </c>
      <c r="B58" s="62" t="s">
        <v>608</v>
      </c>
      <c r="C58" s="65">
        <v>43869</v>
      </c>
      <c r="D58" s="59">
        <v>0.36180555555555555</v>
      </c>
      <c r="E58" s="60"/>
      <c r="F58" s="59"/>
      <c r="G58" s="58" t="s">
        <v>184</v>
      </c>
      <c r="H58" s="69" t="s">
        <v>510</v>
      </c>
    </row>
    <row r="59" spans="1:8" ht="14">
      <c r="A59" s="61" t="s">
        <v>225</v>
      </c>
      <c r="B59" s="62" t="s">
        <v>608</v>
      </c>
      <c r="C59" s="65">
        <v>43869</v>
      </c>
      <c r="D59" s="59">
        <v>0.36944444444444446</v>
      </c>
      <c r="E59" s="60">
        <v>43873</v>
      </c>
      <c r="F59" s="59">
        <v>0.38541666666666669</v>
      </c>
      <c r="G59" s="58" t="s">
        <v>511</v>
      </c>
      <c r="H59" s="69" t="s">
        <v>513</v>
      </c>
    </row>
    <row r="60" spans="1:8" ht="14">
      <c r="A60" s="61" t="s">
        <v>602</v>
      </c>
      <c r="B60" s="62" t="s">
        <v>608</v>
      </c>
      <c r="C60" s="65">
        <v>43869</v>
      </c>
      <c r="D60" s="59">
        <v>0.62083333333333335</v>
      </c>
      <c r="E60" s="65">
        <v>43870</v>
      </c>
      <c r="F60" s="59">
        <v>0.5180555555555556</v>
      </c>
      <c r="G60" s="58" t="s">
        <v>511</v>
      </c>
      <c r="H60" s="69" t="s">
        <v>513</v>
      </c>
    </row>
    <row r="61" spans="1:8" ht="14">
      <c r="A61" s="61" t="s">
        <v>686</v>
      </c>
      <c r="B61" s="62" t="s">
        <v>608</v>
      </c>
      <c r="C61" s="65">
        <v>43869</v>
      </c>
      <c r="D61" s="59">
        <v>0.6381944444444444</v>
      </c>
      <c r="E61" s="65">
        <v>43870</v>
      </c>
      <c r="F61" s="59">
        <v>0.3743055555555555</v>
      </c>
      <c r="G61" s="58" t="s">
        <v>511</v>
      </c>
      <c r="H61" s="69" t="s">
        <v>513</v>
      </c>
    </row>
    <row r="62" spans="1:8" ht="14">
      <c r="A62" s="61" t="s">
        <v>231</v>
      </c>
      <c r="B62" s="62" t="s">
        <v>608</v>
      </c>
      <c r="C62" s="65">
        <v>43869</v>
      </c>
      <c r="D62" s="59">
        <v>0.56944444444444442</v>
      </c>
      <c r="E62" s="60">
        <v>43876</v>
      </c>
      <c r="F62" s="59">
        <v>0.37986111111111115</v>
      </c>
      <c r="G62" s="58" t="s">
        <v>511</v>
      </c>
      <c r="H62" s="69" t="s">
        <v>513</v>
      </c>
    </row>
    <row r="63" spans="1:8" ht="14">
      <c r="A63" s="61" t="s">
        <v>678</v>
      </c>
      <c r="B63" s="62" t="s">
        <v>608</v>
      </c>
      <c r="C63" s="65">
        <v>43869</v>
      </c>
      <c r="D63" s="59">
        <v>0.56944444444444442</v>
      </c>
      <c r="E63" s="60">
        <v>43876</v>
      </c>
      <c r="F63" s="59">
        <v>0.37986111111111115</v>
      </c>
      <c r="G63" s="58" t="s">
        <v>511</v>
      </c>
      <c r="H63" s="69" t="s">
        <v>513</v>
      </c>
    </row>
    <row r="64" spans="1:8" ht="14">
      <c r="A64" s="61" t="s">
        <v>605</v>
      </c>
      <c r="B64" s="62" t="s">
        <v>608</v>
      </c>
      <c r="C64" s="65">
        <v>43869</v>
      </c>
      <c r="D64" s="59">
        <v>0.62222222222222223</v>
      </c>
      <c r="E64" s="65">
        <v>43870</v>
      </c>
      <c r="F64" s="59">
        <v>0.53402777777777777</v>
      </c>
      <c r="G64" s="58" t="s">
        <v>511</v>
      </c>
      <c r="H64" s="69" t="s">
        <v>513</v>
      </c>
    </row>
    <row r="65" spans="1:8" ht="14">
      <c r="A65" s="61" t="s">
        <v>687</v>
      </c>
      <c r="B65" s="62" t="s">
        <v>608</v>
      </c>
      <c r="C65" s="65">
        <v>43869</v>
      </c>
      <c r="D65" s="59">
        <v>0.62638888888888888</v>
      </c>
      <c r="E65" s="65">
        <v>43870</v>
      </c>
      <c r="F65" s="59">
        <v>0.5180555555555556</v>
      </c>
      <c r="G65" s="58" t="s">
        <v>511</v>
      </c>
      <c r="H65" s="69" t="s">
        <v>513</v>
      </c>
    </row>
    <row r="66" spans="1:8" ht="14">
      <c r="A66" s="61" t="s">
        <v>688</v>
      </c>
      <c r="B66" s="62" t="s">
        <v>608</v>
      </c>
      <c r="C66" s="65">
        <v>43869</v>
      </c>
      <c r="D66" s="59">
        <v>0.625</v>
      </c>
      <c r="E66" s="65">
        <v>43870</v>
      </c>
      <c r="F66" s="59">
        <v>0.51874999999999993</v>
      </c>
      <c r="G66" s="58" t="s">
        <v>511</v>
      </c>
      <c r="H66" s="69" t="s">
        <v>513</v>
      </c>
    </row>
    <row r="67" spans="1:8" ht="14">
      <c r="A67" s="61" t="s">
        <v>533</v>
      </c>
      <c r="B67" s="62" t="s">
        <v>608</v>
      </c>
      <c r="C67" s="65">
        <v>43870</v>
      </c>
      <c r="D67" s="59">
        <v>0.38541666666666669</v>
      </c>
      <c r="E67" s="65">
        <v>43871</v>
      </c>
      <c r="F67" s="59">
        <v>0.38194444444444442</v>
      </c>
      <c r="G67" s="58" t="s">
        <v>511</v>
      </c>
      <c r="H67" s="69" t="s">
        <v>513</v>
      </c>
    </row>
    <row r="68" spans="1:8" ht="14">
      <c r="A68" s="61" t="s">
        <v>521</v>
      </c>
      <c r="B68" s="62" t="s">
        <v>608</v>
      </c>
      <c r="C68" s="65">
        <v>43870</v>
      </c>
      <c r="D68" s="59">
        <v>0.69027777777777777</v>
      </c>
      <c r="E68" s="65">
        <v>43871</v>
      </c>
      <c r="F68" s="59">
        <v>0.4375</v>
      </c>
      <c r="G68" s="58" t="s">
        <v>511</v>
      </c>
      <c r="H68" s="69" t="s">
        <v>513</v>
      </c>
    </row>
    <row r="69" spans="1:8" ht="14">
      <c r="A69" s="61" t="s">
        <v>591</v>
      </c>
      <c r="B69" s="62" t="s">
        <v>608</v>
      </c>
      <c r="C69" s="65">
        <v>43870</v>
      </c>
      <c r="D69" s="59">
        <v>0.47847222222222219</v>
      </c>
      <c r="E69" s="65">
        <v>43871</v>
      </c>
      <c r="F69" s="59">
        <v>0.3611111111111111</v>
      </c>
      <c r="G69" s="58" t="s">
        <v>511</v>
      </c>
      <c r="H69" s="69" t="s">
        <v>513</v>
      </c>
    </row>
    <row r="70" spans="1:8" ht="14">
      <c r="A70" s="61" t="s">
        <v>522</v>
      </c>
      <c r="B70" s="62" t="s">
        <v>608</v>
      </c>
      <c r="C70" s="65">
        <v>43870</v>
      </c>
      <c r="D70" s="59">
        <v>0.68402777777777779</v>
      </c>
      <c r="E70" s="65">
        <v>43871</v>
      </c>
      <c r="F70" s="59">
        <v>0.45833333333333331</v>
      </c>
      <c r="G70" s="58" t="s">
        <v>511</v>
      </c>
      <c r="H70" s="69" t="s">
        <v>513</v>
      </c>
    </row>
    <row r="71" spans="1:8" ht="14">
      <c r="A71" s="61" t="s">
        <v>689</v>
      </c>
      <c r="B71" s="62" t="s">
        <v>608</v>
      </c>
      <c r="C71" s="65">
        <v>43870</v>
      </c>
      <c r="D71" s="59">
        <v>0.38680555555555557</v>
      </c>
      <c r="E71" s="60">
        <v>43875</v>
      </c>
      <c r="F71" s="59">
        <v>0.65277777777777779</v>
      </c>
      <c r="G71" s="58" t="s">
        <v>511</v>
      </c>
      <c r="H71" s="69" t="s">
        <v>513</v>
      </c>
    </row>
    <row r="72" spans="1:8" ht="14">
      <c r="A72" s="61" t="s">
        <v>640</v>
      </c>
      <c r="B72" s="62" t="s">
        <v>608</v>
      </c>
      <c r="C72" s="65">
        <v>43870</v>
      </c>
      <c r="D72" s="59">
        <v>0.38125000000000003</v>
      </c>
      <c r="E72" s="65">
        <v>43871</v>
      </c>
      <c r="F72" s="59">
        <v>0.38194444444444442</v>
      </c>
      <c r="G72" s="58" t="s">
        <v>511</v>
      </c>
      <c r="H72" s="69" t="s">
        <v>513</v>
      </c>
    </row>
    <row r="73" spans="1:8" ht="14">
      <c r="A73" s="61" t="s">
        <v>280</v>
      </c>
      <c r="B73" s="62" t="s">
        <v>608</v>
      </c>
      <c r="C73" s="65">
        <v>43870</v>
      </c>
      <c r="D73" s="59">
        <v>0.38125000000000003</v>
      </c>
      <c r="E73" s="65">
        <v>43871</v>
      </c>
      <c r="F73" s="59">
        <v>0.38194444444444442</v>
      </c>
      <c r="G73" s="58" t="s">
        <v>511</v>
      </c>
      <c r="H73" s="69" t="s">
        <v>513</v>
      </c>
    </row>
    <row r="74" spans="1:8" ht="14">
      <c r="A74" s="61" t="s">
        <v>234</v>
      </c>
      <c r="B74" s="62" t="s">
        <v>608</v>
      </c>
      <c r="C74" s="65">
        <v>43870</v>
      </c>
      <c r="D74" s="59">
        <v>0.38125000000000003</v>
      </c>
      <c r="E74" s="65">
        <v>43871</v>
      </c>
      <c r="F74" s="59">
        <v>0.38194444444444442</v>
      </c>
      <c r="G74" s="58" t="s">
        <v>511</v>
      </c>
      <c r="H74" s="69" t="s">
        <v>513</v>
      </c>
    </row>
    <row r="75" spans="1:8" ht="14">
      <c r="A75" s="61" t="s">
        <v>281</v>
      </c>
      <c r="B75" s="62" t="s">
        <v>608</v>
      </c>
      <c r="C75" s="65">
        <v>43870</v>
      </c>
      <c r="D75" s="59">
        <v>0.38125000000000003</v>
      </c>
      <c r="E75" s="65">
        <v>43871</v>
      </c>
      <c r="F75" s="59">
        <v>0.38194444444444442</v>
      </c>
      <c r="G75" s="58" t="s">
        <v>511</v>
      </c>
      <c r="H75" s="69" t="s">
        <v>513</v>
      </c>
    </row>
    <row r="76" spans="1:8" ht="14">
      <c r="A76" s="61" t="s">
        <v>235</v>
      </c>
      <c r="B76" s="62" t="s">
        <v>608</v>
      </c>
      <c r="C76" s="65">
        <v>43870</v>
      </c>
      <c r="D76" s="59">
        <v>0.38125000000000003</v>
      </c>
      <c r="E76" s="65">
        <v>43871</v>
      </c>
      <c r="F76" s="59">
        <v>0.38194444444444442</v>
      </c>
      <c r="G76" s="58" t="s">
        <v>511</v>
      </c>
      <c r="H76" s="69" t="s">
        <v>513</v>
      </c>
    </row>
    <row r="77" spans="1:8" ht="14">
      <c r="A77" s="61" t="s">
        <v>235</v>
      </c>
      <c r="B77" s="62" t="s">
        <v>608</v>
      </c>
      <c r="C77" s="65">
        <v>43870</v>
      </c>
      <c r="D77" s="59">
        <v>0.38125000000000003</v>
      </c>
      <c r="E77" s="65">
        <v>43871</v>
      </c>
      <c r="F77" s="59">
        <v>0.38194444444444442</v>
      </c>
      <c r="G77" s="58" t="s">
        <v>511</v>
      </c>
      <c r="H77" s="69" t="s">
        <v>513</v>
      </c>
    </row>
    <row r="78" spans="1:8" ht="14">
      <c r="A78" s="61" t="s">
        <v>209</v>
      </c>
      <c r="B78" s="62" t="s">
        <v>608</v>
      </c>
      <c r="C78" s="65">
        <v>43870</v>
      </c>
      <c r="D78" s="59">
        <v>0.38125000000000003</v>
      </c>
      <c r="E78" s="65">
        <v>43871</v>
      </c>
      <c r="F78" s="59">
        <v>0.38194444444444442</v>
      </c>
      <c r="G78" s="58" t="s">
        <v>511</v>
      </c>
      <c r="H78" s="69" t="s">
        <v>513</v>
      </c>
    </row>
    <row r="79" spans="1:8" ht="14">
      <c r="A79" s="61" t="s">
        <v>593</v>
      </c>
      <c r="B79" s="62" t="s">
        <v>608</v>
      </c>
      <c r="C79" s="65">
        <v>43870</v>
      </c>
      <c r="D79" s="59">
        <v>0.38125000000000003</v>
      </c>
      <c r="E79" s="65">
        <v>43871</v>
      </c>
      <c r="F79" s="59">
        <v>0.38194444444444442</v>
      </c>
      <c r="G79" s="58" t="s">
        <v>511</v>
      </c>
      <c r="H79" s="69" t="s">
        <v>513</v>
      </c>
    </row>
    <row r="80" spans="1:8" ht="14">
      <c r="A80" s="61" t="s">
        <v>590</v>
      </c>
      <c r="B80" s="62" t="s">
        <v>608</v>
      </c>
      <c r="C80" s="65">
        <v>43870</v>
      </c>
      <c r="D80" s="59">
        <v>0.38125000000000003</v>
      </c>
      <c r="E80" s="65">
        <v>43871</v>
      </c>
      <c r="F80" s="59">
        <v>0.38194444444444442</v>
      </c>
      <c r="G80" s="58" t="s">
        <v>511</v>
      </c>
      <c r="H80" s="69" t="s">
        <v>513</v>
      </c>
    </row>
    <row r="81" spans="1:8" ht="14">
      <c r="A81" s="61" t="s">
        <v>526</v>
      </c>
      <c r="B81" s="62" t="s">
        <v>608</v>
      </c>
      <c r="C81" s="65">
        <v>43870</v>
      </c>
      <c r="D81" s="59">
        <v>0.69166666666666676</v>
      </c>
      <c r="E81" s="65">
        <v>43871</v>
      </c>
      <c r="F81" s="59">
        <v>0.4375</v>
      </c>
      <c r="G81" s="58" t="s">
        <v>511</v>
      </c>
      <c r="H81" s="69" t="s">
        <v>513</v>
      </c>
    </row>
    <row r="82" spans="1:8" ht="14">
      <c r="A82" s="61" t="s">
        <v>525</v>
      </c>
      <c r="B82" s="62" t="s">
        <v>608</v>
      </c>
      <c r="C82" s="65">
        <v>43870</v>
      </c>
      <c r="D82" s="59">
        <v>0.69166666666666676</v>
      </c>
      <c r="E82" s="65">
        <v>43871</v>
      </c>
      <c r="F82" s="59">
        <v>0.4375</v>
      </c>
      <c r="G82" s="58" t="s">
        <v>511</v>
      </c>
      <c r="H82" s="69" t="s">
        <v>513</v>
      </c>
    </row>
    <row r="83" spans="1:8" ht="14">
      <c r="A83" s="61" t="s">
        <v>523</v>
      </c>
      <c r="B83" s="62" t="s">
        <v>608</v>
      </c>
      <c r="C83" s="65">
        <v>43870</v>
      </c>
      <c r="D83" s="59">
        <v>0.69166666666666676</v>
      </c>
      <c r="E83" s="65">
        <v>43871</v>
      </c>
      <c r="F83" s="59">
        <v>0.4375</v>
      </c>
      <c r="G83" s="58" t="s">
        <v>511</v>
      </c>
      <c r="H83" s="69" t="s">
        <v>513</v>
      </c>
    </row>
    <row r="84" spans="1:8" ht="14">
      <c r="A84" s="61" t="s">
        <v>221</v>
      </c>
      <c r="B84" s="62" t="s">
        <v>608</v>
      </c>
      <c r="C84" s="65">
        <v>43870</v>
      </c>
      <c r="D84" s="59">
        <v>0.69166666666666676</v>
      </c>
      <c r="E84" s="65">
        <v>43871</v>
      </c>
      <c r="F84" s="59">
        <v>0.4375</v>
      </c>
      <c r="G84" s="58" t="s">
        <v>511</v>
      </c>
      <c r="H84" s="69" t="s">
        <v>513</v>
      </c>
    </row>
    <row r="85" spans="1:8" ht="14">
      <c r="A85" s="61" t="s">
        <v>542</v>
      </c>
      <c r="B85" s="62" t="s">
        <v>608</v>
      </c>
      <c r="C85" s="65">
        <v>43871</v>
      </c>
      <c r="D85" s="59">
        <v>0.32291666666666669</v>
      </c>
      <c r="E85" s="60">
        <v>43873</v>
      </c>
      <c r="F85" s="59">
        <v>0.44791666666666669</v>
      </c>
      <c r="G85" s="58" t="s">
        <v>511</v>
      </c>
      <c r="H85" s="69" t="s">
        <v>513</v>
      </c>
    </row>
    <row r="86" spans="1:8" ht="14">
      <c r="A86" s="61" t="s">
        <v>652</v>
      </c>
      <c r="B86" s="62" t="s">
        <v>608</v>
      </c>
      <c r="C86" s="65">
        <v>43871</v>
      </c>
      <c r="D86" s="59">
        <v>0.31666666666666665</v>
      </c>
      <c r="E86" s="60">
        <v>43873</v>
      </c>
      <c r="F86" s="59">
        <v>0.44791666666666669</v>
      </c>
      <c r="G86" s="58" t="s">
        <v>511</v>
      </c>
      <c r="H86" s="69" t="s">
        <v>513</v>
      </c>
    </row>
    <row r="87" spans="1:8" ht="14">
      <c r="A87" s="61" t="s">
        <v>240</v>
      </c>
      <c r="B87" s="62" t="s">
        <v>608</v>
      </c>
      <c r="C87" s="65">
        <v>43871</v>
      </c>
      <c r="D87" s="59">
        <v>0.59861111111111109</v>
      </c>
      <c r="E87" s="60">
        <v>43873</v>
      </c>
      <c r="F87" s="59">
        <v>0.66666666666666663</v>
      </c>
      <c r="G87" s="58" t="s">
        <v>511</v>
      </c>
      <c r="H87" s="69" t="s">
        <v>513</v>
      </c>
    </row>
    <row r="88" spans="1:8" ht="14">
      <c r="A88" s="61" t="s">
        <v>215</v>
      </c>
      <c r="B88" s="62" t="s">
        <v>608</v>
      </c>
      <c r="C88" s="65">
        <v>43871</v>
      </c>
      <c r="D88" s="59">
        <v>0.59027777777777779</v>
      </c>
      <c r="E88" s="60">
        <v>43874</v>
      </c>
      <c r="F88" s="59">
        <v>0.20833333333333334</v>
      </c>
      <c r="G88" s="58" t="s">
        <v>511</v>
      </c>
      <c r="H88" s="69" t="s">
        <v>513</v>
      </c>
    </row>
    <row r="89" spans="1:8" ht="14">
      <c r="A89" s="61" t="s">
        <v>570</v>
      </c>
      <c r="B89" s="62" t="s">
        <v>608</v>
      </c>
      <c r="C89" s="65">
        <v>43871</v>
      </c>
      <c r="D89" s="59">
        <v>0.58819444444444446</v>
      </c>
      <c r="E89" s="60">
        <v>43872</v>
      </c>
      <c r="F89" s="59">
        <v>0.4861111111111111</v>
      </c>
      <c r="G89" s="58" t="s">
        <v>511</v>
      </c>
      <c r="H89" s="69" t="s">
        <v>513</v>
      </c>
    </row>
    <row r="90" spans="1:8" ht="14">
      <c r="A90" s="61" t="s">
        <v>210</v>
      </c>
      <c r="B90" s="62" t="s">
        <v>608</v>
      </c>
      <c r="C90" s="65">
        <v>43871</v>
      </c>
      <c r="D90" s="59">
        <v>0.60069444444444442</v>
      </c>
      <c r="E90" s="60">
        <v>43872</v>
      </c>
      <c r="F90" s="59">
        <v>0.4861111111111111</v>
      </c>
      <c r="G90" s="58" t="s">
        <v>511</v>
      </c>
      <c r="H90" s="69" t="s">
        <v>513</v>
      </c>
    </row>
    <row r="91" spans="1:8" ht="14">
      <c r="A91" s="61" t="s">
        <v>83</v>
      </c>
      <c r="B91" s="62" t="s">
        <v>608</v>
      </c>
      <c r="C91" s="60">
        <v>43872</v>
      </c>
      <c r="D91" s="59">
        <v>0.58333333333333337</v>
      </c>
      <c r="E91" s="60">
        <v>43874</v>
      </c>
      <c r="F91" s="59">
        <v>0.60416666666666663</v>
      </c>
      <c r="G91" s="58" t="s">
        <v>511</v>
      </c>
      <c r="H91" s="69" t="s">
        <v>513</v>
      </c>
    </row>
    <row r="92" spans="1:8" ht="14">
      <c r="A92" s="61" t="s">
        <v>581</v>
      </c>
      <c r="B92" s="62" t="s">
        <v>608</v>
      </c>
      <c r="C92" s="60">
        <v>43872</v>
      </c>
      <c r="D92" s="59">
        <v>0.57291666666666663</v>
      </c>
      <c r="E92" s="60">
        <v>43874</v>
      </c>
      <c r="F92" s="59">
        <v>0.55555555555555558</v>
      </c>
      <c r="G92" s="58" t="s">
        <v>511</v>
      </c>
      <c r="H92" s="69" t="s">
        <v>513</v>
      </c>
    </row>
    <row r="93" spans="1:8" ht="14">
      <c r="A93" s="61" t="s">
        <v>199</v>
      </c>
      <c r="B93" s="62" t="s">
        <v>608</v>
      </c>
      <c r="C93" s="60">
        <v>43872</v>
      </c>
      <c r="D93" s="59">
        <v>0.58333333333333337</v>
      </c>
      <c r="E93" s="60">
        <v>43874</v>
      </c>
      <c r="F93" s="59">
        <v>0.60416666666666663</v>
      </c>
      <c r="G93" s="58" t="s">
        <v>511</v>
      </c>
      <c r="H93" s="69" t="s">
        <v>513</v>
      </c>
    </row>
    <row r="94" spans="1:8" ht="14">
      <c r="A94" s="61" t="s">
        <v>479</v>
      </c>
      <c r="B94" s="62" t="s">
        <v>608</v>
      </c>
      <c r="C94" s="60">
        <v>43872</v>
      </c>
      <c r="D94" s="59">
        <v>0.58333333333333337</v>
      </c>
      <c r="E94" s="60">
        <v>43874</v>
      </c>
      <c r="F94" s="59">
        <v>0.60416666666666663</v>
      </c>
      <c r="G94" s="58" t="s">
        <v>511</v>
      </c>
      <c r="H94" s="69" t="s">
        <v>513</v>
      </c>
    </row>
    <row r="95" spans="1:8" ht="14">
      <c r="A95" s="61" t="s">
        <v>300</v>
      </c>
      <c r="B95" s="62" t="s">
        <v>608</v>
      </c>
      <c r="C95" s="60">
        <v>43872</v>
      </c>
      <c r="D95" s="59">
        <v>0.47222222222222227</v>
      </c>
      <c r="E95" s="60">
        <v>43874</v>
      </c>
      <c r="F95" s="59">
        <v>0.63888888888888895</v>
      </c>
      <c r="G95" s="58" t="s">
        <v>511</v>
      </c>
      <c r="H95" s="69" t="s">
        <v>513</v>
      </c>
    </row>
    <row r="96" spans="1:8" ht="14">
      <c r="A96" s="61" t="s">
        <v>588</v>
      </c>
      <c r="B96" s="62" t="s">
        <v>608</v>
      </c>
      <c r="C96" s="60">
        <v>43872</v>
      </c>
      <c r="D96" s="59">
        <v>0.55555555555555558</v>
      </c>
      <c r="E96" s="60">
        <v>43882</v>
      </c>
      <c r="F96" s="59">
        <v>0.98958333333333337</v>
      </c>
      <c r="G96" s="58" t="s">
        <v>511</v>
      </c>
      <c r="H96" s="69" t="s">
        <v>513</v>
      </c>
    </row>
    <row r="97" spans="1:8" ht="14">
      <c r="A97" s="61" t="s">
        <v>692</v>
      </c>
      <c r="B97" s="62" t="s">
        <v>608</v>
      </c>
      <c r="C97" s="60">
        <v>43873</v>
      </c>
      <c r="D97" s="59">
        <v>0.31041666666666667</v>
      </c>
      <c r="E97" s="60">
        <v>43880</v>
      </c>
      <c r="F97" s="59">
        <v>0.50694444444444442</v>
      </c>
      <c r="G97" s="58" t="s">
        <v>511</v>
      </c>
      <c r="H97" s="69" t="s">
        <v>513</v>
      </c>
    </row>
    <row r="98" spans="1:8" ht="14">
      <c r="A98" s="61" t="s">
        <v>240</v>
      </c>
      <c r="B98" s="62" t="s">
        <v>608</v>
      </c>
      <c r="C98" s="60">
        <v>43874</v>
      </c>
      <c r="D98" s="59">
        <v>0.64166666666666672</v>
      </c>
      <c r="E98" s="60">
        <v>43876</v>
      </c>
      <c r="F98" s="59">
        <v>0.44166666666666665</v>
      </c>
      <c r="G98" s="58" t="s">
        <v>511</v>
      </c>
      <c r="H98" s="69" t="s">
        <v>513</v>
      </c>
    </row>
    <row r="99" spans="1:8" ht="14">
      <c r="A99" s="61" t="s">
        <v>215</v>
      </c>
      <c r="B99" s="62" t="s">
        <v>608</v>
      </c>
      <c r="C99" s="60">
        <v>43874</v>
      </c>
      <c r="D99" s="59">
        <v>0.35902777777777778</v>
      </c>
      <c r="E99" s="60">
        <v>43876</v>
      </c>
      <c r="F99" s="59">
        <v>0.58333333333333337</v>
      </c>
      <c r="G99" s="58" t="s">
        <v>511</v>
      </c>
      <c r="H99" s="69" t="s">
        <v>513</v>
      </c>
    </row>
    <row r="100" spans="1:8" ht="14">
      <c r="A100" s="61" t="s">
        <v>225</v>
      </c>
      <c r="B100" s="62" t="s">
        <v>608</v>
      </c>
      <c r="C100" s="60">
        <v>43875</v>
      </c>
      <c r="D100" s="59">
        <v>0.54305555555555551</v>
      </c>
      <c r="E100" s="60"/>
      <c r="F100" s="59"/>
      <c r="G100" s="58" t="s">
        <v>511</v>
      </c>
      <c r="H100" s="69" t="s">
        <v>510</v>
      </c>
    </row>
    <row r="101" spans="1:8" ht="14">
      <c r="A101" s="61" t="s">
        <v>240</v>
      </c>
      <c r="B101" s="62" t="s">
        <v>608</v>
      </c>
      <c r="C101" s="60">
        <v>43876</v>
      </c>
      <c r="D101" s="59">
        <v>0.52569444444444446</v>
      </c>
      <c r="E101" s="60">
        <v>43878</v>
      </c>
      <c r="F101" s="59">
        <v>0.4375</v>
      </c>
      <c r="G101" s="58" t="s">
        <v>184</v>
      </c>
      <c r="H101" s="69" t="s">
        <v>513</v>
      </c>
    </row>
    <row r="102" spans="1:8" ht="14">
      <c r="A102" s="61" t="s">
        <v>215</v>
      </c>
      <c r="B102" s="62" t="s">
        <v>608</v>
      </c>
      <c r="C102" s="60">
        <v>43876</v>
      </c>
      <c r="D102" s="59">
        <v>0.55277777777777781</v>
      </c>
      <c r="E102" s="60">
        <v>43878</v>
      </c>
      <c r="F102" s="59">
        <v>0.4375</v>
      </c>
      <c r="G102" s="58" t="s">
        <v>184</v>
      </c>
      <c r="H102" s="69" t="s">
        <v>513</v>
      </c>
    </row>
    <row r="103" spans="1:8" ht="14">
      <c r="A103" s="61" t="s">
        <v>539</v>
      </c>
      <c r="B103" s="62" t="s">
        <v>608</v>
      </c>
      <c r="C103" s="60">
        <v>43876</v>
      </c>
      <c r="D103" s="59">
        <v>0.875</v>
      </c>
      <c r="E103" s="60">
        <v>43877</v>
      </c>
      <c r="F103" s="59">
        <v>0.27777777777777779</v>
      </c>
      <c r="G103" s="58" t="s">
        <v>511</v>
      </c>
      <c r="H103" s="69" t="s">
        <v>513</v>
      </c>
    </row>
    <row r="104" spans="1:8" ht="14">
      <c r="A104" s="61" t="s">
        <v>230</v>
      </c>
      <c r="B104" s="62" t="s">
        <v>608</v>
      </c>
      <c r="C104" s="60">
        <v>43877</v>
      </c>
      <c r="D104" s="59">
        <v>0.75</v>
      </c>
      <c r="E104" s="60">
        <v>43878</v>
      </c>
      <c r="F104" s="59">
        <v>0.20833333333333334</v>
      </c>
      <c r="G104" s="58" t="s">
        <v>511</v>
      </c>
      <c r="H104" s="69" t="s">
        <v>513</v>
      </c>
    </row>
    <row r="105" spans="1:8" ht="14">
      <c r="A105" s="61" t="s">
        <v>230</v>
      </c>
      <c r="B105" s="62" t="s">
        <v>608</v>
      </c>
      <c r="C105" s="60">
        <v>43877</v>
      </c>
      <c r="D105" s="59">
        <v>0.75138888888888899</v>
      </c>
      <c r="E105" s="60">
        <v>43878</v>
      </c>
      <c r="F105" s="59">
        <v>0.20833333333333334</v>
      </c>
      <c r="G105" s="58" t="s">
        <v>184</v>
      </c>
      <c r="H105" s="69" t="s">
        <v>513</v>
      </c>
    </row>
    <row r="106" spans="1:8" ht="14">
      <c r="A106" s="61" t="s">
        <v>240</v>
      </c>
      <c r="B106" s="62" t="s">
        <v>608</v>
      </c>
      <c r="C106" s="60">
        <v>43877</v>
      </c>
      <c r="D106" s="59">
        <v>0.8965277777777777</v>
      </c>
      <c r="E106" s="60">
        <v>43882</v>
      </c>
      <c r="F106" s="59">
        <v>0.25</v>
      </c>
      <c r="G106" s="58" t="s">
        <v>511</v>
      </c>
      <c r="H106" s="69" t="s">
        <v>513</v>
      </c>
    </row>
    <row r="107" spans="1:8" ht="14">
      <c r="A107" s="61" t="s">
        <v>215</v>
      </c>
      <c r="B107" s="62" t="s">
        <v>608</v>
      </c>
      <c r="C107" s="60">
        <v>43877</v>
      </c>
      <c r="D107" s="59">
        <v>0.8965277777777777</v>
      </c>
      <c r="E107" s="60">
        <v>43882</v>
      </c>
      <c r="F107" s="59">
        <v>0.25</v>
      </c>
      <c r="G107" s="58" t="s">
        <v>511</v>
      </c>
      <c r="H107" s="69" t="s">
        <v>513</v>
      </c>
    </row>
    <row r="108" spans="1:8" ht="14">
      <c r="A108" s="61" t="s">
        <v>618</v>
      </c>
      <c r="B108" s="62" t="s">
        <v>608</v>
      </c>
      <c r="C108" s="60">
        <v>43877</v>
      </c>
      <c r="D108" s="59">
        <v>0.51388888888888895</v>
      </c>
      <c r="E108" s="60">
        <v>43879</v>
      </c>
      <c r="F108" s="59">
        <v>0.63888888888888895</v>
      </c>
      <c r="G108" s="58" t="s">
        <v>511</v>
      </c>
      <c r="H108" s="69" t="s">
        <v>513</v>
      </c>
    </row>
    <row r="109" spans="1:8" ht="14">
      <c r="A109" s="61" t="s">
        <v>691</v>
      </c>
      <c r="B109" s="62" t="s">
        <v>608</v>
      </c>
      <c r="C109" s="60">
        <v>43877</v>
      </c>
      <c r="D109" s="59">
        <v>0.51388888888888895</v>
      </c>
      <c r="E109" s="60">
        <v>43879</v>
      </c>
      <c r="F109" s="59">
        <v>0.63680555555555551</v>
      </c>
      <c r="G109" s="58" t="s">
        <v>511</v>
      </c>
      <c r="H109" s="69" t="s">
        <v>513</v>
      </c>
    </row>
    <row r="110" spans="1:8" ht="14">
      <c r="A110" s="61" t="s">
        <v>669</v>
      </c>
      <c r="B110" s="62" t="s">
        <v>608</v>
      </c>
      <c r="C110" s="60">
        <v>43878</v>
      </c>
      <c r="D110" s="59">
        <v>0.61111111111111105</v>
      </c>
      <c r="E110" s="60">
        <v>43882</v>
      </c>
      <c r="F110" s="59">
        <v>0.63888888888888895</v>
      </c>
      <c r="G110" s="58" t="s">
        <v>511</v>
      </c>
      <c r="H110" s="69" t="s">
        <v>513</v>
      </c>
    </row>
    <row r="111" spans="1:8" ht="14">
      <c r="A111" s="61" t="s">
        <v>263</v>
      </c>
      <c r="B111" s="62" t="s">
        <v>608</v>
      </c>
      <c r="C111" s="60">
        <v>43878</v>
      </c>
      <c r="D111" s="59">
        <v>0.72222222222222221</v>
      </c>
      <c r="E111" s="60">
        <v>43879</v>
      </c>
      <c r="F111" s="59">
        <v>0.37013888888888885</v>
      </c>
      <c r="G111" s="58" t="s">
        <v>511</v>
      </c>
      <c r="H111" s="69" t="s">
        <v>513</v>
      </c>
    </row>
    <row r="112" spans="1:8" ht="14">
      <c r="A112" s="61" t="s">
        <v>285</v>
      </c>
      <c r="B112" s="62" t="s">
        <v>608</v>
      </c>
      <c r="C112" s="60">
        <v>43878</v>
      </c>
      <c r="D112" s="59">
        <v>0.4236111111111111</v>
      </c>
      <c r="E112" s="60">
        <v>43879</v>
      </c>
      <c r="F112" s="59">
        <v>0.57638888888888895</v>
      </c>
      <c r="G112" s="58" t="s">
        <v>511</v>
      </c>
      <c r="H112" s="69" t="s">
        <v>513</v>
      </c>
    </row>
    <row r="113" spans="1:8" ht="14">
      <c r="A113" s="61" t="s">
        <v>643</v>
      </c>
      <c r="B113" s="62" t="s">
        <v>608</v>
      </c>
      <c r="C113" s="60">
        <v>43878</v>
      </c>
      <c r="D113" s="59">
        <v>0.71319444444444446</v>
      </c>
      <c r="E113" s="60">
        <v>43879</v>
      </c>
      <c r="F113" s="59">
        <v>0.37013888888888885</v>
      </c>
      <c r="G113" s="58" t="s">
        <v>511</v>
      </c>
      <c r="H113" s="69" t="s">
        <v>513</v>
      </c>
    </row>
    <row r="114" spans="1:8" ht="14">
      <c r="A114" s="61" t="s">
        <v>222</v>
      </c>
      <c r="B114" s="62" t="s">
        <v>608</v>
      </c>
      <c r="C114" s="60">
        <v>43879</v>
      </c>
      <c r="D114" s="59">
        <v>0.64513888888888882</v>
      </c>
      <c r="E114" s="60"/>
      <c r="F114" s="59"/>
      <c r="G114" s="58" t="s">
        <v>184</v>
      </c>
      <c r="H114" s="69" t="s">
        <v>510</v>
      </c>
    </row>
    <row r="115" spans="1:8" ht="14">
      <c r="A115" s="61" t="s">
        <v>613</v>
      </c>
      <c r="B115" s="62" t="s">
        <v>608</v>
      </c>
      <c r="C115" s="60">
        <v>43879</v>
      </c>
      <c r="D115" s="59">
        <v>0.75</v>
      </c>
      <c r="E115" s="60">
        <v>43881</v>
      </c>
      <c r="F115" s="59">
        <v>0.25</v>
      </c>
      <c r="G115" s="58" t="s">
        <v>511</v>
      </c>
      <c r="H115" s="69" t="s">
        <v>513</v>
      </c>
    </row>
    <row r="116" spans="1:8" ht="14">
      <c r="A116" s="61" t="s">
        <v>539</v>
      </c>
      <c r="B116" s="62" t="s">
        <v>608</v>
      </c>
      <c r="C116" s="60">
        <v>43880</v>
      </c>
      <c r="D116" s="59">
        <v>0.875</v>
      </c>
      <c r="E116" s="60">
        <v>43881</v>
      </c>
      <c r="F116" s="59">
        <v>0.27083333333333331</v>
      </c>
      <c r="G116" s="58" t="s">
        <v>511</v>
      </c>
      <c r="H116" s="69" t="s">
        <v>513</v>
      </c>
    </row>
    <row r="117" spans="1:8" ht="14">
      <c r="A117" s="61" t="s">
        <v>693</v>
      </c>
      <c r="B117" s="62" t="s">
        <v>608</v>
      </c>
      <c r="C117" s="60">
        <v>43881</v>
      </c>
      <c r="D117" s="59">
        <v>0.56319444444444444</v>
      </c>
      <c r="E117" s="60">
        <v>43887</v>
      </c>
      <c r="F117" s="59">
        <v>0.38194444444444442</v>
      </c>
      <c r="G117" s="58" t="s">
        <v>511</v>
      </c>
      <c r="H117" s="69" t="s">
        <v>513</v>
      </c>
    </row>
    <row r="118" spans="1:8" ht="14">
      <c r="A118" s="61" t="s">
        <v>646</v>
      </c>
      <c r="B118" s="62" t="s">
        <v>608</v>
      </c>
      <c r="C118" s="60">
        <v>43881</v>
      </c>
      <c r="D118" s="59">
        <v>0.61111111111111105</v>
      </c>
      <c r="E118" s="60">
        <v>43887</v>
      </c>
      <c r="F118" s="59">
        <v>0.56944444444444442</v>
      </c>
      <c r="G118" s="58" t="s">
        <v>511</v>
      </c>
      <c r="H118" s="69" t="s">
        <v>513</v>
      </c>
    </row>
    <row r="119" spans="1:8" ht="14">
      <c r="A119" s="61" t="s">
        <v>581</v>
      </c>
      <c r="B119" s="62" t="s">
        <v>608</v>
      </c>
      <c r="C119" s="60">
        <v>43881</v>
      </c>
      <c r="D119" s="59">
        <v>0.61111111111111105</v>
      </c>
      <c r="E119" s="60">
        <v>43887</v>
      </c>
      <c r="F119" s="59">
        <v>0.56944444444444442</v>
      </c>
      <c r="G119" s="58" t="s">
        <v>511</v>
      </c>
      <c r="H119" s="69" t="s">
        <v>513</v>
      </c>
    </row>
    <row r="120" spans="1:8" ht="14">
      <c r="A120" s="61" t="s">
        <v>647</v>
      </c>
      <c r="B120" s="62" t="s">
        <v>608</v>
      </c>
      <c r="C120" s="60">
        <v>43881</v>
      </c>
      <c r="D120" s="59">
        <v>0.61111111111111105</v>
      </c>
      <c r="E120" s="60">
        <v>43887</v>
      </c>
      <c r="F120" s="59">
        <v>0.56944444444444442</v>
      </c>
      <c r="G120" s="58" t="s">
        <v>511</v>
      </c>
      <c r="H120" s="69" t="s">
        <v>513</v>
      </c>
    </row>
    <row r="121" spans="1:8" ht="14">
      <c r="A121" s="61" t="s">
        <v>479</v>
      </c>
      <c r="B121" s="62" t="s">
        <v>608</v>
      </c>
      <c r="C121" s="60">
        <v>43881</v>
      </c>
      <c r="D121" s="59">
        <v>0.61111111111111105</v>
      </c>
      <c r="E121" s="60">
        <v>43887</v>
      </c>
      <c r="F121" s="59">
        <v>0.56944444444444442</v>
      </c>
      <c r="G121" s="58" t="s">
        <v>511</v>
      </c>
      <c r="H121" s="69" t="s">
        <v>513</v>
      </c>
    </row>
    <row r="122" spans="1:8" ht="14">
      <c r="A122" s="61" t="s">
        <v>268</v>
      </c>
      <c r="B122" s="62" t="s">
        <v>608</v>
      </c>
      <c r="C122" s="60">
        <v>43881</v>
      </c>
      <c r="D122" s="59">
        <v>0.3888888888888889</v>
      </c>
      <c r="E122" s="60">
        <v>43887</v>
      </c>
      <c r="F122" s="59">
        <v>0.69444444444444453</v>
      </c>
      <c r="G122" s="58" t="s">
        <v>511</v>
      </c>
      <c r="H122" s="69" t="s">
        <v>513</v>
      </c>
    </row>
    <row r="123" spans="1:8" ht="14">
      <c r="A123" s="61" t="s">
        <v>228</v>
      </c>
      <c r="B123" s="62" t="s">
        <v>608</v>
      </c>
      <c r="C123" s="60">
        <v>43881</v>
      </c>
      <c r="D123" s="59">
        <v>0.3888888888888889</v>
      </c>
      <c r="E123" s="60">
        <v>43887</v>
      </c>
      <c r="F123" s="59">
        <v>0.69444444444444453</v>
      </c>
      <c r="G123" s="58" t="s">
        <v>511</v>
      </c>
      <c r="H123" s="69" t="s">
        <v>513</v>
      </c>
    </row>
    <row r="124" spans="1:8" ht="14">
      <c r="A124" s="61" t="s">
        <v>219</v>
      </c>
      <c r="B124" s="62" t="s">
        <v>608</v>
      </c>
      <c r="C124" s="60">
        <v>43881</v>
      </c>
      <c r="D124" s="59">
        <v>0.39583333333333331</v>
      </c>
      <c r="E124" s="60">
        <v>43887</v>
      </c>
      <c r="F124" s="59">
        <v>0.69444444444444453</v>
      </c>
      <c r="G124" s="58" t="s">
        <v>511</v>
      </c>
      <c r="H124" s="69" t="s">
        <v>513</v>
      </c>
    </row>
    <row r="125" spans="1:8" ht="14">
      <c r="A125" s="61" t="s">
        <v>186</v>
      </c>
      <c r="B125" s="62" t="s">
        <v>608</v>
      </c>
      <c r="C125" s="60">
        <v>43881</v>
      </c>
      <c r="D125" s="59">
        <v>0.88888888888888884</v>
      </c>
      <c r="E125" s="60">
        <v>43882</v>
      </c>
      <c r="F125" s="59">
        <v>0.25</v>
      </c>
      <c r="G125" s="58" t="s">
        <v>511</v>
      </c>
      <c r="H125" s="69" t="s">
        <v>513</v>
      </c>
    </row>
    <row r="126" spans="1:8" ht="14">
      <c r="A126" s="61" t="s">
        <v>570</v>
      </c>
      <c r="B126" s="62" t="s">
        <v>608</v>
      </c>
      <c r="C126" s="60">
        <v>43881</v>
      </c>
      <c r="D126" s="59">
        <v>0.94444444444444453</v>
      </c>
      <c r="E126" s="60">
        <v>43882</v>
      </c>
      <c r="F126" s="59">
        <v>0.25</v>
      </c>
      <c r="G126" s="58" t="s">
        <v>511</v>
      </c>
      <c r="H126" s="69" t="s">
        <v>513</v>
      </c>
    </row>
    <row r="127" spans="1:8" ht="14">
      <c r="A127" s="61" t="s">
        <v>210</v>
      </c>
      <c r="B127" s="62" t="s">
        <v>608</v>
      </c>
      <c r="C127" s="60">
        <v>43881</v>
      </c>
      <c r="D127" s="59">
        <v>0.93055555555555547</v>
      </c>
      <c r="E127" s="60">
        <v>43882</v>
      </c>
      <c r="F127" s="59">
        <v>0.25</v>
      </c>
      <c r="G127" s="58" t="s">
        <v>511</v>
      </c>
      <c r="H127" s="69" t="s">
        <v>513</v>
      </c>
    </row>
    <row r="128" spans="1:8" ht="14">
      <c r="A128" s="61" t="s">
        <v>611</v>
      </c>
      <c r="B128" s="62" t="s">
        <v>608</v>
      </c>
      <c r="C128" s="60">
        <v>43883</v>
      </c>
      <c r="D128" s="59">
        <v>0.39097222222222222</v>
      </c>
      <c r="E128" s="60">
        <v>43884</v>
      </c>
      <c r="F128" s="59">
        <v>0.41875000000000001</v>
      </c>
      <c r="G128" s="58" t="s">
        <v>511</v>
      </c>
      <c r="H128" s="69" t="s">
        <v>513</v>
      </c>
    </row>
    <row r="129" spans="1:8" ht="14">
      <c r="A129" s="61" t="s">
        <v>692</v>
      </c>
      <c r="B129" s="62" t="s">
        <v>608</v>
      </c>
      <c r="C129" s="60">
        <v>43883</v>
      </c>
      <c r="D129" s="59">
        <v>0.39374999999999999</v>
      </c>
      <c r="E129" s="60">
        <v>43884</v>
      </c>
      <c r="F129" s="59">
        <v>0.41875000000000001</v>
      </c>
      <c r="G129" s="58" t="s">
        <v>511</v>
      </c>
      <c r="H129" s="69" t="s">
        <v>513</v>
      </c>
    </row>
    <row r="130" spans="1:8" ht="14">
      <c r="A130" s="61" t="s">
        <v>695</v>
      </c>
      <c r="B130" s="62" t="s">
        <v>608</v>
      </c>
      <c r="C130" s="60">
        <v>43883</v>
      </c>
      <c r="D130" s="59">
        <v>0.3888888888888889</v>
      </c>
      <c r="E130" s="60">
        <v>43884</v>
      </c>
      <c r="F130" s="59">
        <v>0.41875000000000001</v>
      </c>
      <c r="G130" s="58" t="s">
        <v>511</v>
      </c>
      <c r="H130" s="69" t="s">
        <v>513</v>
      </c>
    </row>
    <row r="131" spans="1:8" ht="14">
      <c r="A131" s="61" t="s">
        <v>696</v>
      </c>
      <c r="B131" s="62" t="s">
        <v>608</v>
      </c>
      <c r="C131" s="60">
        <v>43884</v>
      </c>
      <c r="D131" s="59">
        <v>0.12152777777777778</v>
      </c>
      <c r="E131" s="60">
        <v>43918</v>
      </c>
      <c r="F131" s="59">
        <v>0.75416666666666676</v>
      </c>
      <c r="G131" s="58" t="s">
        <v>511</v>
      </c>
      <c r="H131" s="69" t="s">
        <v>513</v>
      </c>
    </row>
    <row r="132" spans="1:8" ht="14">
      <c r="A132" s="61" t="s">
        <v>226</v>
      </c>
      <c r="B132" s="62" t="s">
        <v>608</v>
      </c>
      <c r="C132" s="60">
        <v>43884</v>
      </c>
      <c r="D132" s="59">
        <v>0.3263888888888889</v>
      </c>
      <c r="E132" s="60">
        <v>43892</v>
      </c>
      <c r="F132" s="59">
        <v>0.51388888888888895</v>
      </c>
      <c r="G132" s="58" t="s">
        <v>184</v>
      </c>
      <c r="H132" s="69" t="s">
        <v>513</v>
      </c>
    </row>
    <row r="133" spans="1:8" ht="14">
      <c r="A133" s="61" t="s">
        <v>278</v>
      </c>
      <c r="B133" s="62" t="s">
        <v>608</v>
      </c>
      <c r="C133" s="60">
        <v>43884</v>
      </c>
      <c r="D133" s="59">
        <v>0.44444444444444442</v>
      </c>
      <c r="E133" s="60">
        <v>43885</v>
      </c>
      <c r="F133" s="59">
        <v>0.68055555555555547</v>
      </c>
      <c r="G133" s="58" t="s">
        <v>511</v>
      </c>
      <c r="H133" s="69" t="s">
        <v>513</v>
      </c>
    </row>
    <row r="134" spans="1:8" ht="14">
      <c r="A134" s="61" t="s">
        <v>573</v>
      </c>
      <c r="B134" s="62" t="s">
        <v>608</v>
      </c>
      <c r="C134" s="60">
        <v>43884</v>
      </c>
      <c r="D134" s="59">
        <v>0.44444444444444442</v>
      </c>
      <c r="E134" s="60">
        <v>43885</v>
      </c>
      <c r="F134" s="59">
        <v>0.68055555555555547</v>
      </c>
      <c r="G134" s="58" t="s">
        <v>511</v>
      </c>
      <c r="H134" s="69" t="s">
        <v>513</v>
      </c>
    </row>
    <row r="135" spans="1:8" ht="14">
      <c r="A135" s="61" t="s">
        <v>572</v>
      </c>
      <c r="B135" s="62" t="s">
        <v>608</v>
      </c>
      <c r="C135" s="60">
        <v>43884</v>
      </c>
      <c r="D135" s="59">
        <v>0.44444444444444442</v>
      </c>
      <c r="E135" s="60">
        <v>43885</v>
      </c>
      <c r="F135" s="59">
        <v>0.68055555555555547</v>
      </c>
      <c r="G135" s="58" t="s">
        <v>511</v>
      </c>
      <c r="H135" s="69" t="s">
        <v>513</v>
      </c>
    </row>
    <row r="136" spans="1:8" ht="14">
      <c r="A136" s="61" t="s">
        <v>571</v>
      </c>
      <c r="B136" s="62" t="s">
        <v>608</v>
      </c>
      <c r="C136" s="60">
        <v>43884</v>
      </c>
      <c r="D136" s="59">
        <v>0.44444444444444442</v>
      </c>
      <c r="E136" s="60">
        <v>43885</v>
      </c>
      <c r="F136" s="59">
        <v>0.67222222222222217</v>
      </c>
      <c r="G136" s="58" t="s">
        <v>511</v>
      </c>
      <c r="H136" s="69" t="s">
        <v>513</v>
      </c>
    </row>
    <row r="137" spans="1:8" ht="14">
      <c r="A137" s="61" t="s">
        <v>539</v>
      </c>
      <c r="B137" s="62" t="s">
        <v>608</v>
      </c>
      <c r="C137" s="60">
        <v>43884</v>
      </c>
      <c r="D137" s="59">
        <v>0.44444444444444442</v>
      </c>
      <c r="E137" s="60">
        <v>43885</v>
      </c>
      <c r="F137" s="59">
        <v>0.68055555555555547</v>
      </c>
      <c r="G137" s="58" t="s">
        <v>511</v>
      </c>
      <c r="H137" s="69" t="s">
        <v>513</v>
      </c>
    </row>
    <row r="138" spans="1:8" ht="14">
      <c r="A138" s="61" t="s">
        <v>537</v>
      </c>
      <c r="B138" s="62" t="s">
        <v>608</v>
      </c>
      <c r="C138" s="60">
        <v>43885</v>
      </c>
      <c r="D138" s="59">
        <v>0.47222222222222227</v>
      </c>
      <c r="E138" s="60">
        <v>43887</v>
      </c>
      <c r="F138" s="59">
        <v>0.38194444444444442</v>
      </c>
      <c r="G138" s="58" t="s">
        <v>511</v>
      </c>
      <c r="H138" s="69" t="s">
        <v>513</v>
      </c>
    </row>
    <row r="139" spans="1:8" ht="15.75" customHeight="1">
      <c r="A139" s="61" t="s">
        <v>697</v>
      </c>
      <c r="B139" s="62" t="s">
        <v>608</v>
      </c>
      <c r="C139" s="60">
        <v>43885</v>
      </c>
      <c r="D139" s="59">
        <v>0.47222222222222227</v>
      </c>
      <c r="E139" s="60">
        <v>43887</v>
      </c>
      <c r="F139" s="59">
        <v>0.38194444444444442</v>
      </c>
      <c r="G139" s="58" t="s">
        <v>511</v>
      </c>
      <c r="H139" s="69" t="s">
        <v>513</v>
      </c>
    </row>
    <row r="140" spans="1:8" ht="14">
      <c r="A140" s="61" t="s">
        <v>240</v>
      </c>
      <c r="B140" s="62" t="s">
        <v>608</v>
      </c>
      <c r="C140" s="60">
        <v>43886</v>
      </c>
      <c r="D140" s="59">
        <v>0.77777777777777779</v>
      </c>
      <c r="E140" s="60">
        <v>43888</v>
      </c>
      <c r="F140" s="59">
        <v>0.23611111111111113</v>
      </c>
      <c r="G140" s="58" t="s">
        <v>511</v>
      </c>
      <c r="H140" s="69" t="s">
        <v>513</v>
      </c>
    </row>
    <row r="141" spans="1:8" ht="14">
      <c r="A141" s="61" t="s">
        <v>215</v>
      </c>
      <c r="B141" s="62" t="s">
        <v>608</v>
      </c>
      <c r="C141" s="60">
        <v>43886</v>
      </c>
      <c r="D141" s="59">
        <v>0.77777777777777779</v>
      </c>
      <c r="E141" s="60">
        <v>43888</v>
      </c>
      <c r="F141" s="59">
        <v>0.23611111111111113</v>
      </c>
      <c r="G141" s="58" t="s">
        <v>511</v>
      </c>
      <c r="H141" s="69" t="s">
        <v>513</v>
      </c>
    </row>
    <row r="142" spans="1:8" ht="16.5" customHeight="1">
      <c r="A142" s="61" t="s">
        <v>186</v>
      </c>
      <c r="B142" s="62" t="s">
        <v>608</v>
      </c>
      <c r="C142" s="60">
        <v>43886</v>
      </c>
      <c r="D142" s="59">
        <v>0.77777777777777779</v>
      </c>
      <c r="E142" s="60">
        <v>43888</v>
      </c>
      <c r="F142" s="59">
        <v>0.23611111111111113</v>
      </c>
      <c r="G142" s="58" t="s">
        <v>511</v>
      </c>
      <c r="H142" s="69" t="s">
        <v>513</v>
      </c>
    </row>
    <row r="143" spans="1:8" ht="14">
      <c r="A143" s="61" t="s">
        <v>570</v>
      </c>
      <c r="B143" s="62" t="s">
        <v>608</v>
      </c>
      <c r="C143" s="60">
        <v>43886</v>
      </c>
      <c r="D143" s="59">
        <v>0.77777777777777779</v>
      </c>
      <c r="E143" s="60">
        <v>43888</v>
      </c>
      <c r="F143" s="59">
        <v>0.23611111111111113</v>
      </c>
      <c r="G143" s="58" t="s">
        <v>511</v>
      </c>
      <c r="H143" s="69" t="s">
        <v>513</v>
      </c>
    </row>
    <row r="144" spans="1:8" ht="14">
      <c r="A144" s="61" t="s">
        <v>210</v>
      </c>
      <c r="B144" s="62" t="s">
        <v>608</v>
      </c>
      <c r="C144" s="60">
        <v>43886</v>
      </c>
      <c r="D144" s="59">
        <v>0.77777777777777779</v>
      </c>
      <c r="E144" s="60">
        <v>43888</v>
      </c>
      <c r="F144" s="59">
        <v>0.23611111111111113</v>
      </c>
      <c r="G144" s="58" t="s">
        <v>511</v>
      </c>
      <c r="H144" s="69" t="s">
        <v>513</v>
      </c>
    </row>
    <row r="145" spans="1:11" ht="14">
      <c r="A145" s="61" t="s">
        <v>685</v>
      </c>
      <c r="B145" s="62" t="s">
        <v>608</v>
      </c>
      <c r="C145" s="60">
        <v>43888</v>
      </c>
      <c r="D145" s="59">
        <v>0.83680555555555547</v>
      </c>
      <c r="E145" s="60">
        <v>43905</v>
      </c>
      <c r="F145" s="59">
        <v>0.68055555555555547</v>
      </c>
      <c r="G145" s="58" t="s">
        <v>511</v>
      </c>
      <c r="H145" s="69" t="s">
        <v>513</v>
      </c>
    </row>
    <row r="146" spans="1:11" ht="14">
      <c r="A146" s="61" t="s">
        <v>213</v>
      </c>
      <c r="B146" s="62" t="s">
        <v>601</v>
      </c>
      <c r="C146" s="60">
        <v>43891</v>
      </c>
      <c r="D146" s="59">
        <v>0.75</v>
      </c>
      <c r="E146" s="60">
        <v>43894</v>
      </c>
      <c r="F146" s="59">
        <v>0.125</v>
      </c>
      <c r="G146" s="58" t="s">
        <v>511</v>
      </c>
      <c r="H146" s="69" t="s">
        <v>513</v>
      </c>
      <c r="K146" s="63"/>
    </row>
    <row r="147" spans="1:11" ht="14">
      <c r="A147" s="61" t="s">
        <v>212</v>
      </c>
      <c r="B147" s="62" t="s">
        <v>601</v>
      </c>
      <c r="C147" s="60">
        <v>43891</v>
      </c>
      <c r="D147" s="59">
        <v>0.75</v>
      </c>
      <c r="E147" s="60">
        <v>43894</v>
      </c>
      <c r="F147" s="59">
        <v>0.125</v>
      </c>
      <c r="G147" s="58" t="s">
        <v>511</v>
      </c>
      <c r="H147" s="69" t="s">
        <v>513</v>
      </c>
      <c r="K147" s="63"/>
    </row>
    <row r="148" spans="1:11" ht="14">
      <c r="A148" s="61" t="s">
        <v>231</v>
      </c>
      <c r="B148" s="62" t="s">
        <v>601</v>
      </c>
      <c r="C148" s="60">
        <v>43891</v>
      </c>
      <c r="D148" s="59">
        <v>0.69444444444444453</v>
      </c>
      <c r="E148" s="60">
        <v>43893</v>
      </c>
      <c r="F148" s="59">
        <v>0.75</v>
      </c>
      <c r="G148" s="58" t="s">
        <v>511</v>
      </c>
      <c r="H148" s="69" t="s">
        <v>513</v>
      </c>
    </row>
    <row r="149" spans="1:11" ht="14">
      <c r="A149" s="61" t="s">
        <v>678</v>
      </c>
      <c r="B149" s="62" t="s">
        <v>601</v>
      </c>
      <c r="C149" s="60">
        <v>43891</v>
      </c>
      <c r="D149" s="59">
        <v>0.69444444444444453</v>
      </c>
      <c r="E149" s="60">
        <v>43893</v>
      </c>
      <c r="F149" s="59">
        <v>0.75</v>
      </c>
      <c r="G149" s="58" t="s">
        <v>511</v>
      </c>
      <c r="H149" s="69" t="s">
        <v>513</v>
      </c>
    </row>
    <row r="150" spans="1:11" ht="14">
      <c r="A150" s="61" t="s">
        <v>699</v>
      </c>
      <c r="B150" s="62" t="s">
        <v>601</v>
      </c>
      <c r="C150" s="60">
        <v>43892</v>
      </c>
      <c r="D150" s="59">
        <v>0.20138888888888887</v>
      </c>
      <c r="E150" s="60">
        <v>43925</v>
      </c>
      <c r="F150" s="59">
        <v>0.375</v>
      </c>
      <c r="G150" s="58" t="s">
        <v>511</v>
      </c>
      <c r="H150" s="69" t="s">
        <v>513</v>
      </c>
    </row>
    <row r="151" spans="1:11" ht="14">
      <c r="A151" s="61" t="s">
        <v>609</v>
      </c>
      <c r="B151" s="62" t="s">
        <v>601</v>
      </c>
      <c r="C151" s="60">
        <v>43892</v>
      </c>
      <c r="D151" s="59">
        <v>0.2722222222222222</v>
      </c>
      <c r="E151" s="60">
        <v>43893</v>
      </c>
      <c r="F151" s="59">
        <v>0.4861111111111111</v>
      </c>
      <c r="G151" s="58" t="s">
        <v>511</v>
      </c>
      <c r="H151" s="69" t="s">
        <v>513</v>
      </c>
    </row>
    <row r="152" spans="1:11" ht="14">
      <c r="A152" s="61" t="s">
        <v>700</v>
      </c>
      <c r="B152" s="62" t="s">
        <v>601</v>
      </c>
      <c r="C152" s="60">
        <v>43892</v>
      </c>
      <c r="D152" s="59">
        <v>0.40972222222222227</v>
      </c>
      <c r="E152" s="60"/>
      <c r="F152" s="59"/>
      <c r="G152" s="58" t="s">
        <v>511</v>
      </c>
      <c r="H152" s="69" t="s">
        <v>510</v>
      </c>
    </row>
    <row r="153" spans="1:11" ht="14">
      <c r="A153" s="61" t="s">
        <v>586</v>
      </c>
      <c r="B153" s="62" t="s">
        <v>601</v>
      </c>
      <c r="C153" s="60">
        <v>43892</v>
      </c>
      <c r="D153" s="59">
        <v>0.94444444444444453</v>
      </c>
      <c r="E153" s="60">
        <v>43899</v>
      </c>
      <c r="F153" s="59">
        <v>0.44444444444444442</v>
      </c>
      <c r="G153" s="58" t="s">
        <v>511</v>
      </c>
      <c r="H153" s="69" t="s">
        <v>513</v>
      </c>
    </row>
    <row r="154" spans="1:11" ht="14">
      <c r="A154" s="61" t="s">
        <v>705</v>
      </c>
      <c r="B154" s="62" t="s">
        <v>601</v>
      </c>
      <c r="C154" s="60">
        <v>43892</v>
      </c>
      <c r="D154" s="59">
        <v>0.94444444444444453</v>
      </c>
      <c r="E154" s="60">
        <v>43899</v>
      </c>
      <c r="F154" s="59">
        <v>0.47222222222222227</v>
      </c>
      <c r="G154" s="58" t="s">
        <v>511</v>
      </c>
      <c r="H154" s="69" t="s">
        <v>513</v>
      </c>
    </row>
    <row r="155" spans="1:11" ht="14">
      <c r="A155" s="61" t="s">
        <v>240</v>
      </c>
      <c r="B155" s="62" t="s">
        <v>601</v>
      </c>
      <c r="C155" s="60">
        <v>43892</v>
      </c>
      <c r="D155" s="59">
        <v>0.77777777777777779</v>
      </c>
      <c r="E155" s="60">
        <v>43893</v>
      </c>
      <c r="F155" s="59">
        <v>0.72222222222222221</v>
      </c>
      <c r="G155" s="58" t="s">
        <v>511</v>
      </c>
      <c r="H155" s="69" t="s">
        <v>513</v>
      </c>
    </row>
    <row r="156" spans="1:11" ht="14">
      <c r="A156" s="61" t="s">
        <v>210</v>
      </c>
      <c r="B156" s="62" t="s">
        <v>601</v>
      </c>
      <c r="C156" s="60">
        <v>43892</v>
      </c>
      <c r="D156" s="59">
        <v>0.95833333333333337</v>
      </c>
      <c r="E156" s="60">
        <v>43893</v>
      </c>
      <c r="F156" s="59">
        <v>0.72222222222222221</v>
      </c>
      <c r="G156" s="58" t="s">
        <v>511</v>
      </c>
      <c r="H156" s="69" t="s">
        <v>513</v>
      </c>
    </row>
    <row r="157" spans="1:11" ht="14">
      <c r="A157" s="61" t="s">
        <v>209</v>
      </c>
      <c r="B157" s="62" t="s">
        <v>601</v>
      </c>
      <c r="C157" s="60">
        <v>43892</v>
      </c>
      <c r="D157" s="59">
        <v>0.68055555555555547</v>
      </c>
      <c r="E157" s="60">
        <v>43893</v>
      </c>
      <c r="F157" s="59">
        <v>0.47916666666666669</v>
      </c>
      <c r="G157" s="58" t="s">
        <v>511</v>
      </c>
      <c r="H157" s="69" t="s">
        <v>513</v>
      </c>
    </row>
    <row r="158" spans="1:11" ht="14">
      <c r="A158" s="61" t="s">
        <v>593</v>
      </c>
      <c r="B158" s="62" t="s">
        <v>601</v>
      </c>
      <c r="C158" s="60">
        <v>43892</v>
      </c>
      <c r="D158" s="59">
        <v>0.68055555555555547</v>
      </c>
      <c r="E158" s="60">
        <v>43893</v>
      </c>
      <c r="F158" s="59">
        <v>0.50694444444444442</v>
      </c>
      <c r="G158" s="58" t="s">
        <v>511</v>
      </c>
      <c r="H158" s="69" t="s">
        <v>513</v>
      </c>
    </row>
    <row r="159" spans="1:11" ht="14">
      <c r="A159" s="61" t="s">
        <v>591</v>
      </c>
      <c r="B159" s="62" t="s">
        <v>601</v>
      </c>
      <c r="C159" s="60">
        <v>43892</v>
      </c>
      <c r="D159" s="59">
        <v>0.68055555555555547</v>
      </c>
      <c r="E159" s="60">
        <v>43893</v>
      </c>
      <c r="F159" s="59">
        <v>0.5</v>
      </c>
      <c r="G159" s="58" t="s">
        <v>511</v>
      </c>
      <c r="H159" s="69" t="s">
        <v>513</v>
      </c>
    </row>
    <row r="160" spans="1:11" ht="14">
      <c r="A160" s="61" t="s">
        <v>590</v>
      </c>
      <c r="B160" s="62" t="s">
        <v>601</v>
      </c>
      <c r="C160" s="60">
        <v>43892</v>
      </c>
      <c r="D160" s="59">
        <v>0.68055555555555547</v>
      </c>
      <c r="E160" s="60">
        <v>43893</v>
      </c>
      <c r="F160" s="59">
        <v>0.49305555555555558</v>
      </c>
      <c r="G160" s="58" t="s">
        <v>511</v>
      </c>
      <c r="H160" s="69" t="s">
        <v>513</v>
      </c>
    </row>
    <row r="161" spans="1:8" ht="14">
      <c r="A161" s="61" t="s">
        <v>617</v>
      </c>
      <c r="B161" s="62" t="s">
        <v>601</v>
      </c>
      <c r="C161" s="60"/>
      <c r="D161" s="59"/>
      <c r="E161" s="60">
        <v>43893</v>
      </c>
      <c r="F161" s="59">
        <v>0.95138888888888884</v>
      </c>
      <c r="G161" s="58" t="s">
        <v>511</v>
      </c>
      <c r="H161" s="69" t="s">
        <v>513</v>
      </c>
    </row>
    <row r="162" spans="1:8" ht="14">
      <c r="A162" s="61" t="s">
        <v>216</v>
      </c>
      <c r="B162" s="62" t="s">
        <v>601</v>
      </c>
      <c r="C162" s="60">
        <v>43893</v>
      </c>
      <c r="D162" s="59">
        <v>0.72222222222222221</v>
      </c>
      <c r="E162" s="60">
        <v>43896</v>
      </c>
      <c r="F162" s="59">
        <v>0.4861111111111111</v>
      </c>
      <c r="G162" s="58" t="s">
        <v>511</v>
      </c>
      <c r="H162" s="69" t="s">
        <v>513</v>
      </c>
    </row>
    <row r="163" spans="1:8" ht="14">
      <c r="A163" s="61" t="s">
        <v>279</v>
      </c>
      <c r="B163" s="62" t="s">
        <v>601</v>
      </c>
      <c r="C163" s="60">
        <v>43893</v>
      </c>
      <c r="D163" s="59">
        <v>0.72222222222222221</v>
      </c>
      <c r="E163" s="60">
        <v>43896</v>
      </c>
      <c r="F163" s="59">
        <v>0.4861111111111111</v>
      </c>
      <c r="G163" s="58" t="s">
        <v>511</v>
      </c>
      <c r="H163" s="69" t="s">
        <v>513</v>
      </c>
    </row>
    <row r="164" spans="1:8" ht="14">
      <c r="A164" s="61" t="s">
        <v>704</v>
      </c>
      <c r="B164" s="62" t="s">
        <v>601</v>
      </c>
      <c r="C164" s="60">
        <v>43893</v>
      </c>
      <c r="D164" s="59">
        <v>0.72222222222222221</v>
      </c>
      <c r="E164" s="60">
        <v>43896</v>
      </c>
      <c r="F164" s="59">
        <v>0.4861111111111111</v>
      </c>
      <c r="G164" s="58" t="s">
        <v>511</v>
      </c>
      <c r="H164" s="69" t="s">
        <v>513</v>
      </c>
    </row>
    <row r="165" spans="1:8" ht="14">
      <c r="A165" s="61" t="s">
        <v>536</v>
      </c>
      <c r="B165" s="62" t="s">
        <v>601</v>
      </c>
      <c r="C165" s="60">
        <v>43893</v>
      </c>
      <c r="D165" s="59">
        <v>0.72222222222222221</v>
      </c>
      <c r="E165" s="60">
        <v>43896</v>
      </c>
      <c r="F165" s="59">
        <v>0.4861111111111111</v>
      </c>
      <c r="G165" s="58" t="s">
        <v>511</v>
      </c>
      <c r="H165" s="69" t="s">
        <v>513</v>
      </c>
    </row>
    <row r="166" spans="1:8" ht="14">
      <c r="A166" s="61" t="s">
        <v>531</v>
      </c>
      <c r="B166" s="62" t="s">
        <v>601</v>
      </c>
      <c r="C166" s="60">
        <v>43893</v>
      </c>
      <c r="D166" s="59">
        <v>0.72222222222222221</v>
      </c>
      <c r="E166" s="60">
        <v>43896</v>
      </c>
      <c r="F166" s="59">
        <v>0.4861111111111111</v>
      </c>
      <c r="G166" s="58" t="s">
        <v>511</v>
      </c>
      <c r="H166" s="69" t="s">
        <v>513</v>
      </c>
    </row>
    <row r="167" spans="1:8" ht="14">
      <c r="A167" s="61" t="s">
        <v>606</v>
      </c>
      <c r="B167" s="62" t="s">
        <v>601</v>
      </c>
      <c r="C167" s="60">
        <v>43894</v>
      </c>
      <c r="D167" s="59">
        <v>0.43055555555555558</v>
      </c>
      <c r="E167" s="60">
        <v>43901</v>
      </c>
      <c r="F167" s="59">
        <v>0.33333333333333331</v>
      </c>
      <c r="G167" s="58" t="s">
        <v>511</v>
      </c>
      <c r="H167" s="69" t="s">
        <v>513</v>
      </c>
    </row>
    <row r="168" spans="1:8" ht="14">
      <c r="A168" s="61" t="s">
        <v>679</v>
      </c>
      <c r="B168" s="62" t="s">
        <v>601</v>
      </c>
      <c r="C168" s="60">
        <v>43894</v>
      </c>
      <c r="D168" s="59">
        <v>0.81944444444444453</v>
      </c>
      <c r="E168" s="60">
        <v>43895</v>
      </c>
      <c r="F168" s="59">
        <v>0.41666666666666669</v>
      </c>
      <c r="G168" s="58" t="s">
        <v>511</v>
      </c>
      <c r="H168" s="69" t="s">
        <v>513</v>
      </c>
    </row>
    <row r="169" spans="1:8" ht="14">
      <c r="A169" s="61" t="s">
        <v>242</v>
      </c>
      <c r="B169" s="62" t="s">
        <v>601</v>
      </c>
      <c r="C169" s="60">
        <v>43896</v>
      </c>
      <c r="D169" s="59">
        <v>0.20833333333333334</v>
      </c>
      <c r="E169" s="60">
        <v>43911</v>
      </c>
      <c r="F169" s="59">
        <v>0.875</v>
      </c>
      <c r="G169" s="58" t="s">
        <v>511</v>
      </c>
      <c r="H169" s="69" t="s">
        <v>513</v>
      </c>
    </row>
    <row r="170" spans="1:8" ht="14">
      <c r="A170" s="61" t="s">
        <v>613</v>
      </c>
      <c r="B170" s="62" t="s">
        <v>601</v>
      </c>
      <c r="C170" s="60">
        <v>43896</v>
      </c>
      <c r="D170" s="59">
        <v>0.1111111111111111</v>
      </c>
      <c r="E170" s="60">
        <v>43899</v>
      </c>
      <c r="F170" s="59">
        <v>0.59027777777777779</v>
      </c>
      <c r="G170" s="58" t="s">
        <v>511</v>
      </c>
      <c r="H170" s="69" t="s">
        <v>513</v>
      </c>
    </row>
    <row r="171" spans="1:8" ht="14">
      <c r="A171" s="61" t="s">
        <v>612</v>
      </c>
      <c r="B171" s="62" t="s">
        <v>601</v>
      </c>
      <c r="C171" s="60">
        <v>43896</v>
      </c>
      <c r="D171" s="59">
        <v>0.30555555555555552</v>
      </c>
      <c r="E171" s="60">
        <v>43899</v>
      </c>
      <c r="F171" s="59">
        <v>0.59027777777777779</v>
      </c>
      <c r="G171" s="58" t="s">
        <v>511</v>
      </c>
      <c r="H171" s="69" t="s">
        <v>513</v>
      </c>
    </row>
    <row r="172" spans="1:8" ht="14">
      <c r="A172" s="61" t="s">
        <v>610</v>
      </c>
      <c r="B172" s="62" t="s">
        <v>601</v>
      </c>
      <c r="C172" s="60">
        <v>43896</v>
      </c>
      <c r="D172" s="59">
        <v>0.29166666666666669</v>
      </c>
      <c r="E172" s="60">
        <v>43899</v>
      </c>
      <c r="F172" s="59">
        <v>0.59027777777777779</v>
      </c>
      <c r="G172" s="58" t="s">
        <v>511</v>
      </c>
      <c r="H172" s="69" t="s">
        <v>513</v>
      </c>
    </row>
    <row r="173" spans="1:8" ht="14">
      <c r="A173" s="61" t="s">
        <v>707</v>
      </c>
      <c r="B173" s="62" t="s">
        <v>601</v>
      </c>
      <c r="C173" s="60"/>
      <c r="D173" s="59"/>
      <c r="E173" s="60">
        <v>43900</v>
      </c>
      <c r="F173" s="59">
        <v>0.33333333333333331</v>
      </c>
      <c r="G173" s="58" t="s">
        <v>511</v>
      </c>
      <c r="H173" s="69" t="s">
        <v>513</v>
      </c>
    </row>
    <row r="174" spans="1:8" ht="14">
      <c r="A174" s="61" t="s">
        <v>277</v>
      </c>
      <c r="B174" s="62" t="s">
        <v>601</v>
      </c>
      <c r="C174" s="60">
        <v>43901</v>
      </c>
      <c r="D174" s="59">
        <v>0.62430555555555556</v>
      </c>
      <c r="E174" s="60">
        <v>43989</v>
      </c>
      <c r="F174" s="59">
        <v>0.20416666666666669</v>
      </c>
      <c r="G174" s="58" t="s">
        <v>708</v>
      </c>
      <c r="H174" s="69" t="s">
        <v>513</v>
      </c>
    </row>
    <row r="175" spans="1:8" ht="14">
      <c r="A175" s="61" t="s">
        <v>527</v>
      </c>
      <c r="B175" s="62" t="s">
        <v>601</v>
      </c>
      <c r="C175" s="60">
        <v>43902</v>
      </c>
      <c r="D175" s="59">
        <v>0.60972222222222217</v>
      </c>
      <c r="E175" s="60"/>
      <c r="F175" s="59"/>
      <c r="G175" s="58" t="s">
        <v>708</v>
      </c>
      <c r="H175" s="69" t="s">
        <v>510</v>
      </c>
    </row>
    <row r="176" spans="1:8" ht="14">
      <c r="A176" s="61" t="s">
        <v>521</v>
      </c>
      <c r="B176" s="62" t="s">
        <v>601</v>
      </c>
      <c r="C176" s="60">
        <v>43903</v>
      </c>
      <c r="D176" s="59">
        <v>0.80208333333333337</v>
      </c>
      <c r="E176" s="60">
        <v>43904</v>
      </c>
      <c r="F176" s="59">
        <v>0.4861111111111111</v>
      </c>
      <c r="G176" s="58" t="s">
        <v>511</v>
      </c>
      <c r="H176" s="69" t="s">
        <v>513</v>
      </c>
    </row>
    <row r="177" spans="1:8" ht="14">
      <c r="A177" s="61" t="s">
        <v>521</v>
      </c>
      <c r="B177" s="62" t="s">
        <v>601</v>
      </c>
      <c r="C177" s="60">
        <v>43903</v>
      </c>
      <c r="D177" s="59">
        <v>0.79166666666666663</v>
      </c>
      <c r="E177" s="60">
        <v>43904</v>
      </c>
      <c r="F177" s="59">
        <v>0.49305555555555558</v>
      </c>
      <c r="G177" s="58" t="s">
        <v>708</v>
      </c>
      <c r="H177" s="69" t="s">
        <v>513</v>
      </c>
    </row>
    <row r="178" spans="1:8" ht="14">
      <c r="A178" s="61" t="s">
        <v>522</v>
      </c>
      <c r="B178" s="62" t="s">
        <v>601</v>
      </c>
      <c r="C178" s="60">
        <v>43903</v>
      </c>
      <c r="D178" s="59">
        <v>1.3888888888888888E-2</v>
      </c>
      <c r="E178" s="60">
        <v>43904</v>
      </c>
      <c r="F178" s="59">
        <v>0.41666666666666669</v>
      </c>
      <c r="G178" s="58" t="s">
        <v>511</v>
      </c>
      <c r="H178" s="69" t="s">
        <v>513</v>
      </c>
    </row>
    <row r="179" spans="1:8" ht="14">
      <c r="A179" s="61" t="s">
        <v>522</v>
      </c>
      <c r="B179" s="62" t="s">
        <v>601</v>
      </c>
      <c r="C179" s="60">
        <v>43903</v>
      </c>
      <c r="D179" s="59">
        <v>0.125</v>
      </c>
      <c r="E179" s="60">
        <v>43904</v>
      </c>
      <c r="F179" s="59">
        <v>0.42708333333333331</v>
      </c>
      <c r="G179" s="58" t="s">
        <v>708</v>
      </c>
      <c r="H179" s="69" t="s">
        <v>513</v>
      </c>
    </row>
    <row r="180" spans="1:8" ht="14">
      <c r="A180" s="61" t="s">
        <v>695</v>
      </c>
      <c r="B180" s="62" t="s">
        <v>601</v>
      </c>
      <c r="C180" s="60">
        <v>43903</v>
      </c>
      <c r="D180" s="59">
        <v>0.58750000000000002</v>
      </c>
      <c r="E180" s="60">
        <v>43904</v>
      </c>
      <c r="F180" s="59">
        <v>0.58750000000000002</v>
      </c>
      <c r="G180" s="58" t="s">
        <v>708</v>
      </c>
      <c r="H180" s="69" t="s">
        <v>513</v>
      </c>
    </row>
    <row r="181" spans="1:8" ht="14">
      <c r="A181" s="61" t="s">
        <v>211</v>
      </c>
      <c r="B181" s="62" t="s">
        <v>601</v>
      </c>
      <c r="C181" s="60">
        <v>43903</v>
      </c>
      <c r="D181" s="59">
        <v>0.58750000000000002</v>
      </c>
      <c r="E181" s="60">
        <v>43904</v>
      </c>
      <c r="F181" s="59">
        <v>0.58750000000000002</v>
      </c>
      <c r="G181" s="58" t="s">
        <v>708</v>
      </c>
      <c r="H181" s="69" t="s">
        <v>513</v>
      </c>
    </row>
    <row r="182" spans="1:8" ht="14">
      <c r="A182" s="68" t="s">
        <v>611</v>
      </c>
      <c r="B182" s="62" t="s">
        <v>601</v>
      </c>
      <c r="C182" s="60">
        <v>43903</v>
      </c>
      <c r="D182" s="59">
        <v>0.58750000000000002</v>
      </c>
      <c r="E182" s="60">
        <v>43904</v>
      </c>
      <c r="F182" s="59">
        <v>0.58750000000000002</v>
      </c>
      <c r="G182" s="58" t="s">
        <v>708</v>
      </c>
      <c r="H182" s="69" t="s">
        <v>513</v>
      </c>
    </row>
    <row r="183" spans="1:8" ht="14">
      <c r="A183" s="61" t="s">
        <v>693</v>
      </c>
      <c r="B183" s="62" t="s">
        <v>601</v>
      </c>
      <c r="C183" s="60">
        <v>43903</v>
      </c>
      <c r="D183" s="59">
        <v>0.58750000000000002</v>
      </c>
      <c r="E183" s="60">
        <v>43904</v>
      </c>
      <c r="F183" s="59">
        <v>0.58750000000000002</v>
      </c>
      <c r="G183" s="58" t="s">
        <v>708</v>
      </c>
      <c r="H183" s="69" t="s">
        <v>513</v>
      </c>
    </row>
    <row r="184" spans="1:8" ht="14">
      <c r="A184" s="61" t="s">
        <v>692</v>
      </c>
      <c r="B184" s="62" t="s">
        <v>601</v>
      </c>
      <c r="C184" s="60">
        <v>43903</v>
      </c>
      <c r="D184" s="59">
        <v>0.58750000000000002</v>
      </c>
      <c r="E184" s="60">
        <v>43904</v>
      </c>
      <c r="F184" s="59">
        <v>0.58750000000000002</v>
      </c>
      <c r="G184" s="58" t="s">
        <v>708</v>
      </c>
      <c r="H184" s="69" t="s">
        <v>513</v>
      </c>
    </row>
    <row r="185" spans="1:8" ht="14">
      <c r="A185" s="61" t="s">
        <v>247</v>
      </c>
      <c r="B185" s="62" t="s">
        <v>601</v>
      </c>
      <c r="C185" s="60">
        <v>43903</v>
      </c>
      <c r="D185" s="59">
        <v>0.64027777777777783</v>
      </c>
      <c r="E185" s="60">
        <v>43904</v>
      </c>
      <c r="F185" s="59">
        <v>0.5</v>
      </c>
      <c r="G185" s="58" t="s">
        <v>708</v>
      </c>
      <c r="H185" s="69" t="s">
        <v>513</v>
      </c>
    </row>
    <row r="186" spans="1:8" ht="14">
      <c r="A186" s="61" t="s">
        <v>649</v>
      </c>
      <c r="B186" s="62" t="s">
        <v>601</v>
      </c>
      <c r="C186" s="60">
        <v>43903</v>
      </c>
      <c r="D186" s="59">
        <v>0.64027777777777783</v>
      </c>
      <c r="E186" s="60">
        <v>43904</v>
      </c>
      <c r="F186" s="59">
        <v>0.5</v>
      </c>
      <c r="G186" s="58" t="s">
        <v>708</v>
      </c>
      <c r="H186" s="69" t="s">
        <v>513</v>
      </c>
    </row>
    <row r="187" spans="1:8" ht="14">
      <c r="A187" s="61" t="s">
        <v>550</v>
      </c>
      <c r="B187" s="62" t="s">
        <v>601</v>
      </c>
      <c r="C187" s="60">
        <v>43903</v>
      </c>
      <c r="D187" s="59">
        <v>0.64027777777777783</v>
      </c>
      <c r="E187" s="60">
        <v>43904</v>
      </c>
      <c r="F187" s="59">
        <v>0.5</v>
      </c>
      <c r="G187" s="58" t="s">
        <v>708</v>
      </c>
      <c r="H187" s="69" t="s">
        <v>513</v>
      </c>
    </row>
    <row r="188" spans="1:8" ht="14">
      <c r="A188" s="61" t="s">
        <v>551</v>
      </c>
      <c r="B188" s="62" t="s">
        <v>601</v>
      </c>
      <c r="C188" s="60">
        <v>43903</v>
      </c>
      <c r="D188" s="59">
        <v>0.64027777777777783</v>
      </c>
      <c r="E188" s="60">
        <v>43904</v>
      </c>
      <c r="F188" s="59">
        <v>0.5</v>
      </c>
      <c r="G188" s="58" t="s">
        <v>708</v>
      </c>
      <c r="H188" s="69" t="s">
        <v>513</v>
      </c>
    </row>
    <row r="189" spans="1:8" ht="14">
      <c r="A189" s="61" t="s">
        <v>544</v>
      </c>
      <c r="B189" s="62" t="s">
        <v>601</v>
      </c>
      <c r="C189" s="60">
        <v>43903</v>
      </c>
      <c r="D189" s="59">
        <v>0.60972222222222217</v>
      </c>
      <c r="E189" s="60">
        <v>43912</v>
      </c>
      <c r="F189" s="59">
        <v>0.71875</v>
      </c>
      <c r="G189" s="58" t="s">
        <v>708</v>
      </c>
      <c r="H189" s="69" t="s">
        <v>513</v>
      </c>
    </row>
    <row r="190" spans="1:8" ht="14">
      <c r="A190" s="61" t="s">
        <v>543</v>
      </c>
      <c r="B190" s="62" t="s">
        <v>601</v>
      </c>
      <c r="C190" s="60">
        <v>43904</v>
      </c>
      <c r="D190" s="59">
        <v>0.10208333333333335</v>
      </c>
      <c r="E190" s="60"/>
      <c r="F190" s="59"/>
      <c r="G190" s="58" t="s">
        <v>511</v>
      </c>
      <c r="H190" s="69" t="s">
        <v>510</v>
      </c>
    </row>
    <row r="191" spans="1:8" ht="14">
      <c r="A191" s="61" t="s">
        <v>543</v>
      </c>
      <c r="B191" s="62" t="s">
        <v>601</v>
      </c>
      <c r="C191" s="60">
        <v>43904</v>
      </c>
      <c r="D191" s="59">
        <v>0.11597222222222221</v>
      </c>
      <c r="E191" s="60">
        <v>43969</v>
      </c>
      <c r="F191" s="59">
        <v>0.66875000000000007</v>
      </c>
      <c r="G191" s="58" t="s">
        <v>708</v>
      </c>
      <c r="H191" s="69" t="s">
        <v>513</v>
      </c>
    </row>
    <row r="192" spans="1:8" ht="14">
      <c r="A192" s="61" t="s">
        <v>521</v>
      </c>
      <c r="B192" s="62" t="s">
        <v>601</v>
      </c>
      <c r="C192" s="60">
        <v>43905</v>
      </c>
      <c r="D192" s="59">
        <v>0.625</v>
      </c>
      <c r="E192" s="60">
        <v>43906</v>
      </c>
      <c r="F192" s="59">
        <v>0.27777777777777779</v>
      </c>
      <c r="G192" s="58" t="s">
        <v>511</v>
      </c>
      <c r="H192" s="69" t="s">
        <v>513</v>
      </c>
    </row>
    <row r="193" spans="1:8" ht="14">
      <c r="A193" s="61" t="s">
        <v>522</v>
      </c>
      <c r="B193" s="62" t="s">
        <v>601</v>
      </c>
      <c r="C193" s="60">
        <v>43905</v>
      </c>
      <c r="D193" s="59">
        <v>0.625</v>
      </c>
      <c r="E193" s="60">
        <v>43906</v>
      </c>
      <c r="F193" s="59">
        <v>0.27777777777777779</v>
      </c>
      <c r="G193" s="58" t="s">
        <v>511</v>
      </c>
      <c r="H193" s="69" t="s">
        <v>513</v>
      </c>
    </row>
    <row r="194" spans="1:8" ht="14">
      <c r="A194" s="61" t="s">
        <v>556</v>
      </c>
      <c r="B194" s="62" t="s">
        <v>601</v>
      </c>
      <c r="C194" s="60">
        <v>43906</v>
      </c>
      <c r="D194" s="59">
        <v>0.66666666666666663</v>
      </c>
      <c r="E194" s="60">
        <v>43907</v>
      </c>
      <c r="F194" s="59">
        <v>0.66666666666666663</v>
      </c>
      <c r="G194" s="58" t="s">
        <v>511</v>
      </c>
      <c r="H194" s="69" t="s">
        <v>513</v>
      </c>
    </row>
    <row r="195" spans="1:8" ht="14">
      <c r="A195" s="61" t="s">
        <v>237</v>
      </c>
      <c r="B195" s="62" t="s">
        <v>601</v>
      </c>
      <c r="C195" s="60">
        <v>43906</v>
      </c>
      <c r="D195" s="59">
        <v>0.4201388888888889</v>
      </c>
      <c r="E195" s="60">
        <v>43919</v>
      </c>
      <c r="F195" s="59">
        <v>0.36458333333333331</v>
      </c>
      <c r="G195" s="58" t="s">
        <v>708</v>
      </c>
      <c r="H195" s="69" t="s">
        <v>513</v>
      </c>
    </row>
    <row r="196" spans="1:8" ht="14">
      <c r="A196" s="61" t="s">
        <v>238</v>
      </c>
      <c r="B196" s="62" t="s">
        <v>601</v>
      </c>
      <c r="C196" s="60">
        <v>43906</v>
      </c>
      <c r="D196" s="59">
        <v>0.4201388888888889</v>
      </c>
      <c r="E196" s="60">
        <v>43919</v>
      </c>
      <c r="F196" s="59">
        <v>0.36458333333333331</v>
      </c>
      <c r="G196" s="58" t="s">
        <v>708</v>
      </c>
      <c r="H196" s="69" t="s">
        <v>513</v>
      </c>
    </row>
    <row r="197" spans="1:8" ht="14">
      <c r="A197" s="61" t="s">
        <v>252</v>
      </c>
      <c r="B197" s="62" t="s">
        <v>601</v>
      </c>
      <c r="C197" s="60">
        <v>43906</v>
      </c>
      <c r="D197" s="59">
        <v>0.4201388888888889</v>
      </c>
      <c r="E197" s="60">
        <v>43919</v>
      </c>
      <c r="F197" s="59">
        <v>0.36458333333333331</v>
      </c>
      <c r="G197" s="58" t="s">
        <v>708</v>
      </c>
      <c r="H197" s="69" t="s">
        <v>513</v>
      </c>
    </row>
    <row r="198" spans="1:8" ht="14">
      <c r="A198" s="61" t="s">
        <v>208</v>
      </c>
      <c r="B198" s="62" t="s">
        <v>601</v>
      </c>
      <c r="C198" s="60">
        <v>43906</v>
      </c>
      <c r="D198" s="59">
        <v>0.4201388888888889</v>
      </c>
      <c r="E198" s="60">
        <v>43919</v>
      </c>
      <c r="F198" s="59">
        <v>0.36458333333333331</v>
      </c>
      <c r="G198" s="58" t="s">
        <v>708</v>
      </c>
      <c r="H198" s="69" t="s">
        <v>513</v>
      </c>
    </row>
    <row r="199" spans="1:8" ht="14">
      <c r="A199" s="61" t="s">
        <v>549</v>
      </c>
      <c r="B199" s="62" t="s">
        <v>601</v>
      </c>
      <c r="C199" s="60">
        <v>43906</v>
      </c>
      <c r="D199" s="59">
        <v>0.44375000000000003</v>
      </c>
      <c r="E199" s="60">
        <v>43912</v>
      </c>
      <c r="F199" s="59">
        <v>0.70208333333333339</v>
      </c>
      <c r="G199" s="58" t="s">
        <v>708</v>
      </c>
      <c r="H199" s="69" t="s">
        <v>513</v>
      </c>
    </row>
    <row r="200" spans="1:8" ht="14">
      <c r="A200" s="61" t="s">
        <v>557</v>
      </c>
      <c r="B200" s="62" t="s">
        <v>601</v>
      </c>
      <c r="C200" s="60">
        <v>43906</v>
      </c>
      <c r="D200" s="59">
        <v>0.44375000000000003</v>
      </c>
      <c r="E200" s="60">
        <v>43912</v>
      </c>
      <c r="F200" s="59">
        <v>0.70208333333333339</v>
      </c>
      <c r="G200" s="58" t="s">
        <v>708</v>
      </c>
      <c r="H200" s="69" t="s">
        <v>513</v>
      </c>
    </row>
    <row r="201" spans="1:8" ht="14">
      <c r="A201" s="61" t="s">
        <v>711</v>
      </c>
      <c r="B201" s="62" t="s">
        <v>601</v>
      </c>
      <c r="C201" s="60">
        <v>43906</v>
      </c>
      <c r="D201" s="59">
        <v>0.44375000000000003</v>
      </c>
      <c r="E201" s="60">
        <v>43912</v>
      </c>
      <c r="F201" s="59">
        <v>0.70208333333333339</v>
      </c>
      <c r="G201" s="58" t="s">
        <v>708</v>
      </c>
      <c r="H201" s="69" t="s">
        <v>513</v>
      </c>
    </row>
    <row r="202" spans="1:8" ht="14">
      <c r="A202" s="61" t="s">
        <v>695</v>
      </c>
      <c r="B202" s="62" t="s">
        <v>601</v>
      </c>
      <c r="C202" s="60">
        <v>43906</v>
      </c>
      <c r="D202" s="59">
        <v>0.61875000000000002</v>
      </c>
      <c r="E202" s="60">
        <v>43909</v>
      </c>
      <c r="F202" s="59">
        <v>0.61875000000000002</v>
      </c>
      <c r="G202" s="58" t="s">
        <v>708</v>
      </c>
      <c r="H202" s="69" t="s">
        <v>513</v>
      </c>
    </row>
    <row r="203" spans="1:8" ht="14">
      <c r="A203" s="61" t="s">
        <v>211</v>
      </c>
      <c r="B203" s="62" t="s">
        <v>601</v>
      </c>
      <c r="C203" s="60">
        <v>43906</v>
      </c>
      <c r="D203" s="59">
        <v>0.61875000000000002</v>
      </c>
      <c r="E203" s="60">
        <v>43909</v>
      </c>
      <c r="F203" s="59">
        <v>0.61875000000000002</v>
      </c>
      <c r="G203" s="58" t="s">
        <v>708</v>
      </c>
      <c r="H203" s="69" t="s">
        <v>513</v>
      </c>
    </row>
    <row r="204" spans="1:8" ht="14">
      <c r="A204" s="61" t="s">
        <v>611</v>
      </c>
      <c r="B204" s="62" t="s">
        <v>601</v>
      </c>
      <c r="C204" s="60">
        <v>43906</v>
      </c>
      <c r="D204" s="59">
        <v>0.61875000000000002</v>
      </c>
      <c r="E204" s="60">
        <v>43909</v>
      </c>
      <c r="F204" s="59">
        <v>0.61875000000000002</v>
      </c>
      <c r="G204" s="58" t="s">
        <v>708</v>
      </c>
      <c r="H204" s="69" t="s">
        <v>513</v>
      </c>
    </row>
    <row r="205" spans="1:8" ht="14">
      <c r="A205" s="61" t="s">
        <v>693</v>
      </c>
      <c r="B205" s="62" t="s">
        <v>601</v>
      </c>
      <c r="C205" s="60">
        <v>43906</v>
      </c>
      <c r="D205" s="59">
        <v>0.61875000000000002</v>
      </c>
      <c r="E205" s="60">
        <v>43909</v>
      </c>
      <c r="F205" s="59">
        <v>0.61875000000000002</v>
      </c>
      <c r="G205" s="58" t="s">
        <v>708</v>
      </c>
      <c r="H205" s="69" t="s">
        <v>513</v>
      </c>
    </row>
    <row r="206" spans="1:8" ht="14">
      <c r="A206" s="61" t="s">
        <v>692</v>
      </c>
      <c r="B206" s="62" t="s">
        <v>601</v>
      </c>
      <c r="C206" s="60">
        <v>43906</v>
      </c>
      <c r="D206" s="59">
        <v>0.61875000000000002</v>
      </c>
      <c r="E206" s="60">
        <v>43909</v>
      </c>
      <c r="F206" s="59">
        <v>0.61875000000000002</v>
      </c>
      <c r="G206" s="58" t="s">
        <v>708</v>
      </c>
      <c r="H206" s="69" t="s">
        <v>513</v>
      </c>
    </row>
    <row r="207" spans="1:8" ht="14">
      <c r="A207" s="61" t="s">
        <v>528</v>
      </c>
      <c r="B207" s="62" t="s">
        <v>601</v>
      </c>
      <c r="C207" s="60">
        <v>43907</v>
      </c>
      <c r="D207" s="59">
        <v>0.125</v>
      </c>
      <c r="E207" s="60">
        <v>43908</v>
      </c>
      <c r="F207" s="59">
        <v>0.125</v>
      </c>
      <c r="G207" s="58" t="s">
        <v>511</v>
      </c>
      <c r="H207" s="69" t="s">
        <v>513</v>
      </c>
    </row>
    <row r="208" spans="1:8" ht="14">
      <c r="A208" s="61" t="s">
        <v>288</v>
      </c>
      <c r="B208" s="62" t="s">
        <v>601</v>
      </c>
      <c r="C208" s="60">
        <v>43907</v>
      </c>
      <c r="D208" s="59">
        <v>0.93055555555555547</v>
      </c>
      <c r="E208" s="60">
        <v>43908</v>
      </c>
      <c r="F208" s="59">
        <v>0.20833333333333334</v>
      </c>
      <c r="G208" s="58" t="s">
        <v>511</v>
      </c>
      <c r="H208" s="69" t="s">
        <v>513</v>
      </c>
    </row>
    <row r="209" spans="1:8" ht="14">
      <c r="A209" s="61" t="s">
        <v>287</v>
      </c>
      <c r="B209" s="62" t="s">
        <v>601</v>
      </c>
      <c r="C209" s="60">
        <v>43907</v>
      </c>
      <c r="D209" s="59">
        <v>0.93055555555555547</v>
      </c>
      <c r="E209" s="60">
        <v>43908</v>
      </c>
      <c r="F209" s="59">
        <v>0.20833333333333334</v>
      </c>
      <c r="G209" s="58" t="s">
        <v>511</v>
      </c>
      <c r="H209" s="69" t="s">
        <v>513</v>
      </c>
    </row>
    <row r="210" spans="1:8" ht="14">
      <c r="A210" s="61" t="s">
        <v>568</v>
      </c>
      <c r="B210" s="62" t="s">
        <v>601</v>
      </c>
      <c r="C210" s="60">
        <v>43907</v>
      </c>
      <c r="D210" s="59">
        <v>0.41597222222222219</v>
      </c>
      <c r="E210" s="60">
        <v>43908</v>
      </c>
      <c r="F210" s="59">
        <v>0.41597222222222219</v>
      </c>
      <c r="G210" s="58" t="s">
        <v>708</v>
      </c>
      <c r="H210" s="69" t="s">
        <v>513</v>
      </c>
    </row>
    <row r="211" spans="1:8" ht="14">
      <c r="A211" s="61" t="s">
        <v>567</v>
      </c>
      <c r="B211" s="62" t="s">
        <v>601</v>
      </c>
      <c r="C211" s="60">
        <v>43907</v>
      </c>
      <c r="D211" s="59">
        <v>0.41597222222222219</v>
      </c>
      <c r="E211" s="60">
        <v>43908</v>
      </c>
      <c r="F211" s="59">
        <v>0.41597222222222219</v>
      </c>
      <c r="G211" s="58" t="s">
        <v>708</v>
      </c>
      <c r="H211" s="69" t="s">
        <v>513</v>
      </c>
    </row>
    <row r="212" spans="1:8" ht="14">
      <c r="A212" s="61" t="s">
        <v>566</v>
      </c>
      <c r="B212" s="62" t="s">
        <v>601</v>
      </c>
      <c r="C212" s="60">
        <v>43907</v>
      </c>
      <c r="D212" s="59">
        <v>0.41597222222222219</v>
      </c>
      <c r="E212" s="60">
        <v>43908</v>
      </c>
      <c r="F212" s="59">
        <v>0.41597222222222219</v>
      </c>
      <c r="G212" s="58" t="s">
        <v>708</v>
      </c>
      <c r="H212" s="69" t="s">
        <v>513</v>
      </c>
    </row>
    <row r="213" spans="1:8" ht="14">
      <c r="A213" s="61" t="s">
        <v>710</v>
      </c>
      <c r="B213" s="62" t="s">
        <v>601</v>
      </c>
      <c r="C213" s="60">
        <v>43907</v>
      </c>
      <c r="D213" s="59">
        <v>0.41597222222222219</v>
      </c>
      <c r="E213" s="60">
        <v>43908</v>
      </c>
      <c r="F213" s="59">
        <v>0.41597222222222219</v>
      </c>
      <c r="G213" s="58" t="s">
        <v>708</v>
      </c>
      <c r="H213" s="69" t="s">
        <v>513</v>
      </c>
    </row>
    <row r="214" spans="1:8" ht="14">
      <c r="A214" s="61" t="s">
        <v>564</v>
      </c>
      <c r="B214" s="62" t="s">
        <v>601</v>
      </c>
      <c r="C214" s="60">
        <v>43907</v>
      </c>
      <c r="D214" s="59">
        <v>0.41597222222222219</v>
      </c>
      <c r="E214" s="60">
        <v>43908</v>
      </c>
      <c r="F214" s="59">
        <v>0.41597222222222219</v>
      </c>
      <c r="G214" s="58" t="s">
        <v>708</v>
      </c>
      <c r="H214" s="69" t="s">
        <v>513</v>
      </c>
    </row>
    <row r="215" spans="1:8" ht="14">
      <c r="A215" s="61" t="s">
        <v>282</v>
      </c>
      <c r="B215" s="62" t="s">
        <v>601</v>
      </c>
      <c r="C215" s="60">
        <v>43907</v>
      </c>
      <c r="D215" s="59">
        <v>0.41597222222222219</v>
      </c>
      <c r="E215" s="60">
        <v>43908</v>
      </c>
      <c r="F215" s="59">
        <v>0.41597222222222219</v>
      </c>
      <c r="G215" s="58" t="s">
        <v>708</v>
      </c>
      <c r="H215" s="69" t="s">
        <v>513</v>
      </c>
    </row>
    <row r="216" spans="1:8" ht="14">
      <c r="A216" s="61" t="s">
        <v>613</v>
      </c>
      <c r="B216" s="62" t="s">
        <v>601</v>
      </c>
      <c r="C216" s="60">
        <v>43907</v>
      </c>
      <c r="D216" s="59">
        <v>0.38541666666666669</v>
      </c>
      <c r="E216" s="60">
        <v>43908</v>
      </c>
      <c r="F216" s="59">
        <v>0.41597222222222219</v>
      </c>
      <c r="G216" s="58" t="s">
        <v>708</v>
      </c>
      <c r="H216" s="69" t="s">
        <v>513</v>
      </c>
    </row>
    <row r="217" spans="1:8" ht="14">
      <c r="A217" s="61" t="s">
        <v>612</v>
      </c>
      <c r="B217" s="62" t="s">
        <v>601</v>
      </c>
      <c r="C217" s="60">
        <v>43907</v>
      </c>
      <c r="D217" s="59">
        <v>0.38541666666666669</v>
      </c>
      <c r="E217" s="60">
        <v>43908</v>
      </c>
      <c r="F217" s="59">
        <v>0.41597222222222219</v>
      </c>
      <c r="G217" s="58" t="s">
        <v>708</v>
      </c>
      <c r="H217" s="69" t="s">
        <v>513</v>
      </c>
    </row>
    <row r="218" spans="1:8" ht="14">
      <c r="A218" s="61" t="s">
        <v>610</v>
      </c>
      <c r="B218" s="62" t="s">
        <v>601</v>
      </c>
      <c r="C218" s="60">
        <v>43907</v>
      </c>
      <c r="D218" s="59">
        <v>0.38541666666666669</v>
      </c>
      <c r="E218" s="60">
        <v>43908</v>
      </c>
      <c r="F218" s="59">
        <v>0.41597222222222219</v>
      </c>
      <c r="G218" s="58" t="s">
        <v>708</v>
      </c>
      <c r="H218" s="69" t="s">
        <v>513</v>
      </c>
    </row>
    <row r="219" spans="1:8" ht="14">
      <c r="A219" s="61" t="s">
        <v>712</v>
      </c>
      <c r="B219" s="62" t="s">
        <v>601</v>
      </c>
      <c r="C219" s="60">
        <v>43907</v>
      </c>
      <c r="D219" s="59">
        <v>0.45208333333333334</v>
      </c>
      <c r="E219" s="60">
        <v>43915</v>
      </c>
      <c r="F219" s="59">
        <v>0.33333333333333331</v>
      </c>
      <c r="G219" s="58" t="s">
        <v>708</v>
      </c>
      <c r="H219" s="69" t="s">
        <v>513</v>
      </c>
    </row>
    <row r="220" spans="1:8" ht="14">
      <c r="A220" s="61" t="s">
        <v>548</v>
      </c>
      <c r="B220" s="62" t="s">
        <v>601</v>
      </c>
      <c r="C220" s="60">
        <v>43907</v>
      </c>
      <c r="D220" s="59">
        <v>0.58819444444444446</v>
      </c>
      <c r="E220" s="60">
        <v>43916</v>
      </c>
      <c r="F220" s="59">
        <v>0.84722222222222221</v>
      </c>
      <c r="G220" s="58" t="s">
        <v>708</v>
      </c>
      <c r="H220" s="69" t="s">
        <v>513</v>
      </c>
    </row>
    <row r="221" spans="1:8" ht="14">
      <c r="A221" s="61" t="s">
        <v>232</v>
      </c>
      <c r="B221" s="62" t="s">
        <v>601</v>
      </c>
      <c r="C221" s="60">
        <v>43908</v>
      </c>
      <c r="D221" s="59">
        <v>0.95763888888888893</v>
      </c>
      <c r="E221" s="60">
        <v>43909</v>
      </c>
      <c r="F221" s="59">
        <v>0.19375000000000001</v>
      </c>
      <c r="G221" s="58" t="s">
        <v>708</v>
      </c>
      <c r="H221" s="69" t="s">
        <v>513</v>
      </c>
    </row>
    <row r="222" spans="1:8" ht="14">
      <c r="A222" s="61" t="s">
        <v>233</v>
      </c>
      <c r="B222" s="62" t="s">
        <v>601</v>
      </c>
      <c r="C222" s="60">
        <v>43908</v>
      </c>
      <c r="D222" s="59">
        <v>0.95763888888888893</v>
      </c>
      <c r="E222" s="60">
        <v>43909</v>
      </c>
      <c r="F222" s="59">
        <v>0.19375000000000001</v>
      </c>
      <c r="G222" s="58" t="s">
        <v>708</v>
      </c>
      <c r="H222" s="69" t="s">
        <v>513</v>
      </c>
    </row>
    <row r="223" spans="1:8" ht="14">
      <c r="A223" s="61" t="s">
        <v>218</v>
      </c>
      <c r="B223" s="62" t="s">
        <v>601</v>
      </c>
      <c r="C223" s="60">
        <v>43908</v>
      </c>
      <c r="D223" s="59">
        <v>0.95763888888888893</v>
      </c>
      <c r="E223" s="60">
        <v>43909</v>
      </c>
      <c r="F223" s="59">
        <v>0.95763888888888893</v>
      </c>
      <c r="G223" s="58" t="s">
        <v>708</v>
      </c>
      <c r="H223" s="69" t="s">
        <v>513</v>
      </c>
    </row>
    <row r="224" spans="1:8" ht="14">
      <c r="A224" s="61" t="s">
        <v>662</v>
      </c>
      <c r="B224" s="62" t="s">
        <v>601</v>
      </c>
      <c r="C224" s="60">
        <v>43908</v>
      </c>
      <c r="D224" s="59">
        <v>0.44097222222222227</v>
      </c>
      <c r="E224" s="60">
        <v>43909</v>
      </c>
      <c r="F224" s="59">
        <v>0.53541666666666665</v>
      </c>
      <c r="G224" s="58" t="s">
        <v>708</v>
      </c>
      <c r="H224" s="69" t="s">
        <v>513</v>
      </c>
    </row>
    <row r="225" spans="1:8" ht="14">
      <c r="A225" s="61" t="s">
        <v>663</v>
      </c>
      <c r="B225" s="62" t="s">
        <v>601</v>
      </c>
      <c r="C225" s="60">
        <v>43908</v>
      </c>
      <c r="D225" s="59">
        <v>0.44097222222222227</v>
      </c>
      <c r="E225" s="60">
        <v>43909</v>
      </c>
      <c r="F225" s="59">
        <v>0.53541666666666665</v>
      </c>
      <c r="G225" s="58" t="s">
        <v>708</v>
      </c>
      <c r="H225" s="69" t="s">
        <v>513</v>
      </c>
    </row>
    <row r="226" spans="1:8" ht="14">
      <c r="A226" s="61" t="s">
        <v>247</v>
      </c>
      <c r="B226" s="62" t="s">
        <v>601</v>
      </c>
      <c r="C226" s="60">
        <v>43908</v>
      </c>
      <c r="D226" s="59">
        <v>0.29444444444444445</v>
      </c>
      <c r="E226" s="60">
        <v>43910</v>
      </c>
      <c r="F226" s="59">
        <v>0.39930555555555558</v>
      </c>
      <c r="G226" s="58" t="s">
        <v>708</v>
      </c>
      <c r="H226" s="69" t="s">
        <v>513</v>
      </c>
    </row>
    <row r="227" spans="1:8" ht="14">
      <c r="A227" s="61" t="s">
        <v>649</v>
      </c>
      <c r="B227" s="62" t="s">
        <v>601</v>
      </c>
      <c r="C227" s="60">
        <v>43908</v>
      </c>
      <c r="D227" s="59">
        <v>0.29444444444444445</v>
      </c>
      <c r="E227" s="60">
        <v>43910</v>
      </c>
      <c r="F227" s="59">
        <v>0.39930555555555558</v>
      </c>
      <c r="G227" s="58" t="s">
        <v>708</v>
      </c>
      <c r="H227" s="69" t="s">
        <v>513</v>
      </c>
    </row>
    <row r="228" spans="1:8" ht="14">
      <c r="A228" s="61" t="s">
        <v>550</v>
      </c>
      <c r="B228" s="62" t="s">
        <v>601</v>
      </c>
      <c r="C228" s="60">
        <v>43908</v>
      </c>
      <c r="D228" s="59">
        <v>0.29444444444444445</v>
      </c>
      <c r="E228" s="60">
        <v>43910</v>
      </c>
      <c r="F228" s="59">
        <v>0.39930555555555558</v>
      </c>
      <c r="G228" s="58" t="s">
        <v>708</v>
      </c>
      <c r="H228" s="69" t="s">
        <v>513</v>
      </c>
    </row>
    <row r="229" spans="1:8" ht="14">
      <c r="A229" s="61" t="s">
        <v>551</v>
      </c>
      <c r="B229" s="62" t="s">
        <v>601</v>
      </c>
      <c r="C229" s="60">
        <v>43908</v>
      </c>
      <c r="D229" s="59">
        <v>0.29444444444444445</v>
      </c>
      <c r="E229" s="60">
        <v>43910</v>
      </c>
      <c r="F229" s="59">
        <v>0.39930555555555558</v>
      </c>
      <c r="G229" s="58" t="s">
        <v>708</v>
      </c>
      <c r="H229" s="69" t="s">
        <v>513</v>
      </c>
    </row>
    <row r="230" spans="1:8" ht="14">
      <c r="A230" s="61" t="s">
        <v>216</v>
      </c>
      <c r="B230" s="62" t="s">
        <v>601</v>
      </c>
      <c r="C230" s="60">
        <v>43909</v>
      </c>
      <c r="D230" s="59">
        <v>0.71319444444444446</v>
      </c>
      <c r="E230" s="60">
        <v>43910</v>
      </c>
      <c r="F230" s="59">
        <v>0.51458333333333328</v>
      </c>
      <c r="G230" s="58" t="s">
        <v>708</v>
      </c>
      <c r="H230" s="69" t="s">
        <v>513</v>
      </c>
    </row>
    <row r="231" spans="1:8" ht="14">
      <c r="A231" s="61" t="s">
        <v>279</v>
      </c>
      <c r="B231" s="62" t="s">
        <v>601</v>
      </c>
      <c r="C231" s="60">
        <v>43909</v>
      </c>
      <c r="D231" s="59">
        <v>0.71319444444444446</v>
      </c>
      <c r="E231" s="60">
        <v>43910</v>
      </c>
      <c r="F231" s="59">
        <v>0.52500000000000002</v>
      </c>
      <c r="G231" s="58" t="s">
        <v>708</v>
      </c>
      <c r="H231" s="69" t="s">
        <v>513</v>
      </c>
    </row>
    <row r="232" spans="1:8" ht="14">
      <c r="A232" s="61" t="s">
        <v>704</v>
      </c>
      <c r="B232" s="62" t="s">
        <v>601</v>
      </c>
      <c r="C232" s="60">
        <v>43909</v>
      </c>
      <c r="D232" s="59">
        <v>0.71319444444444446</v>
      </c>
      <c r="E232" s="60">
        <v>43910</v>
      </c>
      <c r="F232" s="59">
        <v>0.51458333333333328</v>
      </c>
      <c r="G232" s="58" t="s">
        <v>708</v>
      </c>
      <c r="H232" s="69" t="s">
        <v>513</v>
      </c>
    </row>
    <row r="233" spans="1:8" ht="14">
      <c r="A233" s="61" t="s">
        <v>536</v>
      </c>
      <c r="B233" s="62" t="s">
        <v>601</v>
      </c>
      <c r="C233" s="60">
        <v>43909</v>
      </c>
      <c r="D233" s="59">
        <v>0.71319444444444446</v>
      </c>
      <c r="E233" s="60">
        <v>43910</v>
      </c>
      <c r="F233" s="59">
        <v>0.51458333333333328</v>
      </c>
      <c r="G233" s="58" t="s">
        <v>708</v>
      </c>
      <c r="H233" s="69" t="s">
        <v>513</v>
      </c>
    </row>
    <row r="234" spans="1:8" ht="14">
      <c r="A234" s="61" t="s">
        <v>531</v>
      </c>
      <c r="B234" s="62" t="s">
        <v>601</v>
      </c>
      <c r="C234" s="60">
        <v>43909</v>
      </c>
      <c r="D234" s="59">
        <v>0.71319444444444446</v>
      </c>
      <c r="E234" s="60">
        <v>43911</v>
      </c>
      <c r="F234" s="59">
        <v>0.70277777777777783</v>
      </c>
      <c r="G234" s="58" t="s">
        <v>708</v>
      </c>
      <c r="H234" s="69" t="s">
        <v>513</v>
      </c>
    </row>
    <row r="235" spans="1:8" ht="14">
      <c r="A235" s="61" t="s">
        <v>579</v>
      </c>
      <c r="B235" s="62" t="s">
        <v>601</v>
      </c>
      <c r="C235" s="60">
        <v>43910</v>
      </c>
      <c r="D235" s="59">
        <v>0.38819444444444445</v>
      </c>
      <c r="E235" s="60">
        <v>43919</v>
      </c>
      <c r="F235" s="59">
        <v>0.70763888888888893</v>
      </c>
      <c r="G235" s="58" t="s">
        <v>708</v>
      </c>
      <c r="H235" s="69" t="s">
        <v>513</v>
      </c>
    </row>
    <row r="236" spans="1:8" ht="14">
      <c r="A236" s="61" t="s">
        <v>287</v>
      </c>
      <c r="B236" s="62" t="s">
        <v>601</v>
      </c>
      <c r="C236" s="60">
        <v>43910</v>
      </c>
      <c r="D236" s="59">
        <v>0.85416666666666663</v>
      </c>
      <c r="E236" s="60">
        <v>43911</v>
      </c>
      <c r="F236" s="59">
        <v>0.85416666666666663</v>
      </c>
      <c r="G236" s="58" t="s">
        <v>708</v>
      </c>
      <c r="H236" s="69" t="s">
        <v>513</v>
      </c>
    </row>
    <row r="237" spans="1:8" ht="14">
      <c r="A237" s="61" t="s">
        <v>287</v>
      </c>
      <c r="B237" s="62" t="s">
        <v>601</v>
      </c>
      <c r="C237" s="60">
        <v>43910</v>
      </c>
      <c r="D237" s="59">
        <v>0.84722222222222221</v>
      </c>
      <c r="E237" s="60">
        <v>43911</v>
      </c>
      <c r="F237" s="59">
        <v>0.85416666666666663</v>
      </c>
      <c r="G237" s="58" t="s">
        <v>511</v>
      </c>
      <c r="H237" s="69" t="s">
        <v>513</v>
      </c>
    </row>
    <row r="238" spans="1:8" ht="14">
      <c r="A238" s="61" t="s">
        <v>288</v>
      </c>
      <c r="B238" s="62" t="s">
        <v>601</v>
      </c>
      <c r="C238" s="60">
        <v>43910</v>
      </c>
      <c r="D238" s="59">
        <v>0.84375</v>
      </c>
      <c r="E238" s="60">
        <v>43911</v>
      </c>
      <c r="F238" s="59">
        <v>0.84375</v>
      </c>
      <c r="G238" s="58" t="s">
        <v>708</v>
      </c>
      <c r="H238" s="69" t="s">
        <v>513</v>
      </c>
    </row>
    <row r="239" spans="1:8" ht="14">
      <c r="A239" s="61" t="s">
        <v>531</v>
      </c>
      <c r="B239" s="62" t="s">
        <v>601</v>
      </c>
      <c r="C239" s="60">
        <v>43910</v>
      </c>
      <c r="D239" s="59">
        <v>0.47222222222222227</v>
      </c>
      <c r="E239" s="60">
        <v>43911</v>
      </c>
      <c r="F239" s="59">
        <v>0.5</v>
      </c>
      <c r="G239" s="58" t="s">
        <v>511</v>
      </c>
      <c r="H239" s="69" t="s">
        <v>513</v>
      </c>
    </row>
    <row r="240" spans="1:8" ht="14">
      <c r="A240" s="61" t="s">
        <v>713</v>
      </c>
      <c r="B240" s="62" t="s">
        <v>601</v>
      </c>
      <c r="C240" s="60"/>
      <c r="D240" s="59"/>
      <c r="E240" s="60">
        <v>43910</v>
      </c>
      <c r="F240" s="59">
        <v>0.29166666666666669</v>
      </c>
      <c r="G240" s="58" t="s">
        <v>511</v>
      </c>
      <c r="H240" s="69" t="s">
        <v>513</v>
      </c>
    </row>
    <row r="241" spans="1:8" ht="14">
      <c r="A241" s="61" t="s">
        <v>620</v>
      </c>
      <c r="B241" s="62" t="s">
        <v>601</v>
      </c>
      <c r="C241" s="60">
        <v>43911</v>
      </c>
      <c r="D241" s="59">
        <v>0.54583333333333328</v>
      </c>
      <c r="E241" s="65">
        <v>43916</v>
      </c>
      <c r="F241" s="59">
        <v>0.50694444444444442</v>
      </c>
      <c r="G241" s="58" t="s">
        <v>511</v>
      </c>
      <c r="H241" s="69" t="s">
        <v>513</v>
      </c>
    </row>
    <row r="242" spans="1:8" ht="14">
      <c r="A242" s="61" t="s">
        <v>695</v>
      </c>
      <c r="B242" s="62" t="s">
        <v>601</v>
      </c>
      <c r="C242" s="60">
        <v>43911</v>
      </c>
      <c r="D242" s="59">
        <v>0.22083333333333333</v>
      </c>
      <c r="E242" s="65">
        <v>43915</v>
      </c>
      <c r="F242" s="59">
        <v>0.66666666666666663</v>
      </c>
      <c r="G242" s="58" t="s">
        <v>708</v>
      </c>
      <c r="H242" s="69" t="s">
        <v>513</v>
      </c>
    </row>
    <row r="243" spans="1:8" ht="14">
      <c r="A243" s="61" t="s">
        <v>211</v>
      </c>
      <c r="B243" s="62" t="s">
        <v>601</v>
      </c>
      <c r="C243" s="60">
        <v>43911</v>
      </c>
      <c r="D243" s="59">
        <v>0.22083333333333333</v>
      </c>
      <c r="E243" s="65">
        <v>43915</v>
      </c>
      <c r="F243" s="59">
        <v>0.66666666666666663</v>
      </c>
      <c r="G243" s="58" t="s">
        <v>708</v>
      </c>
      <c r="H243" s="69" t="s">
        <v>513</v>
      </c>
    </row>
    <row r="244" spans="1:8" ht="14">
      <c r="A244" s="61" t="s">
        <v>611</v>
      </c>
      <c r="B244" s="62" t="s">
        <v>601</v>
      </c>
      <c r="C244" s="60">
        <v>43911</v>
      </c>
      <c r="D244" s="59">
        <v>0.22083333333333333</v>
      </c>
      <c r="E244" s="65">
        <v>43915</v>
      </c>
      <c r="F244" s="59">
        <v>0.66666666666666663</v>
      </c>
      <c r="G244" s="58" t="s">
        <v>708</v>
      </c>
      <c r="H244" s="69" t="s">
        <v>513</v>
      </c>
    </row>
    <row r="245" spans="1:8" ht="14">
      <c r="A245" s="61" t="s">
        <v>693</v>
      </c>
      <c r="B245" s="62" t="s">
        <v>601</v>
      </c>
      <c r="C245" s="60">
        <v>43911</v>
      </c>
      <c r="D245" s="59">
        <v>0.22083333333333333</v>
      </c>
      <c r="E245" s="65">
        <v>43915</v>
      </c>
      <c r="F245" s="59">
        <v>0.66666666666666663</v>
      </c>
      <c r="G245" s="58" t="s">
        <v>708</v>
      </c>
      <c r="H245" s="69" t="s">
        <v>513</v>
      </c>
    </row>
    <row r="246" spans="1:8" ht="14">
      <c r="A246" s="61" t="s">
        <v>692</v>
      </c>
      <c r="B246" s="62" t="s">
        <v>601</v>
      </c>
      <c r="C246" s="60">
        <v>43911</v>
      </c>
      <c r="D246" s="59">
        <v>0.22083333333333333</v>
      </c>
      <c r="E246" s="65">
        <v>43915</v>
      </c>
      <c r="F246" s="59">
        <v>0.66666666666666663</v>
      </c>
      <c r="G246" s="58" t="s">
        <v>708</v>
      </c>
      <c r="H246" s="69" t="s">
        <v>513</v>
      </c>
    </row>
    <row r="247" spans="1:8" ht="14">
      <c r="A247" s="61" t="s">
        <v>714</v>
      </c>
      <c r="B247" s="62" t="s">
        <v>601</v>
      </c>
      <c r="C247" s="60">
        <v>43911</v>
      </c>
      <c r="D247" s="59">
        <v>0.58333333333333337</v>
      </c>
      <c r="E247" s="60">
        <v>43912</v>
      </c>
      <c r="F247" s="59">
        <v>0.46875</v>
      </c>
      <c r="G247" s="58" t="s">
        <v>511</v>
      </c>
      <c r="H247" s="69" t="s">
        <v>513</v>
      </c>
    </row>
    <row r="248" spans="1:8" ht="14">
      <c r="A248" s="61" t="s">
        <v>597</v>
      </c>
      <c r="B248" s="62" t="s">
        <v>601</v>
      </c>
      <c r="C248" s="60">
        <v>43911</v>
      </c>
      <c r="D248" s="59">
        <v>0.58333333333333337</v>
      </c>
      <c r="E248" s="60">
        <v>43912</v>
      </c>
      <c r="F248" s="59">
        <v>0.46875</v>
      </c>
      <c r="G248" s="58" t="s">
        <v>511</v>
      </c>
      <c r="H248" s="69" t="s">
        <v>513</v>
      </c>
    </row>
    <row r="249" spans="1:8" ht="14">
      <c r="A249" s="61" t="s">
        <v>715</v>
      </c>
      <c r="B249" s="62" t="s">
        <v>601</v>
      </c>
      <c r="C249" s="60">
        <v>43911</v>
      </c>
      <c r="D249" s="59">
        <v>0.58333333333333337</v>
      </c>
      <c r="E249" s="60">
        <v>43912</v>
      </c>
      <c r="F249" s="59">
        <v>0.46875</v>
      </c>
      <c r="G249" s="58" t="s">
        <v>511</v>
      </c>
      <c r="H249" s="69" t="s">
        <v>513</v>
      </c>
    </row>
    <row r="250" spans="1:8" ht="14">
      <c r="A250" s="61" t="s">
        <v>716</v>
      </c>
      <c r="B250" s="62" t="s">
        <v>601</v>
      </c>
      <c r="C250" s="60">
        <v>43911</v>
      </c>
      <c r="D250" s="59">
        <v>0.58333333333333337</v>
      </c>
      <c r="E250" s="60">
        <v>43912</v>
      </c>
      <c r="F250" s="59">
        <v>0.46875</v>
      </c>
      <c r="G250" s="58" t="s">
        <v>511</v>
      </c>
      <c r="H250" s="69" t="s">
        <v>513</v>
      </c>
    </row>
    <row r="251" spans="1:8" ht="14">
      <c r="A251" s="61" t="s">
        <v>574</v>
      </c>
      <c r="B251" s="62" t="s">
        <v>601</v>
      </c>
      <c r="C251" s="60">
        <v>43911</v>
      </c>
      <c r="D251" s="59">
        <v>0.58333333333333337</v>
      </c>
      <c r="E251" s="60">
        <v>43912</v>
      </c>
      <c r="F251" s="59">
        <v>0.46875</v>
      </c>
      <c r="G251" s="58" t="s">
        <v>511</v>
      </c>
      <c r="H251" s="69" t="s">
        <v>513</v>
      </c>
    </row>
    <row r="252" spans="1:8" ht="14">
      <c r="A252" s="61" t="s">
        <v>613</v>
      </c>
      <c r="B252" s="62" t="s">
        <v>601</v>
      </c>
      <c r="C252" s="60">
        <v>43911</v>
      </c>
      <c r="D252" s="59">
        <v>0.72916666666666663</v>
      </c>
      <c r="E252" s="60">
        <v>43989</v>
      </c>
      <c r="F252" s="59">
        <v>0.17013888888888887</v>
      </c>
      <c r="G252" s="58" t="s">
        <v>708</v>
      </c>
      <c r="H252" s="69" t="s">
        <v>513</v>
      </c>
    </row>
    <row r="253" spans="1:8" ht="14">
      <c r="A253" s="61" t="s">
        <v>612</v>
      </c>
      <c r="B253" s="62" t="s">
        <v>601</v>
      </c>
      <c r="C253" s="60">
        <v>43911</v>
      </c>
      <c r="D253" s="59">
        <v>0.72916666666666663</v>
      </c>
      <c r="E253" s="60">
        <v>43989</v>
      </c>
      <c r="F253" s="59">
        <v>0.17013888888888887</v>
      </c>
      <c r="G253" s="58" t="s">
        <v>708</v>
      </c>
      <c r="H253" s="69" t="s">
        <v>513</v>
      </c>
    </row>
    <row r="254" spans="1:8" ht="14">
      <c r="A254" s="68" t="s">
        <v>610</v>
      </c>
      <c r="B254" s="64" t="s">
        <v>601</v>
      </c>
      <c r="C254" s="60">
        <v>43911</v>
      </c>
      <c r="D254" s="67">
        <v>0.72916666666666663</v>
      </c>
      <c r="E254" s="60">
        <v>43989</v>
      </c>
      <c r="F254" s="59">
        <v>0.17013888888888887</v>
      </c>
      <c r="G254" s="58" t="s">
        <v>708</v>
      </c>
      <c r="H254" s="69" t="s">
        <v>513</v>
      </c>
    </row>
    <row r="255" spans="1:8" ht="14">
      <c r="A255" s="61" t="s">
        <v>620</v>
      </c>
      <c r="B255" s="62" t="s">
        <v>601</v>
      </c>
      <c r="C255" s="60">
        <v>43912</v>
      </c>
      <c r="D255" s="59">
        <v>0.41666666666666669</v>
      </c>
      <c r="E255" s="60">
        <v>43989</v>
      </c>
      <c r="F255" s="59">
        <v>0.17013888888888887</v>
      </c>
      <c r="G255" s="58" t="s">
        <v>708</v>
      </c>
      <c r="H255" s="69" t="s">
        <v>513</v>
      </c>
    </row>
    <row r="256" spans="1:8" ht="14">
      <c r="A256" s="68" t="s">
        <v>232</v>
      </c>
      <c r="B256" s="62" t="s">
        <v>601</v>
      </c>
      <c r="C256" s="65">
        <v>43914</v>
      </c>
      <c r="D256" s="67">
        <v>0.66666666666666663</v>
      </c>
      <c r="E256" s="65">
        <v>43915</v>
      </c>
      <c r="F256" s="67">
        <v>0.43055555555555558</v>
      </c>
      <c r="G256" s="58" t="s">
        <v>511</v>
      </c>
      <c r="H256" s="69" t="s">
        <v>513</v>
      </c>
    </row>
    <row r="257" spans="1:8" ht="14">
      <c r="A257" s="68" t="s">
        <v>233</v>
      </c>
      <c r="B257" s="62" t="s">
        <v>601</v>
      </c>
      <c r="C257" s="65">
        <v>43914</v>
      </c>
      <c r="D257" s="67">
        <v>0.66666666666666663</v>
      </c>
      <c r="E257" s="65">
        <v>43915</v>
      </c>
      <c r="F257" s="67">
        <v>0.43055555555555558</v>
      </c>
      <c r="G257" s="58" t="s">
        <v>511</v>
      </c>
      <c r="H257" s="69" t="s">
        <v>513</v>
      </c>
    </row>
    <row r="258" spans="1:8" ht="14">
      <c r="A258" s="68" t="s">
        <v>232</v>
      </c>
      <c r="B258" s="62" t="s">
        <v>601</v>
      </c>
      <c r="C258" s="65">
        <v>43914</v>
      </c>
      <c r="D258" s="67">
        <v>0.66666666666666663</v>
      </c>
      <c r="E258" s="65">
        <v>43915</v>
      </c>
      <c r="F258" s="67">
        <v>0.5</v>
      </c>
      <c r="G258" s="58" t="s">
        <v>708</v>
      </c>
      <c r="H258" s="69" t="s">
        <v>513</v>
      </c>
    </row>
    <row r="259" spans="1:8" ht="14">
      <c r="A259" s="68" t="s">
        <v>233</v>
      </c>
      <c r="B259" s="62" t="s">
        <v>601</v>
      </c>
      <c r="C259" s="65">
        <v>43914</v>
      </c>
      <c r="D259" s="67">
        <v>0.66666666666666663</v>
      </c>
      <c r="E259" s="65">
        <v>43915</v>
      </c>
      <c r="F259" s="67">
        <v>0.5</v>
      </c>
      <c r="G259" s="58" t="s">
        <v>708</v>
      </c>
      <c r="H259" s="69" t="s">
        <v>513</v>
      </c>
    </row>
    <row r="260" spans="1:8" ht="14">
      <c r="A260" s="68" t="s">
        <v>646</v>
      </c>
      <c r="B260" s="62" t="s">
        <v>601</v>
      </c>
      <c r="C260" s="65">
        <v>43914</v>
      </c>
      <c r="D260" s="67">
        <v>0.33333333333333331</v>
      </c>
      <c r="E260" s="60">
        <v>43916</v>
      </c>
      <c r="F260" s="67">
        <v>0.3888888888888889</v>
      </c>
      <c r="G260" s="58" t="s">
        <v>511</v>
      </c>
      <c r="H260" s="69" t="s">
        <v>513</v>
      </c>
    </row>
    <row r="261" spans="1:8" ht="14">
      <c r="A261" s="68" t="s">
        <v>581</v>
      </c>
      <c r="B261" s="62" t="s">
        <v>601</v>
      </c>
      <c r="C261" s="65">
        <v>43914</v>
      </c>
      <c r="D261" s="67">
        <v>0.33333333333333331</v>
      </c>
      <c r="E261" s="60">
        <v>43916</v>
      </c>
      <c r="F261" s="67">
        <v>0.3888888888888889</v>
      </c>
      <c r="G261" s="58" t="s">
        <v>511</v>
      </c>
      <c r="H261" s="69" t="s">
        <v>513</v>
      </c>
    </row>
    <row r="262" spans="1:8" ht="14">
      <c r="A262" s="68" t="s">
        <v>647</v>
      </c>
      <c r="B262" s="62" t="s">
        <v>601</v>
      </c>
      <c r="C262" s="65">
        <v>43914</v>
      </c>
      <c r="D262" s="67">
        <v>0.33333333333333331</v>
      </c>
      <c r="E262" s="60">
        <v>43916</v>
      </c>
      <c r="F262" s="67">
        <v>0.3888888888888889</v>
      </c>
      <c r="G262" s="58" t="s">
        <v>511</v>
      </c>
      <c r="H262" s="69" t="s">
        <v>513</v>
      </c>
    </row>
    <row r="263" spans="1:8" ht="14">
      <c r="A263" s="68" t="s">
        <v>609</v>
      </c>
      <c r="B263" s="62" t="s">
        <v>601</v>
      </c>
      <c r="C263" s="65">
        <v>43914</v>
      </c>
      <c r="D263" s="67">
        <v>0.33333333333333331</v>
      </c>
      <c r="E263" s="60">
        <v>43916</v>
      </c>
      <c r="F263" s="67">
        <v>0.3888888888888889</v>
      </c>
      <c r="G263" s="58" t="s">
        <v>511</v>
      </c>
      <c r="H263" s="69" t="s">
        <v>513</v>
      </c>
    </row>
    <row r="264" spans="1:8" ht="14">
      <c r="A264" s="68" t="s">
        <v>646</v>
      </c>
      <c r="B264" s="62" t="s">
        <v>601</v>
      </c>
      <c r="C264" s="65">
        <v>43914</v>
      </c>
      <c r="D264" s="67">
        <v>0.33611111111111108</v>
      </c>
      <c r="E264" s="60">
        <v>43916</v>
      </c>
      <c r="F264" s="67">
        <v>0.38611111111111113</v>
      </c>
      <c r="G264" s="58" t="s">
        <v>708</v>
      </c>
      <c r="H264" s="69" t="s">
        <v>513</v>
      </c>
    </row>
    <row r="265" spans="1:8" ht="14">
      <c r="A265" s="68" t="s">
        <v>581</v>
      </c>
      <c r="B265" s="62" t="s">
        <v>601</v>
      </c>
      <c r="C265" s="65">
        <v>43914</v>
      </c>
      <c r="D265" s="67">
        <v>0.33611111111111108</v>
      </c>
      <c r="E265" s="60">
        <v>43916</v>
      </c>
      <c r="F265" s="67">
        <v>0.38611111111111113</v>
      </c>
      <c r="G265" s="58" t="s">
        <v>708</v>
      </c>
      <c r="H265" s="69" t="s">
        <v>513</v>
      </c>
    </row>
    <row r="266" spans="1:8" ht="14">
      <c r="A266" s="68" t="s">
        <v>647</v>
      </c>
      <c r="B266" s="62" t="s">
        <v>601</v>
      </c>
      <c r="C266" s="65">
        <v>43914</v>
      </c>
      <c r="D266" s="67">
        <v>0.33611111111111108</v>
      </c>
      <c r="E266" s="60">
        <v>43916</v>
      </c>
      <c r="F266" s="67">
        <v>0.38611111111111113</v>
      </c>
      <c r="G266" s="58" t="s">
        <v>708</v>
      </c>
      <c r="H266" s="69" t="s">
        <v>513</v>
      </c>
    </row>
    <row r="267" spans="1:8" ht="14">
      <c r="A267" s="68" t="s">
        <v>609</v>
      </c>
      <c r="B267" s="62" t="s">
        <v>601</v>
      </c>
      <c r="C267" s="65">
        <v>43914</v>
      </c>
      <c r="D267" s="67">
        <v>0.43055555555555558</v>
      </c>
      <c r="E267" s="60">
        <v>43916</v>
      </c>
      <c r="F267" s="67">
        <v>0.38611111111111113</v>
      </c>
      <c r="G267" s="58" t="s">
        <v>708</v>
      </c>
      <c r="H267" s="69" t="s">
        <v>513</v>
      </c>
    </row>
    <row r="268" spans="1:8" ht="14">
      <c r="A268" s="68" t="s">
        <v>210</v>
      </c>
      <c r="B268" s="62" t="s">
        <v>601</v>
      </c>
      <c r="C268" s="65"/>
      <c r="D268" s="67"/>
      <c r="E268" s="65">
        <v>43915</v>
      </c>
      <c r="F268" s="67">
        <v>0.33333333333333331</v>
      </c>
      <c r="G268" s="58" t="s">
        <v>708</v>
      </c>
      <c r="H268" s="69" t="s">
        <v>513</v>
      </c>
    </row>
    <row r="269" spans="1:8" ht="14">
      <c r="A269" s="68" t="s">
        <v>236</v>
      </c>
      <c r="B269" s="62" t="s">
        <v>601</v>
      </c>
      <c r="C269" s="65">
        <v>43914</v>
      </c>
      <c r="D269" s="67">
        <v>0.76527777777777783</v>
      </c>
      <c r="E269" s="65">
        <v>44103</v>
      </c>
      <c r="F269" s="67">
        <v>0.49305555555555558</v>
      </c>
      <c r="G269" s="58" t="s">
        <v>708</v>
      </c>
      <c r="H269" s="69" t="s">
        <v>513</v>
      </c>
    </row>
    <row r="270" spans="1:8" ht="14">
      <c r="A270" s="68" t="s">
        <v>604</v>
      </c>
      <c r="B270" s="62" t="s">
        <v>601</v>
      </c>
      <c r="C270" s="65">
        <v>43914</v>
      </c>
      <c r="D270" s="67">
        <v>0.76527777777777783</v>
      </c>
      <c r="E270" s="65">
        <v>44103</v>
      </c>
      <c r="F270" s="67">
        <v>0.49305555555555558</v>
      </c>
      <c r="G270" s="58" t="s">
        <v>708</v>
      </c>
      <c r="H270" s="69" t="s">
        <v>513</v>
      </c>
    </row>
    <row r="271" spans="1:8" ht="14">
      <c r="A271" s="68" t="s">
        <v>637</v>
      </c>
      <c r="B271" s="62" t="s">
        <v>601</v>
      </c>
      <c r="C271" s="65">
        <v>43914</v>
      </c>
      <c r="D271" s="67">
        <v>0.76527777777777783</v>
      </c>
      <c r="E271" s="65">
        <v>44103</v>
      </c>
      <c r="F271" s="67">
        <v>0.49305555555555558</v>
      </c>
      <c r="G271" s="58" t="s">
        <v>708</v>
      </c>
      <c r="H271" s="69" t="s">
        <v>513</v>
      </c>
    </row>
    <row r="272" spans="1:8" ht="14">
      <c r="A272" s="68" t="s">
        <v>717</v>
      </c>
      <c r="B272" s="62" t="s">
        <v>601</v>
      </c>
      <c r="C272" s="65">
        <v>43914</v>
      </c>
      <c r="D272" s="67">
        <v>0.76527777777777783</v>
      </c>
      <c r="E272" s="65">
        <v>44103</v>
      </c>
      <c r="F272" s="67">
        <v>0.49305555555555558</v>
      </c>
      <c r="G272" s="58" t="s">
        <v>708</v>
      </c>
      <c r="H272" s="69" t="s">
        <v>513</v>
      </c>
    </row>
    <row r="273" spans="1:8" ht="14">
      <c r="A273" s="68" t="s">
        <v>648</v>
      </c>
      <c r="B273" s="62" t="s">
        <v>601</v>
      </c>
      <c r="C273" s="65">
        <v>43914</v>
      </c>
      <c r="D273" s="67">
        <v>0.76527777777777783</v>
      </c>
      <c r="E273" s="65">
        <v>44103</v>
      </c>
      <c r="F273" s="67">
        <v>0.49305555555555558</v>
      </c>
      <c r="G273" s="58" t="s">
        <v>708</v>
      </c>
      <c r="H273" s="69" t="s">
        <v>513</v>
      </c>
    </row>
    <row r="274" spans="1:8" ht="14">
      <c r="A274" s="68" t="s">
        <v>718</v>
      </c>
      <c r="B274" s="62" t="s">
        <v>601</v>
      </c>
      <c r="C274" s="65">
        <v>43914</v>
      </c>
      <c r="D274" s="67">
        <v>0.76527777777777783</v>
      </c>
      <c r="E274" s="65">
        <v>44103</v>
      </c>
      <c r="F274" s="67">
        <v>0.49305555555555558</v>
      </c>
      <c r="G274" s="58" t="s">
        <v>708</v>
      </c>
      <c r="H274" s="69" t="s">
        <v>513</v>
      </c>
    </row>
    <row r="275" spans="1:8" ht="14">
      <c r="A275" s="68" t="s">
        <v>718</v>
      </c>
      <c r="B275" s="62" t="s">
        <v>601</v>
      </c>
      <c r="C275" s="65">
        <v>43914</v>
      </c>
      <c r="D275" s="67">
        <v>0.76527777777777783</v>
      </c>
      <c r="E275" s="65">
        <v>44103</v>
      </c>
      <c r="F275" s="67">
        <v>0.49305555555555558</v>
      </c>
      <c r="G275" s="58" t="s">
        <v>708</v>
      </c>
      <c r="H275" s="69" t="s">
        <v>513</v>
      </c>
    </row>
    <row r="276" spans="1:8" ht="14">
      <c r="A276" s="61" t="s">
        <v>684</v>
      </c>
      <c r="B276" s="62" t="s">
        <v>601</v>
      </c>
      <c r="C276" s="60">
        <v>43914</v>
      </c>
      <c r="D276" s="59">
        <v>0.76527777777777783</v>
      </c>
      <c r="E276" s="65">
        <v>44103</v>
      </c>
      <c r="F276" s="67">
        <v>0.49305555555555558</v>
      </c>
      <c r="G276" s="58" t="s">
        <v>708</v>
      </c>
      <c r="H276" s="69" t="s">
        <v>513</v>
      </c>
    </row>
    <row r="277" spans="1:8" ht="14">
      <c r="A277" s="61" t="s">
        <v>719</v>
      </c>
      <c r="B277" s="62" t="s">
        <v>601</v>
      </c>
      <c r="C277" s="60"/>
      <c r="D277" s="59"/>
      <c r="E277" s="65">
        <v>43915</v>
      </c>
      <c r="F277" s="67">
        <v>0.33333333333333331</v>
      </c>
      <c r="G277" s="58" t="s">
        <v>708</v>
      </c>
      <c r="H277" s="69" t="s">
        <v>513</v>
      </c>
    </row>
    <row r="278" spans="1:8" ht="14">
      <c r="A278" s="61" t="s">
        <v>720</v>
      </c>
      <c r="B278" s="62" t="s">
        <v>601</v>
      </c>
      <c r="C278" s="60"/>
      <c r="D278" s="59"/>
      <c r="E278" s="65">
        <v>43915</v>
      </c>
      <c r="F278" s="67">
        <v>0.33333333333333331</v>
      </c>
      <c r="G278" s="58" t="s">
        <v>708</v>
      </c>
      <c r="H278" s="69" t="s">
        <v>513</v>
      </c>
    </row>
    <row r="279" spans="1:8" ht="14">
      <c r="A279" s="61" t="s">
        <v>721</v>
      </c>
      <c r="B279" s="62" t="s">
        <v>601</v>
      </c>
      <c r="C279" s="60"/>
      <c r="D279" s="59"/>
      <c r="E279" s="65">
        <v>43916</v>
      </c>
      <c r="F279" s="67">
        <v>4.1666666666666664E-2</v>
      </c>
      <c r="G279" s="58" t="s">
        <v>708</v>
      </c>
      <c r="H279" s="69" t="s">
        <v>513</v>
      </c>
    </row>
    <row r="280" spans="1:8" ht="14">
      <c r="A280" s="61" t="s">
        <v>664</v>
      </c>
      <c r="B280" s="62" t="s">
        <v>601</v>
      </c>
      <c r="C280" s="60"/>
      <c r="D280" s="59"/>
      <c r="E280" s="65">
        <v>43915</v>
      </c>
      <c r="F280" s="67">
        <v>0.33333333333333331</v>
      </c>
      <c r="G280" s="58" t="s">
        <v>708</v>
      </c>
      <c r="H280" s="69" t="s">
        <v>513</v>
      </c>
    </row>
    <row r="281" spans="1:8" ht="14">
      <c r="A281" s="61" t="s">
        <v>721</v>
      </c>
      <c r="B281" s="62" t="s">
        <v>601</v>
      </c>
      <c r="C281" s="60"/>
      <c r="D281" s="59"/>
      <c r="E281" s="65">
        <v>43916</v>
      </c>
      <c r="F281" s="67">
        <v>4.1666666666666664E-2</v>
      </c>
      <c r="G281" s="58" t="s">
        <v>511</v>
      </c>
      <c r="H281" s="69" t="s">
        <v>513</v>
      </c>
    </row>
    <row r="282" spans="1:8" ht="14">
      <c r="A282" s="61" t="s">
        <v>620</v>
      </c>
      <c r="B282" s="62" t="s">
        <v>601</v>
      </c>
      <c r="C282" s="60">
        <v>43916</v>
      </c>
      <c r="D282" s="59">
        <v>0.33333333333333331</v>
      </c>
      <c r="E282" s="65">
        <v>43917</v>
      </c>
      <c r="F282" s="67">
        <v>0.125</v>
      </c>
      <c r="G282" s="58" t="s">
        <v>511</v>
      </c>
      <c r="H282" s="69" t="s">
        <v>513</v>
      </c>
    </row>
    <row r="283" spans="1:8" ht="14">
      <c r="A283" s="61" t="s">
        <v>218</v>
      </c>
      <c r="B283" s="62" t="s">
        <v>601</v>
      </c>
      <c r="C283" s="60">
        <v>43917</v>
      </c>
      <c r="D283" s="59">
        <v>0.9159722222222223</v>
      </c>
      <c r="E283" s="65">
        <v>43918</v>
      </c>
      <c r="F283" s="67">
        <v>0.41666666666666669</v>
      </c>
      <c r="G283" s="58" t="s">
        <v>708</v>
      </c>
      <c r="H283" s="69" t="s">
        <v>513</v>
      </c>
    </row>
    <row r="284" spans="1:8" ht="14">
      <c r="A284" s="61" t="s">
        <v>226</v>
      </c>
      <c r="B284" s="62" t="s">
        <v>601</v>
      </c>
      <c r="C284" s="60">
        <v>43917</v>
      </c>
      <c r="D284" s="59">
        <v>0.90694444444444444</v>
      </c>
      <c r="E284" s="65">
        <v>43918</v>
      </c>
      <c r="F284" s="67">
        <v>0.41666666666666669</v>
      </c>
      <c r="G284" s="58" t="s">
        <v>708</v>
      </c>
      <c r="H284" s="69" t="s">
        <v>513</v>
      </c>
    </row>
    <row r="285" spans="1:8" ht="14">
      <c r="A285" s="61" t="s">
        <v>223</v>
      </c>
      <c r="B285" s="62" t="s">
        <v>601</v>
      </c>
      <c r="C285" s="60">
        <v>43917</v>
      </c>
      <c r="D285" s="59">
        <v>0.9159722222222223</v>
      </c>
      <c r="E285" s="65">
        <v>43918</v>
      </c>
      <c r="F285" s="67">
        <v>0.41666666666666669</v>
      </c>
      <c r="G285" s="58" t="s">
        <v>708</v>
      </c>
      <c r="H285" s="69" t="s">
        <v>513</v>
      </c>
    </row>
    <row r="286" spans="1:8" ht="14">
      <c r="A286" s="61" t="s">
        <v>515</v>
      </c>
      <c r="B286" s="62" t="s">
        <v>601</v>
      </c>
      <c r="C286" s="60">
        <v>43917</v>
      </c>
      <c r="D286" s="59">
        <v>0.9159722222222223</v>
      </c>
      <c r="E286" s="65">
        <v>43918</v>
      </c>
      <c r="F286" s="67">
        <v>0.41666666666666669</v>
      </c>
      <c r="G286" s="58" t="s">
        <v>708</v>
      </c>
      <c r="H286" s="69" t="s">
        <v>513</v>
      </c>
    </row>
    <row r="287" spans="1:8" ht="14">
      <c r="A287" s="61" t="s">
        <v>722</v>
      </c>
      <c r="B287" s="62" t="s">
        <v>601</v>
      </c>
      <c r="C287" s="60"/>
      <c r="D287" s="59"/>
      <c r="E287" s="65">
        <v>43918</v>
      </c>
      <c r="F287" s="67">
        <v>0.62708333333333333</v>
      </c>
      <c r="G287" s="58" t="s">
        <v>511</v>
      </c>
      <c r="H287" s="69" t="s">
        <v>513</v>
      </c>
    </row>
    <row r="288" spans="1:8" ht="14">
      <c r="A288" s="61" t="s">
        <v>553</v>
      </c>
      <c r="B288" s="62" t="s">
        <v>595</v>
      </c>
      <c r="C288" s="60">
        <v>43926</v>
      </c>
      <c r="D288" s="59">
        <v>0.38125000000000003</v>
      </c>
      <c r="E288" s="65">
        <v>43927</v>
      </c>
      <c r="F288" s="67">
        <v>0.52777777777777779</v>
      </c>
      <c r="G288" s="58" t="s">
        <v>511</v>
      </c>
      <c r="H288" s="69" t="s">
        <v>513</v>
      </c>
    </row>
    <row r="289" spans="1:8" ht="14">
      <c r="A289" s="61" t="s">
        <v>597</v>
      </c>
      <c r="B289" s="62" t="s">
        <v>595</v>
      </c>
      <c r="C289" s="60">
        <v>43926</v>
      </c>
      <c r="D289" s="59">
        <v>0.94930555555555562</v>
      </c>
      <c r="E289" s="65"/>
      <c r="F289" s="67"/>
      <c r="G289" s="58" t="s">
        <v>511</v>
      </c>
      <c r="H289" s="69" t="s">
        <v>510</v>
      </c>
    </row>
    <row r="290" spans="1:8" ht="14">
      <c r="A290" s="61" t="s">
        <v>552</v>
      </c>
      <c r="B290" s="62" t="s">
        <v>595</v>
      </c>
      <c r="C290" s="60">
        <v>43927</v>
      </c>
      <c r="D290" s="59">
        <v>0.75</v>
      </c>
      <c r="E290" s="65"/>
      <c r="F290" s="67"/>
      <c r="G290" s="58" t="s">
        <v>511</v>
      </c>
      <c r="H290" s="69" t="s">
        <v>510</v>
      </c>
    </row>
    <row r="291" spans="1:8" ht="14">
      <c r="A291" s="61" t="s">
        <v>929</v>
      </c>
      <c r="B291" s="62" t="s">
        <v>595</v>
      </c>
      <c r="C291" s="60">
        <v>43929</v>
      </c>
      <c r="D291" s="59">
        <v>0.8569444444444444</v>
      </c>
      <c r="E291" s="65">
        <v>44117</v>
      </c>
      <c r="F291" s="67">
        <v>0.31875000000000003</v>
      </c>
      <c r="G291" s="58" t="s">
        <v>708</v>
      </c>
      <c r="H291" s="69" t="s">
        <v>513</v>
      </c>
    </row>
    <row r="292" spans="1:8" ht="14">
      <c r="A292" s="61" t="s">
        <v>624</v>
      </c>
      <c r="B292" s="62" t="s">
        <v>595</v>
      </c>
      <c r="C292" s="60">
        <v>43928</v>
      </c>
      <c r="D292" s="59">
        <v>0.5</v>
      </c>
      <c r="E292" s="65"/>
      <c r="F292" s="67"/>
      <c r="G292" s="58" t="s">
        <v>511</v>
      </c>
      <c r="H292" s="69" t="s">
        <v>510</v>
      </c>
    </row>
    <row r="293" spans="1:8" ht="14">
      <c r="A293" s="61" t="s">
        <v>287</v>
      </c>
      <c r="B293" s="62" t="s">
        <v>585</v>
      </c>
      <c r="C293" s="60">
        <v>43959</v>
      </c>
      <c r="D293" s="59">
        <v>0.3611111111111111</v>
      </c>
      <c r="E293" s="65"/>
      <c r="F293" s="67"/>
      <c r="G293" s="58" t="s">
        <v>511</v>
      </c>
      <c r="H293" s="69" t="s">
        <v>510</v>
      </c>
    </row>
    <row r="294" spans="1:8" ht="14">
      <c r="A294" s="61" t="s">
        <v>216</v>
      </c>
      <c r="B294" s="62" t="s">
        <v>585</v>
      </c>
      <c r="C294" s="60">
        <v>43969</v>
      </c>
      <c r="D294" s="59">
        <v>0.5</v>
      </c>
      <c r="E294" s="65"/>
      <c r="F294" s="67"/>
      <c r="G294" s="58" t="s">
        <v>511</v>
      </c>
      <c r="H294" s="69" t="s">
        <v>510</v>
      </c>
    </row>
    <row r="295" spans="1:8" ht="14">
      <c r="A295" s="61" t="s">
        <v>279</v>
      </c>
      <c r="B295" s="62" t="s">
        <v>585</v>
      </c>
      <c r="C295" s="60">
        <v>43969</v>
      </c>
      <c r="D295" s="59">
        <v>0.5</v>
      </c>
      <c r="E295" s="65"/>
      <c r="F295" s="67"/>
      <c r="G295" s="58" t="s">
        <v>511</v>
      </c>
      <c r="H295" s="69" t="s">
        <v>510</v>
      </c>
    </row>
    <row r="296" spans="1:8" ht="14">
      <c r="A296" s="61" t="s">
        <v>704</v>
      </c>
      <c r="B296" s="62" t="s">
        <v>585</v>
      </c>
      <c r="C296" s="60">
        <v>43969</v>
      </c>
      <c r="D296" s="59">
        <v>0.5</v>
      </c>
      <c r="E296" s="65"/>
      <c r="F296" s="67"/>
      <c r="G296" s="58" t="s">
        <v>511</v>
      </c>
      <c r="H296" s="69" t="s">
        <v>510</v>
      </c>
    </row>
    <row r="297" spans="1:8" ht="14">
      <c r="A297" s="61" t="s">
        <v>531</v>
      </c>
      <c r="B297" s="62" t="s">
        <v>585</v>
      </c>
      <c r="C297" s="60">
        <v>43969</v>
      </c>
      <c r="D297" s="59">
        <v>0.5</v>
      </c>
      <c r="E297" s="65"/>
      <c r="F297" s="67"/>
      <c r="G297" s="58" t="s">
        <v>511</v>
      </c>
      <c r="H297" s="69" t="s">
        <v>510</v>
      </c>
    </row>
    <row r="298" spans="1:8" ht="14">
      <c r="A298" s="61" t="s">
        <v>624</v>
      </c>
      <c r="B298" s="62" t="s">
        <v>585</v>
      </c>
      <c r="C298" s="60">
        <v>43971</v>
      </c>
      <c r="D298" s="59">
        <v>0.58333333333333337</v>
      </c>
      <c r="E298" s="65">
        <v>43979</v>
      </c>
      <c r="F298" s="67">
        <v>0.4375</v>
      </c>
      <c r="G298" s="58" t="s">
        <v>511</v>
      </c>
      <c r="H298" s="69" t="s">
        <v>513</v>
      </c>
    </row>
    <row r="299" spans="1:8" ht="14">
      <c r="A299" s="61" t="s">
        <v>225</v>
      </c>
      <c r="B299" s="62" t="s">
        <v>585</v>
      </c>
      <c r="C299" s="60">
        <v>43971</v>
      </c>
      <c r="D299" s="59">
        <v>0.58333333333333337</v>
      </c>
      <c r="E299" s="65">
        <v>43982</v>
      </c>
      <c r="F299" s="67">
        <v>0.75</v>
      </c>
      <c r="G299" s="58" t="s">
        <v>511</v>
      </c>
      <c r="H299" s="69" t="s">
        <v>513</v>
      </c>
    </row>
    <row r="300" spans="1:8" ht="14">
      <c r="A300" s="61" t="s">
        <v>597</v>
      </c>
      <c r="B300" s="62" t="s">
        <v>585</v>
      </c>
      <c r="C300" s="60">
        <v>43973</v>
      </c>
      <c r="D300" s="59">
        <v>0.5</v>
      </c>
      <c r="E300" s="65"/>
      <c r="F300" s="67"/>
      <c r="G300" s="58" t="s">
        <v>511</v>
      </c>
      <c r="H300" s="69" t="s">
        <v>510</v>
      </c>
    </row>
    <row r="301" spans="1:8" ht="14">
      <c r="A301" s="61" t="s">
        <v>714</v>
      </c>
      <c r="B301" s="62" t="s">
        <v>585</v>
      </c>
      <c r="C301" s="60">
        <v>43973</v>
      </c>
      <c r="D301" s="59">
        <v>0.5</v>
      </c>
      <c r="E301" s="65"/>
      <c r="F301" s="67"/>
      <c r="G301" s="58" t="s">
        <v>511</v>
      </c>
      <c r="H301" s="69" t="s">
        <v>510</v>
      </c>
    </row>
    <row r="302" spans="1:8" ht="14">
      <c r="A302" s="61" t="s">
        <v>715</v>
      </c>
      <c r="B302" s="62" t="s">
        <v>585</v>
      </c>
      <c r="C302" s="60">
        <v>43973</v>
      </c>
      <c r="D302" s="59">
        <v>0.5</v>
      </c>
      <c r="E302" s="65"/>
      <c r="F302" s="67"/>
      <c r="G302" s="58" t="s">
        <v>511</v>
      </c>
      <c r="H302" s="69" t="s">
        <v>510</v>
      </c>
    </row>
    <row r="303" spans="1:8" ht="14">
      <c r="A303" s="61" t="s">
        <v>716</v>
      </c>
      <c r="B303" s="64" t="s">
        <v>585</v>
      </c>
      <c r="C303" s="60">
        <v>43973</v>
      </c>
      <c r="D303" s="59">
        <v>0.5</v>
      </c>
      <c r="E303" s="65"/>
      <c r="F303" s="67"/>
      <c r="G303" s="58" t="s">
        <v>511</v>
      </c>
      <c r="H303" s="69" t="s">
        <v>510</v>
      </c>
    </row>
    <row r="304" spans="1:8" ht="14">
      <c r="A304" s="61" t="s">
        <v>574</v>
      </c>
      <c r="B304" s="64" t="s">
        <v>585</v>
      </c>
      <c r="C304" s="60">
        <v>43973</v>
      </c>
      <c r="D304" s="59">
        <v>0.5</v>
      </c>
      <c r="E304" s="65"/>
      <c r="F304" s="67"/>
      <c r="G304" s="58" t="s">
        <v>511</v>
      </c>
      <c r="H304" s="69" t="s">
        <v>510</v>
      </c>
    </row>
    <row r="305" spans="1:8" ht="14">
      <c r="A305" s="61" t="s">
        <v>640</v>
      </c>
      <c r="B305" s="62" t="s">
        <v>585</v>
      </c>
      <c r="C305" s="60">
        <v>43977</v>
      </c>
      <c r="D305" s="59">
        <v>0.41666666666666669</v>
      </c>
      <c r="E305" s="65"/>
      <c r="F305" s="67"/>
      <c r="G305" s="58" t="s">
        <v>511</v>
      </c>
      <c r="H305" s="69" t="s">
        <v>510</v>
      </c>
    </row>
    <row r="306" spans="1:8" ht="14">
      <c r="A306" s="61" t="s">
        <v>533</v>
      </c>
      <c r="B306" s="62" t="s">
        <v>585</v>
      </c>
      <c r="C306" s="60">
        <v>43977</v>
      </c>
      <c r="D306" s="59">
        <v>0.41666666666666669</v>
      </c>
      <c r="E306" s="65"/>
      <c r="F306" s="67"/>
      <c r="G306" s="58" t="s">
        <v>511</v>
      </c>
      <c r="H306" s="69" t="s">
        <v>510</v>
      </c>
    </row>
    <row r="307" spans="1:8" ht="14">
      <c r="A307" s="68" t="s">
        <v>280</v>
      </c>
      <c r="B307" s="62" t="s">
        <v>585</v>
      </c>
      <c r="C307" s="60">
        <v>43977</v>
      </c>
      <c r="D307" s="59">
        <v>0.41666666666666669</v>
      </c>
      <c r="E307" s="65"/>
      <c r="F307" s="67"/>
      <c r="G307" s="58" t="s">
        <v>511</v>
      </c>
      <c r="H307" s="69" t="s">
        <v>510</v>
      </c>
    </row>
    <row r="308" spans="1:8" ht="14">
      <c r="A308" s="68" t="s">
        <v>234</v>
      </c>
      <c r="B308" s="64" t="s">
        <v>585</v>
      </c>
      <c r="C308" s="65">
        <v>43977</v>
      </c>
      <c r="D308" s="59">
        <v>0.41666666666666669</v>
      </c>
      <c r="E308" s="65"/>
      <c r="F308" s="67"/>
      <c r="G308" s="66" t="s">
        <v>511</v>
      </c>
      <c r="H308" s="84" t="s">
        <v>510</v>
      </c>
    </row>
    <row r="309" spans="1:8" ht="14">
      <c r="A309" s="68" t="s">
        <v>281</v>
      </c>
      <c r="B309" s="64" t="s">
        <v>585</v>
      </c>
      <c r="C309" s="65">
        <v>43977</v>
      </c>
      <c r="D309" s="59">
        <v>0.41666666666666669</v>
      </c>
      <c r="E309" s="65"/>
      <c r="F309" s="67"/>
      <c r="G309" s="66" t="s">
        <v>511</v>
      </c>
      <c r="H309" s="84" t="s">
        <v>510</v>
      </c>
    </row>
    <row r="310" spans="1:8" ht="14">
      <c r="A310" s="68" t="s">
        <v>535</v>
      </c>
      <c r="B310" s="64" t="s">
        <v>585</v>
      </c>
      <c r="C310" s="65">
        <v>43977</v>
      </c>
      <c r="D310" s="59">
        <v>0.41666666666666669</v>
      </c>
      <c r="E310" s="65"/>
      <c r="F310" s="67"/>
      <c r="G310" s="66" t="s">
        <v>511</v>
      </c>
      <c r="H310" s="84" t="s">
        <v>510</v>
      </c>
    </row>
    <row r="311" spans="1:8" ht="14">
      <c r="A311" s="68" t="s">
        <v>592</v>
      </c>
      <c r="B311" s="64" t="s">
        <v>585</v>
      </c>
      <c r="C311" s="65">
        <v>43977</v>
      </c>
      <c r="D311" s="59">
        <v>0.41666666666666669</v>
      </c>
      <c r="E311" s="65"/>
      <c r="F311" s="67"/>
      <c r="G311" s="66" t="s">
        <v>511</v>
      </c>
      <c r="H311" s="84" t="s">
        <v>510</v>
      </c>
    </row>
    <row r="312" spans="1:8" ht="14">
      <c r="A312" s="68" t="s">
        <v>536</v>
      </c>
      <c r="B312" s="64" t="s">
        <v>585</v>
      </c>
      <c r="C312" s="65">
        <v>43978</v>
      </c>
      <c r="D312" s="67">
        <v>0.79166666666666663</v>
      </c>
      <c r="E312" s="65">
        <v>43983</v>
      </c>
      <c r="F312" s="67">
        <v>0.4604166666666667</v>
      </c>
      <c r="G312" s="66" t="s">
        <v>708</v>
      </c>
      <c r="H312" s="84" t="s">
        <v>513</v>
      </c>
    </row>
    <row r="313" spans="1:8" ht="14">
      <c r="A313" s="68" t="s">
        <v>657</v>
      </c>
      <c r="B313" s="64" t="s">
        <v>585</v>
      </c>
      <c r="C313" s="65">
        <v>43978</v>
      </c>
      <c r="D313" s="59">
        <v>0.69444444444444453</v>
      </c>
      <c r="E313" s="65"/>
      <c r="F313" s="67"/>
      <c r="G313" s="66" t="s">
        <v>511</v>
      </c>
      <c r="H313" s="84" t="s">
        <v>510</v>
      </c>
    </row>
    <row r="314" spans="1:8" ht="14">
      <c r="A314" s="68" t="s">
        <v>669</v>
      </c>
      <c r="B314" s="64" t="s">
        <v>585</v>
      </c>
      <c r="C314" s="65">
        <v>43978</v>
      </c>
      <c r="D314" s="59">
        <v>0.69444444444444453</v>
      </c>
      <c r="E314" s="65"/>
      <c r="F314" s="67"/>
      <c r="G314" s="66" t="s">
        <v>511</v>
      </c>
      <c r="H314" s="84" t="s">
        <v>510</v>
      </c>
    </row>
    <row r="315" spans="1:8" ht="14">
      <c r="A315" s="68" t="s">
        <v>553</v>
      </c>
      <c r="B315" s="64" t="s">
        <v>585</v>
      </c>
      <c r="C315" s="65">
        <v>43978</v>
      </c>
      <c r="D315" s="59">
        <v>0.47222222222222227</v>
      </c>
      <c r="E315" s="65"/>
      <c r="F315" s="67"/>
      <c r="G315" s="66" t="s">
        <v>511</v>
      </c>
      <c r="H315" s="84" t="s">
        <v>510</v>
      </c>
    </row>
    <row r="316" spans="1:8" ht="14">
      <c r="A316" s="68" t="s">
        <v>552</v>
      </c>
      <c r="B316" s="64" t="s">
        <v>585</v>
      </c>
      <c r="C316" s="65">
        <v>43978</v>
      </c>
      <c r="D316" s="59">
        <v>0.47222222222222227</v>
      </c>
      <c r="E316" s="65"/>
      <c r="F316" s="67"/>
      <c r="G316" s="66" t="s">
        <v>511</v>
      </c>
      <c r="H316" s="84" t="s">
        <v>510</v>
      </c>
    </row>
    <row r="317" spans="1:8" ht="14">
      <c r="A317" s="68" t="s">
        <v>554</v>
      </c>
      <c r="B317" s="64" t="s">
        <v>585</v>
      </c>
      <c r="C317" s="65">
        <v>43978</v>
      </c>
      <c r="D317" s="59">
        <v>0.47222222222222227</v>
      </c>
      <c r="E317" s="65"/>
      <c r="F317" s="67"/>
      <c r="G317" s="66" t="s">
        <v>511</v>
      </c>
      <c r="H317" s="84" t="s">
        <v>510</v>
      </c>
    </row>
    <row r="318" spans="1:8" ht="14">
      <c r="A318" s="68" t="s">
        <v>618</v>
      </c>
      <c r="B318" s="64" t="s">
        <v>585</v>
      </c>
      <c r="C318" s="65">
        <v>43978</v>
      </c>
      <c r="D318" s="59">
        <v>0.40277777777777773</v>
      </c>
      <c r="E318" s="65">
        <v>43979</v>
      </c>
      <c r="F318" s="67">
        <v>0.45833333333333331</v>
      </c>
      <c r="G318" s="66" t="s">
        <v>511</v>
      </c>
      <c r="H318" s="84" t="s">
        <v>513</v>
      </c>
    </row>
    <row r="319" spans="1:8" ht="14">
      <c r="A319" s="68" t="s">
        <v>618</v>
      </c>
      <c r="B319" s="64" t="s">
        <v>585</v>
      </c>
      <c r="C319" s="65">
        <v>43978</v>
      </c>
      <c r="D319" s="67">
        <v>0.40277777777777773</v>
      </c>
      <c r="E319" s="65">
        <v>43979</v>
      </c>
      <c r="F319" s="67">
        <v>0.45833333333333331</v>
      </c>
      <c r="G319" s="66" t="s">
        <v>708</v>
      </c>
      <c r="H319" s="84" t="s">
        <v>513</v>
      </c>
    </row>
    <row r="320" spans="1:8" ht="14">
      <c r="A320" s="68" t="s">
        <v>618</v>
      </c>
      <c r="B320" s="64" t="s">
        <v>585</v>
      </c>
      <c r="C320" s="65">
        <v>43980</v>
      </c>
      <c r="D320" s="59">
        <v>0.3888888888888889</v>
      </c>
      <c r="E320" s="65">
        <v>43981</v>
      </c>
      <c r="F320" s="67">
        <v>0.72222222222222221</v>
      </c>
      <c r="G320" s="66" t="s">
        <v>511</v>
      </c>
      <c r="H320" s="84" t="s">
        <v>513</v>
      </c>
    </row>
    <row r="321" spans="1:8" ht="14">
      <c r="A321" s="68" t="s">
        <v>618</v>
      </c>
      <c r="B321" s="64" t="s">
        <v>585</v>
      </c>
      <c r="C321" s="65">
        <v>43980</v>
      </c>
      <c r="D321" s="67">
        <v>0.3888888888888889</v>
      </c>
      <c r="E321" s="65">
        <v>43981</v>
      </c>
      <c r="F321" s="67">
        <v>0.72222222222222221</v>
      </c>
      <c r="G321" s="66" t="s">
        <v>708</v>
      </c>
      <c r="H321" s="84" t="s">
        <v>513</v>
      </c>
    </row>
    <row r="322" spans="1:8" ht="14">
      <c r="A322" s="68" t="s">
        <v>232</v>
      </c>
      <c r="B322" s="64" t="s">
        <v>585</v>
      </c>
      <c r="C322" s="65">
        <v>43981</v>
      </c>
      <c r="D322" s="67">
        <v>0.16666666666666666</v>
      </c>
      <c r="E322" s="65">
        <v>43982</v>
      </c>
      <c r="F322" s="67">
        <v>0.54166666666666663</v>
      </c>
      <c r="G322" s="66" t="s">
        <v>708</v>
      </c>
      <c r="H322" s="84" t="s">
        <v>513</v>
      </c>
    </row>
    <row r="323" spans="1:8" ht="14">
      <c r="A323" s="68" t="s">
        <v>233</v>
      </c>
      <c r="B323" s="64" t="s">
        <v>585</v>
      </c>
      <c r="C323" s="65">
        <v>43981</v>
      </c>
      <c r="D323" s="67">
        <v>0.16666666666666666</v>
      </c>
      <c r="E323" s="65">
        <v>43982</v>
      </c>
      <c r="F323" s="67">
        <v>0.54166666666666663</v>
      </c>
      <c r="G323" s="66" t="s">
        <v>708</v>
      </c>
      <c r="H323" s="84" t="s">
        <v>513</v>
      </c>
    </row>
    <row r="324" spans="1:8" ht="14">
      <c r="A324" s="68" t="s">
        <v>691</v>
      </c>
      <c r="B324" s="64" t="s">
        <v>585</v>
      </c>
      <c r="C324" s="65">
        <v>43981</v>
      </c>
      <c r="D324" s="67">
        <v>0.66666666666666663</v>
      </c>
      <c r="E324" s="65">
        <v>43984</v>
      </c>
      <c r="F324" s="67">
        <v>0.70972222222222225</v>
      </c>
      <c r="G324" s="66" t="s">
        <v>708</v>
      </c>
      <c r="H324" s="84" t="s">
        <v>513</v>
      </c>
    </row>
    <row r="325" spans="1:8" ht="14">
      <c r="A325" s="68" t="s">
        <v>678</v>
      </c>
      <c r="B325" s="64" t="s">
        <v>578</v>
      </c>
      <c r="C325" s="65">
        <v>43985</v>
      </c>
      <c r="D325" s="67">
        <v>0.47222222222222227</v>
      </c>
      <c r="E325" s="65"/>
      <c r="F325" s="67"/>
      <c r="G325" s="66" t="s">
        <v>511</v>
      </c>
      <c r="H325" s="84" t="s">
        <v>510</v>
      </c>
    </row>
    <row r="326" spans="1:8" ht="14">
      <c r="A326" s="68" t="s">
        <v>678</v>
      </c>
      <c r="B326" s="64" t="s">
        <v>578</v>
      </c>
      <c r="C326" s="65">
        <v>43985</v>
      </c>
      <c r="D326" s="67">
        <v>0.4861111111111111</v>
      </c>
      <c r="E326" s="65"/>
      <c r="F326" s="67"/>
      <c r="G326" s="66" t="s">
        <v>708</v>
      </c>
      <c r="H326" s="84" t="s">
        <v>510</v>
      </c>
    </row>
    <row r="327" spans="1:8" ht="14">
      <c r="A327" s="68" t="s">
        <v>211</v>
      </c>
      <c r="B327" s="64" t="s">
        <v>578</v>
      </c>
      <c r="C327" s="65">
        <v>43985</v>
      </c>
      <c r="D327" s="67">
        <v>0.37013888888888885</v>
      </c>
      <c r="E327" s="65">
        <v>43988</v>
      </c>
      <c r="F327" s="67">
        <v>0.4777777777777778</v>
      </c>
      <c r="G327" s="66" t="s">
        <v>511</v>
      </c>
      <c r="H327" s="84" t="s">
        <v>513</v>
      </c>
    </row>
    <row r="328" spans="1:8" ht="14">
      <c r="A328" s="68" t="s">
        <v>211</v>
      </c>
      <c r="B328" s="64" t="s">
        <v>578</v>
      </c>
      <c r="C328" s="65">
        <v>43985</v>
      </c>
      <c r="D328" s="67">
        <v>0.38680555555555557</v>
      </c>
      <c r="E328" s="65">
        <v>43988</v>
      </c>
      <c r="F328" s="67">
        <v>0.48194444444444445</v>
      </c>
      <c r="G328" s="66" t="s">
        <v>708</v>
      </c>
      <c r="H328" s="84" t="s">
        <v>513</v>
      </c>
    </row>
    <row r="329" spans="1:8" ht="14">
      <c r="A329" s="68" t="s">
        <v>618</v>
      </c>
      <c r="B329" s="64" t="s">
        <v>578</v>
      </c>
      <c r="C329" s="65">
        <v>43985</v>
      </c>
      <c r="D329" s="59">
        <v>0.80555555555555547</v>
      </c>
      <c r="E329" s="65"/>
      <c r="F329" s="67"/>
      <c r="G329" s="66" t="s">
        <v>511</v>
      </c>
      <c r="H329" s="84" t="s">
        <v>510</v>
      </c>
    </row>
    <row r="330" spans="1:8" ht="14">
      <c r="A330" s="68" t="s">
        <v>607</v>
      </c>
      <c r="B330" s="64" t="s">
        <v>578</v>
      </c>
      <c r="C330" s="65">
        <v>43985</v>
      </c>
      <c r="D330" s="67">
        <v>0.90972222222222221</v>
      </c>
      <c r="E330" s="65">
        <v>43990</v>
      </c>
      <c r="F330" s="67">
        <v>0.4152777777777778</v>
      </c>
      <c r="G330" s="66" t="s">
        <v>708</v>
      </c>
      <c r="H330" s="84" t="s">
        <v>513</v>
      </c>
    </row>
    <row r="331" spans="1:8" ht="14">
      <c r="A331" s="68" t="s">
        <v>589</v>
      </c>
      <c r="B331" s="64" t="s">
        <v>578</v>
      </c>
      <c r="C331" s="65">
        <v>43985</v>
      </c>
      <c r="D331" s="67">
        <v>0.90972222222222221</v>
      </c>
      <c r="E331" s="65">
        <v>43990</v>
      </c>
      <c r="F331" s="67">
        <v>0.4152777777777778</v>
      </c>
      <c r="G331" s="66" t="s">
        <v>708</v>
      </c>
      <c r="H331" s="84" t="s">
        <v>513</v>
      </c>
    </row>
    <row r="332" spans="1:8" ht="14">
      <c r="A332" s="68" t="s">
        <v>607</v>
      </c>
      <c r="B332" s="64" t="s">
        <v>578</v>
      </c>
      <c r="C332" s="65">
        <v>43985</v>
      </c>
      <c r="D332" s="67">
        <v>0.90972222222222221</v>
      </c>
      <c r="E332" s="65"/>
      <c r="F332" s="67"/>
      <c r="G332" s="66" t="s">
        <v>511</v>
      </c>
      <c r="H332" s="84" t="s">
        <v>510</v>
      </c>
    </row>
    <row r="333" spans="1:8" ht="14">
      <c r="A333" s="68" t="s">
        <v>589</v>
      </c>
      <c r="B333" s="64" t="s">
        <v>578</v>
      </c>
      <c r="C333" s="65">
        <v>43985</v>
      </c>
      <c r="D333" s="67">
        <v>0.90972222222222221</v>
      </c>
      <c r="E333" s="65"/>
      <c r="F333" s="67"/>
      <c r="G333" s="66" t="s">
        <v>511</v>
      </c>
      <c r="H333" s="84" t="s">
        <v>510</v>
      </c>
    </row>
    <row r="334" spans="1:8" ht="14">
      <c r="A334" s="68" t="s">
        <v>600</v>
      </c>
      <c r="B334" s="64" t="s">
        <v>578</v>
      </c>
      <c r="C334" s="65">
        <v>43986</v>
      </c>
      <c r="D334" s="67">
        <v>0.47916666666666669</v>
      </c>
      <c r="E334" s="65">
        <v>43990</v>
      </c>
      <c r="F334" s="67">
        <v>0.60347222222222219</v>
      </c>
      <c r="G334" s="66" t="s">
        <v>708</v>
      </c>
      <c r="H334" s="84" t="s">
        <v>513</v>
      </c>
    </row>
    <row r="335" spans="1:8" ht="14">
      <c r="A335" s="68" t="s">
        <v>232</v>
      </c>
      <c r="B335" s="64" t="s">
        <v>578</v>
      </c>
      <c r="C335" s="65">
        <v>43986</v>
      </c>
      <c r="D335" s="67">
        <v>0.47916666666666669</v>
      </c>
      <c r="E335" s="65">
        <v>43990</v>
      </c>
      <c r="F335" s="67">
        <v>0.60347222222222219</v>
      </c>
      <c r="G335" s="66" t="s">
        <v>708</v>
      </c>
      <c r="H335" s="84" t="s">
        <v>513</v>
      </c>
    </row>
    <row r="336" spans="1:8" ht="14">
      <c r="A336" s="68" t="s">
        <v>233</v>
      </c>
      <c r="B336" s="64" t="s">
        <v>578</v>
      </c>
      <c r="C336" s="65">
        <v>43986</v>
      </c>
      <c r="D336" s="67">
        <v>0.47916666666666669</v>
      </c>
      <c r="E336" s="65">
        <v>43990</v>
      </c>
      <c r="F336" s="67">
        <v>0.60347222222222219</v>
      </c>
      <c r="G336" s="66" t="s">
        <v>708</v>
      </c>
      <c r="H336" s="84" t="s">
        <v>513</v>
      </c>
    </row>
    <row r="337" spans="1:8" ht="14">
      <c r="A337" s="68" t="s">
        <v>600</v>
      </c>
      <c r="B337" s="64" t="s">
        <v>578</v>
      </c>
      <c r="C337" s="65">
        <v>43986</v>
      </c>
      <c r="D337" s="67">
        <v>0.47916666666666669</v>
      </c>
      <c r="E337" s="65"/>
      <c r="F337" s="67"/>
      <c r="G337" s="66" t="s">
        <v>511</v>
      </c>
      <c r="H337" s="84" t="s">
        <v>510</v>
      </c>
    </row>
    <row r="338" spans="1:8" ht="14">
      <c r="A338" s="68" t="s">
        <v>232</v>
      </c>
      <c r="B338" s="64" t="s">
        <v>578</v>
      </c>
      <c r="C338" s="65">
        <v>43986</v>
      </c>
      <c r="D338" s="67">
        <v>0.47916666666666669</v>
      </c>
      <c r="E338" s="65"/>
      <c r="F338" s="67"/>
      <c r="G338" s="66" t="s">
        <v>511</v>
      </c>
      <c r="H338" s="84" t="s">
        <v>510</v>
      </c>
    </row>
    <row r="339" spans="1:8" ht="14">
      <c r="A339" s="68" t="s">
        <v>233</v>
      </c>
      <c r="B339" s="64" t="s">
        <v>578</v>
      </c>
      <c r="C339" s="65">
        <v>43986</v>
      </c>
      <c r="D339" s="67">
        <v>0.47916666666666669</v>
      </c>
      <c r="E339" s="65"/>
      <c r="F339" s="67"/>
      <c r="G339" s="66" t="s">
        <v>511</v>
      </c>
      <c r="H339" s="84" t="s">
        <v>510</v>
      </c>
    </row>
    <row r="340" spans="1:8" ht="14">
      <c r="A340" s="68" t="s">
        <v>657</v>
      </c>
      <c r="B340" s="64" t="s">
        <v>578</v>
      </c>
      <c r="C340" s="65">
        <v>43986</v>
      </c>
      <c r="D340" s="67">
        <v>0.47916666666666669</v>
      </c>
      <c r="E340" s="65">
        <v>43990</v>
      </c>
      <c r="F340" s="67">
        <v>0.60347222222222219</v>
      </c>
      <c r="G340" s="66" t="s">
        <v>708</v>
      </c>
      <c r="H340" s="84" t="s">
        <v>513</v>
      </c>
    </row>
    <row r="341" spans="1:8" ht="14">
      <c r="A341" s="68" t="s">
        <v>669</v>
      </c>
      <c r="B341" s="64" t="s">
        <v>578</v>
      </c>
      <c r="C341" s="65">
        <v>43986</v>
      </c>
      <c r="D341" s="67">
        <v>0.47916666666666669</v>
      </c>
      <c r="E341" s="65">
        <v>44270</v>
      </c>
      <c r="F341" s="67">
        <v>1.8055555555555557E-2</v>
      </c>
      <c r="G341" s="66" t="s">
        <v>708</v>
      </c>
      <c r="H341" s="84" t="s">
        <v>513</v>
      </c>
    </row>
    <row r="342" spans="1:8" ht="14">
      <c r="A342" s="68" t="s">
        <v>640</v>
      </c>
      <c r="B342" s="64" t="s">
        <v>578</v>
      </c>
      <c r="C342" s="65">
        <v>43986</v>
      </c>
      <c r="D342" s="67">
        <v>0.25</v>
      </c>
      <c r="E342" s="65">
        <v>43988</v>
      </c>
      <c r="F342" s="130">
        <v>0.73958333333333337</v>
      </c>
      <c r="G342" s="66" t="s">
        <v>708</v>
      </c>
      <c r="H342" s="84" t="s">
        <v>513</v>
      </c>
    </row>
    <row r="343" spans="1:8" ht="14">
      <c r="A343" s="68" t="s">
        <v>799</v>
      </c>
      <c r="B343" s="64" t="s">
        <v>578</v>
      </c>
      <c r="C343" s="65">
        <v>43986</v>
      </c>
      <c r="D343" s="67">
        <v>0.25</v>
      </c>
      <c r="E343" s="65">
        <v>43988</v>
      </c>
      <c r="F343" s="130">
        <v>0.73958333333333337</v>
      </c>
      <c r="G343" s="66" t="s">
        <v>708</v>
      </c>
      <c r="H343" s="84" t="s">
        <v>513</v>
      </c>
    </row>
    <row r="344" spans="1:8" ht="14">
      <c r="A344" s="68" t="s">
        <v>799</v>
      </c>
      <c r="B344" s="64" t="s">
        <v>578</v>
      </c>
      <c r="C344" s="65">
        <v>43986</v>
      </c>
      <c r="D344" s="67">
        <v>0.25</v>
      </c>
      <c r="E344" s="65">
        <v>43988</v>
      </c>
      <c r="F344" s="130">
        <v>0.73958333333333337</v>
      </c>
      <c r="G344" s="66" t="s">
        <v>708</v>
      </c>
      <c r="H344" s="84" t="s">
        <v>513</v>
      </c>
    </row>
    <row r="345" spans="1:8" ht="14">
      <c r="A345" s="68" t="s">
        <v>533</v>
      </c>
      <c r="B345" s="64" t="s">
        <v>578</v>
      </c>
      <c r="C345" s="65">
        <v>43986</v>
      </c>
      <c r="D345" s="67">
        <v>0.25</v>
      </c>
      <c r="E345" s="65">
        <v>43989</v>
      </c>
      <c r="F345" s="67">
        <v>0.61319444444444449</v>
      </c>
      <c r="G345" s="66" t="s">
        <v>708</v>
      </c>
      <c r="H345" s="84" t="s">
        <v>513</v>
      </c>
    </row>
    <row r="346" spans="1:8" ht="14">
      <c r="A346" s="68" t="s">
        <v>280</v>
      </c>
      <c r="B346" s="64" t="s">
        <v>578</v>
      </c>
      <c r="C346" s="65">
        <v>43986</v>
      </c>
      <c r="D346" s="67">
        <v>0.25</v>
      </c>
      <c r="E346" s="65">
        <v>43989</v>
      </c>
      <c r="F346" s="67">
        <v>0.61319444444444449</v>
      </c>
      <c r="G346" s="66" t="s">
        <v>708</v>
      </c>
      <c r="H346" s="84" t="s">
        <v>513</v>
      </c>
    </row>
    <row r="347" spans="1:8" ht="14">
      <c r="A347" s="68" t="s">
        <v>234</v>
      </c>
      <c r="B347" s="64" t="s">
        <v>578</v>
      </c>
      <c r="C347" s="65">
        <v>43986</v>
      </c>
      <c r="D347" s="67">
        <v>0.25</v>
      </c>
      <c r="E347" s="65">
        <v>43989</v>
      </c>
      <c r="F347" s="67">
        <v>0.61319444444444449</v>
      </c>
      <c r="G347" s="66" t="s">
        <v>708</v>
      </c>
      <c r="H347" s="84" t="s">
        <v>513</v>
      </c>
    </row>
    <row r="348" spans="1:8" ht="14">
      <c r="A348" s="68" t="s">
        <v>281</v>
      </c>
      <c r="B348" s="64" t="s">
        <v>578</v>
      </c>
      <c r="C348" s="65">
        <v>43986</v>
      </c>
      <c r="D348" s="67">
        <v>0.25</v>
      </c>
      <c r="E348" s="65">
        <v>43989</v>
      </c>
      <c r="F348" s="67">
        <v>0.61319444444444449</v>
      </c>
      <c r="G348" s="66" t="s">
        <v>708</v>
      </c>
      <c r="H348" s="84" t="s">
        <v>513</v>
      </c>
    </row>
    <row r="349" spans="1:8" ht="14">
      <c r="A349" s="68" t="s">
        <v>535</v>
      </c>
      <c r="B349" s="64" t="s">
        <v>578</v>
      </c>
      <c r="C349" s="65">
        <v>43986</v>
      </c>
      <c r="D349" s="67">
        <v>0.25</v>
      </c>
      <c r="E349" s="65">
        <v>43989</v>
      </c>
      <c r="F349" s="67">
        <v>0.61319444444444449</v>
      </c>
      <c r="G349" s="66" t="s">
        <v>708</v>
      </c>
      <c r="H349" s="84" t="s">
        <v>513</v>
      </c>
    </row>
    <row r="350" spans="1:8" ht="14">
      <c r="A350" s="68" t="s">
        <v>209</v>
      </c>
      <c r="B350" s="64" t="s">
        <v>578</v>
      </c>
      <c r="C350" s="65">
        <v>43986</v>
      </c>
      <c r="D350" s="67">
        <v>0.25</v>
      </c>
      <c r="E350" s="65">
        <v>43989</v>
      </c>
      <c r="F350" s="67">
        <v>0.61319444444444449</v>
      </c>
      <c r="G350" s="66" t="s">
        <v>708</v>
      </c>
      <c r="H350" s="84" t="s">
        <v>513</v>
      </c>
    </row>
    <row r="351" spans="1:8" ht="14">
      <c r="A351" s="68" t="s">
        <v>593</v>
      </c>
      <c r="B351" s="64" t="s">
        <v>578</v>
      </c>
      <c r="C351" s="65">
        <v>43986</v>
      </c>
      <c r="D351" s="67">
        <v>0.25</v>
      </c>
      <c r="E351" s="65">
        <v>43989</v>
      </c>
      <c r="F351" s="67">
        <v>0.61319444444444449</v>
      </c>
      <c r="G351" s="66" t="s">
        <v>708</v>
      </c>
      <c r="H351" s="84" t="s">
        <v>513</v>
      </c>
    </row>
    <row r="352" spans="1:8" ht="14">
      <c r="A352" s="68" t="s">
        <v>591</v>
      </c>
      <c r="B352" s="64" t="s">
        <v>578</v>
      </c>
      <c r="C352" s="65">
        <v>43986</v>
      </c>
      <c r="D352" s="67">
        <v>0.25</v>
      </c>
      <c r="E352" s="65">
        <v>43989</v>
      </c>
      <c r="F352" s="67">
        <v>0.61319444444444449</v>
      </c>
      <c r="G352" s="66" t="s">
        <v>708</v>
      </c>
      <c r="H352" s="84" t="s">
        <v>513</v>
      </c>
    </row>
    <row r="353" spans="1:8" ht="14">
      <c r="A353" s="68" t="s">
        <v>590</v>
      </c>
      <c r="B353" s="64" t="s">
        <v>578</v>
      </c>
      <c r="C353" s="65">
        <v>43986</v>
      </c>
      <c r="D353" s="67">
        <v>0.25</v>
      </c>
      <c r="E353" s="65">
        <v>43989</v>
      </c>
      <c r="F353" s="67">
        <v>0.61319444444444449</v>
      </c>
      <c r="G353" s="66" t="s">
        <v>708</v>
      </c>
      <c r="H353" s="84" t="s">
        <v>513</v>
      </c>
    </row>
    <row r="354" spans="1:8" ht="14">
      <c r="A354" s="68" t="s">
        <v>209</v>
      </c>
      <c r="B354" s="64" t="s">
        <v>578</v>
      </c>
      <c r="C354" s="65">
        <v>43986</v>
      </c>
      <c r="D354" s="67">
        <v>0.25</v>
      </c>
      <c r="E354" s="65"/>
      <c r="F354" s="67"/>
      <c r="G354" s="66" t="s">
        <v>511</v>
      </c>
      <c r="H354" s="84" t="s">
        <v>510</v>
      </c>
    </row>
    <row r="355" spans="1:8" ht="14">
      <c r="A355" s="68" t="s">
        <v>593</v>
      </c>
      <c r="B355" s="64" t="s">
        <v>578</v>
      </c>
      <c r="C355" s="65">
        <v>43986</v>
      </c>
      <c r="D355" s="67">
        <v>0.25</v>
      </c>
      <c r="E355" s="65"/>
      <c r="F355" s="67"/>
      <c r="G355" s="66" t="s">
        <v>511</v>
      </c>
      <c r="H355" s="84" t="s">
        <v>510</v>
      </c>
    </row>
    <row r="356" spans="1:8" ht="14">
      <c r="A356" s="68" t="s">
        <v>591</v>
      </c>
      <c r="B356" s="64" t="s">
        <v>578</v>
      </c>
      <c r="C356" s="65">
        <v>43986</v>
      </c>
      <c r="D356" s="67">
        <v>0.25</v>
      </c>
      <c r="E356" s="65"/>
      <c r="F356" s="67"/>
      <c r="G356" s="66" t="s">
        <v>511</v>
      </c>
      <c r="H356" s="84" t="s">
        <v>510</v>
      </c>
    </row>
    <row r="357" spans="1:8" ht="14">
      <c r="A357" s="68" t="s">
        <v>590</v>
      </c>
      <c r="B357" s="64" t="s">
        <v>578</v>
      </c>
      <c r="C357" s="65">
        <v>43986</v>
      </c>
      <c r="D357" s="67">
        <v>0.25</v>
      </c>
      <c r="E357" s="65"/>
      <c r="F357" s="67"/>
      <c r="G357" s="66" t="s">
        <v>511</v>
      </c>
      <c r="H357" s="84" t="s">
        <v>510</v>
      </c>
    </row>
    <row r="358" spans="1:8" ht="14">
      <c r="A358" s="68" t="s">
        <v>800</v>
      </c>
      <c r="B358" s="64" t="s">
        <v>578</v>
      </c>
      <c r="C358" s="65">
        <v>43986</v>
      </c>
      <c r="D358" s="67">
        <v>0.1875</v>
      </c>
      <c r="E358" s="65">
        <v>43989</v>
      </c>
      <c r="F358" s="67">
        <v>0.30208333333333331</v>
      </c>
      <c r="G358" s="66" t="s">
        <v>708</v>
      </c>
      <c r="H358" s="84" t="s">
        <v>513</v>
      </c>
    </row>
    <row r="359" spans="1:8" ht="14">
      <c r="A359" s="68" t="s">
        <v>800</v>
      </c>
      <c r="B359" s="64" t="s">
        <v>578</v>
      </c>
      <c r="C359" s="65">
        <v>43986</v>
      </c>
      <c r="D359" s="67">
        <v>0.1875</v>
      </c>
      <c r="E359" s="65"/>
      <c r="F359" s="67"/>
      <c r="G359" s="66" t="s">
        <v>511</v>
      </c>
      <c r="H359" s="84" t="s">
        <v>510</v>
      </c>
    </row>
    <row r="360" spans="1:8" ht="14">
      <c r="A360" s="68" t="s">
        <v>643</v>
      </c>
      <c r="B360" s="64" t="s">
        <v>578</v>
      </c>
      <c r="C360" s="65">
        <v>43986</v>
      </c>
      <c r="D360" s="67">
        <v>0.27083333333333331</v>
      </c>
      <c r="E360" s="65">
        <v>43989</v>
      </c>
      <c r="F360" s="67">
        <v>0.34930555555555554</v>
      </c>
      <c r="G360" s="66" t="s">
        <v>708</v>
      </c>
      <c r="H360" s="84" t="s">
        <v>513</v>
      </c>
    </row>
    <row r="361" spans="1:8" ht="14">
      <c r="A361" s="68" t="s">
        <v>643</v>
      </c>
      <c r="B361" s="64" t="s">
        <v>578</v>
      </c>
      <c r="C361" s="65">
        <v>43986</v>
      </c>
      <c r="D361" s="67">
        <v>0.27083333333333331</v>
      </c>
      <c r="E361" s="65">
        <v>43989</v>
      </c>
      <c r="F361" s="67">
        <v>0.2986111111111111</v>
      </c>
      <c r="G361" s="66" t="s">
        <v>511</v>
      </c>
      <c r="H361" s="84" t="s">
        <v>513</v>
      </c>
    </row>
    <row r="362" spans="1:8" ht="14">
      <c r="A362" s="68" t="s">
        <v>801</v>
      </c>
      <c r="B362" s="64" t="s">
        <v>578</v>
      </c>
      <c r="C362" s="65">
        <v>43986</v>
      </c>
      <c r="D362" s="67">
        <v>0.27083333333333331</v>
      </c>
      <c r="E362" s="65">
        <v>43989</v>
      </c>
      <c r="F362" s="67">
        <v>0.34930555555555554</v>
      </c>
      <c r="G362" s="66" t="s">
        <v>708</v>
      </c>
      <c r="H362" s="84" t="s">
        <v>513</v>
      </c>
    </row>
    <row r="363" spans="1:8" ht="14">
      <c r="A363" s="68" t="s">
        <v>263</v>
      </c>
      <c r="B363" s="64" t="s">
        <v>578</v>
      </c>
      <c r="C363" s="65">
        <v>43986</v>
      </c>
      <c r="D363" s="67">
        <v>0.27083333333333331</v>
      </c>
      <c r="E363" s="65">
        <v>43989</v>
      </c>
      <c r="F363" s="67">
        <v>0.34930555555555554</v>
      </c>
      <c r="G363" s="66" t="s">
        <v>708</v>
      </c>
      <c r="H363" s="84" t="s">
        <v>513</v>
      </c>
    </row>
    <row r="364" spans="1:8" ht="14">
      <c r="A364" s="68" t="s">
        <v>263</v>
      </c>
      <c r="B364" s="64" t="s">
        <v>578</v>
      </c>
      <c r="C364" s="65">
        <v>43986</v>
      </c>
      <c r="D364" s="67">
        <v>0.27083333333333331</v>
      </c>
      <c r="E364" s="65">
        <v>43989</v>
      </c>
      <c r="F364" s="67">
        <v>0.2986111111111111</v>
      </c>
      <c r="G364" s="66" t="s">
        <v>511</v>
      </c>
      <c r="H364" s="84" t="s">
        <v>513</v>
      </c>
    </row>
    <row r="365" spans="1:8" ht="14">
      <c r="A365" s="68" t="s">
        <v>597</v>
      </c>
      <c r="B365" s="64" t="s">
        <v>578</v>
      </c>
      <c r="C365" s="65">
        <v>43986</v>
      </c>
      <c r="D365" s="67">
        <v>0.24861111111111112</v>
      </c>
      <c r="E365" s="65">
        <v>43989</v>
      </c>
      <c r="F365" s="67">
        <v>0.20833333333333334</v>
      </c>
      <c r="G365" s="66" t="s">
        <v>708</v>
      </c>
      <c r="H365" s="84" t="s">
        <v>513</v>
      </c>
    </row>
    <row r="366" spans="1:8" ht="14">
      <c r="A366" s="68" t="s">
        <v>714</v>
      </c>
      <c r="B366" s="64" t="s">
        <v>578</v>
      </c>
      <c r="C366" s="65">
        <v>43986</v>
      </c>
      <c r="D366" s="67">
        <v>0.24861111111111112</v>
      </c>
      <c r="E366" s="65">
        <v>43989</v>
      </c>
      <c r="F366" s="67">
        <v>0.20833333333333334</v>
      </c>
      <c r="G366" s="66" t="s">
        <v>708</v>
      </c>
      <c r="H366" s="84" t="s">
        <v>513</v>
      </c>
    </row>
    <row r="367" spans="1:8" ht="14">
      <c r="A367" s="68" t="s">
        <v>715</v>
      </c>
      <c r="B367" s="64" t="s">
        <v>578</v>
      </c>
      <c r="C367" s="65">
        <v>43986</v>
      </c>
      <c r="D367" s="67">
        <v>0.24861111111111112</v>
      </c>
      <c r="E367" s="65">
        <v>43989</v>
      </c>
      <c r="F367" s="67">
        <v>0.20833333333333334</v>
      </c>
      <c r="G367" s="66" t="s">
        <v>708</v>
      </c>
      <c r="H367" s="84" t="s">
        <v>513</v>
      </c>
    </row>
    <row r="368" spans="1:8" ht="14">
      <c r="A368" s="68" t="s">
        <v>716</v>
      </c>
      <c r="B368" s="64" t="s">
        <v>578</v>
      </c>
      <c r="C368" s="65">
        <v>43986</v>
      </c>
      <c r="D368" s="67">
        <v>0.24861111111111112</v>
      </c>
      <c r="E368" s="65">
        <v>43989</v>
      </c>
      <c r="F368" s="67">
        <v>0.20833333333333334</v>
      </c>
      <c r="G368" s="66" t="s">
        <v>708</v>
      </c>
      <c r="H368" s="84" t="s">
        <v>513</v>
      </c>
    </row>
    <row r="369" spans="1:8" ht="14">
      <c r="A369" s="68" t="s">
        <v>574</v>
      </c>
      <c r="B369" s="64" t="s">
        <v>578</v>
      </c>
      <c r="C369" s="65">
        <v>43986</v>
      </c>
      <c r="D369" s="67">
        <v>0.24861111111111112</v>
      </c>
      <c r="E369" s="65">
        <v>43989</v>
      </c>
      <c r="F369" s="67">
        <v>0.20833333333333334</v>
      </c>
      <c r="G369" s="66" t="s">
        <v>708</v>
      </c>
      <c r="H369" s="84" t="s">
        <v>513</v>
      </c>
    </row>
    <row r="370" spans="1:8" ht="14">
      <c r="A370" s="68" t="s">
        <v>613</v>
      </c>
      <c r="B370" s="64" t="s">
        <v>578</v>
      </c>
      <c r="C370" s="65">
        <v>43986</v>
      </c>
      <c r="D370" s="67">
        <v>0.33333333333333331</v>
      </c>
      <c r="E370" s="65">
        <v>43988</v>
      </c>
      <c r="F370" s="67">
        <v>0.33333333333333331</v>
      </c>
      <c r="G370" s="66" t="s">
        <v>708</v>
      </c>
      <c r="H370" s="84" t="s">
        <v>513</v>
      </c>
    </row>
    <row r="371" spans="1:8" ht="14">
      <c r="A371" s="68" t="s">
        <v>612</v>
      </c>
      <c r="B371" s="64" t="s">
        <v>578</v>
      </c>
      <c r="C371" s="65">
        <v>43986</v>
      </c>
      <c r="D371" s="67">
        <v>0.33333333333333331</v>
      </c>
      <c r="E371" s="65">
        <v>43988</v>
      </c>
      <c r="F371" s="67">
        <v>0.33333333333333331</v>
      </c>
      <c r="G371" s="66" t="s">
        <v>708</v>
      </c>
      <c r="H371" s="84" t="s">
        <v>513</v>
      </c>
    </row>
    <row r="372" spans="1:8" ht="14">
      <c r="A372" s="68" t="s">
        <v>610</v>
      </c>
      <c r="B372" s="64" t="s">
        <v>578</v>
      </c>
      <c r="C372" s="65">
        <v>43986</v>
      </c>
      <c r="D372" s="67">
        <v>0.33333333333333331</v>
      </c>
      <c r="E372" s="65">
        <v>43988</v>
      </c>
      <c r="F372" s="67">
        <v>0.33333333333333331</v>
      </c>
      <c r="G372" s="66" t="s">
        <v>708</v>
      </c>
      <c r="H372" s="84" t="s">
        <v>513</v>
      </c>
    </row>
    <row r="373" spans="1:8" ht="14">
      <c r="A373" s="68" t="s">
        <v>532</v>
      </c>
      <c r="B373" s="64" t="s">
        <v>578</v>
      </c>
      <c r="C373" s="65">
        <v>43986</v>
      </c>
      <c r="D373" s="67">
        <v>0.45763888888888887</v>
      </c>
      <c r="E373" s="65">
        <v>43990</v>
      </c>
      <c r="F373" s="67">
        <v>0.4861111111111111</v>
      </c>
      <c r="G373" s="66" t="s">
        <v>708</v>
      </c>
      <c r="H373" s="84" t="s">
        <v>513</v>
      </c>
    </row>
    <row r="374" spans="1:8" ht="14">
      <c r="A374" s="68" t="s">
        <v>187</v>
      </c>
      <c r="B374" s="64" t="s">
        <v>578</v>
      </c>
      <c r="C374" s="65">
        <v>43986</v>
      </c>
      <c r="D374" s="67">
        <v>0.45763888888888887</v>
      </c>
      <c r="E374" s="65">
        <v>43990</v>
      </c>
      <c r="F374" s="67">
        <v>0.4861111111111111</v>
      </c>
      <c r="G374" s="66" t="s">
        <v>708</v>
      </c>
      <c r="H374" s="84" t="s">
        <v>513</v>
      </c>
    </row>
    <row r="375" spans="1:8" ht="14">
      <c r="A375" s="68" t="s">
        <v>217</v>
      </c>
      <c r="B375" s="64" t="s">
        <v>578</v>
      </c>
      <c r="C375" s="65">
        <v>43986</v>
      </c>
      <c r="D375" s="67">
        <v>0.45763888888888887</v>
      </c>
      <c r="E375" s="65">
        <v>43990</v>
      </c>
      <c r="F375" s="67">
        <v>0.4861111111111111</v>
      </c>
      <c r="G375" s="66" t="s">
        <v>708</v>
      </c>
      <c r="H375" s="84" t="s">
        <v>513</v>
      </c>
    </row>
    <row r="376" spans="1:8" ht="14">
      <c r="A376" s="68" t="s">
        <v>556</v>
      </c>
      <c r="B376" s="64" t="s">
        <v>578</v>
      </c>
      <c r="C376" s="65">
        <v>43986</v>
      </c>
      <c r="D376" s="67">
        <v>0.45763888888888887</v>
      </c>
      <c r="E376" s="65">
        <v>43990</v>
      </c>
      <c r="F376" s="67">
        <v>0.4861111111111111</v>
      </c>
      <c r="G376" s="66" t="s">
        <v>708</v>
      </c>
      <c r="H376" s="84" t="s">
        <v>513</v>
      </c>
    </row>
    <row r="377" spans="1:8" ht="14">
      <c r="A377" s="68" t="s">
        <v>187</v>
      </c>
      <c r="B377" s="64" t="s">
        <v>578</v>
      </c>
      <c r="C377" s="65">
        <v>43986</v>
      </c>
      <c r="D377" s="67">
        <v>0.45763888888888887</v>
      </c>
      <c r="E377" s="65">
        <v>43990</v>
      </c>
      <c r="F377" s="67">
        <v>0.54166666666666663</v>
      </c>
      <c r="G377" s="66" t="s">
        <v>511</v>
      </c>
      <c r="H377" s="84" t="s">
        <v>513</v>
      </c>
    </row>
    <row r="378" spans="1:8" ht="14">
      <c r="A378" s="68" t="s">
        <v>217</v>
      </c>
      <c r="B378" s="64" t="s">
        <v>578</v>
      </c>
      <c r="C378" s="65">
        <v>43986</v>
      </c>
      <c r="D378" s="67">
        <v>0.45763888888888887</v>
      </c>
      <c r="E378" s="65">
        <v>43990</v>
      </c>
      <c r="F378" s="67">
        <v>0.54166666666666663</v>
      </c>
      <c r="G378" s="66" t="s">
        <v>511</v>
      </c>
      <c r="H378" s="84" t="s">
        <v>513</v>
      </c>
    </row>
    <row r="379" spans="1:8" ht="14">
      <c r="A379" s="68" t="s">
        <v>556</v>
      </c>
      <c r="B379" s="64" t="s">
        <v>578</v>
      </c>
      <c r="C379" s="65">
        <v>43986</v>
      </c>
      <c r="D379" s="67">
        <v>0.45763888888888887</v>
      </c>
      <c r="E379" s="65">
        <v>43990</v>
      </c>
      <c r="F379" s="67">
        <v>0.54166666666666663</v>
      </c>
      <c r="G379" s="66" t="s">
        <v>511</v>
      </c>
      <c r="H379" s="84" t="s">
        <v>513</v>
      </c>
    </row>
    <row r="380" spans="1:8" ht="14">
      <c r="A380" s="68" t="s">
        <v>225</v>
      </c>
      <c r="B380" s="64" t="s">
        <v>578</v>
      </c>
      <c r="C380" s="65">
        <v>43986</v>
      </c>
      <c r="D380" s="67">
        <v>0.61388888888888882</v>
      </c>
      <c r="E380" s="65">
        <v>43989</v>
      </c>
      <c r="F380" s="67">
        <v>0.58333333333333337</v>
      </c>
      <c r="G380" s="66" t="s">
        <v>708</v>
      </c>
      <c r="H380" s="84" t="s">
        <v>513</v>
      </c>
    </row>
    <row r="381" spans="1:8" ht="14">
      <c r="A381" s="68" t="s">
        <v>611</v>
      </c>
      <c r="B381" s="64" t="s">
        <v>578</v>
      </c>
      <c r="C381" s="65">
        <v>43986</v>
      </c>
      <c r="D381" s="67">
        <v>0.60416666666666663</v>
      </c>
      <c r="E381" s="65">
        <v>43992</v>
      </c>
      <c r="F381" s="67">
        <v>0.28472222222222221</v>
      </c>
      <c r="G381" s="66" t="s">
        <v>708</v>
      </c>
      <c r="H381" s="84" t="s">
        <v>513</v>
      </c>
    </row>
    <row r="382" spans="1:8" ht="14">
      <c r="A382" s="68" t="s">
        <v>611</v>
      </c>
      <c r="B382" s="64" t="s">
        <v>578</v>
      </c>
      <c r="C382" s="65">
        <v>43986</v>
      </c>
      <c r="D382" s="67">
        <v>0.58680555555555558</v>
      </c>
      <c r="E382" s="65">
        <v>43992</v>
      </c>
      <c r="F382" s="67">
        <v>0.28472222222222221</v>
      </c>
      <c r="G382" s="66" t="s">
        <v>511</v>
      </c>
      <c r="H382" s="84" t="s">
        <v>513</v>
      </c>
    </row>
    <row r="383" spans="1:8" ht="14">
      <c r="A383" s="68" t="s">
        <v>600</v>
      </c>
      <c r="B383" s="64" t="s">
        <v>578</v>
      </c>
      <c r="C383" s="65">
        <v>43988</v>
      </c>
      <c r="D383" s="67">
        <v>0.33333333333333331</v>
      </c>
      <c r="E383" s="65"/>
      <c r="F383" s="67"/>
      <c r="G383" s="66" t="s">
        <v>511</v>
      </c>
      <c r="H383" s="84" t="s">
        <v>510</v>
      </c>
    </row>
    <row r="384" spans="1:8" ht="14">
      <c r="A384" s="68" t="s">
        <v>802</v>
      </c>
      <c r="B384" s="64" t="s">
        <v>578</v>
      </c>
      <c r="C384" s="65">
        <v>43986</v>
      </c>
      <c r="D384" s="67">
        <v>0.46527777777777773</v>
      </c>
      <c r="E384" s="65">
        <v>43990</v>
      </c>
      <c r="F384" s="67">
        <v>0.61805555555555558</v>
      </c>
      <c r="G384" s="66" t="s">
        <v>511</v>
      </c>
      <c r="H384" s="84" t="s">
        <v>513</v>
      </c>
    </row>
    <row r="385" spans="1:8" ht="14">
      <c r="A385" s="68" t="s">
        <v>600</v>
      </c>
      <c r="B385" s="64" t="s">
        <v>578</v>
      </c>
      <c r="C385" s="65">
        <v>43988</v>
      </c>
      <c r="D385" s="67">
        <v>0.33333333333333331</v>
      </c>
      <c r="E385" s="65"/>
      <c r="F385" s="67"/>
      <c r="G385" s="66" t="s">
        <v>511</v>
      </c>
      <c r="H385" s="84" t="s">
        <v>510</v>
      </c>
    </row>
    <row r="386" spans="1:8" ht="14">
      <c r="A386" s="68" t="s">
        <v>232</v>
      </c>
      <c r="B386" s="64" t="s">
        <v>578</v>
      </c>
      <c r="C386" s="65">
        <v>43988</v>
      </c>
      <c r="D386" s="67">
        <v>0.33333333333333331</v>
      </c>
      <c r="E386" s="65"/>
      <c r="F386" s="67"/>
      <c r="G386" s="66" t="s">
        <v>511</v>
      </c>
      <c r="H386" s="84" t="s">
        <v>510</v>
      </c>
    </row>
    <row r="387" spans="1:8" ht="14">
      <c r="A387" s="68" t="s">
        <v>233</v>
      </c>
      <c r="B387" s="64" t="s">
        <v>578</v>
      </c>
      <c r="C387" s="65">
        <v>43988</v>
      </c>
      <c r="D387" s="67">
        <v>0.33333333333333331</v>
      </c>
      <c r="E387" s="65"/>
      <c r="F387" s="67"/>
      <c r="G387" s="66" t="s">
        <v>511</v>
      </c>
      <c r="H387" s="84" t="s">
        <v>510</v>
      </c>
    </row>
    <row r="388" spans="1:8" ht="14">
      <c r="A388" s="68" t="s">
        <v>719</v>
      </c>
      <c r="B388" s="64" t="s">
        <v>578</v>
      </c>
      <c r="C388" s="65">
        <v>43988</v>
      </c>
      <c r="D388" s="67">
        <v>0.38194444444444442</v>
      </c>
      <c r="E388" s="65"/>
      <c r="F388" s="67"/>
      <c r="G388" s="66" t="s">
        <v>511</v>
      </c>
      <c r="H388" s="84" t="s">
        <v>510</v>
      </c>
    </row>
    <row r="389" spans="1:8" ht="14">
      <c r="A389" s="68" t="s">
        <v>720</v>
      </c>
      <c r="B389" s="64" t="s">
        <v>578</v>
      </c>
      <c r="C389" s="65">
        <v>43988</v>
      </c>
      <c r="D389" s="67">
        <v>0.38194444444444442</v>
      </c>
      <c r="E389" s="65"/>
      <c r="F389" s="67"/>
      <c r="G389" s="66" t="s">
        <v>511</v>
      </c>
      <c r="H389" s="84" t="s">
        <v>510</v>
      </c>
    </row>
    <row r="390" spans="1:8" ht="14">
      <c r="A390" s="68" t="s">
        <v>541</v>
      </c>
      <c r="B390" s="64" t="s">
        <v>578</v>
      </c>
      <c r="C390" s="65">
        <v>43988</v>
      </c>
      <c r="D390" s="67">
        <v>0.38194444444444442</v>
      </c>
      <c r="E390" s="65"/>
      <c r="F390" s="67"/>
      <c r="G390" s="66" t="s">
        <v>511</v>
      </c>
      <c r="H390" s="84" t="s">
        <v>510</v>
      </c>
    </row>
    <row r="391" spans="1:8" ht="14">
      <c r="A391" s="68" t="s">
        <v>823</v>
      </c>
      <c r="B391" s="64" t="s">
        <v>578</v>
      </c>
      <c r="C391" s="65">
        <v>43988</v>
      </c>
      <c r="D391" s="67">
        <v>0.38194444444444442</v>
      </c>
      <c r="E391" s="65"/>
      <c r="F391" s="67"/>
      <c r="G391" s="66" t="s">
        <v>511</v>
      </c>
      <c r="H391" s="84" t="s">
        <v>510</v>
      </c>
    </row>
    <row r="392" spans="1:8" ht="14">
      <c r="A392" s="68" t="s">
        <v>712</v>
      </c>
      <c r="B392" s="64" t="s">
        <v>578</v>
      </c>
      <c r="C392" s="65">
        <v>43988</v>
      </c>
      <c r="D392" s="67">
        <v>0.38194444444444442</v>
      </c>
      <c r="E392" s="65"/>
      <c r="F392" s="67"/>
      <c r="G392" s="66" t="s">
        <v>511</v>
      </c>
      <c r="H392" s="84" t="s">
        <v>510</v>
      </c>
    </row>
    <row r="393" spans="1:8" ht="14">
      <c r="A393" s="68" t="s">
        <v>664</v>
      </c>
      <c r="B393" s="64" t="s">
        <v>578</v>
      </c>
      <c r="C393" s="65">
        <v>43988</v>
      </c>
      <c r="D393" s="67">
        <v>0.38194444444444442</v>
      </c>
      <c r="E393" s="65"/>
      <c r="F393" s="67"/>
      <c r="G393" s="66" t="s">
        <v>511</v>
      </c>
      <c r="H393" s="84" t="s">
        <v>510</v>
      </c>
    </row>
    <row r="394" spans="1:8" ht="14">
      <c r="A394" s="68" t="s">
        <v>568</v>
      </c>
      <c r="B394" s="64" t="s">
        <v>578</v>
      </c>
      <c r="C394" s="65">
        <v>43987</v>
      </c>
      <c r="D394" s="67">
        <v>0.29166666666666669</v>
      </c>
      <c r="E394" s="65">
        <v>43989</v>
      </c>
      <c r="F394" s="67">
        <v>0.29166666666666669</v>
      </c>
      <c r="G394" s="66" t="s">
        <v>511</v>
      </c>
      <c r="H394" s="84" t="s">
        <v>513</v>
      </c>
    </row>
    <row r="395" spans="1:8" ht="14">
      <c r="A395" s="68" t="s">
        <v>567</v>
      </c>
      <c r="B395" s="64" t="s">
        <v>578</v>
      </c>
      <c r="C395" s="65">
        <v>43987</v>
      </c>
      <c r="D395" s="67">
        <v>0.29166666666666669</v>
      </c>
      <c r="E395" s="65">
        <v>43989</v>
      </c>
      <c r="F395" s="67">
        <v>0.29166666666666669</v>
      </c>
      <c r="G395" s="66" t="s">
        <v>511</v>
      </c>
      <c r="H395" s="84" t="s">
        <v>513</v>
      </c>
    </row>
    <row r="396" spans="1:8" ht="14">
      <c r="A396" s="68" t="s">
        <v>824</v>
      </c>
      <c r="B396" s="64" t="s">
        <v>578</v>
      </c>
      <c r="C396" s="65">
        <v>43987</v>
      </c>
      <c r="D396" s="67">
        <v>0.29166666666666669</v>
      </c>
      <c r="E396" s="65">
        <v>43989</v>
      </c>
      <c r="F396" s="67">
        <v>0.29166666666666669</v>
      </c>
      <c r="G396" s="66" t="s">
        <v>511</v>
      </c>
      <c r="H396" s="84" t="s">
        <v>513</v>
      </c>
    </row>
    <row r="397" spans="1:8" ht="14">
      <c r="A397" s="68" t="s">
        <v>566</v>
      </c>
      <c r="B397" s="64" t="s">
        <v>578</v>
      </c>
      <c r="C397" s="65">
        <v>43987</v>
      </c>
      <c r="D397" s="67">
        <v>0.29166666666666669</v>
      </c>
      <c r="E397" s="65">
        <v>43989</v>
      </c>
      <c r="F397" s="67">
        <v>0.29166666666666669</v>
      </c>
      <c r="G397" s="66" t="s">
        <v>511</v>
      </c>
      <c r="H397" s="84" t="s">
        <v>513</v>
      </c>
    </row>
    <row r="398" spans="1:8" ht="14">
      <c r="A398" s="68" t="s">
        <v>282</v>
      </c>
      <c r="B398" s="64" t="s">
        <v>578</v>
      </c>
      <c r="C398" s="65">
        <v>43987</v>
      </c>
      <c r="D398" s="67">
        <v>0.29166666666666669</v>
      </c>
      <c r="E398" s="65">
        <v>43989</v>
      </c>
      <c r="F398" s="67">
        <v>0.29166666666666669</v>
      </c>
      <c r="G398" s="66" t="s">
        <v>511</v>
      </c>
      <c r="H398" s="84" t="s">
        <v>513</v>
      </c>
    </row>
    <row r="399" spans="1:8" ht="14">
      <c r="A399" s="68" t="s">
        <v>565</v>
      </c>
      <c r="B399" s="64" t="s">
        <v>578</v>
      </c>
      <c r="C399" s="65">
        <v>43987</v>
      </c>
      <c r="D399" s="67">
        <v>0.29166666666666669</v>
      </c>
      <c r="E399" s="65">
        <v>43989</v>
      </c>
      <c r="F399" s="67">
        <v>0.29166666666666669</v>
      </c>
      <c r="G399" s="66" t="s">
        <v>511</v>
      </c>
      <c r="H399" s="84" t="s">
        <v>513</v>
      </c>
    </row>
    <row r="400" spans="1:8" ht="14">
      <c r="A400" s="68" t="s">
        <v>584</v>
      </c>
      <c r="B400" s="64" t="s">
        <v>578</v>
      </c>
      <c r="C400" s="65">
        <v>43987</v>
      </c>
      <c r="D400" s="67">
        <v>0.29166666666666669</v>
      </c>
      <c r="E400" s="65">
        <v>43989</v>
      </c>
      <c r="F400" s="67">
        <v>0.29166666666666669</v>
      </c>
      <c r="G400" s="66" t="s">
        <v>511</v>
      </c>
      <c r="H400" s="84" t="s">
        <v>513</v>
      </c>
    </row>
    <row r="401" spans="1:8" ht="14">
      <c r="A401" s="68" t="s">
        <v>582</v>
      </c>
      <c r="B401" s="64" t="s">
        <v>578</v>
      </c>
      <c r="C401" s="65">
        <v>43987</v>
      </c>
      <c r="D401" s="67">
        <v>0.29166666666666669</v>
      </c>
      <c r="E401" s="65">
        <v>43989</v>
      </c>
      <c r="F401" s="67">
        <v>0.29166666666666669</v>
      </c>
      <c r="G401" s="66" t="s">
        <v>511</v>
      </c>
      <c r="H401" s="84" t="s">
        <v>513</v>
      </c>
    </row>
    <row r="402" spans="1:8" ht="14">
      <c r="A402" s="68" t="s">
        <v>583</v>
      </c>
      <c r="B402" s="64" t="s">
        <v>578</v>
      </c>
      <c r="C402" s="65">
        <v>43987</v>
      </c>
      <c r="D402" s="67">
        <v>0.29166666666666669</v>
      </c>
      <c r="E402" s="65">
        <v>43989</v>
      </c>
      <c r="F402" s="67">
        <v>0.29166666666666669</v>
      </c>
      <c r="G402" s="66" t="s">
        <v>511</v>
      </c>
      <c r="H402" s="84" t="s">
        <v>513</v>
      </c>
    </row>
    <row r="403" spans="1:8" ht="14">
      <c r="A403" s="68" t="s">
        <v>564</v>
      </c>
      <c r="B403" s="64" t="s">
        <v>578</v>
      </c>
      <c r="C403" s="65">
        <v>43987</v>
      </c>
      <c r="D403" s="67">
        <v>0.29166666666666669</v>
      </c>
      <c r="E403" s="65">
        <v>43989</v>
      </c>
      <c r="F403" s="67">
        <v>0.29166666666666669</v>
      </c>
      <c r="G403" s="66" t="s">
        <v>511</v>
      </c>
      <c r="H403" s="84" t="s">
        <v>513</v>
      </c>
    </row>
    <row r="404" spans="1:8" ht="14">
      <c r="A404" s="68" t="s">
        <v>620</v>
      </c>
      <c r="B404" s="64" t="s">
        <v>578</v>
      </c>
      <c r="C404" s="65">
        <v>43988</v>
      </c>
      <c r="D404" s="67">
        <v>0.33333333333333331</v>
      </c>
      <c r="E404" s="65"/>
      <c r="F404" s="67"/>
      <c r="G404" s="66" t="s">
        <v>511</v>
      </c>
      <c r="H404" s="84" t="s">
        <v>510</v>
      </c>
    </row>
    <row r="405" spans="1:8" ht="14">
      <c r="A405" s="68" t="s">
        <v>825</v>
      </c>
      <c r="B405" s="64" t="s">
        <v>578</v>
      </c>
      <c r="C405" s="65">
        <v>43988</v>
      </c>
      <c r="D405" s="67">
        <v>0.33333333333333331</v>
      </c>
      <c r="E405" s="65"/>
      <c r="F405" s="67"/>
      <c r="G405" s="66" t="s">
        <v>511</v>
      </c>
      <c r="H405" s="84" t="s">
        <v>510</v>
      </c>
    </row>
    <row r="406" spans="1:8" ht="14">
      <c r="A406" s="68" t="s">
        <v>670</v>
      </c>
      <c r="B406" s="64" t="s">
        <v>578</v>
      </c>
      <c r="C406" s="65">
        <v>43988</v>
      </c>
      <c r="D406" s="67">
        <v>0.33333333333333331</v>
      </c>
      <c r="E406" s="65"/>
      <c r="F406" s="67"/>
      <c r="G406" s="66" t="s">
        <v>511</v>
      </c>
      <c r="H406" s="84" t="s">
        <v>510</v>
      </c>
    </row>
    <row r="407" spans="1:8" ht="14">
      <c r="A407" s="68" t="s">
        <v>656</v>
      </c>
      <c r="B407" s="64" t="s">
        <v>578</v>
      </c>
      <c r="C407" s="65">
        <v>43988</v>
      </c>
      <c r="D407" s="67">
        <v>0.33333333333333331</v>
      </c>
      <c r="E407" s="65"/>
      <c r="F407" s="67"/>
      <c r="G407" s="66" t="s">
        <v>511</v>
      </c>
      <c r="H407" s="84" t="s">
        <v>510</v>
      </c>
    </row>
    <row r="408" spans="1:8" ht="14">
      <c r="A408" s="68" t="s">
        <v>636</v>
      </c>
      <c r="B408" s="64" t="s">
        <v>578</v>
      </c>
      <c r="C408" s="65">
        <v>43988</v>
      </c>
      <c r="D408" s="67">
        <v>0.33333333333333331</v>
      </c>
      <c r="E408" s="65"/>
      <c r="F408" s="67"/>
      <c r="G408" s="66" t="s">
        <v>511</v>
      </c>
      <c r="H408" s="84" t="s">
        <v>510</v>
      </c>
    </row>
    <row r="409" spans="1:8" ht="14">
      <c r="A409" s="68" t="s">
        <v>826</v>
      </c>
      <c r="B409" s="64" t="s">
        <v>578</v>
      </c>
      <c r="C409" s="65">
        <v>43988</v>
      </c>
      <c r="D409" s="67">
        <v>0.33333333333333331</v>
      </c>
      <c r="E409" s="65"/>
      <c r="F409" s="67"/>
      <c r="G409" s="66" t="s">
        <v>511</v>
      </c>
      <c r="H409" s="84" t="s">
        <v>510</v>
      </c>
    </row>
    <row r="410" spans="1:8" ht="14">
      <c r="A410" s="68" t="s">
        <v>537</v>
      </c>
      <c r="B410" s="64" t="s">
        <v>578</v>
      </c>
      <c r="C410" s="65">
        <v>43988</v>
      </c>
      <c r="D410" s="67">
        <v>0.33333333333333331</v>
      </c>
      <c r="E410" s="65"/>
      <c r="F410" s="67"/>
      <c r="G410" s="66" t="s">
        <v>511</v>
      </c>
      <c r="H410" s="84" t="s">
        <v>510</v>
      </c>
    </row>
    <row r="411" spans="1:8" ht="14">
      <c r="A411" s="68" t="s">
        <v>697</v>
      </c>
      <c r="B411" s="64" t="s">
        <v>578</v>
      </c>
      <c r="C411" s="65">
        <v>43988</v>
      </c>
      <c r="D411" s="67">
        <v>0.33333333333333331</v>
      </c>
      <c r="E411" s="65"/>
      <c r="F411" s="67"/>
      <c r="G411" s="66" t="s">
        <v>511</v>
      </c>
      <c r="H411" s="84" t="s">
        <v>510</v>
      </c>
    </row>
    <row r="412" spans="1:8" ht="14">
      <c r="A412" s="68" t="s">
        <v>696</v>
      </c>
      <c r="B412" s="64" t="s">
        <v>578</v>
      </c>
      <c r="C412" s="65">
        <v>43988</v>
      </c>
      <c r="D412" s="67">
        <v>0.33333333333333331</v>
      </c>
      <c r="E412" s="65"/>
      <c r="F412" s="67"/>
      <c r="G412" s="66" t="s">
        <v>511</v>
      </c>
      <c r="H412" s="84" t="s">
        <v>510</v>
      </c>
    </row>
    <row r="413" spans="1:8" ht="14">
      <c r="A413" s="68" t="s">
        <v>268</v>
      </c>
      <c r="B413" s="64" t="s">
        <v>578</v>
      </c>
      <c r="C413" s="65">
        <v>43988</v>
      </c>
      <c r="D413" s="67">
        <v>0.33333333333333331</v>
      </c>
      <c r="E413" s="65"/>
      <c r="F413" s="67"/>
      <c r="G413" s="66" t="s">
        <v>511</v>
      </c>
      <c r="H413" s="84" t="s">
        <v>510</v>
      </c>
    </row>
    <row r="414" spans="1:8" ht="14">
      <c r="A414" s="68" t="s">
        <v>231</v>
      </c>
      <c r="B414" s="64" t="s">
        <v>578</v>
      </c>
      <c r="C414" s="65">
        <v>43988</v>
      </c>
      <c r="D414" s="67">
        <v>0.33333333333333331</v>
      </c>
      <c r="E414" s="65"/>
      <c r="F414" s="67"/>
      <c r="G414" s="66" t="s">
        <v>511</v>
      </c>
      <c r="H414" s="84" t="s">
        <v>510</v>
      </c>
    </row>
    <row r="415" spans="1:8" ht="14">
      <c r="A415" s="68" t="s">
        <v>573</v>
      </c>
      <c r="B415" s="64" t="s">
        <v>578</v>
      </c>
      <c r="C415" s="65">
        <v>43988</v>
      </c>
      <c r="D415" s="67">
        <v>0.33333333333333331</v>
      </c>
      <c r="E415" s="65"/>
      <c r="F415" s="67"/>
      <c r="G415" s="66" t="s">
        <v>511</v>
      </c>
      <c r="H415" s="84" t="s">
        <v>510</v>
      </c>
    </row>
    <row r="416" spans="1:8" ht="14">
      <c r="A416" s="68" t="s">
        <v>572</v>
      </c>
      <c r="B416" s="64" t="s">
        <v>578</v>
      </c>
      <c r="C416" s="65">
        <v>43988</v>
      </c>
      <c r="D416" s="67">
        <v>0.33333333333333331</v>
      </c>
      <c r="E416" s="65"/>
      <c r="F416" s="67"/>
      <c r="G416" s="66" t="s">
        <v>511</v>
      </c>
      <c r="H416" s="84" t="s">
        <v>510</v>
      </c>
    </row>
    <row r="417" spans="1:8" ht="14">
      <c r="A417" s="68" t="s">
        <v>571</v>
      </c>
      <c r="B417" s="64" t="s">
        <v>578</v>
      </c>
      <c r="C417" s="65">
        <v>43988</v>
      </c>
      <c r="D417" s="67">
        <v>0.33333333333333331</v>
      </c>
      <c r="E417" s="65"/>
      <c r="F417" s="67"/>
      <c r="G417" s="66" t="s">
        <v>511</v>
      </c>
      <c r="H417" s="84" t="s">
        <v>510</v>
      </c>
    </row>
    <row r="418" spans="1:8" ht="14">
      <c r="A418" s="68" t="s">
        <v>228</v>
      </c>
      <c r="B418" s="64" t="s">
        <v>578</v>
      </c>
      <c r="C418" s="65">
        <v>43988</v>
      </c>
      <c r="D418" s="67">
        <v>0.33333333333333331</v>
      </c>
      <c r="E418" s="65"/>
      <c r="F418" s="67"/>
      <c r="G418" s="66" t="s">
        <v>511</v>
      </c>
      <c r="H418" s="84" t="s">
        <v>510</v>
      </c>
    </row>
    <row r="419" spans="1:8" ht="14">
      <c r="A419" s="68" t="s">
        <v>219</v>
      </c>
      <c r="B419" s="64" t="s">
        <v>578</v>
      </c>
      <c r="C419" s="65">
        <v>43988</v>
      </c>
      <c r="D419" s="67">
        <v>0.33333333333333331</v>
      </c>
      <c r="E419" s="65"/>
      <c r="F419" s="67"/>
      <c r="G419" s="66" t="s">
        <v>511</v>
      </c>
      <c r="H419" s="84" t="s">
        <v>510</v>
      </c>
    </row>
    <row r="420" spans="1:8" ht="14">
      <c r="A420" s="68" t="s">
        <v>539</v>
      </c>
      <c r="B420" s="64" t="s">
        <v>578</v>
      </c>
      <c r="C420" s="65">
        <v>43988</v>
      </c>
      <c r="D420" s="67">
        <v>0.33333333333333331</v>
      </c>
      <c r="E420" s="65"/>
      <c r="F420" s="67"/>
      <c r="G420" s="66" t="s">
        <v>511</v>
      </c>
      <c r="H420" s="84" t="s">
        <v>510</v>
      </c>
    </row>
    <row r="421" spans="1:8" ht="14">
      <c r="A421" s="68" t="s">
        <v>215</v>
      </c>
      <c r="B421" s="64" t="s">
        <v>578</v>
      </c>
      <c r="C421" s="65">
        <v>43988</v>
      </c>
      <c r="D421" s="67">
        <v>0.5</v>
      </c>
      <c r="E421" s="65"/>
      <c r="F421" s="67"/>
      <c r="G421" s="66" t="s">
        <v>511</v>
      </c>
      <c r="H421" s="84" t="s">
        <v>510</v>
      </c>
    </row>
    <row r="422" spans="1:8" ht="14">
      <c r="A422" s="68" t="s">
        <v>604</v>
      </c>
      <c r="B422" s="64" t="s">
        <v>578</v>
      </c>
      <c r="C422" s="65">
        <v>43988</v>
      </c>
      <c r="D422" s="67">
        <v>0.3888888888888889</v>
      </c>
      <c r="E422" s="65">
        <v>43989</v>
      </c>
      <c r="F422" s="67">
        <v>0.20833333333333334</v>
      </c>
      <c r="G422" s="66" t="s">
        <v>511</v>
      </c>
      <c r="H422" s="84" t="s">
        <v>513</v>
      </c>
    </row>
    <row r="423" spans="1:8" ht="14">
      <c r="A423" s="68" t="s">
        <v>624</v>
      </c>
      <c r="B423" s="64" t="s">
        <v>578</v>
      </c>
      <c r="C423" s="65">
        <v>43988</v>
      </c>
      <c r="D423" s="67">
        <v>0.36805555555555558</v>
      </c>
      <c r="E423" s="65"/>
      <c r="F423" s="67"/>
      <c r="G423" s="66" t="s">
        <v>511</v>
      </c>
      <c r="H423" s="84" t="s">
        <v>510</v>
      </c>
    </row>
    <row r="424" spans="1:8" ht="14">
      <c r="A424" s="68" t="s">
        <v>568</v>
      </c>
      <c r="B424" s="64" t="s">
        <v>578</v>
      </c>
      <c r="C424" s="65">
        <v>43987</v>
      </c>
      <c r="D424" s="67">
        <v>0.29444444444444445</v>
      </c>
      <c r="E424" s="65">
        <v>43989</v>
      </c>
      <c r="F424" s="67">
        <v>0.24652777777777779</v>
      </c>
      <c r="G424" s="66" t="s">
        <v>708</v>
      </c>
      <c r="H424" s="84" t="s">
        <v>513</v>
      </c>
    </row>
    <row r="425" spans="1:8" ht="14">
      <c r="A425" s="68" t="s">
        <v>567</v>
      </c>
      <c r="B425" s="64" t="s">
        <v>578</v>
      </c>
      <c r="C425" s="65">
        <v>43987</v>
      </c>
      <c r="D425" s="67">
        <v>0.29444444444444445</v>
      </c>
      <c r="E425" s="65">
        <v>43989</v>
      </c>
      <c r="F425" s="67">
        <v>0.24652777777777779</v>
      </c>
      <c r="G425" s="66" t="s">
        <v>708</v>
      </c>
      <c r="H425" s="84" t="s">
        <v>513</v>
      </c>
    </row>
    <row r="426" spans="1:8" ht="14">
      <c r="A426" s="68" t="s">
        <v>824</v>
      </c>
      <c r="B426" s="64" t="s">
        <v>578</v>
      </c>
      <c r="C426" s="65">
        <v>43987</v>
      </c>
      <c r="D426" s="67">
        <v>0.29444444444444445</v>
      </c>
      <c r="E426" s="65">
        <v>43989</v>
      </c>
      <c r="F426" s="67">
        <v>0.24652777777777779</v>
      </c>
      <c r="G426" s="66" t="s">
        <v>708</v>
      </c>
      <c r="H426" s="84" t="s">
        <v>513</v>
      </c>
    </row>
    <row r="427" spans="1:8" ht="14">
      <c r="A427" s="68" t="s">
        <v>566</v>
      </c>
      <c r="B427" s="64" t="s">
        <v>578</v>
      </c>
      <c r="C427" s="65">
        <v>43987</v>
      </c>
      <c r="D427" s="67">
        <v>0.29444444444444445</v>
      </c>
      <c r="E427" s="65">
        <v>43989</v>
      </c>
      <c r="F427" s="67">
        <v>0.24652777777777779</v>
      </c>
      <c r="G427" s="66" t="s">
        <v>708</v>
      </c>
      <c r="H427" s="84" t="s">
        <v>513</v>
      </c>
    </row>
    <row r="428" spans="1:8" ht="14">
      <c r="A428" s="68" t="s">
        <v>282</v>
      </c>
      <c r="B428" s="64" t="s">
        <v>578</v>
      </c>
      <c r="C428" s="65">
        <v>43987</v>
      </c>
      <c r="D428" s="67">
        <v>0.29444444444444445</v>
      </c>
      <c r="E428" s="65">
        <v>43989</v>
      </c>
      <c r="F428" s="67">
        <v>0.24652777777777779</v>
      </c>
      <c r="G428" s="66" t="s">
        <v>708</v>
      </c>
      <c r="H428" s="84" t="s">
        <v>513</v>
      </c>
    </row>
    <row r="429" spans="1:8" ht="14">
      <c r="A429" s="68" t="s">
        <v>565</v>
      </c>
      <c r="B429" s="64" t="s">
        <v>578</v>
      </c>
      <c r="C429" s="65">
        <v>43987</v>
      </c>
      <c r="D429" s="67">
        <v>0.29444444444444445</v>
      </c>
      <c r="E429" s="65">
        <v>43989</v>
      </c>
      <c r="F429" s="67">
        <v>0.24652777777777779</v>
      </c>
      <c r="G429" s="66" t="s">
        <v>708</v>
      </c>
      <c r="H429" s="84" t="s">
        <v>513</v>
      </c>
    </row>
    <row r="430" spans="1:8" ht="14">
      <c r="A430" s="68" t="s">
        <v>584</v>
      </c>
      <c r="B430" s="64" t="s">
        <v>578</v>
      </c>
      <c r="C430" s="65">
        <v>43987</v>
      </c>
      <c r="D430" s="67">
        <v>0.29444444444444445</v>
      </c>
      <c r="E430" s="65">
        <v>43989</v>
      </c>
      <c r="F430" s="67">
        <v>0.24652777777777779</v>
      </c>
      <c r="G430" s="66" t="s">
        <v>708</v>
      </c>
      <c r="H430" s="84" t="s">
        <v>513</v>
      </c>
    </row>
    <row r="431" spans="1:8" ht="14">
      <c r="A431" s="68" t="s">
        <v>583</v>
      </c>
      <c r="B431" s="64" t="s">
        <v>578</v>
      </c>
      <c r="C431" s="65">
        <v>43987</v>
      </c>
      <c r="D431" s="67">
        <v>0.29444444444444445</v>
      </c>
      <c r="E431" s="65">
        <v>43989</v>
      </c>
      <c r="F431" s="67">
        <v>0.24652777777777779</v>
      </c>
      <c r="G431" s="66" t="s">
        <v>708</v>
      </c>
      <c r="H431" s="84" t="s">
        <v>513</v>
      </c>
    </row>
    <row r="432" spans="1:8" ht="14">
      <c r="A432" s="68" t="s">
        <v>582</v>
      </c>
      <c r="B432" s="64" t="s">
        <v>578</v>
      </c>
      <c r="C432" s="65">
        <v>43987</v>
      </c>
      <c r="D432" s="67">
        <v>0.29444444444444445</v>
      </c>
      <c r="E432" s="65">
        <v>43989</v>
      </c>
      <c r="F432" s="67">
        <v>0.24652777777777779</v>
      </c>
      <c r="G432" s="66" t="s">
        <v>708</v>
      </c>
      <c r="H432" s="84" t="s">
        <v>513</v>
      </c>
    </row>
    <row r="433" spans="1:8" ht="14">
      <c r="A433" s="68" t="s">
        <v>564</v>
      </c>
      <c r="B433" s="64" t="s">
        <v>578</v>
      </c>
      <c r="C433" s="65">
        <v>43987</v>
      </c>
      <c r="D433" s="67">
        <v>0.29444444444444445</v>
      </c>
      <c r="E433" s="65">
        <v>43989</v>
      </c>
      <c r="F433" s="67">
        <v>0.24652777777777779</v>
      </c>
      <c r="G433" s="66" t="s">
        <v>708</v>
      </c>
      <c r="H433" s="84" t="s">
        <v>513</v>
      </c>
    </row>
    <row r="434" spans="1:8" ht="14">
      <c r="A434" s="68" t="s">
        <v>719</v>
      </c>
      <c r="B434" s="64" t="s">
        <v>578</v>
      </c>
      <c r="C434" s="65">
        <v>43988</v>
      </c>
      <c r="D434" s="67">
        <v>0.6875</v>
      </c>
      <c r="E434" s="65">
        <v>43989</v>
      </c>
      <c r="F434" s="67">
        <v>0.6875</v>
      </c>
      <c r="G434" s="66" t="s">
        <v>708</v>
      </c>
      <c r="H434" s="84" t="s">
        <v>513</v>
      </c>
    </row>
    <row r="435" spans="1:8" ht="14">
      <c r="A435" s="68" t="s">
        <v>720</v>
      </c>
      <c r="B435" s="64" t="s">
        <v>578</v>
      </c>
      <c r="C435" s="65">
        <v>43988</v>
      </c>
      <c r="D435" s="67">
        <v>0.6875</v>
      </c>
      <c r="E435" s="65">
        <v>43989</v>
      </c>
      <c r="F435" s="67">
        <v>0.6875</v>
      </c>
      <c r="G435" s="66" t="s">
        <v>708</v>
      </c>
      <c r="H435" s="84" t="s">
        <v>513</v>
      </c>
    </row>
    <row r="436" spans="1:8" ht="14">
      <c r="A436" s="68" t="s">
        <v>541</v>
      </c>
      <c r="B436" s="64" t="s">
        <v>578</v>
      </c>
      <c r="C436" s="65">
        <v>43988</v>
      </c>
      <c r="D436" s="67">
        <v>0.6875</v>
      </c>
      <c r="E436" s="65">
        <v>43989</v>
      </c>
      <c r="F436" s="67">
        <v>0.6875</v>
      </c>
      <c r="G436" s="66" t="s">
        <v>708</v>
      </c>
      <c r="H436" s="84" t="s">
        <v>513</v>
      </c>
    </row>
    <row r="437" spans="1:8" ht="14">
      <c r="A437" s="68" t="s">
        <v>604</v>
      </c>
      <c r="B437" s="64" t="s">
        <v>578</v>
      </c>
      <c r="C437" s="65">
        <v>43988</v>
      </c>
      <c r="D437" s="67">
        <v>0.33333333333333331</v>
      </c>
      <c r="E437" s="65">
        <v>43989</v>
      </c>
      <c r="F437" s="67">
        <v>0.6875</v>
      </c>
      <c r="G437" s="66" t="s">
        <v>708</v>
      </c>
      <c r="H437" s="84" t="s">
        <v>513</v>
      </c>
    </row>
    <row r="438" spans="1:8" ht="14">
      <c r="A438" s="68" t="s">
        <v>225</v>
      </c>
      <c r="B438" s="64" t="s">
        <v>578</v>
      </c>
      <c r="C438" s="65">
        <v>43988</v>
      </c>
      <c r="D438" s="67">
        <v>0.45763888888888887</v>
      </c>
      <c r="E438" s="65"/>
      <c r="F438" s="67"/>
      <c r="G438" s="66" t="s">
        <v>511</v>
      </c>
      <c r="H438" s="84" t="s">
        <v>510</v>
      </c>
    </row>
    <row r="439" spans="1:8" ht="14">
      <c r="A439" s="68" t="s">
        <v>683</v>
      </c>
      <c r="B439" s="64" t="s">
        <v>578</v>
      </c>
      <c r="C439" s="65">
        <v>43989</v>
      </c>
      <c r="D439" s="67">
        <v>0.51388888888888895</v>
      </c>
      <c r="E439" s="65"/>
      <c r="F439" s="67"/>
      <c r="G439" s="66" t="s">
        <v>511</v>
      </c>
      <c r="H439" s="84" t="s">
        <v>510</v>
      </c>
    </row>
    <row r="440" spans="1:8" ht="14">
      <c r="A440" s="68" t="s">
        <v>717</v>
      </c>
      <c r="B440" s="64" t="s">
        <v>578</v>
      </c>
      <c r="C440" s="65">
        <v>43989</v>
      </c>
      <c r="D440" s="67">
        <v>0.51388888888888895</v>
      </c>
      <c r="E440" s="65"/>
      <c r="F440" s="67"/>
      <c r="G440" s="66" t="s">
        <v>511</v>
      </c>
      <c r="H440" s="84" t="s">
        <v>510</v>
      </c>
    </row>
    <row r="441" spans="1:8" ht="14">
      <c r="A441" s="68" t="s">
        <v>648</v>
      </c>
      <c r="B441" s="64" t="s">
        <v>578</v>
      </c>
      <c r="C441" s="65">
        <v>43989</v>
      </c>
      <c r="D441" s="67">
        <v>0.51388888888888895</v>
      </c>
      <c r="E441" s="65"/>
      <c r="F441" s="67"/>
      <c r="G441" s="66" t="s">
        <v>511</v>
      </c>
      <c r="H441" s="84" t="s">
        <v>510</v>
      </c>
    </row>
    <row r="442" spans="1:8" ht="14">
      <c r="A442" s="68" t="s">
        <v>718</v>
      </c>
      <c r="B442" s="64" t="s">
        <v>578</v>
      </c>
      <c r="C442" s="65">
        <v>43989</v>
      </c>
      <c r="D442" s="67">
        <v>0.51388888888888895</v>
      </c>
      <c r="E442" s="65"/>
      <c r="F442" s="67"/>
      <c r="G442" s="66" t="s">
        <v>511</v>
      </c>
      <c r="H442" s="84" t="s">
        <v>510</v>
      </c>
    </row>
    <row r="443" spans="1:8" ht="14">
      <c r="A443" s="68" t="s">
        <v>684</v>
      </c>
      <c r="B443" s="64" t="s">
        <v>578</v>
      </c>
      <c r="C443" s="65">
        <v>43989</v>
      </c>
      <c r="D443" s="67">
        <v>0.51388888888888895</v>
      </c>
      <c r="E443" s="65"/>
      <c r="F443" s="67"/>
      <c r="G443" s="66" t="s">
        <v>511</v>
      </c>
      <c r="H443" s="84" t="s">
        <v>510</v>
      </c>
    </row>
    <row r="444" spans="1:8" ht="14">
      <c r="A444" s="68" t="s">
        <v>719</v>
      </c>
      <c r="B444" s="64" t="s">
        <v>578</v>
      </c>
      <c r="C444" s="65">
        <v>43989</v>
      </c>
      <c r="D444" s="67">
        <v>0.375</v>
      </c>
      <c r="E444" s="65"/>
      <c r="F444" s="67"/>
      <c r="G444" s="66" t="s">
        <v>511</v>
      </c>
      <c r="H444" s="84" t="s">
        <v>510</v>
      </c>
    </row>
    <row r="445" spans="1:8" ht="14">
      <c r="A445" s="68" t="s">
        <v>720</v>
      </c>
      <c r="B445" s="64" t="s">
        <v>578</v>
      </c>
      <c r="C445" s="65">
        <v>43989</v>
      </c>
      <c r="D445" s="67">
        <v>0.375</v>
      </c>
      <c r="E445" s="65"/>
      <c r="F445" s="67"/>
      <c r="G445" s="66" t="s">
        <v>511</v>
      </c>
      <c r="H445" s="84" t="s">
        <v>510</v>
      </c>
    </row>
    <row r="446" spans="1:8" ht="14">
      <c r="A446" s="68" t="s">
        <v>541</v>
      </c>
      <c r="B446" s="64" t="s">
        <v>578</v>
      </c>
      <c r="C446" s="65">
        <v>43989</v>
      </c>
      <c r="D446" s="67">
        <v>0.375</v>
      </c>
      <c r="E446" s="65"/>
      <c r="F446" s="67"/>
      <c r="G446" s="66" t="s">
        <v>511</v>
      </c>
      <c r="H446" s="84" t="s">
        <v>510</v>
      </c>
    </row>
    <row r="447" spans="1:8" ht="14">
      <c r="A447" s="68" t="s">
        <v>823</v>
      </c>
      <c r="B447" s="64" t="s">
        <v>578</v>
      </c>
      <c r="C447" s="65">
        <v>43989</v>
      </c>
      <c r="D447" s="67">
        <v>0.375</v>
      </c>
      <c r="E447" s="65"/>
      <c r="F447" s="67"/>
      <c r="G447" s="66" t="s">
        <v>511</v>
      </c>
      <c r="H447" s="84" t="s">
        <v>510</v>
      </c>
    </row>
    <row r="448" spans="1:8" ht="14">
      <c r="A448" s="68" t="s">
        <v>712</v>
      </c>
      <c r="B448" s="64" t="s">
        <v>578</v>
      </c>
      <c r="C448" s="65">
        <v>43989</v>
      </c>
      <c r="D448" s="67">
        <v>0.375</v>
      </c>
      <c r="E448" s="65"/>
      <c r="F448" s="67"/>
      <c r="G448" s="66" t="s">
        <v>511</v>
      </c>
      <c r="H448" s="84" t="s">
        <v>510</v>
      </c>
    </row>
    <row r="449" spans="1:8" ht="14">
      <c r="A449" s="68" t="s">
        <v>237</v>
      </c>
      <c r="B449" s="64" t="s">
        <v>578</v>
      </c>
      <c r="C449" s="65">
        <v>43989</v>
      </c>
      <c r="D449" s="67">
        <v>0.80555555555555547</v>
      </c>
      <c r="E449" s="65"/>
      <c r="F449" s="67"/>
      <c r="G449" s="66" t="s">
        <v>511</v>
      </c>
      <c r="H449" s="84" t="s">
        <v>510</v>
      </c>
    </row>
    <row r="450" spans="1:8" ht="14">
      <c r="A450" s="68" t="s">
        <v>252</v>
      </c>
      <c r="B450" s="64" t="s">
        <v>578</v>
      </c>
      <c r="C450" s="65">
        <v>43989</v>
      </c>
      <c r="D450" s="67">
        <v>0.80555555555555547</v>
      </c>
      <c r="E450" s="65"/>
      <c r="F450" s="67"/>
      <c r="G450" s="66" t="s">
        <v>511</v>
      </c>
      <c r="H450" s="84" t="s">
        <v>510</v>
      </c>
    </row>
    <row r="451" spans="1:8" ht="14">
      <c r="A451" s="68" t="s">
        <v>208</v>
      </c>
      <c r="B451" s="64" t="s">
        <v>578</v>
      </c>
      <c r="C451" s="65">
        <v>43989</v>
      </c>
      <c r="D451" s="67">
        <v>0.80555555555555547</v>
      </c>
      <c r="E451" s="65"/>
      <c r="F451" s="67"/>
      <c r="G451" s="66" t="s">
        <v>511</v>
      </c>
      <c r="H451" s="84" t="s">
        <v>510</v>
      </c>
    </row>
    <row r="452" spans="1:8" ht="14">
      <c r="A452" s="68" t="s">
        <v>654</v>
      </c>
      <c r="B452" s="64" t="s">
        <v>578</v>
      </c>
      <c r="C452" s="65">
        <v>43989</v>
      </c>
      <c r="D452" s="67">
        <v>0.80555555555555547</v>
      </c>
      <c r="E452" s="65"/>
      <c r="F452" s="67"/>
      <c r="G452" s="66" t="s">
        <v>511</v>
      </c>
      <c r="H452" s="84" t="s">
        <v>510</v>
      </c>
    </row>
    <row r="453" spans="1:8" ht="14">
      <c r="A453" s="68" t="s">
        <v>827</v>
      </c>
      <c r="B453" s="64" t="s">
        <v>578</v>
      </c>
      <c r="C453" s="65">
        <v>43989</v>
      </c>
      <c r="D453" s="67">
        <v>0.68055555555555547</v>
      </c>
      <c r="E453" s="65">
        <v>43990</v>
      </c>
      <c r="F453" s="67">
        <v>0.37361111111111112</v>
      </c>
      <c r="G453" s="66" t="s">
        <v>708</v>
      </c>
      <c r="H453" s="84" t="s">
        <v>513</v>
      </c>
    </row>
    <row r="454" spans="1:8" ht="14">
      <c r="A454" s="68" t="s">
        <v>516</v>
      </c>
      <c r="B454" s="64" t="s">
        <v>578</v>
      </c>
      <c r="C454" s="65">
        <v>43989</v>
      </c>
      <c r="D454" s="67">
        <v>0.68055555555555547</v>
      </c>
      <c r="E454" s="65"/>
      <c r="F454" s="67"/>
      <c r="G454" s="66" t="s">
        <v>708</v>
      </c>
      <c r="H454" s="84" t="s">
        <v>510</v>
      </c>
    </row>
    <row r="455" spans="1:8" ht="14">
      <c r="A455" s="68" t="s">
        <v>516</v>
      </c>
      <c r="B455" s="64" t="s">
        <v>578</v>
      </c>
      <c r="C455" s="65">
        <v>43989</v>
      </c>
      <c r="D455" s="67">
        <v>0.34722222222222227</v>
      </c>
      <c r="E455" s="65"/>
      <c r="F455" s="67"/>
      <c r="G455" s="66" t="s">
        <v>511</v>
      </c>
      <c r="H455" s="84" t="s">
        <v>510</v>
      </c>
    </row>
    <row r="456" spans="1:8" ht="14">
      <c r="A456" s="68" t="s">
        <v>243</v>
      </c>
      <c r="B456" s="64" t="s">
        <v>578</v>
      </c>
      <c r="C456" s="65">
        <v>43990</v>
      </c>
      <c r="D456" s="67">
        <v>0.51180555555555551</v>
      </c>
      <c r="E456" s="65"/>
      <c r="F456" s="67"/>
      <c r="G456" s="66" t="s">
        <v>511</v>
      </c>
      <c r="H456" s="84" t="s">
        <v>510</v>
      </c>
    </row>
    <row r="457" spans="1:8" ht="14">
      <c r="A457" s="68" t="s">
        <v>587</v>
      </c>
      <c r="B457" s="64" t="s">
        <v>578</v>
      </c>
      <c r="C457" s="65">
        <v>43990</v>
      </c>
      <c r="D457" s="67">
        <v>0.51180555555555551</v>
      </c>
      <c r="E457" s="65"/>
      <c r="F457" s="67"/>
      <c r="G457" s="66" t="s">
        <v>511</v>
      </c>
      <c r="H457" s="84" t="s">
        <v>510</v>
      </c>
    </row>
    <row r="458" spans="1:8" ht="14">
      <c r="A458" s="68" t="s">
        <v>520</v>
      </c>
      <c r="B458" s="64" t="s">
        <v>578</v>
      </c>
      <c r="C458" s="65">
        <v>43990</v>
      </c>
      <c r="D458" s="67">
        <v>0.51180555555555551</v>
      </c>
      <c r="E458" s="65"/>
      <c r="F458" s="67"/>
      <c r="G458" s="66" t="s">
        <v>511</v>
      </c>
      <c r="H458" s="84" t="s">
        <v>510</v>
      </c>
    </row>
    <row r="459" spans="1:8" ht="14">
      <c r="A459" s="68" t="s">
        <v>519</v>
      </c>
      <c r="B459" s="64" t="s">
        <v>578</v>
      </c>
      <c r="C459" s="65">
        <v>43990</v>
      </c>
      <c r="D459" s="67">
        <v>0.51180555555555551</v>
      </c>
      <c r="E459" s="65"/>
      <c r="F459" s="67"/>
      <c r="G459" s="66" t="s">
        <v>511</v>
      </c>
      <c r="H459" s="84" t="s">
        <v>510</v>
      </c>
    </row>
    <row r="460" spans="1:8" ht="14">
      <c r="A460" s="68" t="s">
        <v>518</v>
      </c>
      <c r="B460" s="64" t="s">
        <v>578</v>
      </c>
      <c r="C460" s="65">
        <v>43990</v>
      </c>
      <c r="D460" s="67">
        <v>0.51180555555555551</v>
      </c>
      <c r="E460" s="65"/>
      <c r="F460" s="67"/>
      <c r="G460" s="66" t="s">
        <v>511</v>
      </c>
      <c r="H460" s="84" t="s">
        <v>510</v>
      </c>
    </row>
    <row r="461" spans="1:8" ht="14">
      <c r="A461" s="68" t="s">
        <v>542</v>
      </c>
      <c r="B461" s="64" t="s">
        <v>578</v>
      </c>
      <c r="C461" s="65">
        <v>43990</v>
      </c>
      <c r="D461" s="67">
        <v>0.51180555555555551</v>
      </c>
      <c r="E461" s="65"/>
      <c r="F461" s="67"/>
      <c r="G461" s="66" t="s">
        <v>511</v>
      </c>
      <c r="H461" s="84" t="s">
        <v>510</v>
      </c>
    </row>
    <row r="462" spans="1:8" ht="14">
      <c r="A462" s="68" t="s">
        <v>652</v>
      </c>
      <c r="B462" s="64" t="s">
        <v>578</v>
      </c>
      <c r="C462" s="65">
        <v>43990</v>
      </c>
      <c r="D462" s="67">
        <v>0.51180555555555551</v>
      </c>
      <c r="E462" s="65"/>
      <c r="F462" s="67"/>
      <c r="G462" s="66" t="s">
        <v>511</v>
      </c>
      <c r="H462" s="84" t="s">
        <v>510</v>
      </c>
    </row>
    <row r="463" spans="1:8" ht="14">
      <c r="A463" s="68" t="s">
        <v>689</v>
      </c>
      <c r="B463" s="64" t="s">
        <v>578</v>
      </c>
      <c r="C463" s="65">
        <v>43990</v>
      </c>
      <c r="D463" s="67">
        <v>0.51180555555555551</v>
      </c>
      <c r="E463" s="65"/>
      <c r="F463" s="67"/>
      <c r="G463" s="66" t="s">
        <v>511</v>
      </c>
      <c r="H463" s="84" t="s">
        <v>510</v>
      </c>
    </row>
    <row r="464" spans="1:8" ht="14">
      <c r="A464" s="68" t="s">
        <v>646</v>
      </c>
      <c r="B464" s="64" t="s">
        <v>578</v>
      </c>
      <c r="C464" s="65">
        <v>43990</v>
      </c>
      <c r="D464" s="67">
        <v>0.51388888888888895</v>
      </c>
      <c r="E464" s="65"/>
      <c r="F464" s="67"/>
      <c r="G464" s="66" t="s">
        <v>511</v>
      </c>
      <c r="H464" s="84" t="s">
        <v>510</v>
      </c>
    </row>
    <row r="465" spans="1:8" ht="14">
      <c r="A465" s="68" t="s">
        <v>647</v>
      </c>
      <c r="B465" s="64" t="s">
        <v>578</v>
      </c>
      <c r="C465" s="65">
        <v>43990</v>
      </c>
      <c r="D465" s="67">
        <v>0.51388888888888895</v>
      </c>
      <c r="E465" s="65"/>
      <c r="F465" s="67"/>
      <c r="G465" s="66" t="s">
        <v>511</v>
      </c>
      <c r="H465" s="84" t="s">
        <v>510</v>
      </c>
    </row>
    <row r="466" spans="1:8" ht="14">
      <c r="A466" s="68" t="s">
        <v>609</v>
      </c>
      <c r="B466" s="64" t="s">
        <v>578</v>
      </c>
      <c r="C466" s="65">
        <v>43990</v>
      </c>
      <c r="D466" s="67">
        <v>0.51388888888888895</v>
      </c>
      <c r="E466" s="65"/>
      <c r="F466" s="67"/>
      <c r="G466" s="66" t="s">
        <v>511</v>
      </c>
      <c r="H466" s="84" t="s">
        <v>510</v>
      </c>
    </row>
    <row r="467" spans="1:8" ht="14">
      <c r="A467" s="68" t="s">
        <v>663</v>
      </c>
      <c r="B467" s="64" t="s">
        <v>578</v>
      </c>
      <c r="C467" s="65">
        <v>43990</v>
      </c>
      <c r="D467" s="67">
        <v>0.51388888888888895</v>
      </c>
      <c r="E467" s="65"/>
      <c r="F467" s="67"/>
      <c r="G467" s="66" t="s">
        <v>511</v>
      </c>
      <c r="H467" s="84" t="s">
        <v>510</v>
      </c>
    </row>
    <row r="468" spans="1:8" ht="14">
      <c r="A468" s="68" t="s">
        <v>662</v>
      </c>
      <c r="B468" s="64" t="s">
        <v>578</v>
      </c>
      <c r="C468" s="65">
        <v>43990</v>
      </c>
      <c r="D468" s="67">
        <v>0.51388888888888895</v>
      </c>
      <c r="E468" s="65"/>
      <c r="F468" s="67"/>
      <c r="G468" s="66" t="s">
        <v>511</v>
      </c>
      <c r="H468" s="84" t="s">
        <v>510</v>
      </c>
    </row>
    <row r="469" spans="1:8" ht="14">
      <c r="A469" s="68" t="s">
        <v>568</v>
      </c>
      <c r="B469" s="64" t="s">
        <v>578</v>
      </c>
      <c r="C469" s="65">
        <v>43990</v>
      </c>
      <c r="D469" s="67">
        <v>0.5395833333333333</v>
      </c>
      <c r="E469" s="65"/>
      <c r="F469" s="67"/>
      <c r="G469" s="66" t="s">
        <v>511</v>
      </c>
      <c r="H469" s="84" t="s">
        <v>510</v>
      </c>
    </row>
    <row r="470" spans="1:8" ht="14">
      <c r="A470" s="68" t="s">
        <v>567</v>
      </c>
      <c r="B470" s="64" t="s">
        <v>578</v>
      </c>
      <c r="C470" s="65">
        <v>43990</v>
      </c>
      <c r="D470" s="67">
        <v>0.5395833333333333</v>
      </c>
      <c r="E470" s="65"/>
      <c r="F470" s="67"/>
      <c r="G470" s="66" t="s">
        <v>511</v>
      </c>
      <c r="H470" s="84" t="s">
        <v>510</v>
      </c>
    </row>
    <row r="471" spans="1:8" ht="14">
      <c r="A471" s="68" t="s">
        <v>566</v>
      </c>
      <c r="B471" s="64" t="s">
        <v>578</v>
      </c>
      <c r="C471" s="65">
        <v>43990</v>
      </c>
      <c r="D471" s="67">
        <v>0.5395833333333333</v>
      </c>
      <c r="E471" s="65"/>
      <c r="F471" s="67"/>
      <c r="G471" s="66" t="s">
        <v>511</v>
      </c>
      <c r="H471" s="84" t="s">
        <v>510</v>
      </c>
    </row>
    <row r="472" spans="1:8" ht="14">
      <c r="A472" s="68" t="s">
        <v>565</v>
      </c>
      <c r="B472" s="64" t="s">
        <v>578</v>
      </c>
      <c r="C472" s="65">
        <v>43990</v>
      </c>
      <c r="D472" s="67">
        <v>0.5395833333333333</v>
      </c>
      <c r="E472" s="65"/>
      <c r="F472" s="67"/>
      <c r="G472" s="66" t="s">
        <v>511</v>
      </c>
      <c r="H472" s="84" t="s">
        <v>510</v>
      </c>
    </row>
    <row r="473" spans="1:8" ht="14">
      <c r="A473" s="68" t="s">
        <v>584</v>
      </c>
      <c r="B473" s="64" t="s">
        <v>578</v>
      </c>
      <c r="C473" s="65">
        <v>43990</v>
      </c>
      <c r="D473" s="67">
        <v>0.5395833333333333</v>
      </c>
      <c r="E473" s="65"/>
      <c r="F473" s="67"/>
      <c r="G473" s="66" t="s">
        <v>511</v>
      </c>
      <c r="H473" s="84" t="s">
        <v>510</v>
      </c>
    </row>
    <row r="474" spans="1:8" ht="14">
      <c r="A474" s="68" t="s">
        <v>583</v>
      </c>
      <c r="B474" s="64" t="s">
        <v>578</v>
      </c>
      <c r="C474" s="65">
        <v>43990</v>
      </c>
      <c r="D474" s="67">
        <v>0.5395833333333333</v>
      </c>
      <c r="E474" s="65"/>
      <c r="F474" s="67"/>
      <c r="G474" s="66" t="s">
        <v>511</v>
      </c>
      <c r="H474" s="84" t="s">
        <v>510</v>
      </c>
    </row>
    <row r="475" spans="1:8" ht="14">
      <c r="A475" s="68" t="s">
        <v>582</v>
      </c>
      <c r="B475" s="64" t="s">
        <v>578</v>
      </c>
      <c r="C475" s="65">
        <v>43990</v>
      </c>
      <c r="D475" s="67">
        <v>0.5395833333333333</v>
      </c>
      <c r="E475" s="65"/>
      <c r="F475" s="67"/>
      <c r="G475" s="66" t="s">
        <v>511</v>
      </c>
      <c r="H475" s="84" t="s">
        <v>510</v>
      </c>
    </row>
    <row r="476" spans="1:8" ht="14">
      <c r="A476" s="68" t="s">
        <v>564</v>
      </c>
      <c r="B476" s="64" t="s">
        <v>578</v>
      </c>
      <c r="C476" s="65">
        <v>43990</v>
      </c>
      <c r="D476" s="67">
        <v>0.5395833333333333</v>
      </c>
      <c r="E476" s="65"/>
      <c r="F476" s="67"/>
      <c r="G476" s="66" t="s">
        <v>511</v>
      </c>
      <c r="H476" s="84" t="s">
        <v>510</v>
      </c>
    </row>
    <row r="477" spans="1:8" ht="14">
      <c r="A477" s="68" t="s">
        <v>242</v>
      </c>
      <c r="B477" s="64" t="s">
        <v>578</v>
      </c>
      <c r="C477" s="65">
        <v>43990</v>
      </c>
      <c r="D477" s="67">
        <v>0.67013888888888884</v>
      </c>
      <c r="E477" s="65"/>
      <c r="F477" s="67"/>
      <c r="G477" s="66" t="s">
        <v>511</v>
      </c>
      <c r="H477" s="84" t="s">
        <v>510</v>
      </c>
    </row>
    <row r="478" spans="1:8" ht="14">
      <c r="A478" s="68" t="s">
        <v>632</v>
      </c>
      <c r="B478" s="64" t="s">
        <v>578</v>
      </c>
      <c r="C478" s="65">
        <v>43990</v>
      </c>
      <c r="D478" s="67">
        <v>0.67013888888888884</v>
      </c>
      <c r="E478" s="65"/>
      <c r="F478" s="67"/>
      <c r="G478" s="66" t="s">
        <v>511</v>
      </c>
      <c r="H478" s="84" t="s">
        <v>510</v>
      </c>
    </row>
    <row r="479" spans="1:8" ht="14">
      <c r="A479" s="68" t="s">
        <v>220</v>
      </c>
      <c r="B479" s="64" t="s">
        <v>578</v>
      </c>
      <c r="C479" s="65">
        <v>43990</v>
      </c>
      <c r="D479" s="67">
        <v>0.67013888888888884</v>
      </c>
      <c r="E479" s="65"/>
      <c r="F479" s="67"/>
      <c r="G479" s="66" t="s">
        <v>511</v>
      </c>
      <c r="H479" s="84" t="s">
        <v>510</v>
      </c>
    </row>
    <row r="480" spans="1:8" ht="14">
      <c r="A480" s="68" t="s">
        <v>605</v>
      </c>
      <c r="B480" s="64" t="s">
        <v>578</v>
      </c>
      <c r="C480" s="65">
        <v>43990</v>
      </c>
      <c r="D480" s="67">
        <v>0.67013888888888884</v>
      </c>
      <c r="E480" s="65"/>
      <c r="F480" s="67"/>
      <c r="G480" s="66" t="s">
        <v>511</v>
      </c>
      <c r="H480" s="84" t="s">
        <v>510</v>
      </c>
    </row>
    <row r="481" spans="1:8" ht="14">
      <c r="A481" s="68" t="s">
        <v>687</v>
      </c>
      <c r="B481" s="64" t="s">
        <v>578</v>
      </c>
      <c r="C481" s="65">
        <v>43990</v>
      </c>
      <c r="D481" s="67">
        <v>0.67013888888888884</v>
      </c>
      <c r="E481" s="65"/>
      <c r="F481" s="67"/>
      <c r="G481" s="66" t="s">
        <v>511</v>
      </c>
      <c r="H481" s="84" t="s">
        <v>510</v>
      </c>
    </row>
    <row r="482" spans="1:8" ht="14">
      <c r="A482" s="68" t="s">
        <v>633</v>
      </c>
      <c r="B482" s="64" t="s">
        <v>578</v>
      </c>
      <c r="C482" s="65">
        <v>43990</v>
      </c>
      <c r="D482" s="67">
        <v>0.67013888888888884</v>
      </c>
      <c r="E482" s="65"/>
      <c r="F482" s="67"/>
      <c r="G482" s="66" t="s">
        <v>511</v>
      </c>
      <c r="H482" s="84" t="s">
        <v>510</v>
      </c>
    </row>
    <row r="483" spans="1:8" ht="14">
      <c r="A483" s="68" t="s">
        <v>688</v>
      </c>
      <c r="B483" s="64" t="s">
        <v>578</v>
      </c>
      <c r="C483" s="65">
        <v>43990</v>
      </c>
      <c r="D483" s="67">
        <v>0.67013888888888884</v>
      </c>
      <c r="E483" s="65"/>
      <c r="F483" s="67"/>
      <c r="G483" s="66" t="s">
        <v>511</v>
      </c>
      <c r="H483" s="84" t="s">
        <v>510</v>
      </c>
    </row>
    <row r="484" spans="1:8" ht="14">
      <c r="A484" s="68" t="s">
        <v>828</v>
      </c>
      <c r="B484" s="64" t="s">
        <v>578</v>
      </c>
      <c r="C484" s="65">
        <v>43990</v>
      </c>
      <c r="D484" s="67">
        <v>0.67013888888888884</v>
      </c>
      <c r="E484" s="65"/>
      <c r="F484" s="67"/>
      <c r="G484" s="66" t="s">
        <v>511</v>
      </c>
      <c r="H484" s="84" t="s">
        <v>510</v>
      </c>
    </row>
    <row r="485" spans="1:8" ht="14">
      <c r="A485" s="68" t="s">
        <v>225</v>
      </c>
      <c r="B485" s="64" t="s">
        <v>578</v>
      </c>
      <c r="C485" s="65">
        <v>43991</v>
      </c>
      <c r="D485" s="67">
        <v>0.1388888888888889</v>
      </c>
      <c r="E485" s="65">
        <v>43992</v>
      </c>
      <c r="F485" s="67">
        <v>0.34722222222222227</v>
      </c>
      <c r="G485" s="66" t="s">
        <v>708</v>
      </c>
      <c r="H485" s="84" t="s">
        <v>513</v>
      </c>
    </row>
    <row r="486" spans="1:8" ht="14">
      <c r="A486" s="68" t="s">
        <v>236</v>
      </c>
      <c r="B486" s="64" t="s">
        <v>578</v>
      </c>
      <c r="C486" s="65">
        <v>43992</v>
      </c>
      <c r="D486" s="67">
        <v>0.63888888888888895</v>
      </c>
      <c r="E486" s="65"/>
      <c r="F486" s="67"/>
      <c r="G486" s="66" t="s">
        <v>511</v>
      </c>
      <c r="H486" s="84" t="s">
        <v>510</v>
      </c>
    </row>
    <row r="487" spans="1:8" ht="14">
      <c r="A487" s="68" t="s">
        <v>604</v>
      </c>
      <c r="B487" s="64" t="s">
        <v>578</v>
      </c>
      <c r="C487" s="65">
        <v>43992</v>
      </c>
      <c r="D487" s="67">
        <v>0.63888888888888895</v>
      </c>
      <c r="E487" s="65"/>
      <c r="F487" s="67"/>
      <c r="G487" s="66" t="s">
        <v>511</v>
      </c>
      <c r="H487" s="84" t="s">
        <v>510</v>
      </c>
    </row>
    <row r="488" spans="1:8" ht="14">
      <c r="A488" s="68" t="s">
        <v>637</v>
      </c>
      <c r="B488" s="64" t="s">
        <v>578</v>
      </c>
      <c r="C488" s="65">
        <v>43992</v>
      </c>
      <c r="D488" s="67">
        <v>0.63888888888888895</v>
      </c>
      <c r="E488" s="65"/>
      <c r="F488" s="67"/>
      <c r="G488" s="66" t="s">
        <v>511</v>
      </c>
      <c r="H488" s="84" t="s">
        <v>510</v>
      </c>
    </row>
    <row r="489" spans="1:8" ht="14">
      <c r="A489" s="68" t="s">
        <v>599</v>
      </c>
      <c r="B489" s="64" t="s">
        <v>578</v>
      </c>
      <c r="C489" s="65">
        <v>43992</v>
      </c>
      <c r="D489" s="67">
        <v>0.63888888888888895</v>
      </c>
      <c r="E489" s="65"/>
      <c r="F489" s="67"/>
      <c r="G489" s="66" t="s">
        <v>511</v>
      </c>
      <c r="H489" s="84" t="s">
        <v>510</v>
      </c>
    </row>
    <row r="490" spans="1:8" ht="14">
      <c r="A490" s="68" t="s">
        <v>802</v>
      </c>
      <c r="B490" s="64" t="s">
        <v>578</v>
      </c>
      <c r="C490" s="65">
        <v>43992</v>
      </c>
      <c r="D490" s="67">
        <v>0.43055555555555558</v>
      </c>
      <c r="E490" s="65"/>
      <c r="F490" s="67"/>
      <c r="G490" s="66" t="s">
        <v>511</v>
      </c>
      <c r="H490" s="84" t="s">
        <v>510</v>
      </c>
    </row>
    <row r="491" spans="1:8" ht="14">
      <c r="A491" s="68" t="s">
        <v>802</v>
      </c>
      <c r="B491" s="64" t="s">
        <v>578</v>
      </c>
      <c r="C491" s="65">
        <v>43992</v>
      </c>
      <c r="D491" s="67">
        <v>0.77708333333333324</v>
      </c>
      <c r="E491" s="65"/>
      <c r="F491" s="67"/>
      <c r="G491" s="66" t="s">
        <v>708</v>
      </c>
      <c r="H491" s="84" t="s">
        <v>510</v>
      </c>
    </row>
    <row r="492" spans="1:8" ht="14">
      <c r="A492" s="68" t="s">
        <v>189</v>
      </c>
      <c r="B492" s="64" t="s">
        <v>578</v>
      </c>
      <c r="C492" s="65">
        <v>43994</v>
      </c>
      <c r="D492" s="67">
        <v>0.52708333333333335</v>
      </c>
      <c r="E492" s="65">
        <v>43995</v>
      </c>
      <c r="F492" s="67">
        <v>0.25</v>
      </c>
      <c r="G492" s="66" t="s">
        <v>708</v>
      </c>
      <c r="H492" s="84" t="s">
        <v>513</v>
      </c>
    </row>
    <row r="493" spans="1:8" ht="14">
      <c r="A493" s="68" t="s">
        <v>569</v>
      </c>
      <c r="B493" s="64" t="s">
        <v>578</v>
      </c>
      <c r="C493" s="65">
        <v>43994</v>
      </c>
      <c r="D493" s="67">
        <v>0.52708333333333335</v>
      </c>
      <c r="E493" s="65">
        <v>43995</v>
      </c>
      <c r="F493" s="67">
        <v>0.25</v>
      </c>
      <c r="G493" s="66" t="s">
        <v>708</v>
      </c>
      <c r="H493" s="84" t="s">
        <v>513</v>
      </c>
    </row>
    <row r="494" spans="1:8" ht="14">
      <c r="A494" s="68" t="s">
        <v>225</v>
      </c>
      <c r="B494" s="64" t="s">
        <v>578</v>
      </c>
      <c r="C494" s="65">
        <v>43994</v>
      </c>
      <c r="D494" s="67">
        <v>0.44375000000000003</v>
      </c>
      <c r="E494" s="65">
        <v>43995</v>
      </c>
      <c r="F494" s="67">
        <v>0.25</v>
      </c>
      <c r="G494" s="66" t="s">
        <v>708</v>
      </c>
      <c r="H494" s="84" t="s">
        <v>513</v>
      </c>
    </row>
    <row r="495" spans="1:8" ht="14">
      <c r="A495" s="68" t="s">
        <v>532</v>
      </c>
      <c r="B495" s="64" t="s">
        <v>578</v>
      </c>
      <c r="C495" s="65">
        <v>43995</v>
      </c>
      <c r="D495" s="67">
        <v>0.90208333333333324</v>
      </c>
      <c r="E495" s="65">
        <v>43996</v>
      </c>
      <c r="F495" s="67">
        <v>0.25</v>
      </c>
      <c r="G495" s="66" t="s">
        <v>708</v>
      </c>
      <c r="H495" s="84" t="s">
        <v>513</v>
      </c>
    </row>
    <row r="496" spans="1:8" ht="14">
      <c r="A496" s="68" t="s">
        <v>187</v>
      </c>
      <c r="B496" s="64" t="s">
        <v>578</v>
      </c>
      <c r="C496" s="65">
        <v>43995</v>
      </c>
      <c r="D496" s="67">
        <v>0.90208333333333324</v>
      </c>
      <c r="E496" s="65">
        <v>43996</v>
      </c>
      <c r="F496" s="67">
        <v>0.25</v>
      </c>
      <c r="G496" s="66" t="s">
        <v>708</v>
      </c>
      <c r="H496" s="84" t="s">
        <v>513</v>
      </c>
    </row>
    <row r="497" spans="1:8" ht="14">
      <c r="A497" s="68" t="s">
        <v>723</v>
      </c>
      <c r="B497" s="64" t="s">
        <v>578</v>
      </c>
      <c r="C497" s="65">
        <v>43996</v>
      </c>
      <c r="D497" s="67">
        <v>0.97083333333333333</v>
      </c>
      <c r="E497" s="65">
        <v>43998</v>
      </c>
      <c r="F497" s="67">
        <v>0.25</v>
      </c>
      <c r="G497" s="66" t="s">
        <v>708</v>
      </c>
      <c r="H497" s="84" t="s">
        <v>513</v>
      </c>
    </row>
    <row r="498" spans="1:8" ht="14">
      <c r="A498" s="68" t="s">
        <v>829</v>
      </c>
      <c r="B498" s="64" t="s">
        <v>578</v>
      </c>
      <c r="C498" s="65">
        <v>43996</v>
      </c>
      <c r="D498" s="67">
        <v>0.97083333333333333</v>
      </c>
      <c r="E498" s="65">
        <v>43998</v>
      </c>
      <c r="F498" s="67">
        <v>0.29166666666666702</v>
      </c>
      <c r="G498" s="66" t="s">
        <v>708</v>
      </c>
      <c r="H498" s="84" t="s">
        <v>513</v>
      </c>
    </row>
    <row r="499" spans="1:8" ht="14">
      <c r="A499" s="68" t="s">
        <v>830</v>
      </c>
      <c r="B499" s="64" t="s">
        <v>578</v>
      </c>
      <c r="C499" s="65">
        <v>43996</v>
      </c>
      <c r="D499" s="67">
        <v>0.97083333333333333</v>
      </c>
      <c r="E499" s="65">
        <v>43998</v>
      </c>
      <c r="F499" s="67">
        <v>0.33333333333333298</v>
      </c>
      <c r="G499" s="66" t="s">
        <v>708</v>
      </c>
      <c r="H499" s="84" t="s">
        <v>513</v>
      </c>
    </row>
    <row r="500" spans="1:8" ht="14">
      <c r="A500" s="68" t="s">
        <v>540</v>
      </c>
      <c r="B500" s="64" t="s">
        <v>578</v>
      </c>
      <c r="C500" s="65">
        <v>43996</v>
      </c>
      <c r="D500" s="67">
        <v>0.97083333333333333</v>
      </c>
      <c r="E500" s="65">
        <v>43998</v>
      </c>
      <c r="F500" s="67">
        <v>0.25</v>
      </c>
      <c r="G500" s="66" t="s">
        <v>708</v>
      </c>
      <c r="H500" s="84" t="s">
        <v>513</v>
      </c>
    </row>
    <row r="501" spans="1:8" ht="14">
      <c r="A501" s="68" t="s">
        <v>514</v>
      </c>
      <c r="B501" s="64" t="s">
        <v>578</v>
      </c>
      <c r="C501" s="65">
        <v>43997</v>
      </c>
      <c r="D501" s="67">
        <v>0.84652777777777777</v>
      </c>
      <c r="E501" s="65">
        <v>43998</v>
      </c>
      <c r="F501" s="67">
        <v>0.25</v>
      </c>
      <c r="G501" s="66" t="s">
        <v>708</v>
      </c>
      <c r="H501" s="84" t="s">
        <v>513</v>
      </c>
    </row>
    <row r="502" spans="1:8" ht="14">
      <c r="A502" s="68" t="s">
        <v>528</v>
      </c>
      <c r="B502" s="64" t="s">
        <v>578</v>
      </c>
      <c r="C502" s="65">
        <v>43997</v>
      </c>
      <c r="D502" s="67">
        <v>0.84652777777777777</v>
      </c>
      <c r="E502" s="65">
        <v>43998</v>
      </c>
      <c r="F502" s="67">
        <v>0.25</v>
      </c>
      <c r="G502" s="66" t="s">
        <v>708</v>
      </c>
      <c r="H502" s="84" t="s">
        <v>513</v>
      </c>
    </row>
    <row r="503" spans="1:8" ht="14.9" customHeight="1">
      <c r="A503" s="68" t="s">
        <v>225</v>
      </c>
      <c r="B503" s="64" t="s">
        <v>578</v>
      </c>
      <c r="C503" s="65">
        <v>43997</v>
      </c>
      <c r="D503" s="67">
        <v>0.52708333333333335</v>
      </c>
      <c r="E503" s="65">
        <v>43998</v>
      </c>
      <c r="F503" s="67">
        <v>0.25</v>
      </c>
      <c r="G503" s="66" t="s">
        <v>708</v>
      </c>
      <c r="H503" s="84" t="s">
        <v>513</v>
      </c>
    </row>
    <row r="504" spans="1:8" ht="14.9" customHeight="1">
      <c r="A504" s="68" t="s">
        <v>831</v>
      </c>
      <c r="B504" s="64" t="s">
        <v>578</v>
      </c>
      <c r="C504" s="65">
        <v>43999</v>
      </c>
      <c r="D504" s="67">
        <v>1.3194444444444444E-2</v>
      </c>
      <c r="E504" s="65">
        <v>43999</v>
      </c>
      <c r="F504" s="67">
        <v>0.25</v>
      </c>
      <c r="G504" s="66" t="s">
        <v>708</v>
      </c>
      <c r="H504" s="84" t="s">
        <v>513</v>
      </c>
    </row>
    <row r="505" spans="1:8" ht="14.9" customHeight="1">
      <c r="A505" s="68" t="s">
        <v>580</v>
      </c>
      <c r="B505" s="64" t="s">
        <v>578</v>
      </c>
      <c r="C505" s="65">
        <v>43999</v>
      </c>
      <c r="D505" s="67">
        <v>1.3194444444444444E-2</v>
      </c>
      <c r="E505" s="65">
        <v>43999</v>
      </c>
      <c r="F505" s="67">
        <v>0.25</v>
      </c>
      <c r="G505" s="66" t="s">
        <v>708</v>
      </c>
      <c r="H505" s="84" t="s">
        <v>513</v>
      </c>
    </row>
    <row r="506" spans="1:8" ht="14.9" customHeight="1">
      <c r="A506" s="68" t="s">
        <v>832</v>
      </c>
      <c r="B506" s="64" t="s">
        <v>578</v>
      </c>
      <c r="C506" s="65">
        <v>43999</v>
      </c>
      <c r="D506" s="67">
        <v>1.3194444444444444E-2</v>
      </c>
      <c r="E506" s="65">
        <v>43999</v>
      </c>
      <c r="F506" s="67">
        <v>0.25</v>
      </c>
      <c r="G506" s="66" t="s">
        <v>708</v>
      </c>
      <c r="H506" s="84" t="s">
        <v>513</v>
      </c>
    </row>
    <row r="507" spans="1:8" ht="14.9" customHeight="1">
      <c r="A507" s="68" t="s">
        <v>598</v>
      </c>
      <c r="B507" s="64" t="s">
        <v>578</v>
      </c>
      <c r="C507" s="65">
        <v>43999</v>
      </c>
      <c r="D507" s="67">
        <v>1.3194444444444444E-2</v>
      </c>
      <c r="E507" s="65">
        <v>43999</v>
      </c>
      <c r="F507" s="67">
        <v>0.25</v>
      </c>
      <c r="G507" s="66" t="s">
        <v>708</v>
      </c>
      <c r="H507" s="84" t="s">
        <v>513</v>
      </c>
    </row>
    <row r="508" spans="1:8" ht="14">
      <c r="A508" s="68" t="s">
        <v>831</v>
      </c>
      <c r="B508" s="64" t="s">
        <v>578</v>
      </c>
      <c r="C508" s="65">
        <v>44001</v>
      </c>
      <c r="D508" s="67">
        <v>5.486111111111111E-2</v>
      </c>
      <c r="E508" s="65">
        <v>44001</v>
      </c>
      <c r="F508" s="67">
        <v>0.25</v>
      </c>
      <c r="G508" s="66" t="s">
        <v>708</v>
      </c>
      <c r="H508" s="84" t="s">
        <v>513</v>
      </c>
    </row>
    <row r="509" spans="1:8" ht="14">
      <c r="A509" s="68" t="s">
        <v>580</v>
      </c>
      <c r="B509" s="64" t="s">
        <v>578</v>
      </c>
      <c r="C509" s="65">
        <v>44001</v>
      </c>
      <c r="D509" s="67">
        <v>5.486111111111111E-2</v>
      </c>
      <c r="E509" s="65">
        <v>44001</v>
      </c>
      <c r="F509" s="67">
        <v>0.25</v>
      </c>
      <c r="G509" s="66" t="s">
        <v>708</v>
      </c>
      <c r="H509" s="84" t="s">
        <v>513</v>
      </c>
    </row>
    <row r="510" spans="1:8" ht="14">
      <c r="A510" s="68" t="s">
        <v>832</v>
      </c>
      <c r="B510" s="64" t="s">
        <v>578</v>
      </c>
      <c r="C510" s="65">
        <v>44001</v>
      </c>
      <c r="D510" s="67">
        <v>5.486111111111111E-2</v>
      </c>
      <c r="E510" s="65">
        <v>44001</v>
      </c>
      <c r="F510" s="67">
        <v>0.25</v>
      </c>
      <c r="G510" s="66" t="s">
        <v>708</v>
      </c>
      <c r="H510" s="84" t="s">
        <v>513</v>
      </c>
    </row>
    <row r="511" spans="1:8" ht="14">
      <c r="A511" s="68" t="s">
        <v>598</v>
      </c>
      <c r="B511" s="64" t="s">
        <v>578</v>
      </c>
      <c r="C511" s="65">
        <v>44001</v>
      </c>
      <c r="D511" s="67">
        <v>5.486111111111111E-2</v>
      </c>
      <c r="E511" s="65">
        <v>44001</v>
      </c>
      <c r="F511" s="67">
        <v>0.25</v>
      </c>
      <c r="G511" s="66" t="s">
        <v>708</v>
      </c>
      <c r="H511" s="84" t="s">
        <v>513</v>
      </c>
    </row>
    <row r="512" spans="1:8" ht="14">
      <c r="A512" s="68" t="s">
        <v>723</v>
      </c>
      <c r="B512" s="64" t="s">
        <v>578</v>
      </c>
      <c r="C512" s="65">
        <v>44001</v>
      </c>
      <c r="D512" s="67">
        <v>0.22152777777777777</v>
      </c>
      <c r="E512" s="65">
        <v>44003</v>
      </c>
      <c r="F512" s="67">
        <v>0.25</v>
      </c>
      <c r="G512" s="66" t="s">
        <v>708</v>
      </c>
      <c r="H512" s="84" t="s">
        <v>513</v>
      </c>
    </row>
    <row r="513" spans="1:8" ht="14">
      <c r="A513" s="68" t="s">
        <v>244</v>
      </c>
      <c r="B513" s="64" t="s">
        <v>578</v>
      </c>
      <c r="C513" s="65">
        <v>44001</v>
      </c>
      <c r="D513" s="67">
        <v>0.22152777777777777</v>
      </c>
      <c r="E513" s="65">
        <v>44003</v>
      </c>
      <c r="F513" s="67">
        <v>0.25</v>
      </c>
      <c r="G513" s="66" t="s">
        <v>708</v>
      </c>
      <c r="H513" s="84" t="s">
        <v>513</v>
      </c>
    </row>
    <row r="514" spans="1:8" ht="14">
      <c r="A514" s="68" t="s">
        <v>245</v>
      </c>
      <c r="B514" s="64" t="s">
        <v>578</v>
      </c>
      <c r="C514" s="65">
        <v>44001</v>
      </c>
      <c r="D514" s="67">
        <v>0.22152777777777777</v>
      </c>
      <c r="E514" s="65">
        <v>44003</v>
      </c>
      <c r="F514" s="67">
        <v>0.25</v>
      </c>
      <c r="G514" s="66" t="s">
        <v>708</v>
      </c>
      <c r="H514" s="84" t="s">
        <v>513</v>
      </c>
    </row>
    <row r="515" spans="1:8" ht="14">
      <c r="A515" s="68" t="s">
        <v>829</v>
      </c>
      <c r="B515" s="64" t="s">
        <v>578</v>
      </c>
      <c r="C515" s="65">
        <v>44001</v>
      </c>
      <c r="D515" s="67">
        <v>0.22152777777777777</v>
      </c>
      <c r="E515" s="65">
        <v>44003</v>
      </c>
      <c r="F515" s="67">
        <v>0.25</v>
      </c>
      <c r="G515" s="66" t="s">
        <v>708</v>
      </c>
      <c r="H515" s="84" t="s">
        <v>513</v>
      </c>
    </row>
    <row r="516" spans="1:8" ht="14">
      <c r="A516" s="68" t="s">
        <v>830</v>
      </c>
      <c r="B516" s="64" t="s">
        <v>578</v>
      </c>
      <c r="C516" s="65">
        <v>44001</v>
      </c>
      <c r="D516" s="67">
        <v>0.22152777777777777</v>
      </c>
      <c r="E516" s="65">
        <v>44003</v>
      </c>
      <c r="F516" s="67">
        <v>0.25</v>
      </c>
      <c r="G516" s="66" t="s">
        <v>708</v>
      </c>
      <c r="H516" s="84" t="s">
        <v>513</v>
      </c>
    </row>
    <row r="517" spans="1:8" ht="14">
      <c r="A517" s="68" t="s">
        <v>833</v>
      </c>
      <c r="B517" s="64" t="s">
        <v>578</v>
      </c>
      <c r="C517" s="65">
        <v>44001</v>
      </c>
      <c r="D517" s="67">
        <v>0.22152777777777777</v>
      </c>
      <c r="E517" s="65">
        <v>44003</v>
      </c>
      <c r="F517" s="67">
        <v>0.25</v>
      </c>
      <c r="G517" s="66" t="s">
        <v>708</v>
      </c>
      <c r="H517" s="84" t="s">
        <v>513</v>
      </c>
    </row>
    <row r="518" spans="1:8" ht="14">
      <c r="A518" s="68" t="s">
        <v>540</v>
      </c>
      <c r="B518" s="64" t="s">
        <v>578</v>
      </c>
      <c r="C518" s="65">
        <v>44001</v>
      </c>
      <c r="D518" s="67">
        <v>0.22152777777777777</v>
      </c>
      <c r="E518" s="65">
        <v>44003</v>
      </c>
      <c r="F518" s="67">
        <v>0.25</v>
      </c>
      <c r="G518" s="66" t="s">
        <v>708</v>
      </c>
      <c r="H518" s="84" t="s">
        <v>513</v>
      </c>
    </row>
    <row r="519" spans="1:8" ht="14">
      <c r="A519" s="68" t="s">
        <v>834</v>
      </c>
      <c r="B519" s="64" t="s">
        <v>578</v>
      </c>
      <c r="C519" s="65">
        <v>44001</v>
      </c>
      <c r="D519" s="67">
        <v>0.52708333333333335</v>
      </c>
      <c r="E519" s="65">
        <v>44005</v>
      </c>
      <c r="F519" s="67">
        <v>0.33333333333333331</v>
      </c>
      <c r="G519" s="66" t="s">
        <v>708</v>
      </c>
      <c r="H519" s="84" t="s">
        <v>513</v>
      </c>
    </row>
    <row r="520" spans="1:8" ht="14">
      <c r="A520" s="131" t="s">
        <v>268</v>
      </c>
      <c r="B520" s="64" t="s">
        <v>578</v>
      </c>
      <c r="C520" s="65">
        <v>44003</v>
      </c>
      <c r="D520" s="67">
        <v>0.90208333333333324</v>
      </c>
      <c r="E520" s="65">
        <v>44004</v>
      </c>
      <c r="F520" s="67">
        <v>0.25</v>
      </c>
      <c r="G520" s="66" t="s">
        <v>708</v>
      </c>
      <c r="H520" s="84" t="s">
        <v>513</v>
      </c>
    </row>
    <row r="521" spans="1:8" ht="14">
      <c r="A521" s="68" t="s">
        <v>228</v>
      </c>
      <c r="B521" s="64" t="s">
        <v>578</v>
      </c>
      <c r="C521" s="65">
        <v>44003</v>
      </c>
      <c r="D521" s="67">
        <v>0.90208333333333324</v>
      </c>
      <c r="E521" s="65">
        <v>44004</v>
      </c>
      <c r="F521" s="67">
        <v>0.25</v>
      </c>
      <c r="G521" s="66" t="s">
        <v>708</v>
      </c>
      <c r="H521" s="84" t="s">
        <v>513</v>
      </c>
    </row>
    <row r="522" spans="1:8" ht="14">
      <c r="A522" s="68" t="s">
        <v>219</v>
      </c>
      <c r="B522" s="64" t="s">
        <v>578</v>
      </c>
      <c r="C522" s="65">
        <v>44003</v>
      </c>
      <c r="D522" s="67">
        <v>0.90208333333333324</v>
      </c>
      <c r="E522" s="65">
        <v>44004</v>
      </c>
      <c r="F522" s="67">
        <v>0.25</v>
      </c>
      <c r="G522" s="66" t="s">
        <v>708</v>
      </c>
      <c r="H522" s="84" t="s">
        <v>513</v>
      </c>
    </row>
    <row r="523" spans="1:8" ht="14">
      <c r="A523" s="68" t="s">
        <v>607</v>
      </c>
      <c r="B523" s="64" t="s">
        <v>578</v>
      </c>
      <c r="C523" s="65">
        <v>44003</v>
      </c>
      <c r="D523" s="67">
        <v>0.27708333333333335</v>
      </c>
      <c r="E523" s="65">
        <v>44004</v>
      </c>
      <c r="F523" s="67">
        <v>0.88888888888888884</v>
      </c>
      <c r="G523" s="66" t="s">
        <v>708</v>
      </c>
      <c r="H523" s="84" t="s">
        <v>513</v>
      </c>
    </row>
    <row r="524" spans="1:8" ht="14">
      <c r="A524" s="68" t="s">
        <v>589</v>
      </c>
      <c r="B524" s="64" t="s">
        <v>578</v>
      </c>
      <c r="C524" s="65">
        <v>44003</v>
      </c>
      <c r="D524" s="67">
        <v>0.27708333333333335</v>
      </c>
      <c r="E524" s="65">
        <v>44004</v>
      </c>
      <c r="F524" s="67">
        <v>0.88888888888888884</v>
      </c>
      <c r="G524" s="66" t="s">
        <v>708</v>
      </c>
      <c r="H524" s="84" t="s">
        <v>513</v>
      </c>
    </row>
    <row r="525" spans="1:8" ht="14">
      <c r="A525" s="68" t="s">
        <v>563</v>
      </c>
      <c r="B525" s="64" t="s">
        <v>578</v>
      </c>
      <c r="C525" s="65">
        <v>44003</v>
      </c>
      <c r="D525" s="67">
        <v>0.65138888888888891</v>
      </c>
      <c r="E525" s="65">
        <v>44009</v>
      </c>
      <c r="F525" s="67">
        <v>0.63888888888888895</v>
      </c>
      <c r="G525" s="66" t="s">
        <v>708</v>
      </c>
      <c r="H525" s="84" t="s">
        <v>513</v>
      </c>
    </row>
    <row r="526" spans="1:8" ht="14">
      <c r="A526" s="68" t="s">
        <v>241</v>
      </c>
      <c r="B526" s="64" t="s">
        <v>578</v>
      </c>
      <c r="C526" s="65">
        <v>44003</v>
      </c>
      <c r="D526" s="67">
        <v>0.65138888888888891</v>
      </c>
      <c r="E526" s="65">
        <v>44009</v>
      </c>
      <c r="F526" s="67">
        <v>0.63888888888888895</v>
      </c>
      <c r="G526" s="66" t="s">
        <v>708</v>
      </c>
      <c r="H526" s="84" t="s">
        <v>513</v>
      </c>
    </row>
    <row r="527" spans="1:8" ht="14">
      <c r="A527" s="68" t="s">
        <v>562</v>
      </c>
      <c r="B527" s="64" t="s">
        <v>578</v>
      </c>
      <c r="C527" s="65">
        <v>44003</v>
      </c>
      <c r="D527" s="67">
        <v>0.65138888888888891</v>
      </c>
      <c r="E527" s="65">
        <v>44009</v>
      </c>
      <c r="F527" s="67">
        <v>0.63888888888888895</v>
      </c>
      <c r="G527" s="66" t="s">
        <v>708</v>
      </c>
      <c r="H527" s="84" t="s">
        <v>513</v>
      </c>
    </row>
    <row r="528" spans="1:8" ht="14">
      <c r="A528" s="68" t="s">
        <v>214</v>
      </c>
      <c r="B528" s="64" t="s">
        <v>578</v>
      </c>
      <c r="C528" s="65">
        <v>44003</v>
      </c>
      <c r="D528" s="67">
        <v>0.65138888888888891</v>
      </c>
      <c r="E528" s="65">
        <v>44009</v>
      </c>
      <c r="F528" s="67">
        <v>0.63888888888888895</v>
      </c>
      <c r="G528" s="66" t="s">
        <v>708</v>
      </c>
      <c r="H528" s="84" t="s">
        <v>513</v>
      </c>
    </row>
    <row r="529" spans="1:8" ht="14">
      <c r="A529" s="68" t="s">
        <v>561</v>
      </c>
      <c r="B529" s="64" t="s">
        <v>578</v>
      </c>
      <c r="C529" s="65">
        <v>44003</v>
      </c>
      <c r="D529" s="67">
        <v>0.65138888888888891</v>
      </c>
      <c r="E529" s="65">
        <v>44009</v>
      </c>
      <c r="F529" s="67">
        <v>0.63888888888888895</v>
      </c>
      <c r="G529" s="66" t="s">
        <v>708</v>
      </c>
      <c r="H529" s="84" t="s">
        <v>513</v>
      </c>
    </row>
    <row r="530" spans="1:8" ht="14">
      <c r="A530" s="68" t="s">
        <v>560</v>
      </c>
      <c r="B530" s="64" t="s">
        <v>578</v>
      </c>
      <c r="C530" s="65">
        <v>44003</v>
      </c>
      <c r="D530" s="67">
        <v>0.65138888888888891</v>
      </c>
      <c r="E530" s="65">
        <v>44009</v>
      </c>
      <c r="F530" s="67">
        <v>0.63888888888888895</v>
      </c>
      <c r="G530" s="66" t="s">
        <v>708</v>
      </c>
      <c r="H530" s="84" t="s">
        <v>513</v>
      </c>
    </row>
    <row r="531" spans="1:8" ht="14">
      <c r="A531" s="68" t="s">
        <v>577</v>
      </c>
      <c r="B531" s="64" t="s">
        <v>578</v>
      </c>
      <c r="C531" s="65">
        <v>44004</v>
      </c>
      <c r="D531" s="67">
        <v>0.61388888888888882</v>
      </c>
      <c r="E531" s="65">
        <v>44005</v>
      </c>
      <c r="F531" s="67">
        <v>0.5180555555555556</v>
      </c>
      <c r="G531" s="66" t="s">
        <v>708</v>
      </c>
      <c r="H531" s="84" t="s">
        <v>513</v>
      </c>
    </row>
    <row r="532" spans="1:8" ht="14">
      <c r="A532" s="68" t="s">
        <v>576</v>
      </c>
      <c r="B532" s="64" t="s">
        <v>578</v>
      </c>
      <c r="C532" s="65">
        <v>44004</v>
      </c>
      <c r="D532" s="67">
        <v>0.61388888888888882</v>
      </c>
      <c r="E532" s="65">
        <v>44005</v>
      </c>
      <c r="F532" s="67">
        <v>0.5180555555555556</v>
      </c>
      <c r="G532" s="66" t="s">
        <v>708</v>
      </c>
      <c r="H532" s="84" t="s">
        <v>513</v>
      </c>
    </row>
    <row r="533" spans="1:8" ht="14">
      <c r="A533" s="68" t="s">
        <v>685</v>
      </c>
      <c r="B533" s="64" t="s">
        <v>578</v>
      </c>
      <c r="C533" s="65">
        <v>44004</v>
      </c>
      <c r="D533" s="67">
        <v>0.61388888888888882</v>
      </c>
      <c r="E533" s="65">
        <v>44005</v>
      </c>
      <c r="F533" s="67">
        <v>0.5180555555555556</v>
      </c>
      <c r="G533" s="66" t="s">
        <v>708</v>
      </c>
      <c r="H533" s="84" t="s">
        <v>513</v>
      </c>
    </row>
    <row r="534" spans="1:8" ht="14">
      <c r="A534" s="68" t="s">
        <v>285</v>
      </c>
      <c r="B534" s="64" t="s">
        <v>578</v>
      </c>
      <c r="C534" s="65">
        <v>44004</v>
      </c>
      <c r="D534" s="67">
        <v>0.58263888888888882</v>
      </c>
      <c r="E534" s="65">
        <v>44005</v>
      </c>
      <c r="F534" s="67">
        <v>0.33333333333333331</v>
      </c>
      <c r="G534" s="66" t="s">
        <v>708</v>
      </c>
      <c r="H534" s="84" t="s">
        <v>513</v>
      </c>
    </row>
    <row r="535" spans="1:8" ht="14">
      <c r="A535" s="131" t="s">
        <v>607</v>
      </c>
      <c r="B535" s="64" t="s">
        <v>578</v>
      </c>
      <c r="C535" s="65">
        <v>44005</v>
      </c>
      <c r="D535" s="67">
        <v>0.61041666666666672</v>
      </c>
      <c r="E535" s="65">
        <v>44007</v>
      </c>
      <c r="F535" s="67">
        <v>0.76458333333333339</v>
      </c>
      <c r="G535" s="66" t="s">
        <v>708</v>
      </c>
      <c r="H535" s="84" t="s">
        <v>513</v>
      </c>
    </row>
    <row r="536" spans="1:8" ht="14">
      <c r="A536" s="131" t="s">
        <v>589</v>
      </c>
      <c r="B536" s="64" t="s">
        <v>578</v>
      </c>
      <c r="C536" s="65">
        <v>44005</v>
      </c>
      <c r="D536" s="67">
        <v>0.61041666666666672</v>
      </c>
      <c r="E536" s="65">
        <v>44007</v>
      </c>
      <c r="F536" s="67">
        <v>0.76458333333333339</v>
      </c>
      <c r="G536" s="66" t="s">
        <v>708</v>
      </c>
      <c r="H536" s="84" t="s">
        <v>513</v>
      </c>
    </row>
    <row r="537" spans="1:8" ht="14">
      <c r="A537" s="68" t="s">
        <v>695</v>
      </c>
      <c r="B537" s="64" t="s">
        <v>578</v>
      </c>
      <c r="C537" s="65">
        <v>44005</v>
      </c>
      <c r="D537" s="67">
        <v>0.9159722222222223</v>
      </c>
      <c r="E537" s="65">
        <v>44006</v>
      </c>
      <c r="F537" s="67">
        <v>0.3354166666666667</v>
      </c>
      <c r="G537" s="66" t="s">
        <v>708</v>
      </c>
      <c r="H537" s="84" t="s">
        <v>513</v>
      </c>
    </row>
    <row r="538" spans="1:8" ht="14">
      <c r="A538" s="68" t="s">
        <v>211</v>
      </c>
      <c r="B538" s="64" t="s">
        <v>578</v>
      </c>
      <c r="C538" s="65">
        <v>44005</v>
      </c>
      <c r="D538" s="67">
        <v>0.9159722222222223</v>
      </c>
      <c r="E538" s="65">
        <v>44006</v>
      </c>
      <c r="F538" s="67">
        <v>0.3354166666666667</v>
      </c>
      <c r="G538" s="66" t="s">
        <v>708</v>
      </c>
      <c r="H538" s="84" t="s">
        <v>513</v>
      </c>
    </row>
    <row r="539" spans="1:8" ht="14">
      <c r="A539" s="68" t="s">
        <v>611</v>
      </c>
      <c r="B539" s="64" t="s">
        <v>578</v>
      </c>
      <c r="C539" s="65">
        <v>44005</v>
      </c>
      <c r="D539" s="67">
        <v>0.9159722222222223</v>
      </c>
      <c r="E539" s="65">
        <v>44006</v>
      </c>
      <c r="F539" s="67">
        <v>0.3354166666666667</v>
      </c>
      <c r="G539" s="66" t="s">
        <v>708</v>
      </c>
      <c r="H539" s="84" t="s">
        <v>513</v>
      </c>
    </row>
    <row r="540" spans="1:8" ht="14">
      <c r="A540" s="68" t="s">
        <v>693</v>
      </c>
      <c r="B540" s="64" t="s">
        <v>578</v>
      </c>
      <c r="C540" s="65">
        <v>44005</v>
      </c>
      <c r="D540" s="67">
        <v>0.9159722222222223</v>
      </c>
      <c r="E540" s="65">
        <v>44006</v>
      </c>
      <c r="F540" s="67">
        <v>0.3354166666666667</v>
      </c>
      <c r="G540" s="66" t="s">
        <v>708</v>
      </c>
      <c r="H540" s="84" t="s">
        <v>513</v>
      </c>
    </row>
    <row r="541" spans="1:8" ht="14">
      <c r="A541" s="68" t="s">
        <v>692</v>
      </c>
      <c r="B541" s="64" t="s">
        <v>578</v>
      </c>
      <c r="C541" s="65">
        <v>44005</v>
      </c>
      <c r="D541" s="67">
        <v>0.9159722222222223</v>
      </c>
      <c r="E541" s="65">
        <v>44006</v>
      </c>
      <c r="F541" s="67">
        <v>0.3354166666666667</v>
      </c>
      <c r="G541" s="66" t="s">
        <v>708</v>
      </c>
      <c r="H541" s="84" t="s">
        <v>513</v>
      </c>
    </row>
    <row r="542" spans="1:8" ht="14">
      <c r="A542" s="68" t="s">
        <v>636</v>
      </c>
      <c r="B542" s="64" t="s">
        <v>578</v>
      </c>
      <c r="C542" s="65">
        <v>44008</v>
      </c>
      <c r="D542" s="67">
        <v>0.70833333333333337</v>
      </c>
      <c r="E542" s="65">
        <v>44009</v>
      </c>
      <c r="F542" s="67">
        <v>0.70833333333333337</v>
      </c>
      <c r="G542" s="66" t="s">
        <v>708</v>
      </c>
      <c r="H542" s="84" t="s">
        <v>513</v>
      </c>
    </row>
    <row r="543" spans="1:8" ht="14">
      <c r="A543" s="68" t="s">
        <v>579</v>
      </c>
      <c r="B543" s="64" t="s">
        <v>578</v>
      </c>
      <c r="C543" s="65">
        <v>44005</v>
      </c>
      <c r="D543" s="67">
        <v>0.75</v>
      </c>
      <c r="E543" s="65">
        <v>44011</v>
      </c>
      <c r="F543" s="67">
        <v>0.40208333333333335</v>
      </c>
      <c r="G543" s="66" t="s">
        <v>708</v>
      </c>
      <c r="H543" s="84" t="s">
        <v>513</v>
      </c>
    </row>
    <row r="544" spans="1:8" ht="14">
      <c r="A544" s="131" t="s">
        <v>225</v>
      </c>
      <c r="B544" s="64" t="s">
        <v>578</v>
      </c>
      <c r="C544" s="65">
        <v>44008</v>
      </c>
      <c r="D544" s="67">
        <v>0.58333333333333337</v>
      </c>
      <c r="E544" s="65">
        <v>44010</v>
      </c>
      <c r="F544" s="67">
        <v>0.25</v>
      </c>
      <c r="G544" s="66" t="s">
        <v>708</v>
      </c>
      <c r="H544" s="84" t="s">
        <v>513</v>
      </c>
    </row>
    <row r="545" spans="1:8" ht="14">
      <c r="A545" s="68" t="s">
        <v>582</v>
      </c>
      <c r="B545" s="64" t="s">
        <v>578</v>
      </c>
      <c r="C545" s="65">
        <v>44009</v>
      </c>
      <c r="D545" s="67">
        <v>0.66666666666666663</v>
      </c>
      <c r="E545" s="65">
        <v>44010</v>
      </c>
      <c r="F545" s="67">
        <v>0.25</v>
      </c>
      <c r="G545" s="66" t="s">
        <v>708</v>
      </c>
      <c r="H545" s="84" t="s">
        <v>513</v>
      </c>
    </row>
    <row r="546" spans="1:8" ht="14">
      <c r="A546" s="68" t="s">
        <v>624</v>
      </c>
      <c r="B546" s="64" t="s">
        <v>578</v>
      </c>
      <c r="C546" s="65">
        <v>44010</v>
      </c>
      <c r="D546" s="67">
        <v>0.7631944444444444</v>
      </c>
      <c r="E546" s="65">
        <v>44013</v>
      </c>
      <c r="F546" s="67">
        <v>0.39583333333333331</v>
      </c>
      <c r="G546" s="66" t="s">
        <v>708</v>
      </c>
      <c r="H546" s="84" t="s">
        <v>513</v>
      </c>
    </row>
    <row r="547" spans="1:8" ht="14">
      <c r="A547" s="131" t="s">
        <v>691</v>
      </c>
      <c r="B547" s="64" t="s">
        <v>578</v>
      </c>
      <c r="C547" s="65">
        <v>44011</v>
      </c>
      <c r="D547" s="67">
        <v>0.87430555555555556</v>
      </c>
      <c r="E547" s="65">
        <v>44012</v>
      </c>
      <c r="F547" s="67">
        <v>0.33333333333333331</v>
      </c>
      <c r="G547" s="66" t="s">
        <v>708</v>
      </c>
      <c r="H547" s="84" t="s">
        <v>513</v>
      </c>
    </row>
    <row r="548" spans="1:8" ht="14">
      <c r="A548" s="68" t="s">
        <v>253</v>
      </c>
      <c r="B548" s="64" t="s">
        <v>578</v>
      </c>
      <c r="C548" s="65">
        <v>44011</v>
      </c>
      <c r="D548" s="67">
        <v>0.87430555555555556</v>
      </c>
      <c r="E548" s="65">
        <v>44027</v>
      </c>
      <c r="F548" s="67">
        <v>0.41666666666666669</v>
      </c>
      <c r="G548" s="66" t="s">
        <v>708</v>
      </c>
      <c r="H548" s="84" t="s">
        <v>513</v>
      </c>
    </row>
    <row r="549" spans="1:8" ht="14">
      <c r="A549" s="68" t="s">
        <v>517</v>
      </c>
      <c r="B549" s="64" t="s">
        <v>578</v>
      </c>
      <c r="C549" s="65">
        <v>44011</v>
      </c>
      <c r="D549" s="67">
        <v>0.87430555555555556</v>
      </c>
      <c r="E549" s="65">
        <v>44027</v>
      </c>
      <c r="F549" s="67">
        <v>0.41666666666666669</v>
      </c>
      <c r="G549" s="66" t="s">
        <v>708</v>
      </c>
      <c r="H549" s="84" t="s">
        <v>513</v>
      </c>
    </row>
    <row r="550" spans="1:8" ht="14">
      <c r="A550" s="68" t="s">
        <v>835</v>
      </c>
      <c r="B550" s="64" t="s">
        <v>578</v>
      </c>
      <c r="C550" s="65">
        <v>44011</v>
      </c>
      <c r="D550" s="67">
        <v>0.87430555555555556</v>
      </c>
      <c r="E550" s="65">
        <v>44012</v>
      </c>
      <c r="F550" s="67">
        <v>0.25</v>
      </c>
      <c r="G550" s="66" t="s">
        <v>708</v>
      </c>
      <c r="H550" s="84" t="s">
        <v>513</v>
      </c>
    </row>
    <row r="551" spans="1:8" ht="14">
      <c r="A551" s="68" t="s">
        <v>723</v>
      </c>
      <c r="B551" s="64" t="s">
        <v>578</v>
      </c>
      <c r="C551" s="65">
        <v>44011</v>
      </c>
      <c r="D551" s="67">
        <v>0.86041666666666661</v>
      </c>
      <c r="E551" s="65">
        <v>44012</v>
      </c>
      <c r="F551" s="67">
        <v>0.25</v>
      </c>
      <c r="G551" s="66" t="s">
        <v>708</v>
      </c>
      <c r="H551" s="84" t="s">
        <v>513</v>
      </c>
    </row>
    <row r="552" spans="1:8" ht="14">
      <c r="A552" s="68" t="s">
        <v>244</v>
      </c>
      <c r="B552" s="64" t="s">
        <v>578</v>
      </c>
      <c r="C552" s="65">
        <v>44011</v>
      </c>
      <c r="D552" s="67">
        <v>0.86041666666666661</v>
      </c>
      <c r="E552" s="65">
        <v>44012</v>
      </c>
      <c r="F552" s="67">
        <v>0.25</v>
      </c>
      <c r="G552" s="66" t="s">
        <v>708</v>
      </c>
      <c r="H552" s="84" t="s">
        <v>513</v>
      </c>
    </row>
    <row r="553" spans="1:8" ht="14">
      <c r="A553" s="68" t="s">
        <v>245</v>
      </c>
      <c r="B553" s="64" t="s">
        <v>578</v>
      </c>
      <c r="C553" s="65">
        <v>44011</v>
      </c>
      <c r="D553" s="67">
        <v>0.86041666666666661</v>
      </c>
      <c r="E553" s="65">
        <v>44012</v>
      </c>
      <c r="F553" s="67">
        <v>0.25</v>
      </c>
      <c r="G553" s="66" t="s">
        <v>708</v>
      </c>
      <c r="H553" s="84" t="s">
        <v>513</v>
      </c>
    </row>
    <row r="554" spans="1:8" ht="14">
      <c r="A554" s="68" t="s">
        <v>829</v>
      </c>
      <c r="B554" s="64" t="s">
        <v>578</v>
      </c>
      <c r="C554" s="65">
        <v>44011</v>
      </c>
      <c r="D554" s="67">
        <v>0.86041666666666661</v>
      </c>
      <c r="E554" s="65">
        <v>44012</v>
      </c>
      <c r="F554" s="67">
        <v>0.25</v>
      </c>
      <c r="G554" s="66" t="s">
        <v>708</v>
      </c>
      <c r="H554" s="84" t="s">
        <v>513</v>
      </c>
    </row>
    <row r="555" spans="1:8" ht="14">
      <c r="A555" s="68" t="s">
        <v>830</v>
      </c>
      <c r="B555" s="64" t="s">
        <v>578</v>
      </c>
      <c r="C555" s="65">
        <v>44011</v>
      </c>
      <c r="D555" s="67">
        <v>0.86041666666666661</v>
      </c>
      <c r="E555" s="65">
        <v>44012</v>
      </c>
      <c r="F555" s="67">
        <v>0.25</v>
      </c>
      <c r="G555" s="66" t="s">
        <v>708</v>
      </c>
      <c r="H555" s="84" t="s">
        <v>513</v>
      </c>
    </row>
    <row r="556" spans="1:8" ht="14">
      <c r="A556" s="68" t="s">
        <v>833</v>
      </c>
      <c r="B556" s="64" t="s">
        <v>578</v>
      </c>
      <c r="C556" s="65">
        <v>44011</v>
      </c>
      <c r="D556" s="67">
        <v>0.86041666666666661</v>
      </c>
      <c r="E556" s="65">
        <v>44012</v>
      </c>
      <c r="F556" s="67">
        <v>0.25</v>
      </c>
      <c r="G556" s="66" t="s">
        <v>708</v>
      </c>
      <c r="H556" s="84" t="s">
        <v>513</v>
      </c>
    </row>
    <row r="557" spans="1:8" ht="14">
      <c r="A557" s="68" t="s">
        <v>540</v>
      </c>
      <c r="B557" s="64" t="s">
        <v>578</v>
      </c>
      <c r="C557" s="65">
        <v>44011</v>
      </c>
      <c r="D557" s="67">
        <v>0.86041666666666661</v>
      </c>
      <c r="E557" s="65">
        <v>44012</v>
      </c>
      <c r="F557" s="67">
        <v>0.25</v>
      </c>
      <c r="G557" s="66" t="s">
        <v>708</v>
      </c>
      <c r="H557" s="84" t="s">
        <v>513</v>
      </c>
    </row>
    <row r="558" spans="1:8" ht="14">
      <c r="A558" s="68" t="s">
        <v>618</v>
      </c>
      <c r="B558" s="64" t="s">
        <v>578</v>
      </c>
      <c r="C558" s="65">
        <v>44011</v>
      </c>
      <c r="D558" s="67">
        <v>0.87430555555555556</v>
      </c>
      <c r="E558" s="65">
        <v>44012</v>
      </c>
      <c r="F558" s="67">
        <v>0.33333333333333331</v>
      </c>
      <c r="G558" s="66" t="s">
        <v>708</v>
      </c>
      <c r="H558" s="84" t="s">
        <v>513</v>
      </c>
    </row>
    <row r="559" spans="1:8" ht="14">
      <c r="A559" s="68" t="s">
        <v>643</v>
      </c>
      <c r="B559" s="64" t="s">
        <v>578</v>
      </c>
      <c r="C559" s="65">
        <v>44012</v>
      </c>
      <c r="D559" s="67">
        <v>6.805555555555555E-2</v>
      </c>
      <c r="E559" s="65">
        <v>44012</v>
      </c>
      <c r="F559" s="67">
        <v>0.33333333333333331</v>
      </c>
      <c r="G559" s="66" t="s">
        <v>708</v>
      </c>
      <c r="H559" s="84" t="s">
        <v>513</v>
      </c>
    </row>
    <row r="560" spans="1:8" ht="14">
      <c r="A560" s="68" t="s">
        <v>801</v>
      </c>
      <c r="B560" s="64" t="s">
        <v>578</v>
      </c>
      <c r="C560" s="65">
        <v>44012</v>
      </c>
      <c r="D560" s="67">
        <v>6.805555555555555E-2</v>
      </c>
      <c r="E560" s="65">
        <v>44012</v>
      </c>
      <c r="F560" s="67">
        <v>0.33333333333333331</v>
      </c>
      <c r="G560" s="66" t="s">
        <v>708</v>
      </c>
      <c r="H560" s="84" t="s">
        <v>513</v>
      </c>
    </row>
    <row r="561" spans="1:8" ht="14">
      <c r="A561" s="131" t="s">
        <v>831</v>
      </c>
      <c r="B561" s="64" t="s">
        <v>578</v>
      </c>
      <c r="C561" s="65">
        <v>44013</v>
      </c>
      <c r="D561" s="67">
        <v>0.62430555555555556</v>
      </c>
      <c r="E561" s="65">
        <v>44014</v>
      </c>
      <c r="F561" s="67">
        <v>0.27083333333333331</v>
      </c>
      <c r="G561" s="66" t="s">
        <v>708</v>
      </c>
      <c r="H561" s="84" t="s">
        <v>513</v>
      </c>
    </row>
    <row r="562" spans="1:8" ht="14">
      <c r="A562" s="68" t="s">
        <v>580</v>
      </c>
      <c r="B562" s="64" t="s">
        <v>578</v>
      </c>
      <c r="C562" s="65">
        <v>44013</v>
      </c>
      <c r="D562" s="67">
        <v>0.62430555555555556</v>
      </c>
      <c r="E562" s="65">
        <v>44014</v>
      </c>
      <c r="F562" s="67">
        <v>0.27083333333333331</v>
      </c>
      <c r="G562" s="66" t="s">
        <v>708</v>
      </c>
      <c r="H562" s="84" t="s">
        <v>513</v>
      </c>
    </row>
    <row r="563" spans="1:8" ht="14">
      <c r="A563" s="68" t="s">
        <v>832</v>
      </c>
      <c r="B563" s="64" t="s">
        <v>578</v>
      </c>
      <c r="C563" s="65">
        <v>44013</v>
      </c>
      <c r="D563" s="67">
        <v>0.62430555555555556</v>
      </c>
      <c r="E563" s="65">
        <v>44014</v>
      </c>
      <c r="F563" s="67">
        <v>0.27083333333333331</v>
      </c>
      <c r="G563" s="66" t="s">
        <v>708</v>
      </c>
      <c r="H563" s="84" t="s">
        <v>513</v>
      </c>
    </row>
    <row r="564" spans="1:8" ht="14">
      <c r="A564" s="68" t="s">
        <v>598</v>
      </c>
      <c r="B564" s="64" t="s">
        <v>578</v>
      </c>
      <c r="C564" s="65">
        <v>44013</v>
      </c>
      <c r="D564" s="67">
        <v>0.62430555555555556</v>
      </c>
      <c r="E564" s="65">
        <v>44014</v>
      </c>
      <c r="F564" s="67">
        <v>0.27083333333333331</v>
      </c>
      <c r="G564" s="66" t="s">
        <v>708</v>
      </c>
      <c r="H564" s="84" t="s">
        <v>513</v>
      </c>
    </row>
    <row r="565" spans="1:8" ht="14">
      <c r="A565" s="68" t="s">
        <v>236</v>
      </c>
      <c r="B565" s="64" t="s">
        <v>578</v>
      </c>
      <c r="C565" s="65">
        <v>44014</v>
      </c>
      <c r="D565" s="67">
        <v>0.30486111111111108</v>
      </c>
      <c r="E565" s="65">
        <v>44015</v>
      </c>
      <c r="F565" s="67">
        <v>0.25</v>
      </c>
      <c r="G565" s="66" t="s">
        <v>708</v>
      </c>
      <c r="H565" s="84" t="s">
        <v>513</v>
      </c>
    </row>
    <row r="566" spans="1:8" ht="14">
      <c r="A566" s="68" t="s">
        <v>604</v>
      </c>
      <c r="B566" s="64" t="s">
        <v>578</v>
      </c>
      <c r="C566" s="65">
        <v>44014</v>
      </c>
      <c r="D566" s="67">
        <v>0.30486111111111108</v>
      </c>
      <c r="E566" s="65">
        <v>44015</v>
      </c>
      <c r="F566" s="67">
        <v>0.25</v>
      </c>
      <c r="G566" s="66" t="s">
        <v>708</v>
      </c>
      <c r="H566" s="84" t="s">
        <v>513</v>
      </c>
    </row>
    <row r="567" spans="1:8" ht="14">
      <c r="A567" s="68" t="s">
        <v>637</v>
      </c>
      <c r="B567" s="64" t="s">
        <v>578</v>
      </c>
      <c r="C567" s="65">
        <v>44014</v>
      </c>
      <c r="D567" s="67">
        <v>0.30486111111111108</v>
      </c>
      <c r="E567" s="65">
        <v>44015</v>
      </c>
      <c r="F567" s="67">
        <v>0.25</v>
      </c>
      <c r="G567" s="66" t="s">
        <v>708</v>
      </c>
      <c r="H567" s="84" t="s">
        <v>513</v>
      </c>
    </row>
    <row r="568" spans="1:8" ht="14">
      <c r="A568" s="68" t="s">
        <v>599</v>
      </c>
      <c r="B568" s="64" t="s">
        <v>578</v>
      </c>
      <c r="C568" s="65">
        <v>44014</v>
      </c>
      <c r="D568" s="67">
        <v>0.30486111111111108</v>
      </c>
      <c r="E568" s="65">
        <v>44015</v>
      </c>
      <c r="F568" s="67">
        <v>0.25</v>
      </c>
      <c r="G568" s="66" t="s">
        <v>708</v>
      </c>
      <c r="H568" s="84" t="s">
        <v>513</v>
      </c>
    </row>
    <row r="569" spans="1:8" ht="14">
      <c r="A569" s="68" t="s">
        <v>683</v>
      </c>
      <c r="B569" s="64" t="s">
        <v>578</v>
      </c>
      <c r="C569" s="65">
        <v>44014</v>
      </c>
      <c r="D569" s="67">
        <v>0.30486111111111108</v>
      </c>
      <c r="E569" s="65">
        <v>44015</v>
      </c>
      <c r="F569" s="67">
        <v>0.25</v>
      </c>
      <c r="G569" s="66" t="s">
        <v>708</v>
      </c>
      <c r="H569" s="84" t="s">
        <v>513</v>
      </c>
    </row>
    <row r="570" spans="1:8" ht="14">
      <c r="A570" s="68" t="s">
        <v>717</v>
      </c>
      <c r="B570" s="64" t="s">
        <v>578</v>
      </c>
      <c r="C570" s="65">
        <v>44014</v>
      </c>
      <c r="D570" s="67">
        <v>0.30486111111111108</v>
      </c>
      <c r="E570" s="65">
        <v>44015</v>
      </c>
      <c r="F570" s="67">
        <v>0.25</v>
      </c>
      <c r="G570" s="66" t="s">
        <v>708</v>
      </c>
      <c r="H570" s="84" t="s">
        <v>513</v>
      </c>
    </row>
    <row r="571" spans="1:8" ht="14">
      <c r="A571" s="68" t="s">
        <v>648</v>
      </c>
      <c r="B571" s="64" t="s">
        <v>578</v>
      </c>
      <c r="C571" s="65">
        <v>44014</v>
      </c>
      <c r="D571" s="67">
        <v>0.30486111111111108</v>
      </c>
      <c r="E571" s="65">
        <v>44015</v>
      </c>
      <c r="F571" s="67">
        <v>0.25</v>
      </c>
      <c r="G571" s="66" t="s">
        <v>708</v>
      </c>
      <c r="H571" s="84" t="s">
        <v>513</v>
      </c>
    </row>
    <row r="572" spans="1:8" ht="14">
      <c r="A572" s="68" t="s">
        <v>718</v>
      </c>
      <c r="B572" s="64" t="s">
        <v>578</v>
      </c>
      <c r="C572" s="65">
        <v>44014</v>
      </c>
      <c r="D572" s="67">
        <v>0.30486111111111108</v>
      </c>
      <c r="E572" s="65">
        <v>44015</v>
      </c>
      <c r="F572" s="67">
        <v>0.25</v>
      </c>
      <c r="G572" s="66" t="s">
        <v>708</v>
      </c>
      <c r="H572" s="84" t="s">
        <v>513</v>
      </c>
    </row>
    <row r="573" spans="1:8" ht="14">
      <c r="A573" s="68" t="s">
        <v>684</v>
      </c>
      <c r="B573" s="64" t="s">
        <v>578</v>
      </c>
      <c r="C573" s="65">
        <v>44014</v>
      </c>
      <c r="D573" s="67">
        <v>0.30486111111111108</v>
      </c>
      <c r="E573" s="65">
        <v>44015</v>
      </c>
      <c r="F573" s="67">
        <v>0.25</v>
      </c>
      <c r="G573" s="66" t="s">
        <v>708</v>
      </c>
      <c r="H573" s="84" t="s">
        <v>513</v>
      </c>
    </row>
    <row r="574" spans="1:8" ht="14">
      <c r="A574" s="68" t="s">
        <v>268</v>
      </c>
      <c r="B574" s="64" t="s">
        <v>555</v>
      </c>
      <c r="C574" s="65">
        <v>44015</v>
      </c>
      <c r="D574" s="67">
        <v>0.81874999999999998</v>
      </c>
      <c r="E574" s="65">
        <v>44016</v>
      </c>
      <c r="F574" s="67">
        <v>0.20833333333333334</v>
      </c>
      <c r="G574" s="66" t="s">
        <v>708</v>
      </c>
      <c r="H574" s="84" t="s">
        <v>513</v>
      </c>
    </row>
    <row r="575" spans="1:8" ht="14">
      <c r="A575" s="68" t="s">
        <v>228</v>
      </c>
      <c r="B575" s="64" t="s">
        <v>555</v>
      </c>
      <c r="C575" s="65">
        <v>44015</v>
      </c>
      <c r="D575" s="67">
        <v>0.81874999999999998</v>
      </c>
      <c r="E575" s="65">
        <v>44016</v>
      </c>
      <c r="F575" s="67">
        <v>0.20833333333333334</v>
      </c>
      <c r="G575" s="66" t="s">
        <v>708</v>
      </c>
      <c r="H575" s="84" t="s">
        <v>513</v>
      </c>
    </row>
    <row r="576" spans="1:8" ht="14">
      <c r="A576" s="68" t="s">
        <v>219</v>
      </c>
      <c r="B576" s="64" t="s">
        <v>555</v>
      </c>
      <c r="C576" s="65">
        <v>44015</v>
      </c>
      <c r="D576" s="67">
        <v>0.81874999999999998</v>
      </c>
      <c r="E576" s="65">
        <v>44016</v>
      </c>
      <c r="F576" s="67">
        <v>0.20833333333333334</v>
      </c>
      <c r="G576" s="66" t="s">
        <v>708</v>
      </c>
      <c r="H576" s="84" t="s">
        <v>513</v>
      </c>
    </row>
    <row r="577" spans="1:8" ht="14">
      <c r="A577" s="131" t="s">
        <v>686</v>
      </c>
      <c r="B577" s="64" t="s">
        <v>555</v>
      </c>
      <c r="C577" s="65">
        <v>44016</v>
      </c>
      <c r="D577" s="67">
        <v>0.47847222222222219</v>
      </c>
      <c r="E577" s="65">
        <v>44017</v>
      </c>
      <c r="F577" s="67">
        <v>0.69374999999999998</v>
      </c>
      <c r="G577" s="66" t="s">
        <v>708</v>
      </c>
      <c r="H577" s="84" t="s">
        <v>513</v>
      </c>
    </row>
    <row r="578" spans="1:8" ht="14">
      <c r="A578" s="68" t="s">
        <v>231</v>
      </c>
      <c r="B578" s="64" t="s">
        <v>555</v>
      </c>
      <c r="C578" s="65">
        <v>44016</v>
      </c>
      <c r="D578" s="67">
        <v>0.5</v>
      </c>
      <c r="E578" s="65">
        <v>44018</v>
      </c>
      <c r="F578" s="67">
        <v>0.36041666666666666</v>
      </c>
      <c r="G578" s="66" t="s">
        <v>708</v>
      </c>
      <c r="H578" s="84" t="s">
        <v>513</v>
      </c>
    </row>
    <row r="579" spans="1:8" ht="14">
      <c r="A579" s="68" t="s">
        <v>225</v>
      </c>
      <c r="B579" s="64" t="s">
        <v>555</v>
      </c>
      <c r="C579" s="65">
        <v>44016</v>
      </c>
      <c r="D579" s="67">
        <v>0.77708333333333324</v>
      </c>
      <c r="E579" s="65">
        <v>44017</v>
      </c>
      <c r="F579" s="67">
        <v>0.73541666666666661</v>
      </c>
      <c r="G579" s="66" t="s">
        <v>708</v>
      </c>
      <c r="H579" s="84" t="s">
        <v>513</v>
      </c>
    </row>
    <row r="580" spans="1:8" ht="14">
      <c r="A580" s="68" t="s">
        <v>278</v>
      </c>
      <c r="B580" s="64" t="s">
        <v>555</v>
      </c>
      <c r="C580" s="65">
        <v>44017</v>
      </c>
      <c r="D580" s="67">
        <v>0.30486111111111108</v>
      </c>
      <c r="E580" s="65">
        <v>44018</v>
      </c>
      <c r="F580" s="67">
        <v>0.36041666666666666</v>
      </c>
      <c r="G580" s="66" t="s">
        <v>708</v>
      </c>
      <c r="H580" s="84" t="s">
        <v>513</v>
      </c>
    </row>
    <row r="581" spans="1:8" ht="14">
      <c r="A581" s="68" t="s">
        <v>573</v>
      </c>
      <c r="B581" s="64" t="s">
        <v>555</v>
      </c>
      <c r="C581" s="65">
        <v>44017</v>
      </c>
      <c r="D581" s="67">
        <v>0.30486111111111108</v>
      </c>
      <c r="E581" s="65">
        <v>44018</v>
      </c>
      <c r="F581" s="67">
        <v>0.36041666666666666</v>
      </c>
      <c r="G581" s="66" t="s">
        <v>708</v>
      </c>
      <c r="H581" s="84" t="s">
        <v>513</v>
      </c>
    </row>
    <row r="582" spans="1:8" ht="14">
      <c r="A582" s="68" t="s">
        <v>572</v>
      </c>
      <c r="B582" s="64" t="s">
        <v>555</v>
      </c>
      <c r="C582" s="65">
        <v>44017</v>
      </c>
      <c r="D582" s="67">
        <v>0.30486111111111108</v>
      </c>
      <c r="E582" s="65">
        <v>44018</v>
      </c>
      <c r="F582" s="67">
        <v>0.36041666666666666</v>
      </c>
      <c r="G582" s="66" t="s">
        <v>708</v>
      </c>
      <c r="H582" s="84" t="s">
        <v>513</v>
      </c>
    </row>
    <row r="583" spans="1:8" ht="14">
      <c r="A583" s="68" t="s">
        <v>571</v>
      </c>
      <c r="B583" s="64" t="s">
        <v>555</v>
      </c>
      <c r="C583" s="65">
        <v>44017</v>
      </c>
      <c r="D583" s="67">
        <v>0.30486111111111108</v>
      </c>
      <c r="E583" s="65">
        <v>44018</v>
      </c>
      <c r="F583" s="67">
        <v>0.36041666666666666</v>
      </c>
      <c r="G583" s="66" t="s">
        <v>708</v>
      </c>
      <c r="H583" s="84" t="s">
        <v>513</v>
      </c>
    </row>
    <row r="584" spans="1:8" ht="14">
      <c r="A584" s="68" t="s">
        <v>539</v>
      </c>
      <c r="B584" s="64" t="s">
        <v>555</v>
      </c>
      <c r="C584" s="65">
        <v>44017</v>
      </c>
      <c r="D584" s="67">
        <v>0.30486111111111108</v>
      </c>
      <c r="E584" s="65">
        <v>44018</v>
      </c>
      <c r="F584" s="67">
        <v>0.41597222222222219</v>
      </c>
      <c r="G584" s="66" t="s">
        <v>708</v>
      </c>
      <c r="H584" s="84" t="s">
        <v>513</v>
      </c>
    </row>
    <row r="585" spans="1:8" ht="14">
      <c r="A585" s="68" t="s">
        <v>281</v>
      </c>
      <c r="B585" s="64" t="s">
        <v>555</v>
      </c>
      <c r="C585" s="65">
        <v>44018</v>
      </c>
      <c r="D585" s="67">
        <v>0.25</v>
      </c>
      <c r="E585" s="65"/>
      <c r="F585" s="67"/>
      <c r="G585" s="66" t="s">
        <v>708</v>
      </c>
      <c r="H585" s="84" t="s">
        <v>510</v>
      </c>
    </row>
    <row r="586" spans="1:8" ht="14">
      <c r="A586" s="131" t="s">
        <v>602</v>
      </c>
      <c r="B586" s="64" t="s">
        <v>555</v>
      </c>
      <c r="C586" s="65">
        <v>44018</v>
      </c>
      <c r="D586" s="67">
        <v>0.72083333333333333</v>
      </c>
      <c r="E586" s="65">
        <v>44021</v>
      </c>
      <c r="F586" s="67">
        <v>0.4201388888888889</v>
      </c>
      <c r="G586" s="66" t="s">
        <v>708</v>
      </c>
      <c r="H586" s="84" t="s">
        <v>513</v>
      </c>
    </row>
    <row r="587" spans="1:8" ht="14">
      <c r="A587" s="68" t="s">
        <v>688</v>
      </c>
      <c r="B587" s="64" t="s">
        <v>555</v>
      </c>
      <c r="C587" s="65">
        <v>44018</v>
      </c>
      <c r="D587" s="67">
        <v>0.72083333333333333</v>
      </c>
      <c r="E587" s="65">
        <v>44021</v>
      </c>
      <c r="F587" s="67">
        <v>0.4201388888888889</v>
      </c>
      <c r="G587" s="66" t="s">
        <v>708</v>
      </c>
      <c r="H587" s="84" t="s">
        <v>513</v>
      </c>
    </row>
    <row r="588" spans="1:8" ht="14">
      <c r="A588" s="68" t="s">
        <v>828</v>
      </c>
      <c r="B588" s="64" t="s">
        <v>555</v>
      </c>
      <c r="C588" s="65">
        <v>44018</v>
      </c>
      <c r="D588" s="67">
        <v>0.72083333333333333</v>
      </c>
      <c r="E588" s="65">
        <v>44021</v>
      </c>
      <c r="F588" s="67">
        <v>0.4201388888888889</v>
      </c>
      <c r="G588" s="66" t="s">
        <v>708</v>
      </c>
      <c r="H588" s="84" t="s">
        <v>513</v>
      </c>
    </row>
    <row r="589" spans="1:8" ht="14">
      <c r="A589" s="68" t="s">
        <v>618</v>
      </c>
      <c r="B589" s="64" t="s">
        <v>555</v>
      </c>
      <c r="C589" s="65">
        <v>44020</v>
      </c>
      <c r="D589" s="67">
        <v>0.69374999999999998</v>
      </c>
      <c r="E589" s="65">
        <v>44024</v>
      </c>
      <c r="F589" s="67">
        <v>0.375</v>
      </c>
      <c r="G589" s="66" t="s">
        <v>708</v>
      </c>
      <c r="H589" s="84" t="s">
        <v>513</v>
      </c>
    </row>
    <row r="590" spans="1:8" ht="14">
      <c r="A590" s="68" t="s">
        <v>723</v>
      </c>
      <c r="B590" s="64" t="s">
        <v>555</v>
      </c>
      <c r="C590" s="65">
        <v>44020</v>
      </c>
      <c r="D590" s="67">
        <v>0.94374999999999998</v>
      </c>
      <c r="E590" s="65">
        <v>44021</v>
      </c>
      <c r="F590" s="67">
        <v>0.33333333333333331</v>
      </c>
      <c r="G590" s="66" t="s">
        <v>708</v>
      </c>
      <c r="H590" s="84" t="s">
        <v>513</v>
      </c>
    </row>
    <row r="591" spans="1:8" ht="14">
      <c r="A591" s="68" t="s">
        <v>244</v>
      </c>
      <c r="B591" s="64" t="s">
        <v>555</v>
      </c>
      <c r="C591" s="65">
        <v>44020</v>
      </c>
      <c r="D591" s="67">
        <v>0.94374999999999998</v>
      </c>
      <c r="E591" s="65">
        <v>44021</v>
      </c>
      <c r="F591" s="67">
        <v>0.33333333333333331</v>
      </c>
      <c r="G591" s="66" t="s">
        <v>708</v>
      </c>
      <c r="H591" s="84" t="s">
        <v>513</v>
      </c>
    </row>
    <row r="592" spans="1:8" ht="14">
      <c r="A592" s="68" t="s">
        <v>245</v>
      </c>
      <c r="B592" s="64" t="s">
        <v>555</v>
      </c>
      <c r="C592" s="65">
        <v>44020</v>
      </c>
      <c r="D592" s="67">
        <v>0.94374999999999998</v>
      </c>
      <c r="E592" s="65">
        <v>44021</v>
      </c>
      <c r="F592" s="67">
        <v>0.33333333333333331</v>
      </c>
      <c r="G592" s="66" t="s">
        <v>708</v>
      </c>
      <c r="H592" s="84" t="s">
        <v>513</v>
      </c>
    </row>
    <row r="593" spans="1:8" ht="14">
      <c r="A593" s="68" t="s">
        <v>829</v>
      </c>
      <c r="B593" s="64" t="s">
        <v>555</v>
      </c>
      <c r="C593" s="65">
        <v>44020</v>
      </c>
      <c r="D593" s="67">
        <v>0.94374999999999998</v>
      </c>
      <c r="E593" s="65">
        <v>44021</v>
      </c>
      <c r="F593" s="67">
        <v>0.33333333333333331</v>
      </c>
      <c r="G593" s="66" t="s">
        <v>708</v>
      </c>
      <c r="H593" s="84" t="s">
        <v>513</v>
      </c>
    </row>
    <row r="594" spans="1:8" ht="14">
      <c r="A594" s="68" t="s">
        <v>830</v>
      </c>
      <c r="B594" s="64" t="s">
        <v>555</v>
      </c>
      <c r="C594" s="65">
        <v>44020</v>
      </c>
      <c r="D594" s="67">
        <v>0.94374999999999998</v>
      </c>
      <c r="E594" s="65">
        <v>44021</v>
      </c>
      <c r="F594" s="67">
        <v>0.33333333333333331</v>
      </c>
      <c r="G594" s="66" t="s">
        <v>708</v>
      </c>
      <c r="H594" s="84" t="s">
        <v>513</v>
      </c>
    </row>
    <row r="595" spans="1:8" ht="14">
      <c r="A595" s="68" t="s">
        <v>833</v>
      </c>
      <c r="B595" s="64" t="s">
        <v>555</v>
      </c>
      <c r="C595" s="65">
        <v>44020</v>
      </c>
      <c r="D595" s="67">
        <v>0.94374999999999998</v>
      </c>
      <c r="E595" s="65">
        <v>44021</v>
      </c>
      <c r="F595" s="67">
        <v>0.33333333333333331</v>
      </c>
      <c r="G595" s="66" t="s">
        <v>708</v>
      </c>
      <c r="H595" s="84" t="s">
        <v>513</v>
      </c>
    </row>
    <row r="596" spans="1:8" ht="14">
      <c r="A596" s="68" t="s">
        <v>540</v>
      </c>
      <c r="B596" s="64" t="s">
        <v>555</v>
      </c>
      <c r="C596" s="65">
        <v>44020</v>
      </c>
      <c r="D596" s="67">
        <v>0.94374999999999998</v>
      </c>
      <c r="E596" s="65">
        <v>44021</v>
      </c>
      <c r="F596" s="67">
        <v>0.33333333333333331</v>
      </c>
      <c r="G596" s="66" t="s">
        <v>708</v>
      </c>
      <c r="H596" s="84" t="s">
        <v>513</v>
      </c>
    </row>
    <row r="597" spans="1:8" ht="14">
      <c r="A597" s="68" t="s">
        <v>831</v>
      </c>
      <c r="B597" s="64" t="s">
        <v>555</v>
      </c>
      <c r="C597" s="65">
        <v>44021</v>
      </c>
      <c r="D597" s="67">
        <v>1.3194444444444444E-2</v>
      </c>
      <c r="E597" s="65">
        <v>44021</v>
      </c>
      <c r="F597" s="67">
        <v>0.25</v>
      </c>
      <c r="G597" s="66" t="s">
        <v>708</v>
      </c>
      <c r="H597" s="84" t="s">
        <v>513</v>
      </c>
    </row>
    <row r="598" spans="1:8" ht="14">
      <c r="A598" s="68" t="s">
        <v>580</v>
      </c>
      <c r="B598" s="64" t="s">
        <v>555</v>
      </c>
      <c r="C598" s="65">
        <v>44021</v>
      </c>
      <c r="D598" s="67">
        <v>1.3194444444444444E-2</v>
      </c>
      <c r="E598" s="65">
        <v>44021</v>
      </c>
      <c r="F598" s="67">
        <v>0.25</v>
      </c>
      <c r="G598" s="66" t="s">
        <v>708</v>
      </c>
      <c r="H598" s="84" t="s">
        <v>513</v>
      </c>
    </row>
    <row r="599" spans="1:8" ht="14">
      <c r="A599" s="68" t="s">
        <v>213</v>
      </c>
      <c r="B599" s="64" t="s">
        <v>555</v>
      </c>
      <c r="C599" s="65">
        <v>44022</v>
      </c>
      <c r="D599" s="67">
        <v>0.90208333333333324</v>
      </c>
      <c r="E599" s="65">
        <v>44023</v>
      </c>
      <c r="F599" s="67">
        <v>0.4375</v>
      </c>
      <c r="G599" s="66" t="s">
        <v>708</v>
      </c>
      <c r="H599" s="84" t="s">
        <v>513</v>
      </c>
    </row>
    <row r="600" spans="1:8" ht="14">
      <c r="A600" s="68" t="s">
        <v>212</v>
      </c>
      <c r="B600" s="64" t="s">
        <v>555</v>
      </c>
      <c r="C600" s="65">
        <v>44022</v>
      </c>
      <c r="D600" s="67">
        <v>0.90208333333333324</v>
      </c>
      <c r="E600" s="65">
        <v>44023</v>
      </c>
      <c r="F600" s="67">
        <v>0.4375</v>
      </c>
      <c r="G600" s="66" t="s">
        <v>708</v>
      </c>
      <c r="H600" s="84" t="s">
        <v>513</v>
      </c>
    </row>
    <row r="601" spans="1:8" ht="14">
      <c r="A601" s="68" t="s">
        <v>213</v>
      </c>
      <c r="B601" s="64" t="s">
        <v>555</v>
      </c>
      <c r="C601" s="65">
        <v>44024</v>
      </c>
      <c r="D601" s="67">
        <v>2.7083333333333334E-2</v>
      </c>
      <c r="E601" s="65">
        <v>44025</v>
      </c>
      <c r="F601" s="67">
        <v>0.25</v>
      </c>
      <c r="G601" s="66" t="s">
        <v>708</v>
      </c>
      <c r="H601" s="84" t="s">
        <v>513</v>
      </c>
    </row>
    <row r="602" spans="1:8" ht="14">
      <c r="A602" s="68" t="s">
        <v>212</v>
      </c>
      <c r="B602" s="64" t="s">
        <v>555</v>
      </c>
      <c r="C602" s="65">
        <v>44024</v>
      </c>
      <c r="D602" s="67">
        <v>2.7083333333333334E-2</v>
      </c>
      <c r="E602" s="65">
        <v>44025</v>
      </c>
      <c r="F602" s="67">
        <v>0.25</v>
      </c>
      <c r="G602" s="66" t="s">
        <v>708</v>
      </c>
      <c r="H602" s="84" t="s">
        <v>513</v>
      </c>
    </row>
    <row r="603" spans="1:8" ht="14">
      <c r="A603" s="68" t="s">
        <v>268</v>
      </c>
      <c r="B603" s="64" t="s">
        <v>555</v>
      </c>
      <c r="C603" s="65">
        <v>44024</v>
      </c>
      <c r="D603" s="67">
        <v>0.3125</v>
      </c>
      <c r="E603" s="65">
        <v>44026</v>
      </c>
      <c r="F603" s="67">
        <v>0.41666666666666669</v>
      </c>
      <c r="G603" s="66" t="s">
        <v>708</v>
      </c>
      <c r="H603" s="84" t="s">
        <v>513</v>
      </c>
    </row>
    <row r="604" spans="1:8" ht="14">
      <c r="A604" s="68" t="s">
        <v>228</v>
      </c>
      <c r="B604" s="64" t="s">
        <v>555</v>
      </c>
      <c r="C604" s="65">
        <v>44024</v>
      </c>
      <c r="D604" s="67">
        <v>0.3125</v>
      </c>
      <c r="E604" s="65">
        <v>44026</v>
      </c>
      <c r="F604" s="67">
        <v>0.41666666666666669</v>
      </c>
      <c r="G604" s="66" t="s">
        <v>708</v>
      </c>
      <c r="H604" s="84" t="s">
        <v>513</v>
      </c>
    </row>
    <row r="605" spans="1:8" ht="14">
      <c r="A605" s="68" t="s">
        <v>219</v>
      </c>
      <c r="B605" s="64" t="s">
        <v>555</v>
      </c>
      <c r="C605" s="65">
        <v>44024</v>
      </c>
      <c r="D605" s="67">
        <v>0.3125</v>
      </c>
      <c r="E605" s="65">
        <v>44026</v>
      </c>
      <c r="F605" s="67">
        <v>0.41666666666666669</v>
      </c>
      <c r="G605" s="66" t="s">
        <v>708</v>
      </c>
      <c r="H605" s="84" t="s">
        <v>513</v>
      </c>
    </row>
    <row r="606" spans="1:8" ht="14">
      <c r="A606" s="68" t="s">
        <v>679</v>
      </c>
      <c r="B606" s="64" t="s">
        <v>555</v>
      </c>
      <c r="C606" s="65">
        <v>44026</v>
      </c>
      <c r="D606" s="67">
        <v>8.3333333333333329E-2</v>
      </c>
      <c r="E606" s="65">
        <v>44032</v>
      </c>
      <c r="F606" s="67">
        <v>0.375</v>
      </c>
      <c r="G606" s="66" t="s">
        <v>708</v>
      </c>
      <c r="H606" s="84" t="s">
        <v>513</v>
      </c>
    </row>
    <row r="607" spans="1:8" ht="14">
      <c r="A607" s="68" t="s">
        <v>212</v>
      </c>
      <c r="B607" s="64" t="s">
        <v>555</v>
      </c>
      <c r="C607" s="65">
        <v>44026</v>
      </c>
      <c r="D607" s="67">
        <v>0.64583333333333337</v>
      </c>
      <c r="E607" s="65">
        <v>44028</v>
      </c>
      <c r="F607" s="67">
        <v>0.39583333333333331</v>
      </c>
      <c r="G607" s="66" t="s">
        <v>708</v>
      </c>
      <c r="H607" s="84" t="s">
        <v>513</v>
      </c>
    </row>
    <row r="608" spans="1:8" ht="14">
      <c r="A608" s="68" t="s">
        <v>717</v>
      </c>
      <c r="B608" s="64" t="s">
        <v>555</v>
      </c>
      <c r="C608" s="65">
        <v>44027</v>
      </c>
      <c r="D608" s="67">
        <v>0.64583333333333337</v>
      </c>
      <c r="E608" s="65">
        <v>44037</v>
      </c>
      <c r="F608" s="67">
        <v>0.45833333333333331</v>
      </c>
      <c r="G608" s="66" t="s">
        <v>708</v>
      </c>
      <c r="H608" s="84" t="s">
        <v>513</v>
      </c>
    </row>
    <row r="609" spans="1:8" ht="14">
      <c r="A609" s="68" t="s">
        <v>577</v>
      </c>
      <c r="B609" s="64" t="s">
        <v>555</v>
      </c>
      <c r="C609" s="65">
        <v>44027</v>
      </c>
      <c r="D609" s="67">
        <v>0.97916666666666663</v>
      </c>
      <c r="E609" s="65">
        <v>44028</v>
      </c>
      <c r="F609" s="67">
        <v>0.42708333333333331</v>
      </c>
      <c r="G609" s="66" t="s">
        <v>708</v>
      </c>
      <c r="H609" s="84" t="s">
        <v>513</v>
      </c>
    </row>
    <row r="610" spans="1:8" ht="14">
      <c r="A610" s="68" t="s">
        <v>576</v>
      </c>
      <c r="B610" s="64" t="s">
        <v>555</v>
      </c>
      <c r="C610" s="65">
        <v>44027</v>
      </c>
      <c r="D610" s="67">
        <v>0.97916666666666663</v>
      </c>
      <c r="E610" s="65">
        <v>44028</v>
      </c>
      <c r="F610" s="67">
        <v>0.42708333333333331</v>
      </c>
      <c r="G610" s="66" t="s">
        <v>708</v>
      </c>
      <c r="H610" s="84" t="s">
        <v>513</v>
      </c>
    </row>
    <row r="611" spans="1:8" ht="14">
      <c r="A611" s="68" t="s">
        <v>685</v>
      </c>
      <c r="B611" s="64" t="s">
        <v>555</v>
      </c>
      <c r="C611" s="65">
        <v>44027</v>
      </c>
      <c r="D611" s="67">
        <v>0.97916666666666663</v>
      </c>
      <c r="E611" s="65">
        <v>44028</v>
      </c>
      <c r="F611" s="67">
        <v>0.42708333333333331</v>
      </c>
      <c r="G611" s="66" t="s">
        <v>708</v>
      </c>
      <c r="H611" s="84" t="s">
        <v>513</v>
      </c>
    </row>
    <row r="612" spans="1:8" ht="14">
      <c r="A612" s="68" t="s">
        <v>584</v>
      </c>
      <c r="B612" s="64" t="s">
        <v>555</v>
      </c>
      <c r="C612" s="65">
        <v>44028</v>
      </c>
      <c r="D612" s="67">
        <v>0.64583333333333337</v>
      </c>
      <c r="E612" s="65">
        <v>44029</v>
      </c>
      <c r="F612" s="67">
        <v>0.60416666666666663</v>
      </c>
      <c r="G612" s="66" t="s">
        <v>708</v>
      </c>
      <c r="H612" s="84" t="s">
        <v>513</v>
      </c>
    </row>
    <row r="613" spans="1:8" ht="14">
      <c r="A613" s="68" t="s">
        <v>597</v>
      </c>
      <c r="B613" s="64" t="s">
        <v>555</v>
      </c>
      <c r="C613" s="65">
        <v>44028</v>
      </c>
      <c r="D613" s="67">
        <v>0.52083333333333337</v>
      </c>
      <c r="E613" s="65">
        <v>44038</v>
      </c>
      <c r="F613" s="67">
        <v>0.43472222222222223</v>
      </c>
      <c r="G613" s="66" t="s">
        <v>708</v>
      </c>
      <c r="H613" s="84" t="s">
        <v>513</v>
      </c>
    </row>
    <row r="614" spans="1:8" ht="14">
      <c r="A614" s="68" t="s">
        <v>823</v>
      </c>
      <c r="B614" s="64" t="s">
        <v>555</v>
      </c>
      <c r="C614" s="65">
        <v>44031</v>
      </c>
      <c r="D614" s="67">
        <v>0.69444444444444453</v>
      </c>
      <c r="E614" s="65">
        <v>44032</v>
      </c>
      <c r="F614" s="67">
        <v>0.41666666666666669</v>
      </c>
      <c r="G614" s="66" t="s">
        <v>708</v>
      </c>
      <c r="H614" s="84" t="s">
        <v>513</v>
      </c>
    </row>
    <row r="615" spans="1:8" ht="14">
      <c r="A615" s="68" t="s">
        <v>712</v>
      </c>
      <c r="B615" s="64" t="s">
        <v>555</v>
      </c>
      <c r="C615" s="65">
        <v>44031</v>
      </c>
      <c r="D615" s="67">
        <v>0.69444444444444453</v>
      </c>
      <c r="E615" s="65">
        <v>44032</v>
      </c>
      <c r="F615" s="67">
        <v>0.41666666666666669</v>
      </c>
      <c r="G615" s="66" t="s">
        <v>708</v>
      </c>
      <c r="H615" s="84" t="s">
        <v>513</v>
      </c>
    </row>
    <row r="616" spans="1:8" ht="14">
      <c r="A616" s="68" t="s">
        <v>664</v>
      </c>
      <c r="B616" s="64" t="s">
        <v>555</v>
      </c>
      <c r="C616" s="65">
        <v>44031</v>
      </c>
      <c r="D616" s="67">
        <v>0.69444444444444453</v>
      </c>
      <c r="E616" s="65">
        <v>44032</v>
      </c>
      <c r="F616" s="67">
        <v>0.41666666666666669</v>
      </c>
      <c r="G616" s="66" t="s">
        <v>708</v>
      </c>
      <c r="H616" s="84" t="s">
        <v>513</v>
      </c>
    </row>
    <row r="617" spans="1:8" ht="14">
      <c r="A617" s="68" t="s">
        <v>238</v>
      </c>
      <c r="B617" s="64" t="s">
        <v>555</v>
      </c>
      <c r="C617" s="65">
        <v>44032</v>
      </c>
      <c r="D617" s="67">
        <v>0.60416666666666663</v>
      </c>
      <c r="E617" s="65">
        <v>44033</v>
      </c>
      <c r="F617" s="67">
        <v>0.5</v>
      </c>
      <c r="G617" s="66" t="s">
        <v>708</v>
      </c>
      <c r="H617" s="84" t="s">
        <v>513</v>
      </c>
    </row>
    <row r="618" spans="1:8" ht="14">
      <c r="A618" s="68" t="s">
        <v>231</v>
      </c>
      <c r="B618" s="64" t="s">
        <v>555</v>
      </c>
      <c r="C618" s="65">
        <v>44036</v>
      </c>
      <c r="D618" s="67">
        <v>0.92986111111111114</v>
      </c>
      <c r="E618" s="65">
        <v>44037</v>
      </c>
      <c r="F618" s="67">
        <v>0.49791666666666662</v>
      </c>
      <c r="G618" s="66" t="s">
        <v>708</v>
      </c>
      <c r="H618" s="84" t="s">
        <v>513</v>
      </c>
    </row>
    <row r="619" spans="1:8" ht="14">
      <c r="A619" s="68" t="s">
        <v>673</v>
      </c>
      <c r="B619" s="64" t="s">
        <v>555</v>
      </c>
      <c r="C619" s="65">
        <v>44036</v>
      </c>
      <c r="D619" s="67">
        <v>0.90208333333333324</v>
      </c>
      <c r="E619" s="65">
        <v>44037</v>
      </c>
      <c r="F619" s="67">
        <v>0.4993055555555555</v>
      </c>
      <c r="G619" s="66" t="s">
        <v>708</v>
      </c>
      <c r="H619" s="84" t="s">
        <v>513</v>
      </c>
    </row>
    <row r="620" spans="1:8" ht="14">
      <c r="A620" s="68" t="s">
        <v>213</v>
      </c>
      <c r="B620" s="64" t="s">
        <v>555</v>
      </c>
      <c r="C620" s="65">
        <v>44037</v>
      </c>
      <c r="D620" s="67">
        <v>0.59583333333333333</v>
      </c>
      <c r="E620" s="65">
        <v>44038</v>
      </c>
      <c r="F620" s="67">
        <v>0.48333333333333334</v>
      </c>
      <c r="G620" s="66" t="s">
        <v>708</v>
      </c>
      <c r="H620" s="84" t="s">
        <v>513</v>
      </c>
    </row>
    <row r="621" spans="1:8" ht="14">
      <c r="A621" s="68" t="s">
        <v>212</v>
      </c>
      <c r="B621" s="64" t="s">
        <v>555</v>
      </c>
      <c r="C621" s="65">
        <v>44037</v>
      </c>
      <c r="D621" s="67">
        <v>0.59583333333333333</v>
      </c>
      <c r="E621" s="65">
        <v>44038</v>
      </c>
      <c r="F621" s="67">
        <v>0.48333333333333334</v>
      </c>
      <c r="G621" s="66" t="s">
        <v>708</v>
      </c>
      <c r="H621" s="84" t="s">
        <v>513</v>
      </c>
    </row>
    <row r="622" spans="1:8" ht="14">
      <c r="A622" s="68" t="s">
        <v>217</v>
      </c>
      <c r="B622" s="64" t="s">
        <v>555</v>
      </c>
      <c r="C622" s="65">
        <v>44038</v>
      </c>
      <c r="D622" s="67">
        <v>0.52708333333333335</v>
      </c>
      <c r="E622" s="65">
        <v>44039</v>
      </c>
      <c r="F622" s="67">
        <v>0.4375</v>
      </c>
      <c r="G622" s="66" t="s">
        <v>708</v>
      </c>
      <c r="H622" s="84" t="s">
        <v>513</v>
      </c>
    </row>
    <row r="623" spans="1:8" ht="14">
      <c r="A623" s="68" t="s">
        <v>556</v>
      </c>
      <c r="B623" s="64" t="s">
        <v>555</v>
      </c>
      <c r="C623" s="65">
        <v>44038</v>
      </c>
      <c r="D623" s="67">
        <v>0.52708333333333335</v>
      </c>
      <c r="E623" s="65">
        <v>44039</v>
      </c>
      <c r="F623" s="67">
        <v>0.4375</v>
      </c>
      <c r="G623" s="66" t="s">
        <v>708</v>
      </c>
      <c r="H623" s="84" t="s">
        <v>513</v>
      </c>
    </row>
    <row r="624" spans="1:8" ht="14">
      <c r="A624" s="68" t="s">
        <v>189</v>
      </c>
      <c r="B624" s="64" t="s">
        <v>555</v>
      </c>
      <c r="C624" s="65">
        <v>44038</v>
      </c>
      <c r="D624" s="67">
        <v>0.52708333333333335</v>
      </c>
      <c r="E624" s="65">
        <v>44039</v>
      </c>
      <c r="F624" s="67">
        <v>0.47916666666666669</v>
      </c>
      <c r="G624" s="66" t="s">
        <v>708</v>
      </c>
      <c r="H624" s="84" t="s">
        <v>513</v>
      </c>
    </row>
    <row r="625" spans="1:8" ht="14">
      <c r="A625" s="68" t="s">
        <v>569</v>
      </c>
      <c r="B625" s="64" t="s">
        <v>555</v>
      </c>
      <c r="C625" s="65">
        <v>44038</v>
      </c>
      <c r="D625" s="67">
        <v>0.52708333333333335</v>
      </c>
      <c r="E625" s="65">
        <v>44039</v>
      </c>
      <c r="F625" s="67">
        <v>0.47916666666666669</v>
      </c>
      <c r="G625" s="66" t="s">
        <v>708</v>
      </c>
      <c r="H625" s="84" t="s">
        <v>513</v>
      </c>
    </row>
    <row r="626" spans="1:8" ht="14">
      <c r="A626" s="68" t="s">
        <v>851</v>
      </c>
      <c r="B626" s="64" t="s">
        <v>555</v>
      </c>
      <c r="C626" s="65"/>
      <c r="D626" s="67"/>
      <c r="E626" s="65">
        <v>44039</v>
      </c>
      <c r="F626" s="67">
        <v>0.47916666666666669</v>
      </c>
      <c r="G626" s="66" t="s">
        <v>708</v>
      </c>
      <c r="H626" s="84" t="s">
        <v>513</v>
      </c>
    </row>
    <row r="627" spans="1:8" ht="14">
      <c r="A627" s="68" t="s">
        <v>827</v>
      </c>
      <c r="B627" s="64" t="s">
        <v>555</v>
      </c>
      <c r="C627" s="65">
        <v>44040</v>
      </c>
      <c r="D627" s="67">
        <v>0.62430555555555556</v>
      </c>
      <c r="E627" s="65">
        <v>44041</v>
      </c>
      <c r="F627" s="67">
        <v>0.41666666666666669</v>
      </c>
      <c r="G627" s="66" t="s">
        <v>708</v>
      </c>
      <c r="H627" s="84" t="s">
        <v>513</v>
      </c>
    </row>
    <row r="628" spans="1:8" ht="14">
      <c r="A628" s="68" t="s">
        <v>852</v>
      </c>
      <c r="B628" s="64" t="s">
        <v>555</v>
      </c>
      <c r="C628" s="65">
        <v>44040</v>
      </c>
      <c r="D628" s="67">
        <v>0.61041666666666672</v>
      </c>
      <c r="E628" s="65">
        <v>44041</v>
      </c>
      <c r="F628" s="67">
        <v>0.64583333333333337</v>
      </c>
      <c r="G628" s="66" t="s">
        <v>708</v>
      </c>
      <c r="H628" s="84" t="s">
        <v>513</v>
      </c>
    </row>
    <row r="629" spans="1:8" ht="14">
      <c r="A629" s="68" t="s">
        <v>532</v>
      </c>
      <c r="B629" s="64" t="s">
        <v>555</v>
      </c>
      <c r="C629" s="65">
        <v>44041</v>
      </c>
      <c r="D629" s="67">
        <v>4.0972222222222222E-2</v>
      </c>
      <c r="E629" s="65">
        <v>44042</v>
      </c>
      <c r="F629" s="67">
        <v>0.39583333333333331</v>
      </c>
      <c r="G629" s="66" t="s">
        <v>708</v>
      </c>
      <c r="H629" s="84" t="s">
        <v>513</v>
      </c>
    </row>
    <row r="630" spans="1:8" ht="14">
      <c r="A630" s="68" t="s">
        <v>187</v>
      </c>
      <c r="B630" s="64" t="s">
        <v>555</v>
      </c>
      <c r="C630" s="65">
        <v>44041</v>
      </c>
      <c r="D630" s="67">
        <v>4.0972222222222222E-2</v>
      </c>
      <c r="E630" s="65">
        <v>44042</v>
      </c>
      <c r="F630" s="67">
        <v>0.39583333333333331</v>
      </c>
      <c r="G630" s="66" t="s">
        <v>708</v>
      </c>
      <c r="H630" s="84" t="s">
        <v>513</v>
      </c>
    </row>
    <row r="631" spans="1:8" ht="14">
      <c r="A631" s="68" t="s">
        <v>213</v>
      </c>
      <c r="B631" s="64" t="s">
        <v>555</v>
      </c>
      <c r="C631" s="65">
        <v>44041</v>
      </c>
      <c r="D631" s="67">
        <v>2.7083333333333334E-2</v>
      </c>
      <c r="E631" s="65">
        <v>44042</v>
      </c>
      <c r="F631" s="67">
        <v>0.41666666666666669</v>
      </c>
      <c r="G631" s="66" t="s">
        <v>708</v>
      </c>
      <c r="H631" s="84" t="s">
        <v>513</v>
      </c>
    </row>
    <row r="632" spans="1:8" ht="14">
      <c r="A632" s="68" t="s">
        <v>212</v>
      </c>
      <c r="B632" s="64" t="s">
        <v>555</v>
      </c>
      <c r="C632" s="65">
        <v>44041</v>
      </c>
      <c r="D632" s="67">
        <v>2.7083333333333334E-2</v>
      </c>
      <c r="E632" s="65">
        <v>44042</v>
      </c>
      <c r="F632" s="67">
        <v>0.41666666666666669</v>
      </c>
      <c r="G632" s="66" t="s">
        <v>708</v>
      </c>
      <c r="H632" s="84" t="s">
        <v>513</v>
      </c>
    </row>
    <row r="633" spans="1:8" ht="14">
      <c r="A633" s="68" t="s">
        <v>672</v>
      </c>
      <c r="B633" s="64" t="s">
        <v>534</v>
      </c>
      <c r="C633" s="65">
        <v>44046</v>
      </c>
      <c r="D633" s="67">
        <v>0.96805555555555556</v>
      </c>
      <c r="E633" s="65">
        <v>44047</v>
      </c>
      <c r="F633" s="67">
        <v>0.4375</v>
      </c>
      <c r="G633" s="66" t="s">
        <v>708</v>
      </c>
      <c r="H633" s="84" t="s">
        <v>513</v>
      </c>
    </row>
    <row r="634" spans="1:8" ht="14">
      <c r="A634" s="68" t="s">
        <v>673</v>
      </c>
      <c r="B634" s="64" t="s">
        <v>534</v>
      </c>
      <c r="C634" s="65">
        <v>44046</v>
      </c>
      <c r="D634" s="67">
        <v>0.95763888888888893</v>
      </c>
      <c r="E634" s="65">
        <v>44047</v>
      </c>
      <c r="F634" s="67">
        <v>0.4375</v>
      </c>
      <c r="G634" s="66" t="s">
        <v>708</v>
      </c>
      <c r="H634" s="84" t="s">
        <v>513</v>
      </c>
    </row>
    <row r="635" spans="1:8" ht="14">
      <c r="A635" s="68" t="s">
        <v>241</v>
      </c>
      <c r="B635" s="64" t="s">
        <v>534</v>
      </c>
      <c r="C635" s="65">
        <v>44047</v>
      </c>
      <c r="D635" s="67">
        <v>0.66597222222222219</v>
      </c>
      <c r="E635" s="65">
        <v>44085</v>
      </c>
      <c r="F635" s="67">
        <v>0.41666666666666669</v>
      </c>
      <c r="G635" s="66" t="s">
        <v>708</v>
      </c>
      <c r="H635" s="84" t="s">
        <v>513</v>
      </c>
    </row>
    <row r="636" spans="1:8" ht="14">
      <c r="A636" s="68" t="s">
        <v>602</v>
      </c>
      <c r="B636" s="64" t="s">
        <v>534</v>
      </c>
      <c r="C636" s="65">
        <v>44050</v>
      </c>
      <c r="D636" s="67">
        <v>0.72152777777777777</v>
      </c>
      <c r="E636" s="65">
        <v>44051</v>
      </c>
      <c r="F636" s="67">
        <v>0.25</v>
      </c>
      <c r="G636" s="66" t="s">
        <v>708</v>
      </c>
      <c r="H636" s="84" t="s">
        <v>513</v>
      </c>
    </row>
    <row r="637" spans="1:8" ht="14">
      <c r="A637" s="68" t="s">
        <v>688</v>
      </c>
      <c r="B637" s="64" t="s">
        <v>534</v>
      </c>
      <c r="C637" s="65">
        <v>44050</v>
      </c>
      <c r="D637" s="67">
        <v>0.72152777777777777</v>
      </c>
      <c r="E637" s="65">
        <v>44051</v>
      </c>
      <c r="F637" s="67">
        <v>0.25</v>
      </c>
      <c r="G637" s="66" t="s">
        <v>708</v>
      </c>
      <c r="H637" s="84" t="s">
        <v>513</v>
      </c>
    </row>
    <row r="638" spans="1:8" ht="14">
      <c r="A638" s="68" t="s">
        <v>828</v>
      </c>
      <c r="B638" s="64" t="s">
        <v>534</v>
      </c>
      <c r="C638" s="65">
        <v>44050</v>
      </c>
      <c r="D638" s="67">
        <v>0.72152777777777777</v>
      </c>
      <c r="E638" s="65">
        <v>44051</v>
      </c>
      <c r="F638" s="67">
        <v>0.25</v>
      </c>
      <c r="G638" s="66" t="s">
        <v>708</v>
      </c>
      <c r="H638" s="84" t="s">
        <v>513</v>
      </c>
    </row>
    <row r="639" spans="1:8" ht="14">
      <c r="A639" s="68" t="s">
        <v>514</v>
      </c>
      <c r="B639" s="64" t="s">
        <v>534</v>
      </c>
      <c r="C639" s="65">
        <v>44050</v>
      </c>
      <c r="D639" s="67">
        <v>0.81874999999999998</v>
      </c>
      <c r="E639" s="65">
        <v>44051</v>
      </c>
      <c r="F639" s="67">
        <v>0.375</v>
      </c>
      <c r="G639" s="66" t="s">
        <v>708</v>
      </c>
      <c r="H639" s="84" t="s">
        <v>513</v>
      </c>
    </row>
    <row r="640" spans="1:8" ht="14">
      <c r="A640" s="68" t="s">
        <v>528</v>
      </c>
      <c r="B640" s="64" t="s">
        <v>534</v>
      </c>
      <c r="C640" s="65">
        <v>44050</v>
      </c>
      <c r="D640" s="67">
        <v>0.81874999999999998</v>
      </c>
      <c r="E640" s="65">
        <v>44051</v>
      </c>
      <c r="F640" s="67">
        <v>0.375</v>
      </c>
      <c r="G640" s="66" t="s">
        <v>708</v>
      </c>
      <c r="H640" s="84" t="s">
        <v>513</v>
      </c>
    </row>
    <row r="641" spans="1:8" ht="14">
      <c r="A641" s="68" t="s">
        <v>589</v>
      </c>
      <c r="B641" s="64" t="s">
        <v>534</v>
      </c>
      <c r="C641" s="65">
        <v>44058</v>
      </c>
      <c r="D641" s="67">
        <v>0.16319444444444445</v>
      </c>
      <c r="E641" s="65">
        <v>44068</v>
      </c>
      <c r="F641" s="67">
        <v>1.2499999999999999E-2</v>
      </c>
      <c r="G641" s="66" t="s">
        <v>708</v>
      </c>
      <c r="H641" s="84" t="s">
        <v>513</v>
      </c>
    </row>
    <row r="642" spans="1:8" ht="14">
      <c r="A642" s="68" t="s">
        <v>639</v>
      </c>
      <c r="B642" s="64" t="s">
        <v>534</v>
      </c>
      <c r="C642" s="65">
        <v>44060</v>
      </c>
      <c r="D642" s="67">
        <v>0.9916666666666667</v>
      </c>
      <c r="E642" s="65">
        <v>44061</v>
      </c>
      <c r="F642" s="67">
        <v>0.45416666666666666</v>
      </c>
      <c r="G642" s="66" t="s">
        <v>708</v>
      </c>
      <c r="H642" s="84" t="s">
        <v>513</v>
      </c>
    </row>
    <row r="643" spans="1:8" ht="14">
      <c r="A643" s="68" t="s">
        <v>877</v>
      </c>
      <c r="B643" s="64" t="s">
        <v>534</v>
      </c>
      <c r="C643" s="65">
        <v>44060</v>
      </c>
      <c r="D643" s="67">
        <v>0.9916666666666667</v>
      </c>
      <c r="E643" s="65">
        <v>44061</v>
      </c>
      <c r="F643" s="67">
        <v>0.45416666666666666</v>
      </c>
      <c r="G643" s="66" t="s">
        <v>708</v>
      </c>
      <c r="H643" s="84" t="s">
        <v>513</v>
      </c>
    </row>
    <row r="644" spans="1:8" ht="14">
      <c r="A644" s="68" t="s">
        <v>680</v>
      </c>
      <c r="B644" s="64" t="s">
        <v>534</v>
      </c>
      <c r="C644" s="65">
        <v>44060</v>
      </c>
      <c r="D644" s="67">
        <v>0.9916666666666667</v>
      </c>
      <c r="E644" s="65">
        <v>44061</v>
      </c>
      <c r="F644" s="67">
        <v>0.45416666666666666</v>
      </c>
      <c r="G644" s="66" t="s">
        <v>708</v>
      </c>
      <c r="H644" s="84" t="s">
        <v>513</v>
      </c>
    </row>
    <row r="645" spans="1:8" ht="14">
      <c r="A645" s="68" t="s">
        <v>878</v>
      </c>
      <c r="B645" s="64" t="s">
        <v>534</v>
      </c>
      <c r="C645" s="65">
        <v>44060</v>
      </c>
      <c r="D645" s="67">
        <v>0.9916666666666667</v>
      </c>
      <c r="E645" s="65">
        <v>44061</v>
      </c>
      <c r="F645" s="67">
        <v>0.45416666666666666</v>
      </c>
      <c r="G645" s="66" t="s">
        <v>708</v>
      </c>
      <c r="H645" s="84" t="s">
        <v>513</v>
      </c>
    </row>
    <row r="646" spans="1:8" ht="14">
      <c r="A646" s="68" t="s">
        <v>638</v>
      </c>
      <c r="B646" s="64" t="s">
        <v>534</v>
      </c>
      <c r="C646" s="65">
        <v>44060</v>
      </c>
      <c r="D646" s="67">
        <v>0.9916666666666667</v>
      </c>
      <c r="E646" s="65">
        <v>44065</v>
      </c>
      <c r="F646" s="67">
        <v>0.70486111111111116</v>
      </c>
      <c r="G646" s="66" t="s">
        <v>708</v>
      </c>
      <c r="H646" s="84" t="s">
        <v>513</v>
      </c>
    </row>
    <row r="647" spans="1:8" ht="14">
      <c r="A647" s="68" t="s">
        <v>588</v>
      </c>
      <c r="B647" s="64" t="s">
        <v>534</v>
      </c>
      <c r="C647" s="65">
        <v>44060</v>
      </c>
      <c r="D647" s="67">
        <v>0.9916666666666667</v>
      </c>
      <c r="E647" s="65">
        <v>44061</v>
      </c>
      <c r="F647" s="67">
        <v>0.45416666666666666</v>
      </c>
      <c r="G647" s="66" t="s">
        <v>708</v>
      </c>
      <c r="H647" s="84" t="s">
        <v>513</v>
      </c>
    </row>
    <row r="648" spans="1:8" ht="14">
      <c r="A648" s="68" t="s">
        <v>554</v>
      </c>
      <c r="B648" s="64" t="s">
        <v>534</v>
      </c>
      <c r="C648" s="65">
        <v>44064</v>
      </c>
      <c r="D648" s="67">
        <v>0.97152777777777777</v>
      </c>
      <c r="E648" s="65">
        <v>44065</v>
      </c>
      <c r="F648" s="67">
        <v>0.47152777777777777</v>
      </c>
      <c r="G648" s="66" t="s">
        <v>708</v>
      </c>
      <c r="H648" s="84" t="s">
        <v>513</v>
      </c>
    </row>
    <row r="649" spans="1:8" ht="14">
      <c r="A649" s="68" t="s">
        <v>553</v>
      </c>
      <c r="B649" s="64" t="s">
        <v>534</v>
      </c>
      <c r="C649" s="65">
        <v>44064</v>
      </c>
      <c r="D649" s="67">
        <v>0.97152777777777777</v>
      </c>
      <c r="E649" s="65">
        <v>44065</v>
      </c>
      <c r="F649" s="67">
        <v>0.47152777777777777</v>
      </c>
      <c r="G649" s="66" t="s">
        <v>708</v>
      </c>
      <c r="H649" s="84" t="s">
        <v>513</v>
      </c>
    </row>
    <row r="650" spans="1:8" ht="14">
      <c r="A650" s="68" t="s">
        <v>552</v>
      </c>
      <c r="B650" s="64" t="s">
        <v>534</v>
      </c>
      <c r="C650" s="65">
        <v>44064</v>
      </c>
      <c r="D650" s="67">
        <v>0.97152777777777777</v>
      </c>
      <c r="E650" s="65">
        <v>44065</v>
      </c>
      <c r="F650" s="67">
        <v>0.47152777777777777</v>
      </c>
      <c r="G650" s="66" t="s">
        <v>708</v>
      </c>
      <c r="H650" s="84" t="s">
        <v>513</v>
      </c>
    </row>
    <row r="651" spans="1:8" ht="14">
      <c r="A651" s="68" t="s">
        <v>236</v>
      </c>
      <c r="B651" s="64" t="s">
        <v>534</v>
      </c>
      <c r="C651" s="65">
        <v>44070</v>
      </c>
      <c r="D651" s="67">
        <v>0.72152777777777777</v>
      </c>
      <c r="E651" s="65">
        <v>44071</v>
      </c>
      <c r="F651" s="67">
        <v>0.41666666666666669</v>
      </c>
      <c r="G651" s="66" t="s">
        <v>708</v>
      </c>
      <c r="H651" s="84" t="s">
        <v>513</v>
      </c>
    </row>
    <row r="652" spans="1:8" ht="14">
      <c r="A652" s="68" t="s">
        <v>604</v>
      </c>
      <c r="B652" s="64" t="s">
        <v>534</v>
      </c>
      <c r="C652" s="65">
        <v>44070</v>
      </c>
      <c r="D652" s="67">
        <v>0.72152777777777777</v>
      </c>
      <c r="E652" s="65">
        <v>44071</v>
      </c>
      <c r="F652" s="67">
        <v>0.41666666666666669</v>
      </c>
      <c r="G652" s="66" t="s">
        <v>708</v>
      </c>
      <c r="H652" s="84" t="s">
        <v>513</v>
      </c>
    </row>
    <row r="653" spans="1:8" ht="14">
      <c r="A653" s="68" t="s">
        <v>637</v>
      </c>
      <c r="B653" s="64" t="s">
        <v>534</v>
      </c>
      <c r="C653" s="65">
        <v>44070</v>
      </c>
      <c r="D653" s="67">
        <v>0.72152777777777777</v>
      </c>
      <c r="E653" s="65">
        <v>44071</v>
      </c>
      <c r="F653" s="67">
        <v>0.41666666666666669</v>
      </c>
      <c r="G653" s="66" t="s">
        <v>708</v>
      </c>
      <c r="H653" s="84" t="s">
        <v>513</v>
      </c>
    </row>
    <row r="654" spans="1:8" ht="14">
      <c r="A654" s="68" t="s">
        <v>599</v>
      </c>
      <c r="B654" s="64" t="s">
        <v>534</v>
      </c>
      <c r="C654" s="65">
        <v>44070</v>
      </c>
      <c r="D654" s="67">
        <v>0.72152777777777777</v>
      </c>
      <c r="E654" s="65">
        <v>44071</v>
      </c>
      <c r="F654" s="67">
        <v>0.41666666666666669</v>
      </c>
      <c r="G654" s="66" t="s">
        <v>708</v>
      </c>
      <c r="H654" s="84" t="s">
        <v>513</v>
      </c>
    </row>
    <row r="655" spans="1:8" ht="14">
      <c r="A655" s="68" t="s">
        <v>683</v>
      </c>
      <c r="B655" s="64" t="s">
        <v>534</v>
      </c>
      <c r="C655" s="65">
        <v>44070</v>
      </c>
      <c r="D655" s="67">
        <v>0.72152777777777777</v>
      </c>
      <c r="E655" s="65">
        <v>44072</v>
      </c>
      <c r="F655" s="67">
        <v>0.3888888888888889</v>
      </c>
      <c r="G655" s="66" t="s">
        <v>708</v>
      </c>
      <c r="H655" s="84" t="s">
        <v>513</v>
      </c>
    </row>
    <row r="656" spans="1:8" ht="14">
      <c r="A656" s="68" t="s">
        <v>717</v>
      </c>
      <c r="B656" s="64" t="s">
        <v>534</v>
      </c>
      <c r="C656" s="65">
        <v>44070</v>
      </c>
      <c r="D656" s="67">
        <v>0.72152777777777777</v>
      </c>
      <c r="E656" s="65">
        <v>44071</v>
      </c>
      <c r="F656" s="67">
        <v>0.41666666666666669</v>
      </c>
      <c r="G656" s="66" t="s">
        <v>708</v>
      </c>
      <c r="H656" s="84" t="s">
        <v>513</v>
      </c>
    </row>
    <row r="657" spans="1:8" ht="14">
      <c r="A657" s="68" t="s">
        <v>648</v>
      </c>
      <c r="B657" s="64" t="s">
        <v>534</v>
      </c>
      <c r="C657" s="65">
        <v>44070</v>
      </c>
      <c r="D657" s="67">
        <v>0.72152777777777777</v>
      </c>
      <c r="E657" s="65">
        <v>44071</v>
      </c>
      <c r="F657" s="67">
        <v>0.41666666666666669</v>
      </c>
      <c r="G657" s="66" t="s">
        <v>708</v>
      </c>
      <c r="H657" s="84" t="s">
        <v>513</v>
      </c>
    </row>
    <row r="658" spans="1:8" ht="14">
      <c r="A658" s="68" t="s">
        <v>718</v>
      </c>
      <c r="B658" s="64" t="s">
        <v>534</v>
      </c>
      <c r="C658" s="65">
        <v>44070</v>
      </c>
      <c r="D658" s="67">
        <v>0.72152777777777777</v>
      </c>
      <c r="E658" s="65">
        <v>44076</v>
      </c>
      <c r="F658" s="67">
        <v>0.28194444444444444</v>
      </c>
      <c r="G658" s="66" t="s">
        <v>708</v>
      </c>
      <c r="H658" s="84" t="s">
        <v>513</v>
      </c>
    </row>
    <row r="659" spans="1:8" ht="14">
      <c r="A659" s="68" t="s">
        <v>684</v>
      </c>
      <c r="B659" s="64" t="s">
        <v>534</v>
      </c>
      <c r="C659" s="65">
        <v>44070</v>
      </c>
      <c r="D659" s="67">
        <v>0.72152777777777777</v>
      </c>
      <c r="E659" s="65">
        <v>44072</v>
      </c>
      <c r="F659" s="67">
        <v>0.3888888888888889</v>
      </c>
      <c r="G659" s="66" t="s">
        <v>708</v>
      </c>
      <c r="H659" s="84" t="s">
        <v>513</v>
      </c>
    </row>
    <row r="660" spans="1:8" ht="14">
      <c r="A660" s="68" t="s">
        <v>610</v>
      </c>
      <c r="B660" s="64" t="s">
        <v>534</v>
      </c>
      <c r="C660" s="65">
        <v>44070</v>
      </c>
      <c r="D660" s="67">
        <v>0.67986111111111114</v>
      </c>
      <c r="E660" s="65">
        <v>44071</v>
      </c>
      <c r="F660" s="67">
        <v>0.75</v>
      </c>
      <c r="G660" s="66" t="s">
        <v>708</v>
      </c>
      <c r="H660" s="84" t="s">
        <v>513</v>
      </c>
    </row>
    <row r="661" spans="1:8" ht="14">
      <c r="A661" s="68" t="s">
        <v>851</v>
      </c>
      <c r="B661" s="64" t="s">
        <v>534</v>
      </c>
      <c r="C661" s="65">
        <v>44071</v>
      </c>
      <c r="D661" s="67">
        <v>0.35069444444444442</v>
      </c>
      <c r="E661" s="65">
        <v>44078</v>
      </c>
      <c r="F661" s="67">
        <v>0.35416666666666669</v>
      </c>
      <c r="G661" s="66" t="s">
        <v>708</v>
      </c>
      <c r="H661" s="84" t="s">
        <v>513</v>
      </c>
    </row>
    <row r="662" spans="1:8" ht="14">
      <c r="A662" s="68" t="s">
        <v>232</v>
      </c>
      <c r="B662" s="64" t="s">
        <v>512</v>
      </c>
      <c r="C662" s="65">
        <v>44078</v>
      </c>
      <c r="D662" s="67">
        <v>0.58333333333333337</v>
      </c>
      <c r="E662" s="65">
        <v>44079</v>
      </c>
      <c r="F662" s="67">
        <v>0.375</v>
      </c>
      <c r="G662" s="66" t="s">
        <v>708</v>
      </c>
      <c r="H662" s="84" t="s">
        <v>513</v>
      </c>
    </row>
    <row r="663" spans="1:8" ht="14">
      <c r="A663" s="68" t="s">
        <v>233</v>
      </c>
      <c r="B663" s="64" t="s">
        <v>512</v>
      </c>
      <c r="C663" s="65">
        <v>44078</v>
      </c>
      <c r="D663" s="67">
        <v>0.58333333333333337</v>
      </c>
      <c r="E663" s="65">
        <v>44079</v>
      </c>
      <c r="F663" s="67">
        <v>0.375</v>
      </c>
      <c r="G663" s="66" t="s">
        <v>708</v>
      </c>
      <c r="H663" s="84" t="s">
        <v>513</v>
      </c>
    </row>
    <row r="664" spans="1:8" ht="14">
      <c r="A664" s="68" t="s">
        <v>239</v>
      </c>
      <c r="B664" s="64" t="s">
        <v>512</v>
      </c>
      <c r="C664" s="65">
        <v>44078</v>
      </c>
      <c r="D664" s="67">
        <v>0.54166666666666663</v>
      </c>
      <c r="E664" s="65">
        <v>44079</v>
      </c>
      <c r="F664" s="67">
        <v>0.41666666666666669</v>
      </c>
      <c r="G664" s="66" t="s">
        <v>708</v>
      </c>
      <c r="H664" s="84" t="s">
        <v>513</v>
      </c>
    </row>
    <row r="665" spans="1:8" ht="14">
      <c r="A665" s="68" t="s">
        <v>213</v>
      </c>
      <c r="B665" s="64" t="s">
        <v>512</v>
      </c>
      <c r="C665" s="65">
        <v>44078</v>
      </c>
      <c r="D665" s="67">
        <v>0.54166666666666663</v>
      </c>
      <c r="E665" s="65">
        <v>44079</v>
      </c>
      <c r="F665" s="67">
        <v>0.41666666666666669</v>
      </c>
      <c r="G665" s="66" t="s">
        <v>708</v>
      </c>
      <c r="H665" s="84" t="s">
        <v>513</v>
      </c>
    </row>
    <row r="666" spans="1:8" ht="14">
      <c r="A666" s="68" t="s">
        <v>723</v>
      </c>
      <c r="B666" s="64" t="s">
        <v>512</v>
      </c>
      <c r="C666" s="65">
        <v>44081</v>
      </c>
      <c r="D666" s="67">
        <v>0.66597222222222219</v>
      </c>
      <c r="E666" s="65">
        <v>44082</v>
      </c>
      <c r="F666" s="67">
        <v>0.33333333333333331</v>
      </c>
      <c r="G666" s="66" t="s">
        <v>708</v>
      </c>
      <c r="H666" s="84" t="s">
        <v>513</v>
      </c>
    </row>
    <row r="667" spans="1:8" ht="14">
      <c r="A667" s="68" t="s">
        <v>244</v>
      </c>
      <c r="B667" s="64" t="s">
        <v>512</v>
      </c>
      <c r="C667" s="65">
        <v>44081</v>
      </c>
      <c r="D667" s="67">
        <v>0.66597222222222219</v>
      </c>
      <c r="E667" s="65">
        <v>44082</v>
      </c>
      <c r="F667" s="67">
        <v>0.33333333333333331</v>
      </c>
      <c r="G667" s="66" t="s">
        <v>708</v>
      </c>
      <c r="H667" s="84" t="s">
        <v>513</v>
      </c>
    </row>
    <row r="668" spans="1:8" ht="14">
      <c r="A668" s="68" t="s">
        <v>245</v>
      </c>
      <c r="B668" s="64" t="s">
        <v>512</v>
      </c>
      <c r="C668" s="65">
        <v>44081</v>
      </c>
      <c r="D668" s="67">
        <v>0.66597222222222219</v>
      </c>
      <c r="E668" s="65">
        <v>44082</v>
      </c>
      <c r="F668" s="67">
        <v>0.33333333333333331</v>
      </c>
      <c r="G668" s="66" t="s">
        <v>708</v>
      </c>
      <c r="H668" s="84" t="s">
        <v>513</v>
      </c>
    </row>
    <row r="669" spans="1:8" ht="14">
      <c r="A669" s="68" t="s">
        <v>829</v>
      </c>
      <c r="B669" s="64" t="s">
        <v>512</v>
      </c>
      <c r="C669" s="65">
        <v>44081</v>
      </c>
      <c r="D669" s="67">
        <v>0.66597222222222219</v>
      </c>
      <c r="E669" s="65">
        <v>44082</v>
      </c>
      <c r="F669" s="67">
        <v>0.33333333333333331</v>
      </c>
      <c r="G669" s="66" t="s">
        <v>708</v>
      </c>
      <c r="H669" s="84" t="s">
        <v>513</v>
      </c>
    </row>
    <row r="670" spans="1:8" ht="14">
      <c r="A670" s="68" t="s">
        <v>830</v>
      </c>
      <c r="B670" s="64" t="s">
        <v>512</v>
      </c>
      <c r="C670" s="65">
        <v>44081</v>
      </c>
      <c r="D670" s="67">
        <v>0.66597222222222219</v>
      </c>
      <c r="E670" s="65">
        <v>44082</v>
      </c>
      <c r="F670" s="67">
        <v>0.33333333333333331</v>
      </c>
      <c r="G670" s="66" t="s">
        <v>708</v>
      </c>
      <c r="H670" s="84" t="s">
        <v>513</v>
      </c>
    </row>
    <row r="671" spans="1:8" ht="14">
      <c r="A671" s="68" t="s">
        <v>833</v>
      </c>
      <c r="B671" s="64" t="s">
        <v>512</v>
      </c>
      <c r="C671" s="65">
        <v>44081</v>
      </c>
      <c r="D671" s="67">
        <v>0.66597222222222219</v>
      </c>
      <c r="E671" s="65">
        <v>44082</v>
      </c>
      <c r="F671" s="67">
        <v>0.33333333333333331</v>
      </c>
      <c r="G671" s="66" t="s">
        <v>708</v>
      </c>
      <c r="H671" s="84" t="s">
        <v>513</v>
      </c>
    </row>
    <row r="672" spans="1:8" ht="14">
      <c r="A672" s="68" t="s">
        <v>540</v>
      </c>
      <c r="B672" s="64" t="s">
        <v>512</v>
      </c>
      <c r="C672" s="65">
        <v>44081</v>
      </c>
      <c r="D672" s="67">
        <v>0.66597222222222219</v>
      </c>
      <c r="E672" s="65">
        <v>44082</v>
      </c>
      <c r="F672" s="67">
        <v>0.33333333333333331</v>
      </c>
      <c r="G672" s="66" t="s">
        <v>708</v>
      </c>
      <c r="H672" s="84" t="s">
        <v>513</v>
      </c>
    </row>
    <row r="673" spans="1:8" ht="14">
      <c r="A673" s="68" t="s">
        <v>577</v>
      </c>
      <c r="B673" s="64" t="s">
        <v>512</v>
      </c>
      <c r="C673" s="65">
        <v>44082</v>
      </c>
      <c r="D673" s="67">
        <v>0.8125</v>
      </c>
      <c r="E673" s="65">
        <v>44083</v>
      </c>
      <c r="F673" s="67">
        <v>0.41666666666666669</v>
      </c>
      <c r="G673" s="66" t="s">
        <v>708</v>
      </c>
      <c r="H673" s="84" t="s">
        <v>513</v>
      </c>
    </row>
    <row r="674" spans="1:8" ht="14">
      <c r="A674" s="68" t="s">
        <v>576</v>
      </c>
      <c r="B674" s="64" t="s">
        <v>512</v>
      </c>
      <c r="C674" s="65">
        <v>44082</v>
      </c>
      <c r="D674" s="67">
        <v>0.8125</v>
      </c>
      <c r="E674" s="65">
        <v>44083</v>
      </c>
      <c r="F674" s="67">
        <v>0.41666666666666669</v>
      </c>
      <c r="G674" s="66" t="s">
        <v>708</v>
      </c>
      <c r="H674" s="84" t="s">
        <v>513</v>
      </c>
    </row>
    <row r="675" spans="1:8" ht="14">
      <c r="A675" s="68" t="s">
        <v>685</v>
      </c>
      <c r="B675" s="64" t="s">
        <v>512</v>
      </c>
      <c r="C675" s="65">
        <v>44082</v>
      </c>
      <c r="D675" s="67">
        <v>0.8125</v>
      </c>
      <c r="E675" s="65">
        <v>44083</v>
      </c>
      <c r="F675" s="67">
        <v>0.41666666666666669</v>
      </c>
      <c r="G675" s="66" t="s">
        <v>708</v>
      </c>
      <c r="H675" s="84" t="s">
        <v>513</v>
      </c>
    </row>
    <row r="676" spans="1:8" ht="14">
      <c r="A676" s="68" t="s">
        <v>613</v>
      </c>
      <c r="B676" s="64" t="s">
        <v>512</v>
      </c>
      <c r="C676" s="65">
        <v>44082</v>
      </c>
      <c r="D676" s="67">
        <v>0.625</v>
      </c>
      <c r="E676" s="65">
        <v>44086</v>
      </c>
      <c r="F676" s="67">
        <v>0.47222222222222227</v>
      </c>
      <c r="G676" s="66" t="s">
        <v>708</v>
      </c>
      <c r="H676" s="84" t="s">
        <v>513</v>
      </c>
    </row>
    <row r="677" spans="1:8" ht="14">
      <c r="A677" s="68" t="s">
        <v>610</v>
      </c>
      <c r="B677" s="64" t="s">
        <v>512</v>
      </c>
      <c r="C677" s="65">
        <v>44082</v>
      </c>
      <c r="D677" s="67">
        <v>0.625</v>
      </c>
      <c r="E677" s="65">
        <v>44086</v>
      </c>
      <c r="F677" s="67">
        <v>0.47222222222222227</v>
      </c>
      <c r="G677" s="66" t="s">
        <v>708</v>
      </c>
      <c r="H677" s="84" t="s">
        <v>513</v>
      </c>
    </row>
    <row r="678" spans="1:8" ht="14">
      <c r="A678" s="68" t="s">
        <v>216</v>
      </c>
      <c r="B678" s="64" t="s">
        <v>512</v>
      </c>
      <c r="C678" s="65">
        <v>44082</v>
      </c>
      <c r="D678" s="67">
        <v>0.97222222222222221</v>
      </c>
      <c r="E678" s="65">
        <v>44083</v>
      </c>
      <c r="F678" s="67">
        <v>0.33333333333333331</v>
      </c>
      <c r="G678" s="66" t="s">
        <v>708</v>
      </c>
      <c r="H678" s="84" t="s">
        <v>513</v>
      </c>
    </row>
    <row r="679" spans="1:8" ht="14">
      <c r="A679" s="68" t="s">
        <v>279</v>
      </c>
      <c r="B679" s="64" t="s">
        <v>512</v>
      </c>
      <c r="C679" s="65">
        <v>44082</v>
      </c>
      <c r="D679" s="67">
        <v>0.97222222222222221</v>
      </c>
      <c r="E679" s="65">
        <v>44083</v>
      </c>
      <c r="F679" s="67">
        <v>0.33333333333333331</v>
      </c>
      <c r="G679" s="66" t="s">
        <v>708</v>
      </c>
      <c r="H679" s="84" t="s">
        <v>513</v>
      </c>
    </row>
    <row r="680" spans="1:8" ht="14">
      <c r="A680" s="68" t="s">
        <v>704</v>
      </c>
      <c r="B680" s="64" t="s">
        <v>512</v>
      </c>
      <c r="C680" s="65">
        <v>44082</v>
      </c>
      <c r="D680" s="67">
        <v>0.97222222222222221</v>
      </c>
      <c r="E680" s="65">
        <v>44083</v>
      </c>
      <c r="F680" s="67">
        <v>0.33333333333333331</v>
      </c>
      <c r="G680" s="66" t="s">
        <v>708</v>
      </c>
      <c r="H680" s="84" t="s">
        <v>513</v>
      </c>
    </row>
    <row r="681" spans="1:8" ht="14">
      <c r="A681" s="68" t="s">
        <v>536</v>
      </c>
      <c r="B681" s="64" t="s">
        <v>512</v>
      </c>
      <c r="C681" s="65">
        <v>44082</v>
      </c>
      <c r="D681" s="67">
        <v>0.97222222222222221</v>
      </c>
      <c r="E681" s="65">
        <v>44083</v>
      </c>
      <c r="F681" s="67">
        <v>0.33333333333333331</v>
      </c>
      <c r="G681" s="66" t="s">
        <v>708</v>
      </c>
      <c r="H681" s="84" t="s">
        <v>513</v>
      </c>
    </row>
    <row r="682" spans="1:8" ht="14">
      <c r="A682" s="68" t="s">
        <v>531</v>
      </c>
      <c r="B682" s="64" t="s">
        <v>512</v>
      </c>
      <c r="C682" s="65">
        <v>44082</v>
      </c>
      <c r="D682" s="67">
        <v>0.97222222222222221</v>
      </c>
      <c r="E682" s="65">
        <v>44083</v>
      </c>
      <c r="F682" s="67">
        <v>0.33333333333333331</v>
      </c>
      <c r="G682" s="66" t="s">
        <v>708</v>
      </c>
      <c r="H682" s="84" t="s">
        <v>513</v>
      </c>
    </row>
    <row r="683" spans="1:8" ht="14">
      <c r="A683" s="68" t="s">
        <v>714</v>
      </c>
      <c r="B683" s="64" t="s">
        <v>512</v>
      </c>
      <c r="C683" s="65">
        <v>44083</v>
      </c>
      <c r="D683" s="67">
        <v>0.59722222222222221</v>
      </c>
      <c r="E683" s="65">
        <v>44084</v>
      </c>
      <c r="F683" s="67">
        <v>0.375</v>
      </c>
      <c r="G683" s="66" t="s">
        <v>708</v>
      </c>
      <c r="H683" s="84" t="s">
        <v>513</v>
      </c>
    </row>
    <row r="684" spans="1:8" ht="14">
      <c r="A684" s="68" t="s">
        <v>715</v>
      </c>
      <c r="B684" s="64" t="s">
        <v>512</v>
      </c>
      <c r="C684" s="65">
        <v>44083</v>
      </c>
      <c r="D684" s="67">
        <v>0.59722222222222221</v>
      </c>
      <c r="E684" s="65">
        <v>44084</v>
      </c>
      <c r="F684" s="67">
        <v>0.375</v>
      </c>
      <c r="G684" s="66" t="s">
        <v>708</v>
      </c>
      <c r="H684" s="84" t="s">
        <v>513</v>
      </c>
    </row>
    <row r="685" spans="1:8" ht="14">
      <c r="A685" s="68" t="s">
        <v>716</v>
      </c>
      <c r="B685" s="64" t="s">
        <v>512</v>
      </c>
      <c r="C685" s="65">
        <v>44083</v>
      </c>
      <c r="D685" s="67">
        <v>0.59722222222222221</v>
      </c>
      <c r="E685" s="65">
        <v>44084</v>
      </c>
      <c r="F685" s="67">
        <v>0.375</v>
      </c>
      <c r="G685" s="66" t="s">
        <v>708</v>
      </c>
      <c r="H685" s="84" t="s">
        <v>513</v>
      </c>
    </row>
    <row r="686" spans="1:8" ht="14">
      <c r="A686" s="68" t="s">
        <v>574</v>
      </c>
      <c r="B686" s="64" t="s">
        <v>512</v>
      </c>
      <c r="C686" s="65">
        <v>44083</v>
      </c>
      <c r="D686" s="67">
        <v>0.59722222222222221</v>
      </c>
      <c r="E686" s="65">
        <v>44084</v>
      </c>
      <c r="F686" s="67">
        <v>0.375</v>
      </c>
      <c r="G686" s="66" t="s">
        <v>708</v>
      </c>
      <c r="H686" s="84" t="s">
        <v>513</v>
      </c>
    </row>
    <row r="687" spans="1:8" ht="14">
      <c r="A687" s="68" t="s">
        <v>852</v>
      </c>
      <c r="B687" s="64" t="s">
        <v>512</v>
      </c>
      <c r="C687" s="65">
        <v>44083</v>
      </c>
      <c r="D687" s="67">
        <v>0.59722222222222221</v>
      </c>
      <c r="E687" s="65">
        <v>44085</v>
      </c>
      <c r="F687" s="67">
        <v>0.43055555555555558</v>
      </c>
      <c r="G687" s="66" t="s">
        <v>708</v>
      </c>
      <c r="H687" s="84" t="s">
        <v>513</v>
      </c>
    </row>
    <row r="688" spans="1:8" ht="14">
      <c r="A688" s="68" t="s">
        <v>189</v>
      </c>
      <c r="B688" s="64" t="s">
        <v>512</v>
      </c>
      <c r="C688" s="65">
        <v>44083</v>
      </c>
      <c r="D688" s="67">
        <v>0.54861111111111105</v>
      </c>
      <c r="E688" s="65">
        <v>44084</v>
      </c>
      <c r="F688" s="67">
        <v>0.625</v>
      </c>
      <c r="G688" s="66" t="s">
        <v>708</v>
      </c>
      <c r="H688" s="84" t="s">
        <v>513</v>
      </c>
    </row>
    <row r="689" spans="1:8" ht="14">
      <c r="A689" s="68" t="s">
        <v>920</v>
      </c>
      <c r="B689" s="64" t="s">
        <v>512</v>
      </c>
      <c r="C689" s="65">
        <v>44083</v>
      </c>
      <c r="D689" s="67">
        <v>0.54861111111111105</v>
      </c>
      <c r="E689" s="65">
        <v>44084</v>
      </c>
      <c r="F689" s="67">
        <v>0.625</v>
      </c>
      <c r="G689" s="66" t="s">
        <v>708</v>
      </c>
      <c r="H689" s="84" t="s">
        <v>513</v>
      </c>
    </row>
    <row r="690" spans="1:8" ht="14">
      <c r="A690" s="68" t="s">
        <v>672</v>
      </c>
      <c r="B690" s="64" t="s">
        <v>512</v>
      </c>
      <c r="C690" s="65">
        <v>44083</v>
      </c>
      <c r="D690" s="67">
        <v>0.57638888888888895</v>
      </c>
      <c r="E690" s="65">
        <v>44084</v>
      </c>
      <c r="F690" s="67">
        <v>0.375</v>
      </c>
      <c r="G690" s="66" t="s">
        <v>708</v>
      </c>
      <c r="H690" s="84" t="s">
        <v>513</v>
      </c>
    </row>
    <row r="691" spans="1:8" ht="14">
      <c r="A691" s="68" t="s">
        <v>673</v>
      </c>
      <c r="B691" s="64" t="s">
        <v>512</v>
      </c>
      <c r="C691" s="65">
        <v>44083</v>
      </c>
      <c r="D691" s="67">
        <v>0.57638888888888895</v>
      </c>
      <c r="E691" s="65">
        <v>44084</v>
      </c>
      <c r="F691" s="67">
        <v>0.375</v>
      </c>
      <c r="G691" s="66" t="s">
        <v>708</v>
      </c>
      <c r="H691" s="84" t="s">
        <v>513</v>
      </c>
    </row>
    <row r="692" spans="1:8" ht="14">
      <c r="A692" s="68" t="s">
        <v>603</v>
      </c>
      <c r="B692" s="64" t="s">
        <v>512</v>
      </c>
      <c r="C692" s="65">
        <v>44083</v>
      </c>
      <c r="D692" s="67">
        <v>0.89583333333333337</v>
      </c>
      <c r="E692" s="65">
        <v>44084</v>
      </c>
      <c r="F692" s="67">
        <v>0.375</v>
      </c>
      <c r="G692" s="66" t="s">
        <v>708</v>
      </c>
      <c r="H692" s="84" t="s">
        <v>513</v>
      </c>
    </row>
    <row r="693" spans="1:8" ht="14">
      <c r="A693" s="68" t="s">
        <v>686</v>
      </c>
      <c r="B693" s="64" t="s">
        <v>512</v>
      </c>
      <c r="C693" s="65">
        <v>44083</v>
      </c>
      <c r="D693" s="67">
        <v>0.97222222222222221</v>
      </c>
      <c r="E693" s="65">
        <v>44084</v>
      </c>
      <c r="F693" s="67">
        <v>0.375</v>
      </c>
      <c r="G693" s="66" t="s">
        <v>708</v>
      </c>
      <c r="H693" s="84" t="s">
        <v>513</v>
      </c>
    </row>
    <row r="694" spans="1:8" ht="14">
      <c r="A694" s="68" t="s">
        <v>187</v>
      </c>
      <c r="B694" s="64" t="s">
        <v>512</v>
      </c>
      <c r="C694" s="65">
        <v>44084</v>
      </c>
      <c r="D694" s="67">
        <v>0.27083333333333331</v>
      </c>
      <c r="E694" s="65">
        <v>44085</v>
      </c>
      <c r="F694" s="67">
        <v>0.41666666666666669</v>
      </c>
      <c r="G694" s="66" t="s">
        <v>708</v>
      </c>
      <c r="H694" s="84" t="s">
        <v>513</v>
      </c>
    </row>
    <row r="695" spans="1:8" ht="14">
      <c r="A695" s="68" t="s">
        <v>253</v>
      </c>
      <c r="B695" s="64" t="s">
        <v>512</v>
      </c>
      <c r="C695" s="65">
        <v>44084</v>
      </c>
      <c r="D695" s="67">
        <v>0.66666666666666663</v>
      </c>
      <c r="E695" s="65">
        <v>44085</v>
      </c>
      <c r="F695" s="67">
        <v>0.40972222222222227</v>
      </c>
      <c r="G695" s="66" t="s">
        <v>708</v>
      </c>
      <c r="H695" s="84" t="s">
        <v>513</v>
      </c>
    </row>
    <row r="696" spans="1:8" ht="14">
      <c r="A696" s="68" t="s">
        <v>517</v>
      </c>
      <c r="B696" s="64" t="s">
        <v>512</v>
      </c>
      <c r="C696" s="65">
        <v>44084</v>
      </c>
      <c r="D696" s="67">
        <v>0.66666666666666663</v>
      </c>
      <c r="E696" s="65">
        <v>44085</v>
      </c>
      <c r="F696" s="67">
        <v>0.40972222222222227</v>
      </c>
      <c r="G696" s="66" t="s">
        <v>708</v>
      </c>
      <c r="H696" s="84" t="s">
        <v>513</v>
      </c>
    </row>
    <row r="697" spans="1:8" ht="14">
      <c r="A697" s="68" t="s">
        <v>802</v>
      </c>
      <c r="B697" s="64" t="s">
        <v>512</v>
      </c>
      <c r="C697" s="65">
        <v>44085</v>
      </c>
      <c r="D697" s="67">
        <v>0.56944444444444442</v>
      </c>
      <c r="E697" s="65">
        <v>44089</v>
      </c>
      <c r="F697" s="67">
        <v>0.75</v>
      </c>
      <c r="G697" s="66" t="s">
        <v>708</v>
      </c>
      <c r="H697" s="84" t="s">
        <v>513</v>
      </c>
    </row>
    <row r="698" spans="1:8" ht="14">
      <c r="A698" s="68" t="s">
        <v>235</v>
      </c>
      <c r="B698" s="64" t="s">
        <v>512</v>
      </c>
      <c r="C698" s="65"/>
      <c r="D698" s="67"/>
      <c r="E698" s="65">
        <v>44085</v>
      </c>
      <c r="F698" s="67">
        <v>0.375</v>
      </c>
      <c r="G698" s="66" t="s">
        <v>708</v>
      </c>
      <c r="H698" s="84" t="s">
        <v>513</v>
      </c>
    </row>
    <row r="699" spans="1:8" ht="14">
      <c r="A699" s="68" t="s">
        <v>592</v>
      </c>
      <c r="B699" s="64" t="s">
        <v>512</v>
      </c>
      <c r="C699" s="65">
        <v>44088</v>
      </c>
      <c r="D699" s="67">
        <v>0.56944444444444442</v>
      </c>
      <c r="E699" s="65">
        <v>44091</v>
      </c>
      <c r="F699" s="67">
        <v>0.39583333333333331</v>
      </c>
      <c r="G699" s="66" t="s">
        <v>708</v>
      </c>
      <c r="H699" s="84" t="s">
        <v>513</v>
      </c>
    </row>
    <row r="700" spans="1:8" ht="14">
      <c r="A700" s="68" t="s">
        <v>672</v>
      </c>
      <c r="B700" s="64" t="s">
        <v>512</v>
      </c>
      <c r="C700" s="65">
        <v>44088</v>
      </c>
      <c r="D700" s="67">
        <v>0.8125</v>
      </c>
      <c r="E700" s="65">
        <v>44089</v>
      </c>
      <c r="F700" s="67">
        <v>0.41666666666666669</v>
      </c>
      <c r="G700" s="66" t="s">
        <v>708</v>
      </c>
      <c r="H700" s="84" t="s">
        <v>513</v>
      </c>
    </row>
    <row r="701" spans="1:8" ht="14">
      <c r="A701" s="68" t="s">
        <v>673</v>
      </c>
      <c r="B701" s="64" t="s">
        <v>512</v>
      </c>
      <c r="C701" s="65">
        <v>44088</v>
      </c>
      <c r="D701" s="67">
        <v>0.8125</v>
      </c>
      <c r="E701" s="65">
        <v>44089</v>
      </c>
      <c r="F701" s="67">
        <v>0.41666666666666669</v>
      </c>
      <c r="G701" s="66" t="s">
        <v>708</v>
      </c>
      <c r="H701" s="84" t="s">
        <v>513</v>
      </c>
    </row>
    <row r="702" spans="1:8" ht="14">
      <c r="A702" s="68" t="s">
        <v>679</v>
      </c>
      <c r="B702" s="64" t="s">
        <v>512</v>
      </c>
      <c r="C702" s="65">
        <v>44089</v>
      </c>
      <c r="D702" s="67">
        <v>0.58333333333333337</v>
      </c>
      <c r="E702" s="65">
        <v>44090</v>
      </c>
      <c r="F702" s="67">
        <v>0.375</v>
      </c>
      <c r="G702" s="66" t="s">
        <v>708</v>
      </c>
      <c r="H702" s="84" t="s">
        <v>513</v>
      </c>
    </row>
    <row r="703" spans="1:8" ht="14">
      <c r="A703" s="68" t="s">
        <v>285</v>
      </c>
      <c r="B703" s="64" t="s">
        <v>512</v>
      </c>
      <c r="C703" s="65">
        <v>44089</v>
      </c>
      <c r="D703" s="67">
        <v>0.375</v>
      </c>
      <c r="E703" s="65">
        <v>44090</v>
      </c>
      <c r="F703" s="67">
        <v>0.375</v>
      </c>
      <c r="G703" s="66" t="s">
        <v>708</v>
      </c>
      <c r="H703" s="84" t="s">
        <v>513</v>
      </c>
    </row>
    <row r="704" spans="1:8" ht="14">
      <c r="A704" s="68" t="s">
        <v>187</v>
      </c>
      <c r="B704" s="64" t="s">
        <v>512</v>
      </c>
      <c r="C704" s="65">
        <v>44089</v>
      </c>
      <c r="D704" s="67">
        <v>0.89583333333333337</v>
      </c>
      <c r="E704" s="65">
        <v>44090</v>
      </c>
      <c r="F704" s="67">
        <v>0.41666666666666669</v>
      </c>
      <c r="G704" s="66" t="s">
        <v>708</v>
      </c>
      <c r="H704" s="84" t="s">
        <v>513</v>
      </c>
    </row>
    <row r="705" spans="1:8" ht="14">
      <c r="A705" s="68" t="s">
        <v>287</v>
      </c>
      <c r="B705" s="64" t="s">
        <v>512</v>
      </c>
      <c r="C705" s="65">
        <v>44089</v>
      </c>
      <c r="D705" s="67">
        <v>0</v>
      </c>
      <c r="E705" s="65">
        <v>44090</v>
      </c>
      <c r="F705" s="67">
        <v>0.45833333333333298</v>
      </c>
      <c r="G705" s="66" t="s">
        <v>708</v>
      </c>
      <c r="H705" s="84" t="s">
        <v>513</v>
      </c>
    </row>
    <row r="706" spans="1:8" ht="14">
      <c r="A706" s="68" t="s">
        <v>288</v>
      </c>
      <c r="B706" s="64" t="s">
        <v>512</v>
      </c>
      <c r="C706" s="65">
        <v>44089</v>
      </c>
      <c r="D706" s="67">
        <v>0</v>
      </c>
      <c r="E706" s="65">
        <v>44090</v>
      </c>
      <c r="F706" s="67">
        <v>0.45833333333333331</v>
      </c>
      <c r="G706" s="66" t="s">
        <v>708</v>
      </c>
      <c r="H706" s="84" t="s">
        <v>513</v>
      </c>
    </row>
    <row r="707" spans="1:8" ht="14">
      <c r="A707" s="68" t="s">
        <v>923</v>
      </c>
      <c r="B707" s="64" t="s">
        <v>512</v>
      </c>
      <c r="C707" s="65">
        <v>44091</v>
      </c>
      <c r="D707" s="67">
        <v>0.91666666666666663</v>
      </c>
      <c r="E707" s="65">
        <v>44092</v>
      </c>
      <c r="F707" s="67">
        <v>0.375</v>
      </c>
      <c r="G707" s="66" t="s">
        <v>708</v>
      </c>
      <c r="H707" s="84" t="s">
        <v>513</v>
      </c>
    </row>
    <row r="708" spans="1:8" ht="14">
      <c r="A708" s="68" t="s">
        <v>639</v>
      </c>
      <c r="B708" s="64" t="s">
        <v>512</v>
      </c>
      <c r="C708" s="65">
        <v>44091</v>
      </c>
      <c r="D708" s="67">
        <v>0.91666666666666663</v>
      </c>
      <c r="E708" s="65">
        <v>44092</v>
      </c>
      <c r="F708" s="67">
        <v>0.375</v>
      </c>
      <c r="G708" s="66" t="s">
        <v>708</v>
      </c>
      <c r="H708" s="84" t="s">
        <v>513</v>
      </c>
    </row>
    <row r="709" spans="1:8" ht="14">
      <c r="A709" s="68" t="s">
        <v>877</v>
      </c>
      <c r="B709" s="64" t="s">
        <v>512</v>
      </c>
      <c r="C709" s="65">
        <v>44091</v>
      </c>
      <c r="D709" s="67">
        <v>0.91666666666666663</v>
      </c>
      <c r="E709" s="65">
        <v>44092</v>
      </c>
      <c r="F709" s="67">
        <v>0.375</v>
      </c>
      <c r="G709" s="66" t="s">
        <v>708</v>
      </c>
      <c r="H709" s="84" t="s">
        <v>513</v>
      </c>
    </row>
    <row r="710" spans="1:8" ht="14">
      <c r="A710" s="68" t="s">
        <v>680</v>
      </c>
      <c r="B710" s="64" t="s">
        <v>512</v>
      </c>
      <c r="C710" s="65">
        <v>44091</v>
      </c>
      <c r="D710" s="67">
        <v>0.91666666666666663</v>
      </c>
      <c r="E710" s="65">
        <v>44092</v>
      </c>
      <c r="F710" s="67">
        <v>0.375</v>
      </c>
      <c r="G710" s="66" t="s">
        <v>708</v>
      </c>
      <c r="H710" s="84" t="s">
        <v>513</v>
      </c>
    </row>
    <row r="711" spans="1:8" ht="14">
      <c r="A711" s="68" t="s">
        <v>878</v>
      </c>
      <c r="B711" s="64" t="s">
        <v>512</v>
      </c>
      <c r="C711" s="65">
        <v>44091</v>
      </c>
      <c r="D711" s="67">
        <v>0.91666666666666663</v>
      </c>
      <c r="E711" s="65">
        <v>44092</v>
      </c>
      <c r="F711" s="67">
        <v>0.375</v>
      </c>
      <c r="G711" s="66" t="s">
        <v>708</v>
      </c>
      <c r="H711" s="84" t="s">
        <v>513</v>
      </c>
    </row>
    <row r="712" spans="1:8" ht="14">
      <c r="A712" s="68" t="s">
        <v>638</v>
      </c>
      <c r="B712" s="64" t="s">
        <v>512</v>
      </c>
      <c r="C712" s="65">
        <v>44091</v>
      </c>
      <c r="D712" s="67">
        <v>0.91666666666666663</v>
      </c>
      <c r="E712" s="65">
        <v>44092</v>
      </c>
      <c r="F712" s="67">
        <v>0.375</v>
      </c>
      <c r="G712" s="66" t="s">
        <v>708</v>
      </c>
      <c r="H712" s="84" t="s">
        <v>513</v>
      </c>
    </row>
    <row r="713" spans="1:8" ht="14">
      <c r="A713" s="68" t="s">
        <v>588</v>
      </c>
      <c r="B713" s="64" t="s">
        <v>512</v>
      </c>
      <c r="C713" s="65">
        <v>44091</v>
      </c>
      <c r="D713" s="67">
        <v>0.91666666666666663</v>
      </c>
      <c r="E713" s="65">
        <v>44092</v>
      </c>
      <c r="F713" s="67">
        <v>0.375</v>
      </c>
      <c r="G713" s="66" t="s">
        <v>708</v>
      </c>
      <c r="H713" s="84" t="s">
        <v>513</v>
      </c>
    </row>
    <row r="714" spans="1:8" ht="14">
      <c r="A714" s="68" t="s">
        <v>187</v>
      </c>
      <c r="B714" s="64" t="s">
        <v>512</v>
      </c>
      <c r="C714" s="65">
        <v>44091</v>
      </c>
      <c r="D714" s="67">
        <v>0.98611111111111116</v>
      </c>
      <c r="E714" s="65">
        <v>44092</v>
      </c>
      <c r="F714" s="67">
        <v>0.45833333333333331</v>
      </c>
      <c r="G714" s="66" t="s">
        <v>708</v>
      </c>
      <c r="H714" s="84" t="s">
        <v>513</v>
      </c>
    </row>
    <row r="715" spans="1:8" ht="14">
      <c r="A715" s="68" t="s">
        <v>802</v>
      </c>
      <c r="B715" s="64" t="s">
        <v>512</v>
      </c>
      <c r="C715" s="65">
        <v>44095</v>
      </c>
      <c r="D715" s="67">
        <v>0.86111111111111116</v>
      </c>
      <c r="E715" s="65">
        <v>44096</v>
      </c>
      <c r="F715" s="67">
        <v>0.41666666666666669</v>
      </c>
      <c r="G715" s="66" t="s">
        <v>708</v>
      </c>
      <c r="H715" s="84" t="s">
        <v>513</v>
      </c>
    </row>
    <row r="716" spans="1:8" ht="14">
      <c r="A716" s="68" t="s">
        <v>827</v>
      </c>
      <c r="B716" s="64" t="s">
        <v>512</v>
      </c>
      <c r="C716" s="65">
        <v>44095</v>
      </c>
      <c r="D716" s="67">
        <v>0.91666666666666663</v>
      </c>
      <c r="E716" s="65">
        <v>44096</v>
      </c>
      <c r="F716" s="67">
        <v>0.41666666666666669</v>
      </c>
      <c r="G716" s="66" t="s">
        <v>708</v>
      </c>
      <c r="H716" s="84" t="s">
        <v>513</v>
      </c>
    </row>
    <row r="717" spans="1:8" ht="14">
      <c r="A717" s="68" t="s">
        <v>633</v>
      </c>
      <c r="B717" s="64" t="s">
        <v>512</v>
      </c>
      <c r="C717" s="65"/>
      <c r="D717" s="67"/>
      <c r="E717" s="65">
        <v>44096</v>
      </c>
      <c r="F717" s="67">
        <v>0.375</v>
      </c>
      <c r="G717" s="66" t="s">
        <v>708</v>
      </c>
      <c r="H717" s="84" t="s">
        <v>513</v>
      </c>
    </row>
    <row r="718" spans="1:8" ht="14">
      <c r="A718" s="68" t="s">
        <v>679</v>
      </c>
      <c r="B718" s="64" t="s">
        <v>512</v>
      </c>
      <c r="C718" s="65">
        <v>44096</v>
      </c>
      <c r="D718" s="67">
        <v>0.61805555555555558</v>
      </c>
      <c r="E718" s="65">
        <v>44097</v>
      </c>
      <c r="F718" s="67">
        <v>0.375</v>
      </c>
      <c r="G718" s="66" t="s">
        <v>708</v>
      </c>
      <c r="H718" s="84" t="s">
        <v>513</v>
      </c>
    </row>
    <row r="719" spans="1:8" ht="14">
      <c r="A719" s="68" t="s">
        <v>230</v>
      </c>
      <c r="B719" s="64" t="s">
        <v>512</v>
      </c>
      <c r="C719" s="65">
        <v>44096</v>
      </c>
      <c r="D719" s="67">
        <v>0.61805555555555558</v>
      </c>
      <c r="E719" s="65">
        <v>44097</v>
      </c>
      <c r="F719" s="67">
        <v>0.375</v>
      </c>
      <c r="G719" s="66" t="s">
        <v>708</v>
      </c>
      <c r="H719" s="84" t="s">
        <v>513</v>
      </c>
    </row>
    <row r="720" spans="1:8" ht="14">
      <c r="A720" s="68" t="s">
        <v>286</v>
      </c>
      <c r="B720" s="64" t="s">
        <v>512</v>
      </c>
      <c r="C720" s="65">
        <v>44096</v>
      </c>
      <c r="D720" s="67">
        <v>0.61805555555555558</v>
      </c>
      <c r="E720" s="65">
        <v>44097</v>
      </c>
      <c r="F720" s="67">
        <v>0.375</v>
      </c>
      <c r="G720" s="66" t="s">
        <v>708</v>
      </c>
      <c r="H720" s="84" t="s">
        <v>513</v>
      </c>
    </row>
    <row r="721" spans="1:8" ht="14">
      <c r="A721" s="68" t="s">
        <v>253</v>
      </c>
      <c r="B721" s="64" t="s">
        <v>512</v>
      </c>
      <c r="C721" s="65">
        <v>44096</v>
      </c>
      <c r="D721" s="67">
        <v>0.61805555555555558</v>
      </c>
      <c r="E721" s="65">
        <v>44097</v>
      </c>
      <c r="F721" s="67">
        <v>0.41666666666666669</v>
      </c>
      <c r="G721" s="66" t="s">
        <v>708</v>
      </c>
      <c r="H721" s="84" t="s">
        <v>513</v>
      </c>
    </row>
    <row r="722" spans="1:8" ht="14">
      <c r="A722" s="68" t="s">
        <v>517</v>
      </c>
      <c r="B722" s="64" t="s">
        <v>512</v>
      </c>
      <c r="C722" s="65">
        <v>44096</v>
      </c>
      <c r="D722" s="67">
        <v>0.61805555555555558</v>
      </c>
      <c r="E722" s="65">
        <v>44097</v>
      </c>
      <c r="F722" s="67">
        <v>0.41666666666666669</v>
      </c>
      <c r="G722" s="66" t="s">
        <v>708</v>
      </c>
      <c r="H722" s="84" t="s">
        <v>513</v>
      </c>
    </row>
    <row r="723" spans="1:8" ht="14">
      <c r="A723" s="68" t="s">
        <v>300</v>
      </c>
      <c r="B723" s="64" t="s">
        <v>512</v>
      </c>
      <c r="C723" s="65">
        <v>44096</v>
      </c>
      <c r="D723" s="67">
        <v>0.86458333333333337</v>
      </c>
      <c r="E723" s="65">
        <v>44098</v>
      </c>
      <c r="F723" s="67">
        <v>0.44444444444444442</v>
      </c>
      <c r="G723" s="66" t="s">
        <v>708</v>
      </c>
      <c r="H723" s="84" t="s">
        <v>513</v>
      </c>
    </row>
    <row r="724" spans="1:8" ht="14">
      <c r="A724" s="68" t="s">
        <v>299</v>
      </c>
      <c r="B724" s="64" t="s">
        <v>512</v>
      </c>
      <c r="C724" s="65">
        <v>44096</v>
      </c>
      <c r="D724" s="67">
        <v>0.86458333333333337</v>
      </c>
      <c r="E724" s="65">
        <v>44098</v>
      </c>
      <c r="F724" s="67">
        <v>0.44444444444444442</v>
      </c>
      <c r="G724" s="66" t="s">
        <v>708</v>
      </c>
      <c r="H724" s="84" t="s">
        <v>513</v>
      </c>
    </row>
    <row r="725" spans="1:8" ht="14">
      <c r="A725" s="68" t="s">
        <v>526</v>
      </c>
      <c r="B725" s="64" t="s">
        <v>512</v>
      </c>
      <c r="C725" s="65">
        <v>44096</v>
      </c>
      <c r="D725" s="67">
        <v>0.86458333333333337</v>
      </c>
      <c r="E725" s="65">
        <v>44098</v>
      </c>
      <c r="F725" s="67">
        <v>0.44444444444444442</v>
      </c>
      <c r="G725" s="66" t="s">
        <v>708</v>
      </c>
      <c r="H725" s="84" t="s">
        <v>513</v>
      </c>
    </row>
    <row r="726" spans="1:8" ht="14">
      <c r="A726" s="68" t="s">
        <v>525</v>
      </c>
      <c r="B726" s="64" t="s">
        <v>512</v>
      </c>
      <c r="C726" s="65">
        <v>44096</v>
      </c>
      <c r="D726" s="67">
        <v>0.86458333333333337</v>
      </c>
      <c r="E726" s="65">
        <v>44098</v>
      </c>
      <c r="F726" s="67">
        <v>0.44444444444444442</v>
      </c>
      <c r="G726" s="66" t="s">
        <v>708</v>
      </c>
      <c r="H726" s="84" t="s">
        <v>513</v>
      </c>
    </row>
    <row r="727" spans="1:8" ht="14">
      <c r="A727" s="68" t="s">
        <v>226</v>
      </c>
      <c r="B727" s="64" t="s">
        <v>512</v>
      </c>
      <c r="C727" s="65">
        <v>44096</v>
      </c>
      <c r="D727" s="67">
        <v>0.86458333333333337</v>
      </c>
      <c r="E727" s="65">
        <v>44098</v>
      </c>
      <c r="F727" s="67">
        <v>0.44444444444444442</v>
      </c>
      <c r="G727" s="66" t="s">
        <v>708</v>
      </c>
      <c r="H727" s="84" t="s">
        <v>513</v>
      </c>
    </row>
    <row r="728" spans="1:8" ht="14">
      <c r="A728" s="68" t="s">
        <v>524</v>
      </c>
      <c r="B728" s="64" t="s">
        <v>512</v>
      </c>
      <c r="C728" s="65">
        <v>44096</v>
      </c>
      <c r="D728" s="67">
        <v>0.45347222222222222</v>
      </c>
      <c r="E728" s="65">
        <v>44105</v>
      </c>
      <c r="F728" s="67">
        <v>0.4291666666666667</v>
      </c>
      <c r="G728" s="66" t="s">
        <v>708</v>
      </c>
      <c r="H728" s="84" t="s">
        <v>513</v>
      </c>
    </row>
    <row r="729" spans="1:8" ht="14">
      <c r="A729" s="68" t="s">
        <v>521</v>
      </c>
      <c r="B729" s="64" t="s">
        <v>512</v>
      </c>
      <c r="C729" s="65">
        <v>44096</v>
      </c>
      <c r="D729" s="67">
        <v>0.86458333333333337</v>
      </c>
      <c r="E729" s="65">
        <v>44098</v>
      </c>
      <c r="F729" s="67">
        <v>0.44444444444444442</v>
      </c>
      <c r="G729" s="66" t="s">
        <v>708</v>
      </c>
      <c r="H729" s="84" t="s">
        <v>513</v>
      </c>
    </row>
    <row r="730" spans="1:8" ht="14">
      <c r="A730" s="68" t="s">
        <v>523</v>
      </c>
      <c r="B730" s="64" t="s">
        <v>512</v>
      </c>
      <c r="C730" s="65">
        <v>44096</v>
      </c>
      <c r="D730" s="67">
        <v>0.86458333333333337</v>
      </c>
      <c r="E730" s="65">
        <v>44098</v>
      </c>
      <c r="F730" s="67">
        <v>0.44444444444444442</v>
      </c>
      <c r="G730" s="66" t="s">
        <v>708</v>
      </c>
      <c r="H730" s="84" t="s">
        <v>513</v>
      </c>
    </row>
    <row r="731" spans="1:8" ht="14">
      <c r="A731" s="68" t="s">
        <v>221</v>
      </c>
      <c r="B731" s="64" t="s">
        <v>512</v>
      </c>
      <c r="C731" s="65">
        <v>44096</v>
      </c>
      <c r="D731" s="67">
        <v>0.86458333333333337</v>
      </c>
      <c r="E731" s="65">
        <v>44098</v>
      </c>
      <c r="F731" s="67">
        <v>0.44444444444444442</v>
      </c>
      <c r="G731" s="66" t="s">
        <v>708</v>
      </c>
      <c r="H731" s="84" t="s">
        <v>513</v>
      </c>
    </row>
    <row r="732" spans="1:8" ht="14">
      <c r="A732" s="68" t="s">
        <v>522</v>
      </c>
      <c r="B732" s="64" t="s">
        <v>512</v>
      </c>
      <c r="C732" s="65">
        <v>44096</v>
      </c>
      <c r="D732" s="67">
        <v>0.86458333333333337</v>
      </c>
      <c r="E732" s="65">
        <v>44098</v>
      </c>
      <c r="F732" s="67">
        <v>0.44444444444444442</v>
      </c>
      <c r="G732" s="66" t="s">
        <v>708</v>
      </c>
      <c r="H732" s="84" t="s">
        <v>513</v>
      </c>
    </row>
    <row r="733" spans="1:8" ht="14">
      <c r="A733" s="68" t="s">
        <v>596</v>
      </c>
      <c r="B733" s="64" t="s">
        <v>512</v>
      </c>
      <c r="C733" s="65">
        <v>44097</v>
      </c>
      <c r="D733" s="67">
        <v>0.99652777777777779</v>
      </c>
      <c r="E733" s="65">
        <v>44098</v>
      </c>
      <c r="F733" s="67">
        <v>0.375</v>
      </c>
      <c r="G733" s="66" t="s">
        <v>708</v>
      </c>
      <c r="H733" s="84" t="s">
        <v>513</v>
      </c>
    </row>
    <row r="734" spans="1:8" ht="14">
      <c r="A734" s="68" t="s">
        <v>548</v>
      </c>
      <c r="B734" s="64" t="s">
        <v>512</v>
      </c>
      <c r="C734" s="65">
        <v>44098</v>
      </c>
      <c r="D734" s="67">
        <v>0.62430555555555556</v>
      </c>
      <c r="E734" s="65">
        <v>44099</v>
      </c>
      <c r="F734" s="67">
        <v>0.75</v>
      </c>
      <c r="G734" s="66" t="s">
        <v>708</v>
      </c>
      <c r="H734" s="84" t="s">
        <v>513</v>
      </c>
    </row>
    <row r="735" spans="1:8" ht="14">
      <c r="A735" s="68" t="s">
        <v>547</v>
      </c>
      <c r="B735" s="64" t="s">
        <v>512</v>
      </c>
      <c r="C735" s="65">
        <v>44098</v>
      </c>
      <c r="D735" s="67">
        <v>0.62430555555555556</v>
      </c>
      <c r="E735" s="65">
        <v>44099</v>
      </c>
      <c r="F735" s="67">
        <v>0.75</v>
      </c>
      <c r="G735" s="66" t="s">
        <v>708</v>
      </c>
      <c r="H735" s="84" t="s">
        <v>513</v>
      </c>
    </row>
    <row r="736" spans="1:8" ht="14">
      <c r="A736" s="68" t="s">
        <v>546</v>
      </c>
      <c r="B736" s="64" t="s">
        <v>512</v>
      </c>
      <c r="C736" s="65">
        <v>44098</v>
      </c>
      <c r="D736" s="67">
        <v>0.62430555555555556</v>
      </c>
      <c r="E736" s="65">
        <v>44099</v>
      </c>
      <c r="F736" s="67">
        <v>0.75</v>
      </c>
      <c r="G736" s="66" t="s">
        <v>708</v>
      </c>
      <c r="H736" s="84" t="s">
        <v>513</v>
      </c>
    </row>
    <row r="737" spans="1:8" ht="14">
      <c r="A737" s="68" t="s">
        <v>545</v>
      </c>
      <c r="B737" s="64" t="s">
        <v>512</v>
      </c>
      <c r="C737" s="65">
        <v>44098</v>
      </c>
      <c r="D737" s="67">
        <v>0.62430555555555556</v>
      </c>
      <c r="E737" s="65">
        <v>44099</v>
      </c>
      <c r="F737" s="67">
        <v>0.75</v>
      </c>
      <c r="G737" s="66" t="s">
        <v>708</v>
      </c>
      <c r="H737" s="84" t="s">
        <v>513</v>
      </c>
    </row>
    <row r="738" spans="1:8" ht="14">
      <c r="A738" s="68" t="s">
        <v>544</v>
      </c>
      <c r="B738" s="64" t="s">
        <v>512</v>
      </c>
      <c r="C738" s="65">
        <v>44098</v>
      </c>
      <c r="D738" s="67">
        <v>0.62430555555555556</v>
      </c>
      <c r="E738" s="65">
        <v>44099</v>
      </c>
      <c r="F738" s="67">
        <v>0.75</v>
      </c>
      <c r="G738" s="66" t="s">
        <v>708</v>
      </c>
      <c r="H738" s="84" t="s">
        <v>513</v>
      </c>
    </row>
    <row r="739" spans="1:8" ht="14">
      <c r="A739" s="68" t="s">
        <v>287</v>
      </c>
      <c r="B739" s="64" t="s">
        <v>512</v>
      </c>
      <c r="C739" s="65">
        <v>44098</v>
      </c>
      <c r="D739" s="67">
        <v>0.59652777777777777</v>
      </c>
      <c r="E739" s="65">
        <v>44099</v>
      </c>
      <c r="F739" s="67">
        <v>0.625</v>
      </c>
      <c r="G739" s="66" t="s">
        <v>708</v>
      </c>
      <c r="H739" s="84" t="s">
        <v>513</v>
      </c>
    </row>
    <row r="740" spans="1:8" ht="14">
      <c r="A740" s="68" t="s">
        <v>288</v>
      </c>
      <c r="B740" s="64" t="s">
        <v>512</v>
      </c>
      <c r="C740" s="65">
        <v>44098</v>
      </c>
      <c r="D740" s="67">
        <v>0.59652777777777777</v>
      </c>
      <c r="E740" s="65">
        <v>44099</v>
      </c>
      <c r="F740" s="67">
        <v>0.625</v>
      </c>
      <c r="G740" s="66" t="s">
        <v>708</v>
      </c>
      <c r="H740" s="84" t="s">
        <v>513</v>
      </c>
    </row>
    <row r="741" spans="1:8" ht="14">
      <c r="A741" s="68" t="s">
        <v>607</v>
      </c>
      <c r="B741" s="64" t="s">
        <v>512</v>
      </c>
      <c r="C741" s="65">
        <v>44098</v>
      </c>
      <c r="D741" s="67">
        <v>0.6020833333333333</v>
      </c>
      <c r="E741" s="65">
        <v>44099</v>
      </c>
      <c r="F741" s="67">
        <v>0.41666666666666669</v>
      </c>
      <c r="G741" s="66" t="s">
        <v>708</v>
      </c>
      <c r="H741" s="84" t="s">
        <v>513</v>
      </c>
    </row>
    <row r="742" spans="1:8" ht="14">
      <c r="A742" s="68" t="s">
        <v>589</v>
      </c>
      <c r="B742" s="64" t="s">
        <v>512</v>
      </c>
      <c r="C742" s="65">
        <v>44098</v>
      </c>
      <c r="D742" s="67">
        <v>0.6020833333333333</v>
      </c>
      <c r="E742" s="65">
        <v>44099</v>
      </c>
      <c r="F742" s="67">
        <v>0.41666666666666669</v>
      </c>
      <c r="G742" s="66" t="s">
        <v>708</v>
      </c>
      <c r="H742" s="84" t="s">
        <v>513</v>
      </c>
    </row>
    <row r="743" spans="1:8" ht="14">
      <c r="A743" s="68" t="s">
        <v>241</v>
      </c>
      <c r="B743" s="64" t="s">
        <v>512</v>
      </c>
      <c r="C743" s="65">
        <v>44098</v>
      </c>
      <c r="D743" s="67">
        <v>0.95833333333333337</v>
      </c>
      <c r="E743" s="65"/>
      <c r="F743" s="67"/>
      <c r="G743" s="66" t="s">
        <v>708</v>
      </c>
      <c r="H743" s="84" t="s">
        <v>510</v>
      </c>
    </row>
    <row r="744" spans="1:8" ht="14">
      <c r="A744" s="68" t="s">
        <v>831</v>
      </c>
      <c r="B744" s="64" t="s">
        <v>512</v>
      </c>
      <c r="C744" s="65">
        <v>44098</v>
      </c>
      <c r="D744" s="67">
        <v>0.1111111111111111</v>
      </c>
      <c r="E744" s="65">
        <v>44099</v>
      </c>
      <c r="F744" s="67">
        <v>0.29166666666666669</v>
      </c>
      <c r="G744" s="66" t="s">
        <v>708</v>
      </c>
      <c r="H744" s="84" t="s">
        <v>513</v>
      </c>
    </row>
    <row r="745" spans="1:8" ht="14">
      <c r="A745" s="68" t="s">
        <v>580</v>
      </c>
      <c r="B745" s="64" t="s">
        <v>512</v>
      </c>
      <c r="C745" s="65">
        <v>44098</v>
      </c>
      <c r="D745" s="67">
        <v>0.1111111111111111</v>
      </c>
      <c r="E745" s="65">
        <v>44099</v>
      </c>
      <c r="F745" s="67">
        <v>0.29166666666666669</v>
      </c>
      <c r="G745" s="66" t="s">
        <v>708</v>
      </c>
      <c r="H745" s="84" t="s">
        <v>513</v>
      </c>
    </row>
    <row r="746" spans="1:8" ht="14">
      <c r="A746" s="68" t="s">
        <v>832</v>
      </c>
      <c r="B746" s="64" t="s">
        <v>512</v>
      </c>
      <c r="C746" s="65">
        <v>44098</v>
      </c>
      <c r="D746" s="67">
        <v>0.1111111111111111</v>
      </c>
      <c r="E746" s="65">
        <v>44099</v>
      </c>
      <c r="F746" s="67">
        <v>0.29166666666666669</v>
      </c>
      <c r="G746" s="66" t="s">
        <v>708</v>
      </c>
      <c r="H746" s="84" t="s">
        <v>513</v>
      </c>
    </row>
    <row r="747" spans="1:8" ht="14">
      <c r="A747" s="68" t="s">
        <v>598</v>
      </c>
      <c r="B747" s="64" t="s">
        <v>512</v>
      </c>
      <c r="C747" s="65">
        <v>44098</v>
      </c>
      <c r="D747" s="67">
        <v>0.1111111111111111</v>
      </c>
      <c r="E747" s="65">
        <v>44099</v>
      </c>
      <c r="F747" s="67">
        <v>0.29166666666666669</v>
      </c>
      <c r="G747" s="66" t="s">
        <v>708</v>
      </c>
      <c r="H747" s="84" t="s">
        <v>513</v>
      </c>
    </row>
    <row r="748" spans="1:8" ht="14">
      <c r="A748" s="68" t="s">
        <v>597</v>
      </c>
      <c r="B748" s="64" t="s">
        <v>512</v>
      </c>
      <c r="C748" s="65"/>
      <c r="D748" s="67"/>
      <c r="E748" s="65">
        <v>44098</v>
      </c>
      <c r="F748" s="67">
        <v>0.5</v>
      </c>
      <c r="G748" s="66" t="s">
        <v>708</v>
      </c>
      <c r="H748" s="84" t="s">
        <v>513</v>
      </c>
    </row>
    <row r="749" spans="1:8" ht="14">
      <c r="A749" s="68" t="s">
        <v>566</v>
      </c>
      <c r="B749" s="64" t="s">
        <v>512</v>
      </c>
      <c r="C749" s="65">
        <v>44100</v>
      </c>
      <c r="D749" s="67">
        <v>0.625</v>
      </c>
      <c r="E749" s="65">
        <v>44107</v>
      </c>
      <c r="F749" s="67">
        <v>0.72499999999999998</v>
      </c>
      <c r="G749" s="66" t="s">
        <v>708</v>
      </c>
      <c r="H749" s="84" t="s">
        <v>513</v>
      </c>
    </row>
    <row r="750" spans="1:8" ht="14">
      <c r="A750" s="68" t="s">
        <v>237</v>
      </c>
      <c r="B750" s="64" t="s">
        <v>512</v>
      </c>
      <c r="C750" s="65">
        <v>44101</v>
      </c>
      <c r="D750" s="67">
        <v>0.72361111111111109</v>
      </c>
      <c r="E750" s="65">
        <v>44103</v>
      </c>
      <c r="F750" s="67">
        <v>0.39583333333333331</v>
      </c>
      <c r="G750" s="66" t="s">
        <v>708</v>
      </c>
      <c r="H750" s="84" t="s">
        <v>513</v>
      </c>
    </row>
    <row r="751" spans="1:8" ht="14">
      <c r="A751" s="68" t="s">
        <v>238</v>
      </c>
      <c r="B751" s="64" t="s">
        <v>512</v>
      </c>
      <c r="C751" s="65">
        <v>44101</v>
      </c>
      <c r="D751" s="67">
        <v>0.72361111111111109</v>
      </c>
      <c r="E751" s="65">
        <v>44103</v>
      </c>
      <c r="F751" s="67">
        <v>0.39583333333333331</v>
      </c>
      <c r="G751" s="66" t="s">
        <v>708</v>
      </c>
      <c r="H751" s="84" t="s">
        <v>513</v>
      </c>
    </row>
    <row r="752" spans="1:8" ht="14">
      <c r="A752" s="68" t="s">
        <v>252</v>
      </c>
      <c r="B752" s="64" t="s">
        <v>512</v>
      </c>
      <c r="C752" s="65">
        <v>44101</v>
      </c>
      <c r="D752" s="67">
        <v>0.72361111111111109</v>
      </c>
      <c r="E752" s="65">
        <v>44103</v>
      </c>
      <c r="F752" s="67">
        <v>0.39583333333333331</v>
      </c>
      <c r="G752" s="66" t="s">
        <v>708</v>
      </c>
      <c r="H752" s="84" t="s">
        <v>513</v>
      </c>
    </row>
    <row r="753" spans="1:8" ht="14">
      <c r="A753" s="68" t="s">
        <v>208</v>
      </c>
      <c r="B753" s="64" t="s">
        <v>512</v>
      </c>
      <c r="C753" s="65">
        <v>44101</v>
      </c>
      <c r="D753" s="67">
        <v>0.72361111111111109</v>
      </c>
      <c r="E753" s="65">
        <v>44103</v>
      </c>
      <c r="F753" s="67">
        <v>0.39583333333333331</v>
      </c>
      <c r="G753" s="66" t="s">
        <v>708</v>
      </c>
      <c r="H753" s="84" t="s">
        <v>513</v>
      </c>
    </row>
    <row r="754" spans="1:8" ht="14">
      <c r="A754" s="68" t="s">
        <v>654</v>
      </c>
      <c r="B754" s="64" t="s">
        <v>512</v>
      </c>
      <c r="C754" s="65">
        <v>44101</v>
      </c>
      <c r="D754" s="67">
        <v>0.72361111111111109</v>
      </c>
      <c r="E754" s="65">
        <v>44103</v>
      </c>
      <c r="F754" s="67">
        <v>0.39583333333333331</v>
      </c>
      <c r="G754" s="66" t="s">
        <v>708</v>
      </c>
      <c r="H754" s="84" t="s">
        <v>513</v>
      </c>
    </row>
    <row r="755" spans="1:8" ht="15" customHeight="1">
      <c r="A755" s="68" t="s">
        <v>835</v>
      </c>
      <c r="B755" s="64" t="s">
        <v>512</v>
      </c>
      <c r="C755" s="65">
        <v>44101</v>
      </c>
      <c r="D755" s="67">
        <v>0.7909722222222223</v>
      </c>
      <c r="E755" s="65">
        <v>44102</v>
      </c>
      <c r="F755" s="67">
        <v>0.41666666666666669</v>
      </c>
      <c r="G755" s="66" t="s">
        <v>708</v>
      </c>
      <c r="H755" s="84" t="s">
        <v>513</v>
      </c>
    </row>
    <row r="756" spans="1:8" ht="14">
      <c r="A756" s="68" t="s">
        <v>217</v>
      </c>
      <c r="B756" s="64" t="s">
        <v>623</v>
      </c>
      <c r="C756" s="65">
        <v>44106</v>
      </c>
      <c r="D756" s="67">
        <v>0.625</v>
      </c>
      <c r="E756" s="65">
        <v>44107</v>
      </c>
      <c r="F756" s="67">
        <v>0.30833333333333335</v>
      </c>
      <c r="G756" s="66" t="s">
        <v>708</v>
      </c>
      <c r="H756" s="84" t="s">
        <v>513</v>
      </c>
    </row>
    <row r="757" spans="1:8" ht="14">
      <c r="A757" s="68" t="s">
        <v>556</v>
      </c>
      <c r="B757" s="64" t="s">
        <v>623</v>
      </c>
      <c r="C757" s="65">
        <v>44106</v>
      </c>
      <c r="D757" s="67">
        <v>0.625</v>
      </c>
      <c r="E757" s="65">
        <v>44107</v>
      </c>
      <c r="F757" s="67">
        <v>0.30833333333333335</v>
      </c>
      <c r="G757" s="66" t="s">
        <v>708</v>
      </c>
      <c r="H757" s="84" t="s">
        <v>513</v>
      </c>
    </row>
    <row r="758" spans="1:8" ht="14">
      <c r="A758" s="68" t="s">
        <v>242</v>
      </c>
      <c r="B758" s="64" t="s">
        <v>623</v>
      </c>
      <c r="C758" s="65">
        <v>44106</v>
      </c>
      <c r="D758" s="67">
        <v>0.90277777777777779</v>
      </c>
      <c r="E758" s="65">
        <v>44107</v>
      </c>
      <c r="F758" s="67" t="s">
        <v>926</v>
      </c>
      <c r="G758" s="66" t="s">
        <v>708</v>
      </c>
      <c r="H758" s="84" t="s">
        <v>513</v>
      </c>
    </row>
    <row r="759" spans="1:8" ht="14">
      <c r="A759" s="68" t="s">
        <v>632</v>
      </c>
      <c r="B759" s="64" t="s">
        <v>623</v>
      </c>
      <c r="C759" s="65">
        <v>44106</v>
      </c>
      <c r="D759" s="67">
        <v>0.90277777777777779</v>
      </c>
      <c r="E759" s="65">
        <v>44107</v>
      </c>
      <c r="F759" s="67">
        <v>0.27430555555555552</v>
      </c>
      <c r="G759" s="66" t="s">
        <v>708</v>
      </c>
      <c r="H759" s="84" t="s">
        <v>513</v>
      </c>
    </row>
    <row r="760" spans="1:8" ht="14">
      <c r="A760" s="68" t="s">
        <v>220</v>
      </c>
      <c r="B760" s="64" t="s">
        <v>623</v>
      </c>
      <c r="C760" s="65">
        <v>44106</v>
      </c>
      <c r="D760" s="67">
        <v>0.90277777777777779</v>
      </c>
      <c r="E760" s="65">
        <v>44107</v>
      </c>
      <c r="F760" s="67">
        <v>0.27430555555555552</v>
      </c>
      <c r="G760" s="66" t="s">
        <v>708</v>
      </c>
      <c r="H760" s="84" t="s">
        <v>513</v>
      </c>
    </row>
    <row r="761" spans="1:8" ht="14">
      <c r="A761" s="68" t="s">
        <v>577</v>
      </c>
      <c r="B761" s="64" t="s">
        <v>623</v>
      </c>
      <c r="C761" s="65">
        <v>44108</v>
      </c>
      <c r="D761" s="67">
        <v>0.90416666666666667</v>
      </c>
      <c r="E761" s="65">
        <v>44109</v>
      </c>
      <c r="F761" s="67">
        <v>0.29166666666666669</v>
      </c>
      <c r="G761" s="66" t="s">
        <v>708</v>
      </c>
      <c r="H761" s="84" t="s">
        <v>513</v>
      </c>
    </row>
    <row r="762" spans="1:8" ht="14">
      <c r="A762" s="68" t="s">
        <v>576</v>
      </c>
      <c r="B762" s="64" t="s">
        <v>623</v>
      </c>
      <c r="C762" s="65">
        <v>44108</v>
      </c>
      <c r="D762" s="67">
        <v>0.90416666666666667</v>
      </c>
      <c r="E762" s="65">
        <v>44109</v>
      </c>
      <c r="F762" s="67">
        <v>0.29166666666666669</v>
      </c>
      <c r="G762" s="66" t="s">
        <v>708</v>
      </c>
      <c r="H762" s="84" t="s">
        <v>513</v>
      </c>
    </row>
    <row r="763" spans="1:8" ht="14">
      <c r="A763" s="68" t="s">
        <v>685</v>
      </c>
      <c r="B763" s="64" t="s">
        <v>623</v>
      </c>
      <c r="C763" s="65">
        <v>44108</v>
      </c>
      <c r="D763" s="67">
        <v>0.90416666666666667</v>
      </c>
      <c r="E763" s="65">
        <v>44109</v>
      </c>
      <c r="F763" s="67">
        <v>0.29166666666666669</v>
      </c>
      <c r="G763" s="66" t="s">
        <v>708</v>
      </c>
      <c r="H763" s="84" t="s">
        <v>513</v>
      </c>
    </row>
    <row r="764" spans="1:8" ht="14">
      <c r="A764" s="68" t="s">
        <v>640</v>
      </c>
      <c r="B764" s="64" t="s">
        <v>623</v>
      </c>
      <c r="C764" s="65">
        <v>44109</v>
      </c>
      <c r="D764" s="67">
        <v>0.12569444444444444</v>
      </c>
      <c r="E764" s="65">
        <v>44109</v>
      </c>
      <c r="F764" s="67">
        <v>0.26041666666666669</v>
      </c>
      <c r="G764" s="66" t="s">
        <v>708</v>
      </c>
      <c r="H764" s="84" t="s">
        <v>513</v>
      </c>
    </row>
    <row r="765" spans="1:8" ht="14">
      <c r="A765" s="68" t="s">
        <v>799</v>
      </c>
      <c r="B765" s="64" t="s">
        <v>623</v>
      </c>
      <c r="C765" s="65">
        <v>44109</v>
      </c>
      <c r="D765" s="67">
        <v>0.12569444444444444</v>
      </c>
      <c r="E765" s="65">
        <v>44109</v>
      </c>
      <c r="F765" s="67">
        <v>0.26041666666666669</v>
      </c>
      <c r="G765" s="66" t="s">
        <v>708</v>
      </c>
      <c r="H765" s="84" t="s">
        <v>513</v>
      </c>
    </row>
    <row r="766" spans="1:8" ht="14">
      <c r="A766" s="68" t="s">
        <v>533</v>
      </c>
      <c r="B766" s="64" t="s">
        <v>623</v>
      </c>
      <c r="C766" s="65">
        <v>44109</v>
      </c>
      <c r="D766" s="67">
        <v>0.12569444444444444</v>
      </c>
      <c r="E766" s="65">
        <v>44109</v>
      </c>
      <c r="F766" s="67">
        <v>0.26041666666666669</v>
      </c>
      <c r="G766" s="66" t="s">
        <v>708</v>
      </c>
      <c r="H766" s="84" t="s">
        <v>513</v>
      </c>
    </row>
    <row r="767" spans="1:8" ht="14">
      <c r="A767" s="68" t="s">
        <v>280</v>
      </c>
      <c r="B767" s="64" t="s">
        <v>623</v>
      </c>
      <c r="C767" s="65">
        <v>44109</v>
      </c>
      <c r="D767" s="67">
        <v>0.12569444444444444</v>
      </c>
      <c r="E767" s="65">
        <v>44109</v>
      </c>
      <c r="F767" s="67">
        <v>0.26041666666666669</v>
      </c>
      <c r="G767" s="66" t="s">
        <v>708</v>
      </c>
      <c r="H767" s="84" t="s">
        <v>513</v>
      </c>
    </row>
    <row r="768" spans="1:8" ht="14">
      <c r="A768" s="68" t="s">
        <v>234</v>
      </c>
      <c r="B768" s="64" t="s">
        <v>623</v>
      </c>
      <c r="C768" s="65">
        <v>44109</v>
      </c>
      <c r="D768" s="67">
        <v>0.12569444444444444</v>
      </c>
      <c r="E768" s="65">
        <v>44109</v>
      </c>
      <c r="F768" s="67">
        <v>0.26041666666666669</v>
      </c>
      <c r="G768" s="66" t="s">
        <v>708</v>
      </c>
      <c r="H768" s="84" t="s">
        <v>513</v>
      </c>
    </row>
    <row r="769" spans="1:8" ht="14">
      <c r="A769" s="68" t="s">
        <v>235</v>
      </c>
      <c r="B769" s="64" t="s">
        <v>623</v>
      </c>
      <c r="C769" s="65">
        <v>44109</v>
      </c>
      <c r="D769" s="67">
        <v>0.12569444444444444</v>
      </c>
      <c r="E769" s="65">
        <v>44109</v>
      </c>
      <c r="F769" s="67">
        <v>0.26041666666666669</v>
      </c>
      <c r="G769" s="66" t="s">
        <v>708</v>
      </c>
      <c r="H769" s="84" t="s">
        <v>513</v>
      </c>
    </row>
    <row r="770" spans="1:8" ht="14">
      <c r="A770" s="68" t="s">
        <v>535</v>
      </c>
      <c r="B770" s="64" t="s">
        <v>623</v>
      </c>
      <c r="C770" s="65">
        <v>44109</v>
      </c>
      <c r="D770" s="67">
        <v>0.12569444444444444</v>
      </c>
      <c r="E770" s="65">
        <v>44109</v>
      </c>
      <c r="F770" s="67">
        <v>0.26041666666666669</v>
      </c>
      <c r="G770" s="66" t="s">
        <v>708</v>
      </c>
      <c r="H770" s="84" t="s">
        <v>513</v>
      </c>
    </row>
    <row r="771" spans="1:8" ht="14">
      <c r="A771" s="68" t="s">
        <v>209</v>
      </c>
      <c r="B771" s="64" t="s">
        <v>623</v>
      </c>
      <c r="C771" s="65">
        <v>44109</v>
      </c>
      <c r="D771" s="67">
        <v>0.12569444444444444</v>
      </c>
      <c r="E771" s="65">
        <v>44109</v>
      </c>
      <c r="F771" s="67">
        <v>0.26041666666666669</v>
      </c>
      <c r="G771" s="66" t="s">
        <v>708</v>
      </c>
      <c r="H771" s="84" t="s">
        <v>513</v>
      </c>
    </row>
    <row r="772" spans="1:8" ht="14">
      <c r="A772" s="68" t="s">
        <v>593</v>
      </c>
      <c r="B772" s="64" t="s">
        <v>623</v>
      </c>
      <c r="C772" s="65">
        <v>44109</v>
      </c>
      <c r="D772" s="67">
        <v>0.12569444444444444</v>
      </c>
      <c r="E772" s="65">
        <v>44109</v>
      </c>
      <c r="F772" s="67">
        <v>0.26041666666666669</v>
      </c>
      <c r="G772" s="66" t="s">
        <v>708</v>
      </c>
      <c r="H772" s="84" t="s">
        <v>513</v>
      </c>
    </row>
    <row r="773" spans="1:8" ht="14">
      <c r="A773" s="68" t="s">
        <v>592</v>
      </c>
      <c r="B773" s="64" t="s">
        <v>623</v>
      </c>
      <c r="C773" s="65">
        <v>44109</v>
      </c>
      <c r="D773" s="67">
        <v>0.12569444444444444</v>
      </c>
      <c r="E773" s="65">
        <v>44109</v>
      </c>
      <c r="F773" s="67">
        <v>0.26041666666666669</v>
      </c>
      <c r="G773" s="66" t="s">
        <v>708</v>
      </c>
      <c r="H773" s="84" t="s">
        <v>513</v>
      </c>
    </row>
    <row r="774" spans="1:8" ht="14">
      <c r="A774" s="68" t="s">
        <v>591</v>
      </c>
      <c r="B774" s="64" t="s">
        <v>623</v>
      </c>
      <c r="C774" s="65">
        <v>44109</v>
      </c>
      <c r="D774" s="67">
        <v>0.12569444444444444</v>
      </c>
      <c r="E774" s="65">
        <v>44109</v>
      </c>
      <c r="F774" s="67">
        <v>0.26041666666666669</v>
      </c>
      <c r="G774" s="66" t="s">
        <v>708</v>
      </c>
      <c r="H774" s="84" t="s">
        <v>513</v>
      </c>
    </row>
    <row r="775" spans="1:8" ht="14">
      <c r="A775" s="68" t="s">
        <v>590</v>
      </c>
      <c r="B775" s="64" t="s">
        <v>623</v>
      </c>
      <c r="C775" s="65">
        <v>44109</v>
      </c>
      <c r="D775" s="67">
        <v>0.12569444444444444</v>
      </c>
      <c r="E775" s="65">
        <v>44109</v>
      </c>
      <c r="F775" s="67">
        <v>0.26041666666666669</v>
      </c>
      <c r="G775" s="66" t="s">
        <v>708</v>
      </c>
      <c r="H775" s="84" t="s">
        <v>513</v>
      </c>
    </row>
    <row r="776" spans="1:8" ht="14">
      <c r="A776" s="68" t="s">
        <v>242</v>
      </c>
      <c r="B776" s="64" t="s">
        <v>623</v>
      </c>
      <c r="C776" s="65">
        <v>44110</v>
      </c>
      <c r="D776" s="67">
        <v>0.11527777777777777</v>
      </c>
      <c r="E776" s="65">
        <v>44110</v>
      </c>
      <c r="F776" s="67">
        <v>0.25763888888888892</v>
      </c>
      <c r="G776" s="66" t="s">
        <v>708</v>
      </c>
      <c r="H776" s="84" t="s">
        <v>513</v>
      </c>
    </row>
    <row r="777" spans="1:8" ht="14">
      <c r="A777" s="68" t="s">
        <v>632</v>
      </c>
      <c r="B777" s="64" t="s">
        <v>623</v>
      </c>
      <c r="C777" s="65">
        <v>44110</v>
      </c>
      <c r="D777" s="67">
        <v>0.11527777777777777</v>
      </c>
      <c r="E777" s="65">
        <v>44110</v>
      </c>
      <c r="F777" s="67">
        <v>0.25763888888888892</v>
      </c>
      <c r="G777" s="66" t="s">
        <v>708</v>
      </c>
      <c r="H777" s="84" t="s">
        <v>513</v>
      </c>
    </row>
    <row r="778" spans="1:8" ht="14">
      <c r="A778" s="68" t="s">
        <v>220</v>
      </c>
      <c r="B778" s="64" t="s">
        <v>623</v>
      </c>
      <c r="C778" s="65">
        <v>44110</v>
      </c>
      <c r="D778" s="67">
        <v>0.11527777777777777</v>
      </c>
      <c r="E778" s="65">
        <v>44110</v>
      </c>
      <c r="F778" s="67">
        <v>0.25763888888888892</v>
      </c>
      <c r="G778" s="66" t="s">
        <v>708</v>
      </c>
      <c r="H778" s="84" t="s">
        <v>513</v>
      </c>
    </row>
    <row r="779" spans="1:8" ht="14">
      <c r="A779" s="68" t="s">
        <v>831</v>
      </c>
      <c r="B779" s="64" t="s">
        <v>623</v>
      </c>
      <c r="C779" s="65">
        <v>44111</v>
      </c>
      <c r="D779" s="67">
        <v>8.2638888888888887E-2</v>
      </c>
      <c r="E779" s="65">
        <v>44112</v>
      </c>
      <c r="F779" s="67">
        <v>0.34652777777777777</v>
      </c>
      <c r="G779" s="66" t="s">
        <v>708</v>
      </c>
      <c r="H779" s="84" t="s">
        <v>513</v>
      </c>
    </row>
    <row r="780" spans="1:8" ht="14">
      <c r="A780" s="68" t="s">
        <v>580</v>
      </c>
      <c r="B780" s="64" t="s">
        <v>623</v>
      </c>
      <c r="C780" s="65">
        <v>44111</v>
      </c>
      <c r="D780" s="67">
        <v>8.2638888888888887E-2</v>
      </c>
      <c r="E780" s="65">
        <v>44112</v>
      </c>
      <c r="F780" s="67">
        <v>0.34652777777777777</v>
      </c>
      <c r="G780" s="66" t="s">
        <v>708</v>
      </c>
      <c r="H780" s="84" t="s">
        <v>513</v>
      </c>
    </row>
    <row r="781" spans="1:8" ht="14">
      <c r="A781" s="68" t="s">
        <v>832</v>
      </c>
      <c r="B781" s="64" t="s">
        <v>623</v>
      </c>
      <c r="C781" s="65">
        <v>44111</v>
      </c>
      <c r="D781" s="67">
        <v>8.2638888888888887E-2</v>
      </c>
      <c r="E781" s="65">
        <v>44112</v>
      </c>
      <c r="F781" s="67">
        <v>0.34652777777777777</v>
      </c>
      <c r="G781" s="66" t="s">
        <v>708</v>
      </c>
      <c r="H781" s="84" t="s">
        <v>513</v>
      </c>
    </row>
    <row r="782" spans="1:8" ht="14">
      <c r="A782" s="68" t="s">
        <v>598</v>
      </c>
      <c r="B782" s="64" t="s">
        <v>623</v>
      </c>
      <c r="C782" s="65">
        <v>44111</v>
      </c>
      <c r="D782" s="67">
        <v>8.2638888888888887E-2</v>
      </c>
      <c r="E782" s="65">
        <v>44112</v>
      </c>
      <c r="F782" s="67">
        <v>0.34652777777777777</v>
      </c>
      <c r="G782" s="66" t="s">
        <v>708</v>
      </c>
      <c r="H782" s="84" t="s">
        <v>513</v>
      </c>
    </row>
    <row r="783" spans="1:8" ht="14">
      <c r="A783" s="68" t="s">
        <v>537</v>
      </c>
      <c r="B783" s="64" t="s">
        <v>623</v>
      </c>
      <c r="C783" s="65">
        <v>44111</v>
      </c>
      <c r="D783" s="67">
        <v>0.97152777777777777</v>
      </c>
      <c r="E783" s="65"/>
      <c r="F783" s="67"/>
      <c r="G783" s="66" t="s">
        <v>708</v>
      </c>
      <c r="H783" s="84" t="s">
        <v>510</v>
      </c>
    </row>
    <row r="784" spans="1:8" ht="14">
      <c r="A784" s="68" t="s">
        <v>577</v>
      </c>
      <c r="B784" s="64" t="s">
        <v>623</v>
      </c>
      <c r="C784" s="65">
        <v>44112</v>
      </c>
      <c r="D784" s="67">
        <v>0.88888888888888884</v>
      </c>
      <c r="E784" s="65">
        <v>44113</v>
      </c>
      <c r="F784" s="67">
        <v>0.28819444444444448</v>
      </c>
      <c r="G784" s="66" t="s">
        <v>708</v>
      </c>
      <c r="H784" s="84" t="s">
        <v>513</v>
      </c>
    </row>
    <row r="785" spans="1:8" ht="14">
      <c r="A785" s="68" t="s">
        <v>576</v>
      </c>
      <c r="B785" s="64" t="s">
        <v>623</v>
      </c>
      <c r="C785" s="65">
        <v>44112</v>
      </c>
      <c r="D785" s="67">
        <v>0.88888888888888884</v>
      </c>
      <c r="E785" s="65">
        <v>44113</v>
      </c>
      <c r="F785" s="67">
        <v>0.28819444444444448</v>
      </c>
      <c r="G785" s="66" t="s">
        <v>708</v>
      </c>
      <c r="H785" s="84" t="s">
        <v>513</v>
      </c>
    </row>
    <row r="786" spans="1:8" ht="14">
      <c r="A786" s="68" t="s">
        <v>685</v>
      </c>
      <c r="B786" s="64" t="s">
        <v>623</v>
      </c>
      <c r="C786" s="65">
        <v>44112</v>
      </c>
      <c r="D786" s="67">
        <v>0.88888888888888884</v>
      </c>
      <c r="E786" s="65">
        <v>44113</v>
      </c>
      <c r="F786" s="67">
        <v>0.28819444444444448</v>
      </c>
      <c r="G786" s="66" t="s">
        <v>708</v>
      </c>
      <c r="H786" s="84" t="s">
        <v>513</v>
      </c>
    </row>
    <row r="787" spans="1:8" ht="14">
      <c r="A787" s="68" t="s">
        <v>679</v>
      </c>
      <c r="B787" s="64" t="s">
        <v>623</v>
      </c>
      <c r="C787" s="65">
        <v>44113</v>
      </c>
      <c r="D787" s="67">
        <v>0.83263888888888893</v>
      </c>
      <c r="E787" s="65">
        <v>44114</v>
      </c>
      <c r="F787" s="67">
        <v>0.16666666666666666</v>
      </c>
      <c r="G787" s="66" t="s">
        <v>708</v>
      </c>
      <c r="H787" s="84" t="s">
        <v>513</v>
      </c>
    </row>
    <row r="788" spans="1:8" ht="14">
      <c r="A788" s="68" t="s">
        <v>247</v>
      </c>
      <c r="B788" s="64" t="s">
        <v>623</v>
      </c>
      <c r="C788" s="65">
        <v>44114</v>
      </c>
      <c r="D788" s="67">
        <v>0.9291666666666667</v>
      </c>
      <c r="E788" s="65">
        <v>44115</v>
      </c>
      <c r="F788" s="67">
        <v>0.16666666666666666</v>
      </c>
      <c r="G788" s="66" t="s">
        <v>708</v>
      </c>
      <c r="H788" s="84" t="s">
        <v>513</v>
      </c>
    </row>
    <row r="789" spans="1:8" ht="14">
      <c r="A789" s="68" t="s">
        <v>227</v>
      </c>
      <c r="B789" s="64" t="s">
        <v>623</v>
      </c>
      <c r="C789" s="65">
        <v>44115</v>
      </c>
      <c r="D789" s="67">
        <v>0.61041666666666672</v>
      </c>
      <c r="E789" s="65"/>
      <c r="F789" s="67"/>
      <c r="G789" s="66" t="s">
        <v>708</v>
      </c>
      <c r="H789" s="84" t="s">
        <v>510</v>
      </c>
    </row>
    <row r="790" spans="1:8" ht="14">
      <c r="A790" s="68" t="s">
        <v>185</v>
      </c>
      <c r="B790" s="64" t="s">
        <v>623</v>
      </c>
      <c r="C790" s="65">
        <v>44115</v>
      </c>
      <c r="D790" s="67">
        <v>0.8881944444444444</v>
      </c>
      <c r="E790" s="65">
        <v>44116</v>
      </c>
      <c r="F790" s="67">
        <v>0.25</v>
      </c>
      <c r="G790" s="66" t="s">
        <v>708</v>
      </c>
      <c r="H790" s="84" t="s">
        <v>513</v>
      </c>
    </row>
    <row r="791" spans="1:8" ht="14">
      <c r="A791" s="68" t="s">
        <v>538</v>
      </c>
      <c r="B791" s="64" t="s">
        <v>623</v>
      </c>
      <c r="C791" s="65">
        <v>44115</v>
      </c>
      <c r="D791" s="67">
        <v>0.8881944444444444</v>
      </c>
      <c r="E791" s="65">
        <v>44116</v>
      </c>
      <c r="F791" s="67">
        <v>0.25</v>
      </c>
      <c r="G791" s="66" t="s">
        <v>708</v>
      </c>
      <c r="H791" s="84" t="s">
        <v>513</v>
      </c>
    </row>
    <row r="792" spans="1:8" ht="14">
      <c r="A792" s="68" t="s">
        <v>239</v>
      </c>
      <c r="B792" s="64" t="s">
        <v>623</v>
      </c>
      <c r="C792" s="65">
        <v>44115</v>
      </c>
      <c r="D792" s="67">
        <v>0.8881944444444444</v>
      </c>
      <c r="E792" s="65">
        <v>44116</v>
      </c>
      <c r="F792" s="67">
        <v>0.25</v>
      </c>
      <c r="G792" s="66" t="s">
        <v>708</v>
      </c>
      <c r="H792" s="84" t="s">
        <v>513</v>
      </c>
    </row>
    <row r="793" spans="1:8" ht="14">
      <c r="A793" s="68" t="s">
        <v>514</v>
      </c>
      <c r="B793" s="64" t="s">
        <v>623</v>
      </c>
      <c r="C793" s="65">
        <v>44115</v>
      </c>
      <c r="D793" s="67">
        <v>0.8881944444444444</v>
      </c>
      <c r="E793" s="65">
        <v>44116</v>
      </c>
      <c r="F793" s="67">
        <v>0.25</v>
      </c>
      <c r="G793" s="66" t="s">
        <v>708</v>
      </c>
      <c r="H793" s="84" t="s">
        <v>513</v>
      </c>
    </row>
    <row r="794" spans="1:8" ht="14">
      <c r="A794" s="68" t="s">
        <v>528</v>
      </c>
      <c r="B794" s="64" t="s">
        <v>623</v>
      </c>
      <c r="C794" s="65">
        <v>44115</v>
      </c>
      <c r="D794" s="67">
        <v>0.8881944444444444</v>
      </c>
      <c r="E794" s="65">
        <v>44116</v>
      </c>
      <c r="F794" s="67">
        <v>0.25</v>
      </c>
      <c r="G794" s="66" t="s">
        <v>708</v>
      </c>
      <c r="H794" s="84" t="s">
        <v>513</v>
      </c>
    </row>
    <row r="795" spans="1:8" ht="14">
      <c r="A795" s="68" t="s">
        <v>229</v>
      </c>
      <c r="B795" s="64" t="s">
        <v>623</v>
      </c>
      <c r="C795" s="65">
        <v>44115</v>
      </c>
      <c r="D795" s="67">
        <v>0.8881944444444444</v>
      </c>
      <c r="E795" s="65">
        <v>44116</v>
      </c>
      <c r="F795" s="67">
        <v>0.25</v>
      </c>
      <c r="G795" s="66" t="s">
        <v>708</v>
      </c>
      <c r="H795" s="84" t="s">
        <v>513</v>
      </c>
    </row>
    <row r="796" spans="1:8" ht="14">
      <c r="A796" s="68" t="s">
        <v>617</v>
      </c>
      <c r="B796" s="64" t="s">
        <v>623</v>
      </c>
      <c r="C796" s="65">
        <v>44115</v>
      </c>
      <c r="D796" s="67">
        <v>0.8881944444444444</v>
      </c>
      <c r="E796" s="65">
        <v>44116</v>
      </c>
      <c r="F796" s="67">
        <v>0.25</v>
      </c>
      <c r="G796" s="66" t="s">
        <v>708</v>
      </c>
      <c r="H796" s="84" t="s">
        <v>513</v>
      </c>
    </row>
    <row r="797" spans="1:8" ht="14">
      <c r="A797" s="68" t="s">
        <v>655</v>
      </c>
      <c r="B797" s="64" t="s">
        <v>623</v>
      </c>
      <c r="C797" s="65">
        <v>44115</v>
      </c>
      <c r="D797" s="67">
        <v>0.8881944444444444</v>
      </c>
      <c r="E797" s="65">
        <v>44116</v>
      </c>
      <c r="F797" s="67">
        <v>0.25</v>
      </c>
      <c r="G797" s="66" t="s">
        <v>708</v>
      </c>
      <c r="H797" s="84" t="s">
        <v>513</v>
      </c>
    </row>
    <row r="798" spans="1:8" ht="14">
      <c r="A798" s="68" t="s">
        <v>835</v>
      </c>
      <c r="B798" s="64" t="s">
        <v>623</v>
      </c>
      <c r="C798" s="65">
        <v>44115</v>
      </c>
      <c r="D798" s="67">
        <v>0.8881944444444444</v>
      </c>
      <c r="E798" s="65">
        <v>44116</v>
      </c>
      <c r="F798" s="67">
        <v>0.25</v>
      </c>
      <c r="G798" s="66" t="s">
        <v>708</v>
      </c>
      <c r="H798" s="84" t="s">
        <v>513</v>
      </c>
    </row>
    <row r="799" spans="1:8" ht="14">
      <c r="A799" s="68" t="s">
        <v>827</v>
      </c>
      <c r="B799" s="64" t="s">
        <v>623</v>
      </c>
      <c r="C799" s="65">
        <v>44115</v>
      </c>
      <c r="D799" s="67">
        <v>0.8881944444444444</v>
      </c>
      <c r="E799" s="65">
        <v>44116</v>
      </c>
      <c r="F799" s="67">
        <v>0.25</v>
      </c>
      <c r="G799" s="66" t="s">
        <v>708</v>
      </c>
      <c r="H799" s="84" t="s">
        <v>513</v>
      </c>
    </row>
    <row r="800" spans="1:8" ht="14">
      <c r="A800" s="68" t="s">
        <v>852</v>
      </c>
      <c r="B800" s="64" t="s">
        <v>623</v>
      </c>
      <c r="C800" s="65">
        <v>44116</v>
      </c>
      <c r="D800" s="67">
        <v>0.81874999999999998</v>
      </c>
      <c r="E800" s="65">
        <v>44117</v>
      </c>
      <c r="F800" s="67">
        <v>0.69097222222222221</v>
      </c>
      <c r="G800" s="66" t="s">
        <v>708</v>
      </c>
      <c r="H800" s="84" t="s">
        <v>513</v>
      </c>
    </row>
    <row r="801" spans="1:8" ht="14">
      <c r="A801" s="68" t="s">
        <v>613</v>
      </c>
      <c r="B801" s="64" t="s">
        <v>623</v>
      </c>
      <c r="C801" s="65">
        <v>44118</v>
      </c>
      <c r="D801" s="67">
        <v>9.6527777777777768E-2</v>
      </c>
      <c r="E801" s="65">
        <v>44118</v>
      </c>
      <c r="F801" s="67">
        <v>0.41597222222222219</v>
      </c>
      <c r="G801" s="66" t="s">
        <v>708</v>
      </c>
      <c r="H801" s="84" t="s">
        <v>513</v>
      </c>
    </row>
    <row r="802" spans="1:8" ht="14.15" customHeight="1">
      <c r="A802" s="68" t="s">
        <v>610</v>
      </c>
      <c r="B802" s="64" t="s">
        <v>623</v>
      </c>
      <c r="C802" s="65">
        <v>44118</v>
      </c>
      <c r="D802" s="67">
        <v>9.6527777777777768E-2</v>
      </c>
      <c r="E802" s="65">
        <v>44118</v>
      </c>
      <c r="F802" s="67">
        <v>0.41597222222222219</v>
      </c>
      <c r="G802" s="66" t="s">
        <v>708</v>
      </c>
      <c r="H802" s="84" t="s">
        <v>513</v>
      </c>
    </row>
    <row r="803" spans="1:8" ht="14.15" customHeight="1">
      <c r="A803" s="68" t="s">
        <v>243</v>
      </c>
      <c r="B803" s="64" t="s">
        <v>623</v>
      </c>
      <c r="C803" s="65">
        <v>44119</v>
      </c>
      <c r="D803" s="67">
        <v>5.1388888888888894E-2</v>
      </c>
      <c r="E803" s="65">
        <v>44120</v>
      </c>
      <c r="F803" s="67">
        <v>0.29166666666666669</v>
      </c>
      <c r="G803" s="66" t="s">
        <v>708</v>
      </c>
      <c r="H803" s="84" t="s">
        <v>513</v>
      </c>
    </row>
    <row r="804" spans="1:8" ht="14.15" customHeight="1">
      <c r="A804" s="68" t="s">
        <v>587</v>
      </c>
      <c r="B804" s="64" t="s">
        <v>623</v>
      </c>
      <c r="C804" s="65">
        <v>44119</v>
      </c>
      <c r="D804" s="67">
        <v>5.1388888888888894E-2</v>
      </c>
      <c r="E804" s="65">
        <v>44120</v>
      </c>
      <c r="F804" s="67">
        <v>0.29166666666666669</v>
      </c>
      <c r="G804" s="66" t="s">
        <v>708</v>
      </c>
      <c r="H804" s="84" t="s">
        <v>513</v>
      </c>
    </row>
    <row r="805" spans="1:8" ht="14.15" customHeight="1">
      <c r="A805" s="68" t="s">
        <v>520</v>
      </c>
      <c r="B805" s="64" t="s">
        <v>623</v>
      </c>
      <c r="C805" s="65">
        <v>44119</v>
      </c>
      <c r="D805" s="67">
        <v>5.1388888888888894E-2</v>
      </c>
      <c r="E805" s="65">
        <v>44120</v>
      </c>
      <c r="F805" s="67">
        <v>0.29166666666666669</v>
      </c>
      <c r="G805" s="66" t="s">
        <v>708</v>
      </c>
      <c r="H805" s="84" t="s">
        <v>513</v>
      </c>
    </row>
    <row r="806" spans="1:8" ht="14.15" customHeight="1">
      <c r="A806" s="68" t="s">
        <v>519</v>
      </c>
      <c r="B806" s="64" t="s">
        <v>623</v>
      </c>
      <c r="C806" s="65">
        <v>44119</v>
      </c>
      <c r="D806" s="67">
        <v>5.1388888888888894E-2</v>
      </c>
      <c r="E806" s="65">
        <v>44120</v>
      </c>
      <c r="F806" s="67">
        <v>0.29166666666666669</v>
      </c>
      <c r="G806" s="66" t="s">
        <v>708</v>
      </c>
      <c r="H806" s="84" t="s">
        <v>513</v>
      </c>
    </row>
    <row r="807" spans="1:8" ht="14.15" customHeight="1">
      <c r="A807" s="68" t="s">
        <v>518</v>
      </c>
      <c r="B807" s="64" t="s">
        <v>623</v>
      </c>
      <c r="C807" s="65">
        <v>44119</v>
      </c>
      <c r="D807" s="67">
        <v>5.1388888888888894E-2</v>
      </c>
      <c r="E807" s="65">
        <v>44120</v>
      </c>
      <c r="F807" s="67">
        <v>0.29166666666666669</v>
      </c>
      <c r="G807" s="66" t="s">
        <v>708</v>
      </c>
      <c r="H807" s="84" t="s">
        <v>513</v>
      </c>
    </row>
    <row r="808" spans="1:8" ht="14.15" customHeight="1">
      <c r="A808" s="68" t="s">
        <v>930</v>
      </c>
      <c r="B808" s="64" t="s">
        <v>623</v>
      </c>
      <c r="C808" s="65">
        <v>44120</v>
      </c>
      <c r="D808" s="67">
        <v>5.9027777777777783E-2</v>
      </c>
      <c r="E808" s="65">
        <v>44120</v>
      </c>
      <c r="F808" s="67">
        <v>0.25</v>
      </c>
      <c r="G808" s="66" t="s">
        <v>708</v>
      </c>
      <c r="H808" s="84" t="s">
        <v>513</v>
      </c>
    </row>
    <row r="809" spans="1:8" ht="14.15" customHeight="1">
      <c r="A809" s="68" t="s">
        <v>268</v>
      </c>
      <c r="B809" s="64" t="s">
        <v>623</v>
      </c>
      <c r="C809" s="65">
        <v>44121</v>
      </c>
      <c r="D809" s="67">
        <v>1.3194444444444444E-2</v>
      </c>
      <c r="E809" s="65">
        <v>44121</v>
      </c>
      <c r="F809" s="67">
        <v>0.47916666666666669</v>
      </c>
      <c r="G809" s="66" t="s">
        <v>708</v>
      </c>
      <c r="H809" s="84" t="s">
        <v>513</v>
      </c>
    </row>
    <row r="810" spans="1:8" ht="14.15" customHeight="1">
      <c r="A810" s="68" t="s">
        <v>228</v>
      </c>
      <c r="B810" s="64" t="s">
        <v>623</v>
      </c>
      <c r="C810" s="65">
        <v>44121</v>
      </c>
      <c r="D810" s="67">
        <v>1.3194444444444444E-2</v>
      </c>
      <c r="E810" s="65">
        <v>44121</v>
      </c>
      <c r="F810" s="67">
        <v>0.47916666666666669</v>
      </c>
      <c r="G810" s="66" t="s">
        <v>708</v>
      </c>
      <c r="H810" s="84" t="s">
        <v>513</v>
      </c>
    </row>
    <row r="811" spans="1:8" ht="14.15" customHeight="1">
      <c r="A811" s="68" t="s">
        <v>219</v>
      </c>
      <c r="B811" s="64" t="s">
        <v>623</v>
      </c>
      <c r="C811" s="65">
        <v>44121</v>
      </c>
      <c r="D811" s="67">
        <v>1.3194444444444444E-2</v>
      </c>
      <c r="E811" s="65">
        <v>44121</v>
      </c>
      <c r="F811" s="67">
        <v>0.47916666666666669</v>
      </c>
      <c r="G811" s="66" t="s">
        <v>708</v>
      </c>
      <c r="H811" s="84" t="s">
        <v>513</v>
      </c>
    </row>
    <row r="812" spans="1:8" ht="14.15" customHeight="1">
      <c r="A812" s="68" t="s">
        <v>606</v>
      </c>
      <c r="B812" s="64" t="s">
        <v>623</v>
      </c>
      <c r="C812" s="65">
        <v>44121</v>
      </c>
      <c r="D812" s="67">
        <v>1.3194444444444444E-2</v>
      </c>
      <c r="E812" s="65">
        <v>44121</v>
      </c>
      <c r="F812" s="67">
        <v>0.4861111111111111</v>
      </c>
      <c r="G812" s="66" t="s">
        <v>708</v>
      </c>
      <c r="H812" s="84" t="s">
        <v>513</v>
      </c>
    </row>
    <row r="813" spans="1:8" ht="14.15" customHeight="1">
      <c r="A813" s="68" t="s">
        <v>823</v>
      </c>
      <c r="B813" s="64" t="s">
        <v>623</v>
      </c>
      <c r="C813" s="65">
        <v>44121</v>
      </c>
      <c r="D813" s="67">
        <v>1.3194444444444444E-2</v>
      </c>
      <c r="E813" s="65">
        <v>44121</v>
      </c>
      <c r="F813" s="67">
        <v>0.52777777777777779</v>
      </c>
      <c r="G813" s="66" t="s">
        <v>708</v>
      </c>
      <c r="H813" s="84" t="s">
        <v>513</v>
      </c>
    </row>
    <row r="814" spans="1:8" ht="14.15" customHeight="1">
      <c r="A814" s="68" t="s">
        <v>712</v>
      </c>
      <c r="B814" s="64" t="s">
        <v>623</v>
      </c>
      <c r="C814" s="65">
        <v>44121</v>
      </c>
      <c r="D814" s="67">
        <v>1.3194444444444444E-2</v>
      </c>
      <c r="E814" s="65">
        <v>44121</v>
      </c>
      <c r="F814" s="67">
        <v>0.52777777777777779</v>
      </c>
      <c r="G814" s="66" t="s">
        <v>708</v>
      </c>
      <c r="H814" s="84" t="s">
        <v>513</v>
      </c>
    </row>
    <row r="815" spans="1:8" ht="14.15" customHeight="1">
      <c r="A815" s="68" t="s">
        <v>664</v>
      </c>
      <c r="B815" s="64" t="s">
        <v>623</v>
      </c>
      <c r="C815" s="65">
        <v>44121</v>
      </c>
      <c r="D815" s="67">
        <v>1.3194444444444444E-2</v>
      </c>
      <c r="E815" s="65">
        <v>44121</v>
      </c>
      <c r="F815" s="67">
        <v>0.52777777777777779</v>
      </c>
      <c r="G815" s="66" t="s">
        <v>708</v>
      </c>
      <c r="H815" s="84" t="s">
        <v>513</v>
      </c>
    </row>
    <row r="816" spans="1:8" ht="14.15" customHeight="1">
      <c r="A816" s="68" t="s">
        <v>657</v>
      </c>
      <c r="B816" s="64" t="s">
        <v>623</v>
      </c>
      <c r="C816" s="65">
        <v>44123</v>
      </c>
      <c r="D816" s="67">
        <v>6.8749999999999992E-2</v>
      </c>
      <c r="E816" s="65"/>
      <c r="F816" s="67"/>
      <c r="G816" s="66" t="s">
        <v>708</v>
      </c>
      <c r="H816" s="84" t="s">
        <v>510</v>
      </c>
    </row>
    <row r="817" spans="1:8" ht="14.15" customHeight="1">
      <c r="A817" s="68" t="s">
        <v>605</v>
      </c>
      <c r="B817" s="64" t="s">
        <v>623</v>
      </c>
      <c r="C817" s="65">
        <v>44129</v>
      </c>
      <c r="D817" s="67">
        <v>0.63124999999999998</v>
      </c>
      <c r="E817" s="65">
        <v>44130</v>
      </c>
      <c r="F817" s="67">
        <v>0.3611111111111111</v>
      </c>
      <c r="G817" s="66" t="s">
        <v>708</v>
      </c>
      <c r="H817" s="84" t="s">
        <v>513</v>
      </c>
    </row>
    <row r="818" spans="1:8" ht="14.15" customHeight="1">
      <c r="A818" s="68" t="s">
        <v>633</v>
      </c>
      <c r="B818" s="64" t="s">
        <v>623</v>
      </c>
      <c r="C818" s="65">
        <v>44129</v>
      </c>
      <c r="D818" s="67">
        <v>0.63124999999999998</v>
      </c>
      <c r="E818" s="65">
        <v>44130</v>
      </c>
      <c r="F818" s="67">
        <v>0.3611111111111111</v>
      </c>
      <c r="G818" s="66" t="s">
        <v>708</v>
      </c>
      <c r="H818" s="84" t="s">
        <v>513</v>
      </c>
    </row>
    <row r="819" spans="1:8" ht="14.15" customHeight="1">
      <c r="A819" s="68" t="s">
        <v>688</v>
      </c>
      <c r="B819" s="64" t="s">
        <v>623</v>
      </c>
      <c r="C819" s="65">
        <v>44129</v>
      </c>
      <c r="D819" s="67">
        <v>0.63124999999999998</v>
      </c>
      <c r="E819" s="65">
        <v>44130</v>
      </c>
      <c r="F819" s="67">
        <v>0.3611111111111111</v>
      </c>
      <c r="G819" s="66" t="s">
        <v>708</v>
      </c>
      <c r="H819" s="84" t="s">
        <v>513</v>
      </c>
    </row>
    <row r="820" spans="1:8" ht="14.15" customHeight="1">
      <c r="A820" s="68" t="s">
        <v>828</v>
      </c>
      <c r="B820" s="64" t="s">
        <v>623</v>
      </c>
      <c r="C820" s="65">
        <v>44129</v>
      </c>
      <c r="D820" s="67">
        <v>0.63124999999999998</v>
      </c>
      <c r="E820" s="65">
        <v>44130</v>
      </c>
      <c r="F820" s="67">
        <v>0.3611111111111111</v>
      </c>
      <c r="G820" s="66" t="s">
        <v>708</v>
      </c>
      <c r="H820" s="84" t="s">
        <v>513</v>
      </c>
    </row>
    <row r="821" spans="1:8" ht="14.15" customHeight="1">
      <c r="A821" s="68" t="s">
        <v>597</v>
      </c>
      <c r="B821" s="64" t="s">
        <v>623</v>
      </c>
      <c r="C821" s="65">
        <v>44129</v>
      </c>
      <c r="D821" s="67">
        <v>0.8666666666666667</v>
      </c>
      <c r="E821" s="65">
        <v>44130</v>
      </c>
      <c r="F821" s="67">
        <v>0.2902777777777778</v>
      </c>
      <c r="G821" s="66" t="s">
        <v>708</v>
      </c>
      <c r="H821" s="84" t="s">
        <v>513</v>
      </c>
    </row>
    <row r="822" spans="1:8" ht="14.15" customHeight="1">
      <c r="A822" s="68" t="s">
        <v>714</v>
      </c>
      <c r="B822" s="64" t="s">
        <v>623</v>
      </c>
      <c r="C822" s="65">
        <v>44129</v>
      </c>
      <c r="D822" s="67">
        <v>0.8666666666666667</v>
      </c>
      <c r="E822" s="65">
        <v>44130</v>
      </c>
      <c r="F822" s="67">
        <v>0.2902777777777778</v>
      </c>
      <c r="G822" s="66" t="s">
        <v>708</v>
      </c>
      <c r="H822" s="84" t="s">
        <v>513</v>
      </c>
    </row>
    <row r="823" spans="1:8" ht="14.15" customHeight="1">
      <c r="A823" s="68" t="s">
        <v>929</v>
      </c>
      <c r="B823" s="64" t="s">
        <v>623</v>
      </c>
      <c r="C823" s="65">
        <v>44129</v>
      </c>
      <c r="D823" s="67">
        <v>0.8666666666666667</v>
      </c>
      <c r="E823" s="65">
        <v>44130</v>
      </c>
      <c r="F823" s="67">
        <v>0.2902777777777778</v>
      </c>
      <c r="G823" s="66" t="s">
        <v>708</v>
      </c>
      <c r="H823" s="84" t="s">
        <v>513</v>
      </c>
    </row>
    <row r="824" spans="1:8" ht="14.15" customHeight="1">
      <c r="A824" s="68" t="s">
        <v>715</v>
      </c>
      <c r="B824" s="64" t="s">
        <v>623</v>
      </c>
      <c r="C824" s="65">
        <v>44129</v>
      </c>
      <c r="D824" s="67">
        <v>0.8666666666666667</v>
      </c>
      <c r="E824" s="65">
        <v>44130</v>
      </c>
      <c r="F824" s="67">
        <v>0.2902777777777778</v>
      </c>
      <c r="G824" s="66" t="s">
        <v>708</v>
      </c>
      <c r="H824" s="84" t="s">
        <v>513</v>
      </c>
    </row>
    <row r="825" spans="1:8" ht="14.15" customHeight="1">
      <c r="A825" s="68" t="s">
        <v>716</v>
      </c>
      <c r="B825" s="64" t="s">
        <v>623</v>
      </c>
      <c r="C825" s="65">
        <v>44129</v>
      </c>
      <c r="D825" s="67">
        <v>0.8666666666666667</v>
      </c>
      <c r="E825" s="65">
        <v>44130</v>
      </c>
      <c r="F825" s="67">
        <v>0.2902777777777778</v>
      </c>
      <c r="G825" s="66" t="s">
        <v>708</v>
      </c>
      <c r="H825" s="84" t="s">
        <v>513</v>
      </c>
    </row>
    <row r="826" spans="1:8" ht="14.15" customHeight="1">
      <c r="A826" s="68" t="s">
        <v>574</v>
      </c>
      <c r="B826" s="64" t="s">
        <v>623</v>
      </c>
      <c r="C826" s="65">
        <v>44129</v>
      </c>
      <c r="D826" s="67">
        <v>0.8666666666666667</v>
      </c>
      <c r="E826" s="65">
        <v>44130</v>
      </c>
      <c r="F826" s="67">
        <v>0.2902777777777778</v>
      </c>
      <c r="G826" s="66" t="s">
        <v>708</v>
      </c>
      <c r="H826" s="84" t="s">
        <v>513</v>
      </c>
    </row>
    <row r="827" spans="1:8" ht="14.15" customHeight="1">
      <c r="A827" s="68" t="s">
        <v>242</v>
      </c>
      <c r="B827" s="64" t="s">
        <v>623</v>
      </c>
      <c r="C827" s="65">
        <v>44131</v>
      </c>
      <c r="D827" s="67">
        <v>0.3743055555555555</v>
      </c>
      <c r="E827" s="65">
        <v>44132</v>
      </c>
      <c r="F827" s="67">
        <v>0.34652777777777777</v>
      </c>
      <c r="G827" s="66" t="s">
        <v>708</v>
      </c>
      <c r="H827" s="84" t="s">
        <v>513</v>
      </c>
    </row>
    <row r="828" spans="1:8" ht="14.15" customHeight="1">
      <c r="A828" s="68" t="s">
        <v>220</v>
      </c>
      <c r="B828" s="64" t="s">
        <v>623</v>
      </c>
      <c r="C828" s="65">
        <v>44131</v>
      </c>
      <c r="D828" s="67">
        <v>0.3743055555555555</v>
      </c>
      <c r="E828" s="65">
        <v>44132</v>
      </c>
      <c r="F828" s="67">
        <v>0.34652777777777777</v>
      </c>
      <c r="G828" s="66" t="s">
        <v>708</v>
      </c>
      <c r="H828" s="84" t="s">
        <v>513</v>
      </c>
    </row>
    <row r="829" spans="1:8" ht="14.15" customHeight="1">
      <c r="A829" s="68" t="s">
        <v>831</v>
      </c>
      <c r="B829" s="64" t="s">
        <v>623</v>
      </c>
      <c r="C829" s="65">
        <v>44131</v>
      </c>
      <c r="D829" s="67">
        <v>0.94374999999999998</v>
      </c>
      <c r="E829" s="65">
        <v>44132</v>
      </c>
      <c r="F829" s="67">
        <v>0.20833333333333334</v>
      </c>
      <c r="G829" s="66" t="s">
        <v>708</v>
      </c>
      <c r="H829" s="84" t="s">
        <v>513</v>
      </c>
    </row>
    <row r="830" spans="1:8" ht="14.15" customHeight="1">
      <c r="A830" s="68" t="s">
        <v>580</v>
      </c>
      <c r="B830" s="64" t="s">
        <v>623</v>
      </c>
      <c r="C830" s="65">
        <v>44131</v>
      </c>
      <c r="D830" s="67">
        <v>0.94374999999999998</v>
      </c>
      <c r="E830" s="65">
        <v>44132</v>
      </c>
      <c r="F830" s="67">
        <v>0.20833333333333334</v>
      </c>
      <c r="G830" s="66" t="s">
        <v>708</v>
      </c>
      <c r="H830" s="84" t="s">
        <v>513</v>
      </c>
    </row>
    <row r="831" spans="1:8" ht="14.15" customHeight="1">
      <c r="A831" s="68" t="s">
        <v>832</v>
      </c>
      <c r="B831" s="64" t="s">
        <v>623</v>
      </c>
      <c r="C831" s="65">
        <v>44131</v>
      </c>
      <c r="D831" s="67">
        <v>0.94374999999999998</v>
      </c>
      <c r="E831" s="65">
        <v>44132</v>
      </c>
      <c r="F831" s="67">
        <v>0.20833333333333334</v>
      </c>
      <c r="G831" s="66" t="s">
        <v>708</v>
      </c>
      <c r="H831" s="84" t="s">
        <v>513</v>
      </c>
    </row>
    <row r="832" spans="1:8" ht="14.15" customHeight="1">
      <c r="A832" s="68" t="s">
        <v>598</v>
      </c>
      <c r="B832" s="64" t="s">
        <v>623</v>
      </c>
      <c r="C832" s="65">
        <v>44131</v>
      </c>
      <c r="D832" s="67">
        <v>0.94374999999999998</v>
      </c>
      <c r="E832" s="65">
        <v>44132</v>
      </c>
      <c r="F832" s="67">
        <v>0.20833333333333334</v>
      </c>
      <c r="G832" s="66" t="s">
        <v>708</v>
      </c>
      <c r="H832" s="84" t="s">
        <v>513</v>
      </c>
    </row>
    <row r="833" spans="1:8" ht="14.15" customHeight="1">
      <c r="A833" s="131" t="s">
        <v>930</v>
      </c>
      <c r="B833" s="64" t="s">
        <v>623</v>
      </c>
      <c r="C833" s="65">
        <v>44133</v>
      </c>
      <c r="D833" s="67">
        <v>8.1250000000000003E-2</v>
      </c>
      <c r="E833" s="65">
        <v>44133</v>
      </c>
      <c r="F833" s="67">
        <v>0.20833333333333334</v>
      </c>
      <c r="G833" s="66" t="s">
        <v>708</v>
      </c>
      <c r="H833" s="84" t="s">
        <v>513</v>
      </c>
    </row>
    <row r="834" spans="1:8" ht="14.15" customHeight="1">
      <c r="A834" s="68" t="s">
        <v>605</v>
      </c>
      <c r="B834" s="64" t="s">
        <v>623</v>
      </c>
      <c r="C834" s="65">
        <v>44133</v>
      </c>
      <c r="D834" s="67">
        <v>0.91527777777777775</v>
      </c>
      <c r="E834" s="65"/>
      <c r="F834" s="67"/>
      <c r="G834" s="66" t="s">
        <v>708</v>
      </c>
      <c r="H834" s="84" t="s">
        <v>510</v>
      </c>
    </row>
    <row r="835" spans="1:8" ht="14.15" customHeight="1">
      <c r="A835" s="68" t="s">
        <v>688</v>
      </c>
      <c r="B835" s="64" t="s">
        <v>623</v>
      </c>
      <c r="C835" s="65">
        <v>44133</v>
      </c>
      <c r="D835" s="67">
        <v>0.91527777777777775</v>
      </c>
      <c r="E835" s="65">
        <v>44134</v>
      </c>
      <c r="F835" s="67">
        <v>0.57291666666666663</v>
      </c>
      <c r="G835" s="66" t="s">
        <v>708</v>
      </c>
      <c r="H835" s="84" t="s">
        <v>513</v>
      </c>
    </row>
    <row r="836" spans="1:8" ht="14.15" customHeight="1">
      <c r="A836" s="68" t="s">
        <v>828</v>
      </c>
      <c r="B836" s="64" t="s">
        <v>623</v>
      </c>
      <c r="C836" s="65">
        <v>44133</v>
      </c>
      <c r="D836" s="67">
        <v>0.91527777777777775</v>
      </c>
      <c r="E836" s="65">
        <v>44134</v>
      </c>
      <c r="F836" s="67">
        <v>0.57291666666666663</v>
      </c>
      <c r="G836" s="66" t="s">
        <v>708</v>
      </c>
      <c r="H836" s="84" t="s">
        <v>513</v>
      </c>
    </row>
    <row r="837" spans="1:8" ht="14.15" customHeight="1">
      <c r="A837" s="68" t="s">
        <v>800</v>
      </c>
      <c r="B837" s="64" t="s">
        <v>621</v>
      </c>
      <c r="C837" s="65">
        <v>44136</v>
      </c>
      <c r="D837" s="67">
        <v>0.42430555555555555</v>
      </c>
      <c r="E837" s="65">
        <v>44137</v>
      </c>
      <c r="F837" s="67">
        <v>0.59305555555555556</v>
      </c>
      <c r="G837" s="66" t="s">
        <v>708</v>
      </c>
      <c r="H837" s="84" t="s">
        <v>513</v>
      </c>
    </row>
    <row r="838" spans="1:8" ht="14.15" customHeight="1">
      <c r="A838" s="68" t="s">
        <v>213</v>
      </c>
      <c r="B838" s="64" t="s">
        <v>621</v>
      </c>
      <c r="C838" s="65">
        <v>44136</v>
      </c>
      <c r="D838" s="67">
        <v>0.7416666666666667</v>
      </c>
      <c r="E838" s="65">
        <v>44137</v>
      </c>
      <c r="F838" s="67">
        <v>0.51388888888888895</v>
      </c>
      <c r="G838" s="66" t="s">
        <v>708</v>
      </c>
      <c r="H838" s="84" t="s">
        <v>513</v>
      </c>
    </row>
    <row r="839" spans="1:8" ht="14.15" customHeight="1">
      <c r="A839" s="68" t="s">
        <v>212</v>
      </c>
      <c r="B839" s="64" t="s">
        <v>621</v>
      </c>
      <c r="C839" s="65">
        <v>44136</v>
      </c>
      <c r="D839" s="67">
        <v>0.7416666666666667</v>
      </c>
      <c r="E839" s="65">
        <v>44137</v>
      </c>
      <c r="F839" s="67">
        <v>0.51388888888888895</v>
      </c>
      <c r="G839" s="66" t="s">
        <v>708</v>
      </c>
      <c r="H839" s="84" t="s">
        <v>513</v>
      </c>
    </row>
    <row r="840" spans="1:8" ht="14.15" customHeight="1">
      <c r="A840" s="68" t="s">
        <v>617</v>
      </c>
      <c r="B840" s="64" t="s">
        <v>621</v>
      </c>
      <c r="C840" s="65">
        <v>44137</v>
      </c>
      <c r="D840" s="67">
        <v>0.82777777777777783</v>
      </c>
      <c r="E840" s="65">
        <v>44138</v>
      </c>
      <c r="F840" s="67">
        <v>0.41111111111111115</v>
      </c>
      <c r="G840" s="66" t="s">
        <v>708</v>
      </c>
      <c r="H840" s="84" t="s">
        <v>513</v>
      </c>
    </row>
    <row r="841" spans="1:8" ht="14.15" customHeight="1">
      <c r="A841" s="68" t="s">
        <v>655</v>
      </c>
      <c r="B841" s="64" t="s">
        <v>621</v>
      </c>
      <c r="C841" s="65">
        <v>44137</v>
      </c>
      <c r="D841" s="67">
        <v>0.82777777777777783</v>
      </c>
      <c r="E841" s="65">
        <v>44138</v>
      </c>
      <c r="F841" s="67">
        <v>0.41111111111111115</v>
      </c>
      <c r="G841" s="66" t="s">
        <v>708</v>
      </c>
      <c r="H841" s="84" t="s">
        <v>513</v>
      </c>
    </row>
    <row r="842" spans="1:8" ht="14.15" customHeight="1">
      <c r="A842" s="68" t="s">
        <v>238</v>
      </c>
      <c r="B842" s="64" t="s">
        <v>621</v>
      </c>
      <c r="C842" s="65">
        <v>44137</v>
      </c>
      <c r="D842" s="67">
        <v>0.52083333333333337</v>
      </c>
      <c r="E842" s="65">
        <v>44138</v>
      </c>
      <c r="F842" s="67">
        <v>0.27777777777777779</v>
      </c>
      <c r="G842" s="66" t="s">
        <v>708</v>
      </c>
      <c r="H842" s="84" t="s">
        <v>513</v>
      </c>
    </row>
    <row r="843" spans="1:8" ht="14">
      <c r="A843" s="68" t="s">
        <v>979</v>
      </c>
      <c r="B843" s="64" t="s">
        <v>621</v>
      </c>
      <c r="C843" s="65"/>
      <c r="D843" s="67"/>
      <c r="E843" s="65">
        <v>44138</v>
      </c>
      <c r="F843" s="67">
        <v>0.39930555555555558</v>
      </c>
      <c r="G843" s="66" t="s">
        <v>708</v>
      </c>
      <c r="H843" s="84" t="s">
        <v>513</v>
      </c>
    </row>
    <row r="844" spans="1:8" ht="14">
      <c r="A844" s="68" t="s">
        <v>643</v>
      </c>
      <c r="B844" s="64" t="s">
        <v>621</v>
      </c>
      <c r="C844" s="65">
        <v>44141</v>
      </c>
      <c r="D844" s="67">
        <v>7.7777777777777779E-2</v>
      </c>
      <c r="E844" s="65">
        <v>44142</v>
      </c>
      <c r="F844" s="67">
        <v>0.33333333333333331</v>
      </c>
      <c r="G844" s="66" t="s">
        <v>708</v>
      </c>
      <c r="H844" s="84" t="s">
        <v>513</v>
      </c>
    </row>
    <row r="845" spans="1:8" ht="14">
      <c r="A845" s="68" t="s">
        <v>851</v>
      </c>
      <c r="B845" s="64" t="s">
        <v>621</v>
      </c>
      <c r="C845" s="65">
        <v>44141</v>
      </c>
      <c r="D845" s="67">
        <v>7.7777777777777779E-2</v>
      </c>
      <c r="E845" s="65">
        <v>44142</v>
      </c>
      <c r="F845" s="67">
        <v>0.33333333333333331</v>
      </c>
      <c r="G845" s="66" t="s">
        <v>708</v>
      </c>
      <c r="H845" s="84" t="s">
        <v>513</v>
      </c>
    </row>
    <row r="846" spans="1:8" ht="14">
      <c r="A846" s="68" t="s">
        <v>801</v>
      </c>
      <c r="B846" s="64" t="s">
        <v>621</v>
      </c>
      <c r="C846" s="65">
        <v>44141</v>
      </c>
      <c r="D846" s="67">
        <v>7.7777777777777779E-2</v>
      </c>
      <c r="E846" s="65">
        <v>44142</v>
      </c>
      <c r="F846" s="67">
        <v>0.33333333333333331</v>
      </c>
      <c r="G846" s="66" t="s">
        <v>708</v>
      </c>
      <c r="H846" s="84" t="s">
        <v>513</v>
      </c>
    </row>
    <row r="847" spans="1:8" ht="14">
      <c r="A847" s="68" t="s">
        <v>263</v>
      </c>
      <c r="B847" s="64" t="s">
        <v>621</v>
      </c>
      <c r="C847" s="65">
        <v>44141</v>
      </c>
      <c r="D847" s="67">
        <v>7.7777777777777779E-2</v>
      </c>
      <c r="E847" s="65">
        <v>44142</v>
      </c>
      <c r="F847" s="67">
        <v>0.33333333333333331</v>
      </c>
      <c r="G847" s="66" t="s">
        <v>708</v>
      </c>
      <c r="H847" s="84" t="s">
        <v>513</v>
      </c>
    </row>
    <row r="848" spans="1:8" ht="14">
      <c r="A848" s="68" t="s">
        <v>189</v>
      </c>
      <c r="B848" s="64" t="s">
        <v>621</v>
      </c>
      <c r="C848" s="65">
        <v>44142</v>
      </c>
      <c r="D848" s="67">
        <v>0.4861111111111111</v>
      </c>
      <c r="E848" s="65">
        <v>44155</v>
      </c>
      <c r="F848" s="67">
        <v>0.10416666666666667</v>
      </c>
      <c r="G848" s="66" t="s">
        <v>708</v>
      </c>
      <c r="H848" s="84" t="s">
        <v>513</v>
      </c>
    </row>
    <row r="849" spans="1:8" ht="14">
      <c r="A849" s="68" t="s">
        <v>678</v>
      </c>
      <c r="B849" s="64" t="s">
        <v>621</v>
      </c>
      <c r="C849" s="65">
        <v>44142</v>
      </c>
      <c r="D849" s="67">
        <v>0.10416666666666667</v>
      </c>
      <c r="E849" s="65">
        <v>44143</v>
      </c>
      <c r="F849" s="67">
        <v>0.41875000000000001</v>
      </c>
      <c r="G849" s="66" t="s">
        <v>708</v>
      </c>
      <c r="H849" s="84" t="s">
        <v>513</v>
      </c>
    </row>
    <row r="850" spans="1:8" ht="14">
      <c r="A850" s="68" t="s">
        <v>569</v>
      </c>
      <c r="B850" s="64" t="s">
        <v>621</v>
      </c>
      <c r="C850" s="65">
        <v>44142</v>
      </c>
      <c r="D850" s="67">
        <v>0.92499999999999993</v>
      </c>
      <c r="E850" s="65">
        <v>44145</v>
      </c>
      <c r="F850" s="67">
        <v>0.66527777777777775</v>
      </c>
      <c r="G850" s="66" t="s">
        <v>708</v>
      </c>
      <c r="H850" s="84" t="s">
        <v>513</v>
      </c>
    </row>
    <row r="851" spans="1:8" ht="14">
      <c r="A851" s="68" t="s">
        <v>78</v>
      </c>
      <c r="B851" s="64" t="s">
        <v>621</v>
      </c>
      <c r="C851" s="65">
        <v>44144</v>
      </c>
      <c r="D851" s="67">
        <v>0.69374999999999998</v>
      </c>
      <c r="E851" s="65">
        <v>44145</v>
      </c>
      <c r="F851" s="67">
        <v>0.33055555555555555</v>
      </c>
      <c r="G851" s="66" t="s">
        <v>708</v>
      </c>
      <c r="H851" s="84" t="s">
        <v>513</v>
      </c>
    </row>
    <row r="852" spans="1:8" ht="14">
      <c r="A852" s="68" t="s">
        <v>79</v>
      </c>
      <c r="B852" s="64" t="s">
        <v>621</v>
      </c>
      <c r="C852" s="65">
        <v>44144</v>
      </c>
      <c r="D852" s="67">
        <v>0.69374999999999998</v>
      </c>
      <c r="E852" s="65">
        <v>44145</v>
      </c>
      <c r="F852" s="67">
        <v>0.33055555555555555</v>
      </c>
      <c r="G852" s="66" t="s">
        <v>708</v>
      </c>
      <c r="H852" s="84" t="s">
        <v>513</v>
      </c>
    </row>
    <row r="853" spans="1:8" ht="14">
      <c r="A853" s="68" t="s">
        <v>80</v>
      </c>
      <c r="B853" s="64" t="s">
        <v>621</v>
      </c>
      <c r="C853" s="65">
        <v>44144</v>
      </c>
      <c r="D853" s="67">
        <v>0.69374999999999998</v>
      </c>
      <c r="E853" s="65">
        <v>44145</v>
      </c>
      <c r="F853" s="67">
        <v>0.33055555555555555</v>
      </c>
      <c r="G853" s="66" t="s">
        <v>708</v>
      </c>
      <c r="H853" s="84" t="s">
        <v>513</v>
      </c>
    </row>
    <row r="854" spans="1:8" ht="14">
      <c r="A854" s="68" t="s">
        <v>255</v>
      </c>
      <c r="B854" s="64" t="s">
        <v>621</v>
      </c>
      <c r="C854" s="65">
        <v>44144</v>
      </c>
      <c r="D854" s="67">
        <v>0.69374999999999998</v>
      </c>
      <c r="E854" s="65">
        <v>44145</v>
      </c>
      <c r="F854" s="67">
        <v>0.33055555555555555</v>
      </c>
      <c r="G854" s="66" t="s">
        <v>708</v>
      </c>
      <c r="H854" s="84" t="s">
        <v>513</v>
      </c>
    </row>
    <row r="855" spans="1:8" ht="14">
      <c r="A855" s="68" t="s">
        <v>81</v>
      </c>
      <c r="B855" s="64" t="s">
        <v>621</v>
      </c>
      <c r="C855" s="65">
        <v>44144</v>
      </c>
      <c r="D855" s="67">
        <v>0.69374999999999998</v>
      </c>
      <c r="E855" s="65">
        <v>44145</v>
      </c>
      <c r="F855" s="67">
        <v>0.33055555555555555</v>
      </c>
      <c r="G855" s="66" t="s">
        <v>708</v>
      </c>
      <c r="H855" s="84" t="s">
        <v>513</v>
      </c>
    </row>
    <row r="856" spans="1:8" ht="14">
      <c r="A856" s="68" t="s">
        <v>179</v>
      </c>
      <c r="B856" s="64" t="s">
        <v>621</v>
      </c>
      <c r="C856" s="65">
        <v>44144</v>
      </c>
      <c r="D856" s="67">
        <v>0.69374999999999998</v>
      </c>
      <c r="E856" s="65">
        <v>44145</v>
      </c>
      <c r="F856" s="67">
        <v>0.33055555555555555</v>
      </c>
      <c r="G856" s="66" t="s">
        <v>708</v>
      </c>
      <c r="H856" s="84" t="s">
        <v>513</v>
      </c>
    </row>
    <row r="857" spans="1:8" ht="14">
      <c r="A857" s="68" t="s">
        <v>82</v>
      </c>
      <c r="B857" s="64" t="s">
        <v>621</v>
      </c>
      <c r="C857" s="65">
        <v>44144</v>
      </c>
      <c r="D857" s="67">
        <v>0.69374999999999998</v>
      </c>
      <c r="E857" s="65">
        <v>44145</v>
      </c>
      <c r="F857" s="67">
        <v>0.33055555555555555</v>
      </c>
      <c r="G857" s="66" t="s">
        <v>708</v>
      </c>
      <c r="H857" s="84" t="s">
        <v>513</v>
      </c>
    </row>
    <row r="858" spans="1:8" ht="14">
      <c r="A858" s="68" t="s">
        <v>138</v>
      </c>
      <c r="B858" s="64" t="s">
        <v>621</v>
      </c>
      <c r="C858" s="65">
        <v>44144</v>
      </c>
      <c r="D858" s="67">
        <v>0.69374999999999998</v>
      </c>
      <c r="E858" s="65">
        <v>44145</v>
      </c>
      <c r="F858" s="67">
        <v>0.33055555555555555</v>
      </c>
      <c r="G858" s="66" t="s">
        <v>708</v>
      </c>
      <c r="H858" s="84" t="s">
        <v>513</v>
      </c>
    </row>
    <row r="859" spans="1:8" ht="14">
      <c r="A859" s="68" t="s">
        <v>290</v>
      </c>
      <c r="B859" s="64" t="s">
        <v>621</v>
      </c>
      <c r="C859" s="65">
        <v>44144</v>
      </c>
      <c r="D859" s="67">
        <v>0.69374999999999998</v>
      </c>
      <c r="E859" s="65">
        <v>44145</v>
      </c>
      <c r="F859" s="67">
        <v>0.33055555555555555</v>
      </c>
      <c r="G859" s="66" t="s">
        <v>708</v>
      </c>
      <c r="H859" s="84" t="s">
        <v>513</v>
      </c>
    </row>
    <row r="860" spans="1:8" ht="14">
      <c r="A860" s="68" t="s">
        <v>293</v>
      </c>
      <c r="B860" s="64" t="s">
        <v>621</v>
      </c>
      <c r="C860" s="65">
        <v>44144</v>
      </c>
      <c r="D860" s="67">
        <v>0.69374999999999998</v>
      </c>
      <c r="E860" s="65">
        <v>44145</v>
      </c>
      <c r="F860" s="67">
        <v>0.33055555555555555</v>
      </c>
      <c r="G860" s="66" t="s">
        <v>708</v>
      </c>
      <c r="H860" s="84" t="s">
        <v>513</v>
      </c>
    </row>
    <row r="861" spans="1:8" ht="14">
      <c r="A861" s="68" t="s">
        <v>254</v>
      </c>
      <c r="B861" s="64" t="s">
        <v>621</v>
      </c>
      <c r="C861" s="65">
        <v>44144</v>
      </c>
      <c r="D861" s="67">
        <v>0.69374999999999998</v>
      </c>
      <c r="E861" s="65">
        <v>44145</v>
      </c>
      <c r="F861" s="67">
        <v>0.33055555555555555</v>
      </c>
      <c r="G861" s="66" t="s">
        <v>708</v>
      </c>
      <c r="H861" s="84" t="s">
        <v>513</v>
      </c>
    </row>
    <row r="862" spans="1:8" ht="14">
      <c r="A862" s="68" t="s">
        <v>923</v>
      </c>
      <c r="B862" s="64" t="s">
        <v>621</v>
      </c>
      <c r="C862" s="65">
        <v>44146</v>
      </c>
      <c r="D862" s="67">
        <v>1.3194444444444444E-2</v>
      </c>
      <c r="E862" s="65">
        <v>44146</v>
      </c>
      <c r="F862" s="67">
        <v>0.75</v>
      </c>
      <c r="G862" s="66" t="s">
        <v>708</v>
      </c>
      <c r="H862" s="84" t="s">
        <v>513</v>
      </c>
    </row>
    <row r="863" spans="1:8" ht="14">
      <c r="A863" s="68" t="s">
        <v>639</v>
      </c>
      <c r="B863" s="64" t="s">
        <v>621</v>
      </c>
      <c r="C863" s="65">
        <v>44146</v>
      </c>
      <c r="D863" s="67">
        <v>1.3194444444444444E-2</v>
      </c>
      <c r="E863" s="65">
        <v>44146</v>
      </c>
      <c r="F863" s="67">
        <v>0.75</v>
      </c>
      <c r="G863" s="66" t="s">
        <v>708</v>
      </c>
      <c r="H863" s="84" t="s">
        <v>513</v>
      </c>
    </row>
    <row r="864" spans="1:8" ht="14">
      <c r="A864" s="68" t="s">
        <v>877</v>
      </c>
      <c r="B864" s="64" t="s">
        <v>621</v>
      </c>
      <c r="C864" s="65">
        <v>44146</v>
      </c>
      <c r="D864" s="67">
        <v>1.3194444444444444E-2</v>
      </c>
      <c r="E864" s="65">
        <v>44146</v>
      </c>
      <c r="F864" s="67">
        <v>0.75</v>
      </c>
      <c r="G864" s="66" t="s">
        <v>708</v>
      </c>
      <c r="H864" s="84" t="s">
        <v>513</v>
      </c>
    </row>
    <row r="865" spans="1:8" ht="14">
      <c r="A865" s="68" t="s">
        <v>680</v>
      </c>
      <c r="B865" s="64" t="s">
        <v>621</v>
      </c>
      <c r="C865" s="65">
        <v>44146</v>
      </c>
      <c r="D865" s="67">
        <v>1.3194444444444444E-2</v>
      </c>
      <c r="E865" s="65">
        <v>44146</v>
      </c>
      <c r="F865" s="67">
        <v>0.75</v>
      </c>
      <c r="G865" s="66" t="s">
        <v>708</v>
      </c>
      <c r="H865" s="84" t="s">
        <v>513</v>
      </c>
    </row>
    <row r="866" spans="1:8" ht="14">
      <c r="A866" s="68" t="s">
        <v>878</v>
      </c>
      <c r="B866" s="64" t="s">
        <v>621</v>
      </c>
      <c r="C866" s="65">
        <v>44146</v>
      </c>
      <c r="D866" s="67">
        <v>1.3194444444444444E-2</v>
      </c>
      <c r="E866" s="65">
        <v>44146</v>
      </c>
      <c r="F866" s="67">
        <v>0.75</v>
      </c>
      <c r="G866" s="66" t="s">
        <v>708</v>
      </c>
      <c r="H866" s="84" t="s">
        <v>513</v>
      </c>
    </row>
    <row r="867" spans="1:8" ht="14">
      <c r="A867" s="68" t="s">
        <v>638</v>
      </c>
      <c r="B867" s="64" t="s">
        <v>621</v>
      </c>
      <c r="C867" s="65">
        <v>44146</v>
      </c>
      <c r="D867" s="67">
        <v>1.3194444444444444E-2</v>
      </c>
      <c r="E867" s="65">
        <v>44146</v>
      </c>
      <c r="F867" s="67">
        <v>0.75</v>
      </c>
      <c r="G867" s="66" t="s">
        <v>708</v>
      </c>
      <c r="H867" s="84" t="s">
        <v>513</v>
      </c>
    </row>
    <row r="868" spans="1:8" ht="14">
      <c r="A868" s="68" t="s">
        <v>588</v>
      </c>
      <c r="B868" s="64" t="s">
        <v>621</v>
      </c>
      <c r="C868" s="65">
        <v>44146</v>
      </c>
      <c r="D868" s="67">
        <v>1.3194444444444444E-2</v>
      </c>
      <c r="E868" s="65">
        <v>44146</v>
      </c>
      <c r="F868" s="67">
        <v>0.75</v>
      </c>
      <c r="G868" s="66" t="s">
        <v>708</v>
      </c>
      <c r="H868" s="84" t="s">
        <v>513</v>
      </c>
    </row>
    <row r="869" spans="1:8" ht="14">
      <c r="A869" s="68" t="s">
        <v>549</v>
      </c>
      <c r="B869" s="64" t="s">
        <v>621</v>
      </c>
      <c r="C869" s="65">
        <v>44146</v>
      </c>
      <c r="D869" s="67">
        <v>0.97152777777777777</v>
      </c>
      <c r="E869" s="65">
        <v>44147</v>
      </c>
      <c r="F869" s="67">
        <v>0.62986111111111109</v>
      </c>
      <c r="G869" s="66" t="s">
        <v>708</v>
      </c>
      <c r="H869" s="84" t="s">
        <v>513</v>
      </c>
    </row>
    <row r="870" spans="1:8" ht="14">
      <c r="A870" s="68" t="s">
        <v>557</v>
      </c>
      <c r="B870" s="64" t="s">
        <v>621</v>
      </c>
      <c r="C870" s="65">
        <v>44146</v>
      </c>
      <c r="D870" s="67">
        <v>0.97152777777777777</v>
      </c>
      <c r="E870" s="65">
        <v>44147</v>
      </c>
      <c r="F870" s="67">
        <v>0.62986111111111109</v>
      </c>
      <c r="G870" s="66" t="s">
        <v>708</v>
      </c>
      <c r="H870" s="84" t="s">
        <v>513</v>
      </c>
    </row>
    <row r="871" spans="1:8" ht="14">
      <c r="A871" s="68" t="s">
        <v>713</v>
      </c>
      <c r="B871" s="64" t="s">
        <v>621</v>
      </c>
      <c r="C871" s="65">
        <v>44146</v>
      </c>
      <c r="D871" s="67">
        <v>0.97152777777777777</v>
      </c>
      <c r="E871" s="65">
        <v>44147</v>
      </c>
      <c r="F871" s="67">
        <v>0.62986111111111109</v>
      </c>
      <c r="G871" s="66" t="s">
        <v>708</v>
      </c>
      <c r="H871" s="84" t="s">
        <v>513</v>
      </c>
    </row>
    <row r="872" spans="1:8" ht="14">
      <c r="A872" s="68" t="s">
        <v>711</v>
      </c>
      <c r="B872" s="64" t="s">
        <v>621</v>
      </c>
      <c r="C872" s="65">
        <v>44146</v>
      </c>
      <c r="D872" s="67">
        <v>0.97152777777777777</v>
      </c>
      <c r="E872" s="65">
        <v>44147</v>
      </c>
      <c r="F872" s="67">
        <v>0.62986111111111109</v>
      </c>
      <c r="G872" s="66" t="s">
        <v>708</v>
      </c>
      <c r="H872" s="84" t="s">
        <v>513</v>
      </c>
    </row>
    <row r="873" spans="1:8" ht="14">
      <c r="A873" s="68" t="s">
        <v>594</v>
      </c>
      <c r="B873" s="64" t="s">
        <v>621</v>
      </c>
      <c r="C873" s="65">
        <v>44146</v>
      </c>
      <c r="D873" s="67">
        <v>0.97152777777777777</v>
      </c>
      <c r="E873" s="65">
        <v>44147</v>
      </c>
      <c r="F873" s="67">
        <v>0.62986111111111109</v>
      </c>
      <c r="G873" s="66" t="s">
        <v>708</v>
      </c>
      <c r="H873" s="84" t="s">
        <v>513</v>
      </c>
    </row>
    <row r="874" spans="1:8" ht="14">
      <c r="A874" s="68" t="s">
        <v>126</v>
      </c>
      <c r="B874" s="64" t="s">
        <v>621</v>
      </c>
      <c r="C874" s="65">
        <v>44147</v>
      </c>
      <c r="D874" s="67">
        <v>4.0972222222222222E-2</v>
      </c>
      <c r="E874" s="65">
        <v>44147</v>
      </c>
      <c r="F874" s="67">
        <v>0.30208333333333331</v>
      </c>
      <c r="G874" s="66" t="s">
        <v>708</v>
      </c>
      <c r="H874" s="84" t="s">
        <v>513</v>
      </c>
    </row>
    <row r="875" spans="1:8" ht="14">
      <c r="A875" s="68" t="s">
        <v>24</v>
      </c>
      <c r="B875" s="64" t="s">
        <v>621</v>
      </c>
      <c r="C875" s="65">
        <v>44147</v>
      </c>
      <c r="D875" s="67">
        <v>4.0972222222222222E-2</v>
      </c>
      <c r="E875" s="65">
        <v>44147</v>
      </c>
      <c r="F875" s="67">
        <v>0.30208333333333331</v>
      </c>
      <c r="G875" s="66" t="s">
        <v>708</v>
      </c>
      <c r="H875" s="84" t="s">
        <v>513</v>
      </c>
    </row>
    <row r="876" spans="1:8" ht="14">
      <c r="A876" s="68" t="s">
        <v>26</v>
      </c>
      <c r="B876" s="64" t="s">
        <v>621</v>
      </c>
      <c r="C876" s="65">
        <v>44147</v>
      </c>
      <c r="D876" s="67">
        <v>4.0972222222222222E-2</v>
      </c>
      <c r="E876" s="65">
        <v>44147</v>
      </c>
      <c r="F876" s="67">
        <v>0.30208333333333331</v>
      </c>
      <c r="G876" s="66" t="s">
        <v>708</v>
      </c>
      <c r="H876" s="84" t="s">
        <v>513</v>
      </c>
    </row>
    <row r="877" spans="1:8" ht="14">
      <c r="A877" s="68" t="s">
        <v>485</v>
      </c>
      <c r="B877" s="64" t="s">
        <v>621</v>
      </c>
      <c r="C877" s="65">
        <v>44147</v>
      </c>
      <c r="D877" s="67">
        <v>4.0972222222222222E-2</v>
      </c>
      <c r="E877" s="65">
        <v>44147</v>
      </c>
      <c r="F877" s="67">
        <v>0.30208333333333331</v>
      </c>
      <c r="G877" s="66" t="s">
        <v>708</v>
      </c>
      <c r="H877" s="84" t="s">
        <v>513</v>
      </c>
    </row>
    <row r="878" spans="1:8" ht="14">
      <c r="A878" s="68" t="s">
        <v>25</v>
      </c>
      <c r="B878" s="64" t="s">
        <v>621</v>
      </c>
      <c r="C878" s="65">
        <v>44147</v>
      </c>
      <c r="D878" s="67">
        <v>4.0972222222222222E-2</v>
      </c>
      <c r="E878" s="65">
        <v>44147</v>
      </c>
      <c r="F878" s="67">
        <v>0.30208333333333331</v>
      </c>
      <c r="G878" s="66" t="s">
        <v>708</v>
      </c>
      <c r="H878" s="84" t="s">
        <v>513</v>
      </c>
    </row>
    <row r="879" spans="1:8" ht="14">
      <c r="A879" s="68" t="s">
        <v>265</v>
      </c>
      <c r="B879" s="64" t="s">
        <v>621</v>
      </c>
      <c r="C879" s="65">
        <v>44147</v>
      </c>
      <c r="D879" s="67">
        <v>4.0972222222222222E-2</v>
      </c>
      <c r="E879" s="65">
        <v>44147</v>
      </c>
      <c r="F879" s="67">
        <v>0.30208333333333331</v>
      </c>
      <c r="G879" s="66" t="s">
        <v>708</v>
      </c>
      <c r="H879" s="84" t="s">
        <v>513</v>
      </c>
    </row>
    <row r="880" spans="1:8" ht="14">
      <c r="A880" s="68" t="s">
        <v>275</v>
      </c>
      <c r="B880" s="64" t="s">
        <v>621</v>
      </c>
      <c r="C880" s="65">
        <v>44147</v>
      </c>
      <c r="D880" s="67">
        <v>4.0972222222222222E-2</v>
      </c>
      <c r="E880" s="65">
        <v>44147</v>
      </c>
      <c r="F880" s="67">
        <v>0.30208333333333331</v>
      </c>
      <c r="G880" s="66" t="s">
        <v>708</v>
      </c>
      <c r="H880" s="84" t="s">
        <v>513</v>
      </c>
    </row>
    <row r="881" spans="1:8" ht="14">
      <c r="A881" s="68" t="s">
        <v>27</v>
      </c>
      <c r="B881" s="64" t="s">
        <v>621</v>
      </c>
      <c r="C881" s="65">
        <v>44147</v>
      </c>
      <c r="D881" s="67">
        <v>4.0972222222222222E-2</v>
      </c>
      <c r="E881" s="65">
        <v>44147</v>
      </c>
      <c r="F881" s="67">
        <v>0.31666666666666665</v>
      </c>
      <c r="G881" s="66" t="s">
        <v>708</v>
      </c>
      <c r="H881" s="84" t="s">
        <v>513</v>
      </c>
    </row>
    <row r="882" spans="1:8" ht="14">
      <c r="A882" s="68" t="s">
        <v>296</v>
      </c>
      <c r="B882" s="64" t="s">
        <v>621</v>
      </c>
      <c r="C882" s="65">
        <v>44147</v>
      </c>
      <c r="D882" s="67">
        <v>4.0972222222222222E-2</v>
      </c>
      <c r="E882" s="65">
        <v>44147</v>
      </c>
      <c r="F882" s="67">
        <v>0.31666666666666665</v>
      </c>
      <c r="G882" s="66" t="s">
        <v>708</v>
      </c>
      <c r="H882" s="84" t="s">
        <v>513</v>
      </c>
    </row>
    <row r="883" spans="1:8" ht="14">
      <c r="A883" s="68" t="s">
        <v>144</v>
      </c>
      <c r="B883" s="64" t="s">
        <v>621</v>
      </c>
      <c r="C883" s="65">
        <v>44147</v>
      </c>
      <c r="D883" s="67">
        <v>4.0972222222222222E-2</v>
      </c>
      <c r="E883" s="65">
        <v>44147</v>
      </c>
      <c r="F883" s="67">
        <v>0.31666666666666665</v>
      </c>
      <c r="G883" s="66" t="s">
        <v>708</v>
      </c>
      <c r="H883" s="84" t="s">
        <v>513</v>
      </c>
    </row>
    <row r="884" spans="1:8" ht="14">
      <c r="A884" s="68" t="s">
        <v>641</v>
      </c>
      <c r="B884" s="64" t="s">
        <v>621</v>
      </c>
      <c r="C884" s="65">
        <v>44147</v>
      </c>
      <c r="D884" s="67">
        <v>4.0972222222222222E-2</v>
      </c>
      <c r="E884" s="65">
        <v>44147</v>
      </c>
      <c r="F884" s="67">
        <v>0.31666666666666665</v>
      </c>
      <c r="G884" s="66" t="s">
        <v>708</v>
      </c>
      <c r="H884" s="84" t="s">
        <v>513</v>
      </c>
    </row>
    <row r="885" spans="1:8" ht="14">
      <c r="A885" s="68" t="s">
        <v>267</v>
      </c>
      <c r="B885" s="64" t="s">
        <v>621</v>
      </c>
      <c r="C885" s="65">
        <v>44147</v>
      </c>
      <c r="D885" s="67">
        <v>4.0972222222222222E-2</v>
      </c>
      <c r="E885" s="65">
        <v>44147</v>
      </c>
      <c r="F885" s="67">
        <v>0.31666666666666665</v>
      </c>
      <c r="G885" s="66" t="s">
        <v>708</v>
      </c>
      <c r="H885" s="84" t="s">
        <v>513</v>
      </c>
    </row>
    <row r="886" spans="1:8" ht="14">
      <c r="A886" s="68" t="s">
        <v>180</v>
      </c>
      <c r="B886" s="64" t="s">
        <v>621</v>
      </c>
      <c r="C886" s="65">
        <v>44147</v>
      </c>
      <c r="D886" s="67">
        <v>4.0972222222222222E-2</v>
      </c>
      <c r="E886" s="65">
        <v>44147</v>
      </c>
      <c r="F886" s="67">
        <v>0.31666666666666665</v>
      </c>
      <c r="G886" s="66" t="s">
        <v>708</v>
      </c>
      <c r="H886" s="84" t="s">
        <v>513</v>
      </c>
    </row>
    <row r="887" spans="1:8" ht="14">
      <c r="A887" s="68" t="s">
        <v>718</v>
      </c>
      <c r="B887" s="64" t="s">
        <v>621</v>
      </c>
      <c r="C887" s="65">
        <v>44147</v>
      </c>
      <c r="D887" s="67">
        <v>4.0972222222222222E-2</v>
      </c>
      <c r="E887" s="65">
        <v>44147</v>
      </c>
      <c r="F887" s="67">
        <v>0.31666666666666665</v>
      </c>
      <c r="G887" s="66" t="s">
        <v>708</v>
      </c>
      <c r="H887" s="84" t="s">
        <v>513</v>
      </c>
    </row>
    <row r="888" spans="1:8" ht="14">
      <c r="A888" s="68" t="s">
        <v>250</v>
      </c>
      <c r="B888" s="64" t="s">
        <v>621</v>
      </c>
      <c r="C888" s="65">
        <v>44147</v>
      </c>
      <c r="D888" s="67">
        <v>4.0972222222222222E-2</v>
      </c>
      <c r="E888" s="65">
        <v>44147</v>
      </c>
      <c r="F888" s="67">
        <v>0.31666666666666665</v>
      </c>
      <c r="G888" s="66" t="s">
        <v>708</v>
      </c>
      <c r="H888" s="84" t="s">
        <v>513</v>
      </c>
    </row>
    <row r="889" spans="1:8" ht="14">
      <c r="A889" s="68" t="s">
        <v>482</v>
      </c>
      <c r="B889" s="64" t="s">
        <v>621</v>
      </c>
      <c r="C889" s="65">
        <v>44147</v>
      </c>
      <c r="D889" s="67">
        <v>4.0972222222222222E-2</v>
      </c>
      <c r="E889" s="65">
        <v>44147</v>
      </c>
      <c r="F889" s="67">
        <v>0.32361111111111113</v>
      </c>
      <c r="G889" s="66" t="s">
        <v>708</v>
      </c>
      <c r="H889" s="84" t="s">
        <v>513</v>
      </c>
    </row>
    <row r="890" spans="1:8" ht="14">
      <c r="A890" s="68" t="s">
        <v>642</v>
      </c>
      <c r="B890" s="64" t="s">
        <v>621</v>
      </c>
      <c r="C890" s="65">
        <v>44147</v>
      </c>
      <c r="D890" s="67">
        <v>4.0972222222222222E-2</v>
      </c>
      <c r="E890" s="65">
        <v>44147</v>
      </c>
      <c r="F890" s="67">
        <v>0.32361111111111113</v>
      </c>
      <c r="G890" s="66" t="s">
        <v>708</v>
      </c>
      <c r="H890" s="84" t="s">
        <v>513</v>
      </c>
    </row>
    <row r="891" spans="1:8" ht="14">
      <c r="A891" s="68" t="s">
        <v>909</v>
      </c>
      <c r="B891" s="64" t="s">
        <v>621</v>
      </c>
      <c r="C891" s="65">
        <v>44147</v>
      </c>
      <c r="D891" s="67">
        <v>4.0972222222222222E-2</v>
      </c>
      <c r="E891" s="65">
        <v>44147</v>
      </c>
      <c r="F891" s="67">
        <v>0.32361111111111113</v>
      </c>
      <c r="G891" s="66" t="s">
        <v>708</v>
      </c>
      <c r="H891" s="84" t="s">
        <v>513</v>
      </c>
    </row>
    <row r="892" spans="1:8" ht="14">
      <c r="A892" s="68" t="s">
        <v>492</v>
      </c>
      <c r="B892" s="64" t="s">
        <v>621</v>
      </c>
      <c r="C892" s="65">
        <v>44147</v>
      </c>
      <c r="D892" s="67">
        <v>4.0972222222222222E-2</v>
      </c>
      <c r="E892" s="65">
        <v>44147</v>
      </c>
      <c r="F892" s="67">
        <v>0.32361111111111113</v>
      </c>
      <c r="G892" s="66" t="s">
        <v>708</v>
      </c>
      <c r="H892" s="84" t="s">
        <v>513</v>
      </c>
    </row>
    <row r="893" spans="1:8" ht="14">
      <c r="A893" s="68" t="s">
        <v>206</v>
      </c>
      <c r="B893" s="64" t="s">
        <v>621</v>
      </c>
      <c r="C893" s="65">
        <v>44147</v>
      </c>
      <c r="D893" s="67">
        <v>8.2638888888888887E-2</v>
      </c>
      <c r="E893" s="65">
        <v>44147</v>
      </c>
      <c r="F893" s="67">
        <v>0.54166666666666663</v>
      </c>
      <c r="G893" s="66" t="s">
        <v>708</v>
      </c>
      <c r="H893" s="84" t="s">
        <v>513</v>
      </c>
    </row>
    <row r="894" spans="1:8" ht="14">
      <c r="A894" s="68" t="s">
        <v>305</v>
      </c>
      <c r="B894" s="64" t="s">
        <v>621</v>
      </c>
      <c r="C894" s="65">
        <v>44147</v>
      </c>
      <c r="D894" s="67">
        <v>8.2638888888888887E-2</v>
      </c>
      <c r="E894" s="65">
        <v>44147</v>
      </c>
      <c r="F894" s="67">
        <v>0.54166666666666663</v>
      </c>
      <c r="G894" s="66" t="s">
        <v>708</v>
      </c>
      <c r="H894" s="84" t="s">
        <v>513</v>
      </c>
    </row>
    <row r="895" spans="1:8" ht="14">
      <c r="A895" s="68" t="s">
        <v>475</v>
      </c>
      <c r="B895" s="64" t="s">
        <v>621</v>
      </c>
      <c r="C895" s="65">
        <v>44147</v>
      </c>
      <c r="D895" s="67">
        <v>8.2638888888888887E-2</v>
      </c>
      <c r="E895" s="65">
        <v>44147</v>
      </c>
      <c r="F895" s="67">
        <v>0.5</v>
      </c>
      <c r="G895" s="66" t="s">
        <v>708</v>
      </c>
      <c r="H895" s="84" t="s">
        <v>513</v>
      </c>
    </row>
    <row r="896" spans="1:8" ht="14">
      <c r="A896" s="68" t="s">
        <v>472</v>
      </c>
      <c r="B896" s="64" t="s">
        <v>621</v>
      </c>
      <c r="C896" s="65">
        <v>44147</v>
      </c>
      <c r="D896" s="67">
        <v>8.2638888888888887E-2</v>
      </c>
      <c r="E896" s="65">
        <v>44147</v>
      </c>
      <c r="F896" s="67">
        <v>0.5</v>
      </c>
      <c r="G896" s="66" t="s">
        <v>708</v>
      </c>
      <c r="H896" s="84" t="s">
        <v>513</v>
      </c>
    </row>
    <row r="897" spans="1:8" ht="14">
      <c r="A897" s="68" t="s">
        <v>292</v>
      </c>
      <c r="B897" s="64" t="s">
        <v>621</v>
      </c>
      <c r="C897" s="65">
        <v>44147</v>
      </c>
      <c r="D897" s="67">
        <v>8.2638888888888887E-2</v>
      </c>
      <c r="E897" s="65">
        <v>44147</v>
      </c>
      <c r="F897" s="67">
        <v>0.5</v>
      </c>
      <c r="G897" s="66" t="s">
        <v>708</v>
      </c>
      <c r="H897" s="84" t="s">
        <v>513</v>
      </c>
    </row>
    <row r="898" spans="1:8" ht="14">
      <c r="A898" s="68" t="s">
        <v>309</v>
      </c>
      <c r="B898" s="64" t="s">
        <v>621</v>
      </c>
      <c r="C898" s="65">
        <v>44147</v>
      </c>
      <c r="D898" s="67">
        <v>8.2638888888888887E-2</v>
      </c>
      <c r="E898" s="65">
        <v>44147</v>
      </c>
      <c r="F898" s="67">
        <v>0.5</v>
      </c>
      <c r="G898" s="66" t="s">
        <v>708</v>
      </c>
      <c r="H898" s="84" t="s">
        <v>513</v>
      </c>
    </row>
    <row r="899" spans="1:8" ht="14">
      <c r="A899" s="68" t="s">
        <v>135</v>
      </c>
      <c r="B899" s="64" t="s">
        <v>621</v>
      </c>
      <c r="C899" s="65">
        <v>44147</v>
      </c>
      <c r="D899" s="67">
        <v>8.2638888888888887E-2</v>
      </c>
      <c r="E899" s="65">
        <v>44147</v>
      </c>
      <c r="F899" s="67">
        <v>0.5</v>
      </c>
      <c r="G899" s="66" t="s">
        <v>708</v>
      </c>
      <c r="H899" s="84" t="s">
        <v>513</v>
      </c>
    </row>
    <row r="900" spans="1:8" ht="14">
      <c r="A900" s="68" t="s">
        <v>563</v>
      </c>
      <c r="B900" s="64" t="s">
        <v>621</v>
      </c>
      <c r="C900" s="65">
        <v>44147</v>
      </c>
      <c r="D900" s="67">
        <v>8.2638888888888887E-2</v>
      </c>
      <c r="E900" s="65">
        <v>44147</v>
      </c>
      <c r="F900" s="67">
        <v>0.5</v>
      </c>
      <c r="G900" s="66" t="s">
        <v>708</v>
      </c>
      <c r="H900" s="84" t="s">
        <v>513</v>
      </c>
    </row>
    <row r="901" spans="1:8" ht="14">
      <c r="A901" s="68" t="s">
        <v>562</v>
      </c>
      <c r="B901" s="64" t="s">
        <v>621</v>
      </c>
      <c r="C901" s="65">
        <v>44147</v>
      </c>
      <c r="D901" s="67">
        <v>8.2638888888888887E-2</v>
      </c>
      <c r="E901" s="65">
        <v>44147</v>
      </c>
      <c r="F901" s="67">
        <v>0.5</v>
      </c>
      <c r="G901" s="66" t="s">
        <v>708</v>
      </c>
      <c r="H901" s="84" t="s">
        <v>513</v>
      </c>
    </row>
    <row r="902" spans="1:8" ht="14">
      <c r="A902" s="68" t="s">
        <v>851</v>
      </c>
      <c r="B902" s="64" t="s">
        <v>621</v>
      </c>
      <c r="C902" s="65">
        <v>44149</v>
      </c>
      <c r="D902" s="67">
        <v>5.486111111111111E-2</v>
      </c>
      <c r="E902" s="65">
        <v>44149</v>
      </c>
      <c r="F902" s="67">
        <v>0.22916666666666666</v>
      </c>
      <c r="G902" s="66" t="s">
        <v>708</v>
      </c>
      <c r="H902" s="84" t="s">
        <v>513</v>
      </c>
    </row>
    <row r="903" spans="1:8" ht="14">
      <c r="A903" s="68" t="s">
        <v>801</v>
      </c>
      <c r="B903" s="64" t="s">
        <v>621</v>
      </c>
      <c r="C903" s="65">
        <v>44149</v>
      </c>
      <c r="D903" s="67">
        <v>5.486111111111111E-2</v>
      </c>
      <c r="E903" s="65">
        <v>44149</v>
      </c>
      <c r="F903" s="67">
        <v>0.22916666666666666</v>
      </c>
      <c r="G903" s="66" t="s">
        <v>708</v>
      </c>
      <c r="H903" s="84" t="s">
        <v>513</v>
      </c>
    </row>
    <row r="904" spans="1:8" ht="14">
      <c r="A904" s="68" t="s">
        <v>263</v>
      </c>
      <c r="B904" s="64" t="s">
        <v>621</v>
      </c>
      <c r="C904" s="65">
        <v>44149</v>
      </c>
      <c r="D904" s="67">
        <v>5.486111111111111E-2</v>
      </c>
      <c r="E904" s="65">
        <v>44149</v>
      </c>
      <c r="F904" s="67">
        <v>0.22916666666666666</v>
      </c>
      <c r="G904" s="66" t="s">
        <v>708</v>
      </c>
      <c r="H904" s="84" t="s">
        <v>513</v>
      </c>
    </row>
    <row r="905" spans="1:8" ht="14">
      <c r="A905" s="68" t="s">
        <v>643</v>
      </c>
      <c r="B905" s="64" t="s">
        <v>621</v>
      </c>
      <c r="C905" s="65">
        <v>44149</v>
      </c>
      <c r="D905" s="67">
        <v>5.486111111111111E-2</v>
      </c>
      <c r="E905" s="65">
        <v>44149</v>
      </c>
      <c r="F905" s="67">
        <v>0.22916666666666666</v>
      </c>
      <c r="G905" s="66" t="s">
        <v>708</v>
      </c>
      <c r="H905" s="84" t="s">
        <v>513</v>
      </c>
    </row>
    <row r="906" spans="1:8" ht="14">
      <c r="A906" s="68" t="s">
        <v>835</v>
      </c>
      <c r="B906" s="64" t="s">
        <v>621</v>
      </c>
      <c r="C906" s="65">
        <v>44150</v>
      </c>
      <c r="D906" s="67">
        <v>0.65208333333333335</v>
      </c>
      <c r="E906" s="65">
        <v>44151</v>
      </c>
      <c r="F906" s="67">
        <v>0.32291666666666669</v>
      </c>
      <c r="G906" s="66" t="s">
        <v>708</v>
      </c>
      <c r="H906" s="84" t="s">
        <v>513</v>
      </c>
    </row>
    <row r="907" spans="1:8" ht="14">
      <c r="A907" s="68" t="s">
        <v>686</v>
      </c>
      <c r="B907" s="64" t="s">
        <v>621</v>
      </c>
      <c r="C907" s="65">
        <v>44151</v>
      </c>
      <c r="D907" s="67">
        <v>5.486111111111111E-2</v>
      </c>
      <c r="E907" s="65">
        <v>44151</v>
      </c>
      <c r="F907" s="67">
        <v>0.33333333333333331</v>
      </c>
      <c r="G907" s="66" t="s">
        <v>708</v>
      </c>
      <c r="H907" s="84" t="s">
        <v>513</v>
      </c>
    </row>
    <row r="908" spans="1:8" ht="14">
      <c r="A908" s="68" t="s">
        <v>643</v>
      </c>
      <c r="B908" s="64" t="s">
        <v>621</v>
      </c>
      <c r="C908" s="65">
        <v>44153</v>
      </c>
      <c r="D908" s="67">
        <v>6.7361111111111108E-2</v>
      </c>
      <c r="E908" s="65">
        <v>44154</v>
      </c>
      <c r="F908" s="67">
        <v>0.20833333333333334</v>
      </c>
      <c r="G908" s="66" t="s">
        <v>708</v>
      </c>
      <c r="H908" s="84" t="s">
        <v>513</v>
      </c>
    </row>
    <row r="909" spans="1:8" ht="14">
      <c r="A909" s="68" t="s">
        <v>851</v>
      </c>
      <c r="B909" s="64" t="s">
        <v>621</v>
      </c>
      <c r="C909" s="65">
        <v>44153</v>
      </c>
      <c r="D909" s="67">
        <v>6.7361111111111108E-2</v>
      </c>
      <c r="E909" s="65">
        <v>44154</v>
      </c>
      <c r="F909" s="67">
        <v>0.20833333333333334</v>
      </c>
      <c r="G909" s="66" t="s">
        <v>708</v>
      </c>
      <c r="H909" s="84" t="s">
        <v>513</v>
      </c>
    </row>
    <row r="910" spans="1:8" ht="14">
      <c r="A910" s="68" t="s">
        <v>801</v>
      </c>
      <c r="B910" s="64" t="s">
        <v>621</v>
      </c>
      <c r="C910" s="65">
        <v>44153</v>
      </c>
      <c r="D910" s="67">
        <v>6.7361111111111108E-2</v>
      </c>
      <c r="E910" s="65">
        <v>44154</v>
      </c>
      <c r="F910" s="67">
        <v>0.20833333333333334</v>
      </c>
      <c r="G910" s="66" t="s">
        <v>708</v>
      </c>
      <c r="H910" s="84" t="s">
        <v>513</v>
      </c>
    </row>
    <row r="911" spans="1:8" ht="14">
      <c r="A911" s="68" t="s">
        <v>263</v>
      </c>
      <c r="B911" s="64" t="s">
        <v>621</v>
      </c>
      <c r="C911" s="65">
        <v>44153</v>
      </c>
      <c r="D911" s="67">
        <v>6.7361111111111108E-2</v>
      </c>
      <c r="E911" s="65">
        <v>44154</v>
      </c>
      <c r="F911" s="67">
        <v>0.20833333333333334</v>
      </c>
      <c r="G911" s="66" t="s">
        <v>708</v>
      </c>
      <c r="H911" s="84" t="s">
        <v>513</v>
      </c>
    </row>
    <row r="912" spans="1:8" ht="14">
      <c r="A912" s="68" t="s">
        <v>577</v>
      </c>
      <c r="B912" s="64" t="s">
        <v>621</v>
      </c>
      <c r="C912" s="65">
        <v>44153</v>
      </c>
      <c r="D912" s="67">
        <v>0.10972222222222222</v>
      </c>
      <c r="E912" s="65">
        <v>44154</v>
      </c>
      <c r="F912" s="67">
        <v>0.25</v>
      </c>
      <c r="G912" s="66" t="s">
        <v>708</v>
      </c>
      <c r="H912" s="84" t="s">
        <v>513</v>
      </c>
    </row>
    <row r="913" spans="1:8" ht="14">
      <c r="A913" s="68" t="s">
        <v>576</v>
      </c>
      <c r="B913" s="64" t="s">
        <v>621</v>
      </c>
      <c r="C913" s="65">
        <v>44153</v>
      </c>
      <c r="D913" s="67">
        <v>0.10972222222222222</v>
      </c>
      <c r="E913" s="65">
        <v>44155</v>
      </c>
      <c r="F913" s="67">
        <v>0.75</v>
      </c>
      <c r="G913" s="66" t="s">
        <v>708</v>
      </c>
      <c r="H913" s="84" t="s">
        <v>513</v>
      </c>
    </row>
    <row r="914" spans="1:8" ht="14">
      <c r="A914" s="68" t="s">
        <v>685</v>
      </c>
      <c r="B914" s="64" t="s">
        <v>621</v>
      </c>
      <c r="C914" s="65">
        <v>44153</v>
      </c>
      <c r="D914" s="67">
        <v>0.10972222222222222</v>
      </c>
      <c r="E914" s="65">
        <v>44154</v>
      </c>
      <c r="F914" s="67">
        <v>0.25</v>
      </c>
      <c r="G914" s="66" t="s">
        <v>708</v>
      </c>
      <c r="H914" s="84" t="s">
        <v>513</v>
      </c>
    </row>
    <row r="915" spans="1:8" ht="14">
      <c r="A915" s="68" t="s">
        <v>662</v>
      </c>
      <c r="B915" s="64" t="s">
        <v>621</v>
      </c>
      <c r="C915" s="65">
        <v>44154</v>
      </c>
      <c r="D915" s="67">
        <v>0.72222222222222221</v>
      </c>
      <c r="E915" s="65">
        <v>44155</v>
      </c>
      <c r="F915" s="67">
        <v>0.72916666666666663</v>
      </c>
      <c r="G915" s="66" t="s">
        <v>708</v>
      </c>
      <c r="H915" s="84" t="s">
        <v>513</v>
      </c>
    </row>
    <row r="916" spans="1:8" ht="14">
      <c r="A916" s="68" t="s">
        <v>663</v>
      </c>
      <c r="B916" s="64" t="s">
        <v>621</v>
      </c>
      <c r="C916" s="65">
        <v>44154</v>
      </c>
      <c r="D916" s="67">
        <v>0.72222222222222221</v>
      </c>
      <c r="E916" s="65">
        <v>44155</v>
      </c>
      <c r="F916" s="67">
        <v>0.72916666666666663</v>
      </c>
      <c r="G916" s="66" t="s">
        <v>708</v>
      </c>
      <c r="H916" s="84" t="s">
        <v>513</v>
      </c>
    </row>
    <row r="917" spans="1:8" ht="14">
      <c r="A917" s="68" t="s">
        <v>831</v>
      </c>
      <c r="B917" s="64" t="s">
        <v>621</v>
      </c>
      <c r="C917" s="65">
        <v>44154</v>
      </c>
      <c r="D917" s="67">
        <v>6.805555555555555E-2</v>
      </c>
      <c r="E917" s="65">
        <v>44155</v>
      </c>
      <c r="F917" s="67">
        <v>0.66666666666666663</v>
      </c>
      <c r="G917" s="66" t="s">
        <v>708</v>
      </c>
      <c r="H917" s="84" t="s">
        <v>513</v>
      </c>
    </row>
    <row r="918" spans="1:8" ht="14">
      <c r="A918" s="68" t="s">
        <v>580</v>
      </c>
      <c r="B918" s="64" t="s">
        <v>621</v>
      </c>
      <c r="C918" s="65">
        <v>44154</v>
      </c>
      <c r="D918" s="67">
        <v>6.805555555555555E-2</v>
      </c>
      <c r="E918" s="65">
        <v>44155</v>
      </c>
      <c r="F918" s="67">
        <v>0.66666666666666663</v>
      </c>
      <c r="G918" s="66" t="s">
        <v>708</v>
      </c>
      <c r="H918" s="84" t="s">
        <v>513</v>
      </c>
    </row>
    <row r="919" spans="1:8" ht="14">
      <c r="A919" s="68" t="s">
        <v>832</v>
      </c>
      <c r="B919" s="64" t="s">
        <v>621</v>
      </c>
      <c r="C919" s="65">
        <v>44154</v>
      </c>
      <c r="D919" s="67">
        <v>6.805555555555555E-2</v>
      </c>
      <c r="E919" s="65">
        <v>44155</v>
      </c>
      <c r="F919" s="67">
        <v>0.66666666666666663</v>
      </c>
      <c r="G919" s="66" t="s">
        <v>708</v>
      </c>
      <c r="H919" s="84" t="s">
        <v>513</v>
      </c>
    </row>
    <row r="920" spans="1:8" ht="14">
      <c r="A920" s="68" t="s">
        <v>598</v>
      </c>
      <c r="B920" s="64" t="s">
        <v>621</v>
      </c>
      <c r="C920" s="65">
        <v>44154</v>
      </c>
      <c r="D920" s="67">
        <v>6.805555555555555E-2</v>
      </c>
      <c r="E920" s="65">
        <v>44155</v>
      </c>
      <c r="F920" s="67">
        <v>0.66666666666666663</v>
      </c>
      <c r="G920" s="66" t="s">
        <v>708</v>
      </c>
      <c r="H920" s="84" t="s">
        <v>513</v>
      </c>
    </row>
    <row r="921" spans="1:8" ht="14">
      <c r="A921" s="68" t="s">
        <v>223</v>
      </c>
      <c r="B921" s="64" t="s">
        <v>621</v>
      </c>
      <c r="C921" s="65">
        <v>44156</v>
      </c>
      <c r="D921" s="67">
        <v>0.7631944444444444</v>
      </c>
      <c r="E921" s="65">
        <v>44157</v>
      </c>
      <c r="F921" s="67">
        <v>0.44097222222222227</v>
      </c>
      <c r="G921" s="66" t="s">
        <v>708</v>
      </c>
      <c r="H921" s="84" t="s">
        <v>513</v>
      </c>
    </row>
    <row r="922" spans="1:8" ht="14">
      <c r="A922" s="68" t="s">
        <v>643</v>
      </c>
      <c r="B922" s="64" t="s">
        <v>621</v>
      </c>
      <c r="C922" s="65">
        <v>44158</v>
      </c>
      <c r="D922" s="67">
        <v>1.3194444444444444E-2</v>
      </c>
      <c r="E922" s="65">
        <v>44158</v>
      </c>
      <c r="F922" s="67">
        <v>0.22916666666666666</v>
      </c>
      <c r="G922" s="66" t="s">
        <v>708</v>
      </c>
      <c r="H922" s="84" t="s">
        <v>513</v>
      </c>
    </row>
    <row r="923" spans="1:8" ht="14">
      <c r="A923" s="68" t="s">
        <v>851</v>
      </c>
      <c r="B923" s="64" t="s">
        <v>621</v>
      </c>
      <c r="C923" s="65">
        <v>44158</v>
      </c>
      <c r="D923" s="67">
        <v>1.3194444444444444E-2</v>
      </c>
      <c r="E923" s="65">
        <v>44158</v>
      </c>
      <c r="F923" s="67">
        <v>0.22916666666666666</v>
      </c>
      <c r="G923" s="66" t="s">
        <v>708</v>
      </c>
      <c r="H923" s="84" t="s">
        <v>513</v>
      </c>
    </row>
    <row r="924" spans="1:8" ht="14">
      <c r="A924" s="68" t="s">
        <v>801</v>
      </c>
      <c r="B924" s="64" t="s">
        <v>621</v>
      </c>
      <c r="C924" s="65">
        <v>44158</v>
      </c>
      <c r="D924" s="67">
        <v>1.3194444444444444E-2</v>
      </c>
      <c r="E924" s="65">
        <v>44158</v>
      </c>
      <c r="F924" s="67">
        <v>0.22916666666666666</v>
      </c>
      <c r="G924" s="66" t="s">
        <v>708</v>
      </c>
      <c r="H924" s="84" t="s">
        <v>513</v>
      </c>
    </row>
    <row r="925" spans="1:8" ht="14">
      <c r="A925" s="68" t="s">
        <v>263</v>
      </c>
      <c r="B925" s="64" t="s">
        <v>621</v>
      </c>
      <c r="C925" s="65">
        <v>44158</v>
      </c>
      <c r="D925" s="67">
        <v>1.3194444444444444E-2</v>
      </c>
      <c r="E925" s="65">
        <v>44158</v>
      </c>
      <c r="F925" s="67">
        <v>0.22916666666666666</v>
      </c>
      <c r="G925" s="66" t="s">
        <v>708</v>
      </c>
      <c r="H925" s="84" t="s">
        <v>513</v>
      </c>
    </row>
    <row r="926" spans="1:8" ht="14">
      <c r="A926" s="68" t="s">
        <v>716</v>
      </c>
      <c r="B926" s="64" t="s">
        <v>621</v>
      </c>
      <c r="C926" s="65">
        <v>44157</v>
      </c>
      <c r="D926" s="67">
        <v>0.63888888888888895</v>
      </c>
      <c r="E926" s="65">
        <v>44164</v>
      </c>
      <c r="F926" s="67">
        <v>0.92708333333333337</v>
      </c>
      <c r="G926" s="66" t="s">
        <v>708</v>
      </c>
      <c r="H926" s="84" t="s">
        <v>513</v>
      </c>
    </row>
    <row r="927" spans="1:8" ht="14">
      <c r="A927" s="68" t="s">
        <v>622</v>
      </c>
      <c r="B927" s="64" t="s">
        <v>621</v>
      </c>
      <c r="C927" s="65"/>
      <c r="D927" s="67"/>
      <c r="E927" s="65">
        <v>44161</v>
      </c>
      <c r="F927" s="67">
        <v>0.41666666666666669</v>
      </c>
      <c r="G927" s="66" t="s">
        <v>708</v>
      </c>
      <c r="H927" s="84" t="s">
        <v>513</v>
      </c>
    </row>
    <row r="928" spans="1:8" ht="14">
      <c r="A928" s="68" t="s">
        <v>643</v>
      </c>
      <c r="B928" s="64" t="s">
        <v>621</v>
      </c>
      <c r="C928" s="65">
        <v>44161</v>
      </c>
      <c r="D928" s="67">
        <v>0.65</v>
      </c>
      <c r="E928" s="65">
        <v>44163</v>
      </c>
      <c r="F928" s="67">
        <v>0.29166666666666669</v>
      </c>
      <c r="G928" s="66" t="s">
        <v>708</v>
      </c>
      <c r="H928" s="84" t="s">
        <v>513</v>
      </c>
    </row>
    <row r="929" spans="1:8" ht="14">
      <c r="A929" s="68" t="s">
        <v>851</v>
      </c>
      <c r="B929" s="64" t="s">
        <v>621</v>
      </c>
      <c r="C929" s="65">
        <v>44161</v>
      </c>
      <c r="D929" s="67">
        <v>0.65</v>
      </c>
      <c r="E929" s="65">
        <v>44163</v>
      </c>
      <c r="F929" s="67">
        <v>0.29166666666666669</v>
      </c>
      <c r="G929" s="66" t="s">
        <v>708</v>
      </c>
      <c r="H929" s="84" t="s">
        <v>513</v>
      </c>
    </row>
    <row r="930" spans="1:8" ht="14">
      <c r="A930" s="68" t="s">
        <v>801</v>
      </c>
      <c r="B930" s="64" t="s">
        <v>621</v>
      </c>
      <c r="C930" s="65">
        <v>44161</v>
      </c>
      <c r="D930" s="67">
        <v>0.65</v>
      </c>
      <c r="E930" s="65">
        <v>44163</v>
      </c>
      <c r="F930" s="67">
        <v>0.29166666666666669</v>
      </c>
      <c r="G930" s="66" t="s">
        <v>708</v>
      </c>
      <c r="H930" s="84" t="s">
        <v>513</v>
      </c>
    </row>
    <row r="931" spans="1:8" ht="14">
      <c r="A931" s="68" t="s">
        <v>263</v>
      </c>
      <c r="B931" s="64" t="s">
        <v>621</v>
      </c>
      <c r="C931" s="65">
        <v>44161</v>
      </c>
      <c r="D931" s="67">
        <v>0.65</v>
      </c>
      <c r="E931" s="65">
        <v>44163</v>
      </c>
      <c r="F931" s="67">
        <v>0.29166666666666669</v>
      </c>
      <c r="G931" s="66" t="s">
        <v>708</v>
      </c>
      <c r="H931" s="84" t="s">
        <v>513</v>
      </c>
    </row>
    <row r="932" spans="1:8" ht="14">
      <c r="A932" s="68" t="s">
        <v>213</v>
      </c>
      <c r="B932" s="64" t="s">
        <v>621</v>
      </c>
      <c r="C932" s="65">
        <v>44161</v>
      </c>
      <c r="D932" s="67">
        <v>0.92986111111111114</v>
      </c>
      <c r="E932" s="65">
        <v>44162</v>
      </c>
      <c r="F932" s="67">
        <v>0.25</v>
      </c>
      <c r="G932" s="66" t="s">
        <v>708</v>
      </c>
      <c r="H932" s="84" t="s">
        <v>513</v>
      </c>
    </row>
    <row r="933" spans="1:8" ht="14">
      <c r="A933" s="68" t="s">
        <v>695</v>
      </c>
      <c r="B933" s="64" t="s">
        <v>621</v>
      </c>
      <c r="C933" s="65">
        <v>44161</v>
      </c>
      <c r="D933" s="67">
        <v>0.6381944444444444</v>
      </c>
      <c r="E933" s="65">
        <v>44162</v>
      </c>
      <c r="F933" s="67">
        <v>0.6875</v>
      </c>
      <c r="G933" s="66" t="s">
        <v>708</v>
      </c>
      <c r="H933" s="84" t="s">
        <v>513</v>
      </c>
    </row>
    <row r="934" spans="1:8" ht="14">
      <c r="A934" s="68" t="s">
        <v>211</v>
      </c>
      <c r="B934" s="64" t="s">
        <v>621</v>
      </c>
      <c r="C934" s="65">
        <v>44161</v>
      </c>
      <c r="D934" s="67">
        <v>0.6381944444444444</v>
      </c>
      <c r="E934" s="65">
        <v>44162</v>
      </c>
      <c r="F934" s="67">
        <v>0.6875</v>
      </c>
      <c r="G934" s="66" t="s">
        <v>708</v>
      </c>
      <c r="H934" s="84" t="s">
        <v>513</v>
      </c>
    </row>
    <row r="935" spans="1:8" ht="14">
      <c r="A935" s="68" t="s">
        <v>611</v>
      </c>
      <c r="B935" s="64" t="s">
        <v>621</v>
      </c>
      <c r="C935" s="65">
        <v>44161</v>
      </c>
      <c r="D935" s="67">
        <v>0.6381944444444444</v>
      </c>
      <c r="E935" s="65">
        <v>44162</v>
      </c>
      <c r="F935" s="67">
        <v>0.6875</v>
      </c>
      <c r="G935" s="66" t="s">
        <v>708</v>
      </c>
      <c r="H935" s="84" t="s">
        <v>513</v>
      </c>
    </row>
    <row r="936" spans="1:8" ht="14">
      <c r="A936" s="68" t="s">
        <v>693</v>
      </c>
      <c r="B936" s="64" t="s">
        <v>621</v>
      </c>
      <c r="C936" s="65">
        <v>44161</v>
      </c>
      <c r="D936" s="67">
        <v>0.6381944444444444</v>
      </c>
      <c r="E936" s="65">
        <v>44162</v>
      </c>
      <c r="F936" s="67">
        <v>0.6875</v>
      </c>
      <c r="G936" s="66" t="s">
        <v>708</v>
      </c>
      <c r="H936" s="84" t="s">
        <v>513</v>
      </c>
    </row>
    <row r="937" spans="1:8" ht="14">
      <c r="A937" s="68" t="s">
        <v>692</v>
      </c>
      <c r="B937" s="64" t="s">
        <v>621</v>
      </c>
      <c r="C937" s="65">
        <v>44161</v>
      </c>
      <c r="D937" s="67">
        <v>0.6381944444444444</v>
      </c>
      <c r="E937" s="65">
        <v>44162</v>
      </c>
      <c r="F937" s="67">
        <v>0.6875</v>
      </c>
      <c r="G937" s="66" t="s">
        <v>708</v>
      </c>
      <c r="H937" s="84" t="s">
        <v>513</v>
      </c>
    </row>
    <row r="938" spans="1:8" ht="14">
      <c r="A938" s="68" t="s">
        <v>223</v>
      </c>
      <c r="B938" s="64" t="s">
        <v>621</v>
      </c>
      <c r="C938" s="65">
        <v>44161</v>
      </c>
      <c r="D938" s="67">
        <v>0.44375000000000003</v>
      </c>
      <c r="E938" s="65">
        <v>44162</v>
      </c>
      <c r="F938" s="67">
        <v>0.45833333333333331</v>
      </c>
      <c r="G938" s="66" t="s">
        <v>708</v>
      </c>
      <c r="H938" s="84" t="s">
        <v>513</v>
      </c>
    </row>
    <row r="939" spans="1:8" ht="14">
      <c r="A939" s="68" t="s">
        <v>991</v>
      </c>
      <c r="B939" s="64" t="s">
        <v>619</v>
      </c>
      <c r="C939" s="65">
        <v>44166</v>
      </c>
      <c r="D939" s="67">
        <v>0.2076388888888889</v>
      </c>
      <c r="E939" s="65">
        <v>44168</v>
      </c>
      <c r="F939" s="67">
        <v>0.80486111111111114</v>
      </c>
      <c r="G939" s="66" t="s">
        <v>708</v>
      </c>
      <c r="H939" s="84" t="s">
        <v>513</v>
      </c>
    </row>
    <row r="940" spans="1:8" ht="14">
      <c r="A940" s="68" t="s">
        <v>533</v>
      </c>
      <c r="B940" s="64" t="s">
        <v>619</v>
      </c>
      <c r="C940" s="65">
        <v>44166</v>
      </c>
      <c r="D940" s="67">
        <v>4.1666666666666664E-2</v>
      </c>
      <c r="E940" s="65"/>
      <c r="F940" s="67"/>
      <c r="G940" s="66" t="s">
        <v>708</v>
      </c>
      <c r="H940" s="84" t="s">
        <v>510</v>
      </c>
    </row>
    <row r="941" spans="1:8" ht="14">
      <c r="A941" s="68" t="s">
        <v>574</v>
      </c>
      <c r="B941" s="64" t="s">
        <v>619</v>
      </c>
      <c r="C941" s="65">
        <v>44166</v>
      </c>
      <c r="D941" s="67">
        <v>8.3333333333333329E-2</v>
      </c>
      <c r="E941" s="65"/>
      <c r="F941" s="67"/>
      <c r="G941" s="66" t="s">
        <v>708</v>
      </c>
      <c r="H941" s="84" t="s">
        <v>510</v>
      </c>
    </row>
    <row r="942" spans="1:8" ht="14">
      <c r="A942" s="68" t="s">
        <v>606</v>
      </c>
      <c r="B942" s="64" t="s">
        <v>619</v>
      </c>
      <c r="C942" s="65">
        <v>44166</v>
      </c>
      <c r="D942" s="67">
        <v>0.44444444444444442</v>
      </c>
      <c r="E942" s="65">
        <v>44167</v>
      </c>
      <c r="F942" s="67">
        <v>0.32430555555555557</v>
      </c>
      <c r="G942" s="66" t="s">
        <v>708</v>
      </c>
      <c r="H942" s="84" t="s">
        <v>513</v>
      </c>
    </row>
    <row r="943" spans="1:8" ht="14">
      <c r="A943" s="68" t="s">
        <v>654</v>
      </c>
      <c r="B943" s="64" t="s">
        <v>619</v>
      </c>
      <c r="C943" s="65">
        <v>44167</v>
      </c>
      <c r="D943" s="67">
        <v>0.8881944444444444</v>
      </c>
      <c r="E943" s="65"/>
      <c r="F943" s="67"/>
      <c r="G943" s="66" t="s">
        <v>708</v>
      </c>
      <c r="H943" s="84" t="s">
        <v>510</v>
      </c>
    </row>
    <row r="944" spans="1:8" ht="14">
      <c r="A944" s="68" t="s">
        <v>597</v>
      </c>
      <c r="B944" s="64" t="s">
        <v>619</v>
      </c>
      <c r="C944" s="65">
        <v>44170</v>
      </c>
      <c r="D944" s="67">
        <v>0.11458333333333333</v>
      </c>
      <c r="E944" s="65">
        <v>44170</v>
      </c>
      <c r="F944" s="67">
        <v>0.41666666666666669</v>
      </c>
      <c r="G944" s="66" t="s">
        <v>708</v>
      </c>
      <c r="H944" s="206" t="s">
        <v>513</v>
      </c>
    </row>
    <row r="945" spans="1:8" ht="14">
      <c r="A945" s="68" t="s">
        <v>929</v>
      </c>
      <c r="B945" s="64" t="s">
        <v>619</v>
      </c>
      <c r="C945" s="65">
        <v>44170</v>
      </c>
      <c r="D945" s="67">
        <v>0.11458333333333333</v>
      </c>
      <c r="E945" s="65">
        <v>44170</v>
      </c>
      <c r="F945" s="67">
        <v>0.41666666666666669</v>
      </c>
      <c r="G945" s="66" t="s">
        <v>708</v>
      </c>
      <c r="H945" s="206" t="s">
        <v>513</v>
      </c>
    </row>
    <row r="946" spans="1:8" ht="14">
      <c r="A946" s="68" t="s">
        <v>716</v>
      </c>
      <c r="B946" s="64" t="s">
        <v>619</v>
      </c>
      <c r="C946" s="65">
        <v>44170</v>
      </c>
      <c r="D946" s="67">
        <v>0.11458333333333333</v>
      </c>
      <c r="E946" s="65">
        <v>44170</v>
      </c>
      <c r="F946" s="67">
        <v>0.41666666666666669</v>
      </c>
      <c r="G946" s="66" t="s">
        <v>708</v>
      </c>
      <c r="H946" s="206" t="s">
        <v>513</v>
      </c>
    </row>
    <row r="947" spans="1:8" ht="14">
      <c r="A947" s="68" t="s">
        <v>714</v>
      </c>
      <c r="B947" s="64" t="s">
        <v>619</v>
      </c>
      <c r="C947" s="65">
        <v>44170</v>
      </c>
      <c r="D947" s="67">
        <v>0.11458333333333333</v>
      </c>
      <c r="E947" s="65">
        <v>44170</v>
      </c>
      <c r="F947" s="67">
        <v>0.41666666666666669</v>
      </c>
      <c r="G947" s="66" t="s">
        <v>708</v>
      </c>
      <c r="H947" s="206" t="s">
        <v>513</v>
      </c>
    </row>
    <row r="948" spans="1:8" ht="14">
      <c r="A948" s="68" t="s">
        <v>189</v>
      </c>
      <c r="B948" s="64" t="s">
        <v>619</v>
      </c>
      <c r="C948" s="65">
        <v>44171</v>
      </c>
      <c r="D948" s="67">
        <v>0.45763888888888887</v>
      </c>
      <c r="E948" s="65">
        <v>44174</v>
      </c>
      <c r="F948" s="67">
        <v>0.4861111111111111</v>
      </c>
      <c r="G948" s="66" t="s">
        <v>708</v>
      </c>
      <c r="H948" s="84" t="s">
        <v>513</v>
      </c>
    </row>
    <row r="949" spans="1:8" ht="14">
      <c r="A949" s="68" t="s">
        <v>569</v>
      </c>
      <c r="B949" s="64" t="s">
        <v>619</v>
      </c>
      <c r="C949" s="65">
        <v>44171</v>
      </c>
      <c r="D949" s="67">
        <v>0.45763888888888887</v>
      </c>
      <c r="E949" s="65">
        <v>44174</v>
      </c>
      <c r="F949" s="67">
        <v>0.4861111111111111</v>
      </c>
      <c r="G949" s="66" t="s">
        <v>708</v>
      </c>
      <c r="H949" s="84" t="s">
        <v>513</v>
      </c>
    </row>
    <row r="950" spans="1:8" ht="14">
      <c r="A950" s="68" t="s">
        <v>605</v>
      </c>
      <c r="B950" s="64" t="s">
        <v>619</v>
      </c>
      <c r="C950" s="65">
        <v>44178</v>
      </c>
      <c r="D950" s="67">
        <v>8.2638888888888887E-2</v>
      </c>
      <c r="E950" s="65">
        <v>44180</v>
      </c>
      <c r="F950" s="67">
        <v>6.805555555555555E-2</v>
      </c>
      <c r="G950" s="66" t="s">
        <v>708</v>
      </c>
      <c r="H950" s="84" t="s">
        <v>513</v>
      </c>
    </row>
    <row r="951" spans="1:8" ht="14">
      <c r="A951" s="68" t="s">
        <v>221</v>
      </c>
      <c r="B951" s="64" t="s">
        <v>619</v>
      </c>
      <c r="C951" s="65">
        <v>44180</v>
      </c>
      <c r="D951" s="67">
        <v>0.13194444444444445</v>
      </c>
      <c r="E951" s="65">
        <v>44180</v>
      </c>
      <c r="F951" s="67">
        <v>0.27083333333333331</v>
      </c>
      <c r="G951" s="66" t="s">
        <v>708</v>
      </c>
      <c r="H951" s="84" t="s">
        <v>513</v>
      </c>
    </row>
    <row r="952" spans="1:8" ht="14">
      <c r="A952" s="68" t="s">
        <v>851</v>
      </c>
      <c r="B952" s="64" t="s">
        <v>619</v>
      </c>
      <c r="C952" s="65">
        <v>44185</v>
      </c>
      <c r="D952" s="67">
        <v>0.20833333333333334</v>
      </c>
      <c r="E952" s="65">
        <v>44186</v>
      </c>
      <c r="F952" s="67">
        <v>0.33333333333333331</v>
      </c>
      <c r="G952" s="66" t="s">
        <v>708</v>
      </c>
      <c r="H952" s="84" t="s">
        <v>513</v>
      </c>
    </row>
    <row r="953" spans="1:8" ht="14">
      <c r="A953" s="68" t="s">
        <v>801</v>
      </c>
      <c r="B953" s="64" t="s">
        <v>619</v>
      </c>
      <c r="C953" s="65">
        <v>44185</v>
      </c>
      <c r="D953" s="67">
        <v>0.20833333333333334</v>
      </c>
      <c r="E953" s="65">
        <v>44186</v>
      </c>
      <c r="F953" s="67">
        <v>0.33333333333333331</v>
      </c>
      <c r="G953" s="66" t="s">
        <v>708</v>
      </c>
      <c r="H953" s="84" t="s">
        <v>513</v>
      </c>
    </row>
    <row r="954" spans="1:8" ht="14">
      <c r="A954" s="68" t="s">
        <v>998</v>
      </c>
      <c r="B954" s="64" t="s">
        <v>619</v>
      </c>
      <c r="C954" s="65">
        <v>44185</v>
      </c>
      <c r="D954" s="67">
        <v>0.20833333333333334</v>
      </c>
      <c r="E954" s="65">
        <v>44186</v>
      </c>
      <c r="F954" s="67">
        <v>0.33333333333333331</v>
      </c>
      <c r="G954" s="66" t="s">
        <v>708</v>
      </c>
      <c r="H954" s="84" t="s">
        <v>513</v>
      </c>
    </row>
    <row r="955" spans="1:8" ht="14">
      <c r="A955" s="68" t="s">
        <v>999</v>
      </c>
      <c r="B955" s="64" t="s">
        <v>619</v>
      </c>
      <c r="C955" s="65">
        <v>44185</v>
      </c>
      <c r="D955" s="67">
        <v>0.20833333333333334</v>
      </c>
      <c r="E955" s="65">
        <v>44186</v>
      </c>
      <c r="F955" s="67">
        <v>0.33333333333333331</v>
      </c>
      <c r="G955" s="66" t="s">
        <v>708</v>
      </c>
      <c r="H955" s="84" t="s">
        <v>513</v>
      </c>
    </row>
    <row r="956" spans="1:8" ht="14">
      <c r="A956" s="68" t="s">
        <v>78</v>
      </c>
      <c r="B956" s="64" t="s">
        <v>619</v>
      </c>
      <c r="C956" s="65">
        <v>44187</v>
      </c>
      <c r="D956" s="67">
        <v>0.18055555555555555</v>
      </c>
      <c r="E956" s="65">
        <v>44187</v>
      </c>
      <c r="F956" s="67">
        <v>0.41666666666666669</v>
      </c>
      <c r="G956" s="66" t="s">
        <v>708</v>
      </c>
      <c r="H956" s="84" t="s">
        <v>513</v>
      </c>
    </row>
    <row r="957" spans="1:8" ht="14">
      <c r="A957" s="68" t="s">
        <v>79</v>
      </c>
      <c r="B957" s="64" t="s">
        <v>619</v>
      </c>
      <c r="C957" s="65">
        <v>44187</v>
      </c>
      <c r="D957" s="67">
        <v>0.18055555555555555</v>
      </c>
      <c r="E957" s="65">
        <v>44187</v>
      </c>
      <c r="F957" s="67">
        <v>0.41666666666666669</v>
      </c>
      <c r="G957" s="66" t="s">
        <v>708</v>
      </c>
      <c r="H957" s="84" t="s">
        <v>513</v>
      </c>
    </row>
    <row r="958" spans="1:8" ht="14">
      <c r="A958" s="68" t="s">
        <v>80</v>
      </c>
      <c r="B958" s="64" t="s">
        <v>619</v>
      </c>
      <c r="C958" s="65">
        <v>44187</v>
      </c>
      <c r="D958" s="67">
        <v>0.18055555555555555</v>
      </c>
      <c r="E958" s="65">
        <v>44187</v>
      </c>
      <c r="F958" s="67">
        <v>0.41666666666666669</v>
      </c>
      <c r="G958" s="66" t="s">
        <v>708</v>
      </c>
      <c r="H958" s="84" t="s">
        <v>513</v>
      </c>
    </row>
    <row r="959" spans="1:8" ht="14">
      <c r="A959" s="68" t="s">
        <v>255</v>
      </c>
      <c r="B959" s="64" t="s">
        <v>619</v>
      </c>
      <c r="C959" s="65">
        <v>44187</v>
      </c>
      <c r="D959" s="67">
        <v>0.18055555555555555</v>
      </c>
      <c r="E959" s="65">
        <v>44187</v>
      </c>
      <c r="F959" s="67">
        <v>0.41666666666666669</v>
      </c>
      <c r="G959" s="66" t="s">
        <v>708</v>
      </c>
      <c r="H959" s="84" t="s">
        <v>513</v>
      </c>
    </row>
    <row r="960" spans="1:8" ht="14">
      <c r="A960" s="68" t="s">
        <v>81</v>
      </c>
      <c r="B960" s="64" t="s">
        <v>619</v>
      </c>
      <c r="C960" s="65">
        <v>44187</v>
      </c>
      <c r="D960" s="67">
        <v>0.18055555555555555</v>
      </c>
      <c r="E960" s="65">
        <v>44187</v>
      </c>
      <c r="F960" s="67">
        <v>0.41666666666666669</v>
      </c>
      <c r="G960" s="66" t="s">
        <v>708</v>
      </c>
      <c r="H960" s="84" t="s">
        <v>513</v>
      </c>
    </row>
    <row r="961" spans="1:8" ht="14">
      <c r="A961" s="68" t="s">
        <v>297</v>
      </c>
      <c r="B961" s="64" t="s">
        <v>619</v>
      </c>
      <c r="C961" s="65">
        <v>44187</v>
      </c>
      <c r="D961" s="67">
        <v>0.18055555555555555</v>
      </c>
      <c r="E961" s="65">
        <v>44187</v>
      </c>
      <c r="F961" s="67">
        <v>0.41666666666666669</v>
      </c>
      <c r="G961" s="66" t="s">
        <v>708</v>
      </c>
      <c r="H961" s="84" t="s">
        <v>513</v>
      </c>
    </row>
    <row r="962" spans="1:8" ht="14">
      <c r="A962" s="68" t="s">
        <v>179</v>
      </c>
      <c r="B962" s="64" t="s">
        <v>619</v>
      </c>
      <c r="C962" s="65">
        <v>44187</v>
      </c>
      <c r="D962" s="67">
        <v>0.18055555555555555</v>
      </c>
      <c r="E962" s="65">
        <v>44187</v>
      </c>
      <c r="F962" s="67">
        <v>0.41666666666666669</v>
      </c>
      <c r="G962" s="66" t="s">
        <v>708</v>
      </c>
      <c r="H962" s="84" t="s">
        <v>513</v>
      </c>
    </row>
    <row r="963" spans="1:8" ht="14">
      <c r="A963" s="68" t="s">
        <v>82</v>
      </c>
      <c r="B963" s="64" t="s">
        <v>619</v>
      </c>
      <c r="C963" s="65">
        <v>44187</v>
      </c>
      <c r="D963" s="67">
        <v>0.18055555555555555</v>
      </c>
      <c r="E963" s="65">
        <v>44187</v>
      </c>
      <c r="F963" s="67">
        <v>0.41666666666666669</v>
      </c>
      <c r="G963" s="66" t="s">
        <v>708</v>
      </c>
      <c r="H963" s="84" t="s">
        <v>513</v>
      </c>
    </row>
    <row r="964" spans="1:8" ht="14">
      <c r="A964" s="68" t="s">
        <v>138</v>
      </c>
      <c r="B964" s="64" t="s">
        <v>619</v>
      </c>
      <c r="C964" s="65">
        <v>44187</v>
      </c>
      <c r="D964" s="67">
        <v>0.18055555555555555</v>
      </c>
      <c r="E964" s="65">
        <v>44187</v>
      </c>
      <c r="F964" s="67">
        <v>0.41666666666666669</v>
      </c>
      <c r="G964" s="66" t="s">
        <v>708</v>
      </c>
      <c r="H964" s="84" t="s">
        <v>513</v>
      </c>
    </row>
    <row r="965" spans="1:8" ht="14">
      <c r="A965" s="68" t="s">
        <v>290</v>
      </c>
      <c r="B965" s="64" t="s">
        <v>619</v>
      </c>
      <c r="C965" s="65">
        <v>44187</v>
      </c>
      <c r="D965" s="67">
        <v>0.18055555555555555</v>
      </c>
      <c r="E965" s="65">
        <v>44187</v>
      </c>
      <c r="F965" s="67">
        <v>0.41666666666666669</v>
      </c>
      <c r="G965" s="66" t="s">
        <v>708</v>
      </c>
      <c r="H965" s="84" t="s">
        <v>513</v>
      </c>
    </row>
    <row r="966" spans="1:8" ht="14">
      <c r="A966" s="68" t="s">
        <v>293</v>
      </c>
      <c r="B966" s="64" t="s">
        <v>619</v>
      </c>
      <c r="C966" s="65">
        <v>44187</v>
      </c>
      <c r="D966" s="67">
        <v>0.18055555555555555</v>
      </c>
      <c r="E966" s="65">
        <v>44187</v>
      </c>
      <c r="F966" s="67">
        <v>0.41666666666666669</v>
      </c>
      <c r="G966" s="66" t="s">
        <v>708</v>
      </c>
      <c r="H966" s="84" t="s">
        <v>513</v>
      </c>
    </row>
    <row r="967" spans="1:8" ht="14">
      <c r="A967" s="68" t="s">
        <v>254</v>
      </c>
      <c r="B967" s="64" t="s">
        <v>619</v>
      </c>
      <c r="C967" s="65">
        <v>44187</v>
      </c>
      <c r="D967" s="67">
        <v>0.18055555555555555</v>
      </c>
      <c r="E967" s="65">
        <v>44187</v>
      </c>
      <c r="F967" s="67">
        <v>0.41666666666666669</v>
      </c>
      <c r="G967" s="66" t="s">
        <v>708</v>
      </c>
      <c r="H967" s="84" t="s">
        <v>513</v>
      </c>
    </row>
    <row r="968" spans="1:8" ht="14">
      <c r="A968" s="68" t="s">
        <v>253</v>
      </c>
      <c r="B968" s="64" t="s">
        <v>619</v>
      </c>
      <c r="C968" s="65">
        <v>44189</v>
      </c>
      <c r="D968" s="67">
        <v>4.1666666666666664E-2</v>
      </c>
      <c r="E968" s="65">
        <v>44189</v>
      </c>
      <c r="F968" s="67">
        <v>0.20833333333333334</v>
      </c>
      <c r="G968" s="66" t="s">
        <v>708</v>
      </c>
      <c r="H968" s="84" t="s">
        <v>513</v>
      </c>
    </row>
    <row r="969" spans="1:8" ht="14">
      <c r="A969" s="68" t="s">
        <v>517</v>
      </c>
      <c r="B969" s="64" t="s">
        <v>619</v>
      </c>
      <c r="C969" s="65">
        <v>44189</v>
      </c>
      <c r="D969" s="67">
        <v>4.1666666666666664E-2</v>
      </c>
      <c r="E969" s="65">
        <v>44189</v>
      </c>
      <c r="F969" s="67">
        <v>0.20833333333333334</v>
      </c>
      <c r="G969" s="66" t="s">
        <v>708</v>
      </c>
      <c r="H969" s="84" t="s">
        <v>513</v>
      </c>
    </row>
    <row r="970" spans="1:8" ht="14">
      <c r="A970" s="68" t="s">
        <v>717</v>
      </c>
      <c r="B970" s="64" t="s">
        <v>619</v>
      </c>
      <c r="C970" s="65">
        <v>44189</v>
      </c>
      <c r="D970" s="67">
        <v>0.1111111111111111</v>
      </c>
      <c r="E970" s="65">
        <v>44189</v>
      </c>
      <c r="F970" s="67">
        <v>0.20833333333333334</v>
      </c>
      <c r="G970" s="66" t="s">
        <v>708</v>
      </c>
      <c r="H970" s="84" t="s">
        <v>513</v>
      </c>
    </row>
    <row r="971" spans="1:8" ht="14">
      <c r="A971" s="68" t="s">
        <v>648</v>
      </c>
      <c r="B971" s="64" t="s">
        <v>619</v>
      </c>
      <c r="C971" s="65">
        <v>44189</v>
      </c>
      <c r="D971" s="67">
        <v>0.1111111111111111</v>
      </c>
      <c r="E971" s="65">
        <v>44189</v>
      </c>
      <c r="F971" s="67">
        <v>0.20833333333333334</v>
      </c>
      <c r="G971" s="66" t="s">
        <v>708</v>
      </c>
      <c r="H971" s="84" t="s">
        <v>513</v>
      </c>
    </row>
    <row r="972" spans="1:8" ht="14">
      <c r="A972" s="68" t="s">
        <v>514</v>
      </c>
      <c r="B972" s="64" t="s">
        <v>619</v>
      </c>
      <c r="C972" s="65">
        <v>44191</v>
      </c>
      <c r="D972" s="67">
        <v>8.3333333333333329E-2</v>
      </c>
      <c r="E972" s="65">
        <v>44191</v>
      </c>
      <c r="F972" s="67">
        <v>0.17708333333333334</v>
      </c>
      <c r="G972" s="66" t="s">
        <v>708</v>
      </c>
      <c r="H972" s="84" t="s">
        <v>513</v>
      </c>
    </row>
    <row r="973" spans="1:8" ht="14">
      <c r="A973" s="68" t="s">
        <v>528</v>
      </c>
      <c r="B973" s="64" t="s">
        <v>619</v>
      </c>
      <c r="C973" s="65">
        <v>44191</v>
      </c>
      <c r="D973" s="67">
        <v>8.3333333333333329E-2</v>
      </c>
      <c r="E973" s="65">
        <v>44191</v>
      </c>
      <c r="F973" s="67">
        <v>0.17708333333333334</v>
      </c>
      <c r="G973" s="66" t="s">
        <v>708</v>
      </c>
      <c r="H973" s="84" t="s">
        <v>513</v>
      </c>
    </row>
    <row r="974" spans="1:8" ht="14">
      <c r="A974" s="68" t="s">
        <v>1000</v>
      </c>
      <c r="B974" s="64" t="s">
        <v>619</v>
      </c>
      <c r="C974" s="65">
        <v>44192</v>
      </c>
      <c r="D974" s="67">
        <v>6.8749999999999992E-2</v>
      </c>
      <c r="E974" s="65">
        <v>44192</v>
      </c>
      <c r="F974" s="67">
        <v>0.29166666666666669</v>
      </c>
      <c r="G974" s="66" t="s">
        <v>708</v>
      </c>
      <c r="H974" s="206" t="s">
        <v>513</v>
      </c>
    </row>
    <row r="975" spans="1:8" ht="14">
      <c r="A975" s="68" t="s">
        <v>930</v>
      </c>
      <c r="B975" s="64" t="s">
        <v>619</v>
      </c>
      <c r="C975" s="65">
        <v>44191</v>
      </c>
      <c r="D975" s="67">
        <v>0.92986111111111114</v>
      </c>
      <c r="E975" s="65">
        <v>44192</v>
      </c>
      <c r="F975" s="67">
        <v>0.29166666666666669</v>
      </c>
      <c r="G975" s="66" t="s">
        <v>708</v>
      </c>
      <c r="H975" s="206" t="s">
        <v>513</v>
      </c>
    </row>
    <row r="976" spans="1:8" ht="14">
      <c r="A976" s="68" t="s">
        <v>672</v>
      </c>
      <c r="B976" s="64" t="s">
        <v>619</v>
      </c>
      <c r="C976" s="65">
        <v>44192</v>
      </c>
      <c r="D976" s="67">
        <v>0.74930555555555556</v>
      </c>
      <c r="E976" s="65">
        <v>44194</v>
      </c>
      <c r="F976" s="67">
        <v>0.56944444444444442</v>
      </c>
      <c r="G976" s="66" t="s">
        <v>708</v>
      </c>
      <c r="H976" s="84" t="s">
        <v>513</v>
      </c>
    </row>
    <row r="977" spans="1:11" ht="14">
      <c r="A977" s="68" t="s">
        <v>1001</v>
      </c>
      <c r="B977" s="64" t="s">
        <v>619</v>
      </c>
      <c r="C977" s="65">
        <v>44192</v>
      </c>
      <c r="D977" s="67">
        <v>0.74930555555555556</v>
      </c>
      <c r="E977" s="65">
        <v>44194</v>
      </c>
      <c r="F977" s="67">
        <v>0.56944444444444442</v>
      </c>
      <c r="G977" s="66" t="s">
        <v>708</v>
      </c>
      <c r="H977" s="84" t="s">
        <v>513</v>
      </c>
    </row>
    <row r="978" spans="1:11" ht="14">
      <c r="A978" s="68" t="s">
        <v>831</v>
      </c>
      <c r="B978" s="64" t="s">
        <v>619</v>
      </c>
      <c r="C978" s="65">
        <v>44193</v>
      </c>
      <c r="D978" s="67">
        <v>4.2361111111111106E-2</v>
      </c>
      <c r="E978" s="65">
        <v>44193</v>
      </c>
      <c r="F978" s="67">
        <v>0.33333333333333331</v>
      </c>
      <c r="G978" s="66" t="s">
        <v>708</v>
      </c>
      <c r="H978" s="84" t="s">
        <v>513</v>
      </c>
    </row>
    <row r="979" spans="1:11" ht="14">
      <c r="A979" s="68" t="s">
        <v>580</v>
      </c>
      <c r="B979" s="64" t="s">
        <v>619</v>
      </c>
      <c r="C979" s="65">
        <v>44193</v>
      </c>
      <c r="D979" s="67">
        <v>4.2361111111111106E-2</v>
      </c>
      <c r="E979" s="65">
        <v>44193</v>
      </c>
      <c r="F979" s="67">
        <v>0.33333333333333331</v>
      </c>
      <c r="G979" s="66" t="s">
        <v>708</v>
      </c>
      <c r="H979" s="84" t="s">
        <v>513</v>
      </c>
    </row>
    <row r="980" spans="1:11" ht="14">
      <c r="A980" s="68" t="s">
        <v>832</v>
      </c>
      <c r="B980" s="64" t="s">
        <v>619</v>
      </c>
      <c r="C980" s="65">
        <v>44193</v>
      </c>
      <c r="D980" s="67">
        <v>4.2361111111111106E-2</v>
      </c>
      <c r="E980" s="65">
        <v>44193</v>
      </c>
      <c r="F980" s="67">
        <v>0.33333333333333331</v>
      </c>
      <c r="G980" s="66" t="s">
        <v>708</v>
      </c>
      <c r="H980" s="84" t="s">
        <v>513</v>
      </c>
    </row>
    <row r="981" spans="1:11" ht="14">
      <c r="A981" s="68" t="s">
        <v>598</v>
      </c>
      <c r="B981" s="64" t="s">
        <v>619</v>
      </c>
      <c r="C981" s="65">
        <v>44193</v>
      </c>
      <c r="D981" s="67">
        <v>4.2361111111111106E-2</v>
      </c>
      <c r="E981" s="65">
        <v>44193</v>
      </c>
      <c r="F981" s="67">
        <v>0.33333333333333331</v>
      </c>
      <c r="G981" s="66" t="s">
        <v>708</v>
      </c>
      <c r="H981" s="84" t="s">
        <v>513</v>
      </c>
    </row>
    <row r="982" spans="1:11" ht="14">
      <c r="A982" s="68" t="s">
        <v>618</v>
      </c>
      <c r="B982" s="64" t="s">
        <v>619</v>
      </c>
      <c r="C982" s="65">
        <v>44193</v>
      </c>
      <c r="D982" s="67">
        <v>0.54097222222222219</v>
      </c>
      <c r="E982" s="65">
        <v>44194</v>
      </c>
      <c r="F982" s="67">
        <v>0.1388888888888889</v>
      </c>
      <c r="G982" s="66" t="s">
        <v>708</v>
      </c>
      <c r="H982" s="84" t="s">
        <v>513</v>
      </c>
    </row>
    <row r="983" spans="1:11" ht="14">
      <c r="A983" s="68" t="s">
        <v>691</v>
      </c>
      <c r="B983" s="64" t="s">
        <v>619</v>
      </c>
      <c r="C983" s="65">
        <v>44193</v>
      </c>
      <c r="D983" s="67">
        <v>0.54097222222222219</v>
      </c>
      <c r="E983" s="65">
        <v>44194</v>
      </c>
      <c r="F983" s="67">
        <v>0.1388888888888889</v>
      </c>
      <c r="G983" s="66" t="s">
        <v>708</v>
      </c>
      <c r="H983" s="84" t="s">
        <v>513</v>
      </c>
    </row>
    <row r="984" spans="1:11" ht="14">
      <c r="A984" s="68" t="s">
        <v>930</v>
      </c>
      <c r="B984" s="64" t="s">
        <v>619</v>
      </c>
      <c r="C984" s="65">
        <v>44194</v>
      </c>
      <c r="D984" s="67">
        <v>0.52708333333333335</v>
      </c>
      <c r="E984" s="65">
        <v>44194</v>
      </c>
      <c r="F984" s="67">
        <v>0.33333333333333331</v>
      </c>
      <c r="G984" s="66" t="s">
        <v>708</v>
      </c>
      <c r="H984" s="84" t="s">
        <v>513</v>
      </c>
      <c r="K984" s="207"/>
    </row>
    <row r="985" spans="1:11" ht="14">
      <c r="A985" s="68" t="s">
        <v>185</v>
      </c>
      <c r="B985" s="64" t="s">
        <v>619</v>
      </c>
      <c r="C985" s="65">
        <v>44194</v>
      </c>
      <c r="D985" s="67">
        <v>6.8749999999999992E-2</v>
      </c>
      <c r="E985" s="65">
        <v>44194</v>
      </c>
      <c r="F985" s="67">
        <v>0.20833333333333334</v>
      </c>
      <c r="G985" s="66" t="s">
        <v>708</v>
      </c>
      <c r="H985" s="84" t="s">
        <v>513</v>
      </c>
    </row>
    <row r="986" spans="1:11" ht="14">
      <c r="A986" s="68" t="s">
        <v>538</v>
      </c>
      <c r="B986" s="64" t="s">
        <v>619</v>
      </c>
      <c r="C986" s="65">
        <v>44194</v>
      </c>
      <c r="D986" s="67">
        <v>6.8749999999999992E-2</v>
      </c>
      <c r="E986" s="65">
        <v>44194</v>
      </c>
      <c r="F986" s="67">
        <v>0.20833333333333334</v>
      </c>
      <c r="G986" s="66" t="s">
        <v>708</v>
      </c>
      <c r="H986" s="84" t="s">
        <v>513</v>
      </c>
    </row>
    <row r="987" spans="1:11" ht="14">
      <c r="A987" s="68" t="s">
        <v>239</v>
      </c>
      <c r="B987" s="64" t="s">
        <v>619</v>
      </c>
      <c r="C987" s="65">
        <v>44194</v>
      </c>
      <c r="D987" s="67">
        <v>6.8749999999999992E-2</v>
      </c>
      <c r="E987" s="65">
        <v>44194</v>
      </c>
      <c r="F987" s="67">
        <v>0.20833333333333334</v>
      </c>
      <c r="G987" s="66" t="s">
        <v>708</v>
      </c>
      <c r="H987" s="84" t="s">
        <v>513</v>
      </c>
    </row>
    <row r="988" spans="1:11" ht="14">
      <c r="A988" s="68" t="s">
        <v>229</v>
      </c>
      <c r="B988" s="64" t="s">
        <v>619</v>
      </c>
      <c r="C988" s="65">
        <v>44194</v>
      </c>
      <c r="D988" s="67">
        <v>6.8749999999999992E-2</v>
      </c>
      <c r="E988" s="65">
        <v>44194</v>
      </c>
      <c r="F988" s="67">
        <v>0.20833333333333334</v>
      </c>
      <c r="G988" s="66" t="s">
        <v>708</v>
      </c>
      <c r="H988" s="84" t="s">
        <v>513</v>
      </c>
    </row>
    <row r="989" spans="1:11" ht="14">
      <c r="A989" s="68" t="s">
        <v>240</v>
      </c>
      <c r="B989" s="64" t="s">
        <v>619</v>
      </c>
      <c r="C989" s="65">
        <v>44194</v>
      </c>
      <c r="D989" s="67">
        <v>5.486111111111111E-2</v>
      </c>
      <c r="E989" s="65">
        <v>44194</v>
      </c>
      <c r="F989" s="67">
        <v>0.25</v>
      </c>
      <c r="G989" s="66" t="s">
        <v>708</v>
      </c>
      <c r="H989" s="84" t="s">
        <v>513</v>
      </c>
    </row>
    <row r="990" spans="1:11" ht="14">
      <c r="A990" s="68" t="s">
        <v>215</v>
      </c>
      <c r="B990" s="64" t="s">
        <v>619</v>
      </c>
      <c r="C990" s="65">
        <v>44194</v>
      </c>
      <c r="D990" s="67">
        <v>5.486111111111111E-2</v>
      </c>
      <c r="E990" s="65">
        <v>44194</v>
      </c>
      <c r="F990" s="67">
        <v>0.25</v>
      </c>
      <c r="G990" s="66" t="s">
        <v>708</v>
      </c>
      <c r="H990" s="84" t="s">
        <v>513</v>
      </c>
    </row>
    <row r="991" spans="1:11" ht="14">
      <c r="A991" s="68" t="s">
        <v>186</v>
      </c>
      <c r="B991" s="64" t="s">
        <v>619</v>
      </c>
      <c r="C991" s="65">
        <v>44194</v>
      </c>
      <c r="D991" s="67">
        <v>5.486111111111111E-2</v>
      </c>
      <c r="E991" s="65">
        <v>44194</v>
      </c>
      <c r="F991" s="67">
        <v>0.25</v>
      </c>
      <c r="G991" s="66" t="s">
        <v>708</v>
      </c>
      <c r="H991" s="84" t="s">
        <v>513</v>
      </c>
    </row>
    <row r="992" spans="1:11" ht="14">
      <c r="A992" s="68" t="s">
        <v>570</v>
      </c>
      <c r="B992" s="64" t="s">
        <v>619</v>
      </c>
      <c r="C992" s="65">
        <v>44194</v>
      </c>
      <c r="D992" s="67">
        <v>5.486111111111111E-2</v>
      </c>
      <c r="E992" s="65">
        <v>44194</v>
      </c>
      <c r="F992" s="67">
        <v>0.25</v>
      </c>
      <c r="G992" s="66" t="s">
        <v>708</v>
      </c>
      <c r="H992" s="84" t="s">
        <v>513</v>
      </c>
    </row>
    <row r="993" spans="1:8" ht="14">
      <c r="A993" s="68" t="s">
        <v>210</v>
      </c>
      <c r="B993" s="64" t="s">
        <v>619</v>
      </c>
      <c r="C993" s="65">
        <v>44194</v>
      </c>
      <c r="D993" s="67">
        <v>5.486111111111111E-2</v>
      </c>
      <c r="E993" s="65">
        <v>44194</v>
      </c>
      <c r="F993" s="67">
        <v>0.25</v>
      </c>
      <c r="G993" s="66" t="s">
        <v>708</v>
      </c>
      <c r="H993" s="84" t="s">
        <v>513</v>
      </c>
    </row>
    <row r="994" spans="1:8" ht="14">
      <c r="A994" s="68" t="s">
        <v>217</v>
      </c>
      <c r="B994" s="64" t="s">
        <v>619</v>
      </c>
      <c r="C994" s="65">
        <v>44194</v>
      </c>
      <c r="D994" s="67">
        <v>4.9999999999999996E-2</v>
      </c>
      <c r="E994" s="65">
        <v>44194</v>
      </c>
      <c r="F994" s="67">
        <v>0.25</v>
      </c>
      <c r="G994" s="66" t="s">
        <v>708</v>
      </c>
      <c r="H994" s="84" t="s">
        <v>513</v>
      </c>
    </row>
    <row r="995" spans="1:8" ht="14">
      <c r="A995" s="68" t="s">
        <v>556</v>
      </c>
      <c r="B995" s="64" t="s">
        <v>619</v>
      </c>
      <c r="C995" s="65">
        <v>44194</v>
      </c>
      <c r="D995" s="67">
        <v>4.9999999999999996E-2</v>
      </c>
      <c r="E995" s="65">
        <v>44194</v>
      </c>
      <c r="F995" s="67">
        <v>0.25</v>
      </c>
      <c r="G995" s="66" t="s">
        <v>708</v>
      </c>
      <c r="H995" s="84" t="s">
        <v>513</v>
      </c>
    </row>
    <row r="996" spans="1:8" ht="14">
      <c r="A996" s="68" t="s">
        <v>606</v>
      </c>
      <c r="B996" s="64" t="s">
        <v>619</v>
      </c>
      <c r="C996" s="65">
        <v>44194</v>
      </c>
      <c r="D996" s="67">
        <v>0.52708333333333335</v>
      </c>
      <c r="E996" s="65">
        <v>44194</v>
      </c>
      <c r="F996" s="67">
        <v>0.20833333333333334</v>
      </c>
      <c r="G996" s="66" t="s">
        <v>708</v>
      </c>
      <c r="H996" s="84" t="s">
        <v>513</v>
      </c>
    </row>
    <row r="997" spans="1:8" ht="14">
      <c r="A997" s="68" t="s">
        <v>247</v>
      </c>
      <c r="B997" s="64" t="s">
        <v>619</v>
      </c>
      <c r="C997" s="65">
        <v>44194</v>
      </c>
      <c r="D997" s="67">
        <v>6.0416666666666667E-2</v>
      </c>
      <c r="E997" s="65">
        <v>44194</v>
      </c>
      <c r="F997" s="67">
        <v>0.375</v>
      </c>
      <c r="G997" s="66" t="s">
        <v>708</v>
      </c>
      <c r="H997" s="84" t="s">
        <v>513</v>
      </c>
    </row>
    <row r="998" spans="1:8" ht="14">
      <c r="A998" s="68" t="s">
        <v>550</v>
      </c>
      <c r="B998" s="64" t="s">
        <v>619</v>
      </c>
      <c r="C998" s="65">
        <v>44194</v>
      </c>
      <c r="D998" s="67">
        <v>6.0416666666666667E-2</v>
      </c>
      <c r="E998" s="65">
        <v>44194</v>
      </c>
      <c r="F998" s="67">
        <v>0.375</v>
      </c>
      <c r="G998" s="66" t="s">
        <v>708</v>
      </c>
      <c r="H998" s="84" t="s">
        <v>513</v>
      </c>
    </row>
    <row r="999" spans="1:8" ht="14">
      <c r="A999" s="68" t="s">
        <v>577</v>
      </c>
      <c r="B999" s="64" t="s">
        <v>619</v>
      </c>
      <c r="C999" s="65">
        <v>44194</v>
      </c>
      <c r="D999" s="67">
        <v>0.58333333333333337</v>
      </c>
      <c r="E999" s="65">
        <v>44195</v>
      </c>
      <c r="F999" s="67">
        <v>0.33333333333333331</v>
      </c>
      <c r="G999" s="66" t="s">
        <v>708</v>
      </c>
      <c r="H999" s="84" t="s">
        <v>513</v>
      </c>
    </row>
    <row r="1000" spans="1:8" ht="14">
      <c r="A1000" s="68" t="s">
        <v>576</v>
      </c>
      <c r="B1000" s="64" t="s">
        <v>619</v>
      </c>
      <c r="C1000" s="65">
        <v>44194</v>
      </c>
      <c r="D1000" s="67">
        <v>0.58333333333333337</v>
      </c>
      <c r="E1000" s="65">
        <v>44195</v>
      </c>
      <c r="F1000" s="67">
        <v>0.33333333333333331</v>
      </c>
      <c r="G1000" s="66" t="s">
        <v>708</v>
      </c>
      <c r="H1000" s="84" t="s">
        <v>513</v>
      </c>
    </row>
    <row r="1001" spans="1:8" ht="14">
      <c r="A1001" s="68" t="s">
        <v>685</v>
      </c>
      <c r="B1001" s="64" t="s">
        <v>619</v>
      </c>
      <c r="C1001" s="65">
        <v>44194</v>
      </c>
      <c r="D1001" s="67">
        <v>0.58333333333333337</v>
      </c>
      <c r="E1001" s="65">
        <v>44195</v>
      </c>
      <c r="F1001" s="67">
        <v>0.33333333333333331</v>
      </c>
      <c r="G1001" s="66" t="s">
        <v>708</v>
      </c>
      <c r="H1001" s="84" t="s">
        <v>513</v>
      </c>
    </row>
    <row r="1002" spans="1:8" ht="14">
      <c r="A1002" s="68" t="s">
        <v>620</v>
      </c>
      <c r="B1002" s="64" t="s">
        <v>619</v>
      </c>
      <c r="C1002" s="65">
        <v>44194</v>
      </c>
      <c r="D1002" s="67">
        <v>0.29166666666666669</v>
      </c>
      <c r="E1002" s="65">
        <v>44202</v>
      </c>
      <c r="F1002" s="67">
        <v>0.38541666666666669</v>
      </c>
      <c r="G1002" s="66" t="s">
        <v>708</v>
      </c>
      <c r="H1002" s="84" t="s">
        <v>513</v>
      </c>
    </row>
    <row r="1003" spans="1:8" ht="14">
      <c r="A1003" s="68" t="s">
        <v>613</v>
      </c>
      <c r="B1003" s="64" t="s">
        <v>616</v>
      </c>
      <c r="C1003" s="65">
        <v>44198</v>
      </c>
      <c r="D1003" s="67">
        <v>0.7631944444444444</v>
      </c>
      <c r="E1003" s="65">
        <v>44199</v>
      </c>
      <c r="F1003" s="67">
        <v>0.375</v>
      </c>
      <c r="G1003" s="66" t="s">
        <v>708</v>
      </c>
      <c r="H1003" s="84" t="s">
        <v>513</v>
      </c>
    </row>
    <row r="1004" spans="1:8" ht="14">
      <c r="A1004" s="68" t="s">
        <v>612</v>
      </c>
      <c r="B1004" s="64" t="s">
        <v>616</v>
      </c>
      <c r="C1004" s="65">
        <v>44198</v>
      </c>
      <c r="D1004" s="67">
        <v>0.7631944444444444</v>
      </c>
      <c r="E1004" s="65">
        <v>44199</v>
      </c>
      <c r="F1004" s="67">
        <v>0.375</v>
      </c>
      <c r="G1004" s="66" t="s">
        <v>708</v>
      </c>
      <c r="H1004" s="84" t="s">
        <v>513</v>
      </c>
    </row>
    <row r="1005" spans="1:8" ht="14">
      <c r="A1005" s="68" t="s">
        <v>610</v>
      </c>
      <c r="B1005" s="64" t="s">
        <v>616</v>
      </c>
      <c r="C1005" s="65">
        <v>44198</v>
      </c>
      <c r="D1005" s="67">
        <v>0.7631944444444444</v>
      </c>
      <c r="E1005" s="65">
        <v>44199</v>
      </c>
      <c r="F1005" s="67">
        <v>0.375</v>
      </c>
      <c r="G1005" s="66" t="s">
        <v>708</v>
      </c>
      <c r="H1005" s="84" t="s">
        <v>513</v>
      </c>
    </row>
    <row r="1006" spans="1:8" ht="14">
      <c r="A1006" s="68" t="s">
        <v>1004</v>
      </c>
      <c r="B1006" s="64" t="s">
        <v>616</v>
      </c>
      <c r="C1006" s="65">
        <v>44199</v>
      </c>
      <c r="D1006" s="67">
        <v>4.1666666666666664E-2</v>
      </c>
      <c r="E1006" s="65">
        <v>44199</v>
      </c>
      <c r="F1006" s="67">
        <v>0.41666666666666669</v>
      </c>
      <c r="G1006" s="66" t="s">
        <v>708</v>
      </c>
      <c r="H1006" s="84" t="s">
        <v>513</v>
      </c>
    </row>
    <row r="1007" spans="1:8" ht="14">
      <c r="A1007" s="68" t="s">
        <v>851</v>
      </c>
      <c r="B1007" s="64" t="s">
        <v>616</v>
      </c>
      <c r="C1007" s="65">
        <v>44199</v>
      </c>
      <c r="D1007" s="67">
        <v>4.1666666666666664E-2</v>
      </c>
      <c r="E1007" s="65">
        <v>44199</v>
      </c>
      <c r="F1007" s="67">
        <v>0.41666666666666669</v>
      </c>
      <c r="G1007" s="66" t="s">
        <v>708</v>
      </c>
      <c r="H1007" s="84" t="s">
        <v>513</v>
      </c>
    </row>
    <row r="1008" spans="1:8" ht="14">
      <c r="A1008" s="68" t="s">
        <v>801</v>
      </c>
      <c r="B1008" s="64" t="s">
        <v>616</v>
      </c>
      <c r="C1008" s="65">
        <v>44199</v>
      </c>
      <c r="D1008" s="67">
        <v>4.1666666666666664E-2</v>
      </c>
      <c r="E1008" s="65">
        <v>44199</v>
      </c>
      <c r="F1008" s="67">
        <v>0.41666666666666669</v>
      </c>
      <c r="G1008" s="66" t="s">
        <v>708</v>
      </c>
      <c r="H1008" s="84" t="s">
        <v>513</v>
      </c>
    </row>
    <row r="1009" spans="1:8" ht="14">
      <c r="A1009" s="68" t="s">
        <v>263</v>
      </c>
      <c r="B1009" s="64" t="s">
        <v>616</v>
      </c>
      <c r="C1009" s="65">
        <v>44199</v>
      </c>
      <c r="D1009" s="67">
        <v>4.1666666666666664E-2</v>
      </c>
      <c r="E1009" s="65">
        <v>44199</v>
      </c>
      <c r="F1009" s="67">
        <v>0.41666666666666669</v>
      </c>
      <c r="G1009" s="66" t="s">
        <v>708</v>
      </c>
      <c r="H1009" s="84" t="s">
        <v>513</v>
      </c>
    </row>
    <row r="1010" spans="1:8" ht="14">
      <c r="A1010" s="68" t="s">
        <v>718</v>
      </c>
      <c r="B1010" s="64" t="s">
        <v>616</v>
      </c>
      <c r="C1010" s="65"/>
      <c r="D1010" s="67"/>
      <c r="E1010" s="65">
        <v>44199</v>
      </c>
      <c r="F1010" s="67">
        <v>0.91666666666666663</v>
      </c>
      <c r="G1010" s="66" t="s">
        <v>708</v>
      </c>
      <c r="H1010" s="84" t="s">
        <v>513</v>
      </c>
    </row>
    <row r="1011" spans="1:8" ht="14">
      <c r="A1011" s="68" t="s">
        <v>697</v>
      </c>
      <c r="B1011" s="64" t="s">
        <v>616</v>
      </c>
      <c r="C1011" s="65">
        <v>44200</v>
      </c>
      <c r="D1011" s="67">
        <v>0.58333333333333337</v>
      </c>
      <c r="E1011" s="65">
        <v>44201</v>
      </c>
      <c r="F1011" s="67">
        <v>0.44444444444444442</v>
      </c>
      <c r="G1011" s="66" t="s">
        <v>708</v>
      </c>
      <c r="H1011" s="84" t="s">
        <v>513</v>
      </c>
    </row>
    <row r="1012" spans="1:8" ht="14">
      <c r="A1012" s="68" t="s">
        <v>696</v>
      </c>
      <c r="B1012" s="64" t="s">
        <v>616</v>
      </c>
      <c r="C1012" s="65">
        <v>44200</v>
      </c>
      <c r="D1012" s="67">
        <v>0.58333333333333337</v>
      </c>
      <c r="E1012" s="65">
        <v>44201</v>
      </c>
      <c r="F1012" s="67">
        <v>0.44444444444444442</v>
      </c>
      <c r="G1012" s="66" t="s">
        <v>708</v>
      </c>
      <c r="H1012" s="84" t="s">
        <v>513</v>
      </c>
    </row>
    <row r="1013" spans="1:8" ht="14">
      <c r="A1013" s="68" t="s">
        <v>695</v>
      </c>
      <c r="B1013" s="64" t="s">
        <v>616</v>
      </c>
      <c r="C1013" s="65">
        <v>44200</v>
      </c>
      <c r="D1013" s="67">
        <v>0.33333333333333331</v>
      </c>
      <c r="E1013" s="65">
        <v>44201</v>
      </c>
      <c r="F1013" s="67">
        <v>0.54166666666666663</v>
      </c>
      <c r="G1013" s="66" t="s">
        <v>708</v>
      </c>
      <c r="H1013" s="84" t="s">
        <v>513</v>
      </c>
    </row>
    <row r="1014" spans="1:8" ht="14">
      <c r="A1014" s="68" t="s">
        <v>577</v>
      </c>
      <c r="B1014" s="64" t="s">
        <v>616</v>
      </c>
      <c r="C1014" s="65">
        <v>43837</v>
      </c>
      <c r="D1014" s="67">
        <v>0.89722222222222225</v>
      </c>
      <c r="E1014" s="65">
        <v>44204</v>
      </c>
      <c r="F1014" s="67">
        <v>0.33333333333333331</v>
      </c>
      <c r="G1014" s="66" t="s">
        <v>708</v>
      </c>
      <c r="H1014" s="84" t="s">
        <v>513</v>
      </c>
    </row>
    <row r="1015" spans="1:8" ht="14">
      <c r="A1015" s="68" t="s">
        <v>576</v>
      </c>
      <c r="B1015" s="64" t="s">
        <v>616</v>
      </c>
      <c r="C1015" s="65">
        <v>43837</v>
      </c>
      <c r="D1015" s="67">
        <v>0.89722222222222225</v>
      </c>
      <c r="E1015" s="65">
        <v>44204</v>
      </c>
      <c r="F1015" s="67">
        <v>0.33333333333333331</v>
      </c>
      <c r="G1015" s="66" t="s">
        <v>708</v>
      </c>
      <c r="H1015" s="84" t="s">
        <v>513</v>
      </c>
    </row>
    <row r="1016" spans="1:8" ht="14">
      <c r="A1016" s="68" t="s">
        <v>685</v>
      </c>
      <c r="B1016" s="64" t="s">
        <v>616</v>
      </c>
      <c r="C1016" s="65">
        <v>43837</v>
      </c>
      <c r="D1016" s="67">
        <v>0.89722222222222225</v>
      </c>
      <c r="E1016" s="65">
        <v>44204</v>
      </c>
      <c r="F1016" s="67">
        <v>0.33333333333333331</v>
      </c>
      <c r="G1016" s="66" t="s">
        <v>708</v>
      </c>
      <c r="H1016" s="84" t="s">
        <v>513</v>
      </c>
    </row>
    <row r="1017" spans="1:8" ht="14">
      <c r="A1017" s="68" t="s">
        <v>187</v>
      </c>
      <c r="B1017" s="64" t="s">
        <v>616</v>
      </c>
      <c r="C1017" s="65">
        <v>44204</v>
      </c>
      <c r="D1017" s="67">
        <v>0.4993055555555555</v>
      </c>
      <c r="E1017" s="65">
        <v>44207</v>
      </c>
      <c r="F1017" s="67">
        <v>3.4722222222222224E-2</v>
      </c>
      <c r="G1017" s="66" t="s">
        <v>708</v>
      </c>
      <c r="H1017" s="84" t="s">
        <v>513</v>
      </c>
    </row>
    <row r="1018" spans="1:8" ht="14">
      <c r="A1018" s="68" t="s">
        <v>217</v>
      </c>
      <c r="B1018" s="64" t="s">
        <v>616</v>
      </c>
      <c r="C1018" s="65">
        <v>44204</v>
      </c>
      <c r="D1018" s="67">
        <v>0.4993055555555555</v>
      </c>
      <c r="E1018" s="65">
        <v>44207</v>
      </c>
      <c r="F1018" s="67">
        <v>3.4722222222222224E-2</v>
      </c>
      <c r="G1018" s="66" t="s">
        <v>708</v>
      </c>
      <c r="H1018" s="84" t="s">
        <v>513</v>
      </c>
    </row>
    <row r="1019" spans="1:8" ht="14">
      <c r="A1019" s="68" t="s">
        <v>556</v>
      </c>
      <c r="B1019" s="64" t="s">
        <v>616</v>
      </c>
      <c r="C1019" s="65">
        <v>44204</v>
      </c>
      <c r="D1019" s="67">
        <v>0.4993055555555555</v>
      </c>
      <c r="E1019" s="65">
        <v>44207</v>
      </c>
      <c r="F1019" s="67">
        <v>3.4722222222222224E-2</v>
      </c>
      <c r="G1019" s="66" t="s">
        <v>708</v>
      </c>
      <c r="H1019" s="84" t="s">
        <v>513</v>
      </c>
    </row>
    <row r="1020" spans="1:8" ht="14">
      <c r="A1020" s="68" t="s">
        <v>1005</v>
      </c>
      <c r="B1020" s="64" t="s">
        <v>616</v>
      </c>
      <c r="C1020" s="65">
        <v>44204</v>
      </c>
      <c r="D1020" s="67">
        <v>0.51041666666666663</v>
      </c>
      <c r="E1020" s="65">
        <v>44207</v>
      </c>
      <c r="F1020" s="67">
        <v>3.4722222222222224E-2</v>
      </c>
      <c r="G1020" s="66" t="s">
        <v>708</v>
      </c>
      <c r="H1020" s="84" t="s">
        <v>513</v>
      </c>
    </row>
    <row r="1021" spans="1:8" ht="14">
      <c r="A1021" s="68" t="s">
        <v>1006</v>
      </c>
      <c r="B1021" s="64" t="s">
        <v>616</v>
      </c>
      <c r="C1021" s="65">
        <v>44204</v>
      </c>
      <c r="D1021" s="67">
        <v>0.51041666666666663</v>
      </c>
      <c r="E1021" s="65">
        <v>44207</v>
      </c>
      <c r="F1021" s="67">
        <v>3.4722222222222224E-2</v>
      </c>
      <c r="G1021" s="66" t="s">
        <v>708</v>
      </c>
      <c r="H1021" s="84" t="s">
        <v>513</v>
      </c>
    </row>
    <row r="1022" spans="1:8" ht="14">
      <c r="A1022" s="68" t="s">
        <v>1007</v>
      </c>
      <c r="B1022" s="64" t="s">
        <v>616</v>
      </c>
      <c r="C1022" s="65">
        <v>44204</v>
      </c>
      <c r="D1022" s="67">
        <v>0.51041666666666663</v>
      </c>
      <c r="E1022" s="65">
        <v>44207</v>
      </c>
      <c r="F1022" s="67">
        <v>3.4722222222222224E-2</v>
      </c>
      <c r="G1022" s="66" t="s">
        <v>708</v>
      </c>
      <c r="H1022" s="84" t="s">
        <v>513</v>
      </c>
    </row>
    <row r="1023" spans="1:8" ht="14">
      <c r="A1023" s="68" t="s">
        <v>1008</v>
      </c>
      <c r="B1023" s="64" t="s">
        <v>616</v>
      </c>
      <c r="C1023" s="65">
        <v>44204</v>
      </c>
      <c r="D1023" s="67">
        <v>0.51041666666666663</v>
      </c>
      <c r="E1023" s="65">
        <v>44207</v>
      </c>
      <c r="F1023" s="67">
        <v>3.4722222222222224E-2</v>
      </c>
      <c r="G1023" s="66" t="s">
        <v>708</v>
      </c>
      <c r="H1023" s="84" t="s">
        <v>513</v>
      </c>
    </row>
    <row r="1024" spans="1:8" ht="14">
      <c r="A1024" s="68" t="s">
        <v>1009</v>
      </c>
      <c r="B1024" s="64" t="s">
        <v>616</v>
      </c>
      <c r="C1024" s="65">
        <v>44204</v>
      </c>
      <c r="D1024" s="67">
        <v>0.51041666666666663</v>
      </c>
      <c r="E1024" s="65">
        <v>44207</v>
      </c>
      <c r="F1024" s="67">
        <v>3.4722222222222224E-2</v>
      </c>
      <c r="G1024" s="66" t="s">
        <v>708</v>
      </c>
      <c r="H1024" s="84" t="s">
        <v>513</v>
      </c>
    </row>
    <row r="1025" spans="1:8" ht="14">
      <c r="A1025" s="68" t="s">
        <v>1010</v>
      </c>
      <c r="B1025" s="64" t="s">
        <v>616</v>
      </c>
      <c r="C1025" s="65">
        <v>44204</v>
      </c>
      <c r="D1025" s="67">
        <v>0.51041666666666663</v>
      </c>
      <c r="E1025" s="65">
        <v>44207</v>
      </c>
      <c r="F1025" s="67">
        <v>3.4722222222222224E-2</v>
      </c>
      <c r="G1025" s="66" t="s">
        <v>708</v>
      </c>
      <c r="H1025" s="84" t="s">
        <v>513</v>
      </c>
    </row>
    <row r="1026" spans="1:8" ht="14">
      <c r="A1026" s="68" t="s">
        <v>1011</v>
      </c>
      <c r="B1026" s="64" t="s">
        <v>616</v>
      </c>
      <c r="C1026" s="65">
        <v>44204</v>
      </c>
      <c r="D1026" s="67">
        <v>0.51041666666666663</v>
      </c>
      <c r="E1026" s="65">
        <v>44207</v>
      </c>
      <c r="F1026" s="67">
        <v>3.4722222222222224E-2</v>
      </c>
      <c r="G1026" s="66" t="s">
        <v>708</v>
      </c>
      <c r="H1026" s="84" t="s">
        <v>513</v>
      </c>
    </row>
    <row r="1027" spans="1:8" ht="14">
      <c r="A1027" s="68" t="s">
        <v>1012</v>
      </c>
      <c r="B1027" s="64" t="s">
        <v>616</v>
      </c>
      <c r="C1027" s="65">
        <v>44204</v>
      </c>
      <c r="D1027" s="67">
        <v>0.51041666666666663</v>
      </c>
      <c r="E1027" s="65">
        <v>44207</v>
      </c>
      <c r="F1027" s="67">
        <v>3.4722222222222224E-2</v>
      </c>
      <c r="G1027" s="66" t="s">
        <v>708</v>
      </c>
      <c r="H1027" s="84" t="s">
        <v>513</v>
      </c>
    </row>
    <row r="1028" spans="1:8" ht="14">
      <c r="A1028" s="68" t="s">
        <v>1013</v>
      </c>
      <c r="B1028" s="64" t="s">
        <v>616</v>
      </c>
      <c r="C1028" s="65">
        <v>44204</v>
      </c>
      <c r="D1028" s="67">
        <v>0.51041666666666663</v>
      </c>
      <c r="E1028" s="65">
        <v>44207</v>
      </c>
      <c r="F1028" s="67">
        <v>3.4722222222222224E-2</v>
      </c>
      <c r="G1028" s="66" t="s">
        <v>708</v>
      </c>
      <c r="H1028" s="84" t="s">
        <v>513</v>
      </c>
    </row>
    <row r="1029" spans="1:8" ht="14">
      <c r="A1029" s="68" t="s">
        <v>1014</v>
      </c>
      <c r="B1029" s="64" t="s">
        <v>616</v>
      </c>
      <c r="C1029" s="65">
        <v>44204</v>
      </c>
      <c r="D1029" s="67">
        <v>0.51041666666666663</v>
      </c>
      <c r="E1029" s="65">
        <v>44207</v>
      </c>
      <c r="F1029" s="67">
        <v>3.4722222222222224E-2</v>
      </c>
      <c r="G1029" s="66" t="s">
        <v>708</v>
      </c>
      <c r="H1029" s="84" t="s">
        <v>513</v>
      </c>
    </row>
    <row r="1030" spans="1:8" ht="14">
      <c r="A1030" s="68" t="s">
        <v>1015</v>
      </c>
      <c r="B1030" s="64" t="s">
        <v>616</v>
      </c>
      <c r="C1030" s="65">
        <v>44204</v>
      </c>
      <c r="D1030" s="67">
        <v>0.51041666666666663</v>
      </c>
      <c r="E1030" s="65">
        <v>44207</v>
      </c>
      <c r="F1030" s="67">
        <v>3.4722222222222224E-2</v>
      </c>
      <c r="G1030" s="66" t="s">
        <v>708</v>
      </c>
      <c r="H1030" s="84" t="s">
        <v>513</v>
      </c>
    </row>
    <row r="1031" spans="1:8" ht="14">
      <c r="A1031" s="68" t="s">
        <v>1016</v>
      </c>
      <c r="B1031" s="64" t="s">
        <v>616</v>
      </c>
      <c r="C1031" s="65">
        <v>44204</v>
      </c>
      <c r="D1031" s="67">
        <v>0.51041666666666663</v>
      </c>
      <c r="E1031" s="65">
        <v>44207</v>
      </c>
      <c r="F1031" s="67">
        <v>3.4722222222222224E-2</v>
      </c>
      <c r="G1031" s="66" t="s">
        <v>708</v>
      </c>
      <c r="H1031" s="84" t="s">
        <v>513</v>
      </c>
    </row>
    <row r="1032" spans="1:8" ht="14">
      <c r="A1032" s="68" t="s">
        <v>717</v>
      </c>
      <c r="B1032" s="64" t="s">
        <v>616</v>
      </c>
      <c r="C1032" s="65">
        <v>44204</v>
      </c>
      <c r="D1032" s="67">
        <v>0.45833333333333331</v>
      </c>
      <c r="E1032" s="65"/>
      <c r="F1032" s="67"/>
      <c r="G1032" s="66" t="s">
        <v>708</v>
      </c>
      <c r="H1032" s="164" t="s">
        <v>510</v>
      </c>
    </row>
    <row r="1033" spans="1:8" ht="14">
      <c r="A1033" s="68" t="s">
        <v>225</v>
      </c>
      <c r="B1033" s="64" t="s">
        <v>616</v>
      </c>
      <c r="C1033" s="65">
        <v>44204</v>
      </c>
      <c r="D1033" s="67">
        <v>0.52777777777777779</v>
      </c>
      <c r="E1033" s="65">
        <v>44207</v>
      </c>
      <c r="F1033" s="67">
        <v>3.4722222222222224E-2</v>
      </c>
      <c r="G1033" s="66" t="s">
        <v>708</v>
      </c>
      <c r="H1033" s="84" t="s">
        <v>513</v>
      </c>
    </row>
    <row r="1034" spans="1:8" ht="14">
      <c r="A1034" s="68" t="s">
        <v>550</v>
      </c>
      <c r="B1034" s="64" t="s">
        <v>616</v>
      </c>
      <c r="C1034" s="65">
        <v>44207</v>
      </c>
      <c r="D1034" s="67">
        <v>0.5</v>
      </c>
      <c r="E1034" s="65">
        <v>44210</v>
      </c>
      <c r="F1034" s="67">
        <v>0.3888888888888889</v>
      </c>
      <c r="G1034" s="66" t="s">
        <v>708</v>
      </c>
      <c r="H1034" s="84" t="s">
        <v>513</v>
      </c>
    </row>
    <row r="1035" spans="1:8" ht="14">
      <c r="A1035" s="68" t="s">
        <v>277</v>
      </c>
      <c r="B1035" s="64" t="s">
        <v>616</v>
      </c>
      <c r="C1035" s="65">
        <v>44209</v>
      </c>
      <c r="D1035" s="67">
        <v>0.40625</v>
      </c>
      <c r="E1035" s="65">
        <v>44216</v>
      </c>
      <c r="F1035" s="67">
        <v>0.42222222222222222</v>
      </c>
      <c r="G1035" s="66" t="s">
        <v>708</v>
      </c>
      <c r="H1035" s="84" t="s">
        <v>513</v>
      </c>
    </row>
    <row r="1036" spans="1:8" ht="14">
      <c r="A1036" s="68" t="s">
        <v>826</v>
      </c>
      <c r="B1036" s="64" t="s">
        <v>616</v>
      </c>
      <c r="C1036" s="65">
        <v>44210</v>
      </c>
      <c r="D1036" s="67">
        <v>0.73611111111111116</v>
      </c>
      <c r="E1036" s="65">
        <v>44215</v>
      </c>
      <c r="F1036" s="67">
        <v>0.34652777777777777</v>
      </c>
      <c r="G1036" s="66" t="s">
        <v>708</v>
      </c>
      <c r="H1036" s="84" t="s">
        <v>513</v>
      </c>
    </row>
    <row r="1037" spans="1:8" ht="14">
      <c r="A1037" s="68" t="s">
        <v>569</v>
      </c>
      <c r="B1037" s="64" t="s">
        <v>616</v>
      </c>
      <c r="C1037" s="65">
        <v>44212</v>
      </c>
      <c r="D1037" s="67">
        <v>0.83750000000000002</v>
      </c>
      <c r="E1037" s="65">
        <v>44212</v>
      </c>
      <c r="F1037" s="67">
        <v>0.90277777777777779</v>
      </c>
      <c r="G1037" s="66" t="s">
        <v>708</v>
      </c>
      <c r="H1037" s="84" t="s">
        <v>513</v>
      </c>
    </row>
    <row r="1038" spans="1:8" ht="14">
      <c r="A1038" s="68" t="s">
        <v>548</v>
      </c>
      <c r="B1038" s="64" t="s">
        <v>616</v>
      </c>
      <c r="C1038" s="65">
        <v>44212</v>
      </c>
      <c r="D1038" s="67">
        <v>0.98541666666666661</v>
      </c>
      <c r="E1038" s="65">
        <v>44213</v>
      </c>
      <c r="F1038" s="67">
        <v>0.40833333333333338</v>
      </c>
      <c r="G1038" s="66" t="s">
        <v>708</v>
      </c>
      <c r="H1038" s="84" t="s">
        <v>513</v>
      </c>
    </row>
    <row r="1039" spans="1:8" ht="14">
      <c r="A1039" s="68" t="s">
        <v>547</v>
      </c>
      <c r="B1039" s="64" t="s">
        <v>616</v>
      </c>
      <c r="C1039" s="65">
        <v>44212</v>
      </c>
      <c r="D1039" s="67">
        <v>0.98541666666666661</v>
      </c>
      <c r="E1039" s="65">
        <v>44213</v>
      </c>
      <c r="F1039" s="67">
        <v>0.40833333333333338</v>
      </c>
      <c r="G1039" s="66" t="s">
        <v>708</v>
      </c>
      <c r="H1039" s="84" t="s">
        <v>513</v>
      </c>
    </row>
    <row r="1040" spans="1:8" ht="14">
      <c r="A1040" s="68" t="s">
        <v>546</v>
      </c>
      <c r="B1040" s="64" t="s">
        <v>616</v>
      </c>
      <c r="C1040" s="65">
        <v>44212</v>
      </c>
      <c r="D1040" s="67">
        <v>0.98541666666666661</v>
      </c>
      <c r="E1040" s="65">
        <v>44213</v>
      </c>
      <c r="F1040" s="67">
        <v>0.40833333333333338</v>
      </c>
      <c r="G1040" s="66" t="s">
        <v>708</v>
      </c>
      <c r="H1040" s="84" t="s">
        <v>513</v>
      </c>
    </row>
    <row r="1041" spans="1:8" ht="14">
      <c r="A1041" s="68" t="s">
        <v>545</v>
      </c>
      <c r="B1041" s="64" t="s">
        <v>616</v>
      </c>
      <c r="C1041" s="65">
        <v>44212</v>
      </c>
      <c r="D1041" s="67">
        <v>0.98541666666666661</v>
      </c>
      <c r="E1041" s="65">
        <v>44213</v>
      </c>
      <c r="F1041" s="67">
        <v>0.40833333333333338</v>
      </c>
      <c r="G1041" s="66" t="s">
        <v>708</v>
      </c>
      <c r="H1041" s="84" t="s">
        <v>513</v>
      </c>
    </row>
    <row r="1042" spans="1:8" ht="14">
      <c r="A1042" s="68" t="s">
        <v>544</v>
      </c>
      <c r="B1042" s="64" t="s">
        <v>616</v>
      </c>
      <c r="C1042" s="65">
        <v>44212</v>
      </c>
      <c r="D1042" s="67">
        <v>0.98541666666666661</v>
      </c>
      <c r="E1042" s="65">
        <v>44213</v>
      </c>
      <c r="F1042" s="67">
        <v>0.40833333333333338</v>
      </c>
      <c r="G1042" s="66" t="s">
        <v>708</v>
      </c>
      <c r="H1042" s="84" t="s">
        <v>513</v>
      </c>
    </row>
    <row r="1043" spans="1:8" ht="14">
      <c r="A1043" s="68" t="s">
        <v>554</v>
      </c>
      <c r="B1043" s="64" t="s">
        <v>616</v>
      </c>
      <c r="C1043" s="65">
        <v>44213</v>
      </c>
      <c r="D1043" s="67">
        <v>0.58263888888888882</v>
      </c>
      <c r="E1043" s="65">
        <v>44214</v>
      </c>
      <c r="F1043" s="67">
        <v>0.3743055555555555</v>
      </c>
      <c r="G1043" s="66" t="s">
        <v>708</v>
      </c>
      <c r="H1043" s="84" t="s">
        <v>513</v>
      </c>
    </row>
    <row r="1044" spans="1:8" ht="14">
      <c r="A1044" s="68" t="s">
        <v>704</v>
      </c>
      <c r="B1044" s="64" t="s">
        <v>616</v>
      </c>
      <c r="C1044" s="65">
        <v>44214</v>
      </c>
      <c r="D1044" s="67">
        <v>9.6527777777777768E-2</v>
      </c>
      <c r="E1044" s="65">
        <v>44214</v>
      </c>
      <c r="F1044" s="67">
        <v>0.18055555555555555</v>
      </c>
      <c r="G1044" s="66" t="s">
        <v>708</v>
      </c>
      <c r="H1044" s="84" t="s">
        <v>513</v>
      </c>
    </row>
    <row r="1045" spans="1:8" ht="14">
      <c r="A1045" s="68" t="s">
        <v>554</v>
      </c>
      <c r="B1045" s="64" t="s">
        <v>616</v>
      </c>
      <c r="C1045" s="65">
        <v>44215</v>
      </c>
      <c r="D1045" s="67">
        <v>0.30486111111111108</v>
      </c>
      <c r="E1045" s="65">
        <v>44216</v>
      </c>
      <c r="F1045" s="67">
        <v>0.49513888888888885</v>
      </c>
      <c r="G1045" s="66" t="s">
        <v>708</v>
      </c>
      <c r="H1045" s="84" t="s">
        <v>513</v>
      </c>
    </row>
    <row r="1046" spans="1:8" ht="14">
      <c r="A1046" s="68" t="s">
        <v>1018</v>
      </c>
      <c r="B1046" s="64" t="s">
        <v>616</v>
      </c>
      <c r="C1046" s="65">
        <v>44218</v>
      </c>
      <c r="D1046" s="67">
        <v>0.67986111111111114</v>
      </c>
      <c r="E1046" s="65">
        <v>44219</v>
      </c>
      <c r="F1046" s="67">
        <v>0.47916666666666669</v>
      </c>
      <c r="G1046" s="66" t="s">
        <v>708</v>
      </c>
      <c r="H1046" s="84" t="s">
        <v>513</v>
      </c>
    </row>
    <row r="1047" spans="1:8" ht="14">
      <c r="A1047" s="68" t="s">
        <v>231</v>
      </c>
      <c r="B1047" s="64" t="s">
        <v>616</v>
      </c>
      <c r="C1047" s="65">
        <v>44219</v>
      </c>
      <c r="D1047" s="67">
        <v>5.486111111111111E-2</v>
      </c>
      <c r="E1047" s="65">
        <v>44220</v>
      </c>
      <c r="F1047" s="67">
        <v>1.6666666666666666E-2</v>
      </c>
      <c r="G1047" s="66" t="s">
        <v>708</v>
      </c>
      <c r="H1047" s="84" t="s">
        <v>513</v>
      </c>
    </row>
    <row r="1048" spans="1:8" ht="14">
      <c r="A1048" s="68" t="s">
        <v>678</v>
      </c>
      <c r="B1048" s="64" t="s">
        <v>616</v>
      </c>
      <c r="C1048" s="65">
        <v>44219</v>
      </c>
      <c r="D1048" s="67">
        <v>5.486111111111111E-2</v>
      </c>
      <c r="E1048" s="65">
        <v>44220</v>
      </c>
      <c r="F1048" s="67">
        <v>1.6666666666666666E-2</v>
      </c>
      <c r="G1048" s="66" t="s">
        <v>708</v>
      </c>
      <c r="H1048" s="84" t="s">
        <v>513</v>
      </c>
    </row>
    <row r="1049" spans="1:8" ht="14">
      <c r="A1049" s="68" t="s">
        <v>832</v>
      </c>
      <c r="B1049" s="64" t="s">
        <v>616</v>
      </c>
      <c r="C1049" s="65">
        <v>44225</v>
      </c>
      <c r="D1049" s="67">
        <v>0.8881944444444444</v>
      </c>
      <c r="E1049" s="65">
        <v>44226</v>
      </c>
      <c r="F1049" s="67">
        <v>0.25</v>
      </c>
      <c r="G1049" s="66" t="s">
        <v>708</v>
      </c>
      <c r="H1049" s="84" t="s">
        <v>513</v>
      </c>
    </row>
    <row r="1050" spans="1:8" ht="14">
      <c r="A1050" s="68" t="s">
        <v>614</v>
      </c>
      <c r="B1050" s="64" t="s">
        <v>616</v>
      </c>
      <c r="C1050" s="65">
        <v>44226</v>
      </c>
      <c r="D1050" s="67">
        <v>0.625</v>
      </c>
      <c r="E1050" s="65">
        <v>44227</v>
      </c>
      <c r="F1050" s="67">
        <v>0.57986111111111105</v>
      </c>
      <c r="G1050" s="66" t="s">
        <v>708</v>
      </c>
      <c r="H1050" s="84" t="s">
        <v>513</v>
      </c>
    </row>
    <row r="1051" spans="1:8" ht="14">
      <c r="A1051" s="68" t="s">
        <v>245</v>
      </c>
      <c r="B1051" s="64" t="s">
        <v>616</v>
      </c>
      <c r="C1051" s="65">
        <v>44222</v>
      </c>
      <c r="D1051" s="67">
        <v>0.65208333333333335</v>
      </c>
      <c r="E1051" s="65">
        <v>44235</v>
      </c>
      <c r="F1051" s="67">
        <v>0.83333333333333337</v>
      </c>
      <c r="G1051" s="66" t="s">
        <v>708</v>
      </c>
      <c r="H1051" s="84" t="s">
        <v>513</v>
      </c>
    </row>
    <row r="1052" spans="1:8" ht="14">
      <c r="A1052" s="131" t="s">
        <v>589</v>
      </c>
      <c r="B1052" s="214" t="s">
        <v>608</v>
      </c>
      <c r="C1052" s="215">
        <v>44230</v>
      </c>
      <c r="D1052" s="216">
        <v>0.65208333333333335</v>
      </c>
      <c r="E1052" s="215">
        <v>44231</v>
      </c>
      <c r="F1052" s="216">
        <v>0.3527777777777778</v>
      </c>
      <c r="G1052" s="66" t="s">
        <v>708</v>
      </c>
      <c r="H1052" s="84" t="s">
        <v>513</v>
      </c>
    </row>
    <row r="1053" spans="1:8" ht="14">
      <c r="A1053" s="68" t="s">
        <v>244</v>
      </c>
      <c r="B1053" s="64" t="s">
        <v>608</v>
      </c>
      <c r="C1053" s="65">
        <v>43864</v>
      </c>
      <c r="D1053" s="67">
        <v>0.36458333333333331</v>
      </c>
      <c r="E1053" s="65">
        <v>44233</v>
      </c>
      <c r="F1053" s="67">
        <v>0.66666666666666663</v>
      </c>
      <c r="G1053" s="66" t="s">
        <v>708</v>
      </c>
      <c r="H1053" s="84" t="s">
        <v>513</v>
      </c>
    </row>
    <row r="1054" spans="1:8" ht="14">
      <c r="A1054" s="68" t="s">
        <v>597</v>
      </c>
      <c r="B1054" s="64" t="s">
        <v>608</v>
      </c>
      <c r="C1054" s="65">
        <v>44233</v>
      </c>
      <c r="D1054" s="67">
        <v>0.56874999999999998</v>
      </c>
      <c r="E1054" s="65">
        <v>44246</v>
      </c>
      <c r="F1054" s="67">
        <v>0.91666666666666663</v>
      </c>
      <c r="G1054" s="66" t="s">
        <v>708</v>
      </c>
      <c r="H1054" s="84" t="s">
        <v>513</v>
      </c>
    </row>
    <row r="1055" spans="1:8" ht="14">
      <c r="A1055" s="68" t="s">
        <v>640</v>
      </c>
      <c r="B1055" s="64" t="s">
        <v>608</v>
      </c>
      <c r="C1055" s="65">
        <v>44234</v>
      </c>
      <c r="D1055" s="67">
        <v>0.58194444444444449</v>
      </c>
      <c r="E1055" s="65">
        <v>43869</v>
      </c>
      <c r="F1055" s="67">
        <v>0.41666666666666669</v>
      </c>
      <c r="G1055" s="66" t="s">
        <v>708</v>
      </c>
      <c r="H1055" s="84" t="s">
        <v>513</v>
      </c>
    </row>
    <row r="1056" spans="1:8" ht="14">
      <c r="A1056" s="68" t="s">
        <v>799</v>
      </c>
      <c r="B1056" s="64" t="s">
        <v>608</v>
      </c>
      <c r="C1056" s="65">
        <v>44234</v>
      </c>
      <c r="D1056" s="67">
        <v>0.58194444444444449</v>
      </c>
      <c r="E1056" s="65">
        <v>43869</v>
      </c>
      <c r="F1056" s="67">
        <v>0.41666666666666669</v>
      </c>
      <c r="G1056" s="66" t="s">
        <v>708</v>
      </c>
      <c r="H1056" s="84" t="s">
        <v>513</v>
      </c>
    </row>
    <row r="1057" spans="1:8" ht="14">
      <c r="A1057" s="68" t="s">
        <v>533</v>
      </c>
      <c r="B1057" s="64" t="s">
        <v>608</v>
      </c>
      <c r="C1057" s="65">
        <v>44234</v>
      </c>
      <c r="D1057" s="67">
        <v>0.58194444444444449</v>
      </c>
      <c r="E1057" s="65">
        <v>43869</v>
      </c>
      <c r="F1057" s="67">
        <v>0.41666666666666669</v>
      </c>
      <c r="G1057" s="66" t="s">
        <v>708</v>
      </c>
      <c r="H1057" s="84" t="s">
        <v>513</v>
      </c>
    </row>
    <row r="1058" spans="1:8" ht="14">
      <c r="A1058" s="68" t="s">
        <v>280</v>
      </c>
      <c r="B1058" s="64" t="s">
        <v>608</v>
      </c>
      <c r="C1058" s="65">
        <v>44234</v>
      </c>
      <c r="D1058" s="67">
        <v>0.58194444444444449</v>
      </c>
      <c r="E1058" s="65">
        <v>43869</v>
      </c>
      <c r="F1058" s="67">
        <v>0.41666666666666669</v>
      </c>
      <c r="G1058" s="66" t="s">
        <v>708</v>
      </c>
      <c r="H1058" s="84" t="s">
        <v>513</v>
      </c>
    </row>
    <row r="1059" spans="1:8" ht="14">
      <c r="A1059" s="68" t="s">
        <v>234</v>
      </c>
      <c r="B1059" s="64" t="s">
        <v>608</v>
      </c>
      <c r="C1059" s="65">
        <v>44234</v>
      </c>
      <c r="D1059" s="67">
        <v>0.58194444444444449</v>
      </c>
      <c r="E1059" s="65">
        <v>43869</v>
      </c>
      <c r="F1059" s="67">
        <v>0.41666666666666669</v>
      </c>
      <c r="G1059" s="66" t="s">
        <v>708</v>
      </c>
      <c r="H1059" s="84" t="s">
        <v>513</v>
      </c>
    </row>
    <row r="1060" spans="1:8" ht="14">
      <c r="A1060" s="68" t="s">
        <v>235</v>
      </c>
      <c r="B1060" s="64" t="s">
        <v>608</v>
      </c>
      <c r="C1060" s="65">
        <v>44234</v>
      </c>
      <c r="D1060" s="67">
        <v>0.58194444444444449</v>
      </c>
      <c r="E1060" s="65">
        <v>43869</v>
      </c>
      <c r="F1060" s="67">
        <v>0.41666666666666669</v>
      </c>
      <c r="G1060" s="66" t="s">
        <v>708</v>
      </c>
      <c r="H1060" s="84" t="s">
        <v>513</v>
      </c>
    </row>
    <row r="1061" spans="1:8" ht="14">
      <c r="A1061" s="68" t="s">
        <v>535</v>
      </c>
      <c r="B1061" s="64" t="s">
        <v>608</v>
      </c>
      <c r="C1061" s="65">
        <v>44234</v>
      </c>
      <c r="D1061" s="67">
        <v>0.58194444444444449</v>
      </c>
      <c r="E1061" s="65">
        <v>43869</v>
      </c>
      <c r="F1061" s="67">
        <v>0.41666666666666669</v>
      </c>
      <c r="G1061" s="66" t="s">
        <v>708</v>
      </c>
      <c r="H1061" s="84" t="s">
        <v>513</v>
      </c>
    </row>
    <row r="1062" spans="1:8" ht="14">
      <c r="A1062" s="68" t="s">
        <v>209</v>
      </c>
      <c r="B1062" s="64" t="s">
        <v>608</v>
      </c>
      <c r="C1062" s="65">
        <v>44234</v>
      </c>
      <c r="D1062" s="67">
        <v>0.58194444444444449</v>
      </c>
      <c r="E1062" s="65">
        <v>43869</v>
      </c>
      <c r="F1062" s="67">
        <v>0.41666666666666669</v>
      </c>
      <c r="G1062" s="66" t="s">
        <v>708</v>
      </c>
      <c r="H1062" s="84" t="s">
        <v>513</v>
      </c>
    </row>
    <row r="1063" spans="1:8" ht="14">
      <c r="A1063" s="68" t="s">
        <v>593</v>
      </c>
      <c r="B1063" s="64" t="s">
        <v>608</v>
      </c>
      <c r="C1063" s="65">
        <v>44234</v>
      </c>
      <c r="D1063" s="67">
        <v>0.58194444444444449</v>
      </c>
      <c r="E1063" s="65">
        <v>43869</v>
      </c>
      <c r="F1063" s="67">
        <v>0.41666666666666669</v>
      </c>
      <c r="G1063" s="66" t="s">
        <v>708</v>
      </c>
      <c r="H1063" s="84" t="s">
        <v>513</v>
      </c>
    </row>
    <row r="1064" spans="1:8" ht="14">
      <c r="A1064" s="68" t="s">
        <v>591</v>
      </c>
      <c r="B1064" s="64" t="s">
        <v>608</v>
      </c>
      <c r="C1064" s="65">
        <v>44234</v>
      </c>
      <c r="D1064" s="67">
        <v>0.58194444444444449</v>
      </c>
      <c r="E1064" s="65">
        <v>43869</v>
      </c>
      <c r="F1064" s="67">
        <v>0.41666666666666669</v>
      </c>
      <c r="G1064" s="66" t="s">
        <v>708</v>
      </c>
      <c r="H1064" s="84" t="s">
        <v>513</v>
      </c>
    </row>
    <row r="1065" spans="1:8" ht="14">
      <c r="A1065" s="68" t="s">
        <v>590</v>
      </c>
      <c r="B1065" s="64" t="s">
        <v>608</v>
      </c>
      <c r="C1065" s="65">
        <v>44234</v>
      </c>
      <c r="D1065" s="67">
        <v>0.58194444444444449</v>
      </c>
      <c r="E1065" s="65">
        <v>43869</v>
      </c>
      <c r="F1065" s="67">
        <v>0.41666666666666669</v>
      </c>
      <c r="G1065" s="66" t="s">
        <v>708</v>
      </c>
      <c r="H1065" s="84" t="s">
        <v>513</v>
      </c>
    </row>
    <row r="1066" spans="1:8" ht="14">
      <c r="A1066" s="68" t="s">
        <v>227</v>
      </c>
      <c r="B1066" s="64" t="s">
        <v>608</v>
      </c>
      <c r="C1066" s="65"/>
      <c r="D1066" s="67"/>
      <c r="E1066" s="65">
        <v>43869</v>
      </c>
      <c r="F1066" s="67">
        <v>0.48958333333333331</v>
      </c>
      <c r="G1066" s="66" t="s">
        <v>708</v>
      </c>
      <c r="H1066" s="84" t="s">
        <v>513</v>
      </c>
    </row>
    <row r="1067" spans="1:8" ht="14">
      <c r="A1067" s="68" t="s">
        <v>640</v>
      </c>
      <c r="B1067" s="64" t="s">
        <v>608</v>
      </c>
      <c r="C1067" s="65">
        <v>43870</v>
      </c>
      <c r="D1067" s="67">
        <v>0.31944444444444448</v>
      </c>
      <c r="E1067" s="65">
        <v>44237</v>
      </c>
      <c r="F1067" s="67">
        <v>0.54166666666666663</v>
      </c>
      <c r="G1067" s="66" t="s">
        <v>708</v>
      </c>
      <c r="H1067" s="84" t="s">
        <v>513</v>
      </c>
    </row>
    <row r="1068" spans="1:8" ht="14">
      <c r="A1068" s="68" t="s">
        <v>799</v>
      </c>
      <c r="B1068" s="64" t="s">
        <v>608</v>
      </c>
      <c r="C1068" s="65">
        <v>43870</v>
      </c>
      <c r="D1068" s="67">
        <v>0.31944444444444448</v>
      </c>
      <c r="E1068" s="65">
        <v>44237</v>
      </c>
      <c r="F1068" s="67">
        <v>0.54166666666666663</v>
      </c>
      <c r="G1068" s="66" t="s">
        <v>708</v>
      </c>
      <c r="H1068" s="84" t="s">
        <v>513</v>
      </c>
    </row>
    <row r="1069" spans="1:8" ht="14">
      <c r="A1069" s="68" t="s">
        <v>533</v>
      </c>
      <c r="B1069" s="64" t="s">
        <v>608</v>
      </c>
      <c r="C1069" s="65">
        <v>43870</v>
      </c>
      <c r="D1069" s="67">
        <v>0.31944444444444448</v>
      </c>
      <c r="E1069" s="65">
        <v>44237</v>
      </c>
      <c r="F1069" s="67">
        <v>0.54166666666666663</v>
      </c>
      <c r="G1069" s="66" t="s">
        <v>708</v>
      </c>
      <c r="H1069" s="84" t="s">
        <v>513</v>
      </c>
    </row>
    <row r="1070" spans="1:8" ht="14">
      <c r="A1070" s="68" t="s">
        <v>280</v>
      </c>
      <c r="B1070" s="64" t="s">
        <v>608</v>
      </c>
      <c r="C1070" s="65">
        <v>43870</v>
      </c>
      <c r="D1070" s="67">
        <v>0.31944444444444448</v>
      </c>
      <c r="E1070" s="65"/>
      <c r="F1070" s="67"/>
      <c r="G1070" s="66" t="s">
        <v>708</v>
      </c>
      <c r="H1070" s="84" t="s">
        <v>510</v>
      </c>
    </row>
    <row r="1071" spans="1:8" ht="14">
      <c r="A1071" s="68" t="s">
        <v>234</v>
      </c>
      <c r="B1071" s="64" t="s">
        <v>608</v>
      </c>
      <c r="C1071" s="65">
        <v>43870</v>
      </c>
      <c r="D1071" s="67">
        <v>0.31944444444444448</v>
      </c>
      <c r="E1071" s="65">
        <v>44237</v>
      </c>
      <c r="F1071" s="67">
        <v>0.54166666666666663</v>
      </c>
      <c r="G1071" s="66" t="s">
        <v>708</v>
      </c>
      <c r="H1071" s="84" t="s">
        <v>513</v>
      </c>
    </row>
    <row r="1072" spans="1:8" ht="14">
      <c r="A1072" s="68" t="s">
        <v>235</v>
      </c>
      <c r="B1072" s="64" t="s">
        <v>608</v>
      </c>
      <c r="C1072" s="65">
        <v>43870</v>
      </c>
      <c r="D1072" s="67">
        <v>0.31944444444444448</v>
      </c>
      <c r="E1072" s="65">
        <v>44237</v>
      </c>
      <c r="F1072" s="67">
        <v>0.54166666666666663</v>
      </c>
      <c r="G1072" s="66" t="s">
        <v>708</v>
      </c>
      <c r="H1072" s="84" t="s">
        <v>513</v>
      </c>
    </row>
    <row r="1073" spans="1:8" ht="14">
      <c r="A1073" s="68" t="s">
        <v>535</v>
      </c>
      <c r="B1073" s="64" t="s">
        <v>608</v>
      </c>
      <c r="C1073" s="65">
        <v>43870</v>
      </c>
      <c r="D1073" s="67">
        <v>0.31944444444444448</v>
      </c>
      <c r="E1073" s="65">
        <v>44237</v>
      </c>
      <c r="F1073" s="67">
        <v>0.54166666666666663</v>
      </c>
      <c r="G1073" s="66" t="s">
        <v>708</v>
      </c>
      <c r="H1073" s="84" t="s">
        <v>513</v>
      </c>
    </row>
    <row r="1074" spans="1:8" ht="14">
      <c r="A1074" s="68" t="s">
        <v>209</v>
      </c>
      <c r="B1074" s="64" t="s">
        <v>608</v>
      </c>
      <c r="C1074" s="65">
        <v>43870</v>
      </c>
      <c r="D1074" s="67">
        <v>0.31944444444444448</v>
      </c>
      <c r="E1074" s="65">
        <v>44237</v>
      </c>
      <c r="F1074" s="67">
        <v>0.54166666666666663</v>
      </c>
      <c r="G1074" s="66" t="s">
        <v>708</v>
      </c>
      <c r="H1074" s="84" t="s">
        <v>513</v>
      </c>
    </row>
    <row r="1075" spans="1:8" ht="14">
      <c r="A1075" s="68" t="s">
        <v>593</v>
      </c>
      <c r="B1075" s="64" t="s">
        <v>608</v>
      </c>
      <c r="C1075" s="65">
        <v>43870</v>
      </c>
      <c r="D1075" s="67">
        <v>0.31944444444444448</v>
      </c>
      <c r="E1075" s="65">
        <v>44237</v>
      </c>
      <c r="F1075" s="67">
        <v>0.54166666666666663</v>
      </c>
      <c r="G1075" s="66" t="s">
        <v>708</v>
      </c>
      <c r="H1075" s="84" t="s">
        <v>513</v>
      </c>
    </row>
    <row r="1076" spans="1:8" ht="14">
      <c r="A1076" s="68" t="s">
        <v>592</v>
      </c>
      <c r="B1076" s="64" t="s">
        <v>608</v>
      </c>
      <c r="C1076" s="65">
        <v>43870</v>
      </c>
      <c r="D1076" s="67">
        <v>0.31944444444444448</v>
      </c>
      <c r="E1076" s="65">
        <v>44237</v>
      </c>
      <c r="F1076" s="67">
        <v>0.54166666666666663</v>
      </c>
      <c r="G1076" s="66" t="s">
        <v>708</v>
      </c>
      <c r="H1076" s="84" t="s">
        <v>513</v>
      </c>
    </row>
    <row r="1077" spans="1:8" ht="14">
      <c r="A1077" s="68" t="s">
        <v>208</v>
      </c>
      <c r="B1077" s="64" t="s">
        <v>608</v>
      </c>
      <c r="C1077" s="65">
        <v>43870</v>
      </c>
      <c r="D1077" s="67">
        <v>0.41666666666666669</v>
      </c>
      <c r="E1077" s="65">
        <v>44241</v>
      </c>
      <c r="F1077" s="67">
        <v>0.90625</v>
      </c>
      <c r="G1077" s="66" t="s">
        <v>708</v>
      </c>
      <c r="H1077" s="84" t="s">
        <v>513</v>
      </c>
    </row>
    <row r="1078" spans="1:8" ht="14">
      <c r="A1078" s="68" t="s">
        <v>923</v>
      </c>
      <c r="B1078" s="64" t="s">
        <v>608</v>
      </c>
      <c r="C1078" s="65">
        <v>44237</v>
      </c>
      <c r="D1078" s="67">
        <v>0.61041666666666672</v>
      </c>
      <c r="E1078" s="65">
        <v>44238</v>
      </c>
      <c r="F1078" s="67">
        <v>0.33333333333333331</v>
      </c>
      <c r="G1078" s="66" t="s">
        <v>708</v>
      </c>
      <c r="H1078" s="84" t="s">
        <v>513</v>
      </c>
    </row>
    <row r="1079" spans="1:8" ht="14">
      <c r="A1079" s="68" t="s">
        <v>877</v>
      </c>
      <c r="B1079" s="64" t="s">
        <v>608</v>
      </c>
      <c r="C1079" s="65">
        <v>44237</v>
      </c>
      <c r="D1079" s="67">
        <v>0.61041666666666672</v>
      </c>
      <c r="E1079" s="65">
        <v>44238</v>
      </c>
      <c r="F1079" s="67">
        <v>0.33333333333333331</v>
      </c>
      <c r="G1079" s="66" t="s">
        <v>708</v>
      </c>
      <c r="H1079" s="84" t="s">
        <v>513</v>
      </c>
    </row>
    <row r="1080" spans="1:8" ht="14">
      <c r="A1080" s="68" t="s">
        <v>680</v>
      </c>
      <c r="B1080" s="64" t="s">
        <v>608</v>
      </c>
      <c r="C1080" s="65">
        <v>44237</v>
      </c>
      <c r="D1080" s="67">
        <v>0.61041666666666672</v>
      </c>
      <c r="E1080" s="65">
        <v>44238</v>
      </c>
      <c r="F1080" s="67">
        <v>0.33333333333333331</v>
      </c>
      <c r="G1080" s="66" t="s">
        <v>708</v>
      </c>
      <c r="H1080" s="84" t="s">
        <v>513</v>
      </c>
    </row>
    <row r="1081" spans="1:8" ht="14">
      <c r="A1081" s="68" t="s">
        <v>878</v>
      </c>
      <c r="B1081" s="64" t="s">
        <v>608</v>
      </c>
      <c r="C1081" s="65">
        <v>44237</v>
      </c>
      <c r="D1081" s="67">
        <v>0.61041666666666672</v>
      </c>
      <c r="E1081" s="65">
        <v>44238</v>
      </c>
      <c r="F1081" s="67">
        <v>0.33333333333333331</v>
      </c>
      <c r="G1081" s="66" t="s">
        <v>708</v>
      </c>
      <c r="H1081" s="84" t="s">
        <v>513</v>
      </c>
    </row>
    <row r="1082" spans="1:8" ht="14">
      <c r="A1082" s="68" t="s">
        <v>638</v>
      </c>
      <c r="B1082" s="64" t="s">
        <v>608</v>
      </c>
      <c r="C1082" s="65">
        <v>44237</v>
      </c>
      <c r="D1082" s="67">
        <v>0.61041666666666672</v>
      </c>
      <c r="E1082" s="65">
        <v>44238</v>
      </c>
      <c r="F1082" s="67">
        <v>0.33333333333333331</v>
      </c>
      <c r="G1082" s="66" t="s">
        <v>708</v>
      </c>
      <c r="H1082" s="84" t="s">
        <v>513</v>
      </c>
    </row>
    <row r="1083" spans="1:8" ht="14">
      <c r="A1083" s="68" t="s">
        <v>588</v>
      </c>
      <c r="B1083" s="64" t="s">
        <v>608</v>
      </c>
      <c r="C1083" s="65">
        <v>44237</v>
      </c>
      <c r="D1083" s="67">
        <v>0.61041666666666672</v>
      </c>
      <c r="E1083" s="65">
        <v>44238</v>
      </c>
      <c r="F1083" s="67">
        <v>0.33333333333333331</v>
      </c>
      <c r="G1083" s="66" t="s">
        <v>708</v>
      </c>
      <c r="H1083" s="84" t="s">
        <v>513</v>
      </c>
    </row>
    <row r="1084" spans="1:8" ht="14">
      <c r="A1084" s="68" t="s">
        <v>237</v>
      </c>
      <c r="B1084" s="64" t="s">
        <v>608</v>
      </c>
      <c r="C1084" s="65">
        <v>44239</v>
      </c>
      <c r="D1084" s="67">
        <v>0.67986111111111114</v>
      </c>
      <c r="E1084" s="65"/>
      <c r="F1084" s="67"/>
      <c r="G1084" s="66" t="s">
        <v>708</v>
      </c>
      <c r="H1084" s="84" t="s">
        <v>510</v>
      </c>
    </row>
    <row r="1085" spans="1:8" ht="14">
      <c r="A1085" s="68" t="s">
        <v>238</v>
      </c>
      <c r="B1085" s="64" t="s">
        <v>608</v>
      </c>
      <c r="C1085" s="65">
        <v>44239</v>
      </c>
      <c r="D1085" s="67">
        <v>0.67986111111111114</v>
      </c>
      <c r="E1085" s="65">
        <v>44241</v>
      </c>
      <c r="F1085" s="67">
        <v>0.90625</v>
      </c>
      <c r="G1085" s="66" t="s">
        <v>708</v>
      </c>
      <c r="H1085" s="84" t="s">
        <v>513</v>
      </c>
    </row>
    <row r="1086" spans="1:8" ht="14">
      <c r="A1086" s="68" t="s">
        <v>252</v>
      </c>
      <c r="B1086" s="64" t="s">
        <v>608</v>
      </c>
      <c r="C1086" s="65">
        <v>44239</v>
      </c>
      <c r="D1086" s="67">
        <v>0.67986111111111114</v>
      </c>
      <c r="E1086" s="65">
        <v>44241</v>
      </c>
      <c r="F1086" s="67">
        <v>0.90625</v>
      </c>
      <c r="G1086" s="66" t="s">
        <v>708</v>
      </c>
      <c r="H1086" s="84" t="s">
        <v>513</v>
      </c>
    </row>
    <row r="1087" spans="1:8" ht="14">
      <c r="A1087" s="68" t="s">
        <v>654</v>
      </c>
      <c r="B1087" s="64" t="s">
        <v>608</v>
      </c>
      <c r="C1087" s="65">
        <v>44239</v>
      </c>
      <c r="D1087" s="67">
        <v>0.67986111111111114</v>
      </c>
      <c r="E1087" s="65">
        <v>44241</v>
      </c>
      <c r="F1087" s="67">
        <v>0.90625</v>
      </c>
      <c r="G1087" s="66" t="s">
        <v>708</v>
      </c>
      <c r="H1087" s="84" t="s">
        <v>513</v>
      </c>
    </row>
    <row r="1088" spans="1:8" ht="14">
      <c r="A1088" s="68" t="s">
        <v>633</v>
      </c>
      <c r="B1088" s="64" t="s">
        <v>608</v>
      </c>
      <c r="C1088" s="65">
        <v>44239</v>
      </c>
      <c r="D1088" s="67">
        <v>0.99930555555555556</v>
      </c>
      <c r="E1088" s="65">
        <v>44240</v>
      </c>
      <c r="F1088" s="67">
        <v>0.625</v>
      </c>
      <c r="G1088" s="66" t="s">
        <v>708</v>
      </c>
      <c r="H1088" s="84" t="s">
        <v>513</v>
      </c>
    </row>
    <row r="1089" spans="1:8" ht="14">
      <c r="A1089" s="68" t="s">
        <v>236</v>
      </c>
      <c r="B1089" s="64" t="s">
        <v>608</v>
      </c>
      <c r="C1089" s="65">
        <v>44243</v>
      </c>
      <c r="D1089" s="67">
        <v>0.40208333333333335</v>
      </c>
      <c r="E1089" s="65"/>
      <c r="F1089" s="67"/>
      <c r="G1089" s="66" t="s">
        <v>708</v>
      </c>
      <c r="H1089" s="84" t="s">
        <v>510</v>
      </c>
    </row>
    <row r="1090" spans="1:8" ht="14">
      <c r="A1090" s="68" t="s">
        <v>247</v>
      </c>
      <c r="B1090" s="64" t="s">
        <v>608</v>
      </c>
      <c r="C1090" s="65">
        <v>44243</v>
      </c>
      <c r="D1090" s="67">
        <v>5.486111111111111E-2</v>
      </c>
      <c r="E1090" s="65">
        <v>44245</v>
      </c>
      <c r="F1090" s="67">
        <v>0.4861111111111111</v>
      </c>
      <c r="G1090" s="66" t="s">
        <v>708</v>
      </c>
      <c r="H1090" s="84" t="s">
        <v>513</v>
      </c>
    </row>
    <row r="1091" spans="1:8" ht="14">
      <c r="A1091" s="68" t="s">
        <v>550</v>
      </c>
      <c r="B1091" s="64" t="s">
        <v>608</v>
      </c>
      <c r="C1091" s="65">
        <v>44243</v>
      </c>
      <c r="D1091" s="67">
        <v>5.486111111111111E-2</v>
      </c>
      <c r="E1091" s="65"/>
      <c r="F1091" s="67"/>
      <c r="G1091" s="66" t="s">
        <v>708</v>
      </c>
      <c r="H1091" s="84" t="s">
        <v>510</v>
      </c>
    </row>
    <row r="1092" spans="1:8" ht="14">
      <c r="A1092" s="68" t="s">
        <v>529</v>
      </c>
      <c r="B1092" s="64" t="s">
        <v>608</v>
      </c>
      <c r="C1092" s="65">
        <v>44244</v>
      </c>
      <c r="D1092" s="67">
        <v>0.5</v>
      </c>
      <c r="E1092" s="65"/>
      <c r="F1092" s="67"/>
      <c r="G1092" s="66" t="s">
        <v>708</v>
      </c>
      <c r="H1092" s="84" t="s">
        <v>510</v>
      </c>
    </row>
    <row r="1093" spans="1:8" ht="14">
      <c r="A1093" s="68" t="s">
        <v>247</v>
      </c>
      <c r="B1093" s="64" t="s">
        <v>608</v>
      </c>
      <c r="C1093" s="65">
        <v>44246</v>
      </c>
      <c r="D1093" s="67">
        <v>0.67569444444444438</v>
      </c>
      <c r="E1093" s="65">
        <v>44247</v>
      </c>
      <c r="F1093" s="67">
        <v>0.65208333333333335</v>
      </c>
      <c r="G1093" s="66" t="s">
        <v>708</v>
      </c>
      <c r="H1093" s="84" t="s">
        <v>513</v>
      </c>
    </row>
    <row r="1094" spans="1:8" ht="14">
      <c r="A1094" s="68" t="s">
        <v>686</v>
      </c>
      <c r="B1094" s="64" t="s">
        <v>608</v>
      </c>
      <c r="C1094" s="65">
        <v>44249</v>
      </c>
      <c r="D1094" s="67">
        <v>2.7083333333333334E-2</v>
      </c>
      <c r="E1094" s="65">
        <v>44249</v>
      </c>
      <c r="F1094" s="67">
        <v>0.39583333333333331</v>
      </c>
      <c r="G1094" s="66" t="s">
        <v>708</v>
      </c>
      <c r="H1094" s="84" t="s">
        <v>513</v>
      </c>
    </row>
    <row r="1095" spans="1:8" ht="14">
      <c r="A1095" s="68" t="s">
        <v>1018</v>
      </c>
      <c r="B1095" s="64" t="s">
        <v>608</v>
      </c>
      <c r="C1095" s="65">
        <v>44249</v>
      </c>
      <c r="D1095" s="67">
        <v>4.0972222222222222E-2</v>
      </c>
      <c r="E1095" s="65">
        <v>44249</v>
      </c>
      <c r="F1095" s="67">
        <v>0.30763888888888891</v>
      </c>
      <c r="G1095" s="66" t="s">
        <v>708</v>
      </c>
      <c r="H1095" s="84" t="s">
        <v>513</v>
      </c>
    </row>
    <row r="1096" spans="1:8" ht="14">
      <c r="A1096" s="68" t="s">
        <v>187</v>
      </c>
      <c r="B1096" s="64" t="s">
        <v>608</v>
      </c>
      <c r="C1096" s="65">
        <v>44249</v>
      </c>
      <c r="D1096" s="67">
        <v>0.67986111111111114</v>
      </c>
      <c r="E1096" s="65">
        <v>44250</v>
      </c>
      <c r="F1096" s="67">
        <v>0.67986111111111114</v>
      </c>
      <c r="G1096" s="66" t="s">
        <v>708</v>
      </c>
      <c r="H1096" s="84" t="s">
        <v>513</v>
      </c>
    </row>
    <row r="1097" spans="1:8" ht="14">
      <c r="A1097" s="68" t="s">
        <v>253</v>
      </c>
      <c r="B1097" s="64" t="s">
        <v>608</v>
      </c>
      <c r="C1097" s="65">
        <v>44249</v>
      </c>
      <c r="D1097" s="67">
        <v>0.26319444444444445</v>
      </c>
      <c r="E1097" s="65">
        <v>44250</v>
      </c>
      <c r="F1097" s="67">
        <v>0.47222222222222227</v>
      </c>
      <c r="G1097" s="66" t="s">
        <v>708</v>
      </c>
      <c r="H1097" s="84" t="s">
        <v>513</v>
      </c>
    </row>
    <row r="1098" spans="1:8" ht="14">
      <c r="A1098" s="68" t="s">
        <v>517</v>
      </c>
      <c r="B1098" s="64" t="s">
        <v>608</v>
      </c>
      <c r="C1098" s="65">
        <v>44249</v>
      </c>
      <c r="D1098" s="67">
        <v>0.26319444444444445</v>
      </c>
      <c r="E1098" s="65">
        <v>44250</v>
      </c>
      <c r="F1098" s="67">
        <v>0.47222222222222227</v>
      </c>
      <c r="G1098" s="66" t="s">
        <v>708</v>
      </c>
      <c r="H1098" s="84" t="s">
        <v>513</v>
      </c>
    </row>
    <row r="1099" spans="1:8" ht="14">
      <c r="A1099" s="68" t="s">
        <v>188</v>
      </c>
      <c r="B1099" s="64" t="s">
        <v>608</v>
      </c>
      <c r="C1099" s="65">
        <v>44252</v>
      </c>
      <c r="D1099" s="67">
        <v>5.486111111111111E-2</v>
      </c>
      <c r="E1099" s="65">
        <v>44252</v>
      </c>
      <c r="F1099" s="67">
        <v>0.33333333333333331</v>
      </c>
      <c r="G1099" s="66" t="s">
        <v>708</v>
      </c>
      <c r="H1099" s="84" t="s">
        <v>513</v>
      </c>
    </row>
    <row r="1100" spans="1:8" ht="14">
      <c r="A1100" s="68" t="s">
        <v>559</v>
      </c>
      <c r="B1100" s="64" t="s">
        <v>608</v>
      </c>
      <c r="C1100" s="65">
        <v>44252</v>
      </c>
      <c r="D1100" s="67">
        <v>5.486111111111111E-2</v>
      </c>
      <c r="E1100" s="65">
        <v>44252</v>
      </c>
      <c r="F1100" s="67">
        <v>0.33333333333333331</v>
      </c>
      <c r="G1100" s="66" t="s">
        <v>708</v>
      </c>
      <c r="H1100" s="84" t="s">
        <v>513</v>
      </c>
    </row>
    <row r="1101" spans="1:8" ht="14">
      <c r="A1101" s="68" t="s">
        <v>289</v>
      </c>
      <c r="B1101" s="64" t="s">
        <v>608</v>
      </c>
      <c r="C1101" s="65">
        <v>44252</v>
      </c>
      <c r="D1101" s="67">
        <v>5.486111111111111E-2</v>
      </c>
      <c r="E1101" s="65">
        <v>44252</v>
      </c>
      <c r="F1101" s="67">
        <v>0.33333333333333331</v>
      </c>
      <c r="G1101" s="66" t="s">
        <v>708</v>
      </c>
      <c r="H1101" s="84" t="s">
        <v>513</v>
      </c>
    </row>
    <row r="1102" spans="1:8" ht="14">
      <c r="A1102" s="68" t="s">
        <v>224</v>
      </c>
      <c r="B1102" s="64" t="s">
        <v>608</v>
      </c>
      <c r="C1102" s="65">
        <v>44252</v>
      </c>
      <c r="D1102" s="67">
        <v>5.486111111111111E-2</v>
      </c>
      <c r="E1102" s="65">
        <v>44252</v>
      </c>
      <c r="F1102" s="67">
        <v>0.33333333333333331</v>
      </c>
      <c r="G1102" s="66" t="s">
        <v>708</v>
      </c>
      <c r="H1102" s="84" t="s">
        <v>513</v>
      </c>
    </row>
    <row r="1103" spans="1:8" ht="14">
      <c r="A1103" s="68" t="s">
        <v>679</v>
      </c>
      <c r="B1103" s="64" t="s">
        <v>608</v>
      </c>
      <c r="C1103" s="65">
        <v>44252</v>
      </c>
      <c r="D1103" s="67">
        <v>0.61041666666666672</v>
      </c>
      <c r="E1103" s="65">
        <v>44253</v>
      </c>
      <c r="F1103" s="67">
        <v>0.25</v>
      </c>
      <c r="G1103" s="66" t="s">
        <v>708</v>
      </c>
      <c r="H1103" s="84" t="s">
        <v>513</v>
      </c>
    </row>
    <row r="1104" spans="1:8" ht="14">
      <c r="A1104" s="68" t="s">
        <v>217</v>
      </c>
      <c r="B1104" s="64" t="s">
        <v>608</v>
      </c>
      <c r="C1104" s="65">
        <v>44253</v>
      </c>
      <c r="D1104" s="67">
        <v>5.4166666666666669E-2</v>
      </c>
      <c r="E1104" s="65">
        <v>44253</v>
      </c>
      <c r="F1104" s="67">
        <v>0.42986111111111108</v>
      </c>
      <c r="G1104" s="66" t="s">
        <v>708</v>
      </c>
      <c r="H1104" s="84" t="s">
        <v>513</v>
      </c>
    </row>
    <row r="1105" spans="1:8" ht="14">
      <c r="A1105" s="68" t="s">
        <v>556</v>
      </c>
      <c r="B1105" s="64" t="s">
        <v>608</v>
      </c>
      <c r="C1105" s="65">
        <v>44253</v>
      </c>
      <c r="D1105" s="67">
        <v>5.4166666666666669E-2</v>
      </c>
      <c r="E1105" s="65">
        <v>44253</v>
      </c>
      <c r="F1105" s="67">
        <v>0.42986111111111108</v>
      </c>
      <c r="G1105" s="66" t="s">
        <v>708</v>
      </c>
      <c r="H1105" s="84" t="s">
        <v>513</v>
      </c>
    </row>
    <row r="1106" spans="1:8" ht="14">
      <c r="A1106" s="68" t="s">
        <v>648</v>
      </c>
      <c r="B1106" s="64" t="s">
        <v>608</v>
      </c>
      <c r="C1106" s="65">
        <v>44254</v>
      </c>
      <c r="D1106" s="67">
        <v>0.81458333333333333</v>
      </c>
      <c r="E1106" s="65">
        <v>44255</v>
      </c>
      <c r="F1106" s="67">
        <v>0.3923611111111111</v>
      </c>
      <c r="G1106" s="66" t="s">
        <v>708</v>
      </c>
      <c r="H1106" s="84" t="s">
        <v>513</v>
      </c>
    </row>
    <row r="1107" spans="1:8" ht="14">
      <c r="A1107" s="68" t="s">
        <v>718</v>
      </c>
      <c r="B1107" s="64" t="s">
        <v>608</v>
      </c>
      <c r="C1107" s="65">
        <v>44254</v>
      </c>
      <c r="D1107" s="67">
        <v>0.81458333333333333</v>
      </c>
      <c r="E1107" s="65">
        <v>44255</v>
      </c>
      <c r="F1107" s="67">
        <v>0.3923611111111111</v>
      </c>
      <c r="G1107" s="66" t="s">
        <v>708</v>
      </c>
      <c r="H1107" s="84" t="s">
        <v>513</v>
      </c>
    </row>
    <row r="1108" spans="1:8" ht="14">
      <c r="A1108" s="68" t="s">
        <v>684</v>
      </c>
      <c r="B1108" s="64" t="s">
        <v>608</v>
      </c>
      <c r="C1108" s="65">
        <v>44254</v>
      </c>
      <c r="D1108" s="67">
        <v>0.81458333333333333</v>
      </c>
      <c r="E1108" s="65">
        <v>44255</v>
      </c>
      <c r="F1108" s="67">
        <v>0.3923611111111111</v>
      </c>
      <c r="G1108" s="66" t="s">
        <v>708</v>
      </c>
      <c r="H1108" s="84" t="s">
        <v>513</v>
      </c>
    </row>
    <row r="1109" spans="1:8" ht="14">
      <c r="A1109" s="68" t="s">
        <v>593</v>
      </c>
      <c r="B1109" s="64" t="s">
        <v>608</v>
      </c>
      <c r="C1109" s="65">
        <v>44255</v>
      </c>
      <c r="D1109" s="67">
        <v>6.805555555555555E-2</v>
      </c>
      <c r="E1109" s="65"/>
      <c r="F1109" s="67"/>
      <c r="G1109" s="66" t="s">
        <v>708</v>
      </c>
      <c r="H1109" s="84" t="s">
        <v>510</v>
      </c>
    </row>
    <row r="1110" spans="1:8" ht="14">
      <c r="A1110" s="68" t="s">
        <v>851</v>
      </c>
      <c r="B1110" s="64" t="s">
        <v>601</v>
      </c>
      <c r="C1110" s="65">
        <v>44257</v>
      </c>
      <c r="D1110" s="67">
        <v>0.70833333333333337</v>
      </c>
      <c r="E1110" s="65">
        <v>44258</v>
      </c>
      <c r="F1110" s="67">
        <v>0.25</v>
      </c>
      <c r="G1110" s="66" t="s">
        <v>708</v>
      </c>
      <c r="H1110" s="84" t="s">
        <v>513</v>
      </c>
    </row>
    <row r="1111" spans="1:8" ht="14">
      <c r="A1111" s="68" t="s">
        <v>801</v>
      </c>
      <c r="B1111" s="64" t="s">
        <v>601</v>
      </c>
      <c r="C1111" s="65">
        <v>44257</v>
      </c>
      <c r="D1111" s="67">
        <v>0.70833333333333337</v>
      </c>
      <c r="E1111" s="65">
        <v>44258</v>
      </c>
      <c r="F1111" s="67">
        <v>0.25</v>
      </c>
      <c r="G1111" s="66" t="s">
        <v>708</v>
      </c>
      <c r="H1111" s="84" t="s">
        <v>513</v>
      </c>
    </row>
    <row r="1112" spans="1:8" ht="14">
      <c r="A1112" s="68" t="s">
        <v>643</v>
      </c>
      <c r="B1112" s="64" t="s">
        <v>601</v>
      </c>
      <c r="C1112" s="65">
        <v>44267</v>
      </c>
      <c r="D1112" s="67">
        <v>0.41666666666666669</v>
      </c>
      <c r="E1112" s="65"/>
      <c r="F1112" s="67"/>
      <c r="G1112" s="66" t="s">
        <v>708</v>
      </c>
      <c r="H1112" s="84" t="s">
        <v>510</v>
      </c>
    </row>
    <row r="1113" spans="1:8" ht="14">
      <c r="A1113" s="68" t="s">
        <v>610</v>
      </c>
      <c r="B1113" s="64" t="s">
        <v>601</v>
      </c>
      <c r="C1113" s="65">
        <v>44270</v>
      </c>
      <c r="D1113" s="67">
        <v>0.59652777777777777</v>
      </c>
      <c r="E1113" s="65"/>
      <c r="F1113" s="67"/>
      <c r="G1113" s="66" t="s">
        <v>708</v>
      </c>
      <c r="H1113" s="84" t="s">
        <v>510</v>
      </c>
    </row>
    <row r="1114" spans="1:8" ht="14">
      <c r="A1114" s="68" t="s">
        <v>607</v>
      </c>
      <c r="B1114" s="64" t="s">
        <v>601</v>
      </c>
      <c r="C1114" s="65">
        <v>44270</v>
      </c>
      <c r="D1114" s="67">
        <v>0.99930555555555556</v>
      </c>
      <c r="E1114" s="65">
        <v>44271</v>
      </c>
      <c r="F1114" s="67">
        <v>0.30555555555555552</v>
      </c>
      <c r="G1114" s="66" t="s">
        <v>708</v>
      </c>
      <c r="H1114" s="84" t="s">
        <v>513</v>
      </c>
    </row>
    <row r="1115" spans="1:8" ht="14">
      <c r="A1115" s="68" t="s">
        <v>589</v>
      </c>
      <c r="B1115" s="64" t="s">
        <v>601</v>
      </c>
      <c r="C1115" s="65">
        <v>44270</v>
      </c>
      <c r="D1115" s="67">
        <v>0.99930555555555556</v>
      </c>
      <c r="E1115" s="65">
        <v>44271</v>
      </c>
      <c r="F1115" s="67">
        <v>0.30555555555555552</v>
      </c>
      <c r="G1115" s="66" t="s">
        <v>708</v>
      </c>
      <c r="H1115" s="84" t="s">
        <v>513</v>
      </c>
    </row>
    <row r="1116" spans="1:8" ht="14">
      <c r="A1116" s="68"/>
      <c r="B1116" s="64"/>
      <c r="C1116" s="65"/>
      <c r="D1116" s="67"/>
      <c r="E1116" s="65"/>
      <c r="F1116" s="67"/>
      <c r="G1116" s="66"/>
      <c r="H1116" s="84"/>
    </row>
    <row r="1117" spans="1:8" ht="14">
      <c r="A1117" s="68"/>
      <c r="B1117" s="64"/>
      <c r="C1117" s="65"/>
      <c r="D1117" s="67"/>
      <c r="E1117" s="65"/>
      <c r="F1117" s="67"/>
      <c r="G1117" s="66"/>
      <c r="H1117" s="84"/>
    </row>
    <row r="1118" spans="1:8" ht="14">
      <c r="A1118" s="68"/>
      <c r="B1118" s="64"/>
      <c r="C1118" s="65"/>
      <c r="D1118" s="67"/>
      <c r="E1118" s="65"/>
      <c r="F1118" s="67"/>
      <c r="G1118" s="66"/>
      <c r="H1118" s="84"/>
    </row>
    <row r="1119" spans="1:8" ht="14">
      <c r="A1119" s="68"/>
      <c r="B1119" s="64"/>
      <c r="C1119" s="65"/>
      <c r="D1119" s="67"/>
      <c r="E1119" s="65"/>
      <c r="F1119" s="67"/>
      <c r="G1119" s="66"/>
      <c r="H1119" s="84"/>
    </row>
    <row r="1120" spans="1:8" ht="14">
      <c r="A1120" s="68"/>
      <c r="B1120" s="64"/>
      <c r="C1120" s="65"/>
      <c r="D1120" s="67"/>
      <c r="E1120" s="65"/>
      <c r="F1120" s="67"/>
      <c r="G1120" s="66"/>
      <c r="H1120" s="84"/>
    </row>
    <row r="1121" spans="1:8" ht="14">
      <c r="A1121" s="68"/>
      <c r="B1121" s="64"/>
      <c r="C1121" s="65"/>
      <c r="D1121" s="67"/>
      <c r="E1121" s="65"/>
      <c r="F1121" s="67"/>
      <c r="G1121" s="66"/>
      <c r="H1121" s="84"/>
    </row>
    <row r="1122" spans="1:8" ht="14">
      <c r="A1122" s="68"/>
      <c r="B1122" s="64"/>
      <c r="C1122" s="65"/>
      <c r="D1122" s="67"/>
      <c r="E1122" s="65"/>
      <c r="F1122" s="67"/>
      <c r="G1122" s="66"/>
      <c r="H1122" s="84"/>
    </row>
    <row r="1123" spans="1:8" ht="14">
      <c r="A1123" s="68"/>
      <c r="B1123" s="64"/>
      <c r="C1123" s="65"/>
      <c r="D1123" s="67"/>
      <c r="E1123" s="65"/>
      <c r="F1123" s="67"/>
      <c r="G1123" s="66"/>
      <c r="H1123" s="84"/>
    </row>
    <row r="1124" spans="1:8" ht="14">
      <c r="A1124" s="68"/>
      <c r="B1124" s="64"/>
      <c r="C1124" s="65"/>
      <c r="D1124" s="67"/>
      <c r="E1124" s="65"/>
      <c r="F1124" s="67"/>
      <c r="G1124" s="66"/>
      <c r="H1124" s="84"/>
    </row>
    <row r="1125" spans="1:8" ht="14">
      <c r="A1125" s="68"/>
      <c r="B1125" s="64"/>
      <c r="C1125" s="65"/>
      <c r="D1125" s="67"/>
      <c r="E1125" s="65"/>
      <c r="F1125" s="67"/>
      <c r="G1125" s="66"/>
      <c r="H1125" s="84"/>
    </row>
    <row r="1126" spans="1:8" ht="14">
      <c r="A1126" s="68"/>
      <c r="B1126" s="64"/>
      <c r="C1126" s="65"/>
      <c r="D1126" s="67"/>
      <c r="E1126" s="65"/>
      <c r="F1126" s="67"/>
      <c r="G1126" s="66"/>
      <c r="H1126" s="84"/>
    </row>
    <row r="1127" spans="1:8" ht="14">
      <c r="A1127" s="68"/>
      <c r="B1127" s="64"/>
      <c r="C1127" s="65"/>
      <c r="D1127" s="67"/>
      <c r="E1127" s="65"/>
      <c r="F1127" s="67"/>
      <c r="G1127" s="66"/>
      <c r="H1127" s="84"/>
    </row>
    <row r="1128" spans="1:8">
      <c r="H1128" s="57" t="s">
        <v>992</v>
      </c>
    </row>
  </sheetData>
  <autoFilter ref="A5:I1112" xr:uid="{00000000-0009-0000-0000-00003E000000}"/>
  <mergeCells count="1">
    <mergeCell ref="A2:H3"/>
  </mergeCells>
  <phoneticPr fontId="93" type="noConversion"/>
  <conditionalFormatting sqref="A435">
    <cfRule type="duplicateValues" dxfId="2791" priority="2512"/>
  </conditionalFormatting>
  <conditionalFormatting sqref="A436">
    <cfRule type="duplicateValues" dxfId="2790" priority="2455"/>
  </conditionalFormatting>
  <conditionalFormatting sqref="A483">
    <cfRule type="duplicateValues" dxfId="2789" priority="1110"/>
  </conditionalFormatting>
  <conditionalFormatting sqref="A437">
    <cfRule type="duplicateValues" dxfId="2788" priority="909"/>
  </conditionalFormatting>
  <conditionalFormatting sqref="A438">
    <cfRule type="duplicateValues" dxfId="2787" priority="852"/>
  </conditionalFormatting>
  <conditionalFormatting sqref="A485">
    <cfRule type="duplicateValues" dxfId="2786" priority="459"/>
  </conditionalFormatting>
  <conditionalFormatting sqref="A491:A494">
    <cfRule type="duplicateValues" dxfId="2785" priority="402"/>
  </conditionalFormatting>
  <conditionalFormatting sqref="A495:A607 A6:A490">
    <cfRule type="duplicateValues" dxfId="2784" priority="4111"/>
  </conditionalFormatting>
  <conditionalFormatting sqref="A608">
    <cfRule type="duplicateValues" dxfId="2783" priority="281"/>
  </conditionalFormatting>
  <conditionalFormatting sqref="A609">
    <cfRule type="duplicateValues" dxfId="2782" priority="279"/>
  </conditionalFormatting>
  <conditionalFormatting sqref="A610">
    <cfRule type="duplicateValues" dxfId="2781" priority="277"/>
  </conditionalFormatting>
  <conditionalFormatting sqref="A611:A612">
    <cfRule type="duplicateValues" dxfId="2780" priority="275"/>
  </conditionalFormatting>
  <conditionalFormatting sqref="A613">
    <cfRule type="duplicateValues" dxfId="2779" priority="273"/>
  </conditionalFormatting>
  <conditionalFormatting sqref="A614:A628">
    <cfRule type="duplicateValues" dxfId="2778" priority="271"/>
  </conditionalFormatting>
  <conditionalFormatting sqref="A629:A662 A664 A666:A677">
    <cfRule type="duplicateValues" dxfId="2777" priority="4112"/>
  </conditionalFormatting>
  <conditionalFormatting sqref="A663">
    <cfRule type="duplicateValues" dxfId="2776" priority="258"/>
  </conditionalFormatting>
  <conditionalFormatting sqref="A665">
    <cfRule type="duplicateValues" dxfId="2775" priority="255"/>
  </conditionalFormatting>
  <conditionalFormatting sqref="A678:A687 A690 A692:A706">
    <cfRule type="duplicateValues" dxfId="2774" priority="250"/>
  </conditionalFormatting>
  <conditionalFormatting sqref="A688">
    <cfRule type="duplicateValues" dxfId="2773" priority="241"/>
  </conditionalFormatting>
  <conditionalFormatting sqref="A689">
    <cfRule type="duplicateValues" dxfId="2772" priority="239"/>
  </conditionalFormatting>
  <conditionalFormatting sqref="A691">
    <cfRule type="duplicateValues" dxfId="2771" priority="236"/>
  </conditionalFormatting>
  <conditionalFormatting sqref="A697">
    <cfRule type="duplicateValues" dxfId="2770" priority="224"/>
  </conditionalFormatting>
  <conditionalFormatting sqref="A707:A733">
    <cfRule type="duplicateValues" dxfId="2769" priority="4116"/>
  </conditionalFormatting>
  <conditionalFormatting sqref="A734">
    <cfRule type="duplicateValues" dxfId="2768" priority="170"/>
  </conditionalFormatting>
  <conditionalFormatting sqref="A735:A739">
    <cfRule type="duplicateValues" dxfId="2767" priority="168"/>
  </conditionalFormatting>
  <conditionalFormatting sqref="A740">
    <cfRule type="duplicateValues" dxfId="2766" priority="166"/>
  </conditionalFormatting>
  <conditionalFormatting sqref="A741:A755">
    <cfRule type="duplicateValues" dxfId="2765" priority="4117"/>
  </conditionalFormatting>
  <conditionalFormatting sqref="A869 A756:A842">
    <cfRule type="duplicateValues" dxfId="2764" priority="4127"/>
  </conditionalFormatting>
  <conditionalFormatting sqref="A850">
    <cfRule type="duplicateValues" dxfId="2763" priority="153"/>
  </conditionalFormatting>
  <conditionalFormatting sqref="A849">
    <cfRule type="duplicateValues" dxfId="2762" priority="151"/>
  </conditionalFormatting>
  <conditionalFormatting sqref="A847:A848">
    <cfRule type="duplicateValues" dxfId="2761" priority="149"/>
  </conditionalFormatting>
  <conditionalFormatting sqref="A846">
    <cfRule type="duplicateValues" dxfId="2760" priority="147"/>
  </conditionalFormatting>
  <conditionalFormatting sqref="A845">
    <cfRule type="duplicateValues" dxfId="2759" priority="145"/>
  </conditionalFormatting>
  <conditionalFormatting sqref="A844">
    <cfRule type="duplicateValues" dxfId="2758" priority="143"/>
  </conditionalFormatting>
  <conditionalFormatting sqref="A843">
    <cfRule type="duplicateValues" dxfId="2757" priority="141"/>
  </conditionalFormatting>
  <conditionalFormatting sqref="A868">
    <cfRule type="duplicateValues" dxfId="2756" priority="138"/>
  </conditionalFormatting>
  <conditionalFormatting sqref="A867">
    <cfRule type="duplicateValues" dxfId="2755" priority="136"/>
  </conditionalFormatting>
  <conditionalFormatting sqref="A866">
    <cfRule type="duplicateValues" dxfId="2754" priority="134"/>
  </conditionalFormatting>
  <conditionalFormatting sqref="A861">
    <cfRule type="duplicateValues" dxfId="2753" priority="130"/>
  </conditionalFormatting>
  <conditionalFormatting sqref="A860">
    <cfRule type="duplicateValues" dxfId="2752" priority="128"/>
  </conditionalFormatting>
  <conditionalFormatting sqref="A859">
    <cfRule type="duplicateValues" dxfId="2751" priority="126"/>
  </conditionalFormatting>
  <conditionalFormatting sqref="A858">
    <cfRule type="duplicateValues" dxfId="2750" priority="124"/>
  </conditionalFormatting>
  <conditionalFormatting sqref="A857">
    <cfRule type="duplicateValues" dxfId="2749" priority="122"/>
  </conditionalFormatting>
  <conditionalFormatting sqref="A856">
    <cfRule type="duplicateValues" dxfId="2748" priority="120"/>
  </conditionalFormatting>
  <conditionalFormatting sqref="A855">
    <cfRule type="duplicateValues" dxfId="2747" priority="118"/>
  </conditionalFormatting>
  <conditionalFormatting sqref="A854">
    <cfRule type="duplicateValues" dxfId="2746" priority="116"/>
  </conditionalFormatting>
  <conditionalFormatting sqref="A853">
    <cfRule type="duplicateValues" dxfId="2745" priority="114"/>
  </conditionalFormatting>
  <conditionalFormatting sqref="A852">
    <cfRule type="duplicateValues" dxfId="2744" priority="112"/>
  </conditionalFormatting>
  <conditionalFormatting sqref="A851">
    <cfRule type="duplicateValues" dxfId="2743" priority="110"/>
  </conditionalFormatting>
  <conditionalFormatting sqref="A865">
    <cfRule type="duplicateValues" dxfId="2742" priority="107"/>
  </conditionalFormatting>
  <conditionalFormatting sqref="A864">
    <cfRule type="duplicateValues" dxfId="2741" priority="105"/>
  </conditionalFormatting>
  <conditionalFormatting sqref="A863">
    <cfRule type="duplicateValues" dxfId="2740" priority="103"/>
  </conditionalFormatting>
  <conditionalFormatting sqref="A862">
    <cfRule type="duplicateValues" dxfId="2739" priority="101"/>
  </conditionalFormatting>
  <conditionalFormatting sqref="A870:A890">
    <cfRule type="duplicateValues" dxfId="2738" priority="99"/>
  </conditionalFormatting>
  <conditionalFormatting sqref="A891:A944">
    <cfRule type="duplicateValues" dxfId="2737" priority="96"/>
  </conditionalFormatting>
  <conditionalFormatting sqref="A945:A949 A952:A990">
    <cfRule type="duplicateValues" dxfId="2736" priority="52"/>
  </conditionalFormatting>
  <conditionalFormatting sqref="A950:A951">
    <cfRule type="duplicateValues" dxfId="2735" priority="50"/>
  </conditionalFormatting>
  <conditionalFormatting sqref="A991:A994">
    <cfRule type="duplicateValues" dxfId="2734" priority="44"/>
  </conditionalFormatting>
  <conditionalFormatting sqref="A1034:A1050">
    <cfRule type="duplicateValues" dxfId="2733" priority="4128"/>
  </conditionalFormatting>
  <conditionalFormatting sqref="A995:A1033">
    <cfRule type="duplicateValues" dxfId="2732" priority="4129"/>
  </conditionalFormatting>
  <dataValidations count="1">
    <dataValidation type="list" allowBlank="1" showInputMessage="1" showErrorMessage="1" sqref="H6:H289" xr:uid="{00000000-0002-0000-3E00-000000000000}">
      <formula1>$K$2:$K$3</formula1>
    </dataValidation>
  </dataValidations>
  <pageMargins left="0.7" right="0.7" top="0.75" bottom="0.75" header="0.3" footer="0.3"/>
  <pageSetup orientation="portrait" r:id="rId1"/>
  <headerFooter>
    <oddFooter>&amp;C_x000D_&amp;1#&amp;"Calibri"&amp;10&amp;K000000 SLB-Private</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3349" operator="containsText" id="{BB43946A-8967-4D94-AD8B-5F5ED52E1522}">
            <xm:f>NOT(ISERROR(SEARCH($K$2,H6)))</xm:f>
            <xm:f>$K$2</xm:f>
            <x14:dxf>
              <font>
                <b val="0"/>
                <i val="0"/>
                <color rgb="FFFF0000"/>
              </font>
              <numFmt numFmtId="30" formatCode="@"/>
              <fill>
                <patternFill patternType="none">
                  <bgColor auto="1"/>
                </patternFill>
              </fill>
            </x14:dxf>
          </x14:cfRule>
          <xm:sqref>H6:H9 H11:H71 H85:H115 H149:H153 H164:H166 H155:H161 H183:H184 H207:H214 H194:H200 H254 H313:H320 H585:H603 H503:H573 H606:H608 H647:H649 H629:H645 H717 H722 H290:H311 H755:H838 H840:H842 H1011:H1030 H1034:H1051</xm:sqref>
        </x14:conditionalFormatting>
        <x14:conditionalFormatting xmlns:xm="http://schemas.microsoft.com/office/excel/2006/main">
          <x14:cfRule type="containsText" priority="3202" operator="containsText" id="{A0991F7A-584B-41C2-82DF-A9ED08E607C8}">
            <xm:f>NOT(ISERROR(SEARCH($K$2,H6)))</xm:f>
            <xm:f>$K$2</xm:f>
            <x14:dxf>
              <font>
                <b val="0"/>
                <i val="0"/>
                <color rgb="FFFF0000"/>
              </font>
              <numFmt numFmtId="30" formatCode="@"/>
              <fill>
                <patternFill patternType="none">
                  <bgColor auto="1"/>
                </patternFill>
              </fill>
            </x14:dxf>
          </x14:cfRule>
          <xm:sqref>H6:H8</xm:sqref>
        </x14:conditionalFormatting>
        <x14:conditionalFormatting xmlns:xm="http://schemas.microsoft.com/office/excel/2006/main">
          <x14:cfRule type="containsText" priority="3189" operator="containsText" id="{EC4D56FC-0955-4C9F-B32C-274B9A4A018F}">
            <xm:f>NOT(ISERROR(SEARCH($K$2,H6)))</xm:f>
            <xm:f>$K$2</xm:f>
            <x14:dxf>
              <font>
                <b val="0"/>
                <i val="0"/>
                <color rgb="FFFF0000"/>
              </font>
              <numFmt numFmtId="30" formatCode="@"/>
              <fill>
                <patternFill patternType="none">
                  <bgColor auto="1"/>
                </patternFill>
              </fill>
            </x14:dxf>
          </x14:cfRule>
          <xm:sqref>H6</xm:sqref>
        </x14:conditionalFormatting>
        <x14:conditionalFormatting xmlns:xm="http://schemas.microsoft.com/office/excel/2006/main">
          <x14:cfRule type="containsText" priority="3181" operator="containsText" id="{D773BC7C-7FAA-49ED-8FE6-207CDBCD5037}">
            <xm:f>NOT(ISERROR(SEARCH($K$2,H10)))</xm:f>
            <xm:f>$K$2</xm:f>
            <x14:dxf>
              <font>
                <b val="0"/>
                <i val="0"/>
                <color rgb="FFFF0000"/>
              </font>
              <numFmt numFmtId="30" formatCode="@"/>
              <fill>
                <patternFill patternType="none">
                  <bgColor auto="1"/>
                </patternFill>
              </fill>
            </x14:dxf>
          </x14:cfRule>
          <xm:sqref>H10</xm:sqref>
        </x14:conditionalFormatting>
        <x14:conditionalFormatting xmlns:xm="http://schemas.microsoft.com/office/excel/2006/main">
          <x14:cfRule type="containsText" priority="3176" operator="containsText" id="{26484BC2-08BA-4964-B91F-7151BCBB6DFB}">
            <xm:f>NOT(ISERROR(SEARCH($K$2,H72)))</xm:f>
            <xm:f>$K$2</xm:f>
            <x14:dxf>
              <font>
                <b val="0"/>
                <i val="0"/>
                <color rgb="FFFF0000"/>
              </font>
              <numFmt numFmtId="30" formatCode="@"/>
              <fill>
                <patternFill patternType="none">
                  <bgColor auto="1"/>
                </patternFill>
              </fill>
            </x14:dxf>
          </x14:cfRule>
          <xm:sqref>H72:H84</xm:sqref>
        </x14:conditionalFormatting>
        <x14:conditionalFormatting xmlns:xm="http://schemas.microsoft.com/office/excel/2006/main">
          <x14:cfRule type="containsText" priority="3168" operator="containsText" id="{ED7A45F6-2135-4118-A894-21A601C32E83}">
            <xm:f>NOT(ISERROR(SEARCH($K$2,H146)))</xm:f>
            <xm:f>$K$2</xm:f>
            <x14:dxf>
              <font>
                <b val="0"/>
                <i val="0"/>
                <color rgb="FFFF0000"/>
              </font>
              <numFmt numFmtId="30" formatCode="@"/>
              <fill>
                <patternFill patternType="none">
                  <bgColor auto="1"/>
                </patternFill>
              </fill>
            </x14:dxf>
          </x14:cfRule>
          <xm:sqref>H146:H148</xm:sqref>
        </x14:conditionalFormatting>
        <x14:conditionalFormatting xmlns:xm="http://schemas.microsoft.com/office/excel/2006/main">
          <x14:cfRule type="containsText" priority="3166" operator="containsText" id="{C12FC183-1C78-424C-8276-4FE135CD5A83}">
            <xm:f>NOT(ISERROR(SEARCH($K$2,H144)))</xm:f>
            <xm:f>$K$2</xm:f>
            <x14:dxf>
              <font>
                <b val="0"/>
                <i val="0"/>
                <color rgb="FFFF0000"/>
              </font>
              <numFmt numFmtId="30" formatCode="@"/>
              <fill>
                <patternFill patternType="none">
                  <bgColor auto="1"/>
                </patternFill>
              </fill>
            </x14:dxf>
          </x14:cfRule>
          <xm:sqref>H144:H145</xm:sqref>
        </x14:conditionalFormatting>
        <x14:conditionalFormatting xmlns:xm="http://schemas.microsoft.com/office/excel/2006/main">
          <x14:cfRule type="containsText" priority="3164" operator="containsText" id="{EABEEE34-3816-4625-9294-0BDD27C6784E}">
            <xm:f>NOT(ISERROR(SEARCH($K$2,H142)))</xm:f>
            <xm:f>$K$2</xm:f>
            <x14:dxf>
              <font>
                <b val="0"/>
                <i val="0"/>
                <color rgb="FFFF0000"/>
              </font>
              <numFmt numFmtId="30" formatCode="@"/>
              <fill>
                <patternFill patternType="none">
                  <bgColor auto="1"/>
                </patternFill>
              </fill>
            </x14:dxf>
          </x14:cfRule>
          <xm:sqref>H142:H143</xm:sqref>
        </x14:conditionalFormatting>
        <x14:conditionalFormatting xmlns:xm="http://schemas.microsoft.com/office/excel/2006/main">
          <x14:cfRule type="containsText" priority="3162" operator="containsText" id="{887B156D-D861-4ECB-8960-D264A588F76A}">
            <xm:f>NOT(ISERROR(SEARCH($K$2,H140)))</xm:f>
            <xm:f>$K$2</xm:f>
            <x14:dxf>
              <font>
                <b val="0"/>
                <i val="0"/>
                <color rgb="FFFF0000"/>
              </font>
              <numFmt numFmtId="30" formatCode="@"/>
              <fill>
                <patternFill patternType="none">
                  <bgColor auto="1"/>
                </patternFill>
              </fill>
            </x14:dxf>
          </x14:cfRule>
          <xm:sqref>H140:H145</xm:sqref>
        </x14:conditionalFormatting>
        <x14:conditionalFormatting xmlns:xm="http://schemas.microsoft.com/office/excel/2006/main">
          <x14:cfRule type="containsText" priority="3160" operator="containsText" id="{38F2126F-8ED1-4AFA-8F89-52079A0FAABE}">
            <xm:f>NOT(ISERROR(SEARCH($K$2,H116)))</xm:f>
            <xm:f>$K$2</xm:f>
            <x14:dxf>
              <font>
                <b val="0"/>
                <i val="0"/>
                <color rgb="FFFF0000"/>
              </font>
              <numFmt numFmtId="30" formatCode="@"/>
              <fill>
                <patternFill patternType="none">
                  <bgColor auto="1"/>
                </patternFill>
              </fill>
            </x14:dxf>
          </x14:cfRule>
          <xm:sqref>H116:H139</xm:sqref>
        </x14:conditionalFormatting>
        <x14:conditionalFormatting xmlns:xm="http://schemas.microsoft.com/office/excel/2006/main">
          <x14:cfRule type="containsText" priority="3158" operator="containsText" id="{313BC71A-CE85-443F-9BA7-B3780781F549}">
            <xm:f>NOT(ISERROR(SEARCH($K$2,H162)))</xm:f>
            <xm:f>$K$2</xm:f>
            <x14:dxf>
              <font>
                <b val="0"/>
                <i val="0"/>
                <color rgb="FFFF0000"/>
              </font>
              <numFmt numFmtId="30" formatCode="@"/>
              <fill>
                <patternFill patternType="none">
                  <bgColor auto="1"/>
                </patternFill>
              </fill>
            </x14:dxf>
          </x14:cfRule>
          <xm:sqref>H162:H163</xm:sqref>
        </x14:conditionalFormatting>
        <x14:conditionalFormatting xmlns:xm="http://schemas.microsoft.com/office/excel/2006/main">
          <x14:cfRule type="containsText" priority="3156" operator="containsText" id="{FE196D20-48BB-4482-8FAC-8AC681164711}">
            <xm:f>NOT(ISERROR(SEARCH($K$2,H168)))</xm:f>
            <xm:f>$K$2</xm:f>
            <x14:dxf>
              <font>
                <b val="0"/>
                <i val="0"/>
                <color rgb="FFFF0000"/>
              </font>
              <numFmt numFmtId="30" formatCode="@"/>
              <fill>
                <patternFill patternType="none">
                  <bgColor auto="1"/>
                </patternFill>
              </fill>
            </x14:dxf>
          </x14:cfRule>
          <xm:sqref>H168:H184</xm:sqref>
        </x14:conditionalFormatting>
        <x14:conditionalFormatting xmlns:xm="http://schemas.microsoft.com/office/excel/2006/main">
          <x14:cfRule type="containsText" priority="3154" operator="containsText" id="{5A02DFDE-CE67-4AC0-80BE-146B53CE3BC4}">
            <xm:f>NOT(ISERROR(SEARCH($K$2,H167)))</xm:f>
            <xm:f>$K$2</xm:f>
            <x14:dxf>
              <font>
                <b val="0"/>
                <i val="0"/>
                <color rgb="FFFF0000"/>
              </font>
              <numFmt numFmtId="30" formatCode="@"/>
              <fill>
                <patternFill patternType="none">
                  <bgColor auto="1"/>
                </patternFill>
              </fill>
            </x14:dxf>
          </x14:cfRule>
          <xm:sqref>H167</xm:sqref>
        </x14:conditionalFormatting>
        <x14:conditionalFormatting xmlns:xm="http://schemas.microsoft.com/office/excel/2006/main">
          <x14:cfRule type="containsText" priority="3153" operator="containsText" id="{7BD86675-9514-4360-B35A-290615506D89}">
            <xm:f>NOT(ISERROR(SEARCH($K$2,H154)))</xm:f>
            <xm:f>$K$2</xm:f>
            <x14:dxf>
              <font>
                <b val="0"/>
                <i val="0"/>
                <color rgb="FFFF0000"/>
              </font>
              <numFmt numFmtId="30" formatCode="@"/>
              <fill>
                <patternFill patternType="none">
                  <bgColor auto="1"/>
                </patternFill>
              </fill>
            </x14:dxf>
          </x14:cfRule>
          <xm:sqref>H154</xm:sqref>
        </x14:conditionalFormatting>
        <x14:conditionalFormatting xmlns:xm="http://schemas.microsoft.com/office/excel/2006/main">
          <x14:cfRule type="containsText" priority="3146" operator="containsText" id="{212C3CC1-E904-4EB2-9A6A-BC79CBFD1039}">
            <xm:f>NOT(ISERROR(SEARCH($K$2,H185)))</xm:f>
            <xm:f>$K$2</xm:f>
            <x14:dxf>
              <font>
                <b val="0"/>
                <i val="0"/>
                <color rgb="FFFF0000"/>
              </font>
              <numFmt numFmtId="30" formatCode="@"/>
              <fill>
                <patternFill patternType="none">
                  <bgColor auto="1"/>
                </patternFill>
              </fill>
            </x14:dxf>
          </x14:cfRule>
          <xm:sqref>H185:H188</xm:sqref>
        </x14:conditionalFormatting>
        <x14:conditionalFormatting xmlns:xm="http://schemas.microsoft.com/office/excel/2006/main">
          <x14:cfRule type="containsText" priority="3145" operator="containsText" id="{3E458A54-29AD-45E9-98A1-B6EFA1D54947}">
            <xm:f>NOT(ISERROR(SEARCH($K$2,H189)))</xm:f>
            <xm:f>$K$2</xm:f>
            <x14:dxf>
              <font>
                <b val="0"/>
                <i val="0"/>
                <color rgb="FFFF0000"/>
              </font>
              <numFmt numFmtId="30" formatCode="@"/>
              <fill>
                <patternFill patternType="none">
                  <bgColor auto="1"/>
                </patternFill>
              </fill>
            </x14:dxf>
          </x14:cfRule>
          <xm:sqref>H189:H191</xm:sqref>
        </x14:conditionalFormatting>
        <x14:conditionalFormatting xmlns:xm="http://schemas.microsoft.com/office/excel/2006/main">
          <x14:cfRule type="containsText" priority="3144" operator="containsText" id="{D95AB39C-A311-4A60-B964-98ACCC83CD7B}">
            <xm:f>NOT(ISERROR(SEARCH($K$2,H189)))</xm:f>
            <xm:f>$K$2</xm:f>
            <x14:dxf>
              <font>
                <b val="0"/>
                <i val="0"/>
                <color rgb="FFFF0000"/>
              </font>
              <numFmt numFmtId="30" formatCode="@"/>
              <fill>
                <patternFill patternType="none">
                  <bgColor auto="1"/>
                </patternFill>
              </fill>
            </x14:dxf>
          </x14:cfRule>
          <xm:sqref>H189:H191</xm:sqref>
        </x14:conditionalFormatting>
        <x14:conditionalFormatting xmlns:xm="http://schemas.microsoft.com/office/excel/2006/main">
          <x14:cfRule type="containsText" priority="3140" operator="containsText" id="{7D20011A-8407-4A98-8C55-BE700BB81888}">
            <xm:f>NOT(ISERROR(SEARCH($K$2,H191)))</xm:f>
            <xm:f>$K$2</xm:f>
            <x14:dxf>
              <font>
                <b val="0"/>
                <i val="0"/>
                <color rgb="FFFF0000"/>
              </font>
              <numFmt numFmtId="30" formatCode="@"/>
              <fill>
                <patternFill patternType="none">
                  <bgColor auto="1"/>
                </patternFill>
              </fill>
            </x14:dxf>
          </x14:cfRule>
          <xm:sqref>H191</xm:sqref>
        </x14:conditionalFormatting>
        <x14:conditionalFormatting xmlns:xm="http://schemas.microsoft.com/office/excel/2006/main">
          <x14:cfRule type="containsText" priority="3139" operator="containsText" id="{01DF0420-7307-41E2-A953-E20A36BF53FE}">
            <xm:f>NOT(ISERROR(SEARCH($K$2,H191)))</xm:f>
            <xm:f>$K$2</xm:f>
            <x14:dxf>
              <font>
                <b val="0"/>
                <i val="0"/>
                <color rgb="FFFF0000"/>
              </font>
              <numFmt numFmtId="30" formatCode="@"/>
              <fill>
                <patternFill patternType="none">
                  <bgColor auto="1"/>
                </patternFill>
              </fill>
            </x14:dxf>
          </x14:cfRule>
          <xm:sqref>H191</xm:sqref>
        </x14:conditionalFormatting>
        <x14:conditionalFormatting xmlns:xm="http://schemas.microsoft.com/office/excel/2006/main">
          <x14:cfRule type="containsText" priority="3137" operator="containsText" id="{6FBB18D1-79C7-4889-8711-884620159278}">
            <xm:f>NOT(ISERROR(SEARCH($K$2,H192)))</xm:f>
            <xm:f>$K$2</xm:f>
            <x14:dxf>
              <font>
                <b val="0"/>
                <i val="0"/>
                <color rgb="FFFF0000"/>
              </font>
              <numFmt numFmtId="30" formatCode="@"/>
              <fill>
                <patternFill patternType="none">
                  <bgColor auto="1"/>
                </patternFill>
              </fill>
            </x14:dxf>
          </x14:cfRule>
          <xm:sqref>H192:H194</xm:sqref>
        </x14:conditionalFormatting>
        <x14:conditionalFormatting xmlns:xm="http://schemas.microsoft.com/office/excel/2006/main">
          <x14:cfRule type="containsText" priority="3136" operator="containsText" id="{B2106298-DBC2-471B-97CE-9EFBA71EDCA6}">
            <xm:f>NOT(ISERROR(SEARCH($K$2,H192)))</xm:f>
            <xm:f>$K$2</xm:f>
            <x14:dxf>
              <font>
                <b val="0"/>
                <i val="0"/>
                <color rgb="FFFF0000"/>
              </font>
              <numFmt numFmtId="30" formatCode="@"/>
              <fill>
                <patternFill patternType="none">
                  <bgColor auto="1"/>
                </patternFill>
              </fill>
            </x14:dxf>
          </x14:cfRule>
          <xm:sqref>H192:H194</xm:sqref>
        </x14:conditionalFormatting>
        <x14:conditionalFormatting xmlns:xm="http://schemas.microsoft.com/office/excel/2006/main">
          <x14:cfRule type="containsText" priority="3134" operator="containsText" id="{92682C65-48B5-459C-A10D-EE3190312912}">
            <xm:f>NOT(ISERROR(SEARCH($K$2,H206)))</xm:f>
            <xm:f>$K$2</xm:f>
            <x14:dxf>
              <font>
                <b val="0"/>
                <i val="0"/>
                <color rgb="FFFF0000"/>
              </font>
              <numFmt numFmtId="30" formatCode="@"/>
              <fill>
                <patternFill patternType="none">
                  <bgColor auto="1"/>
                </patternFill>
              </fill>
            </x14:dxf>
          </x14:cfRule>
          <xm:sqref>H206</xm:sqref>
        </x14:conditionalFormatting>
        <x14:conditionalFormatting xmlns:xm="http://schemas.microsoft.com/office/excel/2006/main">
          <x14:cfRule type="containsText" priority="3133" operator="containsText" id="{EF2C64E8-369E-48A5-9982-8FC4EE395523}">
            <xm:f>NOT(ISERROR(SEARCH($K$2,H206)))</xm:f>
            <xm:f>$K$2</xm:f>
            <x14:dxf>
              <font>
                <b val="0"/>
                <i val="0"/>
                <color rgb="FFFF0000"/>
              </font>
              <numFmt numFmtId="30" formatCode="@"/>
              <fill>
                <patternFill patternType="none">
                  <bgColor auto="1"/>
                </patternFill>
              </fill>
            </x14:dxf>
          </x14:cfRule>
          <xm:sqref>H206</xm:sqref>
        </x14:conditionalFormatting>
        <x14:conditionalFormatting xmlns:xm="http://schemas.microsoft.com/office/excel/2006/main">
          <x14:cfRule type="containsText" priority="3132" operator="containsText" id="{31E6309A-CF79-45A6-BA83-DCB9B01D2575}">
            <xm:f>NOT(ISERROR(SEARCH($K$2,H200)))</xm:f>
            <xm:f>$K$2</xm:f>
            <x14:dxf>
              <font>
                <b val="0"/>
                <i val="0"/>
                <color rgb="FFFF0000"/>
              </font>
              <numFmt numFmtId="30" formatCode="@"/>
              <fill>
                <patternFill patternType="none">
                  <bgColor auto="1"/>
                </patternFill>
              </fill>
            </x14:dxf>
          </x14:cfRule>
          <xm:sqref>H200</xm:sqref>
        </x14:conditionalFormatting>
        <x14:conditionalFormatting xmlns:xm="http://schemas.microsoft.com/office/excel/2006/main">
          <x14:cfRule type="containsText" priority="3131" operator="containsText" id="{A71E9896-6582-418E-AEF0-745C89B3900B}">
            <xm:f>NOT(ISERROR(SEARCH($K$2,H215)))</xm:f>
            <xm:f>$K$2</xm:f>
            <x14:dxf>
              <font>
                <b val="0"/>
                <i val="0"/>
                <color rgb="FFFF0000"/>
              </font>
              <numFmt numFmtId="30" formatCode="@"/>
              <fill>
                <patternFill patternType="none">
                  <bgColor auto="1"/>
                </patternFill>
              </fill>
            </x14:dxf>
          </x14:cfRule>
          <xm:sqref>H215:H218 H229:H255</xm:sqref>
        </x14:conditionalFormatting>
        <x14:conditionalFormatting xmlns:xm="http://schemas.microsoft.com/office/excel/2006/main">
          <x14:cfRule type="containsText" priority="3130" operator="containsText" id="{576AE04F-DE91-44D7-9964-0FC2A82EBC64}">
            <xm:f>NOT(ISERROR(SEARCH($K$2,H214)))</xm:f>
            <xm:f>$K$2</xm:f>
            <x14:dxf>
              <font>
                <b val="0"/>
                <i val="0"/>
                <color rgb="FFFF0000"/>
              </font>
              <numFmt numFmtId="30" formatCode="@"/>
              <fill>
                <patternFill patternType="none">
                  <bgColor auto="1"/>
                </patternFill>
              </fill>
            </x14:dxf>
          </x14:cfRule>
          <xm:sqref>H214</xm:sqref>
        </x14:conditionalFormatting>
        <x14:conditionalFormatting xmlns:xm="http://schemas.microsoft.com/office/excel/2006/main">
          <x14:cfRule type="containsText" priority="3129" operator="containsText" id="{414DBB05-041A-4F3A-A5C3-367D75678953}">
            <xm:f>NOT(ISERROR(SEARCH($K$2,H201)))</xm:f>
            <xm:f>$K$2</xm:f>
            <x14:dxf>
              <font>
                <b val="0"/>
                <i val="0"/>
                <color rgb="FFFF0000"/>
              </font>
              <numFmt numFmtId="30" formatCode="@"/>
              <fill>
                <patternFill patternType="none">
                  <bgColor auto="1"/>
                </patternFill>
              </fill>
            </x14:dxf>
          </x14:cfRule>
          <xm:sqref>H201:H206</xm:sqref>
        </x14:conditionalFormatting>
        <x14:conditionalFormatting xmlns:xm="http://schemas.microsoft.com/office/excel/2006/main">
          <x14:cfRule type="containsText" priority="3128" operator="containsText" id="{B4D8B771-5939-43AE-8733-87CB003F7AFB}">
            <xm:f>NOT(ISERROR(SEARCH($K$2,H220)))</xm:f>
            <xm:f>$K$2</xm:f>
            <x14:dxf>
              <font>
                <b val="0"/>
                <i val="0"/>
                <color rgb="FFFF0000"/>
              </font>
              <numFmt numFmtId="30" formatCode="@"/>
              <fill>
                <patternFill patternType="none">
                  <bgColor auto="1"/>
                </patternFill>
              </fill>
            </x14:dxf>
          </x14:cfRule>
          <xm:sqref>H220:H222</xm:sqref>
        </x14:conditionalFormatting>
        <x14:conditionalFormatting xmlns:xm="http://schemas.microsoft.com/office/excel/2006/main">
          <x14:cfRule type="containsText" priority="3127" operator="containsText" id="{6AEEBFA6-99C4-406E-904A-FB569E413FE3}">
            <xm:f>NOT(ISERROR(SEARCH($K$2,H222)))</xm:f>
            <xm:f>$K$2</xm:f>
            <x14:dxf>
              <font>
                <b val="0"/>
                <i val="0"/>
                <color rgb="FFFF0000"/>
              </font>
              <numFmt numFmtId="30" formatCode="@"/>
              <fill>
                <patternFill patternType="none">
                  <bgColor auto="1"/>
                </patternFill>
              </fill>
            </x14:dxf>
          </x14:cfRule>
          <xm:sqref>H222</xm:sqref>
        </x14:conditionalFormatting>
        <x14:conditionalFormatting xmlns:xm="http://schemas.microsoft.com/office/excel/2006/main">
          <x14:cfRule type="containsText" priority="3126" operator="containsText" id="{389B5CBF-A069-488B-B2AE-EB926EEA6B98}">
            <xm:f>NOT(ISERROR(SEARCH($K$2,H223)))</xm:f>
            <xm:f>$K$2</xm:f>
            <x14:dxf>
              <font>
                <b val="0"/>
                <i val="0"/>
                <color rgb="FFFF0000"/>
              </font>
              <numFmt numFmtId="30" formatCode="@"/>
              <fill>
                <patternFill patternType="none">
                  <bgColor auto="1"/>
                </patternFill>
              </fill>
            </x14:dxf>
          </x14:cfRule>
          <xm:sqref>H223:H225</xm:sqref>
        </x14:conditionalFormatting>
        <x14:conditionalFormatting xmlns:xm="http://schemas.microsoft.com/office/excel/2006/main">
          <x14:cfRule type="containsText" priority="3125" operator="containsText" id="{19EA0811-8AF0-406F-BC12-2E1B3A25A168}">
            <xm:f>NOT(ISERROR(SEARCH($K$2,H218)))</xm:f>
            <xm:f>$K$2</xm:f>
            <x14:dxf>
              <font>
                <b val="0"/>
                <i val="0"/>
                <color rgb="FFFF0000"/>
              </font>
              <numFmt numFmtId="30" formatCode="@"/>
              <fill>
                <patternFill patternType="none">
                  <bgColor auto="1"/>
                </patternFill>
              </fill>
            </x14:dxf>
          </x14:cfRule>
          <xm:sqref>H218</xm:sqref>
        </x14:conditionalFormatting>
        <x14:conditionalFormatting xmlns:xm="http://schemas.microsoft.com/office/excel/2006/main">
          <x14:cfRule type="containsText" priority="3124" operator="containsText" id="{730EA2CF-7462-4A33-A5EE-42ABC7A27FDA}">
            <xm:f>NOT(ISERROR(SEARCH($K$2,H225)))</xm:f>
            <xm:f>$K$2</xm:f>
            <x14:dxf>
              <font>
                <b val="0"/>
                <i val="0"/>
                <color rgb="FFFF0000"/>
              </font>
              <numFmt numFmtId="30" formatCode="@"/>
              <fill>
                <patternFill patternType="none">
                  <bgColor auto="1"/>
                </patternFill>
              </fill>
            </x14:dxf>
          </x14:cfRule>
          <xm:sqref>H225 H227</xm:sqref>
        </x14:conditionalFormatting>
        <x14:conditionalFormatting xmlns:xm="http://schemas.microsoft.com/office/excel/2006/main">
          <x14:cfRule type="containsText" priority="3123" operator="containsText" id="{B8FD9634-A32A-48FB-A10A-9297417EEB79}">
            <xm:f>NOT(ISERROR(SEARCH($K$2,H226)))</xm:f>
            <xm:f>$K$2</xm:f>
            <x14:dxf>
              <font>
                <b val="0"/>
                <i val="0"/>
                <color rgb="FFFF0000"/>
              </font>
              <numFmt numFmtId="30" formatCode="@"/>
              <fill>
                <patternFill patternType="none">
                  <bgColor auto="1"/>
                </patternFill>
              </fill>
            </x14:dxf>
          </x14:cfRule>
          <xm:sqref>H226</xm:sqref>
        </x14:conditionalFormatting>
        <x14:conditionalFormatting xmlns:xm="http://schemas.microsoft.com/office/excel/2006/main">
          <x14:cfRule type="containsText" priority="3122" operator="containsText" id="{31833CA6-C96A-4970-B58C-FC66AD8DF157}">
            <xm:f>NOT(ISERROR(SEARCH($K$2,H228)))</xm:f>
            <xm:f>$K$2</xm:f>
            <x14:dxf>
              <font>
                <b val="0"/>
                <i val="0"/>
                <color rgb="FFFF0000"/>
              </font>
              <numFmt numFmtId="30" formatCode="@"/>
              <fill>
                <patternFill patternType="none">
                  <bgColor auto="1"/>
                </patternFill>
              </fill>
            </x14:dxf>
          </x14:cfRule>
          <xm:sqref>H228</xm:sqref>
        </x14:conditionalFormatting>
        <x14:conditionalFormatting xmlns:xm="http://schemas.microsoft.com/office/excel/2006/main">
          <x14:cfRule type="containsText" priority="3121" operator="containsText" id="{ED311A7D-C643-44E7-869C-AD2FE707FE12}">
            <xm:f>NOT(ISERROR(SEARCH($K$2,H234)))</xm:f>
            <xm:f>$K$2</xm:f>
            <x14:dxf>
              <font>
                <b val="0"/>
                <i val="0"/>
                <color rgb="FFFF0000"/>
              </font>
              <numFmt numFmtId="30" formatCode="@"/>
              <fill>
                <patternFill patternType="none">
                  <bgColor auto="1"/>
                </patternFill>
              </fill>
            </x14:dxf>
          </x14:cfRule>
          <xm:sqref>H234</xm:sqref>
        </x14:conditionalFormatting>
        <x14:conditionalFormatting xmlns:xm="http://schemas.microsoft.com/office/excel/2006/main">
          <x14:cfRule type="containsText" priority="3119" operator="containsText" id="{E739285C-2E36-4CEF-ACBE-52BEC3CB9964}">
            <xm:f>NOT(ISERROR(SEARCH($K$2,H236)))</xm:f>
            <xm:f>$K$2</xm:f>
            <x14:dxf>
              <font>
                <b val="0"/>
                <i val="0"/>
                <color rgb="FFFF0000"/>
              </font>
              <numFmt numFmtId="30" formatCode="@"/>
              <fill>
                <patternFill patternType="none">
                  <bgColor auto="1"/>
                </patternFill>
              </fill>
            </x14:dxf>
          </x14:cfRule>
          <xm:sqref>H236</xm:sqref>
        </x14:conditionalFormatting>
        <x14:conditionalFormatting xmlns:xm="http://schemas.microsoft.com/office/excel/2006/main">
          <x14:cfRule type="containsText" priority="3118" operator="containsText" id="{DFA1492E-31EF-435B-B731-63811543592F}">
            <xm:f>NOT(ISERROR(SEARCH($K$2,H219)))</xm:f>
            <xm:f>$K$2</xm:f>
            <x14:dxf>
              <font>
                <b val="0"/>
                <i val="0"/>
                <color rgb="FFFF0000"/>
              </font>
              <numFmt numFmtId="30" formatCode="@"/>
              <fill>
                <patternFill patternType="none">
                  <bgColor auto="1"/>
                </patternFill>
              </fill>
            </x14:dxf>
          </x14:cfRule>
          <xm:sqref>H219</xm:sqref>
        </x14:conditionalFormatting>
        <x14:conditionalFormatting xmlns:xm="http://schemas.microsoft.com/office/excel/2006/main">
          <x14:cfRule type="containsText" priority="3117" operator="containsText" id="{15B07F0B-A967-4944-B295-90231E497273}">
            <xm:f>NOT(ISERROR(SEARCH($K$2,H240)))</xm:f>
            <xm:f>$K$2</xm:f>
            <x14:dxf>
              <font>
                <b val="0"/>
                <i val="0"/>
                <color rgb="FFFF0000"/>
              </font>
              <numFmt numFmtId="30" formatCode="@"/>
              <fill>
                <patternFill patternType="none">
                  <bgColor auto="1"/>
                </patternFill>
              </fill>
            </x14:dxf>
          </x14:cfRule>
          <xm:sqref>H240</xm:sqref>
        </x14:conditionalFormatting>
        <x14:conditionalFormatting xmlns:xm="http://schemas.microsoft.com/office/excel/2006/main">
          <x14:cfRule type="containsText" priority="3116" operator="containsText" id="{BE56A3F0-6535-4E9E-B47D-52362766386E}">
            <xm:f>NOT(ISERROR(SEARCH($K$2,H192)))</xm:f>
            <xm:f>$K$2</xm:f>
            <x14:dxf>
              <font>
                <b val="0"/>
                <i val="0"/>
                <color rgb="FFFF0000"/>
              </font>
              <numFmt numFmtId="30" formatCode="@"/>
              <fill>
                <patternFill patternType="none">
                  <bgColor auto="1"/>
                </patternFill>
              </fill>
            </x14:dxf>
          </x14:cfRule>
          <xm:sqref>H192</xm:sqref>
        </x14:conditionalFormatting>
        <x14:conditionalFormatting xmlns:xm="http://schemas.microsoft.com/office/excel/2006/main">
          <x14:cfRule type="containsText" priority="3115" operator="containsText" id="{CE36B805-A72E-4448-9D95-35D2787293BF}">
            <xm:f>NOT(ISERROR(SEARCH($K$2,H192)))</xm:f>
            <xm:f>$K$2</xm:f>
            <x14:dxf>
              <font>
                <b val="0"/>
                <i val="0"/>
                <color rgb="FFFF0000"/>
              </font>
              <numFmt numFmtId="30" formatCode="@"/>
              <fill>
                <patternFill patternType="none">
                  <bgColor auto="1"/>
                </patternFill>
              </fill>
            </x14:dxf>
          </x14:cfRule>
          <xm:sqref>H192</xm:sqref>
        </x14:conditionalFormatting>
        <x14:conditionalFormatting xmlns:xm="http://schemas.microsoft.com/office/excel/2006/main">
          <x14:cfRule type="containsText" priority="3113" operator="containsText" id="{C007B5D8-E996-487C-91E6-13B28E285BF4}">
            <xm:f>NOT(ISERROR(SEARCH($K$2,H207)))</xm:f>
            <xm:f>$K$2</xm:f>
            <x14:dxf>
              <font>
                <b val="0"/>
                <i val="0"/>
                <color rgb="FFFF0000"/>
              </font>
              <numFmt numFmtId="30" formatCode="@"/>
              <fill>
                <patternFill patternType="none">
                  <bgColor auto="1"/>
                </patternFill>
              </fill>
            </x14:dxf>
          </x14:cfRule>
          <xm:sqref>H207</xm:sqref>
        </x14:conditionalFormatting>
        <x14:conditionalFormatting xmlns:xm="http://schemas.microsoft.com/office/excel/2006/main">
          <x14:cfRule type="containsText" priority="3112" operator="containsText" id="{DD0B490C-F91C-446B-AB13-D8D55A550A25}">
            <xm:f>NOT(ISERROR(SEARCH($K$2,H207)))</xm:f>
            <xm:f>$K$2</xm:f>
            <x14:dxf>
              <font>
                <b val="0"/>
                <i val="0"/>
                <color rgb="FFFF0000"/>
              </font>
              <numFmt numFmtId="30" formatCode="@"/>
              <fill>
                <patternFill patternType="none">
                  <bgColor auto="1"/>
                </patternFill>
              </fill>
            </x14:dxf>
          </x14:cfRule>
          <xm:sqref>H207</xm:sqref>
        </x14:conditionalFormatting>
        <x14:conditionalFormatting xmlns:xm="http://schemas.microsoft.com/office/excel/2006/main">
          <x14:cfRule type="containsText" priority="3111" operator="containsText" id="{82089DE1-D618-4FA1-9B7D-90E8D3C51A41}">
            <xm:f>NOT(ISERROR(SEARCH($K$2,H201)))</xm:f>
            <xm:f>$K$2</xm:f>
            <x14:dxf>
              <font>
                <b val="0"/>
                <i val="0"/>
                <color rgb="FFFF0000"/>
              </font>
              <numFmt numFmtId="30" formatCode="@"/>
              <fill>
                <patternFill patternType="none">
                  <bgColor auto="1"/>
                </patternFill>
              </fill>
            </x14:dxf>
          </x14:cfRule>
          <xm:sqref>H201</xm:sqref>
        </x14:conditionalFormatting>
        <x14:conditionalFormatting xmlns:xm="http://schemas.microsoft.com/office/excel/2006/main">
          <x14:cfRule type="containsText" priority="3110" operator="containsText" id="{DA65724E-4C85-45C8-869A-9583C402CB39}">
            <xm:f>NOT(ISERROR(SEARCH($K$2,H215)))</xm:f>
            <xm:f>$K$2</xm:f>
            <x14:dxf>
              <font>
                <b val="0"/>
                <i val="0"/>
                <color rgb="FFFF0000"/>
              </font>
              <numFmt numFmtId="30" formatCode="@"/>
              <fill>
                <patternFill patternType="none">
                  <bgColor auto="1"/>
                </patternFill>
              </fill>
            </x14:dxf>
          </x14:cfRule>
          <xm:sqref>H215</xm:sqref>
        </x14:conditionalFormatting>
        <x14:conditionalFormatting xmlns:xm="http://schemas.microsoft.com/office/excel/2006/main">
          <x14:cfRule type="containsText" priority="3109" operator="containsText" id="{4AB1B912-8722-4535-92AF-36015CFFDACD}">
            <xm:f>NOT(ISERROR(SEARCH($K$2,H223)))</xm:f>
            <xm:f>$K$2</xm:f>
            <x14:dxf>
              <font>
                <b val="0"/>
                <i val="0"/>
                <color rgb="FFFF0000"/>
              </font>
              <numFmt numFmtId="30" formatCode="@"/>
              <fill>
                <patternFill patternType="none">
                  <bgColor auto="1"/>
                </patternFill>
              </fill>
            </x14:dxf>
          </x14:cfRule>
          <xm:sqref>H223</xm:sqref>
        </x14:conditionalFormatting>
        <x14:conditionalFormatting xmlns:xm="http://schemas.microsoft.com/office/excel/2006/main">
          <x14:cfRule type="containsText" priority="3108" operator="containsText" id="{F4CEF8BD-A4B6-4FE5-A36C-CE8E9D06EB1B}">
            <xm:f>NOT(ISERROR(SEARCH($K$2,H219)))</xm:f>
            <xm:f>$K$2</xm:f>
            <x14:dxf>
              <font>
                <b val="0"/>
                <i val="0"/>
                <color rgb="FFFF0000"/>
              </font>
              <numFmt numFmtId="30" formatCode="@"/>
              <fill>
                <patternFill patternType="none">
                  <bgColor auto="1"/>
                </patternFill>
              </fill>
            </x14:dxf>
          </x14:cfRule>
          <xm:sqref>H219</xm:sqref>
        </x14:conditionalFormatting>
        <x14:conditionalFormatting xmlns:xm="http://schemas.microsoft.com/office/excel/2006/main">
          <x14:cfRule type="containsText" priority="3107" operator="containsText" id="{ACE14B3C-3BAD-4C58-B453-470D8CB27684}">
            <xm:f>NOT(ISERROR(SEARCH($K$2,H226)))</xm:f>
            <xm:f>$K$2</xm:f>
            <x14:dxf>
              <font>
                <b val="0"/>
                <i val="0"/>
                <color rgb="FFFF0000"/>
              </font>
              <numFmt numFmtId="30" formatCode="@"/>
              <fill>
                <patternFill patternType="none">
                  <bgColor auto="1"/>
                </patternFill>
              </fill>
            </x14:dxf>
          </x14:cfRule>
          <xm:sqref>H226 H228</xm:sqref>
        </x14:conditionalFormatting>
        <x14:conditionalFormatting xmlns:xm="http://schemas.microsoft.com/office/excel/2006/main">
          <x14:cfRule type="containsText" priority="3106" operator="containsText" id="{7BE49667-ED84-4ED5-84CC-AC86E38687DB}">
            <xm:f>NOT(ISERROR(SEARCH($K$2,H227)))</xm:f>
            <xm:f>$K$2</xm:f>
            <x14:dxf>
              <font>
                <b val="0"/>
                <i val="0"/>
                <color rgb="FFFF0000"/>
              </font>
              <numFmt numFmtId="30" formatCode="@"/>
              <fill>
                <patternFill patternType="none">
                  <bgColor auto="1"/>
                </patternFill>
              </fill>
            </x14:dxf>
          </x14:cfRule>
          <xm:sqref>H227</xm:sqref>
        </x14:conditionalFormatting>
        <x14:conditionalFormatting xmlns:xm="http://schemas.microsoft.com/office/excel/2006/main">
          <x14:cfRule type="containsText" priority="3105" operator="containsText" id="{00A181B8-9AE1-462C-9000-38DA0C25D69B}">
            <xm:f>NOT(ISERROR(SEARCH($K$2,H229)))</xm:f>
            <xm:f>$K$2</xm:f>
            <x14:dxf>
              <font>
                <b val="0"/>
                <i val="0"/>
                <color rgb="FFFF0000"/>
              </font>
              <numFmt numFmtId="30" formatCode="@"/>
              <fill>
                <patternFill patternType="none">
                  <bgColor auto="1"/>
                </patternFill>
              </fill>
            </x14:dxf>
          </x14:cfRule>
          <xm:sqref>H229</xm:sqref>
        </x14:conditionalFormatting>
        <x14:conditionalFormatting xmlns:xm="http://schemas.microsoft.com/office/excel/2006/main">
          <x14:cfRule type="containsText" priority="3104" operator="containsText" id="{BC52AF7E-2C3F-4F37-9E87-026F74AB08E6}">
            <xm:f>NOT(ISERROR(SEARCH($K$2,H235)))</xm:f>
            <xm:f>$K$2</xm:f>
            <x14:dxf>
              <font>
                <b val="0"/>
                <i val="0"/>
                <color rgb="FFFF0000"/>
              </font>
              <numFmt numFmtId="30" formatCode="@"/>
              <fill>
                <patternFill patternType="none">
                  <bgColor auto="1"/>
                </patternFill>
              </fill>
            </x14:dxf>
          </x14:cfRule>
          <xm:sqref>H235</xm:sqref>
        </x14:conditionalFormatting>
        <x14:conditionalFormatting xmlns:xm="http://schemas.microsoft.com/office/excel/2006/main">
          <x14:cfRule type="containsText" priority="3102" operator="containsText" id="{43BB7340-E33B-4349-8BB7-7760781424F7}">
            <xm:f>NOT(ISERROR(SEARCH($K$2,H237)))</xm:f>
            <xm:f>$K$2</xm:f>
            <x14:dxf>
              <font>
                <b val="0"/>
                <i val="0"/>
                <color rgb="FFFF0000"/>
              </font>
              <numFmt numFmtId="30" formatCode="@"/>
              <fill>
                <patternFill patternType="none">
                  <bgColor auto="1"/>
                </patternFill>
              </fill>
            </x14:dxf>
          </x14:cfRule>
          <xm:sqref>H237</xm:sqref>
        </x14:conditionalFormatting>
        <x14:conditionalFormatting xmlns:xm="http://schemas.microsoft.com/office/excel/2006/main">
          <x14:cfRule type="containsText" priority="3101" operator="containsText" id="{3CB630F0-C3AE-42BC-A0CF-9835A0E92E42}">
            <xm:f>NOT(ISERROR(SEARCH($K$2,H220)))</xm:f>
            <xm:f>$K$2</xm:f>
            <x14:dxf>
              <font>
                <b val="0"/>
                <i val="0"/>
                <color rgb="FFFF0000"/>
              </font>
              <numFmt numFmtId="30" formatCode="@"/>
              <fill>
                <patternFill patternType="none">
                  <bgColor auto="1"/>
                </patternFill>
              </fill>
            </x14:dxf>
          </x14:cfRule>
          <xm:sqref>H220</xm:sqref>
        </x14:conditionalFormatting>
        <x14:conditionalFormatting xmlns:xm="http://schemas.microsoft.com/office/excel/2006/main">
          <x14:cfRule type="containsText" priority="3100" operator="containsText" id="{EA889474-AD22-4D9B-BEFD-2BB1C8D522D2}">
            <xm:f>NOT(ISERROR(SEARCH($K$2,H241)))</xm:f>
            <xm:f>$K$2</xm:f>
            <x14:dxf>
              <font>
                <b val="0"/>
                <i val="0"/>
                <color rgb="FFFF0000"/>
              </font>
              <numFmt numFmtId="30" formatCode="@"/>
              <fill>
                <patternFill patternType="none">
                  <bgColor auto="1"/>
                </patternFill>
              </fill>
            </x14:dxf>
          </x14:cfRule>
          <xm:sqref>H241</xm:sqref>
        </x14:conditionalFormatting>
        <x14:conditionalFormatting xmlns:xm="http://schemas.microsoft.com/office/excel/2006/main">
          <x14:cfRule type="containsText" priority="3098" operator="containsText" id="{38985C27-8C35-4949-8BC0-C4B1D3E233BD}">
            <xm:f>NOT(ISERROR(SEARCH($K$2,H253)))</xm:f>
            <xm:f>$K$2</xm:f>
            <x14:dxf>
              <font>
                <b val="0"/>
                <i val="0"/>
                <color rgb="FFFF0000"/>
              </font>
              <numFmt numFmtId="30" formatCode="@"/>
              <fill>
                <patternFill patternType="none">
                  <bgColor auto="1"/>
                </patternFill>
              </fill>
            </x14:dxf>
          </x14:cfRule>
          <xm:sqref>H253</xm:sqref>
        </x14:conditionalFormatting>
        <x14:conditionalFormatting xmlns:xm="http://schemas.microsoft.com/office/excel/2006/main">
          <x14:cfRule type="containsText" priority="3096" operator="containsText" id="{4AB10D05-FFDE-40D7-9322-93798CAFD773}">
            <xm:f>NOT(ISERROR(SEARCH($K$2,H255)))</xm:f>
            <xm:f>$K$2</xm:f>
            <x14:dxf>
              <font>
                <b val="0"/>
                <i val="0"/>
                <color rgb="FFFF0000"/>
              </font>
              <numFmt numFmtId="30" formatCode="@"/>
              <fill>
                <patternFill patternType="none">
                  <bgColor auto="1"/>
                </patternFill>
              </fill>
            </x14:dxf>
          </x14:cfRule>
          <xm:sqref>H255:H259</xm:sqref>
        </x14:conditionalFormatting>
        <x14:conditionalFormatting xmlns:xm="http://schemas.microsoft.com/office/excel/2006/main">
          <x14:cfRule type="containsText" priority="3095" operator="containsText" id="{5EB980AB-1014-4744-8603-0AE842595C8F}">
            <xm:f>NOT(ISERROR(SEARCH($K$2,H260)))</xm:f>
            <xm:f>$K$2</xm:f>
            <x14:dxf>
              <font>
                <b val="0"/>
                <i val="0"/>
                <color rgb="FFFF0000"/>
              </font>
              <numFmt numFmtId="30" formatCode="@"/>
              <fill>
                <patternFill patternType="none">
                  <bgColor auto="1"/>
                </patternFill>
              </fill>
            </x14:dxf>
          </x14:cfRule>
          <xm:sqref>H260</xm:sqref>
        </x14:conditionalFormatting>
        <x14:conditionalFormatting xmlns:xm="http://schemas.microsoft.com/office/excel/2006/main">
          <x14:cfRule type="containsText" priority="3094" operator="containsText" id="{16CF942E-C9E6-42B7-B665-B02BACCED5F8}">
            <xm:f>NOT(ISERROR(SEARCH($K$2,H264)))</xm:f>
            <xm:f>$K$2</xm:f>
            <x14:dxf>
              <font>
                <b val="0"/>
                <i val="0"/>
                <color rgb="FFFF0000"/>
              </font>
              <numFmt numFmtId="30" formatCode="@"/>
              <fill>
                <patternFill patternType="none">
                  <bgColor auto="1"/>
                </patternFill>
              </fill>
            </x14:dxf>
          </x14:cfRule>
          <xm:sqref>H264 H268</xm:sqref>
        </x14:conditionalFormatting>
        <x14:conditionalFormatting xmlns:xm="http://schemas.microsoft.com/office/excel/2006/main">
          <x14:cfRule type="containsText" priority="3092" operator="containsText" id="{F65E43CC-19F4-41B1-8326-4E1B51BE9D92}">
            <xm:f>NOT(ISERROR(SEARCH($K$2,H269)))</xm:f>
            <xm:f>$K$2</xm:f>
            <x14:dxf>
              <font>
                <b val="0"/>
                <i val="0"/>
                <color rgb="FFFF0000"/>
              </font>
              <numFmt numFmtId="30" formatCode="@"/>
              <fill>
                <patternFill patternType="none">
                  <bgColor auto="1"/>
                </patternFill>
              </fill>
            </x14:dxf>
          </x14:cfRule>
          <xm:sqref>H269:H276</xm:sqref>
        </x14:conditionalFormatting>
        <x14:conditionalFormatting xmlns:xm="http://schemas.microsoft.com/office/excel/2006/main">
          <x14:cfRule type="containsText" priority="3091" operator="containsText" id="{C89149D9-8A02-4167-BCE8-B010CD32CE28}">
            <xm:f>NOT(ISERROR(SEARCH($K$2,H277)))</xm:f>
            <xm:f>$K$2</xm:f>
            <x14:dxf>
              <font>
                <b val="0"/>
                <i val="0"/>
                <color rgb="FFFF0000"/>
              </font>
              <numFmt numFmtId="30" formatCode="@"/>
              <fill>
                <patternFill patternType="none">
                  <bgColor auto="1"/>
                </patternFill>
              </fill>
            </x14:dxf>
          </x14:cfRule>
          <xm:sqref>H277:H280</xm:sqref>
        </x14:conditionalFormatting>
        <x14:conditionalFormatting xmlns:xm="http://schemas.microsoft.com/office/excel/2006/main">
          <x14:cfRule type="containsText" priority="3090" operator="containsText" id="{3CD4E437-42A5-4654-82A3-03B4B62C332B}">
            <xm:f>NOT(ISERROR(SEARCH($K$2,H281)))</xm:f>
            <xm:f>$K$2</xm:f>
            <x14:dxf>
              <font>
                <b val="0"/>
                <i val="0"/>
                <color rgb="FFFF0000"/>
              </font>
              <numFmt numFmtId="30" formatCode="@"/>
              <fill>
                <patternFill patternType="none">
                  <bgColor auto="1"/>
                </patternFill>
              </fill>
            </x14:dxf>
          </x14:cfRule>
          <xm:sqref>H281:H289</xm:sqref>
        </x14:conditionalFormatting>
        <x14:conditionalFormatting xmlns:xm="http://schemas.microsoft.com/office/excel/2006/main">
          <x14:cfRule type="containsText" priority="3088" operator="containsText" id="{114FC302-7347-4958-A0D6-26A9D20DE44E}">
            <xm:f>NOT(ISERROR(SEARCH($K$2,H261)))</xm:f>
            <xm:f>$K$2</xm:f>
            <x14:dxf>
              <font>
                <b val="0"/>
                <i val="0"/>
                <color rgb="FFFF0000"/>
              </font>
              <numFmt numFmtId="30" formatCode="@"/>
              <fill>
                <patternFill patternType="none">
                  <bgColor auto="1"/>
                </patternFill>
              </fill>
            </x14:dxf>
          </x14:cfRule>
          <xm:sqref>H261:H263</xm:sqref>
        </x14:conditionalFormatting>
        <x14:conditionalFormatting xmlns:xm="http://schemas.microsoft.com/office/excel/2006/main">
          <x14:cfRule type="containsText" priority="3087" operator="containsText" id="{BCB96696-9283-47EA-8BB5-F24F0729AB5D}">
            <xm:f>NOT(ISERROR(SEARCH($K$2,H265)))</xm:f>
            <xm:f>$K$2</xm:f>
            <x14:dxf>
              <font>
                <b val="0"/>
                <i val="0"/>
                <color rgb="FFFF0000"/>
              </font>
              <numFmt numFmtId="30" formatCode="@"/>
              <fill>
                <patternFill patternType="none">
                  <bgColor auto="1"/>
                </patternFill>
              </fill>
            </x14:dxf>
          </x14:cfRule>
          <xm:sqref>H265:H267</xm:sqref>
        </x14:conditionalFormatting>
        <x14:conditionalFormatting xmlns:xm="http://schemas.microsoft.com/office/excel/2006/main">
          <x14:cfRule type="containsText" priority="3074" operator="containsText" id="{2A39E5CD-D0C7-4350-A2DC-311F6B2E2D13}">
            <xm:f>NOT(ISERROR(SEARCH($K$2,H320)))</xm:f>
            <xm:f>$K$2</xm:f>
            <x14:dxf>
              <font>
                <b val="0"/>
                <i val="0"/>
                <color rgb="FFFF0000"/>
              </font>
              <numFmt numFmtId="30" formatCode="@"/>
              <fill>
                <patternFill patternType="none">
                  <bgColor auto="1"/>
                </patternFill>
              </fill>
            </x14:dxf>
          </x14:cfRule>
          <xm:sqref>H320</xm:sqref>
        </x14:conditionalFormatting>
        <x14:conditionalFormatting xmlns:xm="http://schemas.microsoft.com/office/excel/2006/main">
          <x14:cfRule type="containsText" priority="3072" operator="containsText" id="{5B1F138A-0A75-4CEF-9123-A5E4568BD09F}">
            <xm:f>NOT(ISERROR(SEARCH($K$2,H321)))</xm:f>
            <xm:f>$K$2</xm:f>
            <x14:dxf>
              <font>
                <b val="0"/>
                <i val="0"/>
                <color rgb="FFFF0000"/>
              </font>
              <numFmt numFmtId="30" formatCode="@"/>
              <fill>
                <patternFill patternType="none">
                  <bgColor auto="1"/>
                </patternFill>
              </fill>
            </x14:dxf>
          </x14:cfRule>
          <xm:sqref>H321</xm:sqref>
        </x14:conditionalFormatting>
        <x14:conditionalFormatting xmlns:xm="http://schemas.microsoft.com/office/excel/2006/main">
          <x14:cfRule type="containsText" priority="3068" operator="containsText" id="{167458E7-BAD6-4742-8396-3AE3A691570B}">
            <xm:f>NOT(ISERROR(SEARCH($K$2,H323)))</xm:f>
            <xm:f>$K$2</xm:f>
            <x14:dxf>
              <font>
                <b val="0"/>
                <i val="0"/>
                <color rgb="FFFF0000"/>
              </font>
              <numFmt numFmtId="30" formatCode="@"/>
              <fill>
                <patternFill patternType="none">
                  <bgColor auto="1"/>
                </patternFill>
              </fill>
            </x14:dxf>
          </x14:cfRule>
          <xm:sqref>H323:H328</xm:sqref>
        </x14:conditionalFormatting>
        <x14:conditionalFormatting xmlns:xm="http://schemas.microsoft.com/office/excel/2006/main">
          <x14:cfRule type="containsText" priority="3067" operator="containsText" id="{C9DAC8ED-AB58-471A-BE08-ABEC4DC6A0F8}">
            <xm:f>NOT(ISERROR(SEARCH($K$2,H322)))</xm:f>
            <xm:f>$K$2</xm:f>
            <x14:dxf>
              <font>
                <b val="0"/>
                <i val="0"/>
                <color rgb="FFFF0000"/>
              </font>
              <numFmt numFmtId="30" formatCode="@"/>
              <fill>
                <patternFill patternType="none">
                  <bgColor auto="1"/>
                </patternFill>
              </fill>
            </x14:dxf>
          </x14:cfRule>
          <xm:sqref>H322</xm:sqref>
        </x14:conditionalFormatting>
        <x14:conditionalFormatting xmlns:xm="http://schemas.microsoft.com/office/excel/2006/main">
          <x14:cfRule type="containsText" priority="3066" operator="containsText" id="{DEEC7DCE-C5CE-4730-892C-23A6E4634E32}">
            <xm:f>NOT(ISERROR(SEARCH($K$2,H321)))</xm:f>
            <xm:f>$K$2</xm:f>
            <x14:dxf>
              <font>
                <b val="0"/>
                <i val="0"/>
                <color rgb="FFFF0000"/>
              </font>
              <numFmt numFmtId="30" formatCode="@"/>
              <fill>
                <patternFill patternType="none">
                  <bgColor auto="1"/>
                </patternFill>
              </fill>
            </x14:dxf>
          </x14:cfRule>
          <xm:sqref>H321</xm:sqref>
        </x14:conditionalFormatting>
        <x14:conditionalFormatting xmlns:xm="http://schemas.microsoft.com/office/excel/2006/main">
          <x14:cfRule type="containsText" priority="3065" operator="containsText" id="{379B68F7-5386-42A4-9E15-9AD24118B013}">
            <xm:f>NOT(ISERROR(SEARCH($K$2,H322)))</xm:f>
            <xm:f>$K$2</xm:f>
            <x14:dxf>
              <font>
                <b val="0"/>
                <i val="0"/>
                <color rgb="FFFF0000"/>
              </font>
              <numFmt numFmtId="30" formatCode="@"/>
              <fill>
                <patternFill patternType="none">
                  <bgColor auto="1"/>
                </patternFill>
              </fill>
            </x14:dxf>
          </x14:cfRule>
          <xm:sqref>H322</xm:sqref>
        </x14:conditionalFormatting>
        <x14:conditionalFormatting xmlns:xm="http://schemas.microsoft.com/office/excel/2006/main">
          <x14:cfRule type="containsText" priority="3064" operator="containsText" id="{FBB95DB8-70E0-4BA4-A2A3-AF2A029397D9}">
            <xm:f>NOT(ISERROR(SEARCH($K$2,H323)))</xm:f>
            <xm:f>$K$2</xm:f>
            <x14:dxf>
              <font>
                <b val="0"/>
                <i val="0"/>
                <color rgb="FFFF0000"/>
              </font>
              <numFmt numFmtId="30" formatCode="@"/>
              <fill>
                <patternFill patternType="none">
                  <bgColor auto="1"/>
                </patternFill>
              </fill>
            </x14:dxf>
          </x14:cfRule>
          <xm:sqref>H323</xm:sqref>
        </x14:conditionalFormatting>
        <x14:conditionalFormatting xmlns:xm="http://schemas.microsoft.com/office/excel/2006/main">
          <x14:cfRule type="containsText" priority="3061" operator="containsText" id="{7FCA6B19-1C11-4480-A066-AF389FE0B968}">
            <xm:f>NOT(ISERROR(SEARCH($K$2,H312)))</xm:f>
            <xm:f>$K$2</xm:f>
            <x14:dxf>
              <font>
                <b val="0"/>
                <i val="0"/>
                <color rgb="FFFF0000"/>
              </font>
              <numFmt numFmtId="30" formatCode="@"/>
              <fill>
                <patternFill patternType="none">
                  <bgColor auto="1"/>
                </patternFill>
              </fill>
            </x14:dxf>
          </x14:cfRule>
          <xm:sqref>H312</xm:sqref>
        </x14:conditionalFormatting>
        <x14:conditionalFormatting xmlns:xm="http://schemas.microsoft.com/office/excel/2006/main">
          <x14:cfRule type="containsText" priority="3059" operator="containsText" id="{EA62FEEF-DA13-404B-A1D7-9E64E3EFBED3}">
            <xm:f>NOT(ISERROR(SEARCH($K$2,H329)))</xm:f>
            <xm:f>$K$2</xm:f>
            <x14:dxf>
              <font>
                <b val="0"/>
                <i val="0"/>
                <color rgb="FFFF0000"/>
              </font>
              <numFmt numFmtId="30" formatCode="@"/>
              <fill>
                <patternFill patternType="none">
                  <bgColor auto="1"/>
                </patternFill>
              </fill>
            </x14:dxf>
          </x14:cfRule>
          <xm:sqref>H329 H335:H339</xm:sqref>
        </x14:conditionalFormatting>
        <x14:conditionalFormatting xmlns:xm="http://schemas.microsoft.com/office/excel/2006/main">
          <x14:cfRule type="containsText" priority="3058" operator="containsText" id="{0DA56299-45DB-4EF1-92B6-56FCCBD6F737}">
            <xm:f>NOT(ISERROR(SEARCH($K$2,H329)))</xm:f>
            <xm:f>$K$2</xm:f>
            <x14:dxf>
              <font>
                <b val="0"/>
                <i val="0"/>
                <color rgb="FFFF0000"/>
              </font>
              <numFmt numFmtId="30" formatCode="@"/>
              <fill>
                <patternFill patternType="none">
                  <bgColor auto="1"/>
                </patternFill>
              </fill>
            </x14:dxf>
          </x14:cfRule>
          <xm:sqref>H329 H335:H339</xm:sqref>
        </x14:conditionalFormatting>
        <x14:conditionalFormatting xmlns:xm="http://schemas.microsoft.com/office/excel/2006/main">
          <x14:cfRule type="containsText" priority="3055" operator="containsText" id="{0605D211-A1FD-48F8-B83A-016F9471B7A3}">
            <xm:f>NOT(ISERROR(SEARCH($K$2,H336)))</xm:f>
            <xm:f>$K$2</xm:f>
            <x14:dxf>
              <font>
                <b val="0"/>
                <i val="0"/>
                <color rgb="FFFF0000"/>
              </font>
              <numFmt numFmtId="30" formatCode="@"/>
              <fill>
                <patternFill patternType="none">
                  <bgColor auto="1"/>
                </patternFill>
              </fill>
            </x14:dxf>
          </x14:cfRule>
          <xm:sqref>H336</xm:sqref>
        </x14:conditionalFormatting>
        <x14:conditionalFormatting xmlns:xm="http://schemas.microsoft.com/office/excel/2006/main">
          <x14:cfRule type="containsText" priority="3054" operator="containsText" id="{0C26C57E-A5BE-427F-99EA-401D00EEF64E}">
            <xm:f>NOT(ISERROR(SEARCH($K$2,H336)))</xm:f>
            <xm:f>$K$2</xm:f>
            <x14:dxf>
              <font>
                <b val="0"/>
                <i val="0"/>
                <color rgb="FFFF0000"/>
              </font>
              <numFmt numFmtId="30" formatCode="@"/>
              <fill>
                <patternFill patternType="none">
                  <bgColor auto="1"/>
                </patternFill>
              </fill>
            </x14:dxf>
          </x14:cfRule>
          <xm:sqref>H336</xm:sqref>
        </x14:conditionalFormatting>
        <x14:conditionalFormatting xmlns:xm="http://schemas.microsoft.com/office/excel/2006/main">
          <x14:cfRule type="containsText" priority="3053" operator="containsText" id="{B1E393DF-E464-45FE-9D8B-3CE1C35B497F}">
            <xm:f>NOT(ISERROR(SEARCH($K$2,H337)))</xm:f>
            <xm:f>$K$2</xm:f>
            <x14:dxf>
              <font>
                <b val="0"/>
                <i val="0"/>
                <color rgb="FFFF0000"/>
              </font>
              <numFmt numFmtId="30" formatCode="@"/>
              <fill>
                <patternFill patternType="none">
                  <bgColor auto="1"/>
                </patternFill>
              </fill>
            </x14:dxf>
          </x14:cfRule>
          <xm:sqref>H337</xm:sqref>
        </x14:conditionalFormatting>
        <x14:conditionalFormatting xmlns:xm="http://schemas.microsoft.com/office/excel/2006/main">
          <x14:cfRule type="containsText" priority="3052" operator="containsText" id="{D55798AA-5D7E-4324-AF8D-00B5006A824E}">
            <xm:f>NOT(ISERROR(SEARCH($K$2,H337)))</xm:f>
            <xm:f>$K$2</xm:f>
            <x14:dxf>
              <font>
                <b val="0"/>
                <i val="0"/>
                <color rgb="FFFF0000"/>
              </font>
              <numFmt numFmtId="30" formatCode="@"/>
              <fill>
                <patternFill patternType="none">
                  <bgColor auto="1"/>
                </patternFill>
              </fill>
            </x14:dxf>
          </x14:cfRule>
          <xm:sqref>H337</xm:sqref>
        </x14:conditionalFormatting>
        <x14:conditionalFormatting xmlns:xm="http://schemas.microsoft.com/office/excel/2006/main">
          <x14:cfRule type="containsText" priority="3051" operator="containsText" id="{EC306CBB-CC4C-4E8E-ABFA-43CA2840018B}">
            <xm:f>NOT(ISERROR(SEARCH($K$2,H338)))</xm:f>
            <xm:f>$K$2</xm:f>
            <x14:dxf>
              <font>
                <b val="0"/>
                <i val="0"/>
                <color rgb="FFFF0000"/>
              </font>
              <numFmt numFmtId="30" formatCode="@"/>
              <fill>
                <patternFill patternType="none">
                  <bgColor auto="1"/>
                </patternFill>
              </fill>
            </x14:dxf>
          </x14:cfRule>
          <xm:sqref>H338:H339 H342:H344</xm:sqref>
        </x14:conditionalFormatting>
        <x14:conditionalFormatting xmlns:xm="http://schemas.microsoft.com/office/excel/2006/main">
          <x14:cfRule type="containsText" priority="3050" operator="containsText" id="{3B5EC1A7-0617-4BFA-9AC0-5087DEF31C15}">
            <xm:f>NOT(ISERROR(SEARCH($K$2,H338)))</xm:f>
            <xm:f>$K$2</xm:f>
            <x14:dxf>
              <font>
                <b val="0"/>
                <i val="0"/>
                <color rgb="FFFF0000"/>
              </font>
              <numFmt numFmtId="30" formatCode="@"/>
              <fill>
                <patternFill patternType="none">
                  <bgColor auto="1"/>
                </patternFill>
              </fill>
            </x14:dxf>
          </x14:cfRule>
          <xm:sqref>H338:H339 H342:H344</xm:sqref>
        </x14:conditionalFormatting>
        <x14:conditionalFormatting xmlns:xm="http://schemas.microsoft.com/office/excel/2006/main">
          <x14:cfRule type="containsText" priority="3047" operator="containsText" id="{88694FB6-6110-4B84-BC9F-0448E0B1188D}">
            <xm:f>NOT(ISERROR(SEARCH($K$2,H345)))</xm:f>
            <xm:f>$K$2</xm:f>
            <x14:dxf>
              <font>
                <b val="0"/>
                <i val="0"/>
                <color rgb="FFFF0000"/>
              </font>
              <numFmt numFmtId="30" formatCode="@"/>
              <fill>
                <patternFill patternType="none">
                  <bgColor auto="1"/>
                </patternFill>
              </fill>
            </x14:dxf>
          </x14:cfRule>
          <xm:sqref>H419 H431 H345:H359 H365:H372 H377:H379 H421 H433 H383:H403</xm:sqref>
        </x14:conditionalFormatting>
        <x14:conditionalFormatting xmlns:xm="http://schemas.microsoft.com/office/excel/2006/main">
          <x14:cfRule type="containsText" priority="3046" operator="containsText" id="{9A7B5C44-5450-4DA9-ABCE-806B7762A67D}">
            <xm:f>NOT(ISERROR(SEARCH($K$2,H345)))</xm:f>
            <xm:f>$K$2</xm:f>
            <x14:dxf>
              <font>
                <b val="0"/>
                <i val="0"/>
                <color rgb="FFFF0000"/>
              </font>
              <numFmt numFmtId="30" formatCode="@"/>
              <fill>
                <patternFill patternType="none">
                  <bgColor auto="1"/>
                </patternFill>
              </fill>
            </x14:dxf>
          </x14:cfRule>
          <xm:sqref>H419 H431 H345:H359 H365:H372 H377:H379 H421 H433 H383:H403</xm:sqref>
        </x14:conditionalFormatting>
        <x14:conditionalFormatting xmlns:xm="http://schemas.microsoft.com/office/excel/2006/main">
          <x14:cfRule type="containsText" priority="3042" operator="containsText" id="{3F86BB01-B239-4A54-85EB-87CD8F42D79F}">
            <xm:f>NOT(ISERROR(SEARCH($K$2,H345)))</xm:f>
            <xm:f>$K$2</xm:f>
            <x14:dxf>
              <font>
                <b val="0"/>
                <i val="0"/>
                <color rgb="FFFF0000"/>
              </font>
              <numFmt numFmtId="30" formatCode="@"/>
              <fill>
                <patternFill patternType="none">
                  <bgColor auto="1"/>
                </patternFill>
              </fill>
            </x14:dxf>
          </x14:cfRule>
          <xm:sqref>H345:H357</xm:sqref>
        </x14:conditionalFormatting>
        <x14:conditionalFormatting xmlns:xm="http://schemas.microsoft.com/office/excel/2006/main">
          <x14:cfRule type="containsText" priority="3041" operator="containsText" id="{9FA0CC60-54FE-49C5-B1BD-6342466A227E}">
            <xm:f>NOT(ISERROR(SEARCH($K$2,H345)))</xm:f>
            <xm:f>$K$2</xm:f>
            <x14:dxf>
              <font>
                <b val="0"/>
                <i val="0"/>
                <color rgb="FFFF0000"/>
              </font>
              <numFmt numFmtId="30" formatCode="@"/>
              <fill>
                <patternFill patternType="none">
                  <bgColor auto="1"/>
                </patternFill>
              </fill>
            </x14:dxf>
          </x14:cfRule>
          <xm:sqref>H345:H357</xm:sqref>
        </x14:conditionalFormatting>
        <x14:conditionalFormatting xmlns:xm="http://schemas.microsoft.com/office/excel/2006/main">
          <x14:cfRule type="containsText" priority="3040" operator="containsText" id="{73B45BB8-0961-466B-BB27-C97325C427BB}">
            <xm:f>NOT(ISERROR(SEARCH($K$2,H356)))</xm:f>
            <xm:f>$K$2</xm:f>
            <x14:dxf>
              <font>
                <b val="0"/>
                <i val="0"/>
                <color rgb="FFFF0000"/>
              </font>
              <numFmt numFmtId="30" formatCode="@"/>
              <fill>
                <patternFill patternType="none">
                  <bgColor auto="1"/>
                </patternFill>
              </fill>
            </x14:dxf>
          </x14:cfRule>
          <xm:sqref>H356</xm:sqref>
        </x14:conditionalFormatting>
        <x14:conditionalFormatting xmlns:xm="http://schemas.microsoft.com/office/excel/2006/main">
          <x14:cfRule type="containsText" priority="3039" operator="containsText" id="{AFC1F935-4DA5-4320-A4EB-4650F3FE7458}">
            <xm:f>NOT(ISERROR(SEARCH($K$2,H356)))</xm:f>
            <xm:f>$K$2</xm:f>
            <x14:dxf>
              <font>
                <b val="0"/>
                <i val="0"/>
                <color rgb="FFFF0000"/>
              </font>
              <numFmt numFmtId="30" formatCode="@"/>
              <fill>
                <patternFill patternType="none">
                  <bgColor auto="1"/>
                </patternFill>
              </fill>
            </x14:dxf>
          </x14:cfRule>
          <xm:sqref>H356</xm:sqref>
        </x14:conditionalFormatting>
        <x14:conditionalFormatting xmlns:xm="http://schemas.microsoft.com/office/excel/2006/main">
          <x14:cfRule type="containsText" priority="3038" operator="containsText" id="{990AE206-82A1-435C-B327-8F7D6FBD3036}">
            <xm:f>NOT(ISERROR(SEARCH($K$2,H357)))</xm:f>
            <xm:f>$K$2</xm:f>
            <x14:dxf>
              <font>
                <b val="0"/>
                <i val="0"/>
                <color rgb="FFFF0000"/>
              </font>
              <numFmt numFmtId="30" formatCode="@"/>
              <fill>
                <patternFill patternType="none">
                  <bgColor auto="1"/>
                </patternFill>
              </fill>
            </x14:dxf>
          </x14:cfRule>
          <xm:sqref>H357:H359 H419 H431 H365:H372 H377:H379 H421 H433 H383:H403</xm:sqref>
        </x14:conditionalFormatting>
        <x14:conditionalFormatting xmlns:xm="http://schemas.microsoft.com/office/excel/2006/main">
          <x14:cfRule type="containsText" priority="3037" operator="containsText" id="{C752C319-9A7B-421A-91AE-4BDE8FB37E52}">
            <xm:f>NOT(ISERROR(SEARCH($K$2,H357)))</xm:f>
            <xm:f>$K$2</xm:f>
            <x14:dxf>
              <font>
                <b val="0"/>
                <i val="0"/>
                <color rgb="FFFF0000"/>
              </font>
              <numFmt numFmtId="30" formatCode="@"/>
              <fill>
                <patternFill patternType="none">
                  <bgColor auto="1"/>
                </patternFill>
              </fill>
            </x14:dxf>
          </x14:cfRule>
          <xm:sqref>H357:H359 H419 H431 H365:H372 H377:H379 H421 H433 H383:H403</xm:sqref>
        </x14:conditionalFormatting>
        <x14:conditionalFormatting xmlns:xm="http://schemas.microsoft.com/office/excel/2006/main">
          <x14:cfRule type="containsText" priority="3036" operator="containsText" id="{476F3F4F-E8CA-4BD8-B0CB-FE3FC7DCB970}">
            <xm:f>NOT(ISERROR(SEARCH($K$2,H357)))</xm:f>
            <xm:f>$K$2</xm:f>
            <x14:dxf>
              <font>
                <b val="0"/>
                <i val="0"/>
                <color rgb="FFFF0000"/>
              </font>
              <numFmt numFmtId="30" formatCode="@"/>
              <fill>
                <patternFill patternType="none">
                  <bgColor auto="1"/>
                </patternFill>
              </fill>
            </x14:dxf>
          </x14:cfRule>
          <xm:sqref>H357</xm:sqref>
        </x14:conditionalFormatting>
        <x14:conditionalFormatting xmlns:xm="http://schemas.microsoft.com/office/excel/2006/main">
          <x14:cfRule type="containsText" priority="3035" operator="containsText" id="{C8E3521A-7C7F-4DAF-B4B5-4622EA5071F6}">
            <xm:f>NOT(ISERROR(SEARCH($K$2,H357)))</xm:f>
            <xm:f>$K$2</xm:f>
            <x14:dxf>
              <font>
                <b val="0"/>
                <i val="0"/>
                <color rgb="FFFF0000"/>
              </font>
              <numFmt numFmtId="30" formatCode="@"/>
              <fill>
                <patternFill patternType="none">
                  <bgColor auto="1"/>
                </patternFill>
              </fill>
            </x14:dxf>
          </x14:cfRule>
          <xm:sqref>H357</xm:sqref>
        </x14:conditionalFormatting>
        <x14:conditionalFormatting xmlns:xm="http://schemas.microsoft.com/office/excel/2006/main">
          <x14:cfRule type="containsText" priority="3029" operator="containsText" id="{1C4595FE-4BA7-4905-9C39-DF2099FDC210}">
            <xm:f>NOT(ISERROR(SEARCH($K$2,H357)))</xm:f>
            <xm:f>$K$2</xm:f>
            <x14:dxf>
              <font>
                <b val="0"/>
                <i val="0"/>
                <color rgb="FFFF0000"/>
              </font>
              <numFmt numFmtId="30" formatCode="@"/>
              <fill>
                <patternFill patternType="none">
                  <bgColor auto="1"/>
                </patternFill>
              </fill>
            </x14:dxf>
          </x14:cfRule>
          <xm:sqref>H357</xm:sqref>
        </x14:conditionalFormatting>
        <x14:conditionalFormatting xmlns:xm="http://schemas.microsoft.com/office/excel/2006/main">
          <x14:cfRule type="containsText" priority="3028" operator="containsText" id="{89FCBB58-EF26-4107-AF32-DB55C2B7E94F}">
            <xm:f>NOT(ISERROR(SEARCH($K$2,H357)))</xm:f>
            <xm:f>$K$2</xm:f>
            <x14:dxf>
              <font>
                <b val="0"/>
                <i val="0"/>
                <color rgb="FFFF0000"/>
              </font>
              <numFmt numFmtId="30" formatCode="@"/>
              <fill>
                <patternFill patternType="none">
                  <bgColor auto="1"/>
                </patternFill>
              </fill>
            </x14:dxf>
          </x14:cfRule>
          <xm:sqref>H357</xm:sqref>
        </x14:conditionalFormatting>
        <x14:conditionalFormatting xmlns:xm="http://schemas.microsoft.com/office/excel/2006/main">
          <x14:cfRule type="containsText" priority="3027" operator="containsText" id="{48244C5F-2B1D-48B3-8A45-918F75A96C0A}">
            <xm:f>NOT(ISERROR(SEARCH($K$2,H358)))</xm:f>
            <xm:f>$K$2</xm:f>
            <x14:dxf>
              <font>
                <b val="0"/>
                <i val="0"/>
                <color rgb="FFFF0000"/>
              </font>
              <numFmt numFmtId="30" formatCode="@"/>
              <fill>
                <patternFill patternType="none">
                  <bgColor auto="1"/>
                </patternFill>
              </fill>
            </x14:dxf>
          </x14:cfRule>
          <xm:sqref>H358</xm:sqref>
        </x14:conditionalFormatting>
        <x14:conditionalFormatting xmlns:xm="http://schemas.microsoft.com/office/excel/2006/main">
          <x14:cfRule type="containsText" priority="3026" operator="containsText" id="{1960A860-3AC9-41A1-AE5B-FBF31EEA38D9}">
            <xm:f>NOT(ISERROR(SEARCH($K$2,H358)))</xm:f>
            <xm:f>$K$2</xm:f>
            <x14:dxf>
              <font>
                <b val="0"/>
                <i val="0"/>
                <color rgb="FFFF0000"/>
              </font>
              <numFmt numFmtId="30" formatCode="@"/>
              <fill>
                <patternFill patternType="none">
                  <bgColor auto="1"/>
                </patternFill>
              </fill>
            </x14:dxf>
          </x14:cfRule>
          <xm:sqref>H358</xm:sqref>
        </x14:conditionalFormatting>
        <x14:conditionalFormatting xmlns:xm="http://schemas.microsoft.com/office/excel/2006/main">
          <x14:cfRule type="containsText" priority="3025" operator="containsText" id="{883EA709-737B-4192-899B-45868717F43E}">
            <xm:f>NOT(ISERROR(SEARCH($K$2,H357)))</xm:f>
            <xm:f>$K$2</xm:f>
            <x14:dxf>
              <font>
                <b val="0"/>
                <i val="0"/>
                <color rgb="FFFF0000"/>
              </font>
              <numFmt numFmtId="30" formatCode="@"/>
              <fill>
                <patternFill patternType="none">
                  <bgColor auto="1"/>
                </patternFill>
              </fill>
            </x14:dxf>
          </x14:cfRule>
          <xm:sqref>H357</xm:sqref>
        </x14:conditionalFormatting>
        <x14:conditionalFormatting xmlns:xm="http://schemas.microsoft.com/office/excel/2006/main">
          <x14:cfRule type="containsText" priority="3024" operator="containsText" id="{8CE1274E-BC52-4022-B546-F96CF3A455B1}">
            <xm:f>NOT(ISERROR(SEARCH($K$2,H357)))</xm:f>
            <xm:f>$K$2</xm:f>
            <x14:dxf>
              <font>
                <b val="0"/>
                <i val="0"/>
                <color rgb="FFFF0000"/>
              </font>
              <numFmt numFmtId="30" formatCode="@"/>
              <fill>
                <patternFill patternType="none">
                  <bgColor auto="1"/>
                </patternFill>
              </fill>
            </x14:dxf>
          </x14:cfRule>
          <xm:sqref>H357</xm:sqref>
        </x14:conditionalFormatting>
        <x14:conditionalFormatting xmlns:xm="http://schemas.microsoft.com/office/excel/2006/main">
          <x14:cfRule type="containsText" priority="3023" operator="containsText" id="{79D34716-3003-446A-847D-F4F8929F2EA3}">
            <xm:f>NOT(ISERROR(SEARCH($K$2,H358)))</xm:f>
            <xm:f>$K$2</xm:f>
            <x14:dxf>
              <font>
                <b val="0"/>
                <i val="0"/>
                <color rgb="FFFF0000"/>
              </font>
              <numFmt numFmtId="30" formatCode="@"/>
              <fill>
                <patternFill patternType="none">
                  <bgColor auto="1"/>
                </patternFill>
              </fill>
            </x14:dxf>
          </x14:cfRule>
          <xm:sqref>H358</xm:sqref>
        </x14:conditionalFormatting>
        <x14:conditionalFormatting xmlns:xm="http://schemas.microsoft.com/office/excel/2006/main">
          <x14:cfRule type="containsText" priority="3022" operator="containsText" id="{71AC80A8-EF0D-436C-97A2-1D584014CDA7}">
            <xm:f>NOT(ISERROR(SEARCH($K$2,H358)))</xm:f>
            <xm:f>$K$2</xm:f>
            <x14:dxf>
              <font>
                <b val="0"/>
                <i val="0"/>
                <color rgb="FFFF0000"/>
              </font>
              <numFmt numFmtId="30" formatCode="@"/>
              <fill>
                <patternFill patternType="none">
                  <bgColor auto="1"/>
                </patternFill>
              </fill>
            </x14:dxf>
          </x14:cfRule>
          <xm:sqref>H358</xm:sqref>
        </x14:conditionalFormatting>
        <x14:conditionalFormatting xmlns:xm="http://schemas.microsoft.com/office/excel/2006/main">
          <x14:cfRule type="containsText" priority="3021" operator="containsText" id="{07B92BD0-BE20-4AE5-858A-1919AEE5E65A}">
            <xm:f>NOT(ISERROR(SEARCH($K$2,H358)))</xm:f>
            <xm:f>$K$2</xm:f>
            <x14:dxf>
              <font>
                <b val="0"/>
                <i val="0"/>
                <color rgb="FFFF0000"/>
              </font>
              <numFmt numFmtId="30" formatCode="@"/>
              <fill>
                <patternFill patternType="none">
                  <bgColor auto="1"/>
                </patternFill>
              </fill>
            </x14:dxf>
          </x14:cfRule>
          <xm:sqref>H358</xm:sqref>
        </x14:conditionalFormatting>
        <x14:conditionalFormatting xmlns:xm="http://schemas.microsoft.com/office/excel/2006/main">
          <x14:cfRule type="containsText" priority="3020" operator="containsText" id="{6BF7D69D-A62E-407E-A8A9-3147B0EF4172}">
            <xm:f>NOT(ISERROR(SEARCH($K$2,H358)))</xm:f>
            <xm:f>$K$2</xm:f>
            <x14:dxf>
              <font>
                <b val="0"/>
                <i val="0"/>
                <color rgb="FFFF0000"/>
              </font>
              <numFmt numFmtId="30" formatCode="@"/>
              <fill>
                <patternFill patternType="none">
                  <bgColor auto="1"/>
                </patternFill>
              </fill>
            </x14:dxf>
          </x14:cfRule>
          <xm:sqref>H358</xm:sqref>
        </x14:conditionalFormatting>
        <x14:conditionalFormatting xmlns:xm="http://schemas.microsoft.com/office/excel/2006/main">
          <x14:cfRule type="containsText" priority="3019" operator="containsText" id="{144E0D36-3854-4AB9-9E1A-3D6EEBC059D5}">
            <xm:f>NOT(ISERROR(SEARCH($K$2,H359)))</xm:f>
            <xm:f>$K$2</xm:f>
            <x14:dxf>
              <font>
                <b val="0"/>
                <i val="0"/>
                <color rgb="FFFF0000"/>
              </font>
              <numFmt numFmtId="30" formatCode="@"/>
              <fill>
                <patternFill patternType="none">
                  <bgColor auto="1"/>
                </patternFill>
              </fill>
            </x14:dxf>
          </x14:cfRule>
          <xm:sqref>H359</xm:sqref>
        </x14:conditionalFormatting>
        <x14:conditionalFormatting xmlns:xm="http://schemas.microsoft.com/office/excel/2006/main">
          <x14:cfRule type="containsText" priority="3018" operator="containsText" id="{7A50226D-0F93-4B1F-8039-71DED5742DA2}">
            <xm:f>NOT(ISERROR(SEARCH($K$2,H359)))</xm:f>
            <xm:f>$K$2</xm:f>
            <x14:dxf>
              <font>
                <b val="0"/>
                <i val="0"/>
                <color rgb="FFFF0000"/>
              </font>
              <numFmt numFmtId="30" formatCode="@"/>
              <fill>
                <patternFill patternType="none">
                  <bgColor auto="1"/>
                </patternFill>
              </fill>
            </x14:dxf>
          </x14:cfRule>
          <xm:sqref>H359</xm:sqref>
        </x14:conditionalFormatting>
        <x14:conditionalFormatting xmlns:xm="http://schemas.microsoft.com/office/excel/2006/main">
          <x14:cfRule type="containsText" priority="3017" operator="containsText" id="{4F36AC96-4AB6-4EDE-9008-BFF26A31A492}">
            <xm:f>NOT(ISERROR(SEARCH($K$2,H369)))</xm:f>
            <xm:f>$K$2</xm:f>
            <x14:dxf>
              <font>
                <b val="0"/>
                <i val="0"/>
                <color rgb="FFFF0000"/>
              </font>
              <numFmt numFmtId="30" formatCode="@"/>
              <fill>
                <patternFill patternType="none">
                  <bgColor auto="1"/>
                </patternFill>
              </fill>
            </x14:dxf>
          </x14:cfRule>
          <xm:sqref>H369:H372</xm:sqref>
        </x14:conditionalFormatting>
        <x14:conditionalFormatting xmlns:xm="http://schemas.microsoft.com/office/excel/2006/main">
          <x14:cfRule type="containsText" priority="3016" operator="containsText" id="{B7265280-1945-4367-9D95-328842780AA8}">
            <xm:f>NOT(ISERROR(SEARCH($K$2,H369)))</xm:f>
            <xm:f>$K$2</xm:f>
            <x14:dxf>
              <font>
                <b val="0"/>
                <i val="0"/>
                <color rgb="FFFF0000"/>
              </font>
              <numFmt numFmtId="30" formatCode="@"/>
              <fill>
                <patternFill patternType="none">
                  <bgColor auto="1"/>
                </patternFill>
              </fill>
            </x14:dxf>
          </x14:cfRule>
          <xm:sqref>H369:H372</xm:sqref>
        </x14:conditionalFormatting>
        <x14:conditionalFormatting xmlns:xm="http://schemas.microsoft.com/office/excel/2006/main">
          <x14:cfRule type="containsText" priority="3015" operator="containsText" id="{EF7E937D-5B46-4C65-8536-21825A8F0686}">
            <xm:f>NOT(ISERROR(SEARCH($K$2,H369)))</xm:f>
            <xm:f>$K$2</xm:f>
            <x14:dxf>
              <font>
                <b val="0"/>
                <i val="0"/>
                <color rgb="FFFF0000"/>
              </font>
              <numFmt numFmtId="30" formatCode="@"/>
              <fill>
                <patternFill patternType="none">
                  <bgColor auto="1"/>
                </patternFill>
              </fill>
            </x14:dxf>
          </x14:cfRule>
          <xm:sqref>H369:H372</xm:sqref>
        </x14:conditionalFormatting>
        <x14:conditionalFormatting xmlns:xm="http://schemas.microsoft.com/office/excel/2006/main">
          <x14:cfRule type="containsText" priority="3014" operator="containsText" id="{3F8B483A-4E2C-4DC1-9B7D-6C2A0B760AB3}">
            <xm:f>NOT(ISERROR(SEARCH($K$2,H369)))</xm:f>
            <xm:f>$K$2</xm:f>
            <x14:dxf>
              <font>
                <b val="0"/>
                <i val="0"/>
                <color rgb="FFFF0000"/>
              </font>
              <numFmt numFmtId="30" formatCode="@"/>
              <fill>
                <patternFill patternType="none">
                  <bgColor auto="1"/>
                </patternFill>
              </fill>
            </x14:dxf>
          </x14:cfRule>
          <xm:sqref>H369:H372</xm:sqref>
        </x14:conditionalFormatting>
        <x14:conditionalFormatting xmlns:xm="http://schemas.microsoft.com/office/excel/2006/main">
          <x14:cfRule type="containsText" priority="3007" operator="containsText" id="{EC1F466B-A695-41C0-8C3A-8CEBB6711D15}">
            <xm:f>NOT(ISERROR(SEARCH($K$2,H378)))</xm:f>
            <xm:f>$K$2</xm:f>
            <x14:dxf>
              <font>
                <b val="0"/>
                <i val="0"/>
                <color rgb="FFFF0000"/>
              </font>
              <numFmt numFmtId="30" formatCode="@"/>
              <fill>
                <patternFill patternType="none">
                  <bgColor auto="1"/>
                </patternFill>
              </fill>
            </x14:dxf>
          </x14:cfRule>
          <xm:sqref>H378:H379</xm:sqref>
        </x14:conditionalFormatting>
        <x14:conditionalFormatting xmlns:xm="http://schemas.microsoft.com/office/excel/2006/main">
          <x14:cfRule type="containsText" priority="3006" operator="containsText" id="{39C89892-B685-48BF-B729-7A2B73BDC704}">
            <xm:f>NOT(ISERROR(SEARCH($K$2,H378)))</xm:f>
            <xm:f>$K$2</xm:f>
            <x14:dxf>
              <font>
                <b val="0"/>
                <i val="0"/>
                <color rgb="FFFF0000"/>
              </font>
              <numFmt numFmtId="30" formatCode="@"/>
              <fill>
                <patternFill patternType="none">
                  <bgColor auto="1"/>
                </patternFill>
              </fill>
            </x14:dxf>
          </x14:cfRule>
          <xm:sqref>H378:H379</xm:sqref>
        </x14:conditionalFormatting>
        <x14:conditionalFormatting xmlns:xm="http://schemas.microsoft.com/office/excel/2006/main">
          <x14:cfRule type="containsText" priority="3005" operator="containsText" id="{58AA3744-47F9-4A8F-85E2-2206B47BEA42}">
            <xm:f>NOT(ISERROR(SEARCH($K$2,H378)))</xm:f>
            <xm:f>$K$2</xm:f>
            <x14:dxf>
              <font>
                <b val="0"/>
                <i val="0"/>
                <color rgb="FFFF0000"/>
              </font>
              <numFmt numFmtId="30" formatCode="@"/>
              <fill>
                <patternFill patternType="none">
                  <bgColor auto="1"/>
                </patternFill>
              </fill>
            </x14:dxf>
          </x14:cfRule>
          <xm:sqref>H378:H379</xm:sqref>
        </x14:conditionalFormatting>
        <x14:conditionalFormatting xmlns:xm="http://schemas.microsoft.com/office/excel/2006/main">
          <x14:cfRule type="containsText" priority="3004" operator="containsText" id="{28E4E219-A987-41E7-A796-3872036C12B0}">
            <xm:f>NOT(ISERROR(SEARCH($K$2,H378)))</xm:f>
            <xm:f>$K$2</xm:f>
            <x14:dxf>
              <font>
                <b val="0"/>
                <i val="0"/>
                <color rgb="FFFF0000"/>
              </font>
              <numFmt numFmtId="30" formatCode="@"/>
              <fill>
                <patternFill patternType="none">
                  <bgColor auto="1"/>
                </patternFill>
              </fill>
            </x14:dxf>
          </x14:cfRule>
          <xm:sqref>H378:H379</xm:sqref>
        </x14:conditionalFormatting>
        <x14:conditionalFormatting xmlns:xm="http://schemas.microsoft.com/office/excel/2006/main">
          <x14:cfRule type="containsText" priority="2961" operator="containsText" id="{BA03D596-4A91-44ED-AFC6-807BF095521E}">
            <xm:f>NOT(ISERROR(SEARCH($K$2,H377)))</xm:f>
            <xm:f>$K$2</xm:f>
            <x14:dxf>
              <font>
                <b val="0"/>
                <i val="0"/>
                <color rgb="FFFF0000"/>
              </font>
              <numFmt numFmtId="30" formatCode="@"/>
              <fill>
                <patternFill patternType="none">
                  <bgColor auto="1"/>
                </patternFill>
              </fill>
            </x14:dxf>
          </x14:cfRule>
          <xm:sqref>H377:H379</xm:sqref>
        </x14:conditionalFormatting>
        <x14:conditionalFormatting xmlns:xm="http://schemas.microsoft.com/office/excel/2006/main">
          <x14:cfRule type="containsText" priority="2960" operator="containsText" id="{F537F89C-DC9B-4A26-B1FA-15E7483A2AC0}">
            <xm:f>NOT(ISERROR(SEARCH($K$2,H377)))</xm:f>
            <xm:f>$K$2</xm:f>
            <x14:dxf>
              <font>
                <b val="0"/>
                <i val="0"/>
                <color rgb="FFFF0000"/>
              </font>
              <numFmt numFmtId="30" formatCode="@"/>
              <fill>
                <patternFill patternType="none">
                  <bgColor auto="1"/>
                </patternFill>
              </fill>
            </x14:dxf>
          </x14:cfRule>
          <xm:sqref>H377:H379</xm:sqref>
        </x14:conditionalFormatting>
        <x14:conditionalFormatting xmlns:xm="http://schemas.microsoft.com/office/excel/2006/main">
          <x14:cfRule type="containsText" priority="2959" operator="containsText" id="{FDAC1B32-F6CD-4D03-949D-C3773346531F}">
            <xm:f>NOT(ISERROR(SEARCH($K$2,H377)))</xm:f>
            <xm:f>$K$2</xm:f>
            <x14:dxf>
              <font>
                <b val="0"/>
                <i val="0"/>
                <color rgb="FFFF0000"/>
              </font>
              <numFmt numFmtId="30" formatCode="@"/>
              <fill>
                <patternFill patternType="none">
                  <bgColor auto="1"/>
                </patternFill>
              </fill>
            </x14:dxf>
          </x14:cfRule>
          <xm:sqref>H377:H379</xm:sqref>
        </x14:conditionalFormatting>
        <x14:conditionalFormatting xmlns:xm="http://schemas.microsoft.com/office/excel/2006/main">
          <x14:cfRule type="containsText" priority="2958" operator="containsText" id="{6E7ADE1E-E3C0-4758-AB85-0E2D1E0D7524}">
            <xm:f>NOT(ISERROR(SEARCH($K$2,H377)))</xm:f>
            <xm:f>$K$2</xm:f>
            <x14:dxf>
              <font>
                <b val="0"/>
                <i val="0"/>
                <color rgb="FFFF0000"/>
              </font>
              <numFmt numFmtId="30" formatCode="@"/>
              <fill>
                <patternFill patternType="none">
                  <bgColor auto="1"/>
                </patternFill>
              </fill>
            </x14:dxf>
          </x14:cfRule>
          <xm:sqref>H377:H379</xm:sqref>
        </x14:conditionalFormatting>
        <x14:conditionalFormatting xmlns:xm="http://schemas.microsoft.com/office/excel/2006/main">
          <x14:cfRule type="containsText" priority="2956" operator="containsText" id="{BB461F61-4E91-49F2-A29B-3D62715DCE65}">
            <xm:f>NOT(ISERROR(SEARCH($K$2,H383)))</xm:f>
            <xm:f>$K$2</xm:f>
            <x14:dxf>
              <font>
                <b val="0"/>
                <i val="0"/>
                <color rgb="FFFF0000"/>
              </font>
              <numFmt numFmtId="30" formatCode="@"/>
              <fill>
                <patternFill patternType="none">
                  <bgColor auto="1"/>
                </patternFill>
              </fill>
            </x14:dxf>
          </x14:cfRule>
          <xm:sqref>H383</xm:sqref>
        </x14:conditionalFormatting>
        <x14:conditionalFormatting xmlns:xm="http://schemas.microsoft.com/office/excel/2006/main">
          <x14:cfRule type="containsText" priority="2955" operator="containsText" id="{FB8C1609-2937-4F24-9D94-C530056EA2AB}">
            <xm:f>NOT(ISERROR(SEARCH($K$2,H383)))</xm:f>
            <xm:f>$K$2</xm:f>
            <x14:dxf>
              <font>
                <b val="0"/>
                <i val="0"/>
                <color rgb="FFFF0000"/>
              </font>
              <numFmt numFmtId="30" formatCode="@"/>
              <fill>
                <patternFill patternType="none">
                  <bgColor auto="1"/>
                </patternFill>
              </fill>
            </x14:dxf>
          </x14:cfRule>
          <xm:sqref>H383</xm:sqref>
        </x14:conditionalFormatting>
        <x14:conditionalFormatting xmlns:xm="http://schemas.microsoft.com/office/excel/2006/main">
          <x14:cfRule type="containsText" priority="2954" operator="containsText" id="{509AA6F4-675F-4B62-B854-E7064F71ACC9}">
            <xm:f>NOT(ISERROR(SEARCH($K$2,H383)))</xm:f>
            <xm:f>$K$2</xm:f>
            <x14:dxf>
              <font>
                <b val="0"/>
                <i val="0"/>
                <color rgb="FFFF0000"/>
              </font>
              <numFmt numFmtId="30" formatCode="@"/>
              <fill>
                <patternFill patternType="none">
                  <bgColor auto="1"/>
                </patternFill>
              </fill>
            </x14:dxf>
          </x14:cfRule>
          <xm:sqref>H383</xm:sqref>
        </x14:conditionalFormatting>
        <x14:conditionalFormatting xmlns:xm="http://schemas.microsoft.com/office/excel/2006/main">
          <x14:cfRule type="containsText" priority="2953" operator="containsText" id="{42F5EEBD-9D41-44DB-BC32-97B4058FB7A8}">
            <xm:f>NOT(ISERROR(SEARCH($K$2,H383)))</xm:f>
            <xm:f>$K$2</xm:f>
            <x14:dxf>
              <font>
                <b val="0"/>
                <i val="0"/>
                <color rgb="FFFF0000"/>
              </font>
              <numFmt numFmtId="30" formatCode="@"/>
              <fill>
                <patternFill patternType="none">
                  <bgColor auto="1"/>
                </patternFill>
              </fill>
            </x14:dxf>
          </x14:cfRule>
          <xm:sqref>H383</xm:sqref>
        </x14:conditionalFormatting>
        <x14:conditionalFormatting xmlns:xm="http://schemas.microsoft.com/office/excel/2006/main">
          <x14:cfRule type="containsText" priority="2952" operator="containsText" id="{F0769509-8601-46C3-93A3-CB442C985147}">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2951" operator="containsText" id="{01D43342-DDD6-4710-B412-846F15AAB747}">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2950" operator="containsText" id="{5206579B-143A-4033-B999-DD83453CC58A}">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2949" operator="containsText" id="{409CCEB9-598C-4099-85D6-75807B1F9AF8}">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2948" operator="containsText" id="{E0D39767-29E8-4E70-8972-D77B3B71A0AF}">
            <xm:f>NOT(ISERROR(SEARCH($K$2,H385)))</xm:f>
            <xm:f>$K$2</xm:f>
            <x14:dxf>
              <font>
                <b val="0"/>
                <i val="0"/>
                <color rgb="FFFF0000"/>
              </font>
              <numFmt numFmtId="30" formatCode="@"/>
              <fill>
                <patternFill patternType="none">
                  <bgColor auto="1"/>
                </patternFill>
              </fill>
            </x14:dxf>
          </x14:cfRule>
          <xm:sqref>H419 H431 H421 H433 H385:H403</xm:sqref>
        </x14:conditionalFormatting>
        <x14:conditionalFormatting xmlns:xm="http://schemas.microsoft.com/office/excel/2006/main">
          <x14:cfRule type="containsText" priority="2947" operator="containsText" id="{71DFBFDC-AE45-4304-9B57-D3EEF5536F6E}">
            <xm:f>NOT(ISERROR(SEARCH($K$2,H385)))</xm:f>
            <xm:f>$K$2</xm:f>
            <x14:dxf>
              <font>
                <b val="0"/>
                <i val="0"/>
                <color rgb="FFFF0000"/>
              </font>
              <numFmt numFmtId="30" formatCode="@"/>
              <fill>
                <patternFill patternType="none">
                  <bgColor auto="1"/>
                </patternFill>
              </fill>
            </x14:dxf>
          </x14:cfRule>
          <xm:sqref>H419 H431 H421 H433 H385:H403</xm:sqref>
        </x14:conditionalFormatting>
        <x14:conditionalFormatting xmlns:xm="http://schemas.microsoft.com/office/excel/2006/main">
          <x14:cfRule type="containsText" priority="2946" operator="containsText" id="{F3004EAB-EFE3-47AA-AE2B-2FFC58F7BA5A}">
            <xm:f>NOT(ISERROR(SEARCH($K$2,H385)))</xm:f>
            <xm:f>$K$2</xm:f>
            <x14:dxf>
              <font>
                <b val="0"/>
                <i val="0"/>
                <color rgb="FFFF0000"/>
              </font>
              <numFmt numFmtId="30" formatCode="@"/>
              <fill>
                <patternFill patternType="none">
                  <bgColor auto="1"/>
                </patternFill>
              </fill>
            </x14:dxf>
          </x14:cfRule>
          <xm:sqref>H419 H431 H421 H433 H385:H403</xm:sqref>
        </x14:conditionalFormatting>
        <x14:conditionalFormatting xmlns:xm="http://schemas.microsoft.com/office/excel/2006/main">
          <x14:cfRule type="containsText" priority="2945" operator="containsText" id="{8F3FEA6E-48ED-4BD8-9AA3-B1DE17E514BC}">
            <xm:f>NOT(ISERROR(SEARCH($K$2,H385)))</xm:f>
            <xm:f>$K$2</xm:f>
            <x14:dxf>
              <font>
                <b val="0"/>
                <i val="0"/>
                <color rgb="FFFF0000"/>
              </font>
              <numFmt numFmtId="30" formatCode="@"/>
              <fill>
                <patternFill patternType="none">
                  <bgColor auto="1"/>
                </patternFill>
              </fill>
            </x14:dxf>
          </x14:cfRule>
          <xm:sqref>H419 H431 H421 H433 H385:H403</xm:sqref>
        </x14:conditionalFormatting>
        <x14:conditionalFormatting xmlns:xm="http://schemas.microsoft.com/office/excel/2006/main">
          <x14:cfRule type="containsText" priority="2936" operator="containsText" id="{B909E3B6-6197-49D5-8693-3ABDB56F8B32}">
            <xm:f>NOT(ISERROR(SEARCH($K$2,H330)))</xm:f>
            <xm:f>$K$2</xm:f>
            <x14:dxf>
              <font>
                <b val="0"/>
                <i val="0"/>
                <color rgb="FFFF0000"/>
              </font>
              <numFmt numFmtId="30" formatCode="@"/>
              <fill>
                <patternFill patternType="none">
                  <bgColor auto="1"/>
                </patternFill>
              </fill>
            </x14:dxf>
          </x14:cfRule>
          <xm:sqref>H333 H330:H331</xm:sqref>
        </x14:conditionalFormatting>
        <x14:conditionalFormatting xmlns:xm="http://schemas.microsoft.com/office/excel/2006/main">
          <x14:cfRule type="containsText" priority="2935" operator="containsText" id="{9E6FEE71-E342-4AC6-ADB8-F285B3549184}">
            <xm:f>NOT(ISERROR(SEARCH($K$2,H330)))</xm:f>
            <xm:f>$K$2</xm:f>
            <x14:dxf>
              <font>
                <b val="0"/>
                <i val="0"/>
                <color rgb="FFFF0000"/>
              </font>
              <numFmt numFmtId="30" formatCode="@"/>
              <fill>
                <patternFill patternType="none">
                  <bgColor auto="1"/>
                </patternFill>
              </fill>
            </x14:dxf>
          </x14:cfRule>
          <xm:sqref>H330:H331</xm:sqref>
        </x14:conditionalFormatting>
        <x14:conditionalFormatting xmlns:xm="http://schemas.microsoft.com/office/excel/2006/main">
          <x14:cfRule type="containsText" priority="2934" operator="containsText" id="{D50E9DCE-9E8C-4A52-95FF-7B521D1255EE}">
            <xm:f>NOT(ISERROR(SEARCH($K$2,H330)))</xm:f>
            <xm:f>$K$2</xm:f>
            <x14:dxf>
              <font>
                <b val="0"/>
                <i val="0"/>
                <color rgb="FFFF0000"/>
              </font>
              <numFmt numFmtId="30" formatCode="@"/>
              <fill>
                <patternFill patternType="none">
                  <bgColor auto="1"/>
                </patternFill>
              </fill>
            </x14:dxf>
          </x14:cfRule>
          <xm:sqref>H330:H331</xm:sqref>
        </x14:conditionalFormatting>
        <x14:conditionalFormatting xmlns:xm="http://schemas.microsoft.com/office/excel/2006/main">
          <x14:cfRule type="containsText" priority="2933" operator="containsText" id="{A2C8F87B-33AA-47F1-9030-9478B6F69D53}">
            <xm:f>NOT(ISERROR(SEARCH($K$2,H330)))</xm:f>
            <xm:f>$K$2</xm:f>
            <x14:dxf>
              <font>
                <b val="0"/>
                <i val="0"/>
                <color rgb="FFFF0000"/>
              </font>
              <numFmt numFmtId="30" formatCode="@"/>
              <fill>
                <patternFill patternType="none">
                  <bgColor auto="1"/>
                </patternFill>
              </fill>
            </x14:dxf>
          </x14:cfRule>
          <xm:sqref>H330:H331</xm:sqref>
        </x14:conditionalFormatting>
        <x14:conditionalFormatting xmlns:xm="http://schemas.microsoft.com/office/excel/2006/main">
          <x14:cfRule type="containsText" priority="2939" operator="containsText" id="{F52438D1-DA53-4B5B-8F5B-05B883647801}">
            <xm:f>NOT(ISERROR(SEARCH($K$2,H330)))</xm:f>
            <xm:f>$K$2</xm:f>
            <x14:dxf>
              <font>
                <b val="0"/>
                <i val="0"/>
                <color rgb="FFFF0000"/>
              </font>
              <numFmt numFmtId="30" formatCode="@"/>
              <fill>
                <patternFill patternType="none">
                  <bgColor auto="1"/>
                </patternFill>
              </fill>
            </x14:dxf>
          </x14:cfRule>
          <xm:sqref>H333 H330:H331</xm:sqref>
        </x14:conditionalFormatting>
        <x14:conditionalFormatting xmlns:xm="http://schemas.microsoft.com/office/excel/2006/main">
          <x14:cfRule type="containsText" priority="2938" operator="containsText" id="{3CF8F7CE-43B5-48A3-BD47-90F84E0EE854}">
            <xm:f>NOT(ISERROR(SEARCH($K$2,H330)))</xm:f>
            <xm:f>$K$2</xm:f>
            <x14:dxf>
              <font>
                <b val="0"/>
                <i val="0"/>
                <color rgb="FFFF0000"/>
              </font>
              <numFmt numFmtId="30" formatCode="@"/>
              <fill>
                <patternFill patternType="none">
                  <bgColor auto="1"/>
                </patternFill>
              </fill>
            </x14:dxf>
          </x14:cfRule>
          <xm:sqref>H333 H330:H331</xm:sqref>
        </x14:conditionalFormatting>
        <x14:conditionalFormatting xmlns:xm="http://schemas.microsoft.com/office/excel/2006/main">
          <x14:cfRule type="containsText" priority="2937" operator="containsText" id="{DFDF0222-10DB-4689-96D9-E83F9174E405}">
            <xm:f>NOT(ISERROR(SEARCH($K$2,H330)))</xm:f>
            <xm:f>$K$2</xm:f>
            <x14:dxf>
              <font>
                <b val="0"/>
                <i val="0"/>
                <color rgb="FFFF0000"/>
              </font>
              <numFmt numFmtId="30" formatCode="@"/>
              <fill>
                <patternFill patternType="none">
                  <bgColor auto="1"/>
                </patternFill>
              </fill>
            </x14:dxf>
          </x14:cfRule>
          <xm:sqref>H333 H330:H331</xm:sqref>
        </x14:conditionalFormatting>
        <x14:conditionalFormatting xmlns:xm="http://schemas.microsoft.com/office/excel/2006/main">
          <x14:cfRule type="containsText" priority="2932" operator="containsText" id="{C90930D4-0373-48C3-92AA-4378B706D32D}">
            <xm:f>NOT(ISERROR(SEARCH($K$2,H330)))</xm:f>
            <xm:f>$K$2</xm:f>
            <x14:dxf>
              <font>
                <b val="0"/>
                <i val="0"/>
                <color rgb="FFFF0000"/>
              </font>
              <numFmt numFmtId="30" formatCode="@"/>
              <fill>
                <patternFill patternType="none">
                  <bgColor auto="1"/>
                </patternFill>
              </fill>
            </x14:dxf>
          </x14:cfRule>
          <xm:sqref>H330:H331</xm:sqref>
        </x14:conditionalFormatting>
        <x14:conditionalFormatting xmlns:xm="http://schemas.microsoft.com/office/excel/2006/main">
          <x14:cfRule type="containsText" priority="2931" operator="containsText" id="{553E0709-7AA5-4F96-AE65-841C105322D6}">
            <xm:f>NOT(ISERROR(SEARCH($K$2,H331)))</xm:f>
            <xm:f>$K$2</xm:f>
            <x14:dxf>
              <font>
                <b val="0"/>
                <i val="0"/>
                <color rgb="FFFF0000"/>
              </font>
              <numFmt numFmtId="30" formatCode="@"/>
              <fill>
                <patternFill patternType="none">
                  <bgColor auto="1"/>
                </patternFill>
              </fill>
            </x14:dxf>
          </x14:cfRule>
          <xm:sqref>H331</xm:sqref>
        </x14:conditionalFormatting>
        <x14:conditionalFormatting xmlns:xm="http://schemas.microsoft.com/office/excel/2006/main">
          <x14:cfRule type="containsText" priority="2930" operator="containsText" id="{1E7013F4-624F-4105-9B6F-ABCB25FF2F6B}">
            <xm:f>NOT(ISERROR(SEARCH($K$2,H331)))</xm:f>
            <xm:f>$K$2</xm:f>
            <x14:dxf>
              <font>
                <b val="0"/>
                <i val="0"/>
                <color rgb="FFFF0000"/>
              </font>
              <numFmt numFmtId="30" formatCode="@"/>
              <fill>
                <patternFill patternType="none">
                  <bgColor auto="1"/>
                </patternFill>
              </fill>
            </x14:dxf>
          </x14:cfRule>
          <xm:sqref>H331</xm:sqref>
        </x14:conditionalFormatting>
        <x14:conditionalFormatting xmlns:xm="http://schemas.microsoft.com/office/excel/2006/main">
          <x14:cfRule type="containsText" priority="2929" operator="containsText" id="{95A0D6EB-20E2-4CA8-8FEB-F5F803485362}">
            <xm:f>NOT(ISERROR(SEARCH($K$2,H331)))</xm:f>
            <xm:f>$K$2</xm:f>
            <x14:dxf>
              <font>
                <b val="0"/>
                <i val="0"/>
                <color rgb="FFFF0000"/>
              </font>
              <numFmt numFmtId="30" formatCode="@"/>
              <fill>
                <patternFill patternType="none">
                  <bgColor auto="1"/>
                </patternFill>
              </fill>
            </x14:dxf>
          </x14:cfRule>
          <xm:sqref>H331</xm:sqref>
        </x14:conditionalFormatting>
        <x14:conditionalFormatting xmlns:xm="http://schemas.microsoft.com/office/excel/2006/main">
          <x14:cfRule type="containsText" priority="2928" operator="containsText" id="{BF001E13-8A13-4861-8CBD-5C81D93AB8AA}">
            <xm:f>NOT(ISERROR(SEARCH($K$2,H331)))</xm:f>
            <xm:f>$K$2</xm:f>
            <x14:dxf>
              <font>
                <b val="0"/>
                <i val="0"/>
                <color rgb="FFFF0000"/>
              </font>
              <numFmt numFmtId="30" formatCode="@"/>
              <fill>
                <patternFill patternType="none">
                  <bgColor auto="1"/>
                </patternFill>
              </fill>
            </x14:dxf>
          </x14:cfRule>
          <xm:sqref>H331</xm:sqref>
        </x14:conditionalFormatting>
        <x14:conditionalFormatting xmlns:xm="http://schemas.microsoft.com/office/excel/2006/main">
          <x14:cfRule type="containsText" priority="2927" operator="containsText" id="{8186176B-6B17-40A3-9A7D-21ADA182D1F6}">
            <xm:f>NOT(ISERROR(SEARCH($K$2,H332)))</xm:f>
            <xm:f>$K$2</xm:f>
            <x14:dxf>
              <font>
                <b val="0"/>
                <i val="0"/>
                <color rgb="FFFF0000"/>
              </font>
              <numFmt numFmtId="30" formatCode="@"/>
              <fill>
                <patternFill patternType="none">
                  <bgColor auto="1"/>
                </patternFill>
              </fill>
            </x14:dxf>
          </x14:cfRule>
          <xm:sqref>H332</xm:sqref>
        </x14:conditionalFormatting>
        <x14:conditionalFormatting xmlns:xm="http://schemas.microsoft.com/office/excel/2006/main">
          <x14:cfRule type="containsText" priority="2926" operator="containsText" id="{44394C1D-8514-494A-A44A-E38B20977B06}">
            <xm:f>NOT(ISERROR(SEARCH($K$2,H332)))</xm:f>
            <xm:f>$K$2</xm:f>
            <x14:dxf>
              <font>
                <b val="0"/>
                <i val="0"/>
                <color rgb="FFFF0000"/>
              </font>
              <numFmt numFmtId="30" formatCode="@"/>
              <fill>
                <patternFill patternType="none">
                  <bgColor auto="1"/>
                </patternFill>
              </fill>
            </x14:dxf>
          </x14:cfRule>
          <xm:sqref>H332</xm:sqref>
        </x14:conditionalFormatting>
        <x14:conditionalFormatting xmlns:xm="http://schemas.microsoft.com/office/excel/2006/main">
          <x14:cfRule type="containsText" priority="2925" operator="containsText" id="{251E24F4-3768-4CA5-9203-ACAC238BC57B}">
            <xm:f>NOT(ISERROR(SEARCH($K$2,H332)))</xm:f>
            <xm:f>$K$2</xm:f>
            <x14:dxf>
              <font>
                <b val="0"/>
                <i val="0"/>
                <color rgb="FFFF0000"/>
              </font>
              <numFmt numFmtId="30" formatCode="@"/>
              <fill>
                <patternFill patternType="none">
                  <bgColor auto="1"/>
                </patternFill>
              </fill>
            </x14:dxf>
          </x14:cfRule>
          <xm:sqref>H332</xm:sqref>
        </x14:conditionalFormatting>
        <x14:conditionalFormatting xmlns:xm="http://schemas.microsoft.com/office/excel/2006/main">
          <x14:cfRule type="containsText" priority="2924" operator="containsText" id="{987EDCA2-E0BD-411B-BABD-5E4A090CB5E1}">
            <xm:f>NOT(ISERROR(SEARCH($K$2,H332)))</xm:f>
            <xm:f>$K$2</xm:f>
            <x14:dxf>
              <font>
                <b val="0"/>
                <i val="0"/>
                <color rgb="FFFF0000"/>
              </font>
              <numFmt numFmtId="30" formatCode="@"/>
              <fill>
                <patternFill patternType="none">
                  <bgColor auto="1"/>
                </patternFill>
              </fill>
            </x14:dxf>
          </x14:cfRule>
          <xm:sqref>H332</xm:sqref>
        </x14:conditionalFormatting>
        <x14:conditionalFormatting xmlns:xm="http://schemas.microsoft.com/office/excel/2006/main">
          <x14:cfRule type="containsText" priority="2922" operator="containsText" id="{671C6FA0-4463-47B4-B643-9B5FF1C9AD7D}">
            <xm:f>NOT(ISERROR(SEARCH($K$2,H332)))</xm:f>
            <xm:f>$K$2</xm:f>
            <x14:dxf>
              <font>
                <b val="0"/>
                <i val="0"/>
                <color rgb="FFFF0000"/>
              </font>
              <numFmt numFmtId="30" formatCode="@"/>
              <fill>
                <patternFill patternType="none">
                  <bgColor auto="1"/>
                </patternFill>
              </fill>
            </x14:dxf>
          </x14:cfRule>
          <xm:sqref>H332:H333</xm:sqref>
        </x14:conditionalFormatting>
        <x14:conditionalFormatting xmlns:xm="http://schemas.microsoft.com/office/excel/2006/main">
          <x14:cfRule type="containsText" priority="2921" operator="containsText" id="{FD6B7712-B350-4CD1-B941-D9047874C3ED}">
            <xm:f>NOT(ISERROR(SEARCH($K$2,H332)))</xm:f>
            <xm:f>$K$2</xm:f>
            <x14:dxf>
              <font>
                <b val="0"/>
                <i val="0"/>
                <color rgb="FFFF0000"/>
              </font>
              <numFmt numFmtId="30" formatCode="@"/>
              <fill>
                <patternFill patternType="none">
                  <bgColor auto="1"/>
                </patternFill>
              </fill>
            </x14:dxf>
          </x14:cfRule>
          <xm:sqref>H332:H333</xm:sqref>
        </x14:conditionalFormatting>
        <x14:conditionalFormatting xmlns:xm="http://schemas.microsoft.com/office/excel/2006/main">
          <x14:cfRule type="containsText" priority="2920" operator="containsText" id="{9FD00FC5-BF2C-4D20-9CBF-9D0E867CAE8A}">
            <xm:f>NOT(ISERROR(SEARCH($K$2,H332)))</xm:f>
            <xm:f>$K$2</xm:f>
            <x14:dxf>
              <font>
                <b val="0"/>
                <i val="0"/>
                <color rgb="FFFF0000"/>
              </font>
              <numFmt numFmtId="30" formatCode="@"/>
              <fill>
                <patternFill patternType="none">
                  <bgColor auto="1"/>
                </patternFill>
              </fill>
            </x14:dxf>
          </x14:cfRule>
          <xm:sqref>H332:H333</xm:sqref>
        </x14:conditionalFormatting>
        <x14:conditionalFormatting xmlns:xm="http://schemas.microsoft.com/office/excel/2006/main">
          <x14:cfRule type="containsText" priority="2919" operator="containsText" id="{B4957D30-76F3-481C-ADEE-ABA4AD2705B9}">
            <xm:f>NOT(ISERROR(SEARCH($K$2,H332)))</xm:f>
            <xm:f>$K$2</xm:f>
            <x14:dxf>
              <font>
                <b val="0"/>
                <i val="0"/>
                <color rgb="FFFF0000"/>
              </font>
              <numFmt numFmtId="30" formatCode="@"/>
              <fill>
                <patternFill patternType="none">
                  <bgColor auto="1"/>
                </patternFill>
              </fill>
            </x14:dxf>
          </x14:cfRule>
          <xm:sqref>H332:H333</xm:sqref>
        </x14:conditionalFormatting>
        <x14:conditionalFormatting xmlns:xm="http://schemas.microsoft.com/office/excel/2006/main">
          <x14:cfRule type="containsText" priority="2917" operator="containsText" id="{5D920469-3B43-4DF2-89B1-D0634FF13D62}">
            <xm:f>NOT(ISERROR(SEARCH($K$2,H380)))</xm:f>
            <xm:f>$K$2</xm:f>
            <x14:dxf>
              <font>
                <b val="0"/>
                <i val="0"/>
                <color rgb="FFFF0000"/>
              </font>
              <numFmt numFmtId="30" formatCode="@"/>
              <fill>
                <patternFill patternType="none">
                  <bgColor auto="1"/>
                </patternFill>
              </fill>
            </x14:dxf>
          </x14:cfRule>
          <xm:sqref>H380</xm:sqref>
        </x14:conditionalFormatting>
        <x14:conditionalFormatting xmlns:xm="http://schemas.microsoft.com/office/excel/2006/main">
          <x14:cfRule type="containsText" priority="2916" operator="containsText" id="{40F3B76B-4B3B-4DB8-BE94-E9FBE03B08FF}">
            <xm:f>NOT(ISERROR(SEARCH($K$2,H380)))</xm:f>
            <xm:f>$K$2</xm:f>
            <x14:dxf>
              <font>
                <b val="0"/>
                <i val="0"/>
                <color rgb="FFFF0000"/>
              </font>
              <numFmt numFmtId="30" formatCode="@"/>
              <fill>
                <patternFill patternType="none">
                  <bgColor auto="1"/>
                </patternFill>
              </fill>
            </x14:dxf>
          </x14:cfRule>
          <xm:sqref>H380</xm:sqref>
        </x14:conditionalFormatting>
        <x14:conditionalFormatting xmlns:xm="http://schemas.microsoft.com/office/excel/2006/main">
          <x14:cfRule type="containsText" priority="2915" operator="containsText" id="{699B6FAD-7E0E-4262-9DE4-F37AFBFABC31}">
            <xm:f>NOT(ISERROR(SEARCH($K$2,H380)))</xm:f>
            <xm:f>$K$2</xm:f>
            <x14:dxf>
              <font>
                <b val="0"/>
                <i val="0"/>
                <color rgb="FFFF0000"/>
              </font>
              <numFmt numFmtId="30" formatCode="@"/>
              <fill>
                <patternFill patternType="none">
                  <bgColor auto="1"/>
                </patternFill>
              </fill>
            </x14:dxf>
          </x14:cfRule>
          <xm:sqref>H380</xm:sqref>
        </x14:conditionalFormatting>
        <x14:conditionalFormatting xmlns:xm="http://schemas.microsoft.com/office/excel/2006/main">
          <x14:cfRule type="containsText" priority="2914" operator="containsText" id="{5A4EC0DD-CFE2-4E25-8036-A84CBFC5C3EB}">
            <xm:f>NOT(ISERROR(SEARCH($K$2,H380)))</xm:f>
            <xm:f>$K$2</xm:f>
            <x14:dxf>
              <font>
                <b val="0"/>
                <i val="0"/>
                <color rgb="FFFF0000"/>
              </font>
              <numFmt numFmtId="30" formatCode="@"/>
              <fill>
                <patternFill patternType="none">
                  <bgColor auto="1"/>
                </patternFill>
              </fill>
            </x14:dxf>
          </x14:cfRule>
          <xm:sqref>H380</xm:sqref>
        </x14:conditionalFormatting>
        <x14:conditionalFormatting xmlns:xm="http://schemas.microsoft.com/office/excel/2006/main">
          <x14:cfRule type="containsText" priority="2913" operator="containsText" id="{8693238E-2C30-447A-877D-9F62CF65882B}">
            <xm:f>NOT(ISERROR(SEARCH($K$2,H380)))</xm:f>
            <xm:f>$K$2</xm:f>
            <x14:dxf>
              <font>
                <b val="0"/>
                <i val="0"/>
                <color rgb="FFFF0000"/>
              </font>
              <numFmt numFmtId="30" formatCode="@"/>
              <fill>
                <patternFill patternType="none">
                  <bgColor auto="1"/>
                </patternFill>
              </fill>
            </x14:dxf>
          </x14:cfRule>
          <xm:sqref>H380</xm:sqref>
        </x14:conditionalFormatting>
        <x14:conditionalFormatting xmlns:xm="http://schemas.microsoft.com/office/excel/2006/main">
          <x14:cfRule type="containsText" priority="2912" operator="containsText" id="{ADEC8451-72AC-4A56-9644-F9B5084294BA}">
            <xm:f>NOT(ISERROR(SEARCH($K$2,H380)))</xm:f>
            <xm:f>$K$2</xm:f>
            <x14:dxf>
              <font>
                <b val="0"/>
                <i val="0"/>
                <color rgb="FFFF0000"/>
              </font>
              <numFmt numFmtId="30" formatCode="@"/>
              <fill>
                <patternFill patternType="none">
                  <bgColor auto="1"/>
                </patternFill>
              </fill>
            </x14:dxf>
          </x14:cfRule>
          <xm:sqref>H380</xm:sqref>
        </x14:conditionalFormatting>
        <x14:conditionalFormatting xmlns:xm="http://schemas.microsoft.com/office/excel/2006/main">
          <x14:cfRule type="containsText" priority="2911" operator="containsText" id="{92347E9D-F605-48CD-A43E-DC72345BC2E4}">
            <xm:f>NOT(ISERROR(SEARCH($K$2,H380)))</xm:f>
            <xm:f>$K$2</xm:f>
            <x14:dxf>
              <font>
                <b val="0"/>
                <i val="0"/>
                <color rgb="FFFF0000"/>
              </font>
              <numFmt numFmtId="30" formatCode="@"/>
              <fill>
                <patternFill patternType="none">
                  <bgColor auto="1"/>
                </patternFill>
              </fill>
            </x14:dxf>
          </x14:cfRule>
          <xm:sqref>H380</xm:sqref>
        </x14:conditionalFormatting>
        <x14:conditionalFormatting xmlns:xm="http://schemas.microsoft.com/office/excel/2006/main">
          <x14:cfRule type="containsText" priority="2910" operator="containsText" id="{4199769D-73EC-45E0-B3D8-3BD6DA70010C}">
            <xm:f>NOT(ISERROR(SEARCH($K$2,H380)))</xm:f>
            <xm:f>$K$2</xm:f>
            <x14:dxf>
              <font>
                <b val="0"/>
                <i val="0"/>
                <color rgb="FFFF0000"/>
              </font>
              <numFmt numFmtId="30" formatCode="@"/>
              <fill>
                <patternFill patternType="none">
                  <bgColor auto="1"/>
                </patternFill>
              </fill>
            </x14:dxf>
          </x14:cfRule>
          <xm:sqref>H380</xm:sqref>
        </x14:conditionalFormatting>
        <x14:conditionalFormatting xmlns:xm="http://schemas.microsoft.com/office/excel/2006/main">
          <x14:cfRule type="containsText" priority="2901" operator="containsText" id="{4141B313-296D-4FDD-963C-18A250204DC6}">
            <xm:f>NOT(ISERROR(SEARCH($K$2,H395)))</xm:f>
            <xm:f>$K$2</xm:f>
            <x14:dxf>
              <font>
                <b val="0"/>
                <i val="0"/>
                <color rgb="FFFF0000"/>
              </font>
              <numFmt numFmtId="30" formatCode="@"/>
              <fill>
                <patternFill patternType="none">
                  <bgColor auto="1"/>
                </patternFill>
              </fill>
            </x14:dxf>
          </x14:cfRule>
          <xm:sqref>H395:H420</xm:sqref>
        </x14:conditionalFormatting>
        <x14:conditionalFormatting xmlns:xm="http://schemas.microsoft.com/office/excel/2006/main">
          <x14:cfRule type="containsText" priority="2900" operator="containsText" id="{1D24A958-C375-4E8C-9A39-6AC5C9ACAB1B}">
            <xm:f>NOT(ISERROR(SEARCH($K$2,H395)))</xm:f>
            <xm:f>$K$2</xm:f>
            <x14:dxf>
              <font>
                <b val="0"/>
                <i val="0"/>
                <color rgb="FFFF0000"/>
              </font>
              <numFmt numFmtId="30" formatCode="@"/>
              <fill>
                <patternFill patternType="none">
                  <bgColor auto="1"/>
                </patternFill>
              </fill>
            </x14:dxf>
          </x14:cfRule>
          <xm:sqref>H395:H420</xm:sqref>
        </x14:conditionalFormatting>
        <x14:conditionalFormatting xmlns:xm="http://schemas.microsoft.com/office/excel/2006/main">
          <x14:cfRule type="containsText" priority="2899" operator="containsText" id="{08325483-5E42-44A9-B943-0B3C44AFACE1}">
            <xm:f>NOT(ISERROR(SEARCH($K$2,H395)))</xm:f>
            <xm:f>$K$2</xm:f>
            <x14:dxf>
              <font>
                <b val="0"/>
                <i val="0"/>
                <color rgb="FFFF0000"/>
              </font>
              <numFmt numFmtId="30" formatCode="@"/>
              <fill>
                <patternFill patternType="none">
                  <bgColor auto="1"/>
                </patternFill>
              </fill>
            </x14:dxf>
          </x14:cfRule>
          <xm:sqref>H395:H420</xm:sqref>
        </x14:conditionalFormatting>
        <x14:conditionalFormatting xmlns:xm="http://schemas.microsoft.com/office/excel/2006/main">
          <x14:cfRule type="containsText" priority="2898" operator="containsText" id="{40DA4251-60C8-4A5E-B412-FC19AAD245CA}">
            <xm:f>NOT(ISERROR(SEARCH($K$2,H395)))</xm:f>
            <xm:f>$K$2</xm:f>
            <x14:dxf>
              <font>
                <b val="0"/>
                <i val="0"/>
                <color rgb="FFFF0000"/>
              </font>
              <numFmt numFmtId="30" formatCode="@"/>
              <fill>
                <patternFill patternType="none">
                  <bgColor auto="1"/>
                </patternFill>
              </fill>
            </x14:dxf>
          </x14:cfRule>
          <xm:sqref>H395:H420</xm:sqref>
        </x14:conditionalFormatting>
        <x14:conditionalFormatting xmlns:xm="http://schemas.microsoft.com/office/excel/2006/main">
          <x14:cfRule type="containsText" priority="2897" operator="containsText" id="{9DE7BA7F-DC0F-45E3-9FCF-1D67797A702A}">
            <xm:f>NOT(ISERROR(SEARCH($K$2,H395)))</xm:f>
            <xm:f>$K$2</xm:f>
            <x14:dxf>
              <font>
                <b val="0"/>
                <i val="0"/>
                <color rgb="FFFF0000"/>
              </font>
              <numFmt numFmtId="30" formatCode="@"/>
              <fill>
                <patternFill patternType="none">
                  <bgColor auto="1"/>
                </patternFill>
              </fill>
            </x14:dxf>
          </x14:cfRule>
          <xm:sqref>H395:H420</xm:sqref>
        </x14:conditionalFormatting>
        <x14:conditionalFormatting xmlns:xm="http://schemas.microsoft.com/office/excel/2006/main">
          <x14:cfRule type="containsText" priority="2896" operator="containsText" id="{FE718BBD-884E-4214-8B3E-1F0B8CCF3C85}">
            <xm:f>NOT(ISERROR(SEARCH($K$2,H395)))</xm:f>
            <xm:f>$K$2</xm:f>
            <x14:dxf>
              <font>
                <b val="0"/>
                <i val="0"/>
                <color rgb="FFFF0000"/>
              </font>
              <numFmt numFmtId="30" formatCode="@"/>
              <fill>
                <patternFill patternType="none">
                  <bgColor auto="1"/>
                </patternFill>
              </fill>
            </x14:dxf>
          </x14:cfRule>
          <xm:sqref>H395:H420</xm:sqref>
        </x14:conditionalFormatting>
        <x14:conditionalFormatting xmlns:xm="http://schemas.microsoft.com/office/excel/2006/main">
          <x14:cfRule type="containsText" priority="2895" operator="containsText" id="{0A0DBCBE-1C4E-4503-94E5-BAF0A3FFFB81}">
            <xm:f>NOT(ISERROR(SEARCH($K$2,H395)))</xm:f>
            <xm:f>$K$2</xm:f>
            <x14:dxf>
              <font>
                <b val="0"/>
                <i val="0"/>
                <color rgb="FFFF0000"/>
              </font>
              <numFmt numFmtId="30" formatCode="@"/>
              <fill>
                <patternFill patternType="none">
                  <bgColor auto="1"/>
                </patternFill>
              </fill>
            </x14:dxf>
          </x14:cfRule>
          <xm:sqref>H395:H420</xm:sqref>
        </x14:conditionalFormatting>
        <x14:conditionalFormatting xmlns:xm="http://schemas.microsoft.com/office/excel/2006/main">
          <x14:cfRule type="containsText" priority="2894" operator="containsText" id="{F5854B36-298E-4B3C-8CB4-7FD3D3DC4D7A}">
            <xm:f>NOT(ISERROR(SEARCH($K$2,H395)))</xm:f>
            <xm:f>$K$2</xm:f>
            <x14:dxf>
              <font>
                <b val="0"/>
                <i val="0"/>
                <color rgb="FFFF0000"/>
              </font>
              <numFmt numFmtId="30" formatCode="@"/>
              <fill>
                <patternFill patternType="none">
                  <bgColor auto="1"/>
                </patternFill>
              </fill>
            </x14:dxf>
          </x14:cfRule>
          <xm:sqref>H395:H420</xm:sqref>
        </x14:conditionalFormatting>
        <x14:conditionalFormatting xmlns:xm="http://schemas.microsoft.com/office/excel/2006/main">
          <x14:cfRule type="containsText" priority="2893" operator="containsText" id="{FA23DE83-CF4E-442F-843F-BEB754AC1C7A}">
            <xm:f>NOT(ISERROR(SEARCH($K$2,H416)))</xm:f>
            <xm:f>$K$2</xm:f>
            <x14:dxf>
              <font>
                <b val="0"/>
                <i val="0"/>
                <color rgb="FFFF0000"/>
              </font>
              <numFmt numFmtId="30" formatCode="@"/>
              <fill>
                <patternFill patternType="none">
                  <bgColor auto="1"/>
                </patternFill>
              </fill>
            </x14:dxf>
          </x14:cfRule>
          <xm:sqref>H416</xm:sqref>
        </x14:conditionalFormatting>
        <x14:conditionalFormatting xmlns:xm="http://schemas.microsoft.com/office/excel/2006/main">
          <x14:cfRule type="containsText" priority="2892" operator="containsText" id="{8DC98D86-9701-42BD-8F50-9D70DAF8DB05}">
            <xm:f>NOT(ISERROR(SEARCH($K$2,H416)))</xm:f>
            <xm:f>$K$2</xm:f>
            <x14:dxf>
              <font>
                <b val="0"/>
                <i val="0"/>
                <color rgb="FFFF0000"/>
              </font>
              <numFmt numFmtId="30" formatCode="@"/>
              <fill>
                <patternFill patternType="none">
                  <bgColor auto="1"/>
                </patternFill>
              </fill>
            </x14:dxf>
          </x14:cfRule>
          <xm:sqref>H416</xm:sqref>
        </x14:conditionalFormatting>
        <x14:conditionalFormatting xmlns:xm="http://schemas.microsoft.com/office/excel/2006/main">
          <x14:cfRule type="containsText" priority="2891" operator="containsText" id="{531DA16B-AFA4-4925-9EBE-D6AE55A9DEEA}">
            <xm:f>NOT(ISERROR(SEARCH($K$2,H416)))</xm:f>
            <xm:f>$K$2</xm:f>
            <x14:dxf>
              <font>
                <b val="0"/>
                <i val="0"/>
                <color rgb="FFFF0000"/>
              </font>
              <numFmt numFmtId="30" formatCode="@"/>
              <fill>
                <patternFill patternType="none">
                  <bgColor auto="1"/>
                </patternFill>
              </fill>
            </x14:dxf>
          </x14:cfRule>
          <xm:sqref>H416</xm:sqref>
        </x14:conditionalFormatting>
        <x14:conditionalFormatting xmlns:xm="http://schemas.microsoft.com/office/excel/2006/main">
          <x14:cfRule type="containsText" priority="2890" operator="containsText" id="{8CDE48F4-BDC2-4296-9E0B-2BABECBC8779}">
            <xm:f>NOT(ISERROR(SEARCH($K$2,H416)))</xm:f>
            <xm:f>$K$2</xm:f>
            <x14:dxf>
              <font>
                <b val="0"/>
                <i val="0"/>
                <color rgb="FFFF0000"/>
              </font>
              <numFmt numFmtId="30" formatCode="@"/>
              <fill>
                <patternFill patternType="none">
                  <bgColor auto="1"/>
                </patternFill>
              </fill>
            </x14:dxf>
          </x14:cfRule>
          <xm:sqref>H416</xm:sqref>
        </x14:conditionalFormatting>
        <x14:conditionalFormatting xmlns:xm="http://schemas.microsoft.com/office/excel/2006/main">
          <x14:cfRule type="containsText" priority="2889" operator="containsText" id="{A2A0F012-0ECA-4A45-AA88-64A5FA04C37E}">
            <xm:f>NOT(ISERROR(SEARCH($K$2,H416)))</xm:f>
            <xm:f>$K$2</xm:f>
            <x14:dxf>
              <font>
                <b val="0"/>
                <i val="0"/>
                <color rgb="FFFF0000"/>
              </font>
              <numFmt numFmtId="30" formatCode="@"/>
              <fill>
                <patternFill patternType="none">
                  <bgColor auto="1"/>
                </patternFill>
              </fill>
            </x14:dxf>
          </x14:cfRule>
          <xm:sqref>H416</xm:sqref>
        </x14:conditionalFormatting>
        <x14:conditionalFormatting xmlns:xm="http://schemas.microsoft.com/office/excel/2006/main">
          <x14:cfRule type="containsText" priority="2888" operator="containsText" id="{83520DBD-31C1-4D14-B22A-A279BD970C35}">
            <xm:f>NOT(ISERROR(SEARCH($K$2,H416)))</xm:f>
            <xm:f>$K$2</xm:f>
            <x14:dxf>
              <font>
                <b val="0"/>
                <i val="0"/>
                <color rgb="FFFF0000"/>
              </font>
              <numFmt numFmtId="30" formatCode="@"/>
              <fill>
                <patternFill patternType="none">
                  <bgColor auto="1"/>
                </patternFill>
              </fill>
            </x14:dxf>
          </x14:cfRule>
          <xm:sqref>H416</xm:sqref>
        </x14:conditionalFormatting>
        <x14:conditionalFormatting xmlns:xm="http://schemas.microsoft.com/office/excel/2006/main">
          <x14:cfRule type="containsText" priority="2887" operator="containsText" id="{9C35BC35-44A1-4F05-A4EB-D8BB38DAC266}">
            <xm:f>NOT(ISERROR(SEARCH($K$2,H416)))</xm:f>
            <xm:f>$K$2</xm:f>
            <x14:dxf>
              <font>
                <b val="0"/>
                <i val="0"/>
                <color rgb="FFFF0000"/>
              </font>
              <numFmt numFmtId="30" formatCode="@"/>
              <fill>
                <patternFill patternType="none">
                  <bgColor auto="1"/>
                </patternFill>
              </fill>
            </x14:dxf>
          </x14:cfRule>
          <xm:sqref>H416</xm:sqref>
        </x14:conditionalFormatting>
        <x14:conditionalFormatting xmlns:xm="http://schemas.microsoft.com/office/excel/2006/main">
          <x14:cfRule type="containsText" priority="2886" operator="containsText" id="{CDE3E88E-47CA-4475-BA23-499B5791E648}">
            <xm:f>NOT(ISERROR(SEARCH($K$2,H416)))</xm:f>
            <xm:f>$K$2</xm:f>
            <x14:dxf>
              <font>
                <b val="0"/>
                <i val="0"/>
                <color rgb="FFFF0000"/>
              </font>
              <numFmt numFmtId="30" formatCode="@"/>
              <fill>
                <patternFill patternType="none">
                  <bgColor auto="1"/>
                </patternFill>
              </fill>
            </x14:dxf>
          </x14:cfRule>
          <xm:sqref>H416</xm:sqref>
        </x14:conditionalFormatting>
        <x14:conditionalFormatting xmlns:xm="http://schemas.microsoft.com/office/excel/2006/main">
          <x14:cfRule type="containsText" priority="2885" operator="containsText" id="{6E4FF075-414B-4D02-A589-FC09E2CDC1F7}">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84" operator="containsText" id="{250BAAA6-5015-484F-B7D9-0EAADD2D33E9}">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83" operator="containsText" id="{C1FB5D38-D477-4765-A254-64DBC6B5E50E}">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82" operator="containsText" id="{58C55127-A105-4B14-A2DE-BE57F21DE8FF}">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81" operator="containsText" id="{49BA357C-76A9-4209-9471-18DF1D5B758D}">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80" operator="containsText" id="{BD585809-E6FA-4D29-940E-D302C329924B}">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79" operator="containsText" id="{68D148D8-9A01-46F4-958D-22F7BDCE89B4}">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78" operator="containsText" id="{0859D305-4BDD-4E55-A30E-99E81B21A2A1}">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77" operator="containsText" id="{D415077F-8BF5-4141-AEC2-6E81A683122D}">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76" operator="containsText" id="{91728FE4-DC1C-4C03-B930-EE0A80FDF42A}">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75" operator="containsText" id="{60312C0F-44DB-4DAB-BC1C-35815BA94199}">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74" operator="containsText" id="{88EDD4EA-16E1-461D-BF2F-91143769270B}">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73" operator="containsText" id="{FD4FE9F0-D264-4B4C-8596-0B05D84FE38A}">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72" operator="containsText" id="{A5383F73-FB47-46F9-ADAE-F631972FCFEF}">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71" operator="containsText" id="{157FB917-486A-4844-98F5-8E70DEDA3B47}">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70" operator="containsText" id="{8D733967-A032-434F-B812-C306BAC98701}">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69" operator="containsText" id="{473E3C07-7722-42AF-B6CE-BBD703F999BB}">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68" operator="containsText" id="{2175FEE9-57CF-4ED0-BF90-664EA3D08B2B}">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67" operator="containsText" id="{6EE2156D-8B0C-49F2-88F2-B24806775651}">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66" operator="containsText" id="{F7CBF6DA-DF93-4288-AC7F-237B79BD8447}">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65" operator="containsText" id="{E299AF06-3B87-4E92-99D0-B289E51D8124}">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64" operator="containsText" id="{90AE30F6-87C2-461C-BF0D-7EF9C3F4065D}">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63" operator="containsText" id="{BC0EE2F2-19B3-4D56-88A1-02C07CE473D5}">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62" operator="containsText" id="{5FD439C8-DC80-4CB4-B290-4EBE91735610}">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61" operator="containsText" id="{14EE479C-AA53-496E-A204-362BF255F31A}">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60" operator="containsText" id="{9C1AE7B2-C092-402E-9113-A1C100462DB8}">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59" operator="containsText" id="{6EAAAD8F-F75E-4B3D-8F7B-A4D66669EA90}">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58" operator="containsText" id="{ED499176-98FF-46F2-9383-ADBC431B153B}">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57" operator="containsText" id="{76353A43-B32B-4088-BFA1-D731B5BB7BC1}">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56" operator="containsText" id="{2F14A2B4-4AFB-44E8-9B3A-8A630554313A}">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55" operator="containsText" id="{3172DDA7-E972-44A4-A8F4-E2B50CB7FB81}">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54" operator="containsText" id="{1435C19C-4849-49BC-9EDD-D79C205F0808}">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53" operator="containsText" id="{ED87FB5C-B66E-449F-AD46-9D1032848342}">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52" operator="containsText" id="{363F8018-077A-4A89-9DB2-D49EFD83C153}">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51" operator="containsText" id="{32407F8A-A1F0-4BB8-91E5-F0B03CEF92A7}">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50" operator="containsText" id="{39A09C25-C813-4E13-8FEB-72C11C8BFF02}">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49" operator="containsText" id="{C08E2657-0EF8-4AC4-882D-F93662A90378}">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48" operator="containsText" id="{FB400AA5-C61D-4FE7-B045-C1F0442B9F01}">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47" operator="containsText" id="{A1EC63FE-0277-4924-BACF-ACDCEF514A66}">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46" operator="containsText" id="{81DF4694-5E71-4C50-88C5-9BEAE21DDF7C}">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44" operator="containsText" id="{70A99132-3CC9-4A47-8219-E507AFE77014}">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843" operator="containsText" id="{8BDF7D43-B918-4516-8001-7F50CB026FE0}">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842" operator="containsText" id="{21FA0FB8-2432-4DB2-B53B-1844950938A3}">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841" operator="containsText" id="{D0844496-4803-4AF2-BE01-54A7FCB70232}">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840" operator="containsText" id="{429987E8-A15D-49E8-A975-5DBD917BA6B1}">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839" operator="containsText" id="{68C20AF2-AA9F-4692-B26F-15A0C9727332}">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838" operator="containsText" id="{F9B17A9A-5752-4D5F-8A19-F41DC17322F4}">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837" operator="containsText" id="{27434A06-9D37-46D0-9374-F5E712A3A5BA}">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820" operator="containsText" id="{14AFAD55-71CA-4D60-97C7-CA7106A25F49}">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19" operator="containsText" id="{7330E6D2-95DD-4255-8CAE-62F96FDB4C32}">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18" operator="containsText" id="{D6B71EEB-7EF9-411A-9FDA-528C88CE332C}">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17" operator="containsText" id="{3EDEFFDC-6820-4D3D-B4AA-1959E3B4E5F8}">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16" operator="containsText" id="{10B72578-1640-4465-8AAE-9054DAD2CD12}">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15" operator="containsText" id="{B0AF0DC0-340D-4813-A6F9-F812A5B2E238}">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14" operator="containsText" id="{8DCB4751-9687-4DF3-97CA-C81DA610D1AE}">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13" operator="containsText" id="{46CDB693-8AFF-4609-AEE7-C17936113D03}">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812" operator="containsText" id="{BBBB9BDA-63E1-40BA-AFCD-DA16C378CAAA}">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11" operator="containsText" id="{622E03A8-4D10-471E-8ED3-042CBECA0764}">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10" operator="containsText" id="{75D4B857-DB30-4692-9EED-A75FA4594D24}">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09" operator="containsText" id="{89967833-09AA-4865-8698-FC00AE198253}">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08" operator="containsText" id="{FF994D67-C659-4776-8302-2C767D85591E}">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07" operator="containsText" id="{854A13D4-916B-4A9D-8BFF-7F00A100BDCC}">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06" operator="containsText" id="{9209D51B-C7EC-47AC-B38A-2CE3C29D7BBC}">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05" operator="containsText" id="{EFDDA43F-5C5E-490B-A5F9-B349A4558492}">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804" operator="containsText" id="{374E94F8-7504-4864-902D-1CA9BF763E90}">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03" operator="containsText" id="{57F7321E-06B2-48F5-B0F4-012C415D61C4}">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02" operator="containsText" id="{F67D5094-E93E-461E-BD0A-961D35B4DD0C}">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01" operator="containsText" id="{A523CC0A-0DD3-47F6-B194-11F48A2F6451}">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800" operator="containsText" id="{B0A71300-82E6-4F3D-A8CA-3DF53FB2D697}">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99" operator="containsText" id="{A46CF5DC-4545-46AE-9497-CE6AF2676F65}">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98" operator="containsText" id="{99D8AB3A-4E01-4D13-8F8C-F33EA158F9C6}">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97" operator="containsText" id="{A461D298-C30D-4CBE-9BA9-4DB34CC2BDB8}">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96" operator="containsText" id="{FF10BFD3-23AE-4FBC-BB1C-61AF4B4546F3}">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95" operator="containsText" id="{73A7FE95-5DD1-4A7D-B48B-E04BFDE6D4F2}">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94" operator="containsText" id="{37384ABF-EF79-4709-A546-14B12101D56A}">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93" operator="containsText" id="{19E4E0EA-D006-4FF1-8A5D-05E2C1F1830D}">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92" operator="containsText" id="{929D3601-23E5-4BB6-9E98-FEB190B4B61D}">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91" operator="containsText" id="{F6990C6E-9581-4DD6-BB1C-2A59BC4E85A9}">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90" operator="containsText" id="{63E19CA7-A32A-4A85-AEBD-463E4CCA0858}">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89" operator="containsText" id="{591F10AB-5F29-4184-93C0-1ABA4B4984D7}">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88" operator="containsText" id="{975C290E-E8B2-4860-A5BA-282487BCCDC4}">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87" operator="containsText" id="{F127C0BA-42D9-48AB-9F85-11E6E93723F3}">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86" operator="containsText" id="{8764F380-D52D-4FBC-8343-FF9F43547A9F}">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85" operator="containsText" id="{D18760A5-0B54-4D32-A3EB-232619154D63}">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84" operator="containsText" id="{673AD4AE-EBC5-4B8F-AAFA-48DBDCAC94C3}">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83" operator="containsText" id="{5B2F0597-5C98-4FB6-ACE4-885E92177FF4}">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82" operator="containsText" id="{EAD65F8D-CBD4-4DBB-8198-C76490AECD00}">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81" operator="containsText" id="{475A58F9-6604-4386-90DF-9950466FC2DC}">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46" operator="containsText" id="{3E40C960-E562-4B5D-B2C2-DAF0CD3CBE03}">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745" operator="containsText" id="{C7AFF337-C32E-4E56-A927-94F27E43C487}">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744" operator="containsText" id="{69DFB720-6B6F-4D20-9C8E-65BD4BBB3474}">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743" operator="containsText" id="{AD510FCB-23B5-404A-B45D-14F48FD91027}">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742" operator="containsText" id="{B56516DC-C02E-4E16-85F2-4604A1F945C3}">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741" operator="containsText" id="{76465D77-A490-4B7F-91DE-09CB020BE596}">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740" operator="containsText" id="{5D2D2A11-C18C-45F4-B37C-74D1814688DC}">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739" operator="containsText" id="{0D7430B6-2F85-47EB-850E-B77670BE7A45}">
            <xm:f>NOT(ISERROR(SEARCH($K$2,H417)))</xm:f>
            <xm:f>$K$2</xm:f>
            <x14:dxf>
              <font>
                <b val="0"/>
                <i val="0"/>
                <color rgb="FFFF0000"/>
              </font>
              <numFmt numFmtId="30" formatCode="@"/>
              <fill>
                <patternFill patternType="none">
                  <bgColor auto="1"/>
                </patternFill>
              </fill>
            </x14:dxf>
          </x14:cfRule>
          <xm:sqref>H417</xm:sqref>
        </x14:conditionalFormatting>
        <x14:conditionalFormatting xmlns:xm="http://schemas.microsoft.com/office/excel/2006/main">
          <x14:cfRule type="containsText" priority="2738" operator="containsText" id="{77E9B3D8-7525-4772-83A3-47DBA67ED64C}">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37" operator="containsText" id="{E03EE6BC-DAA2-4983-9FE3-ABAC231161D3}">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36" operator="containsText" id="{7B8222B6-3180-45B2-9589-8619154D37CF}">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35" operator="containsText" id="{785114F0-2C55-4E0B-A228-0F97885387DC}">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34" operator="containsText" id="{76AA5C6B-EC3C-468C-B828-7C97CDC00008}">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33" operator="containsText" id="{70D66AFA-224E-48D9-8B13-AE199D2F74F4}">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32" operator="containsText" id="{E90E254C-B2B3-4FAE-9FC3-C5104F5003A9}">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31" operator="containsText" id="{D52A90A7-5689-4CDD-8C5F-A312AC61B313}">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30" operator="containsText" id="{3A5725DD-0D34-42FE-836A-4C65818E0447}">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29" operator="containsText" id="{BE324E2D-1458-45FE-AA9A-1A47C35538D8}">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28" operator="containsText" id="{820479DF-61C9-4FFA-B33F-33D75BA18238}">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27" operator="containsText" id="{83260BC7-D82B-4CB3-8EB6-78C0B1BE95E6}">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26" operator="containsText" id="{F10D6B94-0001-4A89-BB9C-8403BFECE1DB}">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25" operator="containsText" id="{CAA16CCA-9181-48EA-9B0B-C58F7AA13668}">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24" operator="containsText" id="{B033CC3B-BF55-4DD5-BE59-6B57A8FE6CE6}">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23" operator="containsText" id="{BBA8D30E-692A-4C05-8EA9-E4F065779FF9}">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22" operator="containsText" id="{EF1639A4-87EE-4C3B-9BA5-55AFBECA4332}">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21" operator="containsText" id="{CF1B5D98-C170-4132-9680-B4B8AD9F6927}">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20" operator="containsText" id="{2A7981D1-27A2-4F3A-A6EB-66B8FDCCBE04}">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19" operator="containsText" id="{86C9753B-4A61-40BC-9658-3C74C153CDE3}">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18" operator="containsText" id="{CA1D19F3-703E-424A-8A9A-75B7EE497A28}">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17" operator="containsText" id="{4E082242-2B6E-4FED-97DB-4A8E31198A65}">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16" operator="containsText" id="{DF38B9DC-0E0A-44E4-B200-ABB36923ED20}">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15" operator="containsText" id="{2B963BF2-E043-4E0A-A18C-1D65E3AE95E1}">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714" operator="containsText" id="{AD239ED7-BC97-4CAB-BBF7-B59A16ABF90C}">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13" operator="containsText" id="{464795CF-EEF2-4504-B9E7-72673643292C}">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12" operator="containsText" id="{F69CFE5E-C1C0-46EB-AB9D-6F3DCC234690}">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11" operator="containsText" id="{7B6FB555-ADE6-4D9C-A4B6-F92FE94B4A29}">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10" operator="containsText" id="{407B3C8B-F686-43FB-84CB-02A818D4E010}">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09" operator="containsText" id="{377B45F3-D253-4090-8817-5054B4832A79}">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08" operator="containsText" id="{AF11D193-DC57-4C95-B710-C6DF131D1BE2}">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707" operator="containsText" id="{80EF4BAE-E468-4B9B-8131-8A684D548A16}">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98" operator="containsText" id="{AA885562-99B3-4566-95B6-7991AE255EF4}">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97" operator="containsText" id="{BEDCC9E8-79AD-45F3-A44A-FF5E2BBD0FC6}">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96" operator="containsText" id="{A99A8280-B6DC-4386-AA79-3F7546845322}">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95" operator="containsText" id="{331AA2E6-F06D-4EB4-8BE0-BFD872381743}">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94" operator="containsText" id="{236D5DBB-B355-44E5-AEDA-5A93863FCF92}">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93" operator="containsText" id="{AB564AD9-F57E-43EB-B58A-559346588626}">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92" operator="containsText" id="{27482992-6C6F-4E96-8B35-0063C7571445}">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91" operator="containsText" id="{1D904477-ECA8-4F77-996C-BEE9929D656B}">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90" operator="containsText" id="{CF64179A-57A6-4495-9F4D-3269392D0BB2}">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689" operator="containsText" id="{CF4EC312-B874-429A-8F0A-2CE212750C67}">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688" operator="containsText" id="{C0ED5640-2A04-4725-A81F-FC05C88D5D6F}">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687" operator="containsText" id="{16C71BB9-315B-48C7-9E4C-04543153ED05}">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686" operator="containsText" id="{31F1BC16-67DF-4865-9AAF-5E26843F8A60}">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685" operator="containsText" id="{C08ADDD9-6415-4569-ACFC-A2AC3A37E1CA}">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684" operator="containsText" id="{AD28194E-E13F-4BFD-B74A-BCB9F8ADB0FF}">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683" operator="containsText" id="{4B943F68-749F-4151-A931-F3CF2D50A571}">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2682" operator="containsText" id="{ADD08F7F-5128-4F7F-9F13-7B41217FAAC9}">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81" operator="containsText" id="{F8B47D36-2698-43FA-A5D4-A3375D614F9F}">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80" operator="containsText" id="{FF4F6FC9-85A0-4D14-A69F-529C77B1A723}">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79" operator="containsText" id="{208C9F3E-ACDD-4940-AAB1-C4A3CCA22485}">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78" operator="containsText" id="{8B0990D5-999E-4D8B-8460-973E697A254C}">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77" operator="containsText" id="{F071E1EF-73B8-4B7C-9BCA-AC504877EEC2}">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76" operator="containsText" id="{4B9B1617-CCB8-486F-8EE2-D3C6295F73DA}">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75" operator="containsText" id="{07892564-4E4B-403B-A91E-627A0C49FB94}">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66" operator="containsText" id="{09FCD297-AFBC-46A4-A409-AEBD5F03D6B9}">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65" operator="containsText" id="{01005B80-0494-4D43-A988-C0EC7EB08B5E}">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64" operator="containsText" id="{51BE77E4-BD04-4BB0-88DC-AD4531250A35}">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63" operator="containsText" id="{4EF9832C-9F6F-48D9-88DE-862FEB8D90D9}">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62" operator="containsText" id="{33FB05B8-FB60-4683-B7AE-0FDEAB0E75EB}">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61" operator="containsText" id="{65645B62-EF21-4503-944B-C9F8239EE2CD}">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60" operator="containsText" id="{638C7DCA-A724-4970-ABB8-2FF86AFA7E77}">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59" operator="containsText" id="{6419F221-B76C-4EEA-B62B-48EFBEC82BEE}">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2650" operator="containsText" id="{C90AC9C6-BAFB-4F05-82CD-9F1C10743A57}">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49" operator="containsText" id="{49EB58D1-C9BF-407D-8CA3-95969A94D570}">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48" operator="containsText" id="{5FED49A9-07A0-40E5-A334-5DACBDF0728F}">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47" operator="containsText" id="{854151C0-1EAF-4FC5-8AE8-7F1F4ED08258}">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46" operator="containsText" id="{FB68CEF2-A9B2-4EB9-A780-97E69CE16C31}">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45" operator="containsText" id="{E63DBF74-455F-42E5-8CED-E592D970BB7A}">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44" operator="containsText" id="{9CFEA6FD-9AE9-4218-B091-A6D80D8B6507}">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643" operator="containsText" id="{EAF52322-86FE-4771-B03B-F475DA817C4E}">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2597" operator="containsText" id="{F03AF94E-560D-410D-9407-CF635FD87DDE}">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96" operator="containsText" id="{9248CF31-442C-4BB5-B2B8-AB05A5AD5CBB}">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95" operator="containsText" id="{962CFC85-C7CB-4F1B-888B-694E371B2F94}">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94" operator="containsText" id="{49F22ABD-96CC-4F1D-BFD4-9CE26414F910}">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93" operator="containsText" id="{D315A7B1-8957-4EA1-B04F-F646B6AF606B}">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92" operator="containsText" id="{98AF91D0-D756-4E58-BEC8-BD9C894D9A34}">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91" operator="containsText" id="{32B58956-4FA5-4363-84FF-8334F990C767}">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90" operator="containsText" id="{76673F04-7F68-4749-8280-7F493A52F211}">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88" operator="containsText" id="{CF43A95F-BBA8-40C5-A957-1D381E9529A6}">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87" operator="containsText" id="{052140B0-1940-478D-9EE6-38CA9EAAEBFB}">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86" operator="containsText" id="{3697DE33-8EC4-486F-93D9-F7A001BB8C0B}">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85" operator="containsText" id="{E2C6D370-AE75-4FC4-9974-AB15FFBCAC18}">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84" operator="containsText" id="{526EB242-2FA4-47BC-BB26-0C7AD52427B6}">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83" operator="containsText" id="{B0D84F14-4107-4ACF-AFFF-D3661D06B9FD}">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82" operator="containsText" id="{F416B3CE-D62C-4674-A833-7D781F4A8794}">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81" operator="containsText" id="{8F49BF94-18B7-40BC-89F1-C6F2F36EEE35}">
            <xm:f>NOT(ISERROR(SEARCH($K$2,H431)))</xm:f>
            <xm:f>$K$2</xm:f>
            <x14:dxf>
              <font>
                <b val="0"/>
                <i val="0"/>
                <color rgb="FFFF0000"/>
              </font>
              <numFmt numFmtId="30" formatCode="@"/>
              <fill>
                <patternFill patternType="none">
                  <bgColor auto="1"/>
                </patternFill>
              </fill>
            </x14:dxf>
          </x14:cfRule>
          <xm:sqref>H431</xm:sqref>
        </x14:conditionalFormatting>
        <x14:conditionalFormatting xmlns:xm="http://schemas.microsoft.com/office/excel/2006/main">
          <x14:cfRule type="containsText" priority="2579" operator="containsText" id="{535C81F1-6AE6-490B-A165-A3CB82C78446}">
            <xm:f>NOT(ISERROR(SEARCH($K$2,H432)))</xm:f>
            <xm:f>$K$2</xm:f>
            <x14:dxf>
              <font>
                <b val="0"/>
                <i val="0"/>
                <color rgb="FFFF0000"/>
              </font>
              <numFmt numFmtId="30" formatCode="@"/>
              <fill>
                <patternFill patternType="none">
                  <bgColor auto="1"/>
                </patternFill>
              </fill>
            </x14:dxf>
          </x14:cfRule>
          <xm:sqref>H432:H443</xm:sqref>
        </x14:conditionalFormatting>
        <x14:conditionalFormatting xmlns:xm="http://schemas.microsoft.com/office/excel/2006/main">
          <x14:cfRule type="containsText" priority="2578" operator="containsText" id="{B9DDA39F-4FD9-4F9A-A475-F18601CBFBDE}">
            <xm:f>NOT(ISERROR(SEARCH($K$2,H432)))</xm:f>
            <xm:f>$K$2</xm:f>
            <x14:dxf>
              <font>
                <b val="0"/>
                <i val="0"/>
                <color rgb="FFFF0000"/>
              </font>
              <numFmt numFmtId="30" formatCode="@"/>
              <fill>
                <patternFill patternType="none">
                  <bgColor auto="1"/>
                </patternFill>
              </fill>
            </x14:dxf>
          </x14:cfRule>
          <xm:sqref>H432:H443</xm:sqref>
        </x14:conditionalFormatting>
        <x14:conditionalFormatting xmlns:xm="http://schemas.microsoft.com/office/excel/2006/main">
          <x14:cfRule type="containsText" priority="2577" operator="containsText" id="{6225B8AC-B643-469D-911F-E88497D9BBBC}">
            <xm:f>NOT(ISERROR(SEARCH($K$2,H432)))</xm:f>
            <xm:f>$K$2</xm:f>
            <x14:dxf>
              <font>
                <b val="0"/>
                <i val="0"/>
                <color rgb="FFFF0000"/>
              </font>
              <numFmt numFmtId="30" formatCode="@"/>
              <fill>
                <patternFill patternType="none">
                  <bgColor auto="1"/>
                </patternFill>
              </fill>
            </x14:dxf>
          </x14:cfRule>
          <xm:sqref>H432:H443</xm:sqref>
        </x14:conditionalFormatting>
        <x14:conditionalFormatting xmlns:xm="http://schemas.microsoft.com/office/excel/2006/main">
          <x14:cfRule type="containsText" priority="2576" operator="containsText" id="{D8FA5728-4E83-4A85-8399-3A8376F8FF75}">
            <xm:f>NOT(ISERROR(SEARCH($K$2,H432)))</xm:f>
            <xm:f>$K$2</xm:f>
            <x14:dxf>
              <font>
                <b val="0"/>
                <i val="0"/>
                <color rgb="FFFF0000"/>
              </font>
              <numFmt numFmtId="30" formatCode="@"/>
              <fill>
                <patternFill patternType="none">
                  <bgColor auto="1"/>
                </patternFill>
              </fill>
            </x14:dxf>
          </x14:cfRule>
          <xm:sqref>H432:H443</xm:sqref>
        </x14:conditionalFormatting>
        <x14:conditionalFormatting xmlns:xm="http://schemas.microsoft.com/office/excel/2006/main">
          <x14:cfRule type="containsText" priority="2575" operator="containsText" id="{5F13E74D-71D2-4CA5-A828-11BFBE682D29}">
            <xm:f>NOT(ISERROR(SEARCH($K$2,H432)))</xm:f>
            <xm:f>$K$2</xm:f>
            <x14:dxf>
              <font>
                <b val="0"/>
                <i val="0"/>
                <color rgb="FFFF0000"/>
              </font>
              <numFmt numFmtId="30" formatCode="@"/>
              <fill>
                <patternFill patternType="none">
                  <bgColor auto="1"/>
                </patternFill>
              </fill>
            </x14:dxf>
          </x14:cfRule>
          <xm:sqref>H432:H443</xm:sqref>
        </x14:conditionalFormatting>
        <x14:conditionalFormatting xmlns:xm="http://schemas.microsoft.com/office/excel/2006/main">
          <x14:cfRule type="containsText" priority="2574" operator="containsText" id="{08B4696E-D2E9-4DCF-B329-D95990E7DEE2}">
            <xm:f>NOT(ISERROR(SEARCH($K$2,H432)))</xm:f>
            <xm:f>$K$2</xm:f>
            <x14:dxf>
              <font>
                <b val="0"/>
                <i val="0"/>
                <color rgb="FFFF0000"/>
              </font>
              <numFmt numFmtId="30" formatCode="@"/>
              <fill>
                <patternFill patternType="none">
                  <bgColor auto="1"/>
                </patternFill>
              </fill>
            </x14:dxf>
          </x14:cfRule>
          <xm:sqref>H432:H443</xm:sqref>
        </x14:conditionalFormatting>
        <x14:conditionalFormatting xmlns:xm="http://schemas.microsoft.com/office/excel/2006/main">
          <x14:cfRule type="containsText" priority="2573" operator="containsText" id="{F3C8B9E2-FC4A-4838-9C45-32C44B17FA7C}">
            <xm:f>NOT(ISERROR(SEARCH($K$2,H432)))</xm:f>
            <xm:f>$K$2</xm:f>
            <x14:dxf>
              <font>
                <b val="0"/>
                <i val="0"/>
                <color rgb="FFFF0000"/>
              </font>
              <numFmt numFmtId="30" formatCode="@"/>
              <fill>
                <patternFill patternType="none">
                  <bgColor auto="1"/>
                </patternFill>
              </fill>
            </x14:dxf>
          </x14:cfRule>
          <xm:sqref>H432:H443</xm:sqref>
        </x14:conditionalFormatting>
        <x14:conditionalFormatting xmlns:xm="http://schemas.microsoft.com/office/excel/2006/main">
          <x14:cfRule type="containsText" priority="2572" operator="containsText" id="{6657A9F8-0744-4710-9BDD-1F77392903E3}">
            <xm:f>NOT(ISERROR(SEARCH($K$2,H432)))</xm:f>
            <xm:f>$K$2</xm:f>
            <x14:dxf>
              <font>
                <b val="0"/>
                <i val="0"/>
                <color rgb="FFFF0000"/>
              </font>
              <numFmt numFmtId="30" formatCode="@"/>
              <fill>
                <patternFill patternType="none">
                  <bgColor auto="1"/>
                </patternFill>
              </fill>
            </x14:dxf>
          </x14:cfRule>
          <xm:sqref>H432:H443</xm:sqref>
        </x14:conditionalFormatting>
        <x14:conditionalFormatting xmlns:xm="http://schemas.microsoft.com/office/excel/2006/main">
          <x14:cfRule type="containsText" priority="2568" operator="containsText" id="{CB87F0A1-0F40-4AC7-B817-12C11277DB7D}">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67" operator="containsText" id="{0B0884CB-FDBF-4EDD-AC8D-5AF4A84844A8}">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66" operator="containsText" id="{5B5694E8-55F9-4936-AB8F-B8B070FE1176}">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65" operator="containsText" id="{E26B4F7A-DBC5-46F4-94C5-7EBB1FFC817D}">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64" operator="containsText" id="{E11E7B25-1B8F-4B35-826B-1DDBEAFCD5C9}">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63" operator="containsText" id="{0979DB88-6EA7-408A-8C1A-84024F537582}">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62" operator="containsText" id="{79FA1CC4-6F07-478E-B673-9699907B9B3A}">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61" operator="containsText" id="{874CD1CD-CF7A-44E0-BAD2-F7ACD39F381D}">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60" operator="containsText" id="{678417A4-5102-4663-9088-D3318A0155CF}">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9" operator="containsText" id="{881D09FA-6320-4AAE-A2D0-82CC139222AE}">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8" operator="containsText" id="{0E75BBFD-EC97-4D10-BB22-05341889969E}">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7" operator="containsText" id="{CEDD4522-0E49-4102-AFB3-262D5DAB9E02}">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6" operator="containsText" id="{966025C4-785A-4188-99D6-85257F430C59}">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5" operator="containsText" id="{FD2C41CB-16D4-48BB-A6E4-81D1064D7179}">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4" operator="containsText" id="{AFD0947F-F3F2-48CB-8E4E-5572E946882D}">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3" operator="containsText" id="{FC0C08AB-B75B-43C7-B108-6BA2860DA491}">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2" operator="containsText" id="{A81FDEAE-7D94-4A5B-9E82-BBC8DD282A8D}">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1" operator="containsText" id="{D7DFD6F1-441B-4D1B-B4C2-774F06641BE7}">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50" operator="containsText" id="{7DDD1635-2C5E-4B22-A5E6-C65CBCDBD5AF}">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9" operator="containsText" id="{1DAB15F5-4226-4B3E-8FD0-0759F2249E39}">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8" operator="containsText" id="{ABDA0731-A258-4B28-A856-6CFC125478B6}">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7" operator="containsText" id="{FD13C752-CDD1-4DB9-A29D-4175F541D910}">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6" operator="containsText" id="{2D753208-F4DF-4F84-A6D2-5DFFF6C3EEC1}">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5" operator="containsText" id="{6D370BDB-7A61-4BA9-BD18-311010CE2023}">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4" operator="containsText" id="{AF57C0E0-0B6A-43F7-96B2-85D69629EF2D}">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3" operator="containsText" id="{E0B85F73-5951-4558-AC43-A64020084971}">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2" operator="containsText" id="{1F1A907E-3A36-4358-BC24-BD23652E358D}">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1" operator="containsText" id="{02954B79-EEEF-485E-B68B-AB51357D8668}">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40" operator="containsText" id="{2FBB2103-74C3-4B90-89DC-A3FB91DCFA72}">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9" operator="containsText" id="{3C00715D-AEC8-41A5-927B-9B70925EF1B9}">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8" operator="containsText" id="{82814C6C-90BE-453C-A37B-68CA37A95012}">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7" operator="containsText" id="{170DB1F7-96C3-4FD0-A462-9B95139979C2}">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6" operator="containsText" id="{FDDC5361-EDF7-4EBB-B1A0-64F2A3B36268}">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5" operator="containsText" id="{CD6F016C-8317-4FA3-87B1-F7C9BA8D66E4}">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4" operator="containsText" id="{F10C0D33-A098-460A-8A3D-615797A0A5AB}">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3" operator="containsText" id="{716501D6-27CB-4DC8-ABA6-8003F2B51229}">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2" operator="containsText" id="{AB2C39C6-4F78-49A8-9D85-E6A73085DEF7}">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1" operator="containsText" id="{E18552FB-06B8-4292-9639-4BAF56C5A56A}">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30" operator="containsText" id="{47BFB9F1-22B0-4661-9148-271EC1AB97AB}">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9" operator="containsText" id="{4F99893A-F7DA-4BDD-B0FC-D5E530831A37}">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8" operator="containsText" id="{4ED931FA-62AF-424F-87DF-EEEB18BE1410}">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7" operator="containsText" id="{B16DCC0B-31F8-4739-9881-96B019F369E8}">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6" operator="containsText" id="{715C1E2A-2C3B-4F87-A363-03B7436A1484}">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5" operator="containsText" id="{BA993E4E-3B4C-4DC3-ACF5-38AC604C12D5}">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4" operator="containsText" id="{018D4361-9601-4C86-B68F-96F9E95DF7A9}">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3" operator="containsText" id="{B787A7F3-DDAA-41B0-8C61-6633996AFBAB}">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2" operator="containsText" id="{399AFFD9-6DB0-4BD3-9DCC-5038202B3913}">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1" operator="containsText" id="{89440DD3-712E-4535-A9DB-86EB09EDE347}">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20" operator="containsText" id="{54038298-B53C-4FF2-B10D-51A5A3722912}">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19" operator="containsText" id="{8D1D82B2-C3AD-48F4-96A9-6C0B12A37808}">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18" operator="containsText" id="{F38C4217-CB92-41BA-A7D9-C26DE9C8FB90}">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17" operator="containsText" id="{6C2564A9-0926-4203-85B5-C15FB895A2D4}">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16" operator="containsText" id="{424477D1-049C-46BC-9EC6-89BEB31F76D5}">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15" operator="containsText" id="{289A035E-8D66-4EFD-8BC3-978311ACE7D1}">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14" operator="containsText" id="{ECEBB453-620B-4833-B1BE-DB068A4FADCC}">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13" operator="containsText" id="{EABD40F9-22B3-48AA-B525-987A4DBBCF3D}">
            <xm:f>NOT(ISERROR(SEARCH($K$2,H438)))</xm:f>
            <xm:f>$K$2</xm:f>
            <x14:dxf>
              <font>
                <b val="0"/>
                <i val="0"/>
                <color rgb="FFFF0000"/>
              </font>
              <numFmt numFmtId="30" formatCode="@"/>
              <fill>
                <patternFill patternType="none">
                  <bgColor auto="1"/>
                </patternFill>
              </fill>
            </x14:dxf>
          </x14:cfRule>
          <xm:sqref>H438:H443 H448:H476 H483:H489</xm:sqref>
        </x14:conditionalFormatting>
        <x14:conditionalFormatting xmlns:xm="http://schemas.microsoft.com/office/excel/2006/main">
          <x14:cfRule type="containsText" priority="2511" operator="containsText" id="{4AE56AEF-63E2-4521-B802-378849518DDB}">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10" operator="containsText" id="{D8ED7E68-22EA-4FF1-9AB5-868AD4731780}">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9" operator="containsText" id="{3B6FA05E-ED3D-4124-9790-CD12C7F7B42A}">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8" operator="containsText" id="{22A7DFB3-452D-4350-9BC4-262B6B1B64BF}">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7" operator="containsText" id="{432BFE03-94AD-42B6-857A-BC889CB4D8FE}">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6" operator="containsText" id="{BB453302-8C2D-4E8A-88D5-F0A55AFD96DD}">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5" operator="containsText" id="{ED09FFCC-A5F0-4EFD-96EB-69FDE7659A0F}">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4" operator="containsText" id="{AC4C0020-02FA-487B-9A41-2087AD5FDED0}">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3" operator="containsText" id="{7DB6995A-B694-4206-BF4F-B524A8052D6A}">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2" operator="containsText" id="{DABA1A51-0CFF-4F7B-955C-381EF771AECD}">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1" operator="containsText" id="{CF22F051-B713-4D11-AD72-08332A6B6924}">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500" operator="containsText" id="{3DC02FEB-2A57-4A01-B31C-E2AC6185FB1E}">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9" operator="containsText" id="{D8A3CA38-BCB9-428A-AB4D-1E2FF782958B}">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8" operator="containsText" id="{58629AEE-B804-4273-87C0-667E8A54A1FA}">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7" operator="containsText" id="{DD61CA92-6666-4306-80F7-0CF983ECE1DD}">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6" operator="containsText" id="{4BAEA610-0E17-40FE-B88A-C0E1D238E41B}">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5" operator="containsText" id="{CBEE770B-6E63-4B9D-B43B-853CFB389A69}">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4" operator="containsText" id="{8E249B50-A305-4725-8502-70371D9E22B5}">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3" operator="containsText" id="{C6EAD28D-B6AA-4597-97E5-29BEFA72EFB3}">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2" operator="containsText" id="{831EB854-2E80-4D59-8B3A-26CFE5CB06BF}">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1" operator="containsText" id="{7986C403-AD51-4B07-9B82-B20AD5264486}">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90" operator="containsText" id="{8438F282-5BDB-41DF-BF39-5E9DC1CE4D34}">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9" operator="containsText" id="{FBDF7CA0-AF65-4AAC-B63F-70C49E23B8FC}">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8" operator="containsText" id="{B74E6FF7-8C98-4C08-959A-E79D4C43B24C}">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7" operator="containsText" id="{D35796DE-454D-4C3F-B39A-A1676EB05A81}">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6" operator="containsText" id="{F2E46E40-9A7F-4529-902A-2E7C6DC486EE}">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5" operator="containsText" id="{B0D128CE-615C-4AB6-84CB-6F77D203A704}">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4" operator="containsText" id="{63C3F6BC-C29D-42E8-BB6F-466E079E6810}">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3" operator="containsText" id="{346C26EF-7D36-4534-A3B3-79DAD279DBC0}">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2" operator="containsText" id="{46D07683-4A5C-48EF-AB3C-5295BD7723D5}">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1" operator="containsText" id="{CCE8A4CA-F5D2-4013-9B0B-5D0D77D5AC4C}">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80" operator="containsText" id="{D6A1B7B6-3B00-4CF3-B795-9393D0D82623}">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9" operator="containsText" id="{02569C8E-919C-4CC0-8084-D0D39B5A5749}">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8" operator="containsText" id="{09001462-1CC2-43D4-95B5-E047E6DEA6F5}">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7" operator="containsText" id="{3BF430BA-1EF7-4643-9506-38517B63141D}">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6" operator="containsText" id="{91D2788F-4DCA-4B77-A6BF-7F6419A72E23}">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5" operator="containsText" id="{0CD9E5F4-6FFB-4BD2-9F04-69419962C921}">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4" operator="containsText" id="{FDF767E0-F2B9-45D6-A1EC-3DC4C455A78D}">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3" operator="containsText" id="{6770377A-91C5-4E3B-BFA9-8A28ED35C060}">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2" operator="containsText" id="{03C9DB8B-CE3B-4D78-9617-F8E15F881A68}">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1" operator="containsText" id="{C599A899-BF45-4CD1-B2B2-12F2E5E3E5D5}">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70" operator="containsText" id="{D6DF68D5-016A-4BC8-AAEB-79EBE49E3F2F}">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9" operator="containsText" id="{96B5D816-747C-40AC-B9C2-3B4194FFFFC7}">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8" operator="containsText" id="{C36F1C22-DB4D-4D9B-9C2B-EB21FA37500D}">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7" operator="containsText" id="{58610D09-09A4-411C-BDB6-A3463983B37B}">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6" operator="containsText" id="{74701CA4-BF0E-4DA6-BC51-CDC4A8BAB1E4}">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5" operator="containsText" id="{9245C2FF-0ADB-45F4-9F1A-469A87A51BCD}">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4" operator="containsText" id="{7A931DA3-64A5-4F67-AFAE-010973DC255A}">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3" operator="containsText" id="{6D8B6DBA-85E1-47DB-B5F8-0B7647B2E599}">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2" operator="containsText" id="{9D23C28F-967E-48D9-9995-3100891A4882}">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1" operator="containsText" id="{043D9955-9BD2-4C7A-A905-81FC129FA387}">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60" operator="containsText" id="{D5B91874-F097-4B06-AA03-D8A74003ED7A}">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59" operator="containsText" id="{1B51FB63-F0CA-421F-BD46-6D6909BD529C}">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58" operator="containsText" id="{7B8A8B9F-A051-4B42-A3C5-930AD0DB279C}">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57" operator="containsText" id="{ED167AF5-6BAB-4E27-9A05-038802F18137}">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56" operator="containsText" id="{CB700620-AB2B-439D-8922-5BC46B53D276}">
            <xm:f>NOT(ISERROR(SEARCH($K$2,H435)))</xm:f>
            <xm:f>$K$2</xm:f>
            <x14:dxf>
              <font>
                <b val="0"/>
                <i val="0"/>
                <color rgb="FFFF0000"/>
              </font>
              <numFmt numFmtId="30" formatCode="@"/>
              <fill>
                <patternFill patternType="none">
                  <bgColor auto="1"/>
                </patternFill>
              </fill>
            </x14:dxf>
          </x14:cfRule>
          <xm:sqref>H435</xm:sqref>
        </x14:conditionalFormatting>
        <x14:conditionalFormatting xmlns:xm="http://schemas.microsoft.com/office/excel/2006/main">
          <x14:cfRule type="containsText" priority="2454" operator="containsText" id="{145C3FF8-F590-4B1B-B67B-43CB9B7539D8}">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53" operator="containsText" id="{1981E9BE-767F-47EB-AE34-E0AFCD355362}">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52" operator="containsText" id="{D1BCFF92-B1FE-4DC4-A0F8-8B6D832B3AAC}">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51" operator="containsText" id="{C46F0A25-A824-471E-B9A2-DFBBB94E56D4}">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50" operator="containsText" id="{07E0BB0A-8D9D-4A7F-91DF-E5DE537C351A}">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9" operator="containsText" id="{22FE5D2A-99C0-4D53-8924-57BC56E62B18}">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8" operator="containsText" id="{38A019A4-1230-4472-898D-0FC491BBE5E9}">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7" operator="containsText" id="{A5B897A0-9122-4DBF-B01D-89848021BA7D}">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6" operator="containsText" id="{5665536C-1ECE-47D7-BCB0-C6B495BAE08B}">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5" operator="containsText" id="{774C91B4-644D-42BF-B6D9-48D14C6718F8}">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4" operator="containsText" id="{6AA778BE-1EE6-41B6-B0AB-BE7E42312D9F}">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3" operator="containsText" id="{5B18148C-504B-43EF-A0B3-054979EBEC5E}">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2" operator="containsText" id="{6121CB7D-0423-4851-908E-079CDE9171FC}">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1" operator="containsText" id="{03AB362D-596D-4BE7-9E35-F4474E75287B}">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40" operator="containsText" id="{FFEB6DC6-E308-44C6-A643-42B2A691BDC4}">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9" operator="containsText" id="{466DC19D-0D98-4091-A9CB-BCD399B0988B}">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8" operator="containsText" id="{ECEF7D42-D94C-4EB1-91DD-F0C5709B7D46}">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7" operator="containsText" id="{B3126CB1-BA47-4E52-B29A-859382788A69}">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6" operator="containsText" id="{4F60FD72-EA40-4B62-B2A4-3BEF0BAF2556}">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5" operator="containsText" id="{FD9EF481-D929-4406-B557-550211810AF1}">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4" operator="containsText" id="{EBB49BED-1388-420E-B611-4E963D3ED0FF}">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3" operator="containsText" id="{B2D109F5-1A25-4BF9-B598-C5D229B0D5D2}">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2" operator="containsText" id="{52259983-4A9B-4BBD-A755-76644CDC4C26}">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1" operator="containsText" id="{3B266773-1891-458B-B1D3-77B9492F7918}">
            <xm:f>NOT(ISERROR(SEARCH($K$2,H436)))</xm:f>
            <xm:f>$K$2</xm:f>
            <x14:dxf>
              <font>
                <b val="0"/>
                <i val="0"/>
                <color rgb="FFFF0000"/>
              </font>
              <numFmt numFmtId="30" formatCode="@"/>
              <fill>
                <patternFill patternType="none">
                  <bgColor auto="1"/>
                </patternFill>
              </fill>
            </x14:dxf>
          </x14:cfRule>
          <xm:sqref>H436</xm:sqref>
        </x14:conditionalFormatting>
        <x14:conditionalFormatting xmlns:xm="http://schemas.microsoft.com/office/excel/2006/main">
          <x14:cfRule type="containsText" priority="2430" operator="containsText" id="{674E6C35-43BF-4C09-B13C-6DB1348123F2}">
            <xm:f>NOT(ISERROR(SEARCH($K$2,H442)))</xm:f>
            <xm:f>$K$2</xm:f>
            <x14:dxf>
              <font>
                <b val="0"/>
                <i val="0"/>
                <color rgb="FFFF0000"/>
              </font>
              <numFmt numFmtId="30" formatCode="@"/>
              <fill>
                <patternFill patternType="none">
                  <bgColor auto="1"/>
                </patternFill>
              </fill>
            </x14:dxf>
          </x14:cfRule>
          <xm:sqref>H442:H448</xm:sqref>
        </x14:conditionalFormatting>
        <x14:conditionalFormatting xmlns:xm="http://schemas.microsoft.com/office/excel/2006/main">
          <x14:cfRule type="containsText" priority="2429" operator="containsText" id="{17ADDE70-80FE-426F-8541-036C7991E98D}">
            <xm:f>NOT(ISERROR(SEARCH($K$2,H442)))</xm:f>
            <xm:f>$K$2</xm:f>
            <x14:dxf>
              <font>
                <b val="0"/>
                <i val="0"/>
                <color rgb="FFFF0000"/>
              </font>
              <numFmt numFmtId="30" formatCode="@"/>
              <fill>
                <patternFill patternType="none">
                  <bgColor auto="1"/>
                </patternFill>
              </fill>
            </x14:dxf>
          </x14:cfRule>
          <xm:sqref>H442:H448</xm:sqref>
        </x14:conditionalFormatting>
        <x14:conditionalFormatting xmlns:xm="http://schemas.microsoft.com/office/excel/2006/main">
          <x14:cfRule type="containsText" priority="2428" operator="containsText" id="{15017F73-1D3A-4821-B08F-8FB55A7D605B}">
            <xm:f>NOT(ISERROR(SEARCH($K$2,H442)))</xm:f>
            <xm:f>$K$2</xm:f>
            <x14:dxf>
              <font>
                <b val="0"/>
                <i val="0"/>
                <color rgb="FFFF0000"/>
              </font>
              <numFmt numFmtId="30" formatCode="@"/>
              <fill>
                <patternFill patternType="none">
                  <bgColor auto="1"/>
                </patternFill>
              </fill>
            </x14:dxf>
          </x14:cfRule>
          <xm:sqref>H442:H448</xm:sqref>
        </x14:conditionalFormatting>
        <x14:conditionalFormatting xmlns:xm="http://schemas.microsoft.com/office/excel/2006/main">
          <x14:cfRule type="containsText" priority="2427" operator="containsText" id="{2C05E739-DC11-4C50-8AF6-74DE85E60948}">
            <xm:f>NOT(ISERROR(SEARCH($K$2,H442)))</xm:f>
            <xm:f>$K$2</xm:f>
            <x14:dxf>
              <font>
                <b val="0"/>
                <i val="0"/>
                <color rgb="FFFF0000"/>
              </font>
              <numFmt numFmtId="30" formatCode="@"/>
              <fill>
                <patternFill patternType="none">
                  <bgColor auto="1"/>
                </patternFill>
              </fill>
            </x14:dxf>
          </x14:cfRule>
          <xm:sqref>H442:H448</xm:sqref>
        </x14:conditionalFormatting>
        <x14:conditionalFormatting xmlns:xm="http://schemas.microsoft.com/office/excel/2006/main">
          <x14:cfRule type="containsText" priority="2426" operator="containsText" id="{CACBC406-B962-461C-B6FB-49852FBFBF3E}">
            <xm:f>NOT(ISERROR(SEARCH($K$2,H442)))</xm:f>
            <xm:f>$K$2</xm:f>
            <x14:dxf>
              <font>
                <b val="0"/>
                <i val="0"/>
                <color rgb="FFFF0000"/>
              </font>
              <numFmt numFmtId="30" formatCode="@"/>
              <fill>
                <patternFill patternType="none">
                  <bgColor auto="1"/>
                </patternFill>
              </fill>
            </x14:dxf>
          </x14:cfRule>
          <xm:sqref>H442:H448</xm:sqref>
        </x14:conditionalFormatting>
        <x14:conditionalFormatting xmlns:xm="http://schemas.microsoft.com/office/excel/2006/main">
          <x14:cfRule type="containsText" priority="2425" operator="containsText" id="{0C43E2D4-2BC8-46A4-A752-16AA2EED1094}">
            <xm:f>NOT(ISERROR(SEARCH($K$2,H442)))</xm:f>
            <xm:f>$K$2</xm:f>
            <x14:dxf>
              <font>
                <b val="0"/>
                <i val="0"/>
                <color rgb="FFFF0000"/>
              </font>
              <numFmt numFmtId="30" formatCode="@"/>
              <fill>
                <patternFill patternType="none">
                  <bgColor auto="1"/>
                </patternFill>
              </fill>
            </x14:dxf>
          </x14:cfRule>
          <xm:sqref>H442:H448</xm:sqref>
        </x14:conditionalFormatting>
        <x14:conditionalFormatting xmlns:xm="http://schemas.microsoft.com/office/excel/2006/main">
          <x14:cfRule type="containsText" priority="2424" operator="containsText" id="{98DD4A1B-23E8-4956-8CE2-49E73A09802F}">
            <xm:f>NOT(ISERROR(SEARCH($K$2,H442)))</xm:f>
            <xm:f>$K$2</xm:f>
            <x14:dxf>
              <font>
                <b val="0"/>
                <i val="0"/>
                <color rgb="FFFF0000"/>
              </font>
              <numFmt numFmtId="30" formatCode="@"/>
              <fill>
                <patternFill patternType="none">
                  <bgColor auto="1"/>
                </patternFill>
              </fill>
            </x14:dxf>
          </x14:cfRule>
          <xm:sqref>H442:H448</xm:sqref>
        </x14:conditionalFormatting>
        <x14:conditionalFormatting xmlns:xm="http://schemas.microsoft.com/office/excel/2006/main">
          <x14:cfRule type="containsText" priority="2423" operator="containsText" id="{4AE3B5B8-9268-4035-B946-95ED07EAEAD5}">
            <xm:f>NOT(ISERROR(SEARCH($K$2,H442)))</xm:f>
            <xm:f>$K$2</xm:f>
            <x14:dxf>
              <font>
                <b val="0"/>
                <i val="0"/>
                <color rgb="FFFF0000"/>
              </font>
              <numFmt numFmtId="30" formatCode="@"/>
              <fill>
                <patternFill patternType="none">
                  <bgColor auto="1"/>
                </patternFill>
              </fill>
            </x14:dxf>
          </x14:cfRule>
          <xm:sqref>H442:H448</xm:sqref>
        </x14:conditionalFormatting>
        <x14:conditionalFormatting xmlns:xm="http://schemas.microsoft.com/office/excel/2006/main">
          <x14:cfRule type="containsText" priority="2422" operator="containsText" id="{A132E763-4EEA-49C5-8377-FCCCA996435B}">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21" operator="containsText" id="{6AC1BCF2-5497-4E7E-A82E-755B8A40B945}">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20" operator="containsText" id="{6BE5B3C3-825E-420A-850E-60044D2F20F3}">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9" operator="containsText" id="{92A47177-FB55-4238-9B2F-658B3418116A}">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8" operator="containsText" id="{25D10B49-458B-48D0-AAF9-09CBF8B75287}">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7" operator="containsText" id="{4D8BE691-5BB0-42A5-AFA6-1753EB8C8A39}">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6" operator="containsText" id="{17BBFBF1-A99C-419D-84E0-46102930E6FB}">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5" operator="containsText" id="{D83FF1CB-671C-45C2-8885-BBD23CF788F3}">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4" operator="containsText" id="{8736066E-35D0-4297-9ABA-B467340EDE14}">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3" operator="containsText" id="{8590BD09-AD10-4341-B984-6C207215471D}">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2" operator="containsText" id="{66B1D9B5-2022-45EF-B7F0-9BB4F9C552EB}">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1" operator="containsText" id="{AEC418FC-9440-4F08-8D26-57960205C628}">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10" operator="containsText" id="{6E9F4331-225C-4C14-AEB0-5CE9D0A2A54A}">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9" operator="containsText" id="{F4482E04-F4C8-420C-8368-83FF1C1D3CB5}">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8" operator="containsText" id="{971580FE-35B6-4EC6-854C-2ECE5FE6784D}">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7" operator="containsText" id="{51660685-9D4B-4159-9C55-03D253C1AF1E}">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6" operator="containsText" id="{7F22CEF9-AAE0-4D40-8D52-A4BA33F4C220}">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5" operator="containsText" id="{FB3791AE-2F7F-4993-BBBD-57FFBBFE676F}">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4" operator="containsText" id="{BC8DEC81-ADC1-4211-A2A1-FCDB6CE29382}">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3" operator="containsText" id="{322A4F8B-C8D3-485B-A449-1CCED1752A87}">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2" operator="containsText" id="{74D68FE3-BCA1-4601-BB21-C2D29AF437DA}">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1" operator="containsText" id="{C6F51CE6-A8B1-401F-BF69-30847AF77768}">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400" operator="containsText" id="{BE0F70DC-37E6-4C78-97D6-524680C34149}">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9" operator="containsText" id="{289CACB6-FB26-4A2E-9893-B5B10A3509AA}">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8" operator="containsText" id="{B7A317E4-87D1-43ED-BB87-D2EB8DF0CE4E}">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7" operator="containsText" id="{E1CD17FD-52A0-444B-A12E-A92537F7A9B1}">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6" operator="containsText" id="{A6DADA5C-D226-4740-BEC7-FEDC28D1CF10}">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5" operator="containsText" id="{0C8527BF-CCD4-41AF-9CBC-03F1F01A2428}">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4" operator="containsText" id="{EFFCBB8E-220C-4AA3-8B5B-80B92DF2311A}">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3" operator="containsText" id="{18A2C57C-4FAF-480E-B272-6FE01C7EA507}">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2" operator="containsText" id="{CA799993-A5F7-4CC9-A154-EBD5DF4CF9F0}">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1" operator="containsText" id="{C19FF837-D950-482E-90C2-224360DFFBB0}">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90" operator="containsText" id="{301F24A8-84B9-4A36-8DC5-EF472EBA4C73}">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9" operator="containsText" id="{A4B1A3AA-46B1-448C-B4E9-29FAE84F5A5F}">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8" operator="containsText" id="{D8B3E42B-354A-4A49-A84E-F1A8479CC205}">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7" operator="containsText" id="{76296348-F2F4-4E50-8F9F-440CA6005F08}">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6" operator="containsText" id="{2C474209-751F-4080-8857-485877175CA2}">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5" operator="containsText" id="{1892EE81-ABA1-442B-B047-4BE898C6190C}">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4" operator="containsText" id="{8445A2E0-6730-4248-87DA-F5C29BF3DFE7}">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3" operator="containsText" id="{E7E364D7-4305-4173-9AA8-57F43189FCC0}">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2" operator="containsText" id="{6D0D5EEC-E42D-4E36-B4FD-CBFC8ECBEF66}">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1" operator="containsText" id="{40FA8FB8-AE4A-4835-BD63-06AA43FA7982}">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80" operator="containsText" id="{C3DB919A-857C-442B-9A70-1E593F18F809}">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9" operator="containsText" id="{6AB7504A-71E4-4C73-95F3-951F105CE015}">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8" operator="containsText" id="{E3295505-F7DA-402B-8138-7C299FD24D93}">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7" operator="containsText" id="{F941D2C2-C9DF-4E8E-9973-449B58E664D8}">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6" operator="containsText" id="{EDDD93F1-AD96-4F19-BBC4-4D19396DBE7E}">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5" operator="containsText" id="{6DF8903A-7501-498C-896F-276D892BCB97}">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4" operator="containsText" id="{06B309C8-EDE1-4EF0-8A01-A7BE4F8BF547}">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3" operator="containsText" id="{496C99A6-EB08-41B2-9A3D-9037DED99B48}">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2" operator="containsText" id="{2361F4E4-CBDB-44C1-9ADA-DADCC3A22462}">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1" operator="containsText" id="{5528AF80-5C82-43FB-8C9E-EB0D4B5B0084}">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70" operator="containsText" id="{F8753610-5BD2-4440-B32C-AC6F8C3CF388}">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69" operator="containsText" id="{D37D25FC-6C8B-4952-8CDA-E04CF4A9E1C8}">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68" operator="containsText" id="{59189224-08A8-410E-8C25-FA55D764E3C4}">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67" operator="containsText" id="{6C68F082-624F-4F26-B197-91D74A575645}">
            <xm:f>NOT(ISERROR(SEARCH($K$2,H443)))</xm:f>
            <xm:f>$K$2</xm:f>
            <x14:dxf>
              <font>
                <b val="0"/>
                <i val="0"/>
                <color rgb="FFFF0000"/>
              </font>
              <numFmt numFmtId="30" formatCode="@"/>
              <fill>
                <patternFill patternType="none">
                  <bgColor auto="1"/>
                </patternFill>
              </fill>
            </x14:dxf>
          </x14:cfRule>
          <xm:sqref>H443:H448</xm:sqref>
        </x14:conditionalFormatting>
        <x14:conditionalFormatting xmlns:xm="http://schemas.microsoft.com/office/excel/2006/main">
          <x14:cfRule type="containsText" priority="2366" operator="containsText" id="{3F9391B2-C15F-49AC-81F5-F4C308662826}">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65" operator="containsText" id="{873BA8E9-12CA-4A92-B762-DF0C7FB15D16}">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64" operator="containsText" id="{9868C743-2422-4CAB-A6C5-E473000EB4C8}">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63" operator="containsText" id="{64E12140-61C0-4667-928D-A155C5B2A974}">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62" operator="containsText" id="{2BFA2D28-C4CE-45C5-9077-5047D18E1E08}">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61" operator="containsText" id="{9C5D990F-7196-4170-A2EC-071C9151BBCD}">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60" operator="containsText" id="{9711C186-DEE4-464D-A948-B203A850A740}">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9" operator="containsText" id="{6E9A6512-FAA8-428E-B9D8-481619DE6878}">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8" operator="containsText" id="{386D001E-0E7F-4F25-A156-EE30A4FF046D}">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7" operator="containsText" id="{362A9F43-B8DF-4D7B-93F8-FFFFACBCCE90}">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6" operator="containsText" id="{9CDC70F9-D023-4BC5-AF56-38E5D5EADEB2}">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5" operator="containsText" id="{AC6983CB-E151-46A8-8BBC-016817A852A1}">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4" operator="containsText" id="{09903F22-E205-4F95-A897-67623F4E9022}">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3" operator="containsText" id="{9207799C-0BE3-4044-8D42-C99DD278D64E}">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2" operator="containsText" id="{C8FFBEEA-65DF-4314-BB6E-F0CE8B3DA590}">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1" operator="containsText" id="{AF3F096D-B954-4368-9D05-0937DD42B773}">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50" operator="containsText" id="{6982D8CA-E924-449D-BCB3-6EA78F00204E}">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9" operator="containsText" id="{408F84D1-00F1-4C3E-8B48-D9CFC5D1B5FF}">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8" operator="containsText" id="{DCEF8F8C-87F8-4C06-B992-3138F698BBFC}">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7" operator="containsText" id="{88E746AD-5A13-48A5-A863-3B8C2D092B88}">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6" operator="containsText" id="{16A184B5-A26F-4344-A8F8-3CABA836C4BE}">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5" operator="containsText" id="{475EC916-6647-4BC9-83DE-23510172E30C}">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4" operator="containsText" id="{6B95E9E7-1829-45BD-B270-61901F0E84F5}">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3" operator="containsText" id="{D870AFFB-73CA-4256-967D-BAC6EF8F2351}">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2" operator="containsText" id="{23603BAE-EDBC-43C0-9175-4B562F0BBD7C}">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1" operator="containsText" id="{F5FF64F0-CAAA-4A32-93E7-C9EFE3EF4334}">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40" operator="containsText" id="{08CC19D3-3632-4694-AE10-D92BD46D60AD}">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9" operator="containsText" id="{3FD95695-018B-48E9-B425-7591E9D6A88E}">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8" operator="containsText" id="{777025F5-C779-4F09-9C02-4E9347C7B99E}">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7" operator="containsText" id="{146323E0-4511-4F51-B5F2-143FC78E692D}">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6" operator="containsText" id="{21D9BB9C-29E5-4C64-84CB-9431A6019140}">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5" operator="containsText" id="{28A6DB5C-74A0-418D-B219-341FDCEE9F34}">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4" operator="containsText" id="{0780B309-F2DC-4B4B-9224-B580663A4AE7}">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3" operator="containsText" id="{4C01A5B5-E883-4077-B430-8563BC568F15}">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2" operator="containsText" id="{072D512F-2521-4256-823C-957B57014C1F}">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1" operator="containsText" id="{2FBE5CD5-0348-49CA-AA34-4D28E36FB99F}">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30" operator="containsText" id="{F76A7F06-E6DD-4812-B58C-9BFF5FE50F25}">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9" operator="containsText" id="{08AED1DE-5690-40FD-93F8-46E2014A573D}">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8" operator="containsText" id="{8261EB24-8D49-4A6E-8621-C87418EA07B1}">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7" operator="containsText" id="{9029BC59-63D9-4B5F-B61A-43B1EFF28856}">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6" operator="containsText" id="{5EF299EE-DA0C-4FC0-9D8D-47310AF62E88}">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5" operator="containsText" id="{53FA6276-6827-4B57-8618-8B47FB087B43}">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4" operator="containsText" id="{B140885A-3484-431B-A627-D1B4012B9E8A}">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3" operator="containsText" id="{4136EAF8-1218-4389-84EF-AA70B2895097}">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2" operator="containsText" id="{DE9EA5E3-1D03-42C2-98A4-34187C0EDE06}">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1" operator="containsText" id="{C1AD990C-11DE-46DC-A324-E7B322696CEA}">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20" operator="containsText" id="{BA02234A-2E3D-45B7-AE93-EA97BB5CE725}">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9" operator="containsText" id="{6170DD09-7612-45FC-9E0E-C177F928CD06}">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8" operator="containsText" id="{2903069C-B33E-4E36-B046-A323E54564F0}">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7" operator="containsText" id="{BD20FD74-1ABA-4658-B1E4-BDFF538E2664}">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6" operator="containsText" id="{95D9A594-13A6-4612-AC9E-D23496BF74B6}">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5" operator="containsText" id="{81ED853F-31A3-455B-890D-7A296D9A68C2}">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4" operator="containsText" id="{87162A5A-F92D-4448-8DB3-28D4F1497D30}">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3" operator="containsText" id="{C8EDBBE2-BA1E-402E-B0DE-1E614F606D38}">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2" operator="containsText" id="{3D3213C5-7FAC-452F-8BA6-C86E70592746}">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1" operator="containsText" id="{FF2BF457-0D2C-4018-B070-9642440D98B4}">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10" operator="containsText" id="{EE691387-30FB-4964-B264-C88C649AE044}">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09" operator="containsText" id="{93442FC8-D845-44E5-BEF7-B76D016EAE17}">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08" operator="containsText" id="{AE4247E1-D620-4FD8-9C00-D2D51ED20335}">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07" operator="containsText" id="{1811B0DC-FA6E-4EA8-ACF3-BBB66ABEF9F4}">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06" operator="containsText" id="{DEA245E9-9754-4E63-8DAF-8547BEC01D34}">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05" operator="containsText" id="{AE8D131A-93F1-4D63-B391-FE1DD6D3E980}">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04" operator="containsText" id="{EC03D5C9-D234-4A2B-9705-A306ED39B94B}">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03" operator="containsText" id="{B90A1B6A-B0A3-493F-8946-D63FD723BECA}">
            <xm:f>NOT(ISERROR(SEARCH($K$2,H447)))</xm:f>
            <xm:f>$K$2</xm:f>
            <x14:dxf>
              <font>
                <b val="0"/>
                <i val="0"/>
                <color rgb="FFFF0000"/>
              </font>
              <numFmt numFmtId="30" formatCode="@"/>
              <fill>
                <patternFill patternType="none">
                  <bgColor auto="1"/>
                </patternFill>
              </fill>
            </x14:dxf>
          </x14:cfRule>
          <xm:sqref>H447:H463</xm:sqref>
        </x14:conditionalFormatting>
        <x14:conditionalFormatting xmlns:xm="http://schemas.microsoft.com/office/excel/2006/main">
          <x14:cfRule type="containsText" priority="2302" operator="containsText" id="{BEAAE88B-0CCF-42F8-A513-B4A3EF322A50}">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301" operator="containsText" id="{093B5906-1CD6-4015-9BFA-5C82D4AA2907}">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300" operator="containsText" id="{3D763525-F6F9-4738-B602-581247B93001}">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9" operator="containsText" id="{2AF0F7B0-4A48-4874-BF64-E5919B0D27F8}">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8" operator="containsText" id="{A5440173-CC5D-47FC-86DF-C6445E0CBCC8}">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7" operator="containsText" id="{2C36C902-B476-48F2-BBA7-D46B3B134570}">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6" operator="containsText" id="{26CF888C-4D5A-467F-8344-03FB225AA680}">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5" operator="containsText" id="{23E11B6F-8ECD-4D39-B305-E38F26048B12}">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4" operator="containsText" id="{BBD827F1-61F6-4CB9-AAA4-FE892376BF37}">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3" operator="containsText" id="{03D1616B-0EC3-4114-AE4A-D1372AEA67C2}">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2" operator="containsText" id="{0C683EC1-A861-4D67-BA96-53BE079B87D1}">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1" operator="containsText" id="{B5896FE9-78E1-4DCE-AD48-3D477F111B7B}">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90" operator="containsText" id="{D474B2F0-F93B-428C-AE2D-EC7939FA7AC5}">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89" operator="containsText" id="{598C4A6C-48E2-44B9-9BDC-6A0526C21C29}">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88" operator="containsText" id="{DEE0BCA9-3990-4B77-BD52-9FF88E079764}">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87" operator="containsText" id="{B1DDFF48-D536-4711-A534-7B8A0B0DBA84}">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2286" operator="containsText" id="{7D433583-BF1D-4350-B245-AE681BD70226}">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85" operator="containsText" id="{13EBFD44-C352-499C-9837-C8DA6BCA2ECC}">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84" operator="containsText" id="{AB85CCE4-8149-4119-B6F9-30A19F76EECF}">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83" operator="containsText" id="{697121CE-0640-4718-BABE-27FB435F3ED5}">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82" operator="containsText" id="{E8615F70-CDB2-4791-81ED-576CEB98B842}">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81" operator="containsText" id="{CC2420F2-BA39-46D7-A9E4-B5A1E7509163}">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80" operator="containsText" id="{5D577F73-0528-49B4-B079-B515E73BD01B}">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9" operator="containsText" id="{C647B32B-5158-4D62-8DBE-9CA74760E208}">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8" operator="containsText" id="{F1E251FC-FEAB-4D7A-9BB3-C87510D097E2}">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7" operator="containsText" id="{E869C181-FACE-4E86-B2AC-F34F0071B380}">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6" operator="containsText" id="{82C2D876-6F76-42FD-9F48-2DEDEBED894A}">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5" operator="containsText" id="{C8555616-4705-42D3-8971-8AD9519F3A50}">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4" operator="containsText" id="{02F94F1D-4AA3-4FF5-95B2-403ED4A87128}">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3" operator="containsText" id="{5AB39DBD-4671-4895-A0DD-A03CBD438BF1}">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2" operator="containsText" id="{2453DDB1-7141-4EF4-87A0-C0D037E52DB7}">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1" operator="containsText" id="{46ED6CE6-B35A-43D5-9C6E-B8591D4F8259}">
            <xm:f>NOT(ISERROR(SEARCH($K$2,H422)))</xm:f>
            <xm:f>$K$2</xm:f>
            <x14:dxf>
              <font>
                <b val="0"/>
                <i val="0"/>
                <color rgb="FFFF0000"/>
              </font>
              <numFmt numFmtId="30" formatCode="@"/>
              <fill>
                <patternFill patternType="none">
                  <bgColor auto="1"/>
                </patternFill>
              </fill>
            </x14:dxf>
          </x14:cfRule>
          <xm:sqref>H422:H437</xm:sqref>
        </x14:conditionalFormatting>
        <x14:conditionalFormatting xmlns:xm="http://schemas.microsoft.com/office/excel/2006/main">
          <x14:cfRule type="containsText" priority="2270" operator="containsText" id="{E4DEA809-35BB-41C2-9D59-64FB7C67F851}">
            <xm:f>NOT(ISERROR(SEARCH($K$2,H360)))</xm:f>
            <xm:f>$K$2</xm:f>
            <x14:dxf>
              <font>
                <b val="0"/>
                <i val="0"/>
                <color rgb="FFFF0000"/>
              </font>
              <numFmt numFmtId="30" formatCode="@"/>
              <fill>
                <patternFill patternType="none">
                  <bgColor auto="1"/>
                </patternFill>
              </fill>
            </x14:dxf>
          </x14:cfRule>
          <xm:sqref>H360:H361</xm:sqref>
        </x14:conditionalFormatting>
        <x14:conditionalFormatting xmlns:xm="http://schemas.microsoft.com/office/excel/2006/main">
          <x14:cfRule type="containsText" priority="2269" operator="containsText" id="{3770A23E-EAF7-459B-9EB3-25B345959E6A}">
            <xm:f>NOT(ISERROR(SEARCH($K$2,H360)))</xm:f>
            <xm:f>$K$2</xm:f>
            <x14:dxf>
              <font>
                <b val="0"/>
                <i val="0"/>
                <color rgb="FFFF0000"/>
              </font>
              <numFmt numFmtId="30" formatCode="@"/>
              <fill>
                <patternFill patternType="none">
                  <bgColor auto="1"/>
                </patternFill>
              </fill>
            </x14:dxf>
          </x14:cfRule>
          <xm:sqref>H360:H361</xm:sqref>
        </x14:conditionalFormatting>
        <x14:conditionalFormatting xmlns:xm="http://schemas.microsoft.com/office/excel/2006/main">
          <x14:cfRule type="containsText" priority="2268" operator="containsText" id="{E149C7B2-EFB0-4125-B7DA-F6AF23AA4919}">
            <xm:f>NOT(ISERROR(SEARCH($K$2,H360)))</xm:f>
            <xm:f>$K$2</xm:f>
            <x14:dxf>
              <font>
                <b val="0"/>
                <i val="0"/>
                <color rgb="FFFF0000"/>
              </font>
              <numFmt numFmtId="30" formatCode="@"/>
              <fill>
                <patternFill patternType="none">
                  <bgColor auto="1"/>
                </patternFill>
              </fill>
            </x14:dxf>
          </x14:cfRule>
          <xm:sqref>H360:H361</xm:sqref>
        </x14:conditionalFormatting>
        <x14:conditionalFormatting xmlns:xm="http://schemas.microsoft.com/office/excel/2006/main">
          <x14:cfRule type="containsText" priority="2267" operator="containsText" id="{853894CE-D416-4E93-B32B-E36BE570856F}">
            <xm:f>NOT(ISERROR(SEARCH($K$2,H360)))</xm:f>
            <xm:f>$K$2</xm:f>
            <x14:dxf>
              <font>
                <b val="0"/>
                <i val="0"/>
                <color rgb="FFFF0000"/>
              </font>
              <numFmt numFmtId="30" formatCode="@"/>
              <fill>
                <patternFill patternType="none">
                  <bgColor auto="1"/>
                </patternFill>
              </fill>
            </x14:dxf>
          </x14:cfRule>
          <xm:sqref>H360:H361</xm:sqref>
        </x14:conditionalFormatting>
        <x14:conditionalFormatting xmlns:xm="http://schemas.microsoft.com/office/excel/2006/main">
          <x14:cfRule type="containsText" priority="2266" operator="containsText" id="{EB968833-308A-41FB-A88C-6E0AC97AC4FB}">
            <xm:f>NOT(ISERROR(SEARCH($K$2,H362)))</xm:f>
            <xm:f>$K$2</xm:f>
            <x14:dxf>
              <font>
                <b val="0"/>
                <i val="0"/>
                <color rgb="FFFF0000"/>
              </font>
              <numFmt numFmtId="30" formatCode="@"/>
              <fill>
                <patternFill patternType="none">
                  <bgColor auto="1"/>
                </patternFill>
              </fill>
            </x14:dxf>
          </x14:cfRule>
          <xm:sqref>H362</xm:sqref>
        </x14:conditionalFormatting>
        <x14:conditionalFormatting xmlns:xm="http://schemas.microsoft.com/office/excel/2006/main">
          <x14:cfRule type="containsText" priority="2265" operator="containsText" id="{9C702A1E-D1F5-4B18-8968-F6473AAFA7D1}">
            <xm:f>NOT(ISERROR(SEARCH($K$2,H362)))</xm:f>
            <xm:f>$K$2</xm:f>
            <x14:dxf>
              <font>
                <b val="0"/>
                <i val="0"/>
                <color rgb="FFFF0000"/>
              </font>
              <numFmt numFmtId="30" formatCode="@"/>
              <fill>
                <patternFill patternType="none">
                  <bgColor auto="1"/>
                </patternFill>
              </fill>
            </x14:dxf>
          </x14:cfRule>
          <xm:sqref>H362</xm:sqref>
        </x14:conditionalFormatting>
        <x14:conditionalFormatting xmlns:xm="http://schemas.microsoft.com/office/excel/2006/main">
          <x14:cfRule type="containsText" priority="2264" operator="containsText" id="{83EADA15-55DD-44E4-A1C0-D300655AA7D7}">
            <xm:f>NOT(ISERROR(SEARCH($K$2,H362)))</xm:f>
            <xm:f>$K$2</xm:f>
            <x14:dxf>
              <font>
                <b val="0"/>
                <i val="0"/>
                <color rgb="FFFF0000"/>
              </font>
              <numFmt numFmtId="30" formatCode="@"/>
              <fill>
                <patternFill patternType="none">
                  <bgColor auto="1"/>
                </patternFill>
              </fill>
            </x14:dxf>
          </x14:cfRule>
          <xm:sqref>H362</xm:sqref>
        </x14:conditionalFormatting>
        <x14:conditionalFormatting xmlns:xm="http://schemas.microsoft.com/office/excel/2006/main">
          <x14:cfRule type="containsText" priority="2263" operator="containsText" id="{8583EF25-E656-463D-B59C-16B43ED341F0}">
            <xm:f>NOT(ISERROR(SEARCH($K$2,H362)))</xm:f>
            <xm:f>$K$2</xm:f>
            <x14:dxf>
              <font>
                <b val="0"/>
                <i val="0"/>
                <color rgb="FFFF0000"/>
              </font>
              <numFmt numFmtId="30" formatCode="@"/>
              <fill>
                <patternFill patternType="none">
                  <bgColor auto="1"/>
                </patternFill>
              </fill>
            </x14:dxf>
          </x14:cfRule>
          <xm:sqref>H362</xm:sqref>
        </x14:conditionalFormatting>
        <x14:conditionalFormatting xmlns:xm="http://schemas.microsoft.com/office/excel/2006/main">
          <x14:cfRule type="containsText" priority="2262" operator="containsText" id="{88F35CD9-6DE8-4B2E-8C7F-44EB08C4C50E}">
            <xm:f>NOT(ISERROR(SEARCH($K$2,H363)))</xm:f>
            <xm:f>$K$2</xm:f>
            <x14:dxf>
              <font>
                <b val="0"/>
                <i val="0"/>
                <color rgb="FFFF0000"/>
              </font>
              <numFmt numFmtId="30" formatCode="@"/>
              <fill>
                <patternFill patternType="none">
                  <bgColor auto="1"/>
                </patternFill>
              </fill>
            </x14:dxf>
          </x14:cfRule>
          <xm:sqref>H363</xm:sqref>
        </x14:conditionalFormatting>
        <x14:conditionalFormatting xmlns:xm="http://schemas.microsoft.com/office/excel/2006/main">
          <x14:cfRule type="containsText" priority="2261" operator="containsText" id="{382E1E54-80DA-4B5B-BA34-A5CD35708FD8}">
            <xm:f>NOT(ISERROR(SEARCH($K$2,H363)))</xm:f>
            <xm:f>$K$2</xm:f>
            <x14:dxf>
              <font>
                <b val="0"/>
                <i val="0"/>
                <color rgb="FFFF0000"/>
              </font>
              <numFmt numFmtId="30" formatCode="@"/>
              <fill>
                <patternFill patternType="none">
                  <bgColor auto="1"/>
                </patternFill>
              </fill>
            </x14:dxf>
          </x14:cfRule>
          <xm:sqref>H363</xm:sqref>
        </x14:conditionalFormatting>
        <x14:conditionalFormatting xmlns:xm="http://schemas.microsoft.com/office/excel/2006/main">
          <x14:cfRule type="containsText" priority="2260" operator="containsText" id="{9733CBF2-F730-46AB-8B67-2BC6923DCE4E}">
            <xm:f>NOT(ISERROR(SEARCH($K$2,H363)))</xm:f>
            <xm:f>$K$2</xm:f>
            <x14:dxf>
              <font>
                <b val="0"/>
                <i val="0"/>
                <color rgb="FFFF0000"/>
              </font>
              <numFmt numFmtId="30" formatCode="@"/>
              <fill>
                <patternFill patternType="none">
                  <bgColor auto="1"/>
                </patternFill>
              </fill>
            </x14:dxf>
          </x14:cfRule>
          <xm:sqref>H363</xm:sqref>
        </x14:conditionalFormatting>
        <x14:conditionalFormatting xmlns:xm="http://schemas.microsoft.com/office/excel/2006/main">
          <x14:cfRule type="containsText" priority="2259" operator="containsText" id="{D44A8ABC-31E3-4971-9E39-BC989B112FC0}">
            <xm:f>NOT(ISERROR(SEARCH($K$2,H363)))</xm:f>
            <xm:f>$K$2</xm:f>
            <x14:dxf>
              <font>
                <b val="0"/>
                <i val="0"/>
                <color rgb="FFFF0000"/>
              </font>
              <numFmt numFmtId="30" formatCode="@"/>
              <fill>
                <patternFill patternType="none">
                  <bgColor auto="1"/>
                </patternFill>
              </fill>
            </x14:dxf>
          </x14:cfRule>
          <xm:sqref>H363</xm:sqref>
        </x14:conditionalFormatting>
        <x14:conditionalFormatting xmlns:xm="http://schemas.microsoft.com/office/excel/2006/main">
          <x14:cfRule type="containsText" priority="2258" operator="containsText" id="{720A4107-5796-40B6-94F3-B69E01EAD8F6}">
            <xm:f>NOT(ISERROR(SEARCH($K$2,H364)))</xm:f>
            <xm:f>$K$2</xm:f>
            <x14:dxf>
              <font>
                <b val="0"/>
                <i val="0"/>
                <color rgb="FFFF0000"/>
              </font>
              <numFmt numFmtId="30" formatCode="@"/>
              <fill>
                <patternFill patternType="none">
                  <bgColor auto="1"/>
                </patternFill>
              </fill>
            </x14:dxf>
          </x14:cfRule>
          <xm:sqref>H364</xm:sqref>
        </x14:conditionalFormatting>
        <x14:conditionalFormatting xmlns:xm="http://schemas.microsoft.com/office/excel/2006/main">
          <x14:cfRule type="containsText" priority="2257" operator="containsText" id="{0BF78095-6E37-468E-8478-1A5A43F99562}">
            <xm:f>NOT(ISERROR(SEARCH($K$2,H364)))</xm:f>
            <xm:f>$K$2</xm:f>
            <x14:dxf>
              <font>
                <b val="0"/>
                <i val="0"/>
                <color rgb="FFFF0000"/>
              </font>
              <numFmt numFmtId="30" formatCode="@"/>
              <fill>
                <patternFill patternType="none">
                  <bgColor auto="1"/>
                </patternFill>
              </fill>
            </x14:dxf>
          </x14:cfRule>
          <xm:sqref>H364</xm:sqref>
        </x14:conditionalFormatting>
        <x14:conditionalFormatting xmlns:xm="http://schemas.microsoft.com/office/excel/2006/main">
          <x14:cfRule type="containsText" priority="2256" operator="containsText" id="{BC15CFF6-4DCA-4622-B095-7D82531943CF}">
            <xm:f>NOT(ISERROR(SEARCH($K$2,H364)))</xm:f>
            <xm:f>$K$2</xm:f>
            <x14:dxf>
              <font>
                <b val="0"/>
                <i val="0"/>
                <color rgb="FFFF0000"/>
              </font>
              <numFmt numFmtId="30" formatCode="@"/>
              <fill>
                <patternFill patternType="none">
                  <bgColor auto="1"/>
                </patternFill>
              </fill>
            </x14:dxf>
          </x14:cfRule>
          <xm:sqref>H364</xm:sqref>
        </x14:conditionalFormatting>
        <x14:conditionalFormatting xmlns:xm="http://schemas.microsoft.com/office/excel/2006/main">
          <x14:cfRule type="containsText" priority="2255" operator="containsText" id="{B938868D-840E-4094-BC0B-67A951D8D5FB}">
            <xm:f>NOT(ISERROR(SEARCH($K$2,H364)))</xm:f>
            <xm:f>$K$2</xm:f>
            <x14:dxf>
              <font>
                <b val="0"/>
                <i val="0"/>
                <color rgb="FFFF0000"/>
              </font>
              <numFmt numFmtId="30" formatCode="@"/>
              <fill>
                <patternFill patternType="none">
                  <bgColor auto="1"/>
                </patternFill>
              </fill>
            </x14:dxf>
          </x14:cfRule>
          <xm:sqref>H364</xm:sqref>
        </x14:conditionalFormatting>
        <x14:conditionalFormatting xmlns:xm="http://schemas.microsoft.com/office/excel/2006/main">
          <x14:cfRule type="containsText" priority="2254" operator="containsText" id="{DD60E42F-E36C-4B36-89E4-AF1D2871F16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53" operator="containsText" id="{AB19AD43-8F75-4BA1-B57C-4A154D02352C}">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52" operator="containsText" id="{3A8F9052-A59A-47FA-8873-8DE194B2A736}">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51" operator="containsText" id="{BC7CDFE0-C78E-425E-ABE5-E019B5FCCCDE}">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50" operator="containsText" id="{406B35D2-6C7B-4B9A-B425-A730ED46C052}">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9" operator="containsText" id="{0EBB7CC4-EABE-4CF4-87DC-717297C3BCAC}">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8" operator="containsText" id="{87F2D71E-4638-4DFD-9156-E7EDDED23BF2}">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7" operator="containsText" id="{C40C24E0-6050-4872-A590-7D652527994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6" operator="containsText" id="{EAFD8906-7EC3-46D6-829D-3F2C098B7AC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5" operator="containsText" id="{0CDC69F0-0B2F-4BEB-A951-C9325E5AF9C5}">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4" operator="containsText" id="{8823876E-D67A-4EDD-A845-719653BF355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3" operator="containsText" id="{66278894-192C-4E1E-A6BA-43E9A81F064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2" operator="containsText" id="{79BF0D0D-6053-43E0-8BB2-C8470433F65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1" operator="containsText" id="{C43D5268-DD0A-4295-9F8A-F4E86D175075}">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40" operator="containsText" id="{8E180A9E-37E6-4241-9C52-505F175E8516}">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9" operator="containsText" id="{F7D3840E-9C70-40CE-8CD6-FAA9DEAE4C05}">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8" operator="containsText" id="{298BAA31-C17B-4335-8BD1-E48167C811E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7" operator="containsText" id="{78D4D777-FB28-42B6-8679-228DBBFD8DA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6" operator="containsText" id="{652A1476-59D0-4BCA-9B7F-A9CF1A498E7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5" operator="containsText" id="{3D026833-9214-4849-8D85-96E67EC61F36}">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4" operator="containsText" id="{47C26154-5481-48CC-86D3-3FFD5A6B42A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3" operator="containsText" id="{B284F7BB-8B11-4578-899B-26A060080E7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2" operator="containsText" id="{C8C7C27C-E9C7-423B-BA46-495AA848AB35}">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1" operator="containsText" id="{77070C43-D6E3-443B-AE71-0A8E27B9EC5D}">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30" operator="containsText" id="{C5185D1A-43E5-4954-A247-2C9A2F498727}">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9" operator="containsText" id="{64F4ECE5-83B8-4A42-A98C-007080DE7BB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8" operator="containsText" id="{AD7131CA-8482-4612-A293-A876895309C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7" operator="containsText" id="{C214E59A-5C7B-4484-BB02-2F89E8335CA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6" operator="containsText" id="{ED33E55C-B196-4AB2-8C64-24B60DACEEC5}">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5" operator="containsText" id="{9350CF94-9030-4034-9BDC-368F1E2BDCD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4" operator="containsText" id="{7C15B527-F5EE-40A1-939C-6B91777F4BF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3" operator="containsText" id="{AFDACD6C-CFAB-4AF3-954B-AFE5CC86FFA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2" operator="containsText" id="{7D59834F-6614-497B-9A7A-7047FEFFA75D}">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1" operator="containsText" id="{E273366E-E091-46AB-BE00-C37E1132249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20" operator="containsText" id="{9F6BCC6A-B776-4C58-BE4B-6AC8DBC63803}">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9" operator="containsText" id="{A830AEBC-D91A-47E3-BBE1-401310A8F7E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8" operator="containsText" id="{782DB1DC-40D7-4ED3-8D34-79C4353CD91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7" operator="containsText" id="{9F4A6E38-A2D7-48AE-B19A-67221F2A595B}">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6" operator="containsText" id="{F55E3E2B-E21D-41B5-A590-ABE4CC34BEAD}">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5" operator="containsText" id="{5403839B-CCA0-4DE8-A830-F93B634879D3}">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4" operator="containsText" id="{7A4BE1C2-1161-423F-9A5E-674A0209F85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3" operator="containsText" id="{3FC71542-05D5-4793-ADAB-66738C4C0666}">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2" operator="containsText" id="{3F9B9185-F942-4907-B2AA-A7FC93F309F5}">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1" operator="containsText" id="{2644A855-DB85-460C-A1E1-052F8846677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10" operator="containsText" id="{48F68DB6-E40C-48FA-860B-F120426E1577}">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9" operator="containsText" id="{9883FE4B-94B9-4178-BBEE-64B0F665B8DE}">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8" operator="containsText" id="{376441B3-A2A6-4B15-9B65-B715746074AE}">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7" operator="containsText" id="{28215E54-BB26-4E52-B6A2-43F268BD8C5E}">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6" operator="containsText" id="{79AFAD80-773A-44E0-BA44-333A9E9338C7}">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5" operator="containsText" id="{E137F3AC-A53B-4095-85EF-A864929AB39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4" operator="containsText" id="{693125EA-9A77-4EA9-8787-C585F288D81C}">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3" operator="containsText" id="{BA050339-28CF-47A3-8127-6C809163CBD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2" operator="containsText" id="{9BEBC9B0-988F-4132-89C6-F9CF849AC8A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1" operator="containsText" id="{6BF71476-6FC8-4C35-82CD-6F518762E995}">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200" operator="containsText" id="{A73686C3-9680-4642-8F5A-A161DF0F6B69}">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9" operator="containsText" id="{53A94AD5-AEB8-4EDD-9BE4-CD5B126F8B36}">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8" operator="containsText" id="{879D7651-BC5D-47D6-95A5-39A7B7B5D99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7" operator="containsText" id="{8321BC44-87E1-4311-AEF6-C830B22AB32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6" operator="containsText" id="{744FEB9E-260B-42C0-931E-465A85EF442E}">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5" operator="containsText" id="{4385A707-033E-47F3-B2D4-0797D22CAB24}">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4" operator="containsText" id="{8E34D70C-5A8E-4274-8A73-451E7FAED08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3" operator="containsText" id="{C1F8847B-FA69-4136-A3B2-F53986314C79}">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2" operator="containsText" id="{D26F8852-38AF-4F66-8662-282EE570B4B3}">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1" operator="containsText" id="{3E9A7CDF-9E43-4499-80AD-11483EA15767}">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90" operator="containsText" id="{5083F532-760B-438E-89D3-4A1959002304}">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9" operator="containsText" id="{DB35A809-1FDB-41F7-B623-6BEBDE7C1637}">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8" operator="containsText" id="{3649D878-A544-4D70-A0B5-4B8A06686963}">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7" operator="containsText" id="{6129D50D-EA08-46BB-A22D-243DD2CB23E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6" operator="containsText" id="{118AC5A4-BEF2-42FD-BACB-A4AFF6BAE0BC}">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5" operator="containsText" id="{B4B52394-793E-4D3C-9BCE-5511C5C2497B}">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4" operator="containsText" id="{B6FD5A92-F9CB-4003-BC9D-93FEF277A18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3" operator="containsText" id="{A16DE5AD-2679-4F88-8FA1-5210AB8CB7E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2" operator="containsText" id="{6FEA3BCA-F041-420F-B662-89F77D74090E}">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1" operator="containsText" id="{EDF82560-8702-4264-8E5A-B210E22FFAA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80" operator="containsText" id="{4B84D37E-AA9D-4884-969C-20407F271502}">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9" operator="containsText" id="{9861EDA0-7499-4F32-8E02-373A5FB0954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8" operator="containsText" id="{0002BFED-704F-4184-85FB-8E7DCDF1D3D3}">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7" operator="containsText" id="{DA97EA9E-0B9A-4378-B086-4AEB2BC93A6B}">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6" operator="containsText" id="{6E703FB5-8144-4BE3-B960-230DA04C201C}">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5" operator="containsText" id="{AC7DDBB3-9656-4367-9CC2-762E7325F8FC}">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4" operator="containsText" id="{C4CC7055-B162-4F6A-B074-1795C633E2B9}">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3" operator="containsText" id="{CA04DF86-B250-45EB-BE0D-6B8BF66D7334}">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2" operator="containsText" id="{FFC39126-39A4-4EB6-9875-1C55AF7ACBB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1" operator="containsText" id="{6DD82238-0BD2-46F7-B9F3-BFC87773A676}">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70" operator="containsText" id="{2A28EE86-20E3-4605-BFE3-3C5CA74D0C53}">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9" operator="containsText" id="{F7663E62-1DEF-463E-87AD-5136D2A3FA2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8" operator="containsText" id="{0B1DF22E-682E-4D21-B7DF-0DC1FDB969C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7" operator="containsText" id="{523E2FC2-F65F-4ED9-81D8-64CF48375639}">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6" operator="containsText" id="{F7499298-5339-4858-A7B1-6A0D21F77153}">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5" operator="containsText" id="{953B3A1E-C885-4BA4-A193-43DFA36EF04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4" operator="containsText" id="{7CF114E9-B2AA-463C-AE5B-76DBDCE110F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3" operator="containsText" id="{A94DA1DB-E7E2-417A-8BFD-29E2E9894440}">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2" operator="containsText" id="{685962BA-218B-4ED4-9B11-3A9C7EC42B7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1" operator="containsText" id="{B88DC350-7AED-4529-97D9-D7EB6F499BB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60" operator="containsText" id="{D7ABF549-7756-40A4-8B4D-7ED70E942856}">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9" operator="containsText" id="{E3B15D8B-76E2-483A-BC7F-FB0188D2F483}">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8" operator="containsText" id="{6B06FD0B-E22A-416B-8B50-A27432AE1E87}">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7" operator="containsText" id="{630EF1B9-A4D0-49FB-920E-B83830BC1311}">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6" operator="containsText" id="{B5E508F4-BF1D-4354-874A-5B999DD9D8A0}">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5" operator="containsText" id="{437C7A29-4890-41C1-873D-CB342A4948FE}">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4" operator="containsText" id="{63D68392-8658-4C03-8D64-45D6A0368F99}">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3" operator="containsText" id="{4BECC18A-1AB2-431F-B054-128F51EEFFB3}">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2" operator="containsText" id="{C1115FC9-9D0C-4B68-B8C3-11DE7B3C80A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1" operator="containsText" id="{CBD2183F-7F3F-47E9-B9CF-076F7E98D2F2}">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50" operator="containsText" id="{318A939F-7F81-4088-8555-C0F17E84232D}">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9" operator="containsText" id="{1966491C-CFBB-4CBF-820E-78C368A996FD}">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8" operator="containsText" id="{222F7C7A-531D-4AAA-BF08-B1A5F258F192}">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7" operator="containsText" id="{D3858E65-6761-441F-B8DA-84318FF8B36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6" operator="containsText" id="{6B86564E-D5CB-44D8-BD0F-9705EF977018}">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5" operator="containsText" id="{0E52DE9F-EA51-4642-B379-685F30126DB9}">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4" operator="containsText" id="{9592FDFD-DC5D-4228-9912-3A0802123C36}">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3" operator="containsText" id="{E5E614F1-992F-4C26-BE24-4E7981E81DC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2" operator="containsText" id="{0853145C-9D3F-41FB-8D8E-F5BFA6A4BC7F}">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1" operator="containsText" id="{72AFAD54-162A-4AF1-8F0A-9245D45A371D}">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40" operator="containsText" id="{ACB258FE-DC09-4990-BC42-4CD839B13B26}">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39" operator="containsText" id="{D950C847-1934-4111-A959-1694D66F387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38" operator="containsText" id="{0B7EDB32-D907-4675-AA3B-C2053ECD79E0}">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37" operator="containsText" id="{67DD9732-5A2C-4D3C-9DA2-637FC4B2D104}">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36" operator="containsText" id="{27CDB5F9-3FD8-42CE-9D51-D495DB13C82E}">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35" operator="containsText" id="{D543F9AE-4F48-42B6-A3CC-92024A2EC5AA}">
            <xm:f>NOT(ISERROR(SEARCH($K$2,H381)))</xm:f>
            <xm:f>$K$2</xm:f>
            <x14:dxf>
              <font>
                <b val="0"/>
                <i val="0"/>
                <color rgb="FFFF0000"/>
              </font>
              <numFmt numFmtId="30" formatCode="@"/>
              <fill>
                <patternFill patternType="none">
                  <bgColor auto="1"/>
                </patternFill>
              </fill>
            </x14:dxf>
          </x14:cfRule>
          <xm:sqref>H381</xm:sqref>
        </x14:conditionalFormatting>
        <x14:conditionalFormatting xmlns:xm="http://schemas.microsoft.com/office/excel/2006/main">
          <x14:cfRule type="containsText" priority="2134" operator="containsText" id="{1A111D06-DB7C-46E8-B6AC-EC825671D34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33" operator="containsText" id="{34F16907-6104-4B9A-9C0A-148B87D8EA10}">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32" operator="containsText" id="{ECC8DB34-A81F-417A-9CB0-FF6F370D2409}">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31" operator="containsText" id="{D7980162-7A07-4880-9121-1302B7FEDB41}">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30" operator="containsText" id="{3D55A140-6242-4610-B4AC-A0D0B73EE84F}">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9" operator="containsText" id="{5366EDC8-2ED4-47C1-8F76-9B1DF92C9604}">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8" operator="containsText" id="{7DBDAA47-6A82-4FC1-864F-E4C3C6C5A0D3}">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7" operator="containsText" id="{1ED96224-991E-4262-8E12-2EF124E76521}">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6" operator="containsText" id="{3A2F02D1-2916-4E58-B74D-0AA44B5A7C41}">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5" operator="containsText" id="{5C8C55FD-C8B3-44DE-9EF1-6BEBA1B15883}">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4" operator="containsText" id="{C5118C84-C026-4857-BD60-D82CA4147218}">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3" operator="containsText" id="{A41BC660-3B5D-49AC-84BE-8CD8F31B130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2" operator="containsText" id="{D7BC57E5-0F0C-4443-ACD3-140E1FDEEC04}">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1" operator="containsText" id="{2920C554-50B0-4A0F-B3BA-4FF7B84867B8}">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20" operator="containsText" id="{3B4180C6-B8D0-48F7-AF39-5BC38F3B603C}">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9" operator="containsText" id="{5BBBE5AC-1799-485A-B6C3-05E9362BE306}">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8" operator="containsText" id="{51D63440-1CC0-4E46-9E9B-CCC42131CB8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7" operator="containsText" id="{56FA596D-A522-4DDC-96DA-3800B7AB5B3E}">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6" operator="containsText" id="{95343D37-0D26-4FE7-8EC5-65C73FA8D65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5" operator="containsText" id="{EC84799F-F7C8-4C58-80D2-FA4101321408}">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4" operator="containsText" id="{4031382A-373D-4F75-94D0-BAE1A16275D0}">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3" operator="containsText" id="{3AB02E67-2006-421C-9503-28BD3CAF98CD}">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2" operator="containsText" id="{BF1EE969-C67A-4F83-A9AF-249BDDA07D0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1" operator="containsText" id="{2935076B-E7A4-459A-BD02-C471BACC6C5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10" operator="containsText" id="{9FCD2C2C-D190-4D53-A8BD-934493538771}">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9" operator="containsText" id="{C3927853-C9B7-4EB4-819A-85B64844FC44}">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8" operator="containsText" id="{5EF5503E-55B9-4B26-BD01-32B6E5015AC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7" operator="containsText" id="{295D287C-4E17-4892-9142-504A91675637}">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6" operator="containsText" id="{BEEAA882-1CDB-48E2-B9B0-EF0D477C6F13}">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5" operator="containsText" id="{8F4216C1-6B34-4C73-8026-AEBF90ABA7A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4" operator="containsText" id="{7CCAB2FC-5E5B-4BBE-9DD4-9FF928C0E14D}">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3" operator="containsText" id="{EC98AE57-2B86-480D-9631-A0980C1156F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2" operator="containsText" id="{29C42568-981C-43A8-A3EB-2BD8E23A9802}">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1" operator="containsText" id="{CDD86BF2-B559-42E7-99DD-096FA6D9C6E3}">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100" operator="containsText" id="{65D5D917-89F4-415B-8ABC-D3DB805BB4EC}">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9" operator="containsText" id="{24110C1D-D46A-444C-BFBD-A7EA0177F0D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8" operator="containsText" id="{91230E3D-B504-4AF9-B326-BFC3086D7F04}">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7" operator="containsText" id="{D2570663-1A9E-4278-8F60-783A7F39B9B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6" operator="containsText" id="{765E132E-16A8-4B14-BB0A-59369580215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5" operator="containsText" id="{4E2F2864-41B6-4C16-93BF-3338F10D0AC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4" operator="containsText" id="{B8ADDE97-6FEE-4F06-888F-3FF93C2D715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3" operator="containsText" id="{A2BCC2FF-E94C-48F3-A2D0-A2C8D3A07A9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2" operator="containsText" id="{666CB86D-BC62-4EE0-A22B-32FEC70FE782}">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1" operator="containsText" id="{EB3FFED2-10A4-40C3-B5F7-1C98682947E7}">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90" operator="containsText" id="{5F9E8A9C-6383-405E-A114-FE8315ED64E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9" operator="containsText" id="{866CE75A-636A-4AF2-AAEB-0F967D57C89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8" operator="containsText" id="{5B55AF08-B330-428E-AD61-D646F5FFEDD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7" operator="containsText" id="{2BFB4CB7-E646-4578-AD54-4E1E66007A61}">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6" operator="containsText" id="{E7B6C7B6-742F-4C0C-99D1-C85A5EA0153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5" operator="containsText" id="{614DA978-28C5-44B3-8495-A5D0EB8423D9}">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4" operator="containsText" id="{F412186F-1CD2-4980-ABEA-F8E9A183E3A6}">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3" operator="containsText" id="{11827FC3-3287-42C8-860F-AF851A2D21EE}">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2" operator="containsText" id="{E932EACA-759D-417D-9846-7B50065DCE66}">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1" operator="containsText" id="{E8AC4683-EA75-4FBE-B14F-B6C99EFE5187}">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80" operator="containsText" id="{874C929E-D607-4553-8FDB-6D3A387666A4}">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9" operator="containsText" id="{592EBA99-5B93-4A73-8101-357CA177AC6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8" operator="containsText" id="{B62270D0-FD83-48FE-B312-EED5D19FBF13}">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7" operator="containsText" id="{72DB613D-FD46-45A9-98AD-C8C73DCD517D}">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6" operator="containsText" id="{FB349846-C086-44BB-8DFB-5CFD45301491}">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5" operator="containsText" id="{5CDB375A-DD95-46A4-BC58-559A83FDBDD9}">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4" operator="containsText" id="{72B76F9E-E4F4-44EF-A4AA-94C25F5D7B9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3" operator="containsText" id="{09D3ED64-D2F7-402D-9567-74173392B2BE}">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2" operator="containsText" id="{05722C5D-501C-48D4-8A99-8F1D9A2F8E2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1" operator="containsText" id="{82ABB036-753A-4993-946D-E1CB993BF2A4}">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70" operator="containsText" id="{9D25B770-639C-460A-AE82-09E3CB10F943}">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9" operator="containsText" id="{C0CA5A68-D4E8-42C3-9949-41D70E8A380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8" operator="containsText" id="{2FE3639A-53F0-4998-A144-7BC0231BD2EF}">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7" operator="containsText" id="{2E9D296A-41E6-4B93-A943-E46C16C6DC8E}">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6" operator="containsText" id="{C5C2C384-95E5-432A-BEBF-225C27F08CC8}">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5" operator="containsText" id="{3ED52F01-DDD9-44A3-9689-4D2B7C93756C}">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4" operator="containsText" id="{4CAE55B7-2272-4B5F-8227-35F2E22EFA6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3" operator="containsText" id="{459308E0-E369-4712-97AC-CA50033B60E4}">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2" operator="containsText" id="{2EBED480-12D9-47E4-A27B-B93908E4741C}">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1" operator="containsText" id="{537C292D-1DF3-4317-A04C-E462E08FABE9}">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60" operator="containsText" id="{D8981533-0E61-4CE3-BF1C-4AC643D12BD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9" operator="containsText" id="{457A886C-3D60-483D-9381-F34AB2CC9D02}">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8" operator="containsText" id="{EF9DFC82-5A24-42F8-87F0-BD8B0C09FB06}">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7" operator="containsText" id="{4CEC1C5F-B2DD-4898-88D7-A399B88A70EF}">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6" operator="containsText" id="{3D12101C-32AC-4E93-9CDD-0FDD55018F88}">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5" operator="containsText" id="{357F3803-5295-47D4-90A9-BA88DBB583E7}">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4" operator="containsText" id="{EA53092D-C7BA-4ED0-A3D6-B8BAF3632E1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3" operator="containsText" id="{21B29FEE-D7B7-4069-999F-B73AC10C6FF7}">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2" operator="containsText" id="{C1795F3D-CD96-4E83-BBC5-9E935F6CE38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1" operator="containsText" id="{3F194C55-1B54-4C12-976D-40295DE98BEE}">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50" operator="containsText" id="{E7835F4B-B79E-4936-B91D-4C496676D54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9" operator="containsText" id="{617BE859-4B76-4F4C-A934-D0826FFCC1B1}">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8" operator="containsText" id="{731752D4-40D5-4FA2-A632-41E00E0E681E}">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7" operator="containsText" id="{8FD5E595-E2B7-410E-937D-10584EDDAF12}">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6" operator="containsText" id="{51DEAF21-2DB7-4F2A-AECD-EDD57A1E02EE}">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5" operator="containsText" id="{0CD7369D-5241-4910-BB90-2BBD4255BC1F}">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4" operator="containsText" id="{B4C94E3D-C823-4C29-A936-E055B0B2A57D}">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3" operator="containsText" id="{B7825742-EC1F-48C0-84C3-91EC24F2D7A6}">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2" operator="containsText" id="{F9F450FF-4291-4D33-BC06-419F257A8009}">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1" operator="containsText" id="{7AA0859D-15D9-4687-ACF0-B36955523E34}">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40" operator="containsText" id="{838D6E10-ACA1-46ED-BE2B-342FEDDD4EA8}">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9" operator="containsText" id="{DD5076DA-44B4-42C0-A7B9-7E382DA4672C}">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8" operator="containsText" id="{BC910965-B5EE-4394-974F-4440F174C70F}">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7" operator="containsText" id="{EDDF1205-7ED9-4B39-9D91-0A0ABAA34598}">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6" operator="containsText" id="{EB9AF436-F203-4D30-A6B0-8B1A03BDFAD3}">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5" operator="containsText" id="{F8065741-FE2B-477C-AA34-B0FF8C22EC0D}">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4" operator="containsText" id="{46685ACB-44DB-4E0B-BA0A-69E6E6DCDBD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3" operator="containsText" id="{6B517FAE-7625-45D9-A0A5-C76D6AA1B694}">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2" operator="containsText" id="{0C5A6A7D-87AF-4A92-87C6-81AF86417EB3}">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1" operator="containsText" id="{C54AA056-FA56-467F-A8EC-EB434CE8E02E}">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30" operator="containsText" id="{10AFDD23-36E0-4E4A-94C7-4CA7E7DA1BC0}">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9" operator="containsText" id="{D13912DC-0ACD-4DFC-92CC-E4386AE4B26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8" operator="containsText" id="{E7660C76-6C36-45A7-B543-849B9B505A4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7" operator="containsText" id="{38F11C61-9009-4BE0-8636-076C59D825EF}">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6" operator="containsText" id="{09E1BF75-E32D-49BB-B8A0-2FB12150098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5" operator="containsText" id="{8BC1CC1F-8A9F-4424-A130-8968D588A25D}">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4" operator="containsText" id="{135D2666-7680-430E-A483-3D2AAA607A2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3" operator="containsText" id="{C710116C-0DA2-4B56-8FC1-6B0AF9CFEAAF}">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2" operator="containsText" id="{401ECDD2-9D9D-40AD-8E14-0BA58263F0A7}">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1" operator="containsText" id="{6651C31D-36D3-485D-9420-2F6B69D5CF0A}">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20" operator="containsText" id="{4E03D24B-B199-442A-A9E7-E75CE308D600}">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19" operator="containsText" id="{17FDC25E-6A97-43C0-9C1B-0EAC9BF87413}">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18" operator="containsText" id="{1EC48261-47BD-4377-833E-7B0C84ADA8AF}">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17" operator="containsText" id="{6260D22C-963B-4761-8095-4D6DF94953DB}">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16" operator="containsText" id="{414180E6-1C01-4276-9A79-073F0F47C94E}">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15" operator="containsText" id="{F44690A7-7586-4EF5-8C1D-8AB3107E4205}">
            <xm:f>NOT(ISERROR(SEARCH($K$2,H373)))</xm:f>
            <xm:f>$K$2</xm:f>
            <x14:dxf>
              <font>
                <b val="0"/>
                <i val="0"/>
                <color rgb="FFFF0000"/>
              </font>
              <numFmt numFmtId="30" formatCode="@"/>
              <fill>
                <patternFill patternType="none">
                  <bgColor auto="1"/>
                </patternFill>
              </fill>
            </x14:dxf>
          </x14:cfRule>
          <xm:sqref>H373:H376</xm:sqref>
        </x14:conditionalFormatting>
        <x14:conditionalFormatting xmlns:xm="http://schemas.microsoft.com/office/excel/2006/main">
          <x14:cfRule type="containsText" priority="2011" operator="containsText" id="{1C4D2065-0181-45BB-AF3A-8C3A65D87CBA}">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10" operator="containsText" id="{C4812534-5CEF-4EB7-A80D-51A7551ED46D}">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09" operator="containsText" id="{DC8B6238-9D63-4D10-8EB2-F2FD0247C830}">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08" operator="containsText" id="{5C8B14DE-EF74-45C2-8261-1216B38328FF}">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14" operator="containsText" id="{FB145B7E-452C-4B2D-AC82-11A03BBFC3AF}">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13" operator="containsText" id="{7BC09543-BFE9-46FA-9571-D99E4DA5C07D}">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12" operator="containsText" id="{A3EAD37C-3188-4043-96FB-AC65F23E6270}">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07" operator="containsText" id="{54A17111-0266-4F31-A6FA-0EAF457B06F8}">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06" operator="containsText" id="{ECE47C95-5053-4F25-AF6F-CBF122E3504A}">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05" operator="containsText" id="{C3710309-61B4-48A3-BE15-9DB4DFD9E461}">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04" operator="containsText" id="{6A2BE653-55CC-4A15-BB2F-7C64D2EAFD7B}">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2003" operator="containsText" id="{E95B4837-82EC-4305-B467-DE191DF85BC5}">
            <xm:f>NOT(ISERROR(SEARCH($K$2,H334)))</xm:f>
            <xm:f>$K$2</xm:f>
            <x14:dxf>
              <font>
                <b val="0"/>
                <i val="0"/>
                <color rgb="FFFF0000"/>
              </font>
              <numFmt numFmtId="30" formatCode="@"/>
              <fill>
                <patternFill patternType="none">
                  <bgColor auto="1"/>
                </patternFill>
              </fill>
            </x14:dxf>
          </x14:cfRule>
          <xm:sqref>H334:H336</xm:sqref>
        </x14:conditionalFormatting>
        <x14:conditionalFormatting xmlns:xm="http://schemas.microsoft.com/office/excel/2006/main">
          <x14:cfRule type="containsText" priority="1999" operator="containsText" id="{4F2A6E77-9918-4D65-9F90-B663D4DFA011}">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1998" operator="containsText" id="{447492CE-0649-4F8B-92A5-5F180766D873}">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1997" operator="containsText" id="{498BD2B5-E65A-47A1-81E8-48EE573B9F49}">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1996" operator="containsText" id="{DB209AC6-7185-4DCC-AD0B-5BE8871B8626}">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2002" operator="containsText" id="{B38446F4-776F-456C-8349-1D02DD76BDBB}">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2001" operator="containsText" id="{96440CCB-7268-49FF-87CC-7933D5E9F721}">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2000" operator="containsText" id="{C37CE707-61FD-4318-A785-68561DEEFB66}">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1995" operator="containsText" id="{40E90352-967D-4C1F-827A-319EE7BCD42F}">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1994" operator="containsText" id="{1FCBA96F-BED8-4E9F-AFC3-C39F959D5402}">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1993" operator="containsText" id="{C2BDFDF2-0E90-4901-8DCA-9EEC408938D2}">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1992" operator="containsText" id="{868FAFC1-9AC5-4CF6-8A81-5B23B8D6D3C0}">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1991" operator="containsText" id="{E7180BBB-075C-4ECB-9E2D-9481FAB3F81C}">
            <xm:f>NOT(ISERROR(SEARCH($K$2,H340)))</xm:f>
            <xm:f>$K$2</xm:f>
            <x14:dxf>
              <font>
                <b val="0"/>
                <i val="0"/>
                <color rgb="FFFF0000"/>
              </font>
              <numFmt numFmtId="30" formatCode="@"/>
              <fill>
                <patternFill patternType="none">
                  <bgColor auto="1"/>
                </patternFill>
              </fill>
            </x14:dxf>
          </x14:cfRule>
          <xm:sqref>H340:H341</xm:sqref>
        </x14:conditionalFormatting>
        <x14:conditionalFormatting xmlns:xm="http://schemas.microsoft.com/office/excel/2006/main">
          <x14:cfRule type="containsText" priority="1990" operator="containsText" id="{BED69B23-CE12-4FA4-967B-61B56A22FD2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9" operator="containsText" id="{57BB6BFD-D7FE-45D7-B8F0-6D6F345DA550}">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8" operator="containsText" id="{8EACF6AD-006C-4CC9-BDB9-EE81E6D5BBA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7" operator="containsText" id="{E81E24D2-E631-413D-8F96-CE9188893D40}">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6" operator="containsText" id="{3FD404B0-5C4F-49E3-8087-9BE0FB7B743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5" operator="containsText" id="{760937D1-56C6-4E24-B705-F4DF99BF647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4" operator="containsText" id="{DDDB80D1-32C2-49E2-9819-288A784B0415}">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3" operator="containsText" id="{33361D2A-A5B4-4D73-B945-CCB8390125C8}">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2" operator="containsText" id="{D81E9227-9C76-4370-A83D-72EFBAE33980}">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1" operator="containsText" id="{6A4A8CF9-ADC7-4B88-87D5-1C5C550AE872}">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80" operator="containsText" id="{0EE14F32-425E-459A-B54D-1B1FED8C567F}">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9" operator="containsText" id="{2181FB29-9C3D-4326-B01F-A724F7A62CBB}">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8" operator="containsText" id="{7186DB93-B767-498A-8DD0-C8609ECEDA7E}">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7" operator="containsText" id="{F5F7C4BB-992C-44A5-909A-23887C83ABE4}">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6" operator="containsText" id="{4F9F367C-55EC-4A0B-AB71-2998A44D1655}">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5" operator="containsText" id="{2A82ADC3-4329-49BA-AF5E-234F09A60B18}">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4" operator="containsText" id="{035A1FB6-A576-48D1-8F8D-28B59C03907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3" operator="containsText" id="{894A0133-5F15-4DA6-A780-EE13424B6F42}">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2" operator="containsText" id="{C108225A-D634-4546-9099-C29E0BADA6B9}">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1" operator="containsText" id="{8BFB14E0-0909-4102-8A06-837341E3C5FB}">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70" operator="containsText" id="{0C68CAD4-E986-47C6-9FD8-03342C0A27E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9" operator="containsText" id="{E8EEB689-4752-4EEF-8BD2-C65A4D2CC1B8}">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8" operator="containsText" id="{823A9C02-1FBD-4942-8358-BC3EDD69F0D4}">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7" operator="containsText" id="{BAFBE108-1042-4534-BDB5-FE60D8D68E70}">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6" operator="containsText" id="{37FDCAC4-43C6-47AA-A1EE-B7B6E252D34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5" operator="containsText" id="{B5CEEF1C-92CD-445B-A0F3-E6C4E245E9B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4" operator="containsText" id="{BEC315F4-E43C-47CE-ABDE-4574E102FC88}">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3" operator="containsText" id="{14109A37-221E-472A-85B7-DF49AA492A1F}">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2" operator="containsText" id="{10A05422-B7E1-434F-8610-D7FE519788A0}">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1" operator="containsText" id="{B87A1D6F-5037-409C-8A1D-588122DE8202}">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60" operator="containsText" id="{9FEE63F8-97AE-4F2F-8DF2-D618E04CF969}">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9" operator="containsText" id="{C201EF00-2617-4FAD-B4D6-398FCE285D9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8" operator="containsText" id="{8BB58929-409E-443E-AF7D-C20C0F071F3E}">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7" operator="containsText" id="{6A9F7639-2B06-4307-AE98-BDCDEE70D06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6" operator="containsText" id="{B08119BD-AB47-4A72-B889-6669E585024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5" operator="containsText" id="{8035FCAD-A0E5-4EEB-BF82-DA7105EB627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4" operator="containsText" id="{A000D4E9-AE66-41A8-AC17-12D80090ED1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3" operator="containsText" id="{48FED7C8-CEDC-469C-BE65-FCE69BD87C39}">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2" operator="containsText" id="{E2995FE4-B409-4C3A-9F39-AEE3863B22A8}">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1" operator="containsText" id="{73977550-EA43-4F70-9887-919C311A687B}">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50" operator="containsText" id="{72F336E6-4265-4106-9B0C-5DDF4E4E6C5B}">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9" operator="containsText" id="{41415B89-7378-42FA-9863-AF71212F5720}">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8" operator="containsText" id="{A2221125-E7FF-42D6-8F6D-F78F035A795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7" operator="containsText" id="{DBA65F0B-3D37-4EA1-BC0F-21D42762FA66}">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6" operator="containsText" id="{19990BFC-FE9A-4F0B-B8B7-B192E9A1DFA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5" operator="containsText" id="{7CCDE829-D2B1-452E-ADE7-2B7052FD501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4" operator="containsText" id="{2B9FD3CC-04B0-440A-AE47-BFF6F5B7C53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3" operator="containsText" id="{174E006E-950F-44D1-BFEC-DBBB43F78F6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2" operator="containsText" id="{2DD5E3F4-D56C-46C3-8CF9-A2C4646AABB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1" operator="containsText" id="{4D52D62B-80DE-41A1-9232-FBF07B6D1702}">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40" operator="containsText" id="{95ADD7B7-24A4-4909-AA0F-9CA3F56DFBCA}">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9" operator="containsText" id="{1DE7374B-3739-48EC-9732-711ABAC77B8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8" operator="containsText" id="{FCE36FCA-CECD-4110-9308-92511F52B41A}">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7" operator="containsText" id="{95C23230-76E8-472C-8DDD-F4690F76EA5F}">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6" operator="containsText" id="{364817F2-62F2-4946-AE04-02EA8ADC2126}">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5" operator="containsText" id="{E038375F-342E-4E0E-B553-FDE45397ECA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4" operator="containsText" id="{942104E1-387A-4C23-952E-66DBD54BD16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3" operator="containsText" id="{14B8A3CF-B38A-4D48-BAE5-17E7870E12AC}">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2" operator="containsText" id="{15EB4C8E-BABE-47A8-A35A-73BD488A2266}">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1" operator="containsText" id="{C25CDEF6-8698-4456-8420-321A6280FB9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30" operator="containsText" id="{061B3C7B-F942-4B87-B7C8-6FCC002BD0EB}">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9" operator="containsText" id="{05A7D946-3E5D-4377-A7A7-7D174BA53E6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8" operator="containsText" id="{7858EFDC-100F-4FD4-BB44-23E588404F3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7" operator="containsText" id="{B84E9473-5305-4C5D-97F1-F78AB9421F66}">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6" operator="containsText" id="{A9A9A7C9-7DAE-4570-AB07-0A79F7445DBA}">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5" operator="containsText" id="{D699D0C0-7E6E-4299-A247-79736659236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4" operator="containsText" id="{D7AC676C-DDE4-4073-900E-40CA6EBD725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3" operator="containsText" id="{0C480259-EA66-45ED-9494-09D057960126}">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2" operator="containsText" id="{965E9F53-CD5A-4FAC-8E9B-78608F210E1E}">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1" operator="containsText" id="{8DF189C8-8F8C-4A3B-9990-15DB3AD8AC42}">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20" operator="containsText" id="{2530AFB6-E0FA-4D4E-8884-A8C256E39DC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9" operator="containsText" id="{8397A9BC-FC07-446C-AA50-3EDAE352DB4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8" operator="containsText" id="{435230D8-B0D1-4554-AEAF-4E2B513CD919}">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7" operator="containsText" id="{2E6A0041-74DF-4E9D-B898-F41AE49B623A}">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6" operator="containsText" id="{1AFED09B-CE9A-4965-8BEB-88C6F336091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5" operator="containsText" id="{9BD8D626-45E2-4227-B439-F0E043906D9F}">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4" operator="containsText" id="{A1C30ECB-E257-47BC-87F0-414EE4373F62}">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3" operator="containsText" id="{AD296975-25D5-4A26-BA40-2A1BCF98E6D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2" operator="containsText" id="{31908D1C-18BF-4F40-B578-442C6B90F439}">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1" operator="containsText" id="{DCF221B0-B4F5-4A55-A875-78103D0080FA}">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10" operator="containsText" id="{92595075-06B3-40F7-992D-814E772A9EBA}">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9" operator="containsText" id="{D92ECD8D-E050-46D4-BEB0-A0CE301DEDD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8" operator="containsText" id="{924C6039-B155-4261-998E-E673A901798A}">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7" operator="containsText" id="{B29786D3-2964-4DE5-8CB6-4573B5E9296E}">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6" operator="containsText" id="{78A5DD89-3911-4FC2-AF1A-A7433D54D66B}">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5" operator="containsText" id="{A0D0A099-BD28-4F76-90DF-C949EDBFADA9}">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4" operator="containsText" id="{CC60582F-D94D-493C-81FF-BF8C27C2E65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3" operator="containsText" id="{7E6CA9FC-2AD4-4595-9626-D24EE424190E}">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2" operator="containsText" id="{54BD8B75-5005-417E-9E1A-48A3D353DBA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1" operator="containsText" id="{8293B702-A5A9-4A7D-905C-893AE6C08FE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900" operator="containsText" id="{278DB24D-FB16-467B-A07D-8BABAF9FE8EF}">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9" operator="containsText" id="{137B4247-CBAA-4031-B54E-55F231AB29C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8" operator="containsText" id="{1B21250A-FDBF-4473-A4BB-F43222286344}">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7" operator="containsText" id="{D8C71D6C-B5C8-43DA-ADA3-340E446533F9}">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6" operator="containsText" id="{902060BA-DEB5-4669-B8F4-E27DE099597B}">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5" operator="containsText" id="{B3FEFD1A-DC43-4125-AA7A-CEE9A3E15A16}">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4" operator="containsText" id="{463FF4AC-25A0-4DE0-AD8B-EA3BD0A1E3D6}">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3" operator="containsText" id="{B920E575-61DD-4F33-8693-6E364E8F2702}">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2" operator="containsText" id="{3F5620DF-2CBE-4181-AD93-1A0775090CE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1" operator="containsText" id="{8488BB21-64FE-4A5F-A4E7-29E6B6EC78E2}">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90" operator="containsText" id="{45496853-91B0-4026-B326-3BA025E8D2C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9" operator="containsText" id="{4DF89EC5-599D-4728-A6B4-5452CFF9CAF2}">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8" operator="containsText" id="{839805AC-BCFC-4458-B460-791973C881D8}">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7" operator="containsText" id="{1B55242E-209B-47CD-BAB5-0C05C7CA486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6" operator="containsText" id="{66325B6A-46F5-44EC-9E9E-B87485371333}">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5" operator="containsText" id="{DB28C9D4-1061-4DEA-901B-6AA6F80926F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4" operator="containsText" id="{DC17A41E-69CA-42E4-8056-7485AB74CCA5}">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3" operator="containsText" id="{73200A6B-30A3-4474-8602-6F7A53FDEB4A}">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2" operator="containsText" id="{7E3C760A-5C63-428C-BEAF-E2C26F986F05}">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1" operator="containsText" id="{7BF74F7B-AEC4-46DF-AB8E-205E6D140778}">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80" operator="containsText" id="{586FBF74-F06E-4B15-876D-22F298183D14}">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9" operator="containsText" id="{C2CCEF24-A2E0-4820-BC1F-A95FEC1264B5}">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8" operator="containsText" id="{DAC95808-8E08-400B-A599-E2E635D2764F}">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7" operator="containsText" id="{4E86639B-29B2-4BA2-B977-B989BB4116E7}">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6" operator="containsText" id="{78D8EABE-0E89-4535-A1FA-029C44FB2E55}">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5" operator="containsText" id="{5537DBFD-A5A6-4D31-8869-2CC7E9ADC2AA}">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4" operator="containsText" id="{9DB60FA1-E35A-4F07-A7B0-66C2A6E2898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3" operator="containsText" id="{A74715BE-CF70-4168-A794-80466C57996D}">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2" operator="containsText" id="{9FDB6C5F-73B1-49AB-960D-B1349F8A6D11}">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1" operator="containsText" id="{8E4FA7C7-054D-4915-AABA-A26A95D1E69E}">
            <xm:f>NOT(ISERROR(SEARCH($K$2,H462)))</xm:f>
            <xm:f>$K$2</xm:f>
            <x14:dxf>
              <font>
                <b val="0"/>
                <i val="0"/>
                <color rgb="FFFF0000"/>
              </font>
              <numFmt numFmtId="30" formatCode="@"/>
              <fill>
                <patternFill patternType="none">
                  <bgColor auto="1"/>
                </patternFill>
              </fill>
            </x14:dxf>
          </x14:cfRule>
          <xm:sqref>H462:H468</xm:sqref>
        </x14:conditionalFormatting>
        <x14:conditionalFormatting xmlns:xm="http://schemas.microsoft.com/office/excel/2006/main">
          <x14:cfRule type="containsText" priority="1870" operator="containsText" id="{70102DDC-FCB5-40B2-B596-2BF0374CD40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9" operator="containsText" id="{10BBDAC2-2FE2-4DD9-BC65-2BEB5BDF73D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8" operator="containsText" id="{AB7FCF79-7B31-41EA-B90F-26851510531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7" operator="containsText" id="{E7419285-B3A8-4301-80B2-7F8D22EFC12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6" operator="containsText" id="{FE286ADD-A9E7-432E-AFCC-CD44CE8F836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5" operator="containsText" id="{8A223405-BB59-44BC-8747-D83711FECBD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4" operator="containsText" id="{0F6D2D50-AE94-4FA1-86FC-FA1BEB1B158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3" operator="containsText" id="{0BD9B83A-8848-4E3B-81DF-B1A65DD88B4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2" operator="containsText" id="{F0C6DC5E-23C4-4808-9418-11701AC5F83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1" operator="containsText" id="{472C3B11-E788-4BC4-8504-E384CDAEE2F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60" operator="containsText" id="{F649B3FD-C0A4-4EDE-A7A7-175FBD70FDA9}">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9" operator="containsText" id="{AF38DE69-A1C3-44C9-BF7B-61BDBFDAAE1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8" operator="containsText" id="{5F6A5389-734D-45B2-B9A8-0DE3375B09B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7" operator="containsText" id="{7A0F4BBB-917E-49A7-8C0E-3F471ACC647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6" operator="containsText" id="{4035F3C7-59CA-43F1-BCA1-AE0B4908D42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5" operator="containsText" id="{B700BD7A-9D95-47C2-AEF9-13E67EF5461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4" operator="containsText" id="{C238C755-47AF-4FC7-B4F5-A0BD833E3A5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3" operator="containsText" id="{5E445FF8-E806-4E67-ADBA-229F79A00D72}">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2" operator="containsText" id="{7F90F254-DCC7-4DC5-BD08-0E59D9C06F3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1" operator="containsText" id="{95B0749D-D82A-434B-B49C-9434D03C428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50" operator="containsText" id="{36AC3F06-7596-4A93-A166-66F49E741B7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9" operator="containsText" id="{0E398ADA-F08D-4E25-9084-EB39679A3BF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8" operator="containsText" id="{1ED5D42B-818D-4ADE-9DB1-39A1A52F67C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7" operator="containsText" id="{E3D39A33-3D1D-4B63-95A2-E517C03E5E79}">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6" operator="containsText" id="{F894F63C-C6DB-4F0B-93C4-93912F4B781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5" operator="containsText" id="{80F4DC2A-5F5E-4839-BB55-D65872B2B62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4" operator="containsText" id="{96055D1B-D74E-4932-837F-5191D78F152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3" operator="containsText" id="{D63D0512-42D0-40D5-85CA-11B27E3A1AD0}">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2" operator="containsText" id="{2BDCA957-CBA1-43AC-B84C-7DDBB3CEEF8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1" operator="containsText" id="{47D4030A-E1D5-41BD-B7F5-0A397162DAE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40" operator="containsText" id="{6422998F-D8DC-4253-9F01-DA7FAE02DC3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9" operator="containsText" id="{5727CFEC-16BA-42DA-9538-370B4C01287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8" operator="containsText" id="{4335F414-CED8-43E3-8644-46D2E3351F7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7" operator="containsText" id="{92FB7190-4642-4AD0-B9AB-362457D3AA30}">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6" operator="containsText" id="{6D9018C5-9BD8-498B-9CC4-5E884B541A4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5" operator="containsText" id="{EE68054C-FFC3-4411-9604-D869827415F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4" operator="containsText" id="{403B1325-33EB-4986-8806-BAC86E2C9D0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3" operator="containsText" id="{5A8D6371-C477-4721-B45E-D213FC12999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2" operator="containsText" id="{3C4CDDC0-5B9E-4E04-BEE2-AE0B279AAEF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1" operator="containsText" id="{0AD8D7EE-1772-41CC-83B7-EEC8970C3D4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30" operator="containsText" id="{9220CDCC-1953-4B9E-86B8-B560B3EE800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9" operator="containsText" id="{285E76DE-42E0-47B3-9E78-68A8E541AE5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8" operator="containsText" id="{332B87F8-7CD4-435C-9D72-456562F993F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7" operator="containsText" id="{49952EC9-6C10-4EE1-AD8B-7FC400D3E31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6" operator="containsText" id="{79B94240-FF7C-4E1A-9FA7-4BB1556ADE7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5" operator="containsText" id="{EB518887-01AD-4F07-AF82-23938C815512}">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4" operator="containsText" id="{F0A3DB7E-8B08-4C3B-A004-B23C30F7DCA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3" operator="containsText" id="{3CF8051A-3FE5-4614-8B54-95D0F92D2DA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2" operator="containsText" id="{CC38EF23-AAB1-4B9A-BCD8-9DB586E6BAD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1" operator="containsText" id="{AAA9B753-AD62-44DD-B69B-9C373B46FDC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20" operator="containsText" id="{3E6FF614-D409-40AC-9ED3-B75762662ED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9" operator="containsText" id="{915479B7-3D42-425B-A4FE-70C0646F17E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8" operator="containsText" id="{BF1CE63E-8394-4BC3-8EAB-5C83C44FCEC0}">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7" operator="containsText" id="{A5A0B4D7-58C0-4D3E-9FD4-38EC4BF5DFD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6" operator="containsText" id="{3F4E884E-4D40-4DB3-9B89-B662A06614F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5" operator="containsText" id="{A53278E6-F1FD-499F-9D1B-E81E5C4A76C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4" operator="containsText" id="{4969A8F3-78E0-437D-827B-69B4F67FCEF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3" operator="containsText" id="{632F9059-FE15-4385-9EC8-92E23E4DDF8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2" operator="containsText" id="{E34256D8-6D21-40AD-834F-30B9633E227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1" operator="containsText" id="{AE268EE0-3709-48C2-B2B6-01F6DB8AD80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10" operator="containsText" id="{65CB23F3-C9D7-4EC4-8B95-47AA1F2F317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9" operator="containsText" id="{E948F6A5-C88F-4A4F-85E3-D39BE13BF2F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8" operator="containsText" id="{860B95CF-E810-41DC-88BB-86C1970D6BC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7" operator="containsText" id="{EAC9A45F-D207-4D93-BBC7-2B20AD28199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6" operator="containsText" id="{36729B18-9EC3-49E6-8B45-56A9A4F8234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5" operator="containsText" id="{ED6FBBD3-D3DE-4284-906A-F66E555A681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4" operator="containsText" id="{A6B00D2F-45E7-49E5-8BE3-649F8E7D783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3" operator="containsText" id="{AF598DBE-A0D0-4FA9-B6F3-19B642FDCDB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2" operator="containsText" id="{012ACA53-5EA6-4F06-8E6E-EB2932E44E2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1" operator="containsText" id="{E5AD7C00-E4D3-4AEE-8526-2998374F70B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800" operator="containsText" id="{CAF541D3-9DA2-45CC-AA44-0713EC00854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9" operator="containsText" id="{BF7FF0B0-2021-44C5-A2A5-4B63F4145237}">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8" operator="containsText" id="{94B994C8-F30E-42A3-9D33-699CB2F1B2A9}">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7" operator="containsText" id="{9E5C86BC-42E5-4E7B-8F06-592EB31C294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6" operator="containsText" id="{E1C8903D-752A-4A23-A99B-44DB080E6777}">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5" operator="containsText" id="{454CA483-D094-4D01-B153-7CAF0A57420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4" operator="containsText" id="{9C575C80-CAB9-4B3F-A4CD-91364A25062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3" operator="containsText" id="{4F0C5EE3-B2E5-42A4-B555-B3E1740E6A0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2" operator="containsText" id="{522CB40E-9AB6-481A-AD0A-C63128A4218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1" operator="containsText" id="{A598AB15-44D0-47C7-BC79-1F53F437382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90" operator="containsText" id="{A72AB4AA-B778-4739-A52E-FFD5B65A7A1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9" operator="containsText" id="{B0FA6453-F809-4078-8CF8-9C001B2B7B3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8" operator="containsText" id="{11E77F77-99E2-40D2-A722-F61FB39CCB1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7" operator="containsText" id="{B1CB78E5-39E5-48AF-84DF-43B00CAC10E0}">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6" operator="containsText" id="{CCCFE51C-309B-4CB9-A3E1-7EB1CD45F02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5" operator="containsText" id="{F83B4368-9E16-442F-9C59-6DB8550E24D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4" operator="containsText" id="{C95740F6-125B-4C55-B488-BCAA7E5B09D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3" operator="containsText" id="{F1B5A915-1B1E-4CB5-97FB-553FEE59847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2" operator="containsText" id="{8E48E0D9-0DC4-4B59-8EF0-65D9EECE786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1" operator="containsText" id="{02B93903-74D5-4CDD-A58E-2D3C1DB4BB3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80" operator="containsText" id="{52B3FF21-EF63-4EF1-9375-FFE788AFCA82}">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9" operator="containsText" id="{F591286B-489E-4CC7-976A-8D06E46C8F47}">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8" operator="containsText" id="{E71695EC-9FE2-436E-9053-D55C772971A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7" operator="containsText" id="{5543973B-FBEE-4562-BA3C-956E35BB3D12}">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6" operator="containsText" id="{E62210DE-7140-44F6-AFCD-0CA53CDF2899}">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5" operator="containsText" id="{82E5D4A1-F462-4336-9F79-9E76D40C259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4" operator="containsText" id="{FE9D93DB-8616-4105-9620-D4A692B8EBF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3" operator="containsText" id="{9867149C-4DA3-48A2-AF9A-BBCA6949F65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2" operator="containsText" id="{668D478E-F1A4-4A19-BC32-1DE9D8F02A5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1" operator="containsText" id="{C9CAE22C-D8CF-4A5C-8A6E-3F60F2A548D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70" operator="containsText" id="{932A36B6-AB3B-447F-AFFD-02E34379C00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9" operator="containsText" id="{360A4EF5-3746-4D24-BA66-B732783E653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8" operator="containsText" id="{C0D23226-D42A-4028-A186-B2A8EF7812B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7" operator="containsText" id="{06ECBC69-4EEC-4DDD-B16F-B81A035A1E17}">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6" operator="containsText" id="{7B649025-3A5C-454A-8703-3EBC7CAA33F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5" operator="containsText" id="{33DC38DD-4CC9-4003-95FE-D72211563672}">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4" operator="containsText" id="{6D97621A-9E1C-4569-AFC6-F25AB599592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3" operator="containsText" id="{6A02201F-54FA-4C17-9403-1BA89A23EE9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2" operator="containsText" id="{641DB58A-23CB-42EB-8461-E6465612686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1" operator="containsText" id="{06EFB589-1150-4EAD-9F57-84BF9FEF2FC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60" operator="containsText" id="{D9635661-050D-422C-B811-04E3A861901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9" operator="containsText" id="{C27D6756-3B43-447B-A110-B5B12386B4F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8" operator="containsText" id="{3AB3380A-E9BE-4C33-A1B9-6696141BAD02}">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7" operator="containsText" id="{7515A714-8FAE-4205-AD83-F7C096083BE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6" operator="containsText" id="{65182D68-EAFC-474D-B554-9579D618EA9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5" operator="containsText" id="{B30F27F2-3E36-47AC-9AD2-4741766E3772}">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4" operator="containsText" id="{7EA67814-2A6A-479C-B899-370933E30CB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3" operator="containsText" id="{A4F2B613-A6D1-4F28-8195-601E094268C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2" operator="containsText" id="{F6E86DFF-38C5-4FC2-80B0-53A55DC3184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1" operator="containsText" id="{705DC015-F443-4C2B-A300-2300728AD57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50" operator="containsText" id="{8E877C06-291A-4AB4-9AE9-33FA481C3979}">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9" operator="containsText" id="{F82CE1BE-08D6-4ADF-AE58-E9E1ACD39A5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8" operator="containsText" id="{098093CB-5BB7-4B85-8882-EE9C70F548F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7" operator="containsText" id="{4B66B29C-DBAD-476C-BFDD-0C20AB5A92D0}">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6" operator="containsText" id="{F6ECAF77-7063-4C82-8542-8A551BDDBEF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5" operator="containsText" id="{1E044808-8B65-4748-9481-6FBD4C92D73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4" operator="containsText" id="{0943451F-74A3-4A4C-95C0-E6D3019C7777}">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3" operator="containsText" id="{6DAF57D4-90B8-4AC0-9838-6B8418378FD7}">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2" operator="containsText" id="{82501CCB-5BA9-42ED-8687-BFD23AAA427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1" operator="containsText" id="{8863AD8D-712B-43BC-B2E0-1A652E31B2E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40" operator="containsText" id="{362FD18E-40DD-4D89-A04D-C0A5E35A002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9" operator="containsText" id="{133282E2-0915-4674-8FF4-95398742F9E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8" operator="containsText" id="{A533F017-28E8-4D4B-BFD5-38BA3A60503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7" operator="containsText" id="{DE0961D8-3F67-47B1-8F94-7B74C8600F4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6" operator="containsText" id="{8B18D655-249E-4E94-A1EB-EA085DDDBFF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5" operator="containsText" id="{7346EE3F-9DC4-4320-8485-617E17808FA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4" operator="containsText" id="{27C5A625-B71D-48B4-9085-923D7E56D5A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3" operator="containsText" id="{3F233BC0-B8B5-46A9-BCB2-EED4B5905F6B}">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2" operator="containsText" id="{AACEB361-0572-489C-9796-6CB38ECEDC73}">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1" operator="containsText" id="{2C0F1F1C-85FC-4E04-B911-6B2D407AADFF}">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30" operator="containsText" id="{544D212F-FB57-4E21-8FC0-D19C5AC5B2F7}">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9" operator="containsText" id="{E874A4CC-6936-4737-AE45-D3A2BC9DDB6A}">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8" operator="containsText" id="{6703F3CE-6CD2-41A3-8DDD-9204B791BC7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7" operator="containsText" id="{2B918528-87D0-4032-8295-74C4CDA0B75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6" operator="containsText" id="{2EF6F8E1-9F54-4A27-BD11-1AD755EF5229}">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5" operator="containsText" id="{6F76F194-527B-4970-8A64-5A5A25A7D19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4" operator="containsText" id="{2310B9C5-A336-4BE5-8C1B-0C0E345D91C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3" operator="containsText" id="{38557CF6-F094-4C73-AAF0-2172A8BF2D02}">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2" operator="containsText" id="{D7190233-4994-4585-AECC-7F29D1E11C77}">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1" operator="containsText" id="{8CF9E27A-4FC8-4257-998D-B579DC4A815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20" operator="containsText" id="{690A56BC-CB9C-43ED-813B-87CBB0D3BCB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9" operator="containsText" id="{9C6A789C-E8E5-429A-9378-3694C939E50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8" operator="containsText" id="{DF425762-BB2F-453C-93C2-0E5339F38E10}">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7" operator="containsText" id="{BE9B6F24-CEFF-4503-9E3E-FBD11C4EA539}">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6" operator="containsText" id="{0A14E94D-08B7-4F50-A6DE-1A461F0530F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5" operator="containsText" id="{0AA5046E-08DC-4A9E-BF64-46293E96049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4" operator="containsText" id="{C2D7FB98-FB6D-453D-8CC7-FFA5732D110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3" operator="containsText" id="{FE126596-87DD-4F56-AF03-DD547DF7767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2" operator="containsText" id="{94CB254D-9402-4AB0-AB7A-6141F7EBC5C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1" operator="containsText" id="{D4559D2D-A993-4CFB-B7E0-2C64BF7A3596}">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10" operator="containsText" id="{E05F2D84-8786-4065-B1A4-08B71BB8D57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9" operator="containsText" id="{176A5315-9C5A-4F8E-9661-A8A4BAA8E2FD}">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8" operator="containsText" id="{A7A79FDA-E22E-4CAB-A3F0-3BBD41EC6047}">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7" operator="containsText" id="{D026EE9C-93CF-41CF-AA4F-3788612F611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6" operator="containsText" id="{378C5A6B-8C77-45A7-A7EF-96E8552F1AF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5" operator="containsText" id="{F4C37407-544F-49E2-A471-92E8D6C69B84}">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4" operator="containsText" id="{AB25999B-A523-4A12-9528-86D797B4E03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3" operator="containsText" id="{ED6946C3-58F4-4ADC-A354-D94B62F12FD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2" operator="containsText" id="{8514BD5A-5114-4F38-9E8B-B70E97E32C7E}">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1" operator="containsText" id="{702BAB79-691D-4FD7-A499-8C174B6E6AA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700" operator="containsText" id="{DA5856B4-4412-4929-9398-A3DB75616C52}">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699" operator="containsText" id="{EC2FFB9C-8897-4ED0-9FFB-8BDD1084E9E8}">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698" operator="containsText" id="{EF35B510-D66B-437E-AC2C-C780818930A1}">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697" operator="containsText" id="{6232C6EB-FD7E-42B7-B52E-4F8B816DE935}">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696" operator="containsText" id="{472122CF-FEAA-426A-8926-EC6E9CCA56C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695" operator="containsText" id="{E3C71EC1-3984-4CE7-8D90-A8F447DC640C}">
            <xm:f>NOT(ISERROR(SEARCH($K$2,H467)))</xm:f>
            <xm:f>$K$2</xm:f>
            <x14:dxf>
              <font>
                <b val="0"/>
                <i val="0"/>
                <color rgb="FFFF0000"/>
              </font>
              <numFmt numFmtId="30" formatCode="@"/>
              <fill>
                <patternFill patternType="none">
                  <bgColor auto="1"/>
                </patternFill>
              </fill>
            </x14:dxf>
          </x14:cfRule>
          <xm:sqref>H467:H476</xm:sqref>
        </x14:conditionalFormatting>
        <x14:conditionalFormatting xmlns:xm="http://schemas.microsoft.com/office/excel/2006/main">
          <x14:cfRule type="containsText" priority="1694" operator="containsText" id="{E6284113-227B-4E13-95B5-F4F0C3EAAAE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93" operator="containsText" id="{6484BE10-1A90-4CFE-9152-6AC11A67337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92" operator="containsText" id="{B41E719F-610D-41DD-9C4A-86E2BFB9F1A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91" operator="containsText" id="{3A665A12-E449-4360-830E-EC6C058FC43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90" operator="containsText" id="{D6FE03AE-019A-4AD3-94C1-9B76DACCB7B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9" operator="containsText" id="{A1AA1724-BE78-4B10-8BCE-36C98C82292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8" operator="containsText" id="{F5D1B9CC-BCB0-4C0C-BB9F-03DF82DDEA5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7" operator="containsText" id="{D5A14EC3-40F7-4B67-BEA6-A55936941D2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6" operator="containsText" id="{1FD2A7EB-B7F3-4EE7-901B-570195A366E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5" operator="containsText" id="{A7EDE552-3C24-45EB-B009-84F0BCFA8DF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4" operator="containsText" id="{47F54BA6-4631-4F7D-821B-228AF4EF5F5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3" operator="containsText" id="{7DB15C70-B793-46A3-A3A4-CB058744AF1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2" operator="containsText" id="{AB2EE4B3-68B0-425B-ACF7-063F4FA8276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1" operator="containsText" id="{73C8B669-9649-4CDD-866F-C1D11F0E9F6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80" operator="containsText" id="{6D8BE389-5286-47D0-9D6D-B19A23534AF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9" operator="containsText" id="{00638056-205A-47CA-9DBB-CFF7C3ED638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8" operator="containsText" id="{7292BDA3-A3A5-445F-8F58-4C78EAC3C75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7" operator="containsText" id="{AC8139DF-F0EA-4FBA-A095-B3B59A98757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6" operator="containsText" id="{0A413B78-8E38-4BAE-B9E4-445374D5B9E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5" operator="containsText" id="{3ACA1B5B-D6AD-4BC5-B628-0A267B386E4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4" operator="containsText" id="{42FFC76F-B504-4B25-8053-E62FEAD210B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3" operator="containsText" id="{6C240EFC-87AF-4B0B-82DA-505AB9909B6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2" operator="containsText" id="{783466B4-280A-4D2D-8813-55D70B40300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1" operator="containsText" id="{9005203B-1B50-4D48-8D3B-60A8824457AF}">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70" operator="containsText" id="{40927474-BBBA-4230-885C-3EF54BA1EBB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9" operator="containsText" id="{240ABF0B-BB93-446D-9F79-4D3C2640AB6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8" operator="containsText" id="{B6956F65-68B2-446B-953A-3CC14B2EDB5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7" operator="containsText" id="{5B43CB6C-D9A8-4DD9-AB76-0C0E4BC6E22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6" operator="containsText" id="{9A974F53-014A-49A0-A580-91760147288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5" operator="containsText" id="{58D08A97-0AC7-4EE5-8F82-503B394AA5A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4" operator="containsText" id="{F65CE2EA-C797-40A6-8F70-A8307F22A3F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3" operator="containsText" id="{5EBD6E84-6AE3-4934-BB40-68D612B8986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2" operator="containsText" id="{19086AB7-8257-4A69-B008-32DF0AF3136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1" operator="containsText" id="{DD7B531F-D889-4C9E-8ECB-AFD3316193A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60" operator="containsText" id="{25230643-D987-48B8-8960-19E8170F9AF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9" operator="containsText" id="{D98F92BA-52F7-4F74-96A8-DA083248BDC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8" operator="containsText" id="{0AE26FA7-C7F1-4B80-91AE-FE834A5BCB6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7" operator="containsText" id="{8B298E21-4081-4600-BA28-BFC4ABD58F2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6" operator="containsText" id="{565BD146-6B3E-4EB5-9A33-C23DA7702E0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5" operator="containsText" id="{0B2209DA-BCD1-458E-9C7F-0217873BDB5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4" operator="containsText" id="{87F1783A-C5C6-49AD-A0B6-7265E96F2F8F}">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3" operator="containsText" id="{8F210879-86C6-4FAA-8ADB-FCFEAA408FFF}">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2" operator="containsText" id="{795160D2-C416-4A7C-AB62-6A2F85D053D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1" operator="containsText" id="{CA4664D1-1CE6-42C4-9F51-C4FFF66C891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50" operator="containsText" id="{C7B642C4-BC22-48CB-96EA-EB55156A452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9" operator="containsText" id="{4622996A-F271-4B19-A9BF-A0F950851A5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8" operator="containsText" id="{159C8B08-97D9-48ED-9DCA-78EFBBDF172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7" operator="containsText" id="{6B4B920A-95FF-48BE-B982-84BC10B776D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6" operator="containsText" id="{D39669D4-A81D-4E27-8FE0-0486C0CA3AD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5" operator="containsText" id="{57CDCE94-99D6-467F-8331-4DE63CDBBBC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4" operator="containsText" id="{2997DB10-64EF-4B1C-A484-FC3670B3137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3" operator="containsText" id="{693C65A5-08A4-445A-9735-8D5DFA38B95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2" operator="containsText" id="{2578695C-2B8C-4362-897C-754720CA4A7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1" operator="containsText" id="{3CD91684-526C-497D-9362-31CF8660994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40" operator="containsText" id="{FA0A63CB-4774-4455-B0FD-11E7F5009A6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9" operator="containsText" id="{D99CA113-B1BD-450F-A3BB-17CABDF2656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8" operator="containsText" id="{28D5D9FA-0EC8-4B6E-B78B-350B63BF4B8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7" operator="containsText" id="{49BDB5FD-FAE3-4787-8E87-9E258886970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6" operator="containsText" id="{FC77BCD4-8D6E-405E-983B-8BC4A01D043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5" operator="containsText" id="{34A2E515-F6A2-47F8-B7AE-5EB339403D1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4" operator="containsText" id="{7A15F9C1-E5DC-4F7F-A408-3ED5A25E163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3" operator="containsText" id="{0E24B302-4FF2-4455-B962-6C951C50FB3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2" operator="containsText" id="{CCF71BDD-D218-4BB1-B3D4-41303DA25B8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1" operator="containsText" id="{9B078B08-32AD-4F4C-ADBF-477D7370425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30" operator="containsText" id="{328CFADD-E4F6-428A-83D3-0D1822F1E38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9" operator="containsText" id="{6F2802E2-C730-4FEF-B0C9-84905624786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8" operator="containsText" id="{1B78FA78-7C31-4F89-8058-0D8A7F9A37E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7" operator="containsText" id="{59C0D7DF-1935-44E1-9CCD-E263AC996C9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6" operator="containsText" id="{EC2C97B4-3F25-4F02-8A5F-ADF2FDA8530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5" operator="containsText" id="{045EF7F3-B103-492C-BE61-122D96F3397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4" operator="containsText" id="{75A4F4D3-54E7-4814-9713-B3FA2DFDA6A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3" operator="containsText" id="{DB8A5136-F71A-457F-BD6E-93D97426812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2" operator="containsText" id="{EC2EB222-1A63-4DDA-B3D3-97C950F8B1E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1" operator="containsText" id="{F5B6035B-6617-4872-A3DC-E5DD7724302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20" operator="containsText" id="{ADDC7628-57F8-4F03-BD94-24FD193A4F0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9" operator="containsText" id="{719220E7-457E-4AE6-B5DD-41B9F03D92B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8" operator="containsText" id="{89395BDB-F03F-4D12-93C9-EE2093658FB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7" operator="containsText" id="{3F1127F5-CC06-482B-AE95-D70BF6A1F7CF}">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6" operator="containsText" id="{75444B87-9EB0-4862-84D2-2EE0B6BDF03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5" operator="containsText" id="{04A8FEF1-5693-4BC6-A152-29EC5E3A04D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4" operator="containsText" id="{45DE0FBA-18A8-4B19-A495-E722DFC2DB9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3" operator="containsText" id="{D9F736D7-881E-4AE4-87C1-6060DCB68CE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2" operator="containsText" id="{991DD189-62F3-4EFE-873D-8D1C04B7B41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1" operator="containsText" id="{85B9988B-858E-4EF1-9B8E-51719659F8E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10" operator="containsText" id="{F94C4080-D480-4190-ADA5-5A584D797CB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9" operator="containsText" id="{A1E53F53-A874-478D-BD4E-6CFD7F9100D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8" operator="containsText" id="{EA1BA6A7-0C9A-444C-88F4-07831FD19F7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7" operator="containsText" id="{B75EFA1C-795F-459C-ABB9-86A72DA71C0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6" operator="containsText" id="{24B10C58-53A6-41F7-93FA-0A256B0E86D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5" operator="containsText" id="{977C636D-6873-435F-BA17-29953E68A63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4" operator="containsText" id="{61973298-0C6A-4CC8-AFBD-3C80CFCD330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3" operator="containsText" id="{4F8CF6B1-503E-459F-B0A2-9B70E85EAED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2" operator="containsText" id="{2116639E-5633-44F7-8422-A3EEC4744F7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1" operator="containsText" id="{F94553E2-5F34-401E-A663-B587708782AF}">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600" operator="containsText" id="{FF4856FA-CA79-4176-AE47-FF74E159812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9" operator="containsText" id="{2CC8D452-8105-4218-AA78-FE63D325A91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8" operator="containsText" id="{B9F4CA73-8C95-4C51-9659-E2D8AAABC59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7" operator="containsText" id="{985B3644-9B07-4B91-A7FE-E89BBB33B9B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6" operator="containsText" id="{2DBD5DE8-4ABC-4375-877E-2CB96B46A83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5" operator="containsText" id="{A769D4C7-5677-414D-A420-1088331B093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4" operator="containsText" id="{676CE286-8DFC-4471-B341-F318EC71A6B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3" operator="containsText" id="{F20E35CE-A30A-44FD-9E90-33CC7673C0D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2" operator="containsText" id="{E7179DF4-94D4-4A7F-8298-CF3413EF948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1" operator="containsText" id="{4FADB237-1ED8-4F7F-AAB1-5CB29BFAD21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90" operator="containsText" id="{011593FE-0D92-48B6-9544-465B90F33D8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9" operator="containsText" id="{42FDD549-F686-44B3-AE64-1AB98F7EBC8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8" operator="containsText" id="{B545393B-85CD-47B3-8CD6-C0553AA4656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7" operator="containsText" id="{B3E164C3-86A6-434D-B5E3-47BA0BFE186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6" operator="containsText" id="{3669FCDD-A552-4430-86A6-585645BE91A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5" operator="containsText" id="{505654A5-52E2-4A44-9C76-7108081A221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4" operator="containsText" id="{C72D48EF-2371-4EC0-ABC9-FA947D3C3C8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3" operator="containsText" id="{60976281-5992-4476-A9E4-E95A3484E0D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2" operator="containsText" id="{2ABE688B-7939-4D74-A1AE-C2D4A6E9916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1" operator="containsText" id="{B2EED3EE-53B1-496C-9BF5-BDF6E6505A8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80" operator="containsText" id="{808A6201-ED17-43DE-8C7F-377C184087A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9" operator="containsText" id="{C91B2B77-651F-45C8-BF39-57F886BFFDF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8" operator="containsText" id="{3F55E625-5A93-47FB-9CC5-6AEBE48B97E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7" operator="containsText" id="{D57DDD63-746F-4DC8-B3D3-D24B5E6283C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6" operator="containsText" id="{60D9A849-C576-48BB-8696-9423F979BA0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5" operator="containsText" id="{4B72606B-322B-41A8-97A8-A6F4517FFC2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4" operator="containsText" id="{9773949A-E3E0-468A-A20B-D5DF0A62A68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3" operator="containsText" id="{9CC5044A-372B-4DB5-AEE3-43577B97BC9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2" operator="containsText" id="{4B225FC6-CCFD-485A-818F-46ACC9176F7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1" operator="containsText" id="{F89EB990-0503-4535-8507-DEDC6F76BC2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70" operator="containsText" id="{60223505-8C6B-4452-92F3-7104544E723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9" operator="containsText" id="{9DDECA2C-C961-4C9A-A165-F3896A6FAFD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8" operator="containsText" id="{F5607CFC-3B92-4F0B-9EA5-AE2D53E0AC1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7" operator="containsText" id="{9E497BD6-A36D-4BF5-A3A5-3C312D05B21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6" operator="containsText" id="{537BB6DE-EB8D-4C4D-BAB2-6620F981AFC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5" operator="containsText" id="{93A2BDA3-6F6C-48D5-8D5B-FF09215D45E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4" operator="containsText" id="{1989BB4D-D0BF-4CF1-A7E2-32155E4B158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3" operator="containsText" id="{3F73FB77-C922-4758-ADED-5EAC8911E9D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2" operator="containsText" id="{7669F3DE-9F90-4986-AFB7-EA49ABCCC1C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1" operator="containsText" id="{EE53D91E-7933-43EF-A702-B831869F412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60" operator="containsText" id="{0D4B4220-26F6-4B58-92F2-84ACDB00792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9" operator="containsText" id="{DAB46940-0D89-4DED-A94F-7A54EC9572D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8" operator="containsText" id="{2995CAF7-3214-4922-B8FD-0AA33D14D43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7" operator="containsText" id="{97DE8E5B-C408-44D9-8A80-4A3AAA5078B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6" operator="containsText" id="{6B436886-7391-4A0B-A0F8-FDC7E40D313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5" operator="containsText" id="{63A19BA7-0680-4606-BCC3-A8141DAAE09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4" operator="containsText" id="{9F0B393D-3865-482F-BE22-AAAF9156B98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3" operator="containsText" id="{13DCA1EF-CC6A-438D-A414-2A18F4A9CA1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2" operator="containsText" id="{3B0180A0-71DF-40FC-BE88-C1230D03A0F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1" operator="containsText" id="{6D05BA58-C8AA-4EAF-A939-7A9C52ABE38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50" operator="containsText" id="{3F12D071-0CD2-47E7-92A4-5BE4BCD0EF5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9" operator="containsText" id="{96538E9F-8991-414E-A4A2-44D7216E564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8" operator="containsText" id="{B3224642-4791-4275-B09A-4853AD49E09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7" operator="containsText" id="{87A0B51B-9A10-4FB6-BFC2-39DEC1C24BF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6" operator="containsText" id="{604BB973-7F3E-47AD-B0CB-764F6548D66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5" operator="containsText" id="{8330E5EC-C6BF-4032-AB7E-7B4BCC3566F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4" operator="containsText" id="{7212FEA5-03D4-463A-9D5A-FC1355F3268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3" operator="containsText" id="{E24CE81A-3408-450A-85C6-5DC17D80482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2" operator="containsText" id="{F3283FF7-65A2-41FE-9BE4-813A890BB9F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1" operator="containsText" id="{DE271E79-0907-424E-89D7-8C2D2929D33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40" operator="containsText" id="{2691E270-131A-426C-88E7-17E0ACBBE30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9" operator="containsText" id="{1347972B-CE7F-4398-B376-36EEE4BB688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8" operator="containsText" id="{464AAD75-76D5-45CE-A281-AFDEE724B12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7" operator="containsText" id="{FFC64A2A-9EE4-48D3-9AFF-EC26C7D0AB9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6" operator="containsText" id="{36787CC5-7F6F-48DA-B0E7-A3C45EF0FCC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5" operator="containsText" id="{7496E6A1-0547-4283-96A5-9CD648DFA3C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4" operator="containsText" id="{64D2DA0A-6851-4C5F-B0FA-5B5915E234C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3" operator="containsText" id="{5511976E-FDE1-4302-A23F-21572CD780C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2" operator="containsText" id="{F5420990-423A-4A25-9968-FB3C6B6F5AD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1" operator="containsText" id="{2FC555B4-32AC-4541-A126-8B44ED52350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30" operator="containsText" id="{06D225A9-8F10-4AA7-BA5C-0B7DD795956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9" operator="containsText" id="{C050F54D-A293-43B1-ACE9-35DA892B9C1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8" operator="containsText" id="{AB51B759-7A98-445E-8414-AB7B07EF674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7" operator="containsText" id="{5D3B93ED-5D4B-4565-8CC9-2495A9F10EC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6" operator="containsText" id="{215E69A7-53B1-43AA-9D3E-DBB42193085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5" operator="containsText" id="{E6C0B828-CD7D-411E-99CE-4F7B7158D88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4" operator="containsText" id="{D5EB4345-597B-4403-8DDB-A283C5737A7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3" operator="containsText" id="{D5F9BF0B-3608-407B-9D0B-44CD0F6AD06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2" operator="containsText" id="{952CA489-26DF-448A-8FB0-3C4F4103706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1" operator="containsText" id="{F9714CC8-3E8B-4B64-B734-2F1ED3026D9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20" operator="containsText" id="{ED8ED379-B499-47ED-B531-F42C2B5F808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9" operator="containsText" id="{9929131B-A9E2-4961-A4AA-30D73F9DD75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8" operator="containsText" id="{5F1CE403-2A20-4DB1-8265-C105E7138F5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7" operator="containsText" id="{CCC3AA43-86D7-4F58-8BAA-2BD557A2B5F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6" operator="containsText" id="{8EA45F3F-C30C-4270-98C2-F88CEE6AD74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5" operator="containsText" id="{EADC8DD5-61EE-4EF3-93BD-B88135F1224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4" operator="containsText" id="{DBD521D7-68B5-4993-AA41-D29F798F92E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3" operator="containsText" id="{FD215AAB-0716-46A2-AF99-AD8118FCC38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2" operator="containsText" id="{CA6CDDAA-108B-470C-8CD7-268C9638B39B}">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1" operator="containsText" id="{6E13EB1F-89B7-41BC-98D3-FCD66360F97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10" operator="containsText" id="{BD233035-554D-4BDC-B8B7-35CA65FC507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9" operator="containsText" id="{1ECB7871-C16B-41B1-8094-3ADE8C34FF6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8" operator="containsText" id="{185E93FE-40F7-41EA-9DA4-4D9B32DF689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7" operator="containsText" id="{238E0E16-A3C5-437F-9B65-B30F1F21B46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6" operator="containsText" id="{1F702917-1075-4E40-A32C-31A5357984B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5" operator="containsText" id="{D27FFE20-91AB-496C-A7B2-91F14EEB4A6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4" operator="containsText" id="{ED147545-A0D4-4858-9798-6C8E00C8259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3" operator="containsText" id="{2A1DD35C-8F48-4326-8908-9E157B4D4E2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2" operator="containsText" id="{377E0C80-FDA1-4461-B60E-2EF1AD7A528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1" operator="containsText" id="{079037A0-E277-43EC-947F-07BCA58C721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500" operator="containsText" id="{196171F0-366A-4AE8-A5DD-E5B8F344FB9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9" operator="containsText" id="{679338D7-FE86-4137-8805-3D049147123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8" operator="containsText" id="{AFA409F9-76D0-42E7-8D0F-DDAA058F8A0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7" operator="containsText" id="{63AECABF-9CA8-43E2-B36A-A94C0E90A5F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6" operator="containsText" id="{EF90837E-0DAE-4491-B82F-4BD3FD4EB0C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5" operator="containsText" id="{34E9412E-DF50-42C1-BB85-6DC86A8E674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4" operator="containsText" id="{62A4DD35-5382-41CA-A5DD-2F2D5AF7071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3" operator="containsText" id="{1B7C23D3-652B-4035-8DCE-A0DCEB8CEAD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2" operator="containsText" id="{038FA5C0-2FFF-45B4-A565-0D3B4D189BC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1" operator="containsText" id="{D06A6F15-3AF3-42A8-9226-C5178E819FB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90" operator="containsText" id="{34594216-86A7-4DBA-A71E-FE7516E4CC1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9" operator="containsText" id="{B13B8975-2141-44B4-8175-A042B5B7C3A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8" operator="containsText" id="{943FD54E-8606-4BAA-BF72-05CC0AC1FFA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7" operator="containsText" id="{271C681C-7A10-4720-AB2E-AE8B6340CC1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6" operator="containsText" id="{959D9C02-927D-491C-85A1-74C96F20EE72}">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5" operator="containsText" id="{38A0F94A-A3F8-4CFA-92A7-E0BF005DA65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4" operator="containsText" id="{622598B2-0DE1-411D-B23A-11FF84AA86AE}">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3" operator="containsText" id="{8F032D11-2803-48AB-9A28-A95DF9E2847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2" operator="containsText" id="{3BC0EB48-8700-48B6-8F02-6B873DE77A3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1" operator="containsText" id="{4161B9C1-8976-4265-B735-C03E1C330955}">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80" operator="containsText" id="{3E5CD5D9-F8C1-4FA9-B7ED-A96D1321393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9" operator="containsText" id="{C9266108-8242-495F-9292-B006D7E1A2A4}">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8" operator="containsText" id="{377A748E-CC61-4C5D-BF3E-12865F6A593F}">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7" operator="containsText" id="{748D8C36-D6B6-4743-98DC-DF48CC39ECB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6" operator="containsText" id="{F011111B-D591-402C-B28D-AA7A9EE8010C}">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5" operator="containsText" id="{9763710F-6EE8-4D11-9C78-6FD8090621C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4" operator="containsText" id="{ED678A13-5040-480D-89C2-E0A0E0CADAAD}">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3" operator="containsText" id="{98635EA2-BDB0-40B2-85A8-E06D124B1BEF}">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2" operator="containsText" id="{A2192F36-02C0-4B21-97AD-BD7A55FC24E6}">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1" operator="containsText" id="{C2208A39-EBB1-4E09-9207-9B2387963AE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70" operator="containsText" id="{C9DAD73D-6BB4-4340-B2D4-EF92E2A26B5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69" operator="containsText" id="{DA4A79C8-2FE7-4183-80F2-A08CBBBC1447}">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68" operator="containsText" id="{831ECB6C-C7B7-4D3B-AFD3-044502EE2051}">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67" operator="containsText" id="{80B67D98-D398-480A-B122-4F1EE683E068}">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66" operator="containsText" id="{1A08CF09-EF6A-4490-90E3-5C8D4EB0C3C0}">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65" operator="containsText" id="{2D6F26AD-97C2-4DBC-A9C1-A8FCB71613FA}">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64" operator="containsText" id="{8307BE70-9B37-4B2F-9F81-59CC374A1FD9}">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63" operator="containsText" id="{7335A968-DB41-4B08-BC24-F0F94C525483}">
            <xm:f>NOT(ISERROR(SEARCH($K$2,H475)))</xm:f>
            <xm:f>$K$2</xm:f>
            <x14:dxf>
              <font>
                <b val="0"/>
                <i val="0"/>
                <color rgb="FFFF0000"/>
              </font>
              <numFmt numFmtId="30" formatCode="@"/>
              <fill>
                <patternFill patternType="none">
                  <bgColor auto="1"/>
                </patternFill>
              </fill>
            </x14:dxf>
          </x14:cfRule>
          <xm:sqref>H475</xm:sqref>
        </x14:conditionalFormatting>
        <x14:conditionalFormatting xmlns:xm="http://schemas.microsoft.com/office/excel/2006/main">
          <x14:cfRule type="containsText" priority="1462" operator="containsText" id="{80125C3F-942F-40A3-BB83-8C606D78EEB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61" operator="containsText" id="{1A246043-99AC-4A2C-AF82-B376E7B992C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60" operator="containsText" id="{BA7E6D89-583D-4004-AFD7-DF13C6248E0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9" operator="containsText" id="{39124A02-22CD-4704-BA37-7578A63A905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8" operator="containsText" id="{25F17655-D276-4A28-B65D-E566BFD97BB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7" operator="containsText" id="{925C83C5-D611-4124-B14B-7CFFBA02992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6" operator="containsText" id="{037C51AD-6E1F-4740-8B8E-D933D844E47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5" operator="containsText" id="{81DB68FC-A8CA-4577-A867-4D88BEDA5F5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4" operator="containsText" id="{2F2ED8CD-67D3-4EA6-BEB6-DEC80E08076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3" operator="containsText" id="{7E31D9C6-CF61-4A16-87C4-1127A1EE482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2" operator="containsText" id="{9B1DB11C-CA50-4249-9BE2-29C82E10E5A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1" operator="containsText" id="{E1341ECE-C913-47CA-B55E-A8794A7518A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50" operator="containsText" id="{8D0EA192-CDFD-45CA-87E5-77A58C90DBB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9" operator="containsText" id="{5B08A81B-83C2-4448-975E-0D944BA10A9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8" operator="containsText" id="{89470498-902D-4467-BA27-753F80DFA8D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7" operator="containsText" id="{06EF6551-46C4-4E1F-B59D-B05D8A0B347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6" operator="containsText" id="{23CADCC5-658E-494E-92CA-C205D98F09D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5" operator="containsText" id="{51601B0F-EC15-4334-B1C2-C584743DFAD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4" operator="containsText" id="{AED1DAA2-1145-4327-A63F-797F5CE95CB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3" operator="containsText" id="{92E922DB-8C75-4267-9726-E9D7F4CEDE8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2" operator="containsText" id="{DE811EF4-1055-433B-96A6-521BBEF5AF84}">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1" operator="containsText" id="{83D0F669-DDD4-429B-9419-B01FBEA40FC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40" operator="containsText" id="{C1D7EBD9-D10D-4BED-AC30-F489066BD21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9" operator="containsText" id="{F8683212-1A5D-428B-A77E-995BDBE332A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8" operator="containsText" id="{8ACD0C33-B073-427E-9E30-42FE3583F98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7" operator="containsText" id="{39F5E6F0-A549-4125-A549-2248E2C32E8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6" operator="containsText" id="{F349F2A6-1204-4E11-B1AB-8734EE51CD4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5" operator="containsText" id="{657E14DF-29FD-4A31-B129-73F727CF122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4" operator="containsText" id="{196213D3-E966-4298-A886-61B63BC0154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3" operator="containsText" id="{46F5D30A-47C3-4228-A83F-EE055579C41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2" operator="containsText" id="{5C46560D-18A3-4187-BC7C-7B9C3D4B98D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1" operator="containsText" id="{2B15F4F2-8E3A-4CB1-BFB3-F5FE6892661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30" operator="containsText" id="{02540F25-6F48-46DF-AB84-3A570F21602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9" operator="containsText" id="{5E59DE07-6ADB-4CCB-9A12-30AFA392011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8" operator="containsText" id="{0DB08EDF-DEB2-4287-9AF0-902FEE92C489}">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7" operator="containsText" id="{99D9E2DE-7563-428E-8EEA-D0F98D10703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6" operator="containsText" id="{ADB19AA4-D24E-4DCE-AA44-FF8E3B59BA6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5" operator="containsText" id="{44094E42-93B4-460A-BF8D-DA8D83531FF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4" operator="containsText" id="{8927A48D-4A5E-4349-821E-371084D366F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3" operator="containsText" id="{C2FB81F0-EE4D-4834-9D13-52CA147AF36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2" operator="containsText" id="{A749B6DB-8B2C-4364-B2E8-C6AA1C61AE0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1" operator="containsText" id="{EC808830-55A6-4FCF-8879-FFA651AA85D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20" operator="containsText" id="{EB403214-3502-4087-A068-CCCC1ABB51E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9" operator="containsText" id="{61D6F4DA-2E99-484B-8CDE-11ED442802E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8" operator="containsText" id="{754CC485-41D7-4AE2-92A1-54DCB528B5C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7" operator="containsText" id="{F261E395-0B10-46FD-BD71-5C623CA31F9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6" operator="containsText" id="{92A4C3A6-1586-453C-A24E-3D425867628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5" operator="containsText" id="{E8F856F2-140F-48D1-9277-C4D96C07A06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4" operator="containsText" id="{93F3A285-6FDB-4287-9817-A4997A88D38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3" operator="containsText" id="{35C29AFB-0B4F-4D38-AC48-12043390A29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2" operator="containsText" id="{6F9B7D95-3784-4497-AAC7-5592FD536B3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1" operator="containsText" id="{0C6FE75F-AB36-42AE-9FEB-F0A1DDF1142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10" operator="containsText" id="{F3F1B923-0498-487A-96C5-9E709B1BF39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9" operator="containsText" id="{212AB697-81F2-4738-8C8F-110F195F50D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8" operator="containsText" id="{158458CE-D404-4936-A75D-0AEF1665712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7" operator="containsText" id="{35081B24-EC97-40CB-8490-E726870EB50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6" operator="containsText" id="{BB2682FD-B901-417C-A51B-09C10CA13D2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5" operator="containsText" id="{8426F7E8-848F-4941-9FE6-9DBEEBD4C97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4" operator="containsText" id="{9DA08EDA-46E8-4E7E-9142-9BB51813DE8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3" operator="containsText" id="{7FDEB982-3A65-4983-9BD2-B79853A81E1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2" operator="containsText" id="{37FDEFA5-C708-4D5C-821C-2E67DE1782F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1" operator="containsText" id="{3A8DAB90-BD5E-4931-8B56-BCCD7ED8FFD4}">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400" operator="containsText" id="{F7CC2631-AAD0-4137-819E-27265353C2E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9" operator="containsText" id="{729D87C7-F011-4EEA-8D69-51AF28DDD4B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8" operator="containsText" id="{226694DE-F950-46CB-90E2-29B8A363C97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7" operator="containsText" id="{D8A96AA3-AFBD-40E7-B744-2E0A0D86D62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6" operator="containsText" id="{74FAA2F5-6870-429C-9286-DD26218158A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5" operator="containsText" id="{F67BB4CC-E28C-4E12-BB1F-CE38C1E6FD9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4" operator="containsText" id="{E50DEC22-6C31-4CEE-AA45-D271A17B953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3" operator="containsText" id="{384098B6-0D2E-4A82-BC5E-4D610493FB7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2" operator="containsText" id="{D3BA81EE-B1C9-40B6-980D-B5C21F36043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1" operator="containsText" id="{2607841F-A482-42E9-8A23-5CC080C7B2C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90" operator="containsText" id="{26CDAA55-8074-46D8-BCD6-DE1FAF600D4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9" operator="containsText" id="{B8F847C8-AC1D-4C2B-820F-62A2536E5834}">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8" operator="containsText" id="{B3CE4FCC-1273-4F0F-888E-8937FE39AAF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7" operator="containsText" id="{5AC4A26F-4E38-4758-BDC9-E465A3C77CA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6" operator="containsText" id="{4626F014-2932-4DF1-AE64-CB22B73591B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5" operator="containsText" id="{B5D875CF-53D2-4264-956E-530069C8E1B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4" operator="containsText" id="{038DBE68-091F-4518-8527-54C45E4D80B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3" operator="containsText" id="{DB881DD1-73F4-4491-A097-8EE1D96C32C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2" operator="containsText" id="{D41C5D68-BBEC-4D67-887A-DD98BA7742A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1" operator="containsText" id="{020B4AA3-F5C7-4C91-A308-81895E99D5E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80" operator="containsText" id="{A175731A-CC07-474D-9928-50A78E8EB92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9" operator="containsText" id="{B1A7E6D0-831F-40A5-9396-B9D92620F90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8" operator="containsText" id="{9ADC9246-C8E6-4118-A544-3133752A81D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7" operator="containsText" id="{27FF847C-88B3-4E1B-8EA7-D82902FDC07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6" operator="containsText" id="{ADD0A8CC-896F-49E4-A553-B97812DC0BD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5" operator="containsText" id="{C0D5075D-BEAB-4656-9D70-84BD920B4A0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4" operator="containsText" id="{0778130B-5627-4310-9156-AFFA8B021D6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3" operator="containsText" id="{E1A0E581-EADC-43CE-8B7C-DFD5878EB3B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2" operator="containsText" id="{67C542EF-E414-4B1C-9860-D4FB454B101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1" operator="containsText" id="{6AFF193B-E488-4591-A852-4CD168EBAE6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70" operator="containsText" id="{E9624203-E3FF-431A-B7B6-981D7781C479}">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9" operator="containsText" id="{E48A3215-BFDD-49C5-B5BA-8A6F4E67729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8" operator="containsText" id="{79108849-E06B-40DE-A26D-395BE53DD86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7" operator="containsText" id="{3C651F0D-5568-43C1-A769-62BB229CD3B9}">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6" operator="containsText" id="{96060012-201D-4F09-AE38-0992E5BDF3A9}">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5" operator="containsText" id="{EE34E6CA-E2DB-4CB0-84E9-F2A183204C7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4" operator="containsText" id="{33ABF985-D201-4B93-BCB9-D7DDED0D18A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3" operator="containsText" id="{0DAEAF91-6CA5-4C0D-B0A8-CC62FF79A97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2" operator="containsText" id="{39739DF5-F8B7-4496-8051-C866F937346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1" operator="containsText" id="{F1C0C788-007F-488E-AB8F-64352800E01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60" operator="containsText" id="{00412E9C-2628-475F-B711-8B4365E14DF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9" operator="containsText" id="{66F77649-5A7B-4F83-AE88-F16516614D2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8" operator="containsText" id="{0018DA06-66FA-4C8D-9084-4D2ADAA7ED09}">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7" operator="containsText" id="{E5379E3D-4F0D-47FB-AB17-CCE5943DDCE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6" operator="containsText" id="{99974785-7302-4BC0-B418-076307CE6EC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5" operator="containsText" id="{DAAEA1BA-B875-4E7A-8EA4-B0C4DCFC04C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4" operator="containsText" id="{E3816FAC-9E69-4E54-9CE3-F2940AF8223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3" operator="containsText" id="{4E1B9064-41B0-4A6D-9D6F-5CE2DB486DC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2" operator="containsText" id="{C2799550-C7CE-473D-ACEB-585585EB38D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1" operator="containsText" id="{8A8F2E66-DDA8-4268-9E32-195F6E1795B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50" operator="containsText" id="{194C078D-FCB3-4C36-8FE9-9CF2D4E7581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9" operator="containsText" id="{C76C84BC-21AB-4A5B-93B8-BA6CD152879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8" operator="containsText" id="{4A751262-B7D0-4516-AD49-75E4CD38B9D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7" operator="containsText" id="{B94EEE0B-4867-4D79-8F54-95137BD43FD9}">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6" operator="containsText" id="{291910D7-DBE1-4920-B560-50A7F50804A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5" operator="containsText" id="{93670C20-B3A9-4000-8ADE-EC56BC6D62F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4" operator="containsText" id="{50F663E8-7562-4FE6-839C-4AEC515D534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3" operator="containsText" id="{D0C66CEE-096B-431D-A29C-5070D4810C9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2" operator="containsText" id="{0B877108-2C81-4A6E-904D-9A8E3A51E02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1" operator="containsText" id="{C770629B-17B7-4634-B74D-E958B29F79D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40" operator="containsText" id="{4D88DEAF-F6A7-41E3-8734-1D78DD312D9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9" operator="containsText" id="{83AC05F6-9683-4F33-915F-57D3159375D4}">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8" operator="containsText" id="{58C7D710-5596-4275-BBDC-C3826A94316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7" operator="containsText" id="{C89EB115-3BE4-4159-A2D9-4A94321CD96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6" operator="containsText" id="{4FE50090-533D-40CA-B88A-BCB75E58072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5" operator="containsText" id="{F0A4B49B-1711-4189-AAFE-06FBBC255B4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4" operator="containsText" id="{E98438E4-94CA-423A-A570-18847A3DF8B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3" operator="containsText" id="{8733103B-7981-4D38-899D-F309D3272CB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2" operator="containsText" id="{6DC0849A-1A0B-443F-9C21-F0D59DAF51A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1" operator="containsText" id="{F33FC73C-A615-4BC6-81AC-D055B215080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30" operator="containsText" id="{609E10A6-4597-4A2B-AD72-E2D7FFB6227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9" operator="containsText" id="{E3EDFE76-4BDA-4FE7-9C3C-936C987D228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8" operator="containsText" id="{9505D122-004D-4D69-9FF8-4AC632246FA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7" operator="containsText" id="{896DA4FF-6E95-4A74-BCDE-376230D3B8C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6" operator="containsText" id="{B2BFC2B3-01A2-4C65-AFE2-1F6AB2EFF14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5" operator="containsText" id="{41E659F4-544E-4AAC-A8B1-74F96BE400C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4" operator="containsText" id="{97327830-B9C1-464C-B729-C65E77B21C5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3" operator="containsText" id="{D73557A4-AD06-4C68-B41E-2AB11179802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2" operator="containsText" id="{67F89E85-47FD-4453-B649-C187FBEB75E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1" operator="containsText" id="{4041BA58-FFBE-428E-97A7-CE0A7EAD875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20" operator="containsText" id="{A3AEAC0B-CCB0-4AAE-A41E-F542A58F0F3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9" operator="containsText" id="{2407EC83-2528-4014-BEF1-23FEF2CA702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8" operator="containsText" id="{68123363-73B7-4B25-8890-15B6E3CDF3C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7" operator="containsText" id="{59F637DB-C053-4FD6-8C66-AE2F74A25F59}">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6" operator="containsText" id="{CF500B77-0035-43A0-8A02-ED128994A28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5" operator="containsText" id="{E89FA39D-1B92-4175-92EB-424B3202C46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4" operator="containsText" id="{8565F636-0E77-4314-8BAF-CEAD029584B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3" operator="containsText" id="{549BC1A0-CE3A-4670-93AC-98DAD27F2AC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2" operator="containsText" id="{8AD2CE21-AB92-44B1-9EB4-6C71CFA0FD5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1" operator="containsText" id="{D54A4F1A-000C-43E7-8A93-5ECCD09B98C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10" operator="containsText" id="{44F8EC42-C7BA-45D2-ADBC-BAAE8172A42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9" operator="containsText" id="{4E8B500D-AEEE-441B-8D58-1C1A21BC63B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8" operator="containsText" id="{16FE8248-E6E4-40F4-BD8B-EECCEC278A4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7" operator="containsText" id="{EE7EE17C-5A4F-4594-BDC3-88E17A176AA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6" operator="containsText" id="{1EA83906-7B64-4D54-AE03-713477D436D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5" operator="containsText" id="{B9CC3108-8DC0-4215-A429-326FA0BD2974}">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4" operator="containsText" id="{2B1AEA2B-D8E6-4785-A074-1AECCE8985B3}">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3" operator="containsText" id="{3C58FAB3-9F82-4542-B488-FF3642BB544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2" operator="containsText" id="{13C8A9E0-BA93-4755-873A-516BE46AFF6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1" operator="containsText" id="{30DCC1C1-F686-49B5-BF59-5E5851E9A76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300" operator="containsText" id="{D17D99E3-19ED-4523-80B1-93B51C75FF6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9" operator="containsText" id="{56918427-0B31-481E-BBCD-ACDC39DEE74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8" operator="containsText" id="{A5C13717-F1F5-43AF-B882-2046942D356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7" operator="containsText" id="{6A7F70E1-6484-416C-8494-932933BE0D1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6" operator="containsText" id="{7AC7BEF2-3F6A-4ECE-8E68-578887A6A21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5" operator="containsText" id="{3595536C-F1D0-4AF4-A599-99208002B5C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4" operator="containsText" id="{54332EF6-D907-4BF8-B843-85D88B554CC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3" operator="containsText" id="{821DDEE5-7B01-4F2B-B8C4-6A63FF143CE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2" operator="containsText" id="{14720E65-D50F-4488-8B3C-C40494D6097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1" operator="containsText" id="{3E2487DE-AFAE-45A4-8481-163DA2B3050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90" operator="containsText" id="{EE2AE9B4-6A9A-472A-94BB-1F89765B126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9" operator="containsText" id="{EFD6FB4A-3B3A-4470-A582-3B4818B4133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8" operator="containsText" id="{0E304941-2394-4285-99D6-9C600FE188F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7" operator="containsText" id="{C64CAC33-6D4B-40A5-9E91-842325EB7E8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6" operator="containsText" id="{2A4FD260-62BC-4175-B376-8745C379AF5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5" operator="containsText" id="{4BF5D135-AB0E-45A9-AC6C-484C18C2A2F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4" operator="containsText" id="{41B9D368-615A-46EA-81D4-A8B83C042C8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3" operator="containsText" id="{14C1E965-9490-469B-A019-94AB9A38BA4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2" operator="containsText" id="{7403FEF9-3B9B-40B4-B590-0760ACD9E89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1" operator="containsText" id="{87EC6462-4282-4B92-9C35-849033A24BA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80" operator="containsText" id="{7C779859-E72D-49F5-9908-659C6991702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9" operator="containsText" id="{1E1DD983-5B24-4209-9166-C292DF66615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8" operator="containsText" id="{F5759AFE-58FF-41CE-925F-57EA1A2CF834}">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7" operator="containsText" id="{E66E847B-2644-4EA3-9CB6-5D5ED52CC73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6" operator="containsText" id="{3F6DFE2E-6724-4CD7-806D-D4DF140657C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5" operator="containsText" id="{2A7899CA-188D-475C-80D8-4DA449AFB3B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4" operator="containsText" id="{49E487AD-D268-4A27-B041-D39C15DE3AF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3" operator="containsText" id="{D7B4A30B-AE9E-4F8A-AA7A-CAF7C2C5199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2" operator="containsText" id="{8DB768CC-103A-4D38-AB52-0A5CFC6DB22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1" operator="containsText" id="{060FF95B-0EAA-40BE-899D-C3E4FD1699B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70" operator="containsText" id="{9AA93D1F-7836-4F49-BD5D-68815E465AA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9" operator="containsText" id="{F42D19F1-003E-4890-81EC-B63186A0761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8" operator="containsText" id="{D016CAE3-B60C-4775-840A-F6D674F4369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7" operator="containsText" id="{776B8213-8FD2-4010-89F4-A1EC4DD94BD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6" operator="containsText" id="{ACFE10C2-8BED-4F9E-B3B6-0A367F6BF9C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5" operator="containsText" id="{24C9A204-949B-4003-A94C-4408920DF7D9}">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4" operator="containsText" id="{B1E742F6-23A0-44E5-B99E-4FC0B2573AE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3" operator="containsText" id="{46E6D404-DACD-4479-912A-915CDFD3CB0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2" operator="containsText" id="{FC6A72A2-DECF-4EBA-B298-9F746518CA1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1" operator="containsText" id="{736F5146-0353-4208-B721-CB79F99F3A1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60" operator="containsText" id="{387A54B7-E239-4612-9D3D-EA2C7FB30ED9}">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9" operator="containsText" id="{7DFCFF7C-8C09-41F8-965D-CD540521EF4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8" operator="containsText" id="{455772D2-C774-4869-82B6-FA54DD40BFF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7" operator="containsText" id="{C82637D8-7ECD-4CC0-8ADD-D7FEFD40690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6" operator="containsText" id="{CF7457AB-52CB-419A-95A3-93BBE72E121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5" operator="containsText" id="{FE362118-D4AB-4FAC-839E-60068194703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4" operator="containsText" id="{889A8FA8-59DA-4824-B7E2-7EB96C7AC9E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3" operator="containsText" id="{32128F57-D033-46F2-B4B1-8CF8AF251FF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2" operator="containsText" id="{30D23EFB-C56F-446C-9811-5E27D4F1CCB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1" operator="containsText" id="{E9DA5364-F925-461B-9F17-4A0620EE518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50" operator="containsText" id="{BC5BCB87-18DE-43A5-A645-B25509D42404}">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9" operator="containsText" id="{8A0B6C2F-3B47-465B-808D-8501E975E5A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8" operator="containsText" id="{BD000A15-4452-47F9-B329-74129FD5AE2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7" operator="containsText" id="{246F411E-AAFB-438A-8876-AC22820EA03B}">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6" operator="containsText" id="{C7AE9AE9-A2E6-4FB9-B35D-25079A0225B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5" operator="containsText" id="{FD3A8BDD-760A-4994-B325-9CF2FFE2C34E}">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4" operator="containsText" id="{1B293F20-320D-4F46-B9CF-5307ABC6273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3" operator="containsText" id="{11292EAE-FB05-4941-B6E4-B620977F1D32}">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2" operator="containsText" id="{7ABCFBA4-EDCF-4B8C-9090-4E55AD432655}">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1" operator="containsText" id="{FDAF202B-2C48-4C10-B9DB-963771DE72AC}">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40" operator="containsText" id="{9572E134-A9BB-430B-BD53-D24E365849F7}">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9" operator="containsText" id="{5CFC3ADE-1860-42B5-8323-432D92D0F8D0}">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8" operator="containsText" id="{7291A03C-2D66-4287-9AD5-13B9700D63FA}">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7" operator="containsText" id="{F0CE4E06-6859-464C-A3B9-2A613571574F}">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6" operator="containsText" id="{4B8FAECE-8BA0-4B9A-8C77-43661F4DFF01}">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5" operator="containsText" id="{5FF386F7-9CBD-47D7-AE2D-C85900C50C4D}">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4" operator="containsText" id="{FB3DA3DB-2CD3-4569-B156-6287AC8E28F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3" operator="containsText" id="{97C0B6B2-804D-4FED-83FF-303C9A2AE898}">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2" operator="containsText" id="{0DEBBCD8-889F-45AB-AAB1-E70C0260E34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1" operator="containsText" id="{EDECC1A5-8FD0-4732-A6F6-22C95D0DDB56}">
            <xm:f>NOT(ISERROR(SEARCH($K$2,H476)))</xm:f>
            <xm:f>$K$2</xm:f>
            <x14:dxf>
              <font>
                <b val="0"/>
                <i val="0"/>
                <color rgb="FFFF0000"/>
              </font>
              <numFmt numFmtId="30" formatCode="@"/>
              <fill>
                <patternFill patternType="none">
                  <bgColor auto="1"/>
                </patternFill>
              </fill>
            </x14:dxf>
          </x14:cfRule>
          <xm:sqref>H476:H484</xm:sqref>
        </x14:conditionalFormatting>
        <x14:conditionalFormatting xmlns:xm="http://schemas.microsoft.com/office/excel/2006/main">
          <x14:cfRule type="containsText" priority="1230" operator="containsText" id="{99489345-4840-49DF-88FA-9A24014236F3}">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9" operator="containsText" id="{EFE1742B-5C0D-4063-BC96-D6147165B94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8" operator="containsText" id="{05A71E7E-5610-42B3-94EE-64F96FDEFDC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7" operator="containsText" id="{25AD2178-FA99-4E92-9620-7AAD8B83DCF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6" operator="containsText" id="{E407CF97-2D29-4CEC-96FF-305EBA8D5F8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5" operator="containsText" id="{83777F9F-2862-4FE6-9EC3-48317D503840}">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4" operator="containsText" id="{3BF53C99-8BCD-4A0C-A52A-1C6095BAD633}">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3" operator="containsText" id="{1D3BC623-27F6-489C-8ABC-679627640AE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2" operator="containsText" id="{FDA339CC-1282-475C-A5D9-E9BC38A319E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1" operator="containsText" id="{26CC2F92-A2D0-46F6-88C1-52772EE58967}">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20" operator="containsText" id="{A893D77B-DDA1-403C-AA57-1C3CB3641B89}">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9" operator="containsText" id="{390E96F2-55FE-489C-A2C8-49577947BA49}">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8" operator="containsText" id="{C5B3C6AB-6CAD-4A24-9E9A-8943F6183D72}">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7" operator="containsText" id="{470B468D-AAEA-458E-A852-965E3BD31357}">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6" operator="containsText" id="{339D047C-258F-43E4-B804-3C9BA08ED236}">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5" operator="containsText" id="{9B4664BB-816E-4A76-BBEB-9FF93072AE7B}">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4" operator="containsText" id="{FD621A1A-FACD-469C-B02A-8656119C236A}">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3" operator="containsText" id="{A64C07B1-5B39-4E77-B5E5-718FA0FCCAB5}">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2" operator="containsText" id="{7C920C89-EB1E-4E9F-86AF-D4EC80E3AB2A}">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1" operator="containsText" id="{DFFAFAA7-CFF4-4D91-9543-7727726FC04C}">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10" operator="containsText" id="{4339148A-8FFE-45B3-B4F0-5B5A659AB9FC}">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9" operator="containsText" id="{CA389054-530C-4879-9493-A07A184102C1}">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8" operator="containsText" id="{5A430F20-5698-4B55-B3EB-BF0B40504793}">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7" operator="containsText" id="{F33784A0-1195-457B-90A6-BA8FBDF65106}">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6" operator="containsText" id="{88AC14E2-FDB5-4DDA-B1A4-2DFA9FD9B102}">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5" operator="containsText" id="{2AE72798-AB5C-4490-A1F1-765FE057EABB}">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4" operator="containsText" id="{FFA7553B-6F10-459F-9FB0-7176CD92A386}">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3" operator="containsText" id="{E0085B6F-CDED-434B-86F9-78C2A7FF32FB}">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2" operator="containsText" id="{1319B6EA-A1B6-403B-AD71-B6B2EAE1B57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1" operator="containsText" id="{B5519878-406D-472A-BF07-F5FF9428686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200" operator="containsText" id="{73DAFB24-3AC9-4D8F-93CA-AB5A987142A9}">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9" operator="containsText" id="{97FB7996-F5F4-4040-BE05-EEA146BFE0CA}">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8" operator="containsText" id="{37CEFEB5-51B6-45B9-B079-156451F25182}">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7" operator="containsText" id="{7DB92558-B885-4233-A748-E3A6D7BDE00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6" operator="containsText" id="{CE1806C9-00A2-4667-8EF6-CC6F3202C74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5" operator="containsText" id="{3A537741-F615-455E-A222-65D12DF13ED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4" operator="containsText" id="{5AB87254-3B21-4BC3-B272-A7E6E5AD7D16}">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3" operator="containsText" id="{9287660A-70D9-4B60-B1B5-F80A33E130CC}">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2" operator="containsText" id="{4F6406A8-BE4F-4F8A-A06D-0A0C35D2A180}">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1" operator="containsText" id="{7D586ACE-55CE-4E15-AAF6-970267DC53E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90" operator="containsText" id="{F06B0863-2C9C-468E-9BE9-A4F77E571D92}">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9" operator="containsText" id="{32DE66F5-A04D-46C3-A0F5-FAA78F70BD0D}">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8" operator="containsText" id="{B0957192-DC86-4879-8DCB-3DFBB98B5EA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7" operator="containsText" id="{8F0CDF7A-7EFD-4EF9-9A22-139E3B19C74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6" operator="containsText" id="{242FD87B-5C9E-464D-B198-9BED00D5C6B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5" operator="containsText" id="{0E8C9CFE-540E-41B8-BCC7-B73FA3E34D40}">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4" operator="containsText" id="{9A483C9B-63E1-4280-B060-4FCA40B9212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3" operator="containsText" id="{20598A6C-F7D0-4003-B3B0-CE4ECB087212}">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2" operator="containsText" id="{0CD1DC86-6A5A-4805-8FEA-4CDDCCE361A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1" operator="containsText" id="{89C26CA7-43AB-4AA5-A333-37D6FCADBB56}">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80" operator="containsText" id="{5B152DE6-4208-46A6-A773-7F0F4FCE9C2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9" operator="containsText" id="{53AB45E2-4603-436E-8156-ED8E23643333}">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8" operator="containsText" id="{80FB9EAD-7682-4758-AAD4-080FC6F5FCBA}">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7" operator="containsText" id="{2BBC1AD0-CE77-4E17-A112-B4F886CAFBC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6" operator="containsText" id="{503ABA50-CA5B-42FC-954C-624B5ADD644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5" operator="containsText" id="{9544D940-B032-4BB7-9F59-01CDF3E1FBB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4" operator="containsText" id="{32DDA25B-C2A3-427E-A031-C4367E793B7A}">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3" operator="containsText" id="{965A4771-05EB-4F14-9102-ABDC5D14A8C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2" operator="containsText" id="{29D118AE-C637-4DAA-AB86-D50088D611F0}">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1" operator="containsText" id="{C55796D8-3C24-4E7F-9F7F-83FB4D01F3A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70" operator="containsText" id="{D1412865-ACDC-482B-A71C-E0D8E3D3A6D6}">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9" operator="containsText" id="{62994F14-5956-427B-81A7-A04BE1368C02}">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8" operator="containsText" id="{74176AD3-5292-4114-8EE4-7972D52D4FC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7" operator="containsText" id="{6CC26074-1FA0-4F16-83AD-808058D35E5B}">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6" operator="containsText" id="{236720FE-DE9E-4186-A8C3-7F3817A5863B}">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5" operator="containsText" id="{0568B760-CB2A-452F-927B-CF86DAE8267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4" operator="containsText" id="{8C48B10F-E706-47F4-9C26-5F6FE027C226}">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3" operator="containsText" id="{5E6ACFD0-CA35-4C8C-B1C3-285923C9B8D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2" operator="containsText" id="{FB16F356-D76C-41D2-8940-2C9858FE6ECF}">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1" operator="containsText" id="{F2E64C32-5813-419A-AEFF-C23F0CA1F9E1}">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60" operator="containsText" id="{F6565AB8-F3D2-477D-9A52-FD1EB5717A6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9" operator="containsText" id="{7B27EAFC-A07B-48C4-9640-F641C229E72B}">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8" operator="containsText" id="{12A8867A-8999-4B38-9C08-33749312A0E7}">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7" operator="containsText" id="{9A8DDB12-0079-4A7E-99B9-3B5A9D9BD109}">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6" operator="containsText" id="{4D5F0847-5D84-47C3-969E-8F58700071FC}">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5" operator="containsText" id="{DFA26534-FA8D-4224-820F-CD5D7D42D99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4" operator="containsText" id="{70081B20-E2DC-4359-B8F8-0F695FF9996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3" operator="containsText" id="{716CEE6E-C4AA-4906-A3AB-0788BE2C5B43}">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2" operator="containsText" id="{CD3C8DF8-A06C-4B2A-88A1-EDA57ECE251A}">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1" operator="containsText" id="{26292BD0-9710-4D43-88BA-C9320231EE3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50" operator="containsText" id="{D165401D-FE58-4839-A92F-CD9B99C85346}">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9" operator="containsText" id="{49AAE10C-139A-41CE-B976-546640277AE3}">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8" operator="containsText" id="{972D9ACB-7EA8-478F-958C-0F2B567A94B5}">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7" operator="containsText" id="{9C6EAD37-0C01-4804-ACD1-3ED3FA03455A}">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6" operator="containsText" id="{2308D63C-2839-4A44-8DF8-512A1CB8D540}">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5" operator="containsText" id="{3A83AE96-B275-4DEE-9815-FCC1BEE7BF7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4" operator="containsText" id="{470F9899-23F7-450A-B1F0-5376493A228D}">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3" operator="containsText" id="{D52303C9-6231-479A-BB3F-65B1F75668D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2" operator="containsText" id="{CE7557BD-0C76-4BB2-8B4C-6C66CA387A25}">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1" operator="containsText" id="{BC624E39-E656-474F-A800-BFC79674868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40" operator="containsText" id="{E03D36E4-9257-4219-9F51-182AEB4331B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9" operator="containsText" id="{88B1EE84-8DEE-48FC-BEF4-AAECA358427C}">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8" operator="containsText" id="{692AD824-600D-493D-88AA-0BB780FF8AF2}">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7" operator="containsText" id="{E8998BDE-C208-4D57-83E0-D6DA0978BA40}">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6" operator="containsText" id="{EED254A1-408E-4A3B-BCD4-214B83A4E751}">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5" operator="containsText" id="{08A09692-52E3-4B08-B449-6EA210B61543}">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4" operator="containsText" id="{67E601DC-FCE4-4501-BB0C-0BD0D934BB1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3" operator="containsText" id="{591E8EDF-6CEE-4E48-A6EE-F0FAB98674E0}">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2" operator="containsText" id="{5FA96F50-16A0-4FD0-8258-2F93F3EEADF6}">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1" operator="containsText" id="{EF4B2F61-385A-499A-B0FF-8AA1ABC4E4B2}">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30" operator="containsText" id="{16349CA2-9782-4F44-8374-C1E136C3D38D}">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9" operator="containsText" id="{E7823743-AE12-47FD-8020-41FCF9FCF357}">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8" operator="containsText" id="{AAFCE75A-FF1A-4D33-9B0E-1C71E8761DF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7" operator="containsText" id="{AB90CBE3-DC3B-4C23-AB37-192C124EDAF4}">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6" operator="containsText" id="{1B1CCD59-CB5A-450B-BA2A-9E0D5A5927EA}">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5" operator="containsText" id="{E0EF1E37-09BA-4F38-AD06-6FB0C3B303B9}">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4" operator="containsText" id="{A03C4594-A901-4886-90DA-D0E881A356D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3" operator="containsText" id="{FD327493-E9D0-4F5B-A156-F8A4B96A836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2" operator="containsText" id="{EA9B5142-1144-432B-A884-A7265C5D1F9E}">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1" operator="containsText" id="{F48730A2-3549-4375-A511-4D262B3738E0}">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20" operator="containsText" id="{CCAAC448-8445-4BD0-9D3F-EF8F1B114AF2}">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19" operator="containsText" id="{E1447ABA-22CF-47A3-B435-4F201B69CEC9}">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18" operator="containsText" id="{0454505B-DA81-4CD2-8B7C-C3B2A34B5BD3}">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17" operator="containsText" id="{9BB41BEC-8366-4C41-93B8-C7D8585AF72C}">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16" operator="containsText" id="{0BE2CABC-E245-43B3-8D5F-3C560EAC6371}">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15" operator="containsText" id="{B88DB99F-8B84-4451-98BF-B0E78671BD8C}">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14" operator="containsText" id="{859A0BC2-449B-4C52-A0B2-2E073CD789CC}">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13" operator="containsText" id="{1CC05FCA-B343-46D4-BB26-AF4AA72098F8}">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12" operator="containsText" id="{8682F32B-5697-4CEB-82D7-1575DD2AE78C}">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11" operator="containsText" id="{751ED91A-044F-407E-B656-3CD7010B2655}">
            <xm:f>NOT(ISERROR(SEARCH($K$2,H382)))</xm:f>
            <xm:f>$K$2</xm:f>
            <x14:dxf>
              <font>
                <b val="0"/>
                <i val="0"/>
                <color rgb="FFFF0000"/>
              </font>
              <numFmt numFmtId="30" formatCode="@"/>
              <fill>
                <patternFill patternType="none">
                  <bgColor auto="1"/>
                </patternFill>
              </fill>
            </x14:dxf>
          </x14:cfRule>
          <xm:sqref>H382</xm:sqref>
        </x14:conditionalFormatting>
        <x14:conditionalFormatting xmlns:xm="http://schemas.microsoft.com/office/excel/2006/main">
          <x14:cfRule type="containsText" priority="1109" operator="containsText" id="{EEFECEE5-0D50-4B92-A4F7-DAF63E0823FF}">
            <xm:f>NOT(ISERROR(SEARCH($K$2,H385)))</xm:f>
            <xm:f>$K$2</xm:f>
            <x14:dxf>
              <font>
                <b val="0"/>
                <i val="0"/>
                <color rgb="FFFF0000"/>
              </font>
              <numFmt numFmtId="30" formatCode="@"/>
              <fill>
                <patternFill patternType="none">
                  <bgColor auto="1"/>
                </patternFill>
              </fill>
            </x14:dxf>
          </x14:cfRule>
          <xm:sqref>H385</xm:sqref>
        </x14:conditionalFormatting>
        <x14:conditionalFormatting xmlns:xm="http://schemas.microsoft.com/office/excel/2006/main">
          <x14:cfRule type="containsText" priority="1108" operator="containsText" id="{09F785AB-D9BE-45A3-A6BD-AC9343A4CD37}">
            <xm:f>NOT(ISERROR(SEARCH($K$2,H385)))</xm:f>
            <xm:f>$K$2</xm:f>
            <x14:dxf>
              <font>
                <b val="0"/>
                <i val="0"/>
                <color rgb="FFFF0000"/>
              </font>
              <numFmt numFmtId="30" formatCode="@"/>
              <fill>
                <patternFill patternType="none">
                  <bgColor auto="1"/>
                </patternFill>
              </fill>
            </x14:dxf>
          </x14:cfRule>
          <xm:sqref>H385</xm:sqref>
        </x14:conditionalFormatting>
        <x14:conditionalFormatting xmlns:xm="http://schemas.microsoft.com/office/excel/2006/main">
          <x14:cfRule type="containsText" priority="1107" operator="containsText" id="{B9B24B13-AA8D-4560-AEE8-CCA65580B321}">
            <xm:f>NOT(ISERROR(SEARCH($K$2,H385)))</xm:f>
            <xm:f>$K$2</xm:f>
            <x14:dxf>
              <font>
                <b val="0"/>
                <i val="0"/>
                <color rgb="FFFF0000"/>
              </font>
              <numFmt numFmtId="30" formatCode="@"/>
              <fill>
                <patternFill patternType="none">
                  <bgColor auto="1"/>
                </patternFill>
              </fill>
            </x14:dxf>
          </x14:cfRule>
          <xm:sqref>H385</xm:sqref>
        </x14:conditionalFormatting>
        <x14:conditionalFormatting xmlns:xm="http://schemas.microsoft.com/office/excel/2006/main">
          <x14:cfRule type="containsText" priority="1106" operator="containsText" id="{42B2416A-3BA6-40A4-A076-EC6D9A858050}">
            <xm:f>NOT(ISERROR(SEARCH($K$2,H385)))</xm:f>
            <xm:f>$K$2</xm:f>
            <x14:dxf>
              <font>
                <b val="0"/>
                <i val="0"/>
                <color rgb="FFFF0000"/>
              </font>
              <numFmt numFmtId="30" formatCode="@"/>
              <fill>
                <patternFill patternType="none">
                  <bgColor auto="1"/>
                </patternFill>
              </fill>
            </x14:dxf>
          </x14:cfRule>
          <xm:sqref>H385</xm:sqref>
        </x14:conditionalFormatting>
        <x14:conditionalFormatting xmlns:xm="http://schemas.microsoft.com/office/excel/2006/main">
          <x14:cfRule type="containsText" priority="1105" operator="containsText" id="{F8C86230-9899-49C2-9F46-4F03D27A7B89}">
            <xm:f>NOT(ISERROR(SEARCH($K$2,H386)))</xm:f>
            <xm:f>$K$2</xm:f>
            <x14:dxf>
              <font>
                <b val="0"/>
                <i val="0"/>
                <color rgb="FFFF0000"/>
              </font>
              <numFmt numFmtId="30" formatCode="@"/>
              <fill>
                <patternFill patternType="none">
                  <bgColor auto="1"/>
                </patternFill>
              </fill>
            </x14:dxf>
          </x14:cfRule>
          <xm:sqref>H386</xm:sqref>
        </x14:conditionalFormatting>
        <x14:conditionalFormatting xmlns:xm="http://schemas.microsoft.com/office/excel/2006/main">
          <x14:cfRule type="containsText" priority="1104" operator="containsText" id="{5A462613-4BCD-473A-8233-50CA7DBE245B}">
            <xm:f>NOT(ISERROR(SEARCH($K$2,H386)))</xm:f>
            <xm:f>$K$2</xm:f>
            <x14:dxf>
              <font>
                <b val="0"/>
                <i val="0"/>
                <color rgb="FFFF0000"/>
              </font>
              <numFmt numFmtId="30" formatCode="@"/>
              <fill>
                <patternFill patternType="none">
                  <bgColor auto="1"/>
                </patternFill>
              </fill>
            </x14:dxf>
          </x14:cfRule>
          <xm:sqref>H386</xm:sqref>
        </x14:conditionalFormatting>
        <x14:conditionalFormatting xmlns:xm="http://schemas.microsoft.com/office/excel/2006/main">
          <x14:cfRule type="containsText" priority="1103" operator="containsText" id="{C056433B-3390-4463-B0BC-5C8059FB32D5}">
            <xm:f>NOT(ISERROR(SEARCH($K$2,H386)))</xm:f>
            <xm:f>$K$2</xm:f>
            <x14:dxf>
              <font>
                <b val="0"/>
                <i val="0"/>
                <color rgb="FFFF0000"/>
              </font>
              <numFmt numFmtId="30" formatCode="@"/>
              <fill>
                <patternFill patternType="none">
                  <bgColor auto="1"/>
                </patternFill>
              </fill>
            </x14:dxf>
          </x14:cfRule>
          <xm:sqref>H386</xm:sqref>
        </x14:conditionalFormatting>
        <x14:conditionalFormatting xmlns:xm="http://schemas.microsoft.com/office/excel/2006/main">
          <x14:cfRule type="containsText" priority="1102" operator="containsText" id="{E03C53DC-4C6A-4C04-B83F-923FB00B1B6D}">
            <xm:f>NOT(ISERROR(SEARCH($K$2,H386)))</xm:f>
            <xm:f>$K$2</xm:f>
            <x14:dxf>
              <font>
                <b val="0"/>
                <i val="0"/>
                <color rgb="FFFF0000"/>
              </font>
              <numFmt numFmtId="30" formatCode="@"/>
              <fill>
                <patternFill patternType="none">
                  <bgColor auto="1"/>
                </patternFill>
              </fill>
            </x14:dxf>
          </x14:cfRule>
          <xm:sqref>H386</xm:sqref>
        </x14:conditionalFormatting>
        <x14:conditionalFormatting xmlns:xm="http://schemas.microsoft.com/office/excel/2006/main">
          <x14:cfRule type="containsText" priority="1101" operator="containsText" id="{0513ACE7-18B4-41F6-A710-99EDF9BFAD62}">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1100" operator="containsText" id="{2C698139-AE78-4956-BE43-69ED8E428CCB}">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1099" operator="containsText" id="{B9A8146E-4F99-4D6C-B22E-FE49A775A429}">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1098" operator="containsText" id="{E8FEF63F-87A9-4A44-9F5C-94CEB551371C}">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1097" operator="containsText" id="{60FE072E-F3C7-450F-9A98-FABCC1C75051}">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1096" operator="containsText" id="{3FB28A45-9ACE-4F62-9AEE-6AA65CB0FBB4}">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1095" operator="containsText" id="{2DEB5E70-5EA9-4913-A060-9F0BEB49E844}">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1094" operator="containsText" id="{05F59670-CB00-41CE-9004-00E79AD0D98A}">
            <xm:f>NOT(ISERROR(SEARCH($K$2,H418)))</xm:f>
            <xm:f>$K$2</xm:f>
            <x14:dxf>
              <font>
                <b val="0"/>
                <i val="0"/>
                <color rgb="FFFF0000"/>
              </font>
              <numFmt numFmtId="30" formatCode="@"/>
              <fill>
                <patternFill patternType="none">
                  <bgColor auto="1"/>
                </patternFill>
              </fill>
            </x14:dxf>
          </x14:cfRule>
          <xm:sqref>H418</xm:sqref>
        </x14:conditionalFormatting>
        <x14:conditionalFormatting xmlns:xm="http://schemas.microsoft.com/office/excel/2006/main">
          <x14:cfRule type="containsText" priority="1093" operator="containsText" id="{6830CFE4-721C-4AA6-BC4C-465869BB79C3}">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92" operator="containsText" id="{4863176A-780A-4635-9116-02E56D372D46}">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91" operator="containsText" id="{CDD94AED-C6BD-4082-A90B-68576DEBCA2E}">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90" operator="containsText" id="{A3E34117-2684-44A6-8283-EBF3F683624F}">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89" operator="containsText" id="{D1CD936E-35F2-4967-8AE2-C14DB27638E5}">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88" operator="containsText" id="{9A0633A4-D4A6-49AE-9A90-AADFBAF25EA3}">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87" operator="containsText" id="{ED6D14DE-D5FE-479C-83D4-AC2696165148}">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86" operator="containsText" id="{75294575-E4B9-43A6-A62D-51F83846A649}">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85" operator="containsText" id="{F5921586-ABBB-4F06-93A1-E823A7475EBA}">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84" operator="containsText" id="{723DF106-966B-4A4B-BB64-32F5E2B9DFC2}">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83" operator="containsText" id="{65AE49CC-8DAC-4635-9050-905C8B38FC5D}">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82" operator="containsText" id="{5B0178A2-5F2B-4CB3-BB79-C534DCF096E2}">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81" operator="containsText" id="{A8F0963C-1AB6-47E0-B37A-781634AB6706}">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80" operator="containsText" id="{7E1F83B8-458A-4CEC-B846-89476C072948}">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79" operator="containsText" id="{467FF39C-4FBD-4FC2-BE01-564E71C10E49}">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78" operator="containsText" id="{4A9F0D10-133D-4D68-B083-A5967E5478CC}">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77" operator="containsText" id="{2B668388-F923-4C8F-BCD1-5D2FE6D84E37}">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76" operator="containsText" id="{0F2D479A-0FAF-4A88-8315-4848A2252F6D}">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75" operator="containsText" id="{C659DB2D-E390-46E2-93D8-C48148548A23}">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74" operator="containsText" id="{D529CD2E-7183-4E0C-B8AE-055804D59AE1}">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73" operator="containsText" id="{9985CB74-8686-4C17-B6DD-800E55732B78}">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72" operator="containsText" id="{9530B43C-91FC-4612-AF7D-553F6D102D3C}">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71" operator="containsText" id="{51EC8505-8C2D-4E65-93F7-5A974E3EBF6E}">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70" operator="containsText" id="{04BC31E0-2342-41EF-ADCC-5209F1FE4ED0}">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69" operator="containsText" id="{1F318AFA-CD43-4978-9C56-1D9D3ABDC5CE}">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68" operator="containsText" id="{02CCFC49-C053-4841-BE62-66DBDFD0DD66}">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67" operator="containsText" id="{767407C9-C21B-4A68-B487-5D7F7B2F117C}">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66" operator="containsText" id="{ED2A4AC7-F77F-4651-8046-D1D1BC24065D}">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65" operator="containsText" id="{86A99AD5-EA89-4B67-902B-D271B9D525B4}">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64" operator="containsText" id="{70037687-C563-4418-9241-2D88ABB69754}">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63" operator="containsText" id="{C9DE8FC9-B743-486D-A247-AA6915D5C330}">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62" operator="containsText" id="{4326D5E7-DF21-4C3A-8FFD-7F955AB8D39C}">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61" operator="containsText" id="{6D739122-0233-4867-A973-2F7F90934A0B}">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60" operator="containsText" id="{F43B19ED-A17A-4D11-BC5E-7705A3322F1F}">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59" operator="containsText" id="{7BE35D7A-0EC5-459F-8BAE-3AAB8DD9DF56}">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58" operator="containsText" id="{9EEDC9FD-0A32-40CF-94B1-05B6D0AF50A2}">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57" operator="containsText" id="{C2869F20-C754-40E7-82DB-0B8C4EF78423}">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56" operator="containsText" id="{DFECD4EA-1D57-424A-BCAF-A20B0CDB3228}">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55" operator="containsText" id="{7B793B2F-C32E-4364-B4AC-51DA19C3BFA6}">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54" operator="containsText" id="{D0282125-60FE-45F5-811E-1975FBA54EE7}">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53" operator="containsText" id="{51EF08B3-C927-4B0D-8F60-D52F79C343B3}">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1052" operator="containsText" id="{5E0F6E76-64FD-40DB-93D4-8D8DB953B1AF}">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1051" operator="containsText" id="{04C9963C-D07F-4BBE-804B-038D559A18FC}">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1050" operator="containsText" id="{35DDD66B-811C-4AAA-9621-031C371C3365}">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1049" operator="containsText" id="{55C311E3-1BA4-4313-9363-E02A1E3AC852}">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1048" operator="containsText" id="{F37A2845-389A-4501-BA60-012B8913C723}">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1047" operator="containsText" id="{E65F857B-8D35-4493-8CB8-1E1AD72FFD48}">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1046" operator="containsText" id="{7F68465C-1EA4-4517-BCD4-013AD8571A7D}">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1045" operator="containsText" id="{A3E8CE73-5CB0-4BCD-A8E5-8D5BC2A6F2AE}">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44" operator="containsText" id="{23173773-8203-4674-994B-AB0B4790D676}">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43" operator="containsText" id="{0760718E-FEC2-472F-A130-2C5D31CA4892}">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42" operator="containsText" id="{B68B7FB5-CA45-422C-BE6B-45C04796B52D}">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41" operator="containsText" id="{07E8FA09-7BE9-4CEB-9225-1C9EB04EFA8F}">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40" operator="containsText" id="{56BA4260-F213-499F-9481-C2AEED6B87D6}">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39" operator="containsText" id="{ED7C60AD-9539-42BC-8EED-B9E50097189C}">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38" operator="containsText" id="{679B77D4-9D44-466C-8C7B-20E35D735D5A}">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37" operator="containsText" id="{CFCC3BE5-4FF2-44D0-846E-655C18C5BFDB}">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36" operator="containsText" id="{46989D3D-FA9F-429A-A927-A207FF2C47C2}">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35" operator="containsText" id="{45FB584C-FD43-48D9-97D5-7C7EADFA23A9}">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34" operator="containsText" id="{D206959D-0690-4180-A18F-5C96C0669DA1}">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33" operator="containsText" id="{B05CAAF4-88A1-43FF-8FF0-866674F85115}">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32" operator="containsText" id="{614406D9-7937-41F3-8A19-F074708B55FE}">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31" operator="containsText" id="{0D1B1B3C-8367-4532-99B9-EE9F70731083}">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30" operator="containsText" id="{EBA21848-15FB-4706-A0F7-DC71BADB750F}">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29" operator="containsText" id="{592D7170-62A2-4B65-B597-3445F861D938}">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28" operator="containsText" id="{FA25078F-5398-4E48-84D8-E81D98DFBE22}">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27" operator="containsText" id="{90BDF4BD-F965-4CCA-B2A4-0F4216040873}">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26" operator="containsText" id="{F1884797-D49F-4E85-B8DD-6A02A118A751}">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25" operator="containsText" id="{851C986E-1900-4193-8AE4-FBF0F66A8817}">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24" operator="containsText" id="{7CAC4F23-0035-4207-896F-75F903D58C2A}">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23" operator="containsText" id="{FA0B90F1-257F-48B2-820D-86C9AF74B2C4}">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22" operator="containsText" id="{B68E0012-F55C-4017-B49F-F77BC3B71DA4}">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21" operator="containsText" id="{218831BE-AD41-40B4-B7FE-07D3B13E23A2}">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20" operator="containsText" id="{8F2B20DA-62FE-42FD-BCBE-DED1817B71EE}">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19" operator="containsText" id="{72CAE58E-D7F0-48C0-986F-57E4572C00E2}">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18" operator="containsText" id="{19EEC3F4-F764-4D93-A604-C59C31179E97}">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17" operator="containsText" id="{9A555FBE-1FD8-46C6-A99A-B6800CBBD7C3}">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16" operator="containsText" id="{DB7029D3-E411-4C64-A204-C475C2416D62}">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15" operator="containsText" id="{DB1A44FA-ADB7-4018-9A4E-98A02FC6E4C8}">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14" operator="containsText" id="{2629E6E9-A919-48C4-A784-DE027F44AB11}">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1013" operator="containsText" id="{E36E6E8E-8B40-4A00-A08E-07925AE780D1}">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12" operator="containsText" id="{43171DCB-2420-4E93-B0E7-DC1E6332BD46}">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11" operator="containsText" id="{35F811A5-8BD3-4D83-9CCE-7331749A8853}">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10" operator="containsText" id="{5C12D100-8610-46DA-B4A1-FC020E03A2C0}">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09" operator="containsText" id="{737A45F2-6D1B-4959-BA63-904479EF1455}">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08" operator="containsText" id="{E0800310-86A0-4329-B2FA-199F8D68D9A0}">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07" operator="containsText" id="{EF2CF6D3-4EA7-4E9D-AF0B-55535922F073}">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06" operator="containsText" id="{0D6E43E1-D6C1-4A4C-87DA-74E086D5D720}">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1005" operator="containsText" id="{7F47CF19-9414-46AC-9E61-08D05E36C9CE}">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04" operator="containsText" id="{31D43539-B6E1-4FA1-BE5A-D23B4ED751D9}">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03" operator="containsText" id="{F7D79708-5DC3-4D5F-82C5-8E8ADA6AFD4C}">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02" operator="containsText" id="{7167194F-8948-44C2-B4B1-9750AD570281}">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01" operator="containsText" id="{D2784A61-D8D1-4EF3-935D-ABC6931FB5DA}">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1000" operator="containsText" id="{FBFECBDA-A195-421D-8FD5-74FF1A078233}">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999" operator="containsText" id="{1DB32551-6D25-42B9-ADFA-93FF9D0BA78F}">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998" operator="containsText" id="{E5F141BD-47BC-43FD-9A82-747A630ECBA8}">
            <xm:f>NOT(ISERROR(SEARCH($K$2,H419)))</xm:f>
            <xm:f>$K$2</xm:f>
            <x14:dxf>
              <font>
                <b val="0"/>
                <i val="0"/>
                <color rgb="FFFF0000"/>
              </font>
              <numFmt numFmtId="30" formatCode="@"/>
              <fill>
                <patternFill patternType="none">
                  <bgColor auto="1"/>
                </patternFill>
              </fill>
            </x14:dxf>
          </x14:cfRule>
          <xm:sqref>H419</xm:sqref>
        </x14:conditionalFormatting>
        <x14:conditionalFormatting xmlns:xm="http://schemas.microsoft.com/office/excel/2006/main">
          <x14:cfRule type="containsText" priority="997" operator="containsText" id="{1A7AE29F-872A-48B6-9F1B-60BC37620A0A}">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96" operator="containsText" id="{7AB83080-5CE9-42A9-8C92-4051E5938EF1}">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95" operator="containsText" id="{373EC1B2-5FDD-4F52-A25A-A355F2278A3A}">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94" operator="containsText" id="{27063E87-B60A-43C8-9F81-AF95F8C759EE}">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93" operator="containsText" id="{84BAF53A-C6B1-461F-AC08-946041689249}">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92" operator="containsText" id="{0F067081-3C6A-4234-B1A1-5B380A145758}">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91" operator="containsText" id="{8B13F201-4654-4EBC-BD13-6B08DB90B8BA}">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90" operator="containsText" id="{DF69EA44-6C56-4B92-8E40-2C20CF99C84B}">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89" operator="containsText" id="{AFF4CCCC-B0E0-402D-B0D4-20FD46656085}">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88" operator="containsText" id="{ACBC7295-49F7-442A-8114-9E3044437AFC}">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87" operator="containsText" id="{27857600-B524-467D-AE0F-D2955487485F}">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86" operator="containsText" id="{1566D5A9-1DAB-4FBF-A122-7569ED8330B5}">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85" operator="containsText" id="{29FF029E-1F46-4CB8-898B-67605433A46A}">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84" operator="containsText" id="{E5FCCC8B-CBB2-4EA4-9CE3-EE381878E5F9}">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83" operator="containsText" id="{DEAE019B-2D8C-4C14-B688-0328B1AD90CF}">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82" operator="containsText" id="{65CDC67B-9339-4991-BAA5-D03488568CEF}">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81" operator="containsText" id="{F5697E54-B97A-4978-BEB9-7E5B7E4A8DAD}">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80" operator="containsText" id="{96CF1F1A-0ACB-4AE0-8DC5-22FBC9877451}">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79" operator="containsText" id="{9453C4CA-F4CF-450A-A448-0AA1FEFC642E}">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78" operator="containsText" id="{20DC8A95-006B-412C-B02F-109CE063A1BA}">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77" operator="containsText" id="{B8EA60CF-2514-4E5A-A697-AFD4416469CF}">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76" operator="containsText" id="{CD08AD12-7A65-4E37-9739-D8C8936C3E7B}">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75" operator="containsText" id="{C2BB3930-BF42-4870-9D4A-9DA4B91AE779}">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74" operator="containsText" id="{850BAA04-864F-4CA9-B884-32F6BED7F7B6}">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73" operator="containsText" id="{A8F2F042-2A6B-45EA-BDAE-DAE2518D66AD}">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72" operator="containsText" id="{6E21AEFD-1AAD-4234-9FB7-C41C4450067D}">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71" operator="containsText" id="{9B9334A0-E478-46FD-82A0-ECD13DBD9229}">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70" operator="containsText" id="{B1558EA2-6C5E-4EA7-8496-E9B455B8D70B}">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69" operator="containsText" id="{61B96F9F-8EEB-4ADE-9AF2-5F3EA7C62CE5}">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68" operator="containsText" id="{0ECCC58C-310E-4C14-86DC-FA22C65B4FC7}">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67" operator="containsText" id="{49B1982F-D43E-4708-B48E-DC16B42C9F11}">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66" operator="containsText" id="{6DE8A9F1-FC14-437E-829B-B3BA63B025D5}">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65" operator="containsText" id="{0764A3F9-F7C8-4E06-A835-6B453091F738}">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64" operator="containsText" id="{778C5023-D51C-4C52-98B3-42B8DC44C9F1}">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63" operator="containsText" id="{FAB04134-B373-477B-BB29-67C61D2B5E15}">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62" operator="containsText" id="{1B7B0F7B-92D4-4781-83AD-7CACE511E586}">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61" operator="containsText" id="{27735693-6EE8-45FB-8D8A-2793934BC9F2}">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60" operator="containsText" id="{6F7674E0-BF76-43AC-A363-970A7A4187DC}">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59" operator="containsText" id="{65AD755C-CCD9-48CE-BE80-E0A124EBB83A}">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58" operator="containsText" id="{F1E8B986-5E50-4DC7-9212-C9EF9F3DA50F}">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57" operator="containsText" id="{FE56FF7F-66C2-41D0-9573-15C6E9DC0495}">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56" operator="containsText" id="{7E9A987A-BB12-4700-BAB9-5AD1842A464D}">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55" operator="containsText" id="{EF5948BA-9C8C-49BB-A2EB-2C03DBC85B38}">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54" operator="containsText" id="{F660D0BA-0CC4-46C3-AE88-868B934FF665}">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53" operator="containsText" id="{0A10FE63-8A04-4794-9AB6-F9A0F63782CC}">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52" operator="containsText" id="{C5A5EE3D-543D-4253-B447-FCEFBDE7BD4A}">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51" operator="containsText" id="{3A30BB7B-AF14-4924-9C3F-ECAF0B166135}">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50" operator="containsText" id="{EFED9319-8A5C-438F-8EBC-B3418E9670D2}">
            <xm:f>NOT(ISERROR(SEARCH($K$2,H420)))</xm:f>
            <xm:f>$K$2</xm:f>
            <x14:dxf>
              <font>
                <b val="0"/>
                <i val="0"/>
                <color rgb="FFFF0000"/>
              </font>
              <numFmt numFmtId="30" formatCode="@"/>
              <fill>
                <patternFill patternType="none">
                  <bgColor auto="1"/>
                </patternFill>
              </fill>
            </x14:dxf>
          </x14:cfRule>
          <xm:sqref>H420</xm:sqref>
        </x14:conditionalFormatting>
        <x14:conditionalFormatting xmlns:xm="http://schemas.microsoft.com/office/excel/2006/main">
          <x14:cfRule type="containsText" priority="949" operator="containsText" id="{024D0AD3-3B28-4AD6-B780-F6ABFD84FDD2}">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48" operator="containsText" id="{B45FC9DC-AA77-48CD-9287-F8D11CB9CA39}">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47" operator="containsText" id="{2989558E-80DC-4319-A0D0-A3BDA252384F}">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46" operator="containsText" id="{51DB8901-6A33-4DBE-B422-F14E6928C70E}">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45" operator="containsText" id="{A61FA8A2-E85B-4637-8BF4-953D0724701F}">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44" operator="containsText" id="{E4D96296-5065-4103-85D6-6F49C93E219F}">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43" operator="containsText" id="{14577FA8-E2D2-4D1F-BF9C-CA590965A235}">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42" operator="containsText" id="{93A995C2-E842-4966-A910-9BDC1752F39D}">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41" operator="containsText" id="{1031C5FB-C677-43FB-8661-DFE8D0F34856}">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40" operator="containsText" id="{917A2D16-A68A-46B8-A6A8-ADDB61EB19F1}">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39" operator="containsText" id="{B6E9FFF6-084C-4FCC-8C59-8AAB2D74DB47}">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38" operator="containsText" id="{062EC8E3-DF0C-4364-92AD-DE9308E98ACC}">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37" operator="containsText" id="{811F533B-B023-44F6-B618-D0812DC02703}">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36" operator="containsText" id="{2AEA06AB-6CC8-4D36-B149-1123F183439A}">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35" operator="containsText" id="{C8C3FA8D-5EB0-45D9-9B65-FCB519086858}">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34" operator="containsText" id="{E604419A-58B1-4867-A635-12398445F11E}">
            <xm:f>NOT(ISERROR(SEARCH($K$2,H421)))</xm:f>
            <xm:f>$K$2</xm:f>
            <x14:dxf>
              <font>
                <b val="0"/>
                <i val="0"/>
                <color rgb="FFFF0000"/>
              </font>
              <numFmt numFmtId="30" formatCode="@"/>
              <fill>
                <patternFill patternType="none">
                  <bgColor auto="1"/>
                </patternFill>
              </fill>
            </x14:dxf>
          </x14:cfRule>
          <xm:sqref>H421</xm:sqref>
        </x14:conditionalFormatting>
        <x14:conditionalFormatting xmlns:xm="http://schemas.microsoft.com/office/excel/2006/main">
          <x14:cfRule type="containsText" priority="933" operator="containsText" id="{043A88E8-91C5-48AE-A802-FFC2F351141A}">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32" operator="containsText" id="{D4E71E02-7F14-43E7-8517-F3DC77C8E3B1}">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31" operator="containsText" id="{17E816C4-801F-41D5-AED1-5B72D26D43D6}">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30" operator="containsText" id="{7ED76B2B-5A70-4C23-9C26-798A5884E2D3}">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29" operator="containsText" id="{E6875DC6-4E4D-4C3C-AAD7-3EC99C238723}">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28" operator="containsText" id="{2C2BF10C-8FA1-4D80-87AC-C1AA8FCE1A7C}">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27" operator="containsText" id="{E827886E-0611-4DD9-8969-EA58F32A43E5}">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26" operator="containsText" id="{71029FC6-4F25-41A5-8E72-8F6702B25BD8}">
            <xm:f>NOT(ISERROR(SEARCH($K$2,H423)))</xm:f>
            <xm:f>$K$2</xm:f>
            <x14:dxf>
              <font>
                <b val="0"/>
                <i val="0"/>
                <color rgb="FFFF0000"/>
              </font>
              <numFmt numFmtId="30" formatCode="@"/>
              <fill>
                <patternFill patternType="none">
                  <bgColor auto="1"/>
                </patternFill>
              </fill>
            </x14:dxf>
          </x14:cfRule>
          <xm:sqref>H423</xm:sqref>
        </x14:conditionalFormatting>
        <x14:conditionalFormatting xmlns:xm="http://schemas.microsoft.com/office/excel/2006/main">
          <x14:cfRule type="containsText" priority="925" operator="containsText" id="{23708178-49C1-41AB-8634-E14D67ABF531}">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24" operator="containsText" id="{A511AC2A-4049-4A1F-8F52-A30FD04054BD}">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23" operator="containsText" id="{A6C3D676-2D27-46CC-83C3-F05841DA44EA}">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22" operator="containsText" id="{8D77BB63-B7AB-4680-9B12-64460213B037}">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21" operator="containsText" id="{B61AAF2D-7F0F-4341-B12E-3E6A088D5B6E}">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20" operator="containsText" id="{D00BC543-A225-4054-AF37-91E0453FD65B}">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9" operator="containsText" id="{DCBE0411-F25F-4836-823A-6BE1D953A3E5}">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8" operator="containsText" id="{AAD69FB3-14C0-4755-81C6-2CF8195FF583}">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7" operator="containsText" id="{98DA69A9-FE43-4C93-BB06-E9F67F400E35}">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6" operator="containsText" id="{2490B5B1-AF0B-492C-9262-FDEFC7FE1442}">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5" operator="containsText" id="{719F78A6-0BE7-43EF-B509-06FAE0D596AE}">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4" operator="containsText" id="{655B7ACD-7007-4232-B8C0-15F3617F0958}">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3" operator="containsText" id="{15CE2E7B-FA09-418B-B3D2-ADADA7B6DF43}">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2" operator="containsText" id="{2502D38D-0598-4C0A-AF5C-1BCFF09EB54F}">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1" operator="containsText" id="{83064C7E-F170-49DE-A306-238143E6C641}">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10" operator="containsText" id="{1AE8AD45-7723-4A66-9FC9-0CB67CD27785}">
            <xm:f>NOT(ISERROR(SEARCH($K$2,H433)))</xm:f>
            <xm:f>$K$2</xm:f>
            <x14:dxf>
              <font>
                <b val="0"/>
                <i val="0"/>
                <color rgb="FFFF0000"/>
              </font>
              <numFmt numFmtId="30" formatCode="@"/>
              <fill>
                <patternFill patternType="none">
                  <bgColor auto="1"/>
                </patternFill>
              </fill>
            </x14:dxf>
          </x14:cfRule>
          <xm:sqref>H433</xm:sqref>
        </x14:conditionalFormatting>
        <x14:conditionalFormatting xmlns:xm="http://schemas.microsoft.com/office/excel/2006/main">
          <x14:cfRule type="containsText" priority="908" operator="containsText" id="{E3BCB9E7-5D43-47F7-8526-95A743F6479E}">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907" operator="containsText" id="{C79D6AFC-1ABE-4B67-BFAA-C16A6C7FB828}">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906" operator="containsText" id="{7AE6034B-11A0-497E-ADA7-9F0A7AF74159}">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905" operator="containsText" id="{7FC19BCD-F8F3-4A60-81A1-4CF8AFC9CD49}">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904" operator="containsText" id="{3B4B0CDF-BAC9-49DF-94DC-C378970E1308}">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903" operator="containsText" id="{482E7CF8-1467-49B4-8EBF-E5C664440D76}">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902" operator="containsText" id="{1862686D-EAE3-41DE-B3EA-3CF3AF0A6EC9}">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901" operator="containsText" id="{264E2447-3636-4B23-BE20-E2D737AD9112}">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900" operator="containsText" id="{312066E6-B0D5-4415-907A-2A4BD4A79997}">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9" operator="containsText" id="{E1CF086D-5027-429B-AD23-175365059F57}">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8" operator="containsText" id="{F6F6D4CD-9B05-4767-98C5-8F95265AA048}">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7" operator="containsText" id="{D6344C69-6487-4E88-9554-683C92912A6C}">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6" operator="containsText" id="{BB07887A-BF57-4B66-981E-BA55F41475DB}">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5" operator="containsText" id="{40E03943-37DA-42B1-B412-6F2CFAD80962}">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4" operator="containsText" id="{210D91C0-EC11-46AF-ADC6-7F1BFB201053}">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3" operator="containsText" id="{67FAAF12-0D49-4271-A80C-BD507DA5030A}">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2" operator="containsText" id="{C3F0242E-6CA7-48EC-A6A2-C4E7F3EC2FC5}">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1" operator="containsText" id="{C5D06FA6-E2CA-422A-BA04-ADC6E3088B3C}">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90" operator="containsText" id="{6C68D5F1-24C7-4512-B717-B27A5CB5A02A}">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9" operator="containsText" id="{BC42A1EE-5458-450F-B0E5-BFAA75477C15}">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8" operator="containsText" id="{650A2971-5D61-4996-84E3-1B7ADC49518B}">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7" operator="containsText" id="{DC48D690-8279-4D68-96A4-B211CE1CBD0B}">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6" operator="containsText" id="{714FCBF6-12BC-471A-89B2-FC8DA4D14CDA}">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5" operator="containsText" id="{EC32F508-869E-403B-B0C0-15A6202A89A6}">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4" operator="containsText" id="{79550124-F7C0-4556-ADE7-6FA1CBFA2EFD}">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3" operator="containsText" id="{D5C95CB2-2563-48D5-927F-1DE7D965775B}">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2" operator="containsText" id="{4B121E3D-38B4-4658-9A2E-60186419E76D}">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1" operator="containsText" id="{948E9B81-DB50-44D4-AFC3-D77C88DBFBFE}">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80" operator="containsText" id="{1EB92518-D26E-4C0F-B58A-333EAB949178}">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9" operator="containsText" id="{E8151ED9-7486-407C-852E-5BFC0289A53E}">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8" operator="containsText" id="{6305BDD0-7A1D-4E28-8D0E-80D76F20206E}">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7" operator="containsText" id="{20A1E75B-69EF-4DA9-BB7A-21BD0A88A06A}">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6" operator="containsText" id="{31B6D843-0417-40A2-A4D3-0C813546BC81}">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5" operator="containsText" id="{636C8EEF-341C-40B5-A0A2-5DF437B3F21C}">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4" operator="containsText" id="{AA5955AD-D2CA-4D68-9674-997F17DC8494}">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3" operator="containsText" id="{2CA3717D-A554-4FD1-886B-753A843C5D80}">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2" operator="containsText" id="{7D4EC8AA-365A-4D29-B774-E495E225665F}">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1" operator="containsText" id="{51111BB7-525B-4D64-8B48-C9DACEF12E4E}">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70" operator="containsText" id="{56055BD1-58A5-4639-AE33-018C0A2B6CFF}">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9" operator="containsText" id="{7A8290F4-9FF8-4D9A-AE5B-4D84B6EC36F8}">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8" operator="containsText" id="{1C59FAA5-D1DB-48CD-8748-F6D92B08067F}">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7" operator="containsText" id="{F333E204-C9C2-427D-8761-482B2DD30930}">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6" operator="containsText" id="{A35C9C9A-562E-4A84-8043-600D42EA7F69}">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5" operator="containsText" id="{E6337487-D8E7-4D3C-97BE-3C378B216ADF}">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4" operator="containsText" id="{BB9594DC-1659-4D60-B567-63C4A19D5838}">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3" operator="containsText" id="{116814F5-38B4-4799-876D-2723043EAF07}">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2" operator="containsText" id="{17C766A2-7AB6-41C7-95DF-F1B23DEE4608}">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1" operator="containsText" id="{24871A33-168E-4330-810A-839036E49F7C}">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60" operator="containsText" id="{583CBE6A-D909-4BD6-8FB0-2C8F96F47850}">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59" operator="containsText" id="{19AA510F-1A06-42BF-AE61-5E946D1C3B30}">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58" operator="containsText" id="{1EA8AFD1-840B-45F7-8B50-5D561624E012}">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57" operator="containsText" id="{987D8273-1E9C-47DA-8A34-AB00A9AD578B}">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56" operator="containsText" id="{79594068-6EB9-4D51-9B40-6A9BDB5B81CC}">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55" operator="containsText" id="{9D75AC77-8F31-4D78-9A3F-6B488A670FB6}">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54" operator="containsText" id="{D0868AAD-5E67-4FB3-B171-947094D883F7}">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53" operator="containsText" id="{5142A09C-A9B4-445B-870A-C01B73F9745A}">
            <xm:f>NOT(ISERROR(SEARCH($K$2,H437)))</xm:f>
            <xm:f>$K$2</xm:f>
            <x14:dxf>
              <font>
                <b val="0"/>
                <i val="0"/>
                <color rgb="FFFF0000"/>
              </font>
              <numFmt numFmtId="30" formatCode="@"/>
              <fill>
                <patternFill patternType="none">
                  <bgColor auto="1"/>
                </patternFill>
              </fill>
            </x14:dxf>
          </x14:cfRule>
          <xm:sqref>H437</xm:sqref>
        </x14:conditionalFormatting>
        <x14:conditionalFormatting xmlns:xm="http://schemas.microsoft.com/office/excel/2006/main">
          <x14:cfRule type="containsText" priority="851" operator="containsText" id="{4F54E531-86E6-48C2-A11D-9C404481A8B6}">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50" operator="containsText" id="{C936A633-6BD0-435F-9F0E-DEFDA013E24F}">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9" operator="containsText" id="{9A883D19-13FA-4CD3-930A-66F9F9E37AC2}">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8" operator="containsText" id="{BD4289BA-9BAB-4E31-96AE-3C8B5780D5D2}">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7" operator="containsText" id="{0D5EDC0E-C57D-4563-B09F-35808083C507}">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6" operator="containsText" id="{3952D533-F8A5-49B2-BB18-64F3277A136C}">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5" operator="containsText" id="{84B98987-CDFB-4C7C-A3A2-5F3B459309D6}">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4" operator="containsText" id="{2F35A408-0E65-4C2E-8696-78D6C32E87D9}">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3" operator="containsText" id="{23FCD78C-1F31-4C0A-A2E9-1B2DF3ADE3E1}">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2" operator="containsText" id="{65B004FB-8AC4-4F2D-8225-E90363277EF6}">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1" operator="containsText" id="{FB741350-38E0-4BF2-9844-8FC53F49A5AA}">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40" operator="containsText" id="{8C96848B-99D9-4895-8AB0-52CD07A268FF}">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9" operator="containsText" id="{5E9DDBA3-EDEB-450E-A1AC-307543C6D51D}">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8" operator="containsText" id="{FD65894C-53A3-4855-8204-CB37E8EDE7B9}">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7" operator="containsText" id="{A669714D-469A-42E0-9B16-A70A6599B8EF}">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6" operator="containsText" id="{D9AFF9FE-AF59-4F68-85B8-777FC784AD5A}">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5" operator="containsText" id="{20F9FB1B-0667-45C8-8AB5-B20568E633C8}">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4" operator="containsText" id="{2B02D4DC-FFC2-462C-9205-8F8A02D3D511}">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3" operator="containsText" id="{6BC924A6-58E9-441E-8F8B-0D05210DC2C0}">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2" operator="containsText" id="{5570A221-EE86-43D7-A0D8-0512CA5E88A6}">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1" operator="containsText" id="{995057C4-52AC-4F9C-A0E0-5485803BBAC1}">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30" operator="containsText" id="{C6C63956-C795-4DC0-99B0-13DD5F8F6ED7}">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29" operator="containsText" id="{25EC640B-FCCC-46FD-B9D1-D59D387F1D1D}">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28" operator="containsText" id="{E09E80E2-A0A5-4A1F-8AD6-BCC094FDFC90}">
            <xm:f>NOT(ISERROR(SEARCH($K$2,H438)))</xm:f>
            <xm:f>$K$2</xm:f>
            <x14:dxf>
              <font>
                <b val="0"/>
                <i val="0"/>
                <color rgb="FFFF0000"/>
              </font>
              <numFmt numFmtId="30" formatCode="@"/>
              <fill>
                <patternFill patternType="none">
                  <bgColor auto="1"/>
                </patternFill>
              </fill>
            </x14:dxf>
          </x14:cfRule>
          <xm:sqref>H438</xm:sqref>
        </x14:conditionalFormatting>
        <x14:conditionalFormatting xmlns:xm="http://schemas.microsoft.com/office/excel/2006/main">
          <x14:cfRule type="containsText" priority="827" operator="containsText" id="{FF6CD0DB-9D37-4A58-9E76-BA2377044CD4}">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26" operator="containsText" id="{30361A3E-CEA7-4EF0-A412-1A1D8F1BAD9C}">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25" operator="containsText" id="{5D779326-888A-42CA-A1F6-BA41E2B5DCCE}">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24" operator="containsText" id="{581CFCF5-6039-4E8E-9FF8-0F57DCB64E9B}">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23" operator="containsText" id="{206A5279-1A44-41DA-8C5B-36DB3B69245B}">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22" operator="containsText" id="{718E1EBB-C14B-4CBA-8065-CCDEF92BB451}">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21" operator="containsText" id="{DF635EB0-22BA-484E-A6BC-042CE6ADDB2F}">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20" operator="containsText" id="{457A5BA4-B57A-4C40-BA06-C3FBB62CAAEC}">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19" operator="containsText" id="{B1AB75A0-8058-4EBC-A7E0-8D632DB54E26}">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18" operator="containsText" id="{BA2F8A7F-A4A0-417A-B959-4FEB504B5751}">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17" operator="containsText" id="{69F6CCE7-C9EC-4696-8E7D-B02C6013C452}">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16" operator="containsText" id="{8A9F6579-3C7F-492A-9301-E8D7A3724C69}">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15" operator="containsText" id="{22B8FB5F-8C95-4829-B434-C9EBDD901AC2}">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14" operator="containsText" id="{B8A9C2A5-C403-4D7A-9958-0848E1A1A06B}">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13" operator="containsText" id="{0648D28B-5AC5-4EEB-B2D0-596026B607FE}">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12" operator="containsText" id="{ED154476-C126-4B96-8C8C-9097DB696800}">
            <xm:f>NOT(ISERROR(SEARCH($K$2,H422)))</xm:f>
            <xm:f>$K$2</xm:f>
            <x14:dxf>
              <font>
                <b val="0"/>
                <i val="0"/>
                <color rgb="FFFF0000"/>
              </font>
              <numFmt numFmtId="30" formatCode="@"/>
              <fill>
                <patternFill patternType="none">
                  <bgColor auto="1"/>
                </patternFill>
              </fill>
            </x14:dxf>
          </x14:cfRule>
          <xm:sqref>H422</xm:sqref>
        </x14:conditionalFormatting>
        <x14:conditionalFormatting xmlns:xm="http://schemas.microsoft.com/office/excel/2006/main">
          <x14:cfRule type="containsText" priority="811" operator="containsText" id="{485D4A3B-3167-4101-AE73-883EBE02A70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10" operator="containsText" id="{BB523099-DEF3-4E63-BC9F-0C2A0E96B0D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9" operator="containsText" id="{9FBC322C-CA17-47DC-9973-651FD13CC98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8" operator="containsText" id="{C5E31C94-2639-43E7-A987-285AAFE6486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7" operator="containsText" id="{6C7C8CA0-4273-4F3E-9FED-E33510EBBC9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6" operator="containsText" id="{A8B6B7D1-1FCF-4E64-8172-E6F16DB4C047}">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5" operator="containsText" id="{672F3E95-3C59-4F55-BBE0-FFB5C80E90B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4" operator="containsText" id="{0D3AE573-7642-4CE5-86CA-AC48C3AA6F5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3" operator="containsText" id="{E8DCDF54-46D0-40E6-8DB4-BBCAEA40CAF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2" operator="containsText" id="{1CC8724D-315C-4BB5-BD8A-B58625EEC74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1" operator="containsText" id="{9D1881DB-9470-44F9-9B55-79427932CD3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800" operator="containsText" id="{613D4079-AEE7-4FD3-B584-0ADDEC00A58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9" operator="containsText" id="{C12B59B4-1C5D-4902-8A24-B9671106EC1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8" operator="containsText" id="{994205E3-2EA1-4EE8-89AD-C52CDD47F21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7" operator="containsText" id="{83BD585A-AB4C-4D3A-9BD2-180BCB744F4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6" operator="containsText" id="{24ED3C8E-017D-413A-8CC7-1904C6948F7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5" operator="containsText" id="{9849979F-C1E2-41A0-936E-8FFFF103996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4" operator="containsText" id="{7AED76F4-DDA2-475A-B1BB-93230073E5A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3" operator="containsText" id="{8F9F1304-B82F-4495-85B7-72869DEE833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2" operator="containsText" id="{4F47BACE-D850-4953-889E-7108C087302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1" operator="containsText" id="{6500DE92-F5B3-4AD8-AEB5-B33439DAC4A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90" operator="containsText" id="{A769E22E-0DD9-4FB2-85B2-ABC6187EB10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9" operator="containsText" id="{9B8C7DDB-8EA5-4761-BC8D-31902BDBE2B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8" operator="containsText" id="{6BEE7DC1-A6A1-4FCC-9FC0-66A69417E60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7" operator="containsText" id="{7267E6F2-0C9F-4573-A308-6BEDC29DF6E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6" operator="containsText" id="{EBD64734-1690-4302-911F-6DE4D4FAFA9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5" operator="containsText" id="{096BE998-2C75-4AD3-A35B-B31FC43BE6C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4" operator="containsText" id="{F67B8D76-9779-4D9F-BB59-7F66E928FC1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3" operator="containsText" id="{BBA60459-FE43-4843-86A1-AFB33706BED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2" operator="containsText" id="{B7E41121-9271-4FB8-8B1B-E289CBF3D2D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1" operator="containsText" id="{B971A17B-B308-47AC-85C2-9B2D2583EF2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80" operator="containsText" id="{F701E341-3E73-4CC6-96DD-A09D2912E7D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9" operator="containsText" id="{F0E90A67-00F4-4A94-A4C0-AA884791EEA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8" operator="containsText" id="{A0D5D675-A849-411A-8A44-B04ED4A52BA7}">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7" operator="containsText" id="{E9523D98-BB2C-42DB-B0C8-C88156E1BA5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6" operator="containsText" id="{7F06E0AA-743D-4878-A77A-92CC27A21C5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5" operator="containsText" id="{5D3FCACE-1597-4423-83B3-B247F8608F0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4" operator="containsText" id="{388FBC8E-78E2-422E-B4A2-FE6B61F8B42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3" operator="containsText" id="{AB08CD1D-1F3B-415B-929D-31FDDE1F3D0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2" operator="containsText" id="{502E5708-5F6B-48BA-8193-4BD97CB290E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1" operator="containsText" id="{CF60B33A-AA4F-403C-95EE-671B1E2ABF1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70" operator="containsText" id="{2602553D-839C-4190-94E3-B04E3759A57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9" operator="containsText" id="{A6221480-4F7F-4026-A261-313399905AE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8" operator="containsText" id="{31BE52BB-97B7-440A-A9ED-9EFBC4B92EE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7" operator="containsText" id="{DFC0CF49-484B-4ECA-BF5F-2B568A3026C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6" operator="containsText" id="{E62A63A1-D87D-42CF-B390-3661B7299C6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5" operator="containsText" id="{9EB45D02-738D-4D61-AACA-DE64DBF2A19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4" operator="containsText" id="{BC046E44-9388-4616-B0DF-2FC751F1976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3" operator="containsText" id="{9EA10B8A-6DC9-4D36-9490-9AF5986B599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2" operator="containsText" id="{9988F1FF-1DFE-496A-9689-940B7A042A6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1" operator="containsText" id="{6B45D881-07CF-47E8-9821-5C2F32E5D82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60" operator="containsText" id="{188B08CE-BC6B-4B72-AD21-3D09FA3CE39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9" operator="containsText" id="{DB03B21C-A7A1-4CB8-AA71-AB96577703D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8" operator="containsText" id="{F8ADA40B-D604-495F-99D8-454BB3A6A787}">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7" operator="containsText" id="{AC91DEEE-2C95-49E8-828A-D67927E885B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6" operator="containsText" id="{6712FCF5-A9B5-4AC8-9D27-CB1D081FBF5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5" operator="containsText" id="{30739A7A-54C7-44B7-8A1A-C6BB2FDF724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4" operator="containsText" id="{2059F3E7-B98B-438B-9A41-083F25CD811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3" operator="containsText" id="{83FA36BC-4CA7-43B6-A96E-B67834965F6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2" operator="containsText" id="{F3671678-E76D-476D-B2C2-C9C5FB496C1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1" operator="containsText" id="{CC91F3D0-332D-489A-B99C-F38D8011E2B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50" operator="containsText" id="{99C13CF1-56A8-4E68-86EB-A984869F21E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9" operator="containsText" id="{D4515E15-6FD6-4F49-86B1-BC665EDF7C5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8" operator="containsText" id="{B2A8B373-0317-4C02-84B7-496CBFE9882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7" operator="containsText" id="{C029A088-D69C-4EF2-A33A-A37DF967380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6" operator="containsText" id="{C170CF4A-51AC-4DC6-B72D-4B4ED1010D0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5" operator="containsText" id="{73E673ED-FF30-40A1-8B65-ECF19522E65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4" operator="containsText" id="{821FD222-3F68-4956-BF79-13CF0F17784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3" operator="containsText" id="{807FA0DE-3CEB-4303-B252-777C8884097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2" operator="containsText" id="{DECBBA40-D14B-4FD3-B011-B552A0AB2D8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1" operator="containsText" id="{8C1A8231-AD34-49BC-B2B0-E66D2358D8F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40" operator="containsText" id="{613616EB-CF99-48DE-AEAB-90372EEEF04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9" operator="containsText" id="{5372C274-E3B3-436B-B7FD-9459533EF51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8" operator="containsText" id="{CE434A5E-B930-4F43-92EF-4E4BA8EF6D0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7" operator="containsText" id="{D40DE567-151B-49C1-B1D3-AB185864FEA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6" operator="containsText" id="{0C9C62A8-1344-40EF-A952-BC6728E64AB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5" operator="containsText" id="{1835B14C-7CF3-4B86-9E7E-80600AB9CBB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4" operator="containsText" id="{E6E7D455-E620-4896-B793-E79F733A965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3" operator="containsText" id="{D29CCC3C-EDFF-4AED-9419-34F1897B207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2" operator="containsText" id="{158E0AE9-7280-4B87-8D30-5D4B8BCFA2B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1" operator="containsText" id="{24509D22-63DD-44C4-9B06-4F0B6396311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30" operator="containsText" id="{40A41B2C-FFCA-4FEA-A2A6-92B5A4D54C5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9" operator="containsText" id="{90E25591-3FC4-47EE-8DD5-C4DB3633EB5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8" operator="containsText" id="{827E6978-D522-4798-978D-D57B5371C0A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7" operator="containsText" id="{DB629549-B386-4106-BB88-C45856D0703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6" operator="containsText" id="{94230972-0607-4F13-9CA3-F02ED345223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5" operator="containsText" id="{B985368D-34A6-43E3-8AAD-587673848DD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4" operator="containsText" id="{45E94FF9-1159-4BB3-96A9-4DB15028F0C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3" operator="containsText" id="{C7D78B92-52CB-4DC8-B35B-82661F202AA7}">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2" operator="containsText" id="{79CDAF78-C96C-44BB-892B-37088CD2B93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1" operator="containsText" id="{00A0DDA0-0863-48B0-AC2E-2DF0CDEC2AE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20" operator="containsText" id="{CBF2BD0D-8DA0-4BF1-8D3F-5616F98D576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9" operator="containsText" id="{97131AAD-FB1C-40BC-9F12-57CF40F1A6A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8" operator="containsText" id="{84C97C9F-3C27-432D-885F-2672B2C206B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7" operator="containsText" id="{0D18B785-338E-4A55-9259-34CA869189C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6" operator="containsText" id="{A5660867-627D-45E3-AE9A-53505550777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5" operator="containsText" id="{0B6ABEA4-0889-438A-A8C1-3F647BD1E07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4" operator="containsText" id="{E0045395-8A92-4450-9716-B4CFEBB2D32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3" operator="containsText" id="{3D6A5B41-7549-43A5-8BA1-16B54BBE812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2" operator="containsText" id="{BF0994A9-F509-4D72-A345-1F30D9F0C64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1" operator="containsText" id="{E110988F-27AE-4465-8884-AE63E557E85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10" operator="containsText" id="{20B3D99D-E068-4424-B8D3-0B7CFA023EF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9" operator="containsText" id="{2D954FC4-CA40-4029-BE75-F6F2A928E4A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8" operator="containsText" id="{A2FDC776-5092-47B8-963E-315E0B20311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7" operator="containsText" id="{666E66E2-1EEB-425E-A478-2A5125128BD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6" operator="containsText" id="{80E51953-1B43-46D2-A454-BEA2C32FF18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5" operator="containsText" id="{5F70B177-5678-4D47-A9E0-BB439071AA6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4" operator="containsText" id="{36767315-4D63-4619-A608-1C84278BD3C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3" operator="containsText" id="{4169663F-6827-4A1B-A528-E2D60E997FC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2" operator="containsText" id="{DA4E2769-3693-47BC-8F63-94E4281A446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1" operator="containsText" id="{847D7A43-EA36-452B-B312-B7DECD57383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700" operator="containsText" id="{B7FBC0D0-E891-45AA-9A82-538B61A834B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9" operator="containsText" id="{5B917508-54E3-4FEC-8872-910B95A43D2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8" operator="containsText" id="{F5D79805-248D-40D3-9E17-86A4771ED9D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7" operator="containsText" id="{587F03F1-8994-4B56-804A-74B502E7B637}">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6" operator="containsText" id="{8460B72D-2E26-415B-AEAB-5E517D9D86C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5" operator="containsText" id="{0E536000-61A0-4999-B1F0-E0CB1BA682D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4" operator="containsText" id="{AE64C9CD-1CA0-43FE-824D-CF93F650322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3" operator="containsText" id="{044089B6-5567-4690-9D0E-AA261323F8D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2" operator="containsText" id="{D89F58A5-2A9E-453D-804B-9494391756F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1" operator="containsText" id="{4D467AA7-541C-41EE-9F7B-6C03FA1B94F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90" operator="containsText" id="{4A404760-24DD-46BD-B07D-0EE6803956E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9" operator="containsText" id="{DD4B7D4F-67F6-4E9A-B831-AC29334E983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8" operator="containsText" id="{5C061A49-FCF6-4C34-BBCA-837DBF7EEBD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7" operator="containsText" id="{3C72E40A-28E9-4349-AF4F-6433C071A3D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6" operator="containsText" id="{A8D2E724-843F-4DA1-8991-ACB38C1A235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5" operator="containsText" id="{ABF140DA-F90F-4386-83F6-D780CB0C106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4" operator="containsText" id="{74F3020D-F9DB-43BF-9D6D-1E1ADDADA92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3" operator="containsText" id="{365A1C8A-DE7D-466E-B486-36FBEC5D5A6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2" operator="containsText" id="{35A2EC97-2BEC-4C2C-9AB3-A9EC20298C0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1" operator="containsText" id="{D796EDCA-DA73-4BB2-835C-2E8F27E78CF7}">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80" operator="containsText" id="{66A0E05B-717C-428D-927C-208BA5B2E71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9" operator="containsText" id="{787463EB-DE07-4932-9A34-B0A558A3BFB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8" operator="containsText" id="{F89DFC20-BA41-47CA-8AD9-FB14896766E7}">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7" operator="containsText" id="{7983AE1E-1DB5-4935-9482-EE26242AC57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6" operator="containsText" id="{89152BC3-7C96-40F5-8995-C98B2527901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5" operator="containsText" id="{7C0CFE1B-BF56-4EFE-B68E-CFA8C9D85B2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4" operator="containsText" id="{37E06C67-A835-4567-9421-D2E04985E6D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3" operator="containsText" id="{38273D37-2E23-47C0-8F3A-34A8C48FE6F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2" operator="containsText" id="{11EED193-D07C-4642-94F5-AF1D37B07C1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1" operator="containsText" id="{5412F4C5-113B-4506-A94A-96D66DC1DB6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70" operator="containsText" id="{524E73CE-78E7-4E39-B1AF-759755D9F71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9" operator="containsText" id="{06659FE3-8759-46F8-8053-5BA41965209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8" operator="containsText" id="{2F6197ED-36E7-48A3-8DDC-7A903C80A1A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7" operator="containsText" id="{E3F433C0-3C53-40E6-8336-072BE7922FC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6" operator="containsText" id="{1AACA549-BA23-4D50-B724-81823967757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5" operator="containsText" id="{D7BED821-B78E-4740-9975-9EE1F7ECE61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4" operator="containsText" id="{7009475D-69AB-4478-8F85-98F6256FAB6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3" operator="containsText" id="{D1BF2623-5F09-4E06-B112-EA35C8D552B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2" operator="containsText" id="{F591A18D-6F0D-4521-A5D8-A4045B27C61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1" operator="containsText" id="{E3C3EA6C-1161-4F6D-975B-2BC5CCD33EF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60" operator="containsText" id="{4D6BF63D-5F49-4E23-9866-C33BF73C686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9" operator="containsText" id="{FF42A8D0-761F-43FC-AA78-90785B0B27E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8" operator="containsText" id="{12245B92-33B3-477A-8BBD-3BE5769F0FC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7" operator="containsText" id="{9AF9FD84-01DA-40C9-B983-48C07524DB9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6" operator="containsText" id="{B9B67788-7C0F-41AC-9F9F-BA953C42A98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5" operator="containsText" id="{C7988F7A-8F45-4CFF-AC68-8C94D9920EF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4" operator="containsText" id="{F60B7CF8-B944-4C8C-A7AF-F0335E17456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3" operator="containsText" id="{6D1E7F1A-D0CD-43A4-BD5F-8A46C49D51C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2" operator="containsText" id="{96E0469E-48A2-43D8-AA91-6300C312756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1" operator="containsText" id="{15F2C3F8-0335-443A-8ABC-BEF7EDBBF84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50" operator="containsText" id="{987F7360-2C44-4A60-9A4E-7DDFDF8808E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9" operator="containsText" id="{66085F6E-1E8D-4037-AC3A-53436BBF27A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8" operator="containsText" id="{45B0F5E5-6377-4390-BE70-C41CAB908D7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7" operator="containsText" id="{8EA114D3-E665-4032-989C-C7DFCFC5B6B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6" operator="containsText" id="{B1B447EE-9632-4200-B618-D69C99A5EFB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5" operator="containsText" id="{9BA760BE-BF35-4CF2-9222-7EA0499D077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4" operator="containsText" id="{FC04A7A1-D7F0-4D9E-9E42-9BA40BD9C50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3" operator="containsText" id="{88F13739-73D9-444E-ACA2-D1F1458D3174}">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2" operator="containsText" id="{2C22BC58-D7AE-4300-93C5-213A3848406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1" operator="containsText" id="{E2B94047-608B-44C9-9E26-72CC925CC31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40" operator="containsText" id="{AA8D1D67-7B01-4492-9909-63909F3F9D3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9" operator="containsText" id="{0844C8A3-CF20-4FBC-9137-3379FDBC63BB}">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8" operator="containsText" id="{5D388B8D-0CB8-499A-85A3-CD07964B757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7" operator="containsText" id="{85FD2302-0FBC-4E73-BA5E-9791D176FB6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6" operator="containsText" id="{3A356BB1-8A2A-4C4B-B439-C76A993171A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5" operator="containsText" id="{D62528C3-4EA8-4C42-9006-AE90C27738E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4" operator="containsText" id="{EE5C1F88-11E4-4276-A6DA-D30DC0D1503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3" operator="containsText" id="{A5223E2E-819F-4E82-A300-8CF8CCADEB0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2" operator="containsText" id="{D93EE628-F1FE-4D60-B7E2-80499ECA95C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1" operator="containsText" id="{70F11515-ED37-46E6-B050-8580E1EE15A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30" operator="containsText" id="{F57A8791-4C26-49AF-9349-E4ADA3A53C5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9" operator="containsText" id="{ABC1A5C1-6B45-490A-9227-50BF680BE6C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8" operator="containsText" id="{3602C084-30D2-4136-8426-F5AD62D7EAF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7" operator="containsText" id="{265A901B-8982-4282-8FAC-E919DB5294E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6" operator="containsText" id="{FCA3B2FF-0C1C-4892-9A18-20DB57771D1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5" operator="containsText" id="{C011F918-8FE4-4184-98C5-365C0AE8A86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4" operator="containsText" id="{A587A20C-207A-4F5B-A524-1D470DDEDBA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3" operator="containsText" id="{0B89C1B8-3EDE-4E62-9472-230476EA42D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2" operator="containsText" id="{D69F6B40-2D2D-4EEA-9A8C-1D61260E429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1" operator="containsText" id="{F77EE87E-DD4E-460B-9389-2C0E60AE98A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20" operator="containsText" id="{BCACA216-84AD-4A23-81C7-083BBE723C8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9" operator="containsText" id="{92672FAC-01C5-4FDE-A7F4-140EA52AF43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8" operator="containsText" id="{D89BA1FF-2A56-44F7-9542-43DEAD9BF5F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7" operator="containsText" id="{86F52DC0-0FF7-4C2D-8C5E-8085F946839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6" operator="containsText" id="{E8748C55-9752-4125-BAD6-5FEA65D27A7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5" operator="containsText" id="{86A1F16D-D7A8-46D9-9A74-4B8A58AD4A5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4" operator="containsText" id="{1B6CFC65-4C78-45A6-94D7-1837E92FA34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3" operator="containsText" id="{9B293BF0-3D2B-44B0-B459-C88EDA41C53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2" operator="containsText" id="{CC15C802-A96F-411A-B1B5-D70A8274740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1" operator="containsText" id="{E2BF12D4-B18A-40BB-BFB8-2B48819D5903}">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10" operator="containsText" id="{60CB9362-E5C6-4A2A-8F84-A246D233EED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9" operator="containsText" id="{1977D001-2C59-4BC0-AB5C-928DCEFBC0A7}">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8" operator="containsText" id="{4495F3C4-3A20-4CFE-9123-403E2F5125D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7" operator="containsText" id="{78299294-158D-43DD-8F3F-B2FEE4FC981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6" operator="containsText" id="{B7A85E5F-CD29-44A0-8647-7193684E316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5" operator="containsText" id="{A3052A27-86BE-4189-8BB2-9DF39B24ED45}">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4" operator="containsText" id="{41D30A21-60D0-4E01-BB04-293066A5654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3" operator="containsText" id="{EE6586D7-2029-40C3-8365-7870CACBEF9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2" operator="containsText" id="{4D5F8A5A-7D38-4AFF-927A-FCFC5D09ECC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1" operator="containsText" id="{713A9E2A-F7A6-4F71-8A2E-15C02B4F3A1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600" operator="containsText" id="{239C20E2-BE97-4B20-8D24-670ECC31250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9" operator="containsText" id="{5063F963-C030-4028-956F-F5A94FA7D72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8" operator="containsText" id="{F7FC43D4-EB56-4E4F-A6D7-DC8C7CD15472}">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7" operator="containsText" id="{70A78F4B-5852-4C38-AFE4-B864B682B57F}">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6" operator="containsText" id="{84D2636C-E234-4E3D-81D6-F9A4229ADCC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5" operator="containsText" id="{11B4B2C7-448A-4703-A5E1-4D80CCBE5B2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4" operator="containsText" id="{14785AB3-B396-4A55-8BE9-F7349634D0F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3" operator="containsText" id="{62ECF7BF-DC8E-44B4-BE55-110D05387A7D}">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2" operator="containsText" id="{481C17A9-28CE-4306-B804-9671FCE157D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1" operator="containsText" id="{10281F47-A983-4D82-B3D0-209FDB300019}">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90" operator="containsText" id="{818E5A54-1AA9-474D-8560-0DD4FFB8863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9" operator="containsText" id="{CC40A5AD-5431-4B7A-8882-2AD9A21E87EE}">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8" operator="containsText" id="{31AA1A00-81D7-4344-A829-C30E4BF4ACA6}">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7" operator="containsText" id="{2B814B79-B877-4A52-BBEF-B4C7C4A0416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6" operator="containsText" id="{258265B9-6414-4D71-B4D4-1B884A7FCA6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5" operator="containsText" id="{9E2698F5-34E7-42E6-AFC3-A95630A68EAA}">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4" operator="containsText" id="{BAC3ED73-A904-4794-9DE8-856222F17F51}">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3" operator="containsText" id="{B6C20AF9-FC8C-4679-AC3E-F8D6137344E8}">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2" operator="containsText" id="{82226CF1-7FC1-4B3D-85F8-6CFC934D2400}">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1" operator="containsText" id="{E7413897-BDEE-42AF-90E3-4CFD9B9D363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80" operator="containsText" id="{CA6FBE75-9500-44BB-96FC-B503E8F04EFC}">
            <xm:f>NOT(ISERROR(SEARCH($K$2,H477)))</xm:f>
            <xm:f>$K$2</xm:f>
            <x14:dxf>
              <font>
                <b val="0"/>
                <i val="0"/>
                <color rgb="FFFF0000"/>
              </font>
              <numFmt numFmtId="30" formatCode="@"/>
              <fill>
                <patternFill patternType="none">
                  <bgColor auto="1"/>
                </patternFill>
              </fill>
            </x14:dxf>
          </x14:cfRule>
          <xm:sqref>H477</xm:sqref>
        </x14:conditionalFormatting>
        <x14:conditionalFormatting xmlns:xm="http://schemas.microsoft.com/office/excel/2006/main">
          <x14:cfRule type="containsText" priority="579" operator="containsText" id="{53BFF79A-B2CE-42F3-A79A-CF3E5E8CAA96}">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78" operator="containsText" id="{23C894E7-6AD8-493A-A29E-066F52992D1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77" operator="containsText" id="{880FD0EA-5A8A-406D-901D-648A0E7C77D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76" operator="containsText" id="{A1A348F1-F863-4062-9F45-324B9662789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75" operator="containsText" id="{2DD95E19-7753-4E8A-966E-19157A5E3A8F}">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74" operator="containsText" id="{1B65B1ED-9F50-4122-BD98-9D6ACB4B9D84}">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73" operator="containsText" id="{EEAC28A5-00D3-45FD-A30A-5937606EC079}">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72" operator="containsText" id="{603CA618-E904-4261-B1A1-6722A81649D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71" operator="containsText" id="{BFA96B6E-9264-4D4B-A7E0-D3D61B4750A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70" operator="containsText" id="{803B450B-8AC9-437D-AA72-28E97059EE68}">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9" operator="containsText" id="{6DC19305-F4A6-4E9C-90EE-24E4554DBD6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8" operator="containsText" id="{F2AF9CDA-F4C0-42BD-997A-D4D70B6708E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7" operator="containsText" id="{1D84A6B9-F241-4181-A188-A8339E90081D}">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6" operator="containsText" id="{F360391C-3544-4BA6-81D1-5BF12CF23438}">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5" operator="containsText" id="{7FAE2D78-1AC0-4193-814D-B67E83C10EC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4" operator="containsText" id="{6AEAD0D8-287E-4D71-8DBB-311BCE725A4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3" operator="containsText" id="{50D26B50-46D8-44F2-A778-636D1B24F024}">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2" operator="containsText" id="{F82B1DF1-317F-4C57-AFFC-BECF69B62ED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1" operator="containsText" id="{9B1D70EC-E2EE-4828-914F-474E87E9F9A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60" operator="containsText" id="{108ACBC0-B2A5-4AEA-A266-16989A06DC8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9" operator="containsText" id="{BFD16665-C466-43C1-A0A4-908DBEB5B708}">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8" operator="containsText" id="{B4596FBC-069B-403F-BD04-78989131CF14}">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7" operator="containsText" id="{432FA66C-094F-4644-B46E-1D3587C9346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6" operator="containsText" id="{93F93D9F-7466-4A42-860A-25047B6C778C}">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5" operator="containsText" id="{6F19BB5A-0EBE-4215-93C7-CE2394C8863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4" operator="containsText" id="{744CC5F7-546D-4CF1-9D16-8E4142AB9E2A}">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3" operator="containsText" id="{08FDCEA5-1DA2-4D7B-959C-6D930812382E}">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2" operator="containsText" id="{7538A670-7EF7-4DE4-A714-0D249D7C9609}">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1" operator="containsText" id="{D5C7049D-3E70-467C-BF3F-91BE6636483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50" operator="containsText" id="{12B7C624-BF46-49E8-917E-B8F7D535964F}">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9" operator="containsText" id="{CB88B54A-48D6-4E8E-8F66-70D6614DAB1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8" operator="containsText" id="{98D08053-A1AF-457E-947F-3F8A05287297}">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7" operator="containsText" id="{86EB9108-7C3B-4BED-A625-FE12421BF801}">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6" operator="containsText" id="{B42344D6-74CD-4267-8095-72C8AC49331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5" operator="containsText" id="{62BCDDCA-815E-4C9D-A1B6-A9060B72B9B9}">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4" operator="containsText" id="{D8B960A6-005D-4CDD-BF02-80B4840B3B5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3" operator="containsText" id="{44C9C133-28CA-4951-B416-B5BB9E66B8D9}">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2" operator="containsText" id="{033BC90F-8B3C-4220-A1FF-2652C08A38DA}">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1" operator="containsText" id="{BE9F98C0-4581-454D-83CA-88B9B4E0A2B9}">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40" operator="containsText" id="{4F86BA92-1507-4887-B937-25D6CD360BB6}">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9" operator="containsText" id="{F618B1BD-57F0-4999-8B7F-D105C15A493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8" operator="containsText" id="{FAE1FA83-C1B6-4D14-B223-F1AEFE6F3D17}">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7" operator="containsText" id="{85DFBFAF-0500-4BA1-A2B9-01AFFE470524}">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6" operator="containsText" id="{237C4355-3241-4AE3-85B5-7AC0CA10691F}">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5" operator="containsText" id="{7525B925-E8E9-4CFD-949D-A92A2F655C1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4" operator="containsText" id="{D8E84509-E754-47C0-AFD7-7B6C937D06A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3" operator="containsText" id="{223C0EDE-65DB-4DFB-B0A4-59D14924B3B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2" operator="containsText" id="{5A0D911A-A1B2-4114-B126-03E1E8E3828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1" operator="containsText" id="{0255B6CC-D18C-4992-9E60-8F707711CB84}">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30" operator="containsText" id="{11E020E2-317A-4EE9-9B48-184BE6F76138}">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9" operator="containsText" id="{B0684D45-D02E-4F92-9B58-9D501F64525E}">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8" operator="containsText" id="{5DB3AA1B-BA91-4176-80E5-A0A8FE0E167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7" operator="containsText" id="{E9D1D871-B701-401D-B03E-62F6FF1C6BF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6" operator="containsText" id="{015C17F1-5316-4F56-9063-5BEBEC0450BF}">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5" operator="containsText" id="{72929CF6-388D-4CE8-A486-04A9CC48A4BE}">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4" operator="containsText" id="{FBE026F8-E75F-42E3-8877-79B4E2D2516D}">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3" operator="containsText" id="{1FE4995A-36E9-4EB3-89E0-3EE228955E1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2" operator="containsText" id="{D86981C2-F876-45FB-8E9A-1F25FA2520B1}">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1" operator="containsText" id="{FF47EA4C-99E7-4C62-8FF0-CF4B91DBB8F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20" operator="containsText" id="{2E99D953-D19D-4A47-9206-70885BC314E9}">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9" operator="containsText" id="{28D2D43F-606D-41E6-AC92-B823D48DE5BE}">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8" operator="containsText" id="{6DC8ED57-A948-4E09-B560-B57483AED9C0}">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7" operator="containsText" id="{9D1DA787-7901-4D0E-8725-CB651871DEAC}">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6" operator="containsText" id="{D1428D56-5BBF-41F5-879D-3642BEE2CBE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5" operator="containsText" id="{C15A9A46-6EDF-4B1E-947B-0BAB17367604}">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4" operator="containsText" id="{129EC63B-E9E0-4A60-B4E6-E109E17569DE}">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3" operator="containsText" id="{9602EB30-140B-4B8C-94EE-E6DC7AB85B3C}">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2" operator="containsText" id="{B5B20876-5E02-4D55-95E9-E14D223979F9}">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1" operator="containsText" id="{EC3409BF-F74D-4784-9529-20A252547BB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10" operator="containsText" id="{F0A33297-60CF-47C1-AEF1-118C8F2E8A90}">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9" operator="containsText" id="{682DA92F-87E1-4D55-8A32-319BFEB975C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8" operator="containsText" id="{961C94B9-3460-4CA9-9828-2E19FEA06779}">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7" operator="containsText" id="{FEBE94D2-DDD9-49AC-9277-CB57FF8B88BC}">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6" operator="containsText" id="{8EBB901F-DE20-4415-87AA-88DA70C64E4A}">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5" operator="containsText" id="{E24DEF98-6C9D-4392-B228-7E8DB808011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4" operator="containsText" id="{9225A44D-6243-4580-AA28-C8C6CBBBD888}">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3" operator="containsText" id="{9430D395-52E6-40C4-9E2E-C2D61F8F9B9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2" operator="containsText" id="{BC23BD1B-A414-478C-8B80-6BCC7158B157}">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1" operator="containsText" id="{8CE15B49-DA18-405F-A789-09EA689A5F47}">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500" operator="containsText" id="{CE0B15C0-F19E-41E8-B660-997D26D3433A}">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9" operator="containsText" id="{4754A8E8-D4D5-4622-A77D-0CACA487FDF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8" operator="containsText" id="{F871329A-7F2D-40C1-A680-925925FB33A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7" operator="containsText" id="{F197855E-F36D-4862-BE50-A07C52AD28AE}">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6" operator="containsText" id="{6FFFD351-766B-4356-AC02-AB74C4263BF9}">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5" operator="containsText" id="{D1245752-378F-4A67-AA14-51616095A5E1}">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4" operator="containsText" id="{8999E2FF-ECF0-4F35-A015-F9E62A2E71B6}">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3" operator="containsText" id="{B8DE4EB7-E76C-43E6-B402-9C3E4908B16C}">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2" operator="containsText" id="{7508DE5B-E004-4A02-A0ED-A69E69EB66EC}">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1" operator="containsText" id="{B7AF13AD-F485-436E-A7FB-D7354BF010DA}">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90" operator="containsText" id="{6B7797FA-9C0D-4CFD-806B-6BD095A942BE}">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9" operator="containsText" id="{BCD46242-E7A9-441D-9B5D-7DF3EF618FA8}">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8" operator="containsText" id="{DB2A3D34-7308-4D0F-93DE-6362B2F6E854}">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7" operator="containsText" id="{35601B29-141D-466A-98AD-EC421A70029A}">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6" operator="containsText" id="{D1BA23B4-AC15-4AA1-BA06-3C12C7A77E5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5" operator="containsText" id="{78FF4447-6756-4705-B948-9CE58AA577AD}">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4" operator="containsText" id="{71451528-F996-467E-9795-7C3E930E806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3" operator="containsText" id="{4FDF5536-1879-4A19-8DB1-7039D1E90368}">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2" operator="containsText" id="{41F1C70D-3421-477E-A781-98A7CA16A07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1" operator="containsText" id="{953A814F-EA9A-4DDF-8A71-EDEA00CD8CD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80" operator="containsText" id="{7013F4BE-6471-43B3-B402-8D8DFE8927BC}">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9" operator="containsText" id="{986DAEBC-CEAF-4B95-A7DF-47E404ACA6EC}">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8" operator="containsText" id="{D1BFF3A9-3523-4CA0-AFEE-0D9F174D4C0E}">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7" operator="containsText" id="{5C9F0528-3A40-4FAF-B1C9-B7741993D5E6}">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6" operator="containsText" id="{590F5CA4-FD96-42E4-86FC-21F360CBC377}">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5" operator="containsText" id="{C578D916-24D6-4C74-B4BB-78A10EA64E6B}">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4" operator="containsText" id="{D6CC4A8B-765F-4E6C-81B2-25A586A56B61}">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3" operator="containsText" id="{22EA0BFE-DFB6-490F-BA57-939B6C07C91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2" operator="containsText" id="{D32C2328-9220-4B2A-92C6-1B1FDF7F97ED}">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1" operator="containsText" id="{1F7DF68E-96B7-466D-848E-443328C21110}">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70" operator="containsText" id="{9DED9679-64C0-4941-9119-0815BF5773A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9" operator="containsText" id="{0C5FBF10-3980-406C-BDEC-ED3328CF6D04}">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8" operator="containsText" id="{51CD77E4-20A2-4E06-91F7-91D3FB059782}">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7" operator="containsText" id="{FE9AD993-AA26-42CC-894B-69A5D96E3FB3}">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6" operator="containsText" id="{5A37A3D8-F32B-4F56-B31D-B649B5BCE410}">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5" operator="containsText" id="{35836B88-24C3-407D-A2FA-1DD65BC83FCA}">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4" operator="containsText" id="{09B50074-670C-4B4D-AF6F-0A2A935D23A5}">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3" operator="containsText" id="{686D7A24-11AB-4999-9FBE-7119BF49F871}">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2" operator="containsText" id="{32FD03C3-0C9D-4C4D-B34C-C9AA299133DC}">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1" operator="containsText" id="{2937DAEF-EB0C-4ADB-A901-ABDF6C0D5F84}">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60" operator="containsText" id="{064238EB-E1BE-47D7-AF21-4B86B5215BEE}">
            <xm:f>NOT(ISERROR(SEARCH($K$2,H384)))</xm:f>
            <xm:f>$K$2</xm:f>
            <x14:dxf>
              <font>
                <b val="0"/>
                <i val="0"/>
                <color rgb="FFFF0000"/>
              </font>
              <numFmt numFmtId="30" formatCode="@"/>
              <fill>
                <patternFill patternType="none">
                  <bgColor auto="1"/>
                </patternFill>
              </fill>
            </x14:dxf>
          </x14:cfRule>
          <xm:sqref>H384</xm:sqref>
        </x14:conditionalFormatting>
        <x14:conditionalFormatting xmlns:xm="http://schemas.microsoft.com/office/excel/2006/main">
          <x14:cfRule type="containsText" priority="458" operator="containsText" id="{DF9139CB-D835-45DA-8A7B-8CE544689E86}">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57" operator="containsText" id="{78D5F4BB-C9F9-4DC0-84AB-EF71A866D471}">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56" operator="containsText" id="{DD79D55C-8CFA-4936-A5B0-1BA1E16CF03F}">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55" operator="containsText" id="{85C50D44-58B5-4158-8FEE-0D47309F89C9}">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54" operator="containsText" id="{43CCCB20-C59A-4641-AD86-3C929EA034C9}">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53" operator="containsText" id="{5B886EE9-AC87-4FB4-81CB-B1BFA4E5DD93}">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52" operator="containsText" id="{10BB56A3-5D74-4E3B-B4D1-1DC4F3BD71C6}">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51" operator="containsText" id="{16CCE28F-4830-4EA6-8377-169888EAFC6C}">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50" operator="containsText" id="{534AB37B-A6F2-41E7-8F42-860C437793BF}">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9" operator="containsText" id="{70EDBD74-C341-45ED-80B6-74F29D11B5F7}">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8" operator="containsText" id="{7D520FD8-B233-44AF-9E10-DC0484438179}">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7" operator="containsText" id="{13E37A38-3778-407A-BB87-D22FE3437C92}">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6" operator="containsText" id="{4315DC76-AEAD-4DE9-A431-BF1F35AD809C}">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5" operator="containsText" id="{43863AE5-B54E-4E4E-852F-1AAB28D29E48}">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4" operator="containsText" id="{BCE62199-DA68-435A-8402-62104325AB06}">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3" operator="containsText" id="{8345C40F-0356-466D-B2F8-2E8AC8652128}">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2" operator="containsText" id="{052655A3-CA12-4E68-AC49-69B932FEB95E}">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1" operator="containsText" id="{E9FD75F5-32D6-44A4-8754-42EABE9121F5}">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40" operator="containsText" id="{FBC6B027-3555-4C47-B16B-99CC32A81B25}">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9" operator="containsText" id="{B1AE6733-FE18-4A87-978E-E741D3DA3343}">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8" operator="containsText" id="{28BCE24F-0659-447A-A8A0-7A36BC988771}">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7" operator="containsText" id="{96365C81-50E7-4E84-885C-AA73070F3FFD}">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6" operator="containsText" id="{4CF8312E-2B9F-41A2-8120-3BE501D122E7}">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5" operator="containsText" id="{6758D4BC-A281-4B4C-B625-E6E6DBF69249}">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4" operator="containsText" id="{F330952B-0ACA-4BD0-A8A8-CA02DBA9F79F}">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3" operator="containsText" id="{17E71B3C-F39F-428A-9A9D-383F39140729}">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2" operator="containsText" id="{652F5BF7-660E-4A48-8C5B-8FEA4FDA2917}">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1" operator="containsText" id="{DF1FD005-3359-495B-B770-907F8E886A7B}">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30" operator="containsText" id="{903CCC87-BAE7-47A4-894B-1C3F4D210B9A}">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9" operator="containsText" id="{6FEB2040-4151-4801-9D6C-C1EAE24128B2}">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8" operator="containsText" id="{914EED1B-181A-4C9C-BF20-37BD54B08D6A}">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7" operator="containsText" id="{088F7A8E-A800-4EF5-99E0-647D8339C795}">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6" operator="containsText" id="{46EE1ED7-E809-4ABA-B434-D2EE4F5E78E2}">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5" operator="containsText" id="{5C975D29-F3E6-4F56-8F27-D633DF63F4C4}">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4" operator="containsText" id="{8CA9F4F8-BD94-487C-A13F-5E30EA766E57}">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3" operator="containsText" id="{13B1A421-74B2-436A-BEA1-0735E0770DFF}">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2" operator="containsText" id="{C9ED137F-F42B-4860-8767-6A21FABB15A1}">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1" operator="containsText" id="{F983A60C-A8F6-405A-8D4F-7F0D5234E6CE}">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20" operator="containsText" id="{C1906B06-AD5E-4E13-8D6D-3F1F884A1ECE}">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9" operator="containsText" id="{D0199EED-66A8-408A-92A7-7B9ECC9BEC8D}">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8" operator="containsText" id="{79E07390-EDA5-4381-9623-551FE8DAABE7}">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7" operator="containsText" id="{FBDCFFF5-A93F-4752-975C-A5793B2DD3AE}">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6" operator="containsText" id="{D1C7C5A8-BEE1-41D3-BCB4-FD73C43FD9F3}">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5" operator="containsText" id="{03CB07E0-13A9-47A7-9F6E-82FABAA47581}">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4" operator="containsText" id="{22C04098-28FC-4FF1-9B0C-8AAEB5BBC2E0}">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3" operator="containsText" id="{3389D328-39E1-4BE4-9663-6BEAF1F3E114}">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2" operator="containsText" id="{BF67D269-F283-4B59-9A44-7C67C96CC8A4}">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1" operator="containsText" id="{5BC25DDA-5912-4DD0-BC29-F6F4667B6839}">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10" operator="containsText" id="{4CF0CFB1-D262-4C10-8232-D596F69E258E}">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09" operator="containsText" id="{308FB5C5-7783-4D0A-939D-D5FBF0509BD1}">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08" operator="containsText" id="{2660D58C-99C0-4D06-9F7B-EADAB94C5F49}">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07" operator="containsText" id="{0DFB7611-59CD-439C-A659-7153CF3714CB}">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06" operator="containsText" id="{CD87E934-ED3C-490B-A949-BB7D75D34E91}">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05" operator="containsText" id="{D8C8FDE7-0C9D-4F87-9A18-128CD6E91E71}">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04" operator="containsText" id="{B0D60C70-4071-4099-9F6D-587636228630}">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03" operator="containsText" id="{A3095B5D-EC5B-4C65-B529-DA0D0B9228E9}">
            <xm:f>NOT(ISERROR(SEARCH($K$2,H490)))</xm:f>
            <xm:f>$K$2</xm:f>
            <x14:dxf>
              <font>
                <b val="0"/>
                <i val="0"/>
                <color rgb="FFFF0000"/>
              </font>
              <numFmt numFmtId="30" formatCode="@"/>
              <fill>
                <patternFill patternType="none">
                  <bgColor auto="1"/>
                </patternFill>
              </fill>
            </x14:dxf>
          </x14:cfRule>
          <xm:sqref>H490</xm:sqref>
        </x14:conditionalFormatting>
        <x14:conditionalFormatting xmlns:xm="http://schemas.microsoft.com/office/excel/2006/main">
          <x14:cfRule type="containsText" priority="401" operator="containsText" id="{33E5944B-BBDA-48D4-8717-AD6415A80E3D}">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400" operator="containsText" id="{F9CF6098-FE89-4823-A5EA-A68EB864CBD2}">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9" operator="containsText" id="{FFAAF39C-B15F-4B18-A233-D0613A9F0683}">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8" operator="containsText" id="{C0E619E4-A325-440B-A84D-956CF5D1F1D1}">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7" operator="containsText" id="{71593B1E-3D24-4773-BEB2-98836502B27D}">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6" operator="containsText" id="{8B86E11E-E2FB-44AE-8F33-5F4511F78822}">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5" operator="containsText" id="{0521A8FF-DDE5-420F-BE97-4D16DB046F00}">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4" operator="containsText" id="{1756CE30-599A-475B-9284-FEA00945810A}">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3" operator="containsText" id="{CAEC267F-D1D8-4FDB-8032-DA5B1894F8CA}">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2" operator="containsText" id="{6A15FA9F-F562-4E1E-B557-36E3F29A376C}">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1" operator="containsText" id="{11CAAC7D-6856-49A8-926E-6B81B4431414}">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90" operator="containsText" id="{15B746AA-6ECD-442A-88D4-365E99CDB35E}">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9" operator="containsText" id="{378746BF-FE78-426F-ABB0-A06CF002AC24}">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8" operator="containsText" id="{52AC963B-6CCE-480F-A574-2833DB7B24D3}">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7" operator="containsText" id="{311B1253-90E9-4F53-AAFB-EFC7D6034F35}">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6" operator="containsText" id="{058C6079-2E9D-405A-8F6C-FFBB1475517E}">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5" operator="containsText" id="{BCF1369B-46DF-4D95-A428-992052A6EEAE}">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4" operator="containsText" id="{120F653A-D024-4456-8429-1F34ABBC6522}">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3" operator="containsText" id="{47FF7E8E-B4F1-423B-A81E-B112C5F1B1E1}">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2" operator="containsText" id="{2F3E63DD-F307-4D3A-A6BB-CA28062CCD65}">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1" operator="containsText" id="{39A14AF4-640F-4743-B84E-1061D51CC795}">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80" operator="containsText" id="{5B06EAEA-CE2E-4BA2-A1A8-681A1E8727FC}">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9" operator="containsText" id="{EF5226A0-6B0E-47F6-80EB-026339B978C5}">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8" operator="containsText" id="{4B2B4C7A-30D7-49AE-9837-A10B94B45A2F}">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7" operator="containsText" id="{E4436019-95CE-43A2-8BF3-9AAFF2B9D373}">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6" operator="containsText" id="{1F432ECA-E684-4F71-A063-B46DD1A52581}">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5" operator="containsText" id="{0319CC74-392F-42EC-AF6E-3EC62AE9014D}">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4" operator="containsText" id="{6C4C358B-9D23-42FA-B682-7BEA692652F8}">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3" operator="containsText" id="{0A8337C0-644D-460C-862C-8858058BDE0E}">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2" operator="containsText" id="{19382A40-398F-4F64-BFB6-5C6D55E17F9B}">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1" operator="containsText" id="{05875E41-3B8D-426E-B598-C8DAB67A0F3B}">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70" operator="containsText" id="{74D931C4-B62A-454D-A2B7-FECCD7BC3842}">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9" operator="containsText" id="{112C5B52-88D0-41FD-BB00-BF75C1A1FE88}">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8" operator="containsText" id="{C037D7C2-24B4-498F-BFBD-9C102BC25E55}">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7" operator="containsText" id="{76946740-80F8-437B-8D7D-E6D70248C33E}">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6" operator="containsText" id="{3BE3030B-38F9-4869-A8F4-09F6A4A1CBEF}">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5" operator="containsText" id="{5C18BFA6-1D6F-4322-AD55-D4192825FEBA}">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4" operator="containsText" id="{A8399143-AB44-4C7D-8BF0-78E010CE527C}">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3" operator="containsText" id="{C07A98D3-EE9F-4B17-81E6-A24261CAFA6B}">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2" operator="containsText" id="{A2F19B9B-414A-4023-BA55-B7772CFDED17}">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1" operator="containsText" id="{A69CF416-DEF5-4386-9D0D-23C83FD8E036}">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60" operator="containsText" id="{4480525E-DB0C-4359-981F-DC8FB7B4BC0E}">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9" operator="containsText" id="{39E666D9-3DD7-4342-9BCC-DFCA15595209}">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8" operator="containsText" id="{08317BEB-2B06-4E87-8572-36226BAE6484}">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7" operator="containsText" id="{EF8EB71B-9D73-4B32-9ECC-FDA7FD69B4FB}">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6" operator="containsText" id="{B7B68546-3F1B-4428-9C3F-CF44AB114CCB}">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5" operator="containsText" id="{7BAB1A6E-D5AE-4345-B091-0FD7D5B01CD7}">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4" operator="containsText" id="{B4B64837-9C92-4D1E-BF89-21772F18C90F}">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3" operator="containsText" id="{BA3FF8EE-D8D0-4D0B-BBEE-D0654C0D394B}">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2" operator="containsText" id="{517156AD-4EA4-48BC-8B40-B901F9758235}">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1" operator="containsText" id="{C5E7CFEA-903A-4461-B27B-A62B88010ADD}">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50" operator="containsText" id="{FA4C656B-735F-4B9C-8310-543C97257D38}">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49" operator="containsText" id="{C9314700-2722-43D6-88C0-40DA8040F3A9}">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48" operator="containsText" id="{F6B7DBC0-9C9E-4831-85A4-80982035B17F}">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47" operator="containsText" id="{8621053C-846E-43F9-9453-1C9946BE79B0}">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346" operator="containsText" id="{11B60B0C-541D-4222-9374-628D6F57E444}">
            <xm:f>NOT(ISERROR(SEARCH($K$2,H491)))</xm:f>
            <xm:f>$K$2</xm:f>
            <x14:dxf>
              <font>
                <b val="0"/>
                <i val="0"/>
                <color rgb="FFFF0000"/>
              </font>
              <numFmt numFmtId="30" formatCode="@"/>
              <fill>
                <patternFill patternType="none">
                  <bgColor auto="1"/>
                </patternFill>
              </fill>
            </x14:dxf>
          </x14:cfRule>
          <xm:sqref>H491:H502</xm:sqref>
        </x14:conditionalFormatting>
        <x14:conditionalFormatting xmlns:xm="http://schemas.microsoft.com/office/excel/2006/main">
          <x14:cfRule type="containsText" priority="289" operator="containsText" id="{34524D5C-473A-43A0-83B2-A06D46A79B1E}">
            <xm:f>NOT(ISERROR(SEARCH($K$2,H574)))</xm:f>
            <xm:f>$K$2</xm:f>
            <x14:dxf>
              <font>
                <b val="0"/>
                <i val="0"/>
                <color rgb="FFFF0000"/>
              </font>
              <numFmt numFmtId="30" formatCode="@"/>
              <fill>
                <patternFill patternType="none">
                  <bgColor auto="1"/>
                </patternFill>
              </fill>
            </x14:dxf>
          </x14:cfRule>
          <xm:sqref>H574</xm:sqref>
        </x14:conditionalFormatting>
        <x14:conditionalFormatting xmlns:xm="http://schemas.microsoft.com/office/excel/2006/main">
          <x14:cfRule type="containsText" priority="287" operator="containsText" id="{C93074BD-AC0F-455D-8B96-8155F0BBD2AD}">
            <xm:f>NOT(ISERROR(SEARCH($K$2,H575)))</xm:f>
            <xm:f>$K$2</xm:f>
            <x14:dxf>
              <font>
                <b val="0"/>
                <i val="0"/>
                <color rgb="FFFF0000"/>
              </font>
              <numFmt numFmtId="30" formatCode="@"/>
              <fill>
                <patternFill patternType="none">
                  <bgColor auto="1"/>
                </patternFill>
              </fill>
            </x14:dxf>
          </x14:cfRule>
          <xm:sqref>H575:H578</xm:sqref>
        </x14:conditionalFormatting>
        <x14:conditionalFormatting xmlns:xm="http://schemas.microsoft.com/office/excel/2006/main">
          <x14:cfRule type="containsText" priority="286" operator="containsText" id="{3170F1CE-19DF-475A-8ACE-B025C622E16B}">
            <xm:f>NOT(ISERROR(SEARCH($K$2,H579)))</xm:f>
            <xm:f>$K$2</xm:f>
            <x14:dxf>
              <font>
                <b val="0"/>
                <i val="0"/>
                <color rgb="FFFF0000"/>
              </font>
              <numFmt numFmtId="30" formatCode="@"/>
              <fill>
                <patternFill patternType="none">
                  <bgColor auto="1"/>
                </patternFill>
              </fill>
            </x14:dxf>
          </x14:cfRule>
          <xm:sqref>H579:H584</xm:sqref>
        </x14:conditionalFormatting>
        <x14:conditionalFormatting xmlns:xm="http://schemas.microsoft.com/office/excel/2006/main">
          <x14:cfRule type="containsText" priority="285" operator="containsText" id="{3C62061F-CC57-48F0-95B5-D7BAAEDA4FFB}">
            <xm:f>NOT(ISERROR(SEARCH($K$2,H604)))</xm:f>
            <xm:f>$K$2</xm:f>
            <x14:dxf>
              <font>
                <b val="0"/>
                <i val="0"/>
                <color rgb="FFFF0000"/>
              </font>
              <numFmt numFmtId="30" formatCode="@"/>
              <fill>
                <patternFill patternType="none">
                  <bgColor auto="1"/>
                </patternFill>
              </fill>
            </x14:dxf>
          </x14:cfRule>
          <xm:sqref>H604</xm:sqref>
        </x14:conditionalFormatting>
        <x14:conditionalFormatting xmlns:xm="http://schemas.microsoft.com/office/excel/2006/main">
          <x14:cfRule type="containsText" priority="284" operator="containsText" id="{7300D325-565E-46C6-B6DE-063F3C49655A}">
            <xm:f>NOT(ISERROR(SEARCH($K$2,H605)))</xm:f>
            <xm:f>$K$2</xm:f>
            <x14:dxf>
              <font>
                <b val="0"/>
                <i val="0"/>
                <color rgb="FFFF0000"/>
              </font>
              <numFmt numFmtId="30" formatCode="@"/>
              <fill>
                <patternFill patternType="none">
                  <bgColor auto="1"/>
                </patternFill>
              </fill>
            </x14:dxf>
          </x14:cfRule>
          <xm:sqref>H605</xm:sqref>
        </x14:conditionalFormatting>
        <x14:conditionalFormatting xmlns:xm="http://schemas.microsoft.com/office/excel/2006/main">
          <x14:cfRule type="containsText" priority="274" operator="containsText" id="{DF048660-660B-4CF8-BF30-BC29EA56D28A}">
            <xm:f>NOT(ISERROR(SEARCH($K$2,H609)))</xm:f>
            <xm:f>$K$2</xm:f>
            <x14:dxf>
              <font>
                <b val="0"/>
                <i val="0"/>
                <color rgb="FFFF0000"/>
              </font>
              <numFmt numFmtId="30" formatCode="@"/>
              <fill>
                <patternFill patternType="none">
                  <bgColor auto="1"/>
                </patternFill>
              </fill>
            </x14:dxf>
          </x14:cfRule>
          <xm:sqref>H609:H612</xm:sqref>
        </x14:conditionalFormatting>
        <x14:conditionalFormatting xmlns:xm="http://schemas.microsoft.com/office/excel/2006/main">
          <x14:cfRule type="containsText" priority="272" operator="containsText" id="{10DD430B-28D2-4377-AF6E-5950421DD6C9}">
            <xm:f>NOT(ISERROR(SEARCH($K$2,H613)))</xm:f>
            <xm:f>$K$2</xm:f>
            <x14:dxf>
              <font>
                <b val="0"/>
                <i val="0"/>
                <color rgb="FFFF0000"/>
              </font>
              <numFmt numFmtId="30" formatCode="@"/>
              <fill>
                <patternFill patternType="none">
                  <bgColor auto="1"/>
                </patternFill>
              </fill>
            </x14:dxf>
          </x14:cfRule>
          <xm:sqref>H613</xm:sqref>
        </x14:conditionalFormatting>
        <x14:conditionalFormatting xmlns:xm="http://schemas.microsoft.com/office/excel/2006/main">
          <x14:cfRule type="containsText" priority="270" operator="containsText" id="{207EE79D-17F3-4270-9ABD-843C7C088270}">
            <xm:f>NOT(ISERROR(SEARCH($K$2,H614)))</xm:f>
            <xm:f>$K$2</xm:f>
            <x14:dxf>
              <font>
                <b val="0"/>
                <i val="0"/>
                <color rgb="FFFF0000"/>
              </font>
              <numFmt numFmtId="30" formatCode="@"/>
              <fill>
                <patternFill patternType="none">
                  <bgColor auto="1"/>
                </patternFill>
              </fill>
            </x14:dxf>
          </x14:cfRule>
          <xm:sqref>H614:H621 H627:H628</xm:sqref>
        </x14:conditionalFormatting>
        <x14:conditionalFormatting xmlns:xm="http://schemas.microsoft.com/office/excel/2006/main">
          <x14:cfRule type="containsText" priority="268" operator="containsText" id="{2BA29618-CCC1-4803-A493-1E5956CF25E2}">
            <xm:f>NOT(ISERROR(SEARCH($K$2,H661)))</xm:f>
            <xm:f>$K$2</xm:f>
            <x14:dxf>
              <font>
                <b val="0"/>
                <i val="0"/>
                <color rgb="FFFF0000"/>
              </font>
              <numFmt numFmtId="30" formatCode="@"/>
              <fill>
                <patternFill patternType="none">
                  <bgColor auto="1"/>
                </patternFill>
              </fill>
            </x14:dxf>
          </x14:cfRule>
          <xm:sqref>H661:H662 H666</xm:sqref>
        </x14:conditionalFormatting>
        <x14:conditionalFormatting xmlns:xm="http://schemas.microsoft.com/office/excel/2006/main">
          <x14:cfRule type="containsText" priority="265" operator="containsText" id="{DC036B18-77B9-40C3-A046-02B8538BC9B6}">
            <xm:f>NOT(ISERROR(SEARCH($K$2,H626)))</xm:f>
            <xm:f>$K$2</xm:f>
            <x14:dxf>
              <font>
                <b val="0"/>
                <i val="0"/>
                <color rgb="FFFF0000"/>
              </font>
              <numFmt numFmtId="30" formatCode="@"/>
              <fill>
                <patternFill patternType="none">
                  <bgColor auto="1"/>
                </patternFill>
              </fill>
            </x14:dxf>
          </x14:cfRule>
          <xm:sqref>H626</xm:sqref>
        </x14:conditionalFormatting>
        <x14:conditionalFormatting xmlns:xm="http://schemas.microsoft.com/office/excel/2006/main">
          <x14:cfRule type="containsText" priority="264" operator="containsText" id="{E4D86B6A-6B41-4871-8A98-39BB1182AB55}">
            <xm:f>NOT(ISERROR(SEARCH($K$2,H622)))</xm:f>
            <xm:f>$K$2</xm:f>
            <x14:dxf>
              <font>
                <b val="0"/>
                <i val="0"/>
                <color rgb="FFFF0000"/>
              </font>
              <numFmt numFmtId="30" formatCode="@"/>
              <fill>
                <patternFill patternType="none">
                  <bgColor auto="1"/>
                </patternFill>
              </fill>
            </x14:dxf>
          </x14:cfRule>
          <xm:sqref>H622:H623</xm:sqref>
        </x14:conditionalFormatting>
        <x14:conditionalFormatting xmlns:xm="http://schemas.microsoft.com/office/excel/2006/main">
          <x14:cfRule type="containsText" priority="263" operator="containsText" id="{AE892C1F-CD61-4F4D-A3A9-8A693D96367A}">
            <xm:f>NOT(ISERROR(SEARCH($K$2,H624)))</xm:f>
            <xm:f>$K$2</xm:f>
            <x14:dxf>
              <font>
                <b val="0"/>
                <i val="0"/>
                <color rgb="FFFF0000"/>
              </font>
              <numFmt numFmtId="30" formatCode="@"/>
              <fill>
                <patternFill patternType="none">
                  <bgColor auto="1"/>
                </patternFill>
              </fill>
            </x14:dxf>
          </x14:cfRule>
          <xm:sqref>H624:H625</xm:sqref>
        </x14:conditionalFormatting>
        <x14:conditionalFormatting xmlns:xm="http://schemas.microsoft.com/office/excel/2006/main">
          <x14:cfRule type="containsText" priority="262" operator="containsText" id="{7E918DCD-C55B-41E7-B96F-25F55C1F0C3E}">
            <xm:f>NOT(ISERROR(SEARCH($K$2,H650)))</xm:f>
            <xm:f>$K$2</xm:f>
            <x14:dxf>
              <font>
                <b val="0"/>
                <i val="0"/>
                <color rgb="FFFF0000"/>
              </font>
              <numFmt numFmtId="30" formatCode="@"/>
              <fill>
                <patternFill patternType="none">
                  <bgColor auto="1"/>
                </patternFill>
              </fill>
            </x14:dxf>
          </x14:cfRule>
          <xm:sqref>H660 H650:H658</xm:sqref>
        </x14:conditionalFormatting>
        <x14:conditionalFormatting xmlns:xm="http://schemas.microsoft.com/office/excel/2006/main">
          <x14:cfRule type="containsText" priority="260" operator="containsText" id="{999F1B2C-A832-4A3F-B1BB-2F90B2BCB04A}">
            <xm:f>NOT(ISERROR(SEARCH($K$2,H646)))</xm:f>
            <xm:f>$K$2</xm:f>
            <x14:dxf>
              <font>
                <b val="0"/>
                <i val="0"/>
                <color rgb="FFFF0000"/>
              </font>
              <numFmt numFmtId="30" formatCode="@"/>
              <fill>
                <patternFill patternType="none">
                  <bgColor auto="1"/>
                </patternFill>
              </fill>
            </x14:dxf>
          </x14:cfRule>
          <xm:sqref>H646</xm:sqref>
        </x14:conditionalFormatting>
        <x14:conditionalFormatting xmlns:xm="http://schemas.microsoft.com/office/excel/2006/main">
          <x14:cfRule type="containsText" priority="259" operator="containsText" id="{EB256C73-8365-4ABB-BF49-E84B07F3A769}">
            <xm:f>NOT(ISERROR(SEARCH($K$2,H659)))</xm:f>
            <xm:f>$K$2</xm:f>
            <x14:dxf>
              <font>
                <b val="0"/>
                <i val="0"/>
                <color rgb="FFFF0000"/>
              </font>
              <numFmt numFmtId="30" formatCode="@"/>
              <fill>
                <patternFill patternType="none">
                  <bgColor auto="1"/>
                </patternFill>
              </fill>
            </x14:dxf>
          </x14:cfRule>
          <xm:sqref>H659</xm:sqref>
        </x14:conditionalFormatting>
        <x14:conditionalFormatting xmlns:xm="http://schemas.microsoft.com/office/excel/2006/main">
          <x14:cfRule type="containsText" priority="253" operator="containsText" id="{CC8A2477-7DBE-4225-804F-ED4C2A34326F}">
            <xm:f>NOT(ISERROR(SEARCH($K$2,H663)))</xm:f>
            <xm:f>$K$2</xm:f>
            <x14:dxf>
              <font>
                <b val="0"/>
                <i val="0"/>
                <color rgb="FFFF0000"/>
              </font>
              <numFmt numFmtId="30" formatCode="@"/>
              <fill>
                <patternFill patternType="none">
                  <bgColor auto="1"/>
                </patternFill>
              </fill>
            </x14:dxf>
          </x14:cfRule>
          <xm:sqref>H663:H665</xm:sqref>
        </x14:conditionalFormatting>
        <x14:conditionalFormatting xmlns:xm="http://schemas.microsoft.com/office/excel/2006/main">
          <x14:cfRule type="containsText" priority="251" operator="containsText" id="{8285435B-99A3-4890-A054-582C4C1A41A1}">
            <xm:f>NOT(ISERROR(SEARCH($K$2,H667)))</xm:f>
            <xm:f>$K$2</xm:f>
            <x14:dxf>
              <font>
                <b val="0"/>
                <i val="0"/>
                <color rgb="FFFF0000"/>
              </font>
              <numFmt numFmtId="30" formatCode="@"/>
              <fill>
                <patternFill patternType="none">
                  <bgColor auto="1"/>
                </patternFill>
              </fill>
            </x14:dxf>
          </x14:cfRule>
          <xm:sqref>H667:H675 H678:H682</xm:sqref>
        </x14:conditionalFormatting>
        <x14:conditionalFormatting xmlns:xm="http://schemas.microsoft.com/office/excel/2006/main">
          <x14:cfRule type="containsText" priority="249" operator="containsText" id="{0AFEEAF1-B294-48B1-8C65-2E34CDA0FD04}">
            <xm:f>NOT(ISERROR(SEARCH($K$2,H694)))</xm:f>
            <xm:f>$K$2</xm:f>
            <x14:dxf>
              <font>
                <b val="0"/>
                <i val="0"/>
                <color rgb="FFFF0000"/>
              </font>
              <numFmt numFmtId="30" formatCode="@"/>
              <fill>
                <patternFill patternType="none">
                  <bgColor auto="1"/>
                </patternFill>
              </fill>
            </x14:dxf>
          </x14:cfRule>
          <xm:sqref>H694 H698</xm:sqref>
        </x14:conditionalFormatting>
        <x14:conditionalFormatting xmlns:xm="http://schemas.microsoft.com/office/excel/2006/main">
          <x14:cfRule type="containsText" priority="247" operator="containsText" id="{40011B33-6F60-444C-A8B1-85B3FA85728C}">
            <xm:f>NOT(ISERROR(SEARCH($K$2,H676)))</xm:f>
            <xm:f>$K$2</xm:f>
            <x14:dxf>
              <font>
                <b val="0"/>
                <i val="0"/>
                <color rgb="FFFF0000"/>
              </font>
              <numFmt numFmtId="30" formatCode="@"/>
              <fill>
                <patternFill patternType="none">
                  <bgColor auto="1"/>
                </patternFill>
              </fill>
            </x14:dxf>
          </x14:cfRule>
          <xm:sqref>H676:H677</xm:sqref>
        </x14:conditionalFormatting>
        <x14:conditionalFormatting xmlns:xm="http://schemas.microsoft.com/office/excel/2006/main">
          <x14:cfRule type="containsText" priority="246" operator="containsText" id="{9B823300-3BA6-4074-B3B7-834FF0E82BCA}">
            <xm:f>NOT(ISERROR(SEARCH($K$2,H687)))</xm:f>
            <xm:f>$K$2</xm:f>
            <x14:dxf>
              <font>
                <b val="0"/>
                <i val="0"/>
                <color rgb="FFFF0000"/>
              </font>
              <numFmt numFmtId="30" formatCode="@"/>
              <fill>
                <patternFill patternType="none">
                  <bgColor auto="1"/>
                </patternFill>
              </fill>
            </x14:dxf>
          </x14:cfRule>
          <xm:sqref>H687</xm:sqref>
        </x14:conditionalFormatting>
        <x14:conditionalFormatting xmlns:xm="http://schemas.microsoft.com/office/excel/2006/main">
          <x14:cfRule type="containsText" priority="237" operator="containsText" id="{921F6C7D-E399-44AC-9FAE-815D1045AB76}">
            <xm:f>NOT(ISERROR(SEARCH($K$2,H690)))</xm:f>
            <xm:f>$K$2</xm:f>
            <x14:dxf>
              <font>
                <b val="0"/>
                <i val="0"/>
                <color rgb="FFFF0000"/>
              </font>
              <numFmt numFmtId="30" formatCode="@"/>
              <fill>
                <patternFill patternType="none">
                  <bgColor auto="1"/>
                </patternFill>
              </fill>
            </x14:dxf>
          </x14:cfRule>
          <xm:sqref>H690</xm:sqref>
        </x14:conditionalFormatting>
        <x14:conditionalFormatting xmlns:xm="http://schemas.microsoft.com/office/excel/2006/main">
          <x14:cfRule type="containsText" priority="235" operator="containsText" id="{37C47030-4961-473A-91BE-ABE841E87766}">
            <xm:f>NOT(ISERROR(SEARCH($K$2,H691)))</xm:f>
            <xm:f>$K$2</xm:f>
            <x14:dxf>
              <font>
                <b val="0"/>
                <i val="0"/>
                <color rgb="FFFF0000"/>
              </font>
              <numFmt numFmtId="30" formatCode="@"/>
              <fill>
                <patternFill patternType="none">
                  <bgColor auto="1"/>
                </patternFill>
              </fill>
            </x14:dxf>
          </x14:cfRule>
          <xm:sqref>H691</xm:sqref>
        </x14:conditionalFormatting>
        <x14:conditionalFormatting xmlns:xm="http://schemas.microsoft.com/office/excel/2006/main">
          <x14:cfRule type="containsText" priority="231" operator="containsText" id="{14D6461D-06C9-403A-BF9D-C338A8477F45}">
            <xm:f>NOT(ISERROR(SEARCH($K$2,H683)))</xm:f>
            <xm:f>$K$2</xm:f>
            <x14:dxf>
              <font>
                <b val="0"/>
                <i val="0"/>
                <color rgb="FFFF0000"/>
              </font>
              <numFmt numFmtId="30" formatCode="@"/>
              <fill>
                <patternFill patternType="none">
                  <bgColor auto="1"/>
                </patternFill>
              </fill>
            </x14:dxf>
          </x14:cfRule>
          <xm:sqref>H683</xm:sqref>
        </x14:conditionalFormatting>
        <x14:conditionalFormatting xmlns:xm="http://schemas.microsoft.com/office/excel/2006/main">
          <x14:cfRule type="containsText" priority="229" operator="containsText" id="{FD0D21D4-58B5-47FF-8B23-BF54E4B107AF}">
            <xm:f>NOT(ISERROR(SEARCH($K$2,H685)))</xm:f>
            <xm:f>$K$2</xm:f>
            <x14:dxf>
              <font>
                <b val="0"/>
                <i val="0"/>
                <color rgb="FFFF0000"/>
              </font>
              <numFmt numFmtId="30" formatCode="@"/>
              <fill>
                <patternFill patternType="none">
                  <bgColor auto="1"/>
                </patternFill>
              </fill>
            </x14:dxf>
          </x14:cfRule>
          <xm:sqref>H685:H686</xm:sqref>
        </x14:conditionalFormatting>
        <x14:conditionalFormatting xmlns:xm="http://schemas.microsoft.com/office/excel/2006/main">
          <x14:cfRule type="containsText" priority="232" operator="containsText" id="{96D98A54-22F8-4028-93FE-A201F09A1AB1}">
            <xm:f>NOT(ISERROR(SEARCH($K$2,H695)))</xm:f>
            <xm:f>$K$2</xm:f>
            <x14:dxf>
              <font>
                <b val="0"/>
                <i val="0"/>
                <color rgb="FFFF0000"/>
              </font>
              <numFmt numFmtId="30" formatCode="@"/>
              <fill>
                <patternFill patternType="none">
                  <bgColor auto="1"/>
                </patternFill>
              </fill>
            </x14:dxf>
          </x14:cfRule>
          <xm:sqref>H695:H696</xm:sqref>
        </x14:conditionalFormatting>
        <x14:conditionalFormatting xmlns:xm="http://schemas.microsoft.com/office/excel/2006/main">
          <x14:cfRule type="containsText" priority="230" operator="containsText" id="{838EF8FF-26D7-4BCA-84A2-2A138942D0FF}">
            <xm:f>NOT(ISERROR(SEARCH($K$2,H684)))</xm:f>
            <xm:f>$K$2</xm:f>
            <x14:dxf>
              <font>
                <b val="0"/>
                <i val="0"/>
                <color rgb="FFFF0000"/>
              </font>
              <numFmt numFmtId="30" formatCode="@"/>
              <fill>
                <patternFill patternType="none">
                  <bgColor auto="1"/>
                </patternFill>
              </fill>
            </x14:dxf>
          </x14:cfRule>
          <xm:sqref>H684</xm:sqref>
        </x14:conditionalFormatting>
        <x14:conditionalFormatting xmlns:xm="http://schemas.microsoft.com/office/excel/2006/main">
          <x14:cfRule type="containsText" priority="228" operator="containsText" id="{646EB87F-E374-4A9B-851F-F0397B09F33F}">
            <xm:f>NOT(ISERROR(SEARCH($K$2,H693)))</xm:f>
            <xm:f>$K$2</xm:f>
            <x14:dxf>
              <font>
                <b val="0"/>
                <i val="0"/>
                <color rgb="FFFF0000"/>
              </font>
              <numFmt numFmtId="30" formatCode="@"/>
              <fill>
                <patternFill patternType="none">
                  <bgColor auto="1"/>
                </patternFill>
              </fill>
            </x14:dxf>
          </x14:cfRule>
          <xm:sqref>H693</xm:sqref>
        </x14:conditionalFormatting>
        <x14:conditionalFormatting xmlns:xm="http://schemas.microsoft.com/office/excel/2006/main">
          <x14:cfRule type="containsText" priority="227" operator="containsText" id="{E7A9D4B7-33B0-4DE4-A913-AB4E6729125D}">
            <xm:f>NOT(ISERROR(SEARCH($K$2,H692)))</xm:f>
            <xm:f>$K$2</xm:f>
            <x14:dxf>
              <font>
                <b val="0"/>
                <i val="0"/>
                <color rgb="FFFF0000"/>
              </font>
              <numFmt numFmtId="30" formatCode="@"/>
              <fill>
                <patternFill patternType="none">
                  <bgColor auto="1"/>
                </patternFill>
              </fill>
            </x14:dxf>
          </x14:cfRule>
          <xm:sqref>H692</xm:sqref>
        </x14:conditionalFormatting>
        <x14:conditionalFormatting xmlns:xm="http://schemas.microsoft.com/office/excel/2006/main">
          <x14:cfRule type="containsText" priority="226" operator="containsText" id="{FAA578D6-3B59-4BA8-BADC-101B16A3E3EC}">
            <xm:f>NOT(ISERROR(SEARCH($K$2,H688)))</xm:f>
            <xm:f>$K$2</xm:f>
            <x14:dxf>
              <font>
                <b val="0"/>
                <i val="0"/>
                <color rgb="FFFF0000"/>
              </font>
              <numFmt numFmtId="30" formatCode="@"/>
              <fill>
                <patternFill patternType="none">
                  <bgColor auto="1"/>
                </patternFill>
              </fill>
            </x14:dxf>
          </x14:cfRule>
          <xm:sqref>H688</xm:sqref>
        </x14:conditionalFormatting>
        <x14:conditionalFormatting xmlns:xm="http://schemas.microsoft.com/office/excel/2006/main">
          <x14:cfRule type="containsText" priority="225" operator="containsText" id="{BECF18EB-86CC-42CF-B1C7-A2EC373000C4}">
            <xm:f>NOT(ISERROR(SEARCH($K$2,H689)))</xm:f>
            <xm:f>$K$2</xm:f>
            <x14:dxf>
              <font>
                <b val="0"/>
                <i val="0"/>
                <color rgb="FFFF0000"/>
              </font>
              <numFmt numFmtId="30" formatCode="@"/>
              <fill>
                <patternFill patternType="none">
                  <bgColor auto="1"/>
                </patternFill>
              </fill>
            </x14:dxf>
          </x14:cfRule>
          <xm:sqref>H689</xm:sqref>
        </x14:conditionalFormatting>
        <x14:conditionalFormatting xmlns:xm="http://schemas.microsoft.com/office/excel/2006/main">
          <x14:cfRule type="containsText" priority="223" operator="containsText" id="{5CA30984-73C0-4D2C-B501-D9CFDD17DB48}">
            <xm:f>NOT(ISERROR(SEARCH($K$2,H697)))</xm:f>
            <xm:f>$K$2</xm:f>
            <x14:dxf>
              <font>
                <b val="0"/>
                <i val="0"/>
                <color rgb="FFFF0000"/>
              </font>
              <numFmt numFmtId="30" formatCode="@"/>
              <fill>
                <patternFill patternType="none">
                  <bgColor auto="1"/>
                </patternFill>
              </fill>
            </x14:dxf>
          </x14:cfRule>
          <xm:sqref>H697</xm:sqref>
        </x14:conditionalFormatting>
        <x14:conditionalFormatting xmlns:xm="http://schemas.microsoft.com/office/excel/2006/main">
          <x14:cfRule type="containsText" priority="221" operator="containsText" id="{2D48340B-8C21-4B62-BD9A-3F1B8ECF615D}">
            <xm:f>NOT(ISERROR(SEARCH($K$2,H697)))</xm:f>
            <xm:f>$K$2</xm:f>
            <x14:dxf>
              <font>
                <b val="0"/>
                <i val="0"/>
                <color rgb="FFFF0000"/>
              </font>
              <numFmt numFmtId="30" formatCode="@"/>
              <fill>
                <patternFill patternType="none">
                  <bgColor auto="1"/>
                </patternFill>
              </fill>
            </x14:dxf>
          </x14:cfRule>
          <xm:sqref>H697</xm:sqref>
        </x14:conditionalFormatting>
        <x14:conditionalFormatting xmlns:xm="http://schemas.microsoft.com/office/excel/2006/main">
          <x14:cfRule type="containsText" priority="220" operator="containsText" id="{541F5319-B510-445C-9900-03FEA05FC8C3}">
            <xm:f>NOT(ISERROR(SEARCH($K$2,H698)))</xm:f>
            <xm:f>$K$2</xm:f>
            <x14:dxf>
              <font>
                <b val="0"/>
                <i val="0"/>
                <color rgb="FFFF0000"/>
              </font>
              <numFmt numFmtId="30" formatCode="@"/>
              <fill>
                <patternFill patternType="none">
                  <bgColor auto="1"/>
                </patternFill>
              </fill>
            </x14:dxf>
          </x14:cfRule>
          <xm:sqref>H698</xm:sqref>
        </x14:conditionalFormatting>
        <x14:conditionalFormatting xmlns:xm="http://schemas.microsoft.com/office/excel/2006/main">
          <x14:cfRule type="containsText" priority="219" operator="containsText" id="{A326DD15-84A4-4C45-80A6-816F5CE3A23F}">
            <xm:f>NOT(ISERROR(SEARCH($K$2,H699)))</xm:f>
            <xm:f>$K$2</xm:f>
            <x14:dxf>
              <font>
                <b val="0"/>
                <i val="0"/>
                <color rgb="FFFF0000"/>
              </font>
              <numFmt numFmtId="30" formatCode="@"/>
              <fill>
                <patternFill patternType="none">
                  <bgColor auto="1"/>
                </patternFill>
              </fill>
            </x14:dxf>
          </x14:cfRule>
          <xm:sqref>H699</xm:sqref>
        </x14:conditionalFormatting>
        <x14:conditionalFormatting xmlns:xm="http://schemas.microsoft.com/office/excel/2006/main">
          <x14:cfRule type="containsText" priority="218" operator="containsText" id="{A0445C02-7FEB-446B-ADE7-3DBBD5EF1723}">
            <xm:f>NOT(ISERROR(SEARCH($K$2,H699)))</xm:f>
            <xm:f>$K$2</xm:f>
            <x14:dxf>
              <font>
                <b val="0"/>
                <i val="0"/>
                <color rgb="FFFF0000"/>
              </font>
              <numFmt numFmtId="30" formatCode="@"/>
              <fill>
                <patternFill patternType="none">
                  <bgColor auto="1"/>
                </patternFill>
              </fill>
            </x14:dxf>
          </x14:cfRule>
          <xm:sqref>H699</xm:sqref>
        </x14:conditionalFormatting>
        <x14:conditionalFormatting xmlns:xm="http://schemas.microsoft.com/office/excel/2006/main">
          <x14:cfRule type="containsText" priority="215" operator="containsText" id="{6BD3669E-82C0-498A-B684-929792C68F48}">
            <xm:f>NOT(ISERROR(SEARCH($K$2,H700)))</xm:f>
            <xm:f>$K$2</xm:f>
            <x14:dxf>
              <font>
                <b val="0"/>
                <i val="0"/>
                <color rgb="FFFF0000"/>
              </font>
              <numFmt numFmtId="30" formatCode="@"/>
              <fill>
                <patternFill patternType="none">
                  <bgColor auto="1"/>
                </patternFill>
              </fill>
            </x14:dxf>
          </x14:cfRule>
          <xm:sqref>H700:H701</xm:sqref>
        </x14:conditionalFormatting>
        <x14:conditionalFormatting xmlns:xm="http://schemas.microsoft.com/office/excel/2006/main">
          <x14:cfRule type="containsText" priority="214" operator="containsText" id="{680402D6-681D-4839-9B14-2B390A484DAC}">
            <xm:f>NOT(ISERROR(SEARCH($K$2,H700)))</xm:f>
            <xm:f>$K$2</xm:f>
            <x14:dxf>
              <font>
                <b val="0"/>
                <i val="0"/>
                <color rgb="FFFF0000"/>
              </font>
              <numFmt numFmtId="30" formatCode="@"/>
              <fill>
                <patternFill patternType="none">
                  <bgColor auto="1"/>
                </patternFill>
              </fill>
            </x14:dxf>
          </x14:cfRule>
          <xm:sqref>H700:H701</xm:sqref>
        </x14:conditionalFormatting>
        <x14:conditionalFormatting xmlns:xm="http://schemas.microsoft.com/office/excel/2006/main">
          <x14:cfRule type="containsText" priority="213" operator="containsText" id="{B0E90AA8-9352-489E-9B15-7C583FB1E9BE}">
            <xm:f>NOT(ISERROR(SEARCH($K$2,H704)))</xm:f>
            <xm:f>$K$2</xm:f>
            <x14:dxf>
              <font>
                <b val="0"/>
                <i val="0"/>
                <color rgb="FFFF0000"/>
              </font>
              <numFmt numFmtId="30" formatCode="@"/>
              <fill>
                <patternFill patternType="none">
                  <bgColor auto="1"/>
                </patternFill>
              </fill>
            </x14:dxf>
          </x14:cfRule>
          <xm:sqref>H704:H706</xm:sqref>
        </x14:conditionalFormatting>
        <x14:conditionalFormatting xmlns:xm="http://schemas.microsoft.com/office/excel/2006/main">
          <x14:cfRule type="containsText" priority="211" operator="containsText" id="{14035FFB-24E2-42CA-BB89-F302829C3EA1}">
            <xm:f>NOT(ISERROR(SEARCH($K$2,H702)))</xm:f>
            <xm:f>$K$2</xm:f>
            <x14:dxf>
              <font>
                <b val="0"/>
                <i val="0"/>
                <color rgb="FFFF0000"/>
              </font>
              <numFmt numFmtId="30" formatCode="@"/>
              <fill>
                <patternFill patternType="none">
                  <bgColor auto="1"/>
                </patternFill>
              </fill>
            </x14:dxf>
          </x14:cfRule>
          <xm:sqref>H702</xm:sqref>
        </x14:conditionalFormatting>
        <x14:conditionalFormatting xmlns:xm="http://schemas.microsoft.com/office/excel/2006/main">
          <x14:cfRule type="containsText" priority="210" operator="containsText" id="{805A269D-5141-4A21-9D6E-69E7238B248E}">
            <xm:f>NOT(ISERROR(SEARCH($K$2,H703)))</xm:f>
            <xm:f>$K$2</xm:f>
            <x14:dxf>
              <font>
                <b val="0"/>
                <i val="0"/>
                <color rgb="FFFF0000"/>
              </font>
              <numFmt numFmtId="30" formatCode="@"/>
              <fill>
                <patternFill patternType="none">
                  <bgColor auto="1"/>
                </patternFill>
              </fill>
            </x14:dxf>
          </x14:cfRule>
          <xm:sqref>H703</xm:sqref>
        </x14:conditionalFormatting>
        <x14:conditionalFormatting xmlns:xm="http://schemas.microsoft.com/office/excel/2006/main">
          <x14:cfRule type="containsText" priority="186" operator="containsText" id="{09E411C2-9FC5-4CF2-9C86-CFF8A1B7A485}">
            <xm:f>NOT(ISERROR(SEARCH($K$2,H708)))</xm:f>
            <xm:f>$K$2</xm:f>
            <x14:dxf>
              <font>
                <b val="0"/>
                <i val="0"/>
                <color rgb="FFFF0000"/>
              </font>
              <numFmt numFmtId="30" formatCode="@"/>
              <fill>
                <patternFill patternType="none">
                  <bgColor auto="1"/>
                </patternFill>
              </fill>
            </x14:dxf>
          </x14:cfRule>
          <xm:sqref>H708:H714</xm:sqref>
        </x14:conditionalFormatting>
        <x14:conditionalFormatting xmlns:xm="http://schemas.microsoft.com/office/excel/2006/main">
          <x14:cfRule type="containsText" priority="201" operator="containsText" id="{3BBAD496-7327-4F15-9A9F-DFCDB4009290}">
            <xm:f>NOT(ISERROR(SEARCH($K$2,H707)))</xm:f>
            <xm:f>$K$2</xm:f>
            <x14:dxf>
              <font>
                <b val="0"/>
                <i val="0"/>
                <color rgb="FFFF0000"/>
              </font>
              <numFmt numFmtId="30" formatCode="@"/>
              <fill>
                <patternFill patternType="none">
                  <bgColor auto="1"/>
                </patternFill>
              </fill>
            </x14:dxf>
          </x14:cfRule>
          <xm:sqref>H707</xm:sqref>
        </x14:conditionalFormatting>
        <x14:conditionalFormatting xmlns:xm="http://schemas.microsoft.com/office/excel/2006/main">
          <x14:cfRule type="containsText" priority="200" operator="containsText" id="{BA272761-4405-492B-B77C-CEBB98A0B2C0}">
            <xm:f>NOT(ISERROR(SEARCH($K$2,H707)))</xm:f>
            <xm:f>$K$2</xm:f>
            <x14:dxf>
              <font>
                <b val="0"/>
                <i val="0"/>
                <color rgb="FFFF0000"/>
              </font>
              <numFmt numFmtId="30" formatCode="@"/>
              <fill>
                <patternFill patternType="none">
                  <bgColor auto="1"/>
                </patternFill>
              </fill>
            </x14:dxf>
          </x14:cfRule>
          <xm:sqref>H707</xm:sqref>
        </x14:conditionalFormatting>
        <x14:conditionalFormatting xmlns:xm="http://schemas.microsoft.com/office/excel/2006/main">
          <x14:cfRule type="containsText" priority="199" operator="containsText" id="{E517BE4C-F0C2-42A8-948E-23E3F6BA2659}">
            <xm:f>NOT(ISERROR(SEARCH($K$2,H707)))</xm:f>
            <xm:f>$K$2</xm:f>
            <x14:dxf>
              <font>
                <b val="0"/>
                <i val="0"/>
                <color rgb="FFFF0000"/>
              </font>
              <numFmt numFmtId="30" formatCode="@"/>
              <fill>
                <patternFill patternType="none">
                  <bgColor auto="1"/>
                </patternFill>
              </fill>
            </x14:dxf>
          </x14:cfRule>
          <xm:sqref>H707</xm:sqref>
        </x14:conditionalFormatting>
        <x14:conditionalFormatting xmlns:xm="http://schemas.microsoft.com/office/excel/2006/main">
          <x14:cfRule type="containsText" priority="198" operator="containsText" id="{8BFE3D0A-2778-4BA6-A4D7-7A98379B5FD1}">
            <xm:f>NOT(ISERROR(SEARCH($K$2,H707)))</xm:f>
            <xm:f>$K$2</xm:f>
            <x14:dxf>
              <font>
                <b val="0"/>
                <i val="0"/>
                <color rgb="FFFF0000"/>
              </font>
              <numFmt numFmtId="30" formatCode="@"/>
              <fill>
                <patternFill patternType="none">
                  <bgColor auto="1"/>
                </patternFill>
              </fill>
            </x14:dxf>
          </x14:cfRule>
          <xm:sqref>H707</xm:sqref>
        </x14:conditionalFormatting>
        <x14:conditionalFormatting xmlns:xm="http://schemas.microsoft.com/office/excel/2006/main">
          <x14:cfRule type="containsText" priority="197" operator="containsText" id="{0EE64482-9B8D-4133-A98E-093C0377F539}">
            <xm:f>NOT(ISERROR(SEARCH($K$2,H707)))</xm:f>
            <xm:f>$K$2</xm:f>
            <x14:dxf>
              <font>
                <b val="0"/>
                <i val="0"/>
                <color rgb="FFFF0000"/>
              </font>
              <numFmt numFmtId="30" formatCode="@"/>
              <fill>
                <patternFill patternType="none">
                  <bgColor auto="1"/>
                </patternFill>
              </fill>
            </x14:dxf>
          </x14:cfRule>
          <xm:sqref>H707</xm:sqref>
        </x14:conditionalFormatting>
        <x14:conditionalFormatting xmlns:xm="http://schemas.microsoft.com/office/excel/2006/main">
          <x14:cfRule type="containsText" priority="196" operator="containsText" id="{FD42C4AA-4D67-4CD3-BDF1-ECAB6A0A327D}">
            <xm:f>NOT(ISERROR(SEARCH($K$2,H707)))</xm:f>
            <xm:f>$K$2</xm:f>
            <x14:dxf>
              <font>
                <b val="0"/>
                <i val="0"/>
                <color rgb="FFFF0000"/>
              </font>
              <numFmt numFmtId="30" formatCode="@"/>
              <fill>
                <patternFill patternType="none">
                  <bgColor auto="1"/>
                </patternFill>
              </fill>
            </x14:dxf>
          </x14:cfRule>
          <xm:sqref>H707</xm:sqref>
        </x14:conditionalFormatting>
        <x14:conditionalFormatting xmlns:xm="http://schemas.microsoft.com/office/excel/2006/main">
          <x14:cfRule type="containsText" priority="195" operator="containsText" id="{9C00A535-0642-4360-9D15-5EC6D51BE8B2}">
            <xm:f>NOT(ISERROR(SEARCH($K$2,H707)))</xm:f>
            <xm:f>$K$2</xm:f>
            <x14:dxf>
              <font>
                <b val="0"/>
                <i val="0"/>
                <color rgb="FFFF0000"/>
              </font>
              <numFmt numFmtId="30" formatCode="@"/>
              <fill>
                <patternFill patternType="none">
                  <bgColor auto="1"/>
                </patternFill>
              </fill>
            </x14:dxf>
          </x14:cfRule>
          <xm:sqref>H707</xm:sqref>
        </x14:conditionalFormatting>
        <x14:conditionalFormatting xmlns:xm="http://schemas.microsoft.com/office/excel/2006/main">
          <x14:cfRule type="containsText" priority="194" operator="containsText" id="{DC217F47-A7E9-4741-976A-2238F7F80ECD}">
            <xm:f>NOT(ISERROR(SEARCH($K$2,H707)))</xm:f>
            <xm:f>$K$2</xm:f>
            <x14:dxf>
              <font>
                <b val="0"/>
                <i val="0"/>
                <color rgb="FFFF0000"/>
              </font>
              <numFmt numFmtId="30" formatCode="@"/>
              <fill>
                <patternFill patternType="none">
                  <bgColor auto="1"/>
                </patternFill>
              </fill>
            </x14:dxf>
          </x14:cfRule>
          <xm:sqref>H707</xm:sqref>
        </x14:conditionalFormatting>
        <x14:conditionalFormatting xmlns:xm="http://schemas.microsoft.com/office/excel/2006/main">
          <x14:cfRule type="containsText" priority="193" operator="containsText" id="{50A8D815-B715-4BFB-A81B-85A53B94F2E5}">
            <xm:f>NOT(ISERROR(SEARCH($K$2,H708)))</xm:f>
            <xm:f>$K$2</xm:f>
            <x14:dxf>
              <font>
                <b val="0"/>
                <i val="0"/>
                <color rgb="FFFF0000"/>
              </font>
              <numFmt numFmtId="30" formatCode="@"/>
              <fill>
                <patternFill patternType="none">
                  <bgColor auto="1"/>
                </patternFill>
              </fill>
            </x14:dxf>
          </x14:cfRule>
          <xm:sqref>H708:H714</xm:sqref>
        </x14:conditionalFormatting>
        <x14:conditionalFormatting xmlns:xm="http://schemas.microsoft.com/office/excel/2006/main">
          <x14:cfRule type="containsText" priority="192" operator="containsText" id="{88C0D59C-8559-4129-8223-169DA28C0F16}">
            <xm:f>NOT(ISERROR(SEARCH($K$2,H708)))</xm:f>
            <xm:f>$K$2</xm:f>
            <x14:dxf>
              <font>
                <b val="0"/>
                <i val="0"/>
                <color rgb="FFFF0000"/>
              </font>
              <numFmt numFmtId="30" formatCode="@"/>
              <fill>
                <patternFill patternType="none">
                  <bgColor auto="1"/>
                </patternFill>
              </fill>
            </x14:dxf>
          </x14:cfRule>
          <xm:sqref>H708:H714</xm:sqref>
        </x14:conditionalFormatting>
        <x14:conditionalFormatting xmlns:xm="http://schemas.microsoft.com/office/excel/2006/main">
          <x14:cfRule type="containsText" priority="191" operator="containsText" id="{5003AD60-FB09-45C3-A0D0-E17F0FB09E02}">
            <xm:f>NOT(ISERROR(SEARCH($K$2,H708)))</xm:f>
            <xm:f>$K$2</xm:f>
            <x14:dxf>
              <font>
                <b val="0"/>
                <i val="0"/>
                <color rgb="FFFF0000"/>
              </font>
              <numFmt numFmtId="30" formatCode="@"/>
              <fill>
                <patternFill patternType="none">
                  <bgColor auto="1"/>
                </patternFill>
              </fill>
            </x14:dxf>
          </x14:cfRule>
          <xm:sqref>H708:H714</xm:sqref>
        </x14:conditionalFormatting>
        <x14:conditionalFormatting xmlns:xm="http://schemas.microsoft.com/office/excel/2006/main">
          <x14:cfRule type="containsText" priority="190" operator="containsText" id="{0A33E2BB-8498-4085-AA7A-874D1363CCD1}">
            <xm:f>NOT(ISERROR(SEARCH($K$2,H708)))</xm:f>
            <xm:f>$K$2</xm:f>
            <x14:dxf>
              <font>
                <b val="0"/>
                <i val="0"/>
                <color rgb="FFFF0000"/>
              </font>
              <numFmt numFmtId="30" formatCode="@"/>
              <fill>
                <patternFill patternType="none">
                  <bgColor auto="1"/>
                </patternFill>
              </fill>
            </x14:dxf>
          </x14:cfRule>
          <xm:sqref>H708:H714</xm:sqref>
        </x14:conditionalFormatting>
        <x14:conditionalFormatting xmlns:xm="http://schemas.microsoft.com/office/excel/2006/main">
          <x14:cfRule type="containsText" priority="189" operator="containsText" id="{BD9240D1-557C-467C-8D1B-7A7F28E0A6A0}">
            <xm:f>NOT(ISERROR(SEARCH($K$2,H708)))</xm:f>
            <xm:f>$K$2</xm:f>
            <x14:dxf>
              <font>
                <b val="0"/>
                <i val="0"/>
                <color rgb="FFFF0000"/>
              </font>
              <numFmt numFmtId="30" formatCode="@"/>
              <fill>
                <patternFill patternType="none">
                  <bgColor auto="1"/>
                </patternFill>
              </fill>
            </x14:dxf>
          </x14:cfRule>
          <xm:sqref>H708:H714</xm:sqref>
        </x14:conditionalFormatting>
        <x14:conditionalFormatting xmlns:xm="http://schemas.microsoft.com/office/excel/2006/main">
          <x14:cfRule type="containsText" priority="188" operator="containsText" id="{9EBA5F85-C1EE-43FF-A288-919DBFB11094}">
            <xm:f>NOT(ISERROR(SEARCH($K$2,H708)))</xm:f>
            <xm:f>$K$2</xm:f>
            <x14:dxf>
              <font>
                <b val="0"/>
                <i val="0"/>
                <color rgb="FFFF0000"/>
              </font>
              <numFmt numFmtId="30" formatCode="@"/>
              <fill>
                <patternFill patternType="none">
                  <bgColor auto="1"/>
                </patternFill>
              </fill>
            </x14:dxf>
          </x14:cfRule>
          <xm:sqref>H708:H714</xm:sqref>
        </x14:conditionalFormatting>
        <x14:conditionalFormatting xmlns:xm="http://schemas.microsoft.com/office/excel/2006/main">
          <x14:cfRule type="containsText" priority="187" operator="containsText" id="{0C61ACCC-022E-4727-AB22-7C7316D0B390}">
            <xm:f>NOT(ISERROR(SEARCH($K$2,H708)))</xm:f>
            <xm:f>$K$2</xm:f>
            <x14:dxf>
              <font>
                <b val="0"/>
                <i val="0"/>
                <color rgb="FFFF0000"/>
              </font>
              <numFmt numFmtId="30" formatCode="@"/>
              <fill>
                <patternFill patternType="none">
                  <bgColor auto="1"/>
                </patternFill>
              </fill>
            </x14:dxf>
          </x14:cfRule>
          <xm:sqref>H708:H714</xm:sqref>
        </x14:conditionalFormatting>
        <x14:conditionalFormatting xmlns:xm="http://schemas.microsoft.com/office/excel/2006/main">
          <x14:cfRule type="containsText" priority="185" operator="containsText" id="{271AAB16-4DA9-4E21-B859-53068B2A4558}">
            <xm:f>NOT(ISERROR(SEARCH($K$2,H715)))</xm:f>
            <xm:f>$K$2</xm:f>
            <x14:dxf>
              <font>
                <b val="0"/>
                <i val="0"/>
                <color rgb="FFFF0000"/>
              </font>
              <numFmt numFmtId="30" formatCode="@"/>
              <fill>
                <patternFill patternType="none">
                  <bgColor auto="1"/>
                </patternFill>
              </fill>
            </x14:dxf>
          </x14:cfRule>
          <xm:sqref>H715</xm:sqref>
        </x14:conditionalFormatting>
        <x14:conditionalFormatting xmlns:xm="http://schemas.microsoft.com/office/excel/2006/main">
          <x14:cfRule type="containsText" priority="183" operator="containsText" id="{0F62BFFB-2AFE-4133-B58C-57728BA097B9}">
            <xm:f>NOT(ISERROR(SEARCH($K$2,H716)))</xm:f>
            <xm:f>$K$2</xm:f>
            <x14:dxf>
              <font>
                <b val="0"/>
                <i val="0"/>
                <color rgb="FFFF0000"/>
              </font>
              <numFmt numFmtId="30" formatCode="@"/>
              <fill>
                <patternFill patternType="none">
                  <bgColor auto="1"/>
                </patternFill>
              </fill>
            </x14:dxf>
          </x14:cfRule>
          <xm:sqref>H716</xm:sqref>
        </x14:conditionalFormatting>
        <x14:conditionalFormatting xmlns:xm="http://schemas.microsoft.com/office/excel/2006/main">
          <x14:cfRule type="containsText" priority="181" operator="containsText" id="{4C466FB4-CF99-455F-9EF3-E9391CDD686D}">
            <xm:f>NOT(ISERROR(SEARCH($K$2,H723)))</xm:f>
            <xm:f>$K$2</xm:f>
            <x14:dxf>
              <font>
                <b val="0"/>
                <i val="0"/>
                <color rgb="FFFF0000"/>
              </font>
              <numFmt numFmtId="30" formatCode="@"/>
              <fill>
                <patternFill patternType="none">
                  <bgColor auto="1"/>
                </patternFill>
              </fill>
            </x14:dxf>
          </x14:cfRule>
          <xm:sqref>H723</xm:sqref>
        </x14:conditionalFormatting>
        <x14:conditionalFormatting xmlns:xm="http://schemas.microsoft.com/office/excel/2006/main">
          <x14:cfRule type="containsText" priority="179" operator="containsText" id="{3FF12F3A-B791-46B5-A946-25B858B371E4}">
            <xm:f>NOT(ISERROR(SEARCH($K$2,H718)))</xm:f>
            <xm:f>$K$2</xm:f>
            <x14:dxf>
              <font>
                <b val="0"/>
                <i val="0"/>
                <color rgb="FFFF0000"/>
              </font>
              <numFmt numFmtId="30" formatCode="@"/>
              <fill>
                <patternFill patternType="none">
                  <bgColor auto="1"/>
                </patternFill>
              </fill>
            </x14:dxf>
          </x14:cfRule>
          <xm:sqref>H718:H722</xm:sqref>
        </x14:conditionalFormatting>
        <x14:conditionalFormatting xmlns:xm="http://schemas.microsoft.com/office/excel/2006/main">
          <x14:cfRule type="containsText" priority="177" operator="containsText" id="{EB3D0D82-C969-4E1E-AFA4-5C1C6A66F8DC}">
            <xm:f>NOT(ISERROR(SEARCH($K$2,H718)))</xm:f>
            <xm:f>$K$2</xm:f>
            <x14:dxf>
              <font>
                <b val="0"/>
                <i val="0"/>
                <color rgb="FFFF0000"/>
              </font>
              <numFmt numFmtId="30" formatCode="@"/>
              <fill>
                <patternFill patternType="none">
                  <bgColor auto="1"/>
                </patternFill>
              </fill>
            </x14:dxf>
          </x14:cfRule>
          <xm:sqref>H718 H723</xm:sqref>
        </x14:conditionalFormatting>
        <x14:conditionalFormatting xmlns:xm="http://schemas.microsoft.com/office/excel/2006/main">
          <x14:cfRule type="containsText" priority="174" operator="containsText" id="{D810C943-ECE6-48D0-8126-104084BBBC87}">
            <xm:f>NOT(ISERROR(SEARCH($K$2,H724)))</xm:f>
            <xm:f>$K$2</xm:f>
            <x14:dxf>
              <font>
                <b val="0"/>
                <i val="0"/>
                <color rgb="FFFF0000"/>
              </font>
              <numFmt numFmtId="30" formatCode="@"/>
              <fill>
                <patternFill patternType="none">
                  <bgColor auto="1"/>
                </patternFill>
              </fill>
            </x14:dxf>
          </x14:cfRule>
          <xm:sqref>H724:H732</xm:sqref>
        </x14:conditionalFormatting>
        <x14:conditionalFormatting xmlns:xm="http://schemas.microsoft.com/office/excel/2006/main">
          <x14:cfRule type="containsText" priority="173" operator="containsText" id="{5D7A7752-A68E-4F3A-BD45-FFF81BF6E0F2}">
            <xm:f>NOT(ISERROR(SEARCH($K$2,H724)))</xm:f>
            <xm:f>$K$2</xm:f>
            <x14:dxf>
              <font>
                <b val="0"/>
                <i val="0"/>
                <color rgb="FFFF0000"/>
              </font>
              <numFmt numFmtId="30" formatCode="@"/>
              <fill>
                <patternFill patternType="none">
                  <bgColor auto="1"/>
                </patternFill>
              </fill>
            </x14:dxf>
          </x14:cfRule>
          <xm:sqref>H724:H732</xm:sqref>
        </x14:conditionalFormatting>
        <x14:conditionalFormatting xmlns:xm="http://schemas.microsoft.com/office/excel/2006/main">
          <x14:cfRule type="containsText" priority="172" operator="containsText" id="{0C432044-7485-4397-BEF7-307B48B493EE}">
            <xm:f>NOT(ISERROR(SEARCH($K$2,H733)))</xm:f>
            <xm:f>$K$2</xm:f>
            <x14:dxf>
              <font>
                <b val="0"/>
                <i val="0"/>
                <color rgb="FFFF0000"/>
              </font>
              <numFmt numFmtId="30" formatCode="@"/>
              <fill>
                <patternFill patternType="none">
                  <bgColor auto="1"/>
                </patternFill>
              </fill>
            </x14:dxf>
          </x14:cfRule>
          <xm:sqref>H733</xm:sqref>
        </x14:conditionalFormatting>
        <x14:conditionalFormatting xmlns:xm="http://schemas.microsoft.com/office/excel/2006/main">
          <x14:cfRule type="containsText" priority="171" operator="containsText" id="{2DAB24BB-9FB5-429C-966B-C364EBF2CC5F}">
            <xm:f>NOT(ISERROR(SEARCH($K$2,H733)))</xm:f>
            <xm:f>$K$2</xm:f>
            <x14:dxf>
              <font>
                <b val="0"/>
                <i val="0"/>
                <color rgb="FFFF0000"/>
              </font>
              <numFmt numFmtId="30" formatCode="@"/>
              <fill>
                <patternFill patternType="none">
                  <bgColor auto="1"/>
                </patternFill>
              </fill>
            </x14:dxf>
          </x14:cfRule>
          <xm:sqref>H733</xm:sqref>
        </x14:conditionalFormatting>
        <x14:conditionalFormatting xmlns:xm="http://schemas.microsoft.com/office/excel/2006/main">
          <x14:cfRule type="containsText" priority="169" operator="containsText" id="{4515E107-3D17-4C33-9D9C-62E20CE5FB9C}">
            <xm:f>NOT(ISERROR(SEARCH($K$2,H734)))</xm:f>
            <xm:f>$K$2</xm:f>
            <x14:dxf>
              <font>
                <b val="0"/>
                <i val="0"/>
                <color rgb="FFFF0000"/>
              </font>
              <numFmt numFmtId="30" formatCode="@"/>
              <fill>
                <patternFill patternType="none">
                  <bgColor auto="1"/>
                </patternFill>
              </fill>
            </x14:dxf>
          </x14:cfRule>
          <xm:sqref>H734</xm:sqref>
        </x14:conditionalFormatting>
        <x14:conditionalFormatting xmlns:xm="http://schemas.microsoft.com/office/excel/2006/main">
          <x14:cfRule type="containsText" priority="163" operator="containsText" id="{AE0B7B37-BD6E-414F-9579-AA57EBE43EA4}">
            <xm:f>NOT(ISERROR(SEARCH($K$2,H743)))</xm:f>
            <xm:f>$K$2</xm:f>
            <x14:dxf>
              <font>
                <b val="0"/>
                <i val="0"/>
                <color rgb="FFFF0000"/>
              </font>
              <numFmt numFmtId="30" formatCode="@"/>
              <fill>
                <patternFill patternType="none">
                  <bgColor auto="1"/>
                </patternFill>
              </fill>
            </x14:dxf>
          </x14:cfRule>
          <xm:sqref>H743</xm:sqref>
        </x14:conditionalFormatting>
        <x14:conditionalFormatting xmlns:xm="http://schemas.microsoft.com/office/excel/2006/main">
          <x14:cfRule type="containsText" priority="162" operator="containsText" id="{4829FDC5-5474-4F8A-B574-5324AC279C21}">
            <xm:f>NOT(ISERROR(SEARCH($K$2,H735)))</xm:f>
            <xm:f>$K$2</xm:f>
            <x14:dxf>
              <font>
                <b val="0"/>
                <i val="0"/>
                <color rgb="FFFF0000"/>
              </font>
              <numFmt numFmtId="30" formatCode="@"/>
              <fill>
                <patternFill patternType="none">
                  <bgColor auto="1"/>
                </patternFill>
              </fill>
            </x14:dxf>
          </x14:cfRule>
          <xm:sqref>H735:H738</xm:sqref>
        </x14:conditionalFormatting>
        <x14:conditionalFormatting xmlns:xm="http://schemas.microsoft.com/office/excel/2006/main">
          <x14:cfRule type="containsText" priority="161" operator="containsText" id="{3DE6D7CD-BD4D-452A-A678-5505F248FB41}">
            <xm:f>NOT(ISERROR(SEARCH($K$2,H739)))</xm:f>
            <xm:f>$K$2</xm:f>
            <x14:dxf>
              <font>
                <b val="0"/>
                <i val="0"/>
                <color rgb="FFFF0000"/>
              </font>
              <numFmt numFmtId="30" formatCode="@"/>
              <fill>
                <patternFill patternType="none">
                  <bgColor auto="1"/>
                </patternFill>
              </fill>
            </x14:dxf>
          </x14:cfRule>
          <xm:sqref>H739</xm:sqref>
        </x14:conditionalFormatting>
        <x14:conditionalFormatting xmlns:xm="http://schemas.microsoft.com/office/excel/2006/main">
          <x14:cfRule type="containsText" priority="160" operator="containsText" id="{DFF536BE-6AC2-407A-8349-810CE401CF05}">
            <xm:f>NOT(ISERROR(SEARCH($K$2,H740)))</xm:f>
            <xm:f>$K$2</xm:f>
            <x14:dxf>
              <font>
                <b val="0"/>
                <i val="0"/>
                <color rgb="FFFF0000"/>
              </font>
              <numFmt numFmtId="30" formatCode="@"/>
              <fill>
                <patternFill patternType="none">
                  <bgColor auto="1"/>
                </patternFill>
              </fill>
            </x14:dxf>
          </x14:cfRule>
          <xm:sqref>H740:H742</xm:sqref>
        </x14:conditionalFormatting>
        <x14:conditionalFormatting xmlns:xm="http://schemas.microsoft.com/office/excel/2006/main">
          <x14:cfRule type="containsText" priority="159" operator="containsText" id="{B689766D-7CD6-4E28-819E-E59B4D216D1F}">
            <xm:f>NOT(ISERROR(SEARCH($K$2,H744)))</xm:f>
            <xm:f>$K$2</xm:f>
            <x14:dxf>
              <font>
                <b val="0"/>
                <i val="0"/>
                <color rgb="FFFF0000"/>
              </font>
              <numFmt numFmtId="30" formatCode="@"/>
              <fill>
                <patternFill patternType="none">
                  <bgColor auto="1"/>
                </patternFill>
              </fill>
            </x14:dxf>
          </x14:cfRule>
          <xm:sqref>H744:H747</xm:sqref>
        </x14:conditionalFormatting>
        <x14:conditionalFormatting xmlns:xm="http://schemas.microsoft.com/office/excel/2006/main">
          <x14:cfRule type="containsText" priority="158" operator="containsText" id="{95174EB3-DE98-457B-B6BF-B971E67B6AAA}">
            <xm:f>NOT(ISERROR(SEARCH($K$2,H748)))</xm:f>
            <xm:f>$K$2</xm:f>
            <x14:dxf>
              <font>
                <b val="0"/>
                <i val="0"/>
                <color rgb="FFFF0000"/>
              </font>
              <numFmt numFmtId="30" formatCode="@"/>
              <fill>
                <patternFill patternType="none">
                  <bgColor auto="1"/>
                </patternFill>
              </fill>
            </x14:dxf>
          </x14:cfRule>
          <xm:sqref>H748:H749</xm:sqref>
        </x14:conditionalFormatting>
        <x14:conditionalFormatting xmlns:xm="http://schemas.microsoft.com/office/excel/2006/main">
          <x14:cfRule type="containsText" priority="157" operator="containsText" id="{C9289A2F-763D-4D30-9710-C53258AFB777}">
            <xm:f>NOT(ISERROR(SEARCH($K$2,H750)))</xm:f>
            <xm:f>$K$2</xm:f>
            <x14:dxf>
              <font>
                <b val="0"/>
                <i val="0"/>
                <color rgb="FFFF0000"/>
              </font>
              <numFmt numFmtId="30" formatCode="@"/>
              <fill>
                <patternFill patternType="none">
                  <bgColor auto="1"/>
                </patternFill>
              </fill>
            </x14:dxf>
          </x14:cfRule>
          <xm:sqref>H750:H754</xm:sqref>
        </x14:conditionalFormatting>
        <x14:conditionalFormatting xmlns:xm="http://schemas.microsoft.com/office/excel/2006/main">
          <x14:cfRule type="containsText" priority="154" operator="containsText" id="{DEB442FB-80D5-4118-BD9E-6396FC77171B}">
            <xm:f>NOT(ISERROR(SEARCH($K$2,H839)))</xm:f>
            <xm:f>$K$2</xm:f>
            <x14:dxf>
              <font>
                <b val="0"/>
                <i val="0"/>
                <color rgb="FFFF0000"/>
              </font>
              <numFmt numFmtId="30" formatCode="@"/>
              <fill>
                <patternFill patternType="none">
                  <bgColor auto="1"/>
                </patternFill>
              </fill>
            </x14:dxf>
          </x14:cfRule>
          <xm:sqref>H839</xm:sqref>
        </x14:conditionalFormatting>
        <x14:conditionalFormatting xmlns:xm="http://schemas.microsoft.com/office/excel/2006/main">
          <x14:cfRule type="containsText" priority="152" operator="containsText" id="{0400EBC7-CA7A-43F8-8FFC-C53CE09E617B}">
            <xm:f>NOT(ISERROR(SEARCH($K$2,H850)))</xm:f>
            <xm:f>$K$2</xm:f>
            <x14:dxf>
              <font>
                <b val="0"/>
                <i val="0"/>
                <color rgb="FFFF0000"/>
              </font>
              <numFmt numFmtId="30" formatCode="@"/>
              <fill>
                <patternFill patternType="none">
                  <bgColor auto="1"/>
                </patternFill>
              </fill>
            </x14:dxf>
          </x14:cfRule>
          <xm:sqref>H850</xm:sqref>
        </x14:conditionalFormatting>
        <x14:conditionalFormatting xmlns:xm="http://schemas.microsoft.com/office/excel/2006/main">
          <x14:cfRule type="containsText" priority="150" operator="containsText" id="{97979C50-B479-4462-BFCC-A72C122A3472}">
            <xm:f>NOT(ISERROR(SEARCH($K$2,H849)))</xm:f>
            <xm:f>$K$2</xm:f>
            <x14:dxf>
              <font>
                <b val="0"/>
                <i val="0"/>
                <color rgb="FFFF0000"/>
              </font>
              <numFmt numFmtId="30" formatCode="@"/>
              <fill>
                <patternFill patternType="none">
                  <bgColor auto="1"/>
                </patternFill>
              </fill>
            </x14:dxf>
          </x14:cfRule>
          <xm:sqref>H849</xm:sqref>
        </x14:conditionalFormatting>
        <x14:conditionalFormatting xmlns:xm="http://schemas.microsoft.com/office/excel/2006/main">
          <x14:cfRule type="containsText" priority="148" operator="containsText" id="{A75D3A7F-3484-489C-B79E-4BCF2D82C55D}">
            <xm:f>NOT(ISERROR(SEARCH($K$2,H847)))</xm:f>
            <xm:f>$K$2</xm:f>
            <x14:dxf>
              <font>
                <b val="0"/>
                <i val="0"/>
                <color rgb="FFFF0000"/>
              </font>
              <numFmt numFmtId="30" formatCode="@"/>
              <fill>
                <patternFill patternType="none">
                  <bgColor auto="1"/>
                </patternFill>
              </fill>
            </x14:dxf>
          </x14:cfRule>
          <xm:sqref>H847</xm:sqref>
        </x14:conditionalFormatting>
        <x14:conditionalFormatting xmlns:xm="http://schemas.microsoft.com/office/excel/2006/main">
          <x14:cfRule type="containsText" priority="146" operator="containsText" id="{E58850A7-630A-4E07-94FF-FCEF7DAE7447}">
            <xm:f>NOT(ISERROR(SEARCH($K$2,H846)))</xm:f>
            <xm:f>$K$2</xm:f>
            <x14:dxf>
              <font>
                <b val="0"/>
                <i val="0"/>
                <color rgb="FFFF0000"/>
              </font>
              <numFmt numFmtId="30" formatCode="@"/>
              <fill>
                <patternFill patternType="none">
                  <bgColor auto="1"/>
                </patternFill>
              </fill>
            </x14:dxf>
          </x14:cfRule>
          <xm:sqref>H846</xm:sqref>
        </x14:conditionalFormatting>
        <x14:conditionalFormatting xmlns:xm="http://schemas.microsoft.com/office/excel/2006/main">
          <x14:cfRule type="containsText" priority="144" operator="containsText" id="{DD005919-4D46-4A15-B8CA-7043AFEA7C0A}">
            <xm:f>NOT(ISERROR(SEARCH($K$2,H845)))</xm:f>
            <xm:f>$K$2</xm:f>
            <x14:dxf>
              <font>
                <b val="0"/>
                <i val="0"/>
                <color rgb="FFFF0000"/>
              </font>
              <numFmt numFmtId="30" formatCode="@"/>
              <fill>
                <patternFill patternType="none">
                  <bgColor auto="1"/>
                </patternFill>
              </fill>
            </x14:dxf>
          </x14:cfRule>
          <xm:sqref>H845</xm:sqref>
        </x14:conditionalFormatting>
        <x14:conditionalFormatting xmlns:xm="http://schemas.microsoft.com/office/excel/2006/main">
          <x14:cfRule type="containsText" priority="142" operator="containsText" id="{9BF99312-0BA2-40BB-9E08-67AA0154CE91}">
            <xm:f>NOT(ISERROR(SEARCH($K$2,H844)))</xm:f>
            <xm:f>$K$2</xm:f>
            <x14:dxf>
              <font>
                <b val="0"/>
                <i val="0"/>
                <color rgb="FFFF0000"/>
              </font>
              <numFmt numFmtId="30" formatCode="@"/>
              <fill>
                <patternFill patternType="none">
                  <bgColor auto="1"/>
                </patternFill>
              </fill>
            </x14:dxf>
          </x14:cfRule>
          <xm:sqref>H844</xm:sqref>
        </x14:conditionalFormatting>
        <x14:conditionalFormatting xmlns:xm="http://schemas.microsoft.com/office/excel/2006/main">
          <x14:cfRule type="containsText" priority="139" operator="containsText" id="{975F9D39-C60A-4E60-AAD0-E4FE756128B6}">
            <xm:f>NOT(ISERROR(SEARCH($K$2,H843)))</xm:f>
            <xm:f>$K$2</xm:f>
            <x14:dxf>
              <font>
                <b val="0"/>
                <i val="0"/>
                <color rgb="FFFF0000"/>
              </font>
              <numFmt numFmtId="30" formatCode="@"/>
              <fill>
                <patternFill patternType="none">
                  <bgColor auto="1"/>
                </patternFill>
              </fill>
            </x14:dxf>
          </x14:cfRule>
          <xm:sqref>H843</xm:sqref>
        </x14:conditionalFormatting>
        <x14:conditionalFormatting xmlns:xm="http://schemas.microsoft.com/office/excel/2006/main">
          <x14:cfRule type="containsText" priority="137" operator="containsText" id="{0EDCEB34-249A-4A5E-9C63-B8ECF719F57B}">
            <xm:f>NOT(ISERROR(SEARCH($K$2,H868)))</xm:f>
            <xm:f>$K$2</xm:f>
            <x14:dxf>
              <font>
                <b val="0"/>
                <i val="0"/>
                <color rgb="FFFF0000"/>
              </font>
              <numFmt numFmtId="30" formatCode="@"/>
              <fill>
                <patternFill patternType="none">
                  <bgColor auto="1"/>
                </patternFill>
              </fill>
            </x14:dxf>
          </x14:cfRule>
          <xm:sqref>H868:H905</xm:sqref>
        </x14:conditionalFormatting>
        <x14:conditionalFormatting xmlns:xm="http://schemas.microsoft.com/office/excel/2006/main">
          <x14:cfRule type="containsText" priority="135" operator="containsText" id="{414EF2D4-6155-4680-8FF3-0FA5FFE37111}">
            <xm:f>NOT(ISERROR(SEARCH($K$2,H867)))</xm:f>
            <xm:f>$K$2</xm:f>
            <x14:dxf>
              <font>
                <b val="0"/>
                <i val="0"/>
                <color rgb="FFFF0000"/>
              </font>
              <numFmt numFmtId="30" formatCode="@"/>
              <fill>
                <patternFill patternType="none">
                  <bgColor auto="1"/>
                </patternFill>
              </fill>
            </x14:dxf>
          </x14:cfRule>
          <xm:sqref>H867</xm:sqref>
        </x14:conditionalFormatting>
        <x14:conditionalFormatting xmlns:xm="http://schemas.microsoft.com/office/excel/2006/main">
          <x14:cfRule type="containsText" priority="133" operator="containsText" id="{70858B22-894F-4265-8692-4E0D30819629}">
            <xm:f>NOT(ISERROR(SEARCH($K$2,H866)))</xm:f>
            <xm:f>$K$2</xm:f>
            <x14:dxf>
              <font>
                <b val="0"/>
                <i val="0"/>
                <color rgb="FFFF0000"/>
              </font>
              <numFmt numFmtId="30" formatCode="@"/>
              <fill>
                <patternFill patternType="none">
                  <bgColor auto="1"/>
                </patternFill>
              </fill>
            </x14:dxf>
          </x14:cfRule>
          <xm:sqref>H866</xm:sqref>
        </x14:conditionalFormatting>
        <x14:conditionalFormatting xmlns:xm="http://schemas.microsoft.com/office/excel/2006/main">
          <x14:cfRule type="containsText" priority="108" operator="containsText" id="{0C12D9AC-0A3B-4D80-BEA3-D1986CA50E28}">
            <xm:f>NOT(ISERROR(SEARCH($K$2,H851)))</xm:f>
            <xm:f>$K$2</xm:f>
            <x14:dxf>
              <font>
                <b val="0"/>
                <i val="0"/>
                <color rgb="FFFF0000"/>
              </font>
              <numFmt numFmtId="30" formatCode="@"/>
              <fill>
                <patternFill patternType="none">
                  <bgColor auto="1"/>
                </patternFill>
              </fill>
            </x14:dxf>
          </x14:cfRule>
          <xm:sqref>H851:H861</xm:sqref>
        </x14:conditionalFormatting>
        <x14:conditionalFormatting xmlns:xm="http://schemas.microsoft.com/office/excel/2006/main">
          <x14:cfRule type="containsText" priority="106" operator="containsText" id="{FD66E650-C491-4AB7-9FF4-C9B0A6E577F7}">
            <xm:f>NOT(ISERROR(SEARCH($K$2,H865)))</xm:f>
            <xm:f>$K$2</xm:f>
            <x14:dxf>
              <font>
                <b val="0"/>
                <i val="0"/>
                <color rgb="FFFF0000"/>
              </font>
              <numFmt numFmtId="30" formatCode="@"/>
              <fill>
                <patternFill patternType="none">
                  <bgColor auto="1"/>
                </patternFill>
              </fill>
            </x14:dxf>
          </x14:cfRule>
          <xm:sqref>H865</xm:sqref>
        </x14:conditionalFormatting>
        <x14:conditionalFormatting xmlns:xm="http://schemas.microsoft.com/office/excel/2006/main">
          <x14:cfRule type="containsText" priority="104" operator="containsText" id="{7278D7D3-DE51-4569-AF72-8B74C3F0F59F}">
            <xm:f>NOT(ISERROR(SEARCH($K$2,H864)))</xm:f>
            <xm:f>$K$2</xm:f>
            <x14:dxf>
              <font>
                <b val="0"/>
                <i val="0"/>
                <color rgb="FFFF0000"/>
              </font>
              <numFmt numFmtId="30" formatCode="@"/>
              <fill>
                <patternFill patternType="none">
                  <bgColor auto="1"/>
                </patternFill>
              </fill>
            </x14:dxf>
          </x14:cfRule>
          <xm:sqref>H864</xm:sqref>
        </x14:conditionalFormatting>
        <x14:conditionalFormatting xmlns:xm="http://schemas.microsoft.com/office/excel/2006/main">
          <x14:cfRule type="containsText" priority="102" operator="containsText" id="{BEC03BD3-35EA-4DBE-B5B4-7F1D86061343}">
            <xm:f>NOT(ISERROR(SEARCH($K$2,H863)))</xm:f>
            <xm:f>$K$2</xm:f>
            <x14:dxf>
              <font>
                <b val="0"/>
                <i val="0"/>
                <color rgb="FFFF0000"/>
              </font>
              <numFmt numFmtId="30" formatCode="@"/>
              <fill>
                <patternFill patternType="none">
                  <bgColor auto="1"/>
                </patternFill>
              </fill>
            </x14:dxf>
          </x14:cfRule>
          <xm:sqref>H863</xm:sqref>
        </x14:conditionalFormatting>
        <x14:conditionalFormatting xmlns:xm="http://schemas.microsoft.com/office/excel/2006/main">
          <x14:cfRule type="containsText" priority="100" operator="containsText" id="{B6177AF3-FD98-4CEC-B1BE-82A260007AEC}">
            <xm:f>NOT(ISERROR(SEARCH($K$2,H862)))</xm:f>
            <xm:f>$K$2</xm:f>
            <x14:dxf>
              <font>
                <b val="0"/>
                <i val="0"/>
                <color rgb="FFFF0000"/>
              </font>
              <numFmt numFmtId="30" formatCode="@"/>
              <fill>
                <patternFill patternType="none">
                  <bgColor auto="1"/>
                </patternFill>
              </fill>
            </x14:dxf>
          </x14:cfRule>
          <xm:sqref>H862</xm:sqref>
        </x14:conditionalFormatting>
        <x14:conditionalFormatting xmlns:xm="http://schemas.microsoft.com/office/excel/2006/main">
          <x14:cfRule type="containsText" priority="97" operator="containsText" id="{56D71EA8-F940-4429-ABDE-0D6BE7A3CC15}">
            <xm:f>NOT(ISERROR(SEARCH($K$2,H906)))</xm:f>
            <xm:f>$K$2</xm:f>
            <x14:dxf>
              <font>
                <b val="0"/>
                <i val="0"/>
                <color rgb="FFFF0000"/>
              </font>
              <numFmt numFmtId="30" formatCode="@"/>
              <fill>
                <patternFill patternType="none">
                  <bgColor auto="1"/>
                </patternFill>
              </fill>
            </x14:dxf>
          </x14:cfRule>
          <xm:sqref>H906:H907 H917</xm:sqref>
        </x14:conditionalFormatting>
        <x14:conditionalFormatting xmlns:xm="http://schemas.microsoft.com/office/excel/2006/main">
          <x14:cfRule type="containsText" priority="94" operator="containsText" id="{6F73BE21-12C7-46B7-81AF-FA2A8902050D}">
            <xm:f>NOT(ISERROR(SEARCH($K$2,H908)))</xm:f>
            <xm:f>$K$2</xm:f>
            <x14:dxf>
              <font>
                <b val="0"/>
                <i val="0"/>
                <color rgb="FFFF0000"/>
              </font>
              <numFmt numFmtId="30" formatCode="@"/>
              <fill>
                <patternFill patternType="none">
                  <bgColor auto="1"/>
                </patternFill>
              </fill>
            </x14:dxf>
          </x14:cfRule>
          <xm:sqref>H908:H912</xm:sqref>
        </x14:conditionalFormatting>
        <x14:conditionalFormatting xmlns:xm="http://schemas.microsoft.com/office/excel/2006/main">
          <x14:cfRule type="containsText" priority="93" operator="containsText" id="{37654D0A-4B00-4D9C-A38E-E65E91D5EFF9}">
            <xm:f>NOT(ISERROR(SEARCH($K$2,H914)))</xm:f>
            <xm:f>$K$2</xm:f>
            <x14:dxf>
              <font>
                <b val="0"/>
                <i val="0"/>
                <color rgb="FFFF0000"/>
              </font>
              <numFmt numFmtId="30" formatCode="@"/>
              <fill>
                <patternFill patternType="none">
                  <bgColor auto="1"/>
                </patternFill>
              </fill>
            </x14:dxf>
          </x14:cfRule>
          <xm:sqref>H914</xm:sqref>
        </x14:conditionalFormatting>
        <x14:conditionalFormatting xmlns:xm="http://schemas.microsoft.com/office/excel/2006/main">
          <x14:cfRule type="containsText" priority="92" operator="containsText" id="{15667AC3-D684-4FE1-B160-32DC52EBE92A}">
            <xm:f>NOT(ISERROR(SEARCH($K$2,H913)))</xm:f>
            <xm:f>$K$2</xm:f>
            <x14:dxf>
              <font>
                <b val="0"/>
                <i val="0"/>
                <color rgb="FFFF0000"/>
              </font>
              <numFmt numFmtId="30" formatCode="@"/>
              <fill>
                <patternFill patternType="none">
                  <bgColor auto="1"/>
                </patternFill>
              </fill>
            </x14:dxf>
          </x14:cfRule>
          <xm:sqref>H913</xm:sqref>
        </x14:conditionalFormatting>
        <x14:conditionalFormatting xmlns:xm="http://schemas.microsoft.com/office/excel/2006/main">
          <x14:cfRule type="containsText" priority="91" operator="containsText" id="{1F7A231F-6623-42B5-9967-F9E6DB45A396}">
            <xm:f>NOT(ISERROR(SEARCH($K$2,H918)))</xm:f>
            <xm:f>$K$2</xm:f>
            <x14:dxf>
              <font>
                <b val="0"/>
                <i val="0"/>
                <color rgb="FFFF0000"/>
              </font>
              <numFmt numFmtId="30" formatCode="@"/>
              <fill>
                <patternFill patternType="none">
                  <bgColor auto="1"/>
                </patternFill>
              </fill>
            </x14:dxf>
          </x14:cfRule>
          <xm:sqref>H918:H920</xm:sqref>
        </x14:conditionalFormatting>
        <x14:conditionalFormatting xmlns:xm="http://schemas.microsoft.com/office/excel/2006/main">
          <x14:cfRule type="containsText" priority="90" operator="containsText" id="{2178B2E1-C0CE-45ED-839A-CAB2ADFF3C7F}">
            <xm:f>NOT(ISERROR(SEARCH($K$2,H848)))</xm:f>
            <xm:f>$K$2</xm:f>
            <x14:dxf>
              <font>
                <b val="0"/>
                <i val="0"/>
                <color rgb="FFFF0000"/>
              </font>
              <numFmt numFmtId="30" formatCode="@"/>
              <fill>
                <patternFill patternType="none">
                  <bgColor auto="1"/>
                </patternFill>
              </fill>
            </x14:dxf>
          </x14:cfRule>
          <xm:sqref>H848</xm:sqref>
        </x14:conditionalFormatting>
        <x14:conditionalFormatting xmlns:xm="http://schemas.microsoft.com/office/excel/2006/main">
          <x14:cfRule type="containsText" priority="89" operator="containsText" id="{3353D76A-A8B0-4DB3-BBF1-E60C205D059A}">
            <xm:f>NOT(ISERROR(SEARCH($K$2,H915)))</xm:f>
            <xm:f>$K$2</xm:f>
            <x14:dxf>
              <font>
                <b val="0"/>
                <i val="0"/>
                <color rgb="FFFF0000"/>
              </font>
              <numFmt numFmtId="30" formatCode="@"/>
              <fill>
                <patternFill patternType="none">
                  <bgColor auto="1"/>
                </patternFill>
              </fill>
            </x14:dxf>
          </x14:cfRule>
          <xm:sqref>H915</xm:sqref>
        </x14:conditionalFormatting>
        <x14:conditionalFormatting xmlns:xm="http://schemas.microsoft.com/office/excel/2006/main">
          <x14:cfRule type="containsText" priority="88" operator="containsText" id="{CA789073-2C64-490E-A9E7-94730A86C5B1}">
            <xm:f>NOT(ISERROR(SEARCH($K$2,H916)))</xm:f>
            <xm:f>$K$2</xm:f>
            <x14:dxf>
              <font>
                <b val="0"/>
                <i val="0"/>
                <color rgb="FFFF0000"/>
              </font>
              <numFmt numFmtId="30" formatCode="@"/>
              <fill>
                <patternFill patternType="none">
                  <bgColor auto="1"/>
                </patternFill>
              </fill>
            </x14:dxf>
          </x14:cfRule>
          <xm:sqref>H916:H920</xm:sqref>
        </x14:conditionalFormatting>
        <x14:conditionalFormatting xmlns:xm="http://schemas.microsoft.com/office/excel/2006/main">
          <x14:cfRule type="containsText" priority="87" operator="containsText" id="{9A7CF58D-72E2-48A4-A4F1-B3F538617E0F}">
            <xm:f>NOT(ISERROR(SEARCH($K$2,H921)))</xm:f>
            <xm:f>$K$2</xm:f>
            <x14:dxf>
              <font>
                <b val="0"/>
                <i val="0"/>
                <color rgb="FFFF0000"/>
              </font>
              <numFmt numFmtId="30" formatCode="@"/>
              <fill>
                <patternFill patternType="none">
                  <bgColor auto="1"/>
                </patternFill>
              </fill>
            </x14:dxf>
          </x14:cfRule>
          <xm:sqref>H921</xm:sqref>
        </x14:conditionalFormatting>
        <x14:conditionalFormatting xmlns:xm="http://schemas.microsoft.com/office/excel/2006/main">
          <x14:cfRule type="containsText" priority="86" operator="containsText" id="{C6DB030D-5ADD-4EE5-B460-4978172CAD3F}">
            <xm:f>NOT(ISERROR(SEARCH($K$2,H921)))</xm:f>
            <xm:f>$K$2</xm:f>
            <x14:dxf>
              <font>
                <b val="0"/>
                <i val="0"/>
                <color rgb="FFFF0000"/>
              </font>
              <numFmt numFmtId="30" formatCode="@"/>
              <fill>
                <patternFill patternType="none">
                  <bgColor auto="1"/>
                </patternFill>
              </fill>
            </x14:dxf>
          </x14:cfRule>
          <xm:sqref>H921</xm:sqref>
        </x14:conditionalFormatting>
        <x14:conditionalFormatting xmlns:xm="http://schemas.microsoft.com/office/excel/2006/main">
          <x14:cfRule type="containsText" priority="85" operator="containsText" id="{CDE3DE27-8054-4978-9FE4-E3C27656F018}">
            <xm:f>NOT(ISERROR(SEARCH($K$2,H922)))</xm:f>
            <xm:f>$K$2</xm:f>
            <x14:dxf>
              <font>
                <b val="0"/>
                <i val="0"/>
                <color rgb="FFFF0000"/>
              </font>
              <numFmt numFmtId="30" formatCode="@"/>
              <fill>
                <patternFill patternType="none">
                  <bgColor auto="1"/>
                </patternFill>
              </fill>
            </x14:dxf>
          </x14:cfRule>
          <xm:sqref>H922:H925</xm:sqref>
        </x14:conditionalFormatting>
        <x14:conditionalFormatting xmlns:xm="http://schemas.microsoft.com/office/excel/2006/main">
          <x14:cfRule type="containsText" priority="84" operator="containsText" id="{BB3FF116-7CE9-466C-B99C-96337976C8C1}">
            <xm:f>NOT(ISERROR(SEARCH($K$2,H922)))</xm:f>
            <xm:f>$K$2</xm:f>
            <x14:dxf>
              <font>
                <b val="0"/>
                <i val="0"/>
                <color rgb="FFFF0000"/>
              </font>
              <numFmt numFmtId="30" formatCode="@"/>
              <fill>
                <patternFill patternType="none">
                  <bgColor auto="1"/>
                </patternFill>
              </fill>
            </x14:dxf>
          </x14:cfRule>
          <xm:sqref>H922:H925</xm:sqref>
        </x14:conditionalFormatting>
        <x14:conditionalFormatting xmlns:xm="http://schemas.microsoft.com/office/excel/2006/main">
          <x14:cfRule type="containsText" priority="83" operator="containsText" id="{3518928B-C923-4AD0-807B-43988FA2C312}">
            <xm:f>NOT(ISERROR(SEARCH($K$2,H927)))</xm:f>
            <xm:f>$K$2</xm:f>
            <x14:dxf>
              <font>
                <b val="0"/>
                <i val="0"/>
                <color rgb="FFFF0000"/>
              </font>
              <numFmt numFmtId="30" formatCode="@"/>
              <fill>
                <patternFill patternType="none">
                  <bgColor auto="1"/>
                </patternFill>
              </fill>
            </x14:dxf>
          </x14:cfRule>
          <xm:sqref>H927</xm:sqref>
        </x14:conditionalFormatting>
        <x14:conditionalFormatting xmlns:xm="http://schemas.microsoft.com/office/excel/2006/main">
          <x14:cfRule type="containsText" priority="82" operator="containsText" id="{3833D8D9-A14F-4187-892F-B1D4AF1B5D48}">
            <xm:f>NOT(ISERROR(SEARCH($K$2,H927)))</xm:f>
            <xm:f>$K$2</xm:f>
            <x14:dxf>
              <font>
                <b val="0"/>
                <i val="0"/>
                <color rgb="FFFF0000"/>
              </font>
              <numFmt numFmtId="30" formatCode="@"/>
              <fill>
                <patternFill patternType="none">
                  <bgColor auto="1"/>
                </patternFill>
              </fill>
            </x14:dxf>
          </x14:cfRule>
          <xm:sqref>H927</xm:sqref>
        </x14:conditionalFormatting>
        <x14:conditionalFormatting xmlns:xm="http://schemas.microsoft.com/office/excel/2006/main">
          <x14:cfRule type="containsText" priority="67" operator="containsText" id="{D301ABA2-F16E-42B8-BBAB-7F21EEF008C3}">
            <xm:f>NOT(ISERROR(SEARCH($K$2,H937)))</xm:f>
            <xm:f>$K$2</xm:f>
            <x14:dxf>
              <font>
                <b val="0"/>
                <i val="0"/>
                <color rgb="FFFF0000"/>
              </font>
              <numFmt numFmtId="30" formatCode="@"/>
              <fill>
                <patternFill patternType="none">
                  <bgColor auto="1"/>
                </patternFill>
              </fill>
            </x14:dxf>
          </x14:cfRule>
          <xm:sqref>H937</xm:sqref>
        </x14:conditionalFormatting>
        <x14:conditionalFormatting xmlns:xm="http://schemas.microsoft.com/office/excel/2006/main">
          <x14:cfRule type="containsText" priority="76" operator="containsText" id="{CC0878C7-72F8-4A45-B74D-721E025D9C20}">
            <xm:f>NOT(ISERROR(SEARCH($K$2,H932)))</xm:f>
            <xm:f>$K$2</xm:f>
            <x14:dxf>
              <font>
                <b val="0"/>
                <i val="0"/>
                <color rgb="FFFF0000"/>
              </font>
              <numFmt numFmtId="30" formatCode="@"/>
              <fill>
                <patternFill patternType="none">
                  <bgColor auto="1"/>
                </patternFill>
              </fill>
            </x14:dxf>
          </x14:cfRule>
          <xm:sqref>H932</xm:sqref>
        </x14:conditionalFormatting>
        <x14:conditionalFormatting xmlns:xm="http://schemas.microsoft.com/office/excel/2006/main">
          <x14:cfRule type="containsText" priority="77" operator="containsText" id="{A779A7B6-6EDD-451A-981A-02441EBE85C6}">
            <xm:f>NOT(ISERROR(SEARCH($K$2,H932)))</xm:f>
            <xm:f>$K$2</xm:f>
            <x14:dxf>
              <font>
                <b val="0"/>
                <i val="0"/>
                <color rgb="FFFF0000"/>
              </font>
              <numFmt numFmtId="30" formatCode="@"/>
              <fill>
                <patternFill patternType="none">
                  <bgColor auto="1"/>
                </patternFill>
              </fill>
            </x14:dxf>
          </x14:cfRule>
          <xm:sqref>H932</xm:sqref>
        </x14:conditionalFormatting>
        <x14:conditionalFormatting xmlns:xm="http://schemas.microsoft.com/office/excel/2006/main">
          <x14:cfRule type="containsText" priority="64" operator="containsText" id="{5807F4AD-4A3A-414B-B7F4-B2BB98A5C864}">
            <xm:f>NOT(ISERROR(SEARCH($K$2,H938)))</xm:f>
            <xm:f>$K$2</xm:f>
            <x14:dxf>
              <font>
                <b val="0"/>
                <i val="0"/>
                <color rgb="FFFF0000"/>
              </font>
              <numFmt numFmtId="30" formatCode="@"/>
              <fill>
                <patternFill patternType="none">
                  <bgColor auto="1"/>
                </patternFill>
              </fill>
            </x14:dxf>
          </x14:cfRule>
          <xm:sqref>H938:H943</xm:sqref>
        </x14:conditionalFormatting>
        <x14:conditionalFormatting xmlns:xm="http://schemas.microsoft.com/office/excel/2006/main">
          <x14:cfRule type="containsText" priority="75" operator="containsText" id="{54487037-85C1-48DE-B611-85A87FC1246F}">
            <xm:f>NOT(ISERROR(SEARCH($K$2,H933)))</xm:f>
            <xm:f>$K$2</xm:f>
            <x14:dxf>
              <font>
                <b val="0"/>
                <i val="0"/>
                <color rgb="FFFF0000"/>
              </font>
              <numFmt numFmtId="30" formatCode="@"/>
              <fill>
                <patternFill patternType="none">
                  <bgColor auto="1"/>
                </patternFill>
              </fill>
            </x14:dxf>
          </x14:cfRule>
          <xm:sqref>H933</xm:sqref>
        </x14:conditionalFormatting>
        <x14:conditionalFormatting xmlns:xm="http://schemas.microsoft.com/office/excel/2006/main">
          <x14:cfRule type="containsText" priority="74" operator="containsText" id="{9BB3BA5A-D4C0-4CFB-AFE0-FE8715D8E1F7}">
            <xm:f>NOT(ISERROR(SEARCH($K$2,H933)))</xm:f>
            <xm:f>$K$2</xm:f>
            <x14:dxf>
              <font>
                <b val="0"/>
                <i val="0"/>
                <color rgb="FFFF0000"/>
              </font>
              <numFmt numFmtId="30" formatCode="@"/>
              <fill>
                <patternFill patternType="none">
                  <bgColor auto="1"/>
                </patternFill>
              </fill>
            </x14:dxf>
          </x14:cfRule>
          <xm:sqref>H933</xm:sqref>
        </x14:conditionalFormatting>
        <x14:conditionalFormatting xmlns:xm="http://schemas.microsoft.com/office/excel/2006/main">
          <x14:cfRule type="containsText" priority="73" operator="containsText" id="{7A4D29CC-903D-4BD1-84A4-D2D4730F6759}">
            <xm:f>NOT(ISERROR(SEARCH($K$2,H934)))</xm:f>
            <xm:f>$K$2</xm:f>
            <x14:dxf>
              <font>
                <b val="0"/>
                <i val="0"/>
                <color rgb="FFFF0000"/>
              </font>
              <numFmt numFmtId="30" formatCode="@"/>
              <fill>
                <patternFill patternType="none">
                  <bgColor auto="1"/>
                </patternFill>
              </fill>
            </x14:dxf>
          </x14:cfRule>
          <xm:sqref>H934</xm:sqref>
        </x14:conditionalFormatting>
        <x14:conditionalFormatting xmlns:xm="http://schemas.microsoft.com/office/excel/2006/main">
          <x14:cfRule type="containsText" priority="72" operator="containsText" id="{DD9F3F52-4A80-442A-9FCA-9BEB5E653FF7}">
            <xm:f>NOT(ISERROR(SEARCH($K$2,H934)))</xm:f>
            <xm:f>$K$2</xm:f>
            <x14:dxf>
              <font>
                <b val="0"/>
                <i val="0"/>
                <color rgb="FFFF0000"/>
              </font>
              <numFmt numFmtId="30" formatCode="@"/>
              <fill>
                <patternFill patternType="none">
                  <bgColor auto="1"/>
                </patternFill>
              </fill>
            </x14:dxf>
          </x14:cfRule>
          <xm:sqref>H934</xm:sqref>
        </x14:conditionalFormatting>
        <x14:conditionalFormatting xmlns:xm="http://schemas.microsoft.com/office/excel/2006/main">
          <x14:cfRule type="containsText" priority="71" operator="containsText" id="{9A35E03A-6260-419F-8BC3-B7B9B0745424}">
            <xm:f>NOT(ISERROR(SEARCH($K$2,H935)))</xm:f>
            <xm:f>$K$2</xm:f>
            <x14:dxf>
              <font>
                <b val="0"/>
                <i val="0"/>
                <color rgb="FFFF0000"/>
              </font>
              <numFmt numFmtId="30" formatCode="@"/>
              <fill>
                <patternFill patternType="none">
                  <bgColor auto="1"/>
                </patternFill>
              </fill>
            </x14:dxf>
          </x14:cfRule>
          <xm:sqref>H935</xm:sqref>
        </x14:conditionalFormatting>
        <x14:conditionalFormatting xmlns:xm="http://schemas.microsoft.com/office/excel/2006/main">
          <x14:cfRule type="containsText" priority="70" operator="containsText" id="{CB59BC7C-EE48-4FEF-A98D-2A02587E2E71}">
            <xm:f>NOT(ISERROR(SEARCH($K$2,H935)))</xm:f>
            <xm:f>$K$2</xm:f>
            <x14:dxf>
              <font>
                <b val="0"/>
                <i val="0"/>
                <color rgb="FFFF0000"/>
              </font>
              <numFmt numFmtId="30" formatCode="@"/>
              <fill>
                <patternFill patternType="none">
                  <bgColor auto="1"/>
                </patternFill>
              </fill>
            </x14:dxf>
          </x14:cfRule>
          <xm:sqref>H935</xm:sqref>
        </x14:conditionalFormatting>
        <x14:conditionalFormatting xmlns:xm="http://schemas.microsoft.com/office/excel/2006/main">
          <x14:cfRule type="containsText" priority="69" operator="containsText" id="{26B9EA61-CBC6-453D-B476-26D2CCD3760F}">
            <xm:f>NOT(ISERROR(SEARCH($K$2,H936)))</xm:f>
            <xm:f>$K$2</xm:f>
            <x14:dxf>
              <font>
                <b val="0"/>
                <i val="0"/>
                <color rgb="FFFF0000"/>
              </font>
              <numFmt numFmtId="30" formatCode="@"/>
              <fill>
                <patternFill patternType="none">
                  <bgColor auto="1"/>
                </patternFill>
              </fill>
            </x14:dxf>
          </x14:cfRule>
          <xm:sqref>H936</xm:sqref>
        </x14:conditionalFormatting>
        <x14:conditionalFormatting xmlns:xm="http://schemas.microsoft.com/office/excel/2006/main">
          <x14:cfRule type="containsText" priority="68" operator="containsText" id="{0F94E644-4F15-4CC7-A20E-F7D775DBC7B9}">
            <xm:f>NOT(ISERROR(SEARCH($K$2,H936)))</xm:f>
            <xm:f>$K$2</xm:f>
            <x14:dxf>
              <font>
                <b val="0"/>
                <i val="0"/>
                <color rgb="FFFF0000"/>
              </font>
              <numFmt numFmtId="30" formatCode="@"/>
              <fill>
                <patternFill patternType="none">
                  <bgColor auto="1"/>
                </patternFill>
              </fill>
            </x14:dxf>
          </x14:cfRule>
          <xm:sqref>H936</xm:sqref>
        </x14:conditionalFormatting>
        <x14:conditionalFormatting xmlns:xm="http://schemas.microsoft.com/office/excel/2006/main">
          <x14:cfRule type="containsText" priority="66" operator="containsText" id="{CAA7602F-EBE0-4CE4-BF7E-910E10E2C696}">
            <xm:f>NOT(ISERROR(SEARCH($K$2,H937)))</xm:f>
            <xm:f>$K$2</xm:f>
            <x14:dxf>
              <font>
                <b val="0"/>
                <i val="0"/>
                <color rgb="FFFF0000"/>
              </font>
              <numFmt numFmtId="30" formatCode="@"/>
              <fill>
                <patternFill patternType="none">
                  <bgColor auto="1"/>
                </patternFill>
              </fill>
            </x14:dxf>
          </x14:cfRule>
          <xm:sqref>H937</xm:sqref>
        </x14:conditionalFormatting>
        <x14:conditionalFormatting xmlns:xm="http://schemas.microsoft.com/office/excel/2006/main">
          <x14:cfRule type="containsText" priority="65" operator="containsText" id="{2D53F6FE-842D-4DB4-A4BE-C8FCC5E0454D}">
            <xm:f>NOT(ISERROR(SEARCH($K$2,H938)))</xm:f>
            <xm:f>$K$2</xm:f>
            <x14:dxf>
              <font>
                <b val="0"/>
                <i val="0"/>
                <color rgb="FFFF0000"/>
              </font>
              <numFmt numFmtId="30" formatCode="@"/>
              <fill>
                <patternFill patternType="none">
                  <bgColor auto="1"/>
                </patternFill>
              </fill>
            </x14:dxf>
          </x14:cfRule>
          <xm:sqref>H938:H943</xm:sqref>
        </x14:conditionalFormatting>
        <x14:conditionalFormatting xmlns:xm="http://schemas.microsoft.com/office/excel/2006/main">
          <x14:cfRule type="containsText" priority="62" operator="containsText" id="{4FB119A5-3E9B-43F5-B4A8-9DDE4F478690}">
            <xm:f>NOT(ISERROR(SEARCH($K$2,H931)))</xm:f>
            <xm:f>$K$2</xm:f>
            <x14:dxf>
              <font>
                <b val="0"/>
                <i val="0"/>
                <color rgb="FFFF0000"/>
              </font>
              <numFmt numFmtId="30" formatCode="@"/>
              <fill>
                <patternFill patternType="none">
                  <bgColor auto="1"/>
                </patternFill>
              </fill>
            </x14:dxf>
          </x14:cfRule>
          <xm:sqref>H931</xm:sqref>
        </x14:conditionalFormatting>
        <x14:conditionalFormatting xmlns:xm="http://schemas.microsoft.com/office/excel/2006/main">
          <x14:cfRule type="containsText" priority="63" operator="containsText" id="{F67EB9F5-4BF4-4B7C-94CA-9B8A80CC2C05}">
            <xm:f>NOT(ISERROR(SEARCH($K$2,H931)))</xm:f>
            <xm:f>$K$2</xm:f>
            <x14:dxf>
              <font>
                <b val="0"/>
                <i val="0"/>
                <color rgb="FFFF0000"/>
              </font>
              <numFmt numFmtId="30" formatCode="@"/>
              <fill>
                <patternFill patternType="none">
                  <bgColor auto="1"/>
                </patternFill>
              </fill>
            </x14:dxf>
          </x14:cfRule>
          <xm:sqref>H931</xm:sqref>
        </x14:conditionalFormatting>
        <x14:conditionalFormatting xmlns:xm="http://schemas.microsoft.com/office/excel/2006/main">
          <x14:cfRule type="containsText" priority="60" operator="containsText" id="{D7F57B14-91F5-442B-82A1-75D8115D90CE}">
            <xm:f>NOT(ISERROR(SEARCH($K$2,H930)))</xm:f>
            <xm:f>$K$2</xm:f>
            <x14:dxf>
              <font>
                <b val="0"/>
                <i val="0"/>
                <color rgb="FFFF0000"/>
              </font>
              <numFmt numFmtId="30" formatCode="@"/>
              <fill>
                <patternFill patternType="none">
                  <bgColor auto="1"/>
                </patternFill>
              </fill>
            </x14:dxf>
          </x14:cfRule>
          <xm:sqref>H930</xm:sqref>
        </x14:conditionalFormatting>
        <x14:conditionalFormatting xmlns:xm="http://schemas.microsoft.com/office/excel/2006/main">
          <x14:cfRule type="containsText" priority="61" operator="containsText" id="{2C6D22DE-0371-4FAA-AFCC-E321E4DEBC09}">
            <xm:f>NOT(ISERROR(SEARCH($K$2,H930)))</xm:f>
            <xm:f>$K$2</xm:f>
            <x14:dxf>
              <font>
                <b val="0"/>
                <i val="0"/>
                <color rgb="FFFF0000"/>
              </font>
              <numFmt numFmtId="30" formatCode="@"/>
              <fill>
                <patternFill patternType="none">
                  <bgColor auto="1"/>
                </patternFill>
              </fill>
            </x14:dxf>
          </x14:cfRule>
          <xm:sqref>H930</xm:sqref>
        </x14:conditionalFormatting>
        <x14:conditionalFormatting xmlns:xm="http://schemas.microsoft.com/office/excel/2006/main">
          <x14:cfRule type="containsText" priority="58" operator="containsText" id="{C7D4830C-AF53-4F5C-8EEE-402A804FCE1C}">
            <xm:f>NOT(ISERROR(SEARCH($K$2,H929)))</xm:f>
            <xm:f>$K$2</xm:f>
            <x14:dxf>
              <font>
                <b val="0"/>
                <i val="0"/>
                <color rgb="FFFF0000"/>
              </font>
              <numFmt numFmtId="30" formatCode="@"/>
              <fill>
                <patternFill patternType="none">
                  <bgColor auto="1"/>
                </patternFill>
              </fill>
            </x14:dxf>
          </x14:cfRule>
          <xm:sqref>H929</xm:sqref>
        </x14:conditionalFormatting>
        <x14:conditionalFormatting xmlns:xm="http://schemas.microsoft.com/office/excel/2006/main">
          <x14:cfRule type="containsText" priority="59" operator="containsText" id="{9BE01ADF-09CE-40DD-B232-C3E7BD82A784}">
            <xm:f>NOT(ISERROR(SEARCH($K$2,H929)))</xm:f>
            <xm:f>$K$2</xm:f>
            <x14:dxf>
              <font>
                <b val="0"/>
                <i val="0"/>
                <color rgb="FFFF0000"/>
              </font>
              <numFmt numFmtId="30" formatCode="@"/>
              <fill>
                <patternFill patternType="none">
                  <bgColor auto="1"/>
                </patternFill>
              </fill>
            </x14:dxf>
          </x14:cfRule>
          <xm:sqref>H929</xm:sqref>
        </x14:conditionalFormatting>
        <x14:conditionalFormatting xmlns:xm="http://schemas.microsoft.com/office/excel/2006/main">
          <x14:cfRule type="containsText" priority="57" operator="containsText" id="{9D1C3FE0-B7CA-4D50-AEF6-14D4DBC16E0B}">
            <xm:f>NOT(ISERROR(SEARCH($K$2,H928)))</xm:f>
            <xm:f>$K$2</xm:f>
            <x14:dxf>
              <font>
                <b val="0"/>
                <i val="0"/>
                <color rgb="FFFF0000"/>
              </font>
              <numFmt numFmtId="30" formatCode="@"/>
              <fill>
                <patternFill patternType="none">
                  <bgColor auto="1"/>
                </patternFill>
              </fill>
            </x14:dxf>
          </x14:cfRule>
          <xm:sqref>H928</xm:sqref>
        </x14:conditionalFormatting>
        <x14:conditionalFormatting xmlns:xm="http://schemas.microsoft.com/office/excel/2006/main">
          <x14:cfRule type="containsText" priority="56" operator="containsText" id="{E901EFD9-4A17-493B-BE28-E728A40963CE}">
            <xm:f>NOT(ISERROR(SEARCH($K$2,H928)))</xm:f>
            <xm:f>$K$2</xm:f>
            <x14:dxf>
              <font>
                <b val="0"/>
                <i val="0"/>
                <color rgb="FFFF0000"/>
              </font>
              <numFmt numFmtId="30" formatCode="@"/>
              <fill>
                <patternFill patternType="none">
                  <bgColor auto="1"/>
                </patternFill>
              </fill>
            </x14:dxf>
          </x14:cfRule>
          <xm:sqref>H928</xm:sqref>
        </x14:conditionalFormatting>
        <x14:conditionalFormatting xmlns:xm="http://schemas.microsoft.com/office/excel/2006/main">
          <x14:cfRule type="containsText" priority="55" operator="containsText" id="{C5CF8733-9896-4CF0-9F20-F0A97E888D6F}">
            <xm:f>NOT(ISERROR(SEARCH($K$2,H926)))</xm:f>
            <xm:f>$K$2</xm:f>
            <x14:dxf>
              <font>
                <b val="0"/>
                <i val="0"/>
                <color rgb="FFFF0000"/>
              </font>
              <numFmt numFmtId="30" formatCode="@"/>
              <fill>
                <patternFill patternType="none">
                  <bgColor auto="1"/>
                </patternFill>
              </fill>
            </x14:dxf>
          </x14:cfRule>
          <xm:sqref>H926</xm:sqref>
        </x14:conditionalFormatting>
        <x14:conditionalFormatting xmlns:xm="http://schemas.microsoft.com/office/excel/2006/main">
          <x14:cfRule type="containsText" priority="54" operator="containsText" id="{A3C9503B-F914-4539-A6C9-61B26730F4AF}">
            <xm:f>NOT(ISERROR(SEARCH($K$2,H926)))</xm:f>
            <xm:f>$K$2</xm:f>
            <x14:dxf>
              <font>
                <b val="0"/>
                <i val="0"/>
                <color rgb="FFFF0000"/>
              </font>
              <numFmt numFmtId="30" formatCode="@"/>
              <fill>
                <patternFill patternType="none">
                  <bgColor auto="1"/>
                </patternFill>
              </fill>
            </x14:dxf>
          </x14:cfRule>
          <xm:sqref>H926</xm:sqref>
        </x14:conditionalFormatting>
        <x14:conditionalFormatting xmlns:xm="http://schemas.microsoft.com/office/excel/2006/main">
          <x14:cfRule type="containsText" priority="53" operator="containsText" id="{6594B448-77ED-4C31-BC75-955B6CC5BABC}">
            <xm:f>NOT(ISERROR(SEARCH($K$2,H948)))</xm:f>
            <xm:f>$K$2</xm:f>
            <x14:dxf>
              <font>
                <b val="0"/>
                <i val="0"/>
                <color rgb="FFFF0000"/>
              </font>
              <numFmt numFmtId="30" formatCode="@"/>
              <fill>
                <patternFill patternType="none">
                  <bgColor auto="1"/>
                </patternFill>
              </fill>
            </x14:dxf>
          </x14:cfRule>
          <xm:sqref>H948 H976:H977 H982:H983</xm:sqref>
        </x14:conditionalFormatting>
        <x14:conditionalFormatting xmlns:xm="http://schemas.microsoft.com/office/excel/2006/main">
          <x14:cfRule type="containsText" priority="51" operator="containsText" id="{9F70E2ED-12B4-42CB-9F19-DC288F699E39}">
            <xm:f>NOT(ISERROR(SEARCH($K$2,H949)))</xm:f>
            <xm:f>$K$2</xm:f>
            <x14:dxf>
              <font>
                <b val="0"/>
                <i val="0"/>
                <color rgb="FFFF0000"/>
              </font>
              <numFmt numFmtId="30" formatCode="@"/>
              <fill>
                <patternFill patternType="none">
                  <bgColor auto="1"/>
                </patternFill>
              </fill>
            </x14:dxf>
          </x14:cfRule>
          <xm:sqref>H949:H973</xm:sqref>
        </x14:conditionalFormatting>
        <x14:conditionalFormatting xmlns:xm="http://schemas.microsoft.com/office/excel/2006/main">
          <x14:cfRule type="containsText" priority="48" operator="containsText" id="{E1C247DA-8DF7-4F04-BFA9-41C0D232BD1E}">
            <xm:f>NOT(ISERROR(SEARCH($K$2,H978)))</xm:f>
            <xm:f>$K$2</xm:f>
            <x14:dxf>
              <font>
                <b val="0"/>
                <i val="0"/>
                <color rgb="FFFF0000"/>
              </font>
              <numFmt numFmtId="30" formatCode="@"/>
              <fill>
                <patternFill patternType="none">
                  <bgColor auto="1"/>
                </patternFill>
              </fill>
            </x14:dxf>
          </x14:cfRule>
          <xm:sqref>H978:H981</xm:sqref>
        </x14:conditionalFormatting>
        <x14:conditionalFormatting xmlns:xm="http://schemas.microsoft.com/office/excel/2006/main">
          <x14:cfRule type="containsText" priority="43" operator="containsText" id="{0760F674-E05C-4CD3-87EE-82FD3D7A1542}">
            <xm:f>NOT(ISERROR(SEARCH($K$2,H984)))</xm:f>
            <xm:f>$K$2</xm:f>
            <x14:dxf>
              <font>
                <b val="0"/>
                <i val="0"/>
                <color rgb="FFFF0000"/>
              </font>
              <numFmt numFmtId="30" formatCode="@"/>
              <fill>
                <patternFill patternType="none">
                  <bgColor auto="1"/>
                </patternFill>
              </fill>
            </x14:dxf>
          </x14:cfRule>
          <xm:sqref>H984:H992</xm:sqref>
        </x14:conditionalFormatting>
        <x14:conditionalFormatting xmlns:xm="http://schemas.microsoft.com/office/excel/2006/main">
          <x14:cfRule type="containsText" priority="40" operator="containsText" id="{46E0792E-94D6-454E-834D-75926B50ACA2}">
            <xm:f>NOT(ISERROR(SEARCH($K$2,H994)))</xm:f>
            <xm:f>$K$2</xm:f>
            <x14:dxf>
              <font>
                <b val="0"/>
                <i val="0"/>
                <color rgb="FFFF0000"/>
              </font>
              <numFmt numFmtId="30" formatCode="@"/>
              <fill>
                <patternFill patternType="none">
                  <bgColor auto="1"/>
                </patternFill>
              </fill>
            </x14:dxf>
          </x14:cfRule>
          <xm:sqref>H994</xm:sqref>
        </x14:conditionalFormatting>
        <x14:conditionalFormatting xmlns:xm="http://schemas.microsoft.com/office/excel/2006/main">
          <x14:cfRule type="containsText" priority="39" operator="containsText" id="{C790B794-9EE8-40B0-8861-7F24FB6A91BB}">
            <xm:f>NOT(ISERROR(SEARCH($K$2,H993)))</xm:f>
            <xm:f>$K$2</xm:f>
            <x14:dxf>
              <font>
                <b val="0"/>
                <i val="0"/>
                <color rgb="FFFF0000"/>
              </font>
              <numFmt numFmtId="30" formatCode="@"/>
              <fill>
                <patternFill patternType="none">
                  <bgColor auto="1"/>
                </patternFill>
              </fill>
            </x14:dxf>
          </x14:cfRule>
          <xm:sqref>H993</xm:sqref>
        </x14:conditionalFormatting>
        <x14:conditionalFormatting xmlns:xm="http://schemas.microsoft.com/office/excel/2006/main">
          <x14:cfRule type="containsText" priority="37" operator="containsText" id="{3D5F0ED9-A842-4A49-AEB9-A7B09A51482C}">
            <xm:f>NOT(ISERROR(SEARCH($K$2,H995)))</xm:f>
            <xm:f>$K$2</xm:f>
            <x14:dxf>
              <font>
                <b val="0"/>
                <i val="0"/>
                <color rgb="FFFF0000"/>
              </font>
              <numFmt numFmtId="30" formatCode="@"/>
              <fill>
                <patternFill patternType="none">
                  <bgColor auto="1"/>
                </patternFill>
              </fill>
            </x14:dxf>
          </x14:cfRule>
          <xm:sqref>H995:H997</xm:sqref>
        </x14:conditionalFormatting>
        <x14:conditionalFormatting xmlns:xm="http://schemas.microsoft.com/office/excel/2006/main">
          <x14:cfRule type="containsText" priority="36" operator="containsText" id="{46D26FA6-F4BA-4829-BF6E-59F416357A46}">
            <xm:f>NOT(ISERROR(SEARCH($K$2,H998)))</xm:f>
            <xm:f>$K$2</xm:f>
            <x14:dxf>
              <font>
                <b val="0"/>
                <i val="0"/>
                <color rgb="FFFF0000"/>
              </font>
              <numFmt numFmtId="30" formatCode="@"/>
              <fill>
                <patternFill patternType="none">
                  <bgColor auto="1"/>
                </patternFill>
              </fill>
            </x14:dxf>
          </x14:cfRule>
          <xm:sqref>H998</xm:sqref>
        </x14:conditionalFormatting>
        <x14:conditionalFormatting xmlns:xm="http://schemas.microsoft.com/office/excel/2006/main">
          <x14:cfRule type="containsText" priority="35" operator="containsText" id="{1C89A3D7-8487-4A89-AB78-07D7BCA75A75}">
            <xm:f>NOT(ISERROR(SEARCH($K$2,H999)))</xm:f>
            <xm:f>$K$2</xm:f>
            <x14:dxf>
              <font>
                <b val="0"/>
                <i val="0"/>
                <color rgb="FFFF0000"/>
              </font>
              <numFmt numFmtId="30" formatCode="@"/>
              <fill>
                <patternFill patternType="none">
                  <bgColor auto="1"/>
                </patternFill>
              </fill>
            </x14:dxf>
          </x14:cfRule>
          <xm:sqref>H999</xm:sqref>
        </x14:conditionalFormatting>
        <x14:conditionalFormatting xmlns:xm="http://schemas.microsoft.com/office/excel/2006/main">
          <x14:cfRule type="containsText" priority="34" operator="containsText" id="{8C88266A-1545-425F-8956-90BB6406B3C5}">
            <xm:f>NOT(ISERROR(SEARCH($K$2,H1000)))</xm:f>
            <xm:f>$K$2</xm:f>
            <x14:dxf>
              <font>
                <b val="0"/>
                <i val="0"/>
                <color rgb="FFFF0000"/>
              </font>
              <numFmt numFmtId="30" formatCode="@"/>
              <fill>
                <patternFill patternType="none">
                  <bgColor auto="1"/>
                </patternFill>
              </fill>
            </x14:dxf>
          </x14:cfRule>
          <xm:sqref>H1000:H1010</xm:sqref>
        </x14:conditionalFormatting>
        <x14:conditionalFormatting xmlns:xm="http://schemas.microsoft.com/office/excel/2006/main">
          <x14:cfRule type="containsText" priority="29" operator="containsText" id="{19920853-5493-4D93-B7A8-F769A00E4478}">
            <xm:f>NOT(ISERROR(SEARCH($K$2,H1032)))</xm:f>
            <xm:f>$K$2</xm:f>
            <x14:dxf>
              <font>
                <b val="0"/>
                <i val="0"/>
                <color rgb="FFFF0000"/>
              </font>
              <numFmt numFmtId="30" formatCode="@"/>
              <fill>
                <patternFill patternType="none">
                  <bgColor auto="1"/>
                </patternFill>
              </fill>
            </x14:dxf>
          </x14:cfRule>
          <xm:sqref>H1032</xm:sqref>
        </x14:conditionalFormatting>
        <x14:conditionalFormatting xmlns:xm="http://schemas.microsoft.com/office/excel/2006/main">
          <x14:cfRule type="containsText" priority="27" operator="containsText" id="{8AA2F00A-81B5-41AA-B33C-4420834ECFBD}">
            <xm:f>NOT(ISERROR(SEARCH($K$2,H1031)))</xm:f>
            <xm:f>$K$2</xm:f>
            <x14:dxf>
              <font>
                <b val="0"/>
                <i val="0"/>
                <color rgb="FFFF0000"/>
              </font>
              <numFmt numFmtId="30" formatCode="@"/>
              <fill>
                <patternFill patternType="none">
                  <bgColor auto="1"/>
                </patternFill>
              </fill>
            </x14:dxf>
          </x14:cfRule>
          <xm:sqref>H1031</xm:sqref>
        </x14:conditionalFormatting>
        <x14:conditionalFormatting xmlns:xm="http://schemas.microsoft.com/office/excel/2006/main">
          <x14:cfRule type="containsText" priority="26" operator="containsText" id="{F224035F-9453-49F6-BEFA-3031B92570ED}">
            <xm:f>NOT(ISERROR(SEARCH($K$2,H1033)))</xm:f>
            <xm:f>$K$2</xm:f>
            <x14:dxf>
              <font>
                <b val="0"/>
                <i val="0"/>
                <color rgb="FFFF0000"/>
              </font>
              <numFmt numFmtId="30" formatCode="@"/>
              <fill>
                <patternFill patternType="none">
                  <bgColor auto="1"/>
                </patternFill>
              </fill>
            </x14:dxf>
          </x14:cfRule>
          <xm:sqref>H1033</xm:sqref>
        </x14:conditionalFormatting>
        <x14:conditionalFormatting xmlns:xm="http://schemas.microsoft.com/office/excel/2006/main">
          <x14:cfRule type="containsText" priority="20" operator="containsText" id="{DA98DCFD-3A54-4857-A3DA-63E1EB9EE367}">
            <xm:f>NOT(ISERROR(SEARCH($K$2,H1052)))</xm:f>
            <xm:f>$K$2</xm:f>
            <x14:dxf>
              <font>
                <b val="0"/>
                <i val="0"/>
                <color rgb="FFFF0000"/>
              </font>
              <numFmt numFmtId="30" formatCode="@"/>
              <fill>
                <patternFill patternType="none">
                  <bgColor auto="1"/>
                </patternFill>
              </fill>
            </x14:dxf>
          </x14:cfRule>
          <xm:sqref>H1052:H1053 H1084 H1088:H1089 H1055 H1101:H1122</xm:sqref>
        </x14:conditionalFormatting>
        <x14:conditionalFormatting xmlns:xm="http://schemas.microsoft.com/office/excel/2006/main">
          <x14:cfRule type="containsText" priority="19" operator="containsText" id="{BB33ED62-A52D-47D3-A824-D5599E8DC2DF}">
            <xm:f>NOT(ISERROR(SEARCH($K$2,H1052)))</xm:f>
            <xm:f>$K$2</xm:f>
            <x14:dxf>
              <font>
                <b val="0"/>
                <i val="0"/>
                <color rgb="FFFF0000"/>
              </font>
              <numFmt numFmtId="30" formatCode="@"/>
              <fill>
                <patternFill patternType="none">
                  <bgColor auto="1"/>
                </patternFill>
              </fill>
            </x14:dxf>
          </x14:cfRule>
          <xm:sqref>H1052</xm:sqref>
        </x14:conditionalFormatting>
        <x14:conditionalFormatting xmlns:xm="http://schemas.microsoft.com/office/excel/2006/main">
          <x14:cfRule type="containsText" priority="18" operator="containsText" id="{FB5EC969-7CF1-4D2C-B68D-2F7C92189E4A}">
            <xm:f>NOT(ISERROR(SEARCH($K$2,H1066)))</xm:f>
            <xm:f>$K$2</xm:f>
            <x14:dxf>
              <font>
                <b val="0"/>
                <i val="0"/>
                <color rgb="FFFF0000"/>
              </font>
              <numFmt numFmtId="30" formatCode="@"/>
              <fill>
                <patternFill patternType="none">
                  <bgColor auto="1"/>
                </patternFill>
              </fill>
            </x14:dxf>
          </x14:cfRule>
          <xm:sqref>H1066:H1067</xm:sqref>
        </x14:conditionalFormatting>
        <x14:conditionalFormatting xmlns:xm="http://schemas.microsoft.com/office/excel/2006/main">
          <x14:cfRule type="containsText" priority="17" operator="containsText" id="{B57AE32B-EE0B-4CEE-AE8D-6BD286FA52AF}">
            <xm:f>NOT(ISERROR(SEARCH($K$2,H1056)))</xm:f>
            <xm:f>$K$2</xm:f>
            <x14:dxf>
              <font>
                <b val="0"/>
                <i val="0"/>
                <color rgb="FFFF0000"/>
              </font>
              <numFmt numFmtId="30" formatCode="@"/>
              <fill>
                <patternFill patternType="none">
                  <bgColor auto="1"/>
                </patternFill>
              </fill>
            </x14:dxf>
          </x14:cfRule>
          <xm:sqref>H1056:H1065</xm:sqref>
        </x14:conditionalFormatting>
        <x14:conditionalFormatting xmlns:xm="http://schemas.microsoft.com/office/excel/2006/main">
          <x14:cfRule type="containsText" priority="16" operator="containsText" id="{C832FCB9-5D74-4891-8687-5CEB35E56E2A}">
            <xm:f>NOT(ISERROR(SEARCH($K$2,H1070)))</xm:f>
            <xm:f>$K$2</xm:f>
            <x14:dxf>
              <font>
                <b val="0"/>
                <i val="0"/>
                <color rgb="FFFF0000"/>
              </font>
              <numFmt numFmtId="30" formatCode="@"/>
              <fill>
                <patternFill patternType="none">
                  <bgColor auto="1"/>
                </patternFill>
              </fill>
            </x14:dxf>
          </x14:cfRule>
          <xm:sqref>H1070</xm:sqref>
        </x14:conditionalFormatting>
        <x14:conditionalFormatting xmlns:xm="http://schemas.microsoft.com/office/excel/2006/main">
          <x14:cfRule type="containsText" priority="14" operator="containsText" id="{13D21F19-9DD4-4F7F-9F32-859C69D9D751}">
            <xm:f>NOT(ISERROR(SEARCH($K$2,H1068)))</xm:f>
            <xm:f>$K$2</xm:f>
            <x14:dxf>
              <font>
                <b val="0"/>
                <i val="0"/>
                <color rgb="FFFF0000"/>
              </font>
              <numFmt numFmtId="30" formatCode="@"/>
              <fill>
                <patternFill patternType="none">
                  <bgColor auto="1"/>
                </patternFill>
              </fill>
            </x14:dxf>
          </x14:cfRule>
          <xm:sqref>H1068:H1069</xm:sqref>
        </x14:conditionalFormatting>
        <x14:conditionalFormatting xmlns:xm="http://schemas.microsoft.com/office/excel/2006/main">
          <x14:cfRule type="containsText" priority="13" operator="containsText" id="{5D81667E-6D58-4BDD-8668-BA5B95785C39}">
            <xm:f>NOT(ISERROR(SEARCH($K$2,H1071)))</xm:f>
            <xm:f>$K$2</xm:f>
            <x14:dxf>
              <font>
                <b val="0"/>
                <i val="0"/>
                <color rgb="FFFF0000"/>
              </font>
              <numFmt numFmtId="30" formatCode="@"/>
              <fill>
                <patternFill patternType="none">
                  <bgColor auto="1"/>
                </patternFill>
              </fill>
            </x14:dxf>
          </x14:cfRule>
          <xm:sqref>H1071:H1076</xm:sqref>
        </x14:conditionalFormatting>
        <x14:conditionalFormatting xmlns:xm="http://schemas.microsoft.com/office/excel/2006/main">
          <x14:cfRule type="containsText" priority="10" operator="containsText" id="{3999DE31-3C67-4123-8953-A0F770DC4230}">
            <xm:f>NOT(ISERROR(SEARCH($K$2,H1078)))</xm:f>
            <xm:f>$K$2</xm:f>
            <x14:dxf>
              <font>
                <b val="0"/>
                <i val="0"/>
                <color rgb="FFFF0000"/>
              </font>
              <numFmt numFmtId="30" formatCode="@"/>
              <fill>
                <patternFill patternType="none">
                  <bgColor auto="1"/>
                </patternFill>
              </fill>
            </x14:dxf>
          </x14:cfRule>
          <xm:sqref>H1078:H1083</xm:sqref>
        </x14:conditionalFormatting>
        <x14:conditionalFormatting xmlns:xm="http://schemas.microsoft.com/office/excel/2006/main">
          <x14:cfRule type="containsText" priority="8" operator="containsText" id="{1BC815E9-4CF8-4114-8055-C2E8D47AF22A}">
            <xm:f>NOT(ISERROR(SEARCH($K$2,H1085)))</xm:f>
            <xm:f>$K$2</xm:f>
            <x14:dxf>
              <font>
                <b val="0"/>
                <i val="0"/>
                <color rgb="FFFF0000"/>
              </font>
              <numFmt numFmtId="30" formatCode="@"/>
              <fill>
                <patternFill patternType="none">
                  <bgColor auto="1"/>
                </patternFill>
              </fill>
            </x14:dxf>
          </x14:cfRule>
          <xm:sqref>H1085:H1087</xm:sqref>
        </x14:conditionalFormatting>
        <x14:conditionalFormatting xmlns:xm="http://schemas.microsoft.com/office/excel/2006/main">
          <x14:cfRule type="containsText" priority="7" operator="containsText" id="{768E2726-E972-4814-9D06-F30D83E8B5C0}">
            <xm:f>NOT(ISERROR(SEARCH($K$2,H1077)))</xm:f>
            <xm:f>$K$2</xm:f>
            <x14:dxf>
              <font>
                <b val="0"/>
                <i val="0"/>
                <color rgb="FFFF0000"/>
              </font>
              <numFmt numFmtId="30" formatCode="@"/>
              <fill>
                <patternFill patternType="none">
                  <bgColor auto="1"/>
                </patternFill>
              </fill>
            </x14:dxf>
          </x14:cfRule>
          <xm:sqref>H1077</xm:sqref>
        </x14:conditionalFormatting>
        <x14:conditionalFormatting xmlns:xm="http://schemas.microsoft.com/office/excel/2006/main">
          <x14:cfRule type="containsText" priority="6" operator="containsText" id="{A6C3EAB9-AA4C-4D07-8732-B90D9666BFD5}">
            <xm:f>NOT(ISERROR(SEARCH($K$2,H1095)))</xm:f>
            <xm:f>$K$2</xm:f>
            <x14:dxf>
              <font>
                <b val="0"/>
                <i val="0"/>
                <color rgb="FFFF0000"/>
              </font>
              <numFmt numFmtId="30" formatCode="@"/>
              <fill>
                <patternFill patternType="none">
                  <bgColor auto="1"/>
                </patternFill>
              </fill>
            </x14:dxf>
          </x14:cfRule>
          <xm:sqref>H1123:H1127 H1095:H1100</xm:sqref>
        </x14:conditionalFormatting>
        <x14:conditionalFormatting xmlns:xm="http://schemas.microsoft.com/office/excel/2006/main">
          <x14:cfRule type="containsText" priority="5" operator="containsText" id="{306F11A3-1793-43EB-81EF-B985341EC11B}">
            <xm:f>NOT(ISERROR(SEARCH($K$2,H1090)))</xm:f>
            <xm:f>$K$2</xm:f>
            <x14:dxf>
              <font>
                <b val="0"/>
                <i val="0"/>
                <color rgb="FFFF0000"/>
              </font>
              <numFmt numFmtId="30" formatCode="@"/>
              <fill>
                <patternFill patternType="none">
                  <bgColor auto="1"/>
                </patternFill>
              </fill>
            </x14:dxf>
          </x14:cfRule>
          <xm:sqref>H1090 H1092</xm:sqref>
        </x14:conditionalFormatting>
        <x14:conditionalFormatting xmlns:xm="http://schemas.microsoft.com/office/excel/2006/main">
          <x14:cfRule type="containsText" priority="4" operator="containsText" id="{E047FFD6-E411-4A4E-A5B8-16F45CF76F56}">
            <xm:f>NOT(ISERROR(SEARCH($K$2,H1093)))</xm:f>
            <xm:f>$K$2</xm:f>
            <x14:dxf>
              <font>
                <b val="0"/>
                <i val="0"/>
                <color rgb="FFFF0000"/>
              </font>
              <numFmt numFmtId="30" formatCode="@"/>
              <fill>
                <patternFill patternType="none">
                  <bgColor auto="1"/>
                </patternFill>
              </fill>
            </x14:dxf>
          </x14:cfRule>
          <xm:sqref>H1093</xm:sqref>
        </x14:conditionalFormatting>
        <x14:conditionalFormatting xmlns:xm="http://schemas.microsoft.com/office/excel/2006/main">
          <x14:cfRule type="containsText" priority="3" operator="containsText" id="{7DE1A792-5208-4F5F-B0E7-995A1C462EFE}">
            <xm:f>NOT(ISERROR(SEARCH($K$2,H1094)))</xm:f>
            <xm:f>$K$2</xm:f>
            <x14:dxf>
              <font>
                <b val="0"/>
                <i val="0"/>
                <color rgb="FFFF0000"/>
              </font>
              <numFmt numFmtId="30" formatCode="@"/>
              <fill>
                <patternFill patternType="none">
                  <bgColor auto="1"/>
                </patternFill>
              </fill>
            </x14:dxf>
          </x14:cfRule>
          <xm:sqref>H1094</xm:sqref>
        </x14:conditionalFormatting>
        <x14:conditionalFormatting xmlns:xm="http://schemas.microsoft.com/office/excel/2006/main">
          <x14:cfRule type="containsText" priority="2" operator="containsText" id="{41A21292-7F2A-4767-949E-84EC8F17D8FF}">
            <xm:f>NOT(ISERROR(SEARCH($K$2,H1091)))</xm:f>
            <xm:f>$K$2</xm:f>
            <x14:dxf>
              <font>
                <b val="0"/>
                <i val="0"/>
                <color rgb="FFFF0000"/>
              </font>
              <numFmt numFmtId="30" formatCode="@"/>
              <fill>
                <patternFill patternType="none">
                  <bgColor auto="1"/>
                </patternFill>
              </fill>
            </x14:dxf>
          </x14:cfRule>
          <xm:sqref>H1091</xm:sqref>
        </x14:conditionalFormatting>
        <x14:conditionalFormatting xmlns:xm="http://schemas.microsoft.com/office/excel/2006/main">
          <x14:cfRule type="containsText" priority="1" operator="containsText" id="{F759EB83-F9DA-4C86-872B-0F5EE935F147}">
            <xm:f>NOT(ISERROR(SEARCH($K$2,H1054)))</xm:f>
            <xm:f>$K$2</xm:f>
            <x14:dxf>
              <font>
                <b val="0"/>
                <i val="0"/>
                <color rgb="FFFF0000"/>
              </font>
              <numFmt numFmtId="30" formatCode="@"/>
              <fill>
                <patternFill patternType="none">
                  <bgColor auto="1"/>
                </patternFill>
              </fill>
            </x14:dxf>
          </x14:cfRule>
          <xm:sqref>H1054</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AAE7A-7892-44D7-A159-BC870B4347B6}">
  <dimension ref="A1"/>
  <sheetViews>
    <sheetView tabSelected="1" workbookViewId="0"/>
  </sheetViews>
  <sheetFormatPr defaultRowHeight="14.5"/>
  <sheetData/>
  <pageMargins left="0.7" right="0.7" top="0.75" bottom="0.75" header="0.3" footer="0.3"/>
</worksheet>
</file>

<file path=docMetadata/LabelInfo.xml><?xml version="1.0" encoding="utf-8"?>
<clbl:labelList xmlns:clbl="http://schemas.microsoft.com/office/2020/mipLabelMetadata">
  <clbl:label id="{8bb759f6-5337-4dc5-b19b-e74b6da11f8f}" enabled="1" method="Standard" siteId="{41ff26dc-250f-4b13-8981-739be8610c21}"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76</vt:i4>
      </vt:variant>
      <vt:variant>
        <vt:lpstr>Named Ranges</vt:lpstr>
      </vt:variant>
      <vt:variant>
        <vt:i4>1</vt:i4>
      </vt:variant>
    </vt:vector>
  </HeadingPairs>
  <TitlesOfParts>
    <vt:vector size="77" baseType="lpstr">
      <vt:lpstr>W S</vt:lpstr>
      <vt:lpstr>01D</vt:lpstr>
      <vt:lpstr>01N</vt:lpstr>
      <vt:lpstr>02D</vt:lpstr>
      <vt:lpstr>02N</vt:lpstr>
      <vt:lpstr>03D</vt:lpstr>
      <vt:lpstr>03N</vt:lpstr>
      <vt:lpstr>04D</vt:lpstr>
      <vt:lpstr>04N</vt:lpstr>
      <vt:lpstr>05D</vt:lpstr>
      <vt:lpstr>05N</vt:lpstr>
      <vt:lpstr>06D</vt:lpstr>
      <vt:lpstr>06N</vt:lpstr>
      <vt:lpstr>07D</vt:lpstr>
      <vt:lpstr>07N</vt:lpstr>
      <vt:lpstr>08D</vt:lpstr>
      <vt:lpstr>08N</vt:lpstr>
      <vt:lpstr>09D</vt:lpstr>
      <vt:lpstr>09N</vt:lpstr>
      <vt:lpstr>10D</vt:lpstr>
      <vt:lpstr>10N</vt:lpstr>
      <vt:lpstr>11D</vt:lpstr>
      <vt:lpstr>11N</vt:lpstr>
      <vt:lpstr>12D</vt:lpstr>
      <vt:lpstr>12N</vt:lpstr>
      <vt:lpstr>13D</vt:lpstr>
      <vt:lpstr>13N</vt:lpstr>
      <vt:lpstr>14D</vt:lpstr>
      <vt:lpstr>14N</vt:lpstr>
      <vt:lpstr>15D</vt:lpstr>
      <vt:lpstr>15N</vt:lpstr>
      <vt:lpstr>16D</vt:lpstr>
      <vt:lpstr>16N</vt:lpstr>
      <vt:lpstr>17D</vt:lpstr>
      <vt:lpstr>17N</vt:lpstr>
      <vt:lpstr>18D</vt:lpstr>
      <vt:lpstr>18N</vt:lpstr>
      <vt:lpstr>19D</vt:lpstr>
      <vt:lpstr>19N</vt:lpstr>
      <vt:lpstr>20D</vt:lpstr>
      <vt:lpstr>20N</vt:lpstr>
      <vt:lpstr>21D</vt:lpstr>
      <vt:lpstr>21N</vt:lpstr>
      <vt:lpstr>22D</vt:lpstr>
      <vt:lpstr>22N</vt:lpstr>
      <vt:lpstr>23D</vt:lpstr>
      <vt:lpstr>23N</vt:lpstr>
      <vt:lpstr>24D</vt:lpstr>
      <vt:lpstr>24N</vt:lpstr>
      <vt:lpstr>25D</vt:lpstr>
      <vt:lpstr>25N</vt:lpstr>
      <vt:lpstr>26D</vt:lpstr>
      <vt:lpstr>26N</vt:lpstr>
      <vt:lpstr>27D</vt:lpstr>
      <vt:lpstr>27N</vt:lpstr>
      <vt:lpstr>28D</vt:lpstr>
      <vt:lpstr>28N</vt:lpstr>
      <vt:lpstr>29D</vt:lpstr>
      <vt:lpstr>29N</vt:lpstr>
      <vt:lpstr>30D</vt:lpstr>
      <vt:lpstr>30N</vt:lpstr>
      <vt:lpstr>31D</vt:lpstr>
      <vt:lpstr>31N</vt:lpstr>
      <vt:lpstr>Agua</vt:lpstr>
      <vt:lpstr>AGORA</vt:lpstr>
      <vt:lpstr>CIERRE</vt:lpstr>
      <vt:lpstr>Trip Action CLBC</vt:lpstr>
      <vt:lpstr>Estados</vt:lpstr>
      <vt:lpstr>PERDIDAS</vt:lpstr>
      <vt:lpstr>FORMATO</vt:lpstr>
      <vt:lpstr>Guias</vt:lpstr>
      <vt:lpstr>Patrones</vt:lpstr>
      <vt:lpstr>Proceso</vt:lpstr>
      <vt:lpstr>Sheet1</vt:lpstr>
      <vt:lpstr>Señales</vt:lpstr>
      <vt:lpstr>Sheet2</vt:lpstr>
      <vt:lpstr>'W 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Denisse Ayala</dc:creator>
  <cp:lastModifiedBy>Alex Perez</cp:lastModifiedBy>
  <dcterms:created xsi:type="dcterms:W3CDTF">2024-01-02T13:33:58Z</dcterms:created>
  <dcterms:modified xsi:type="dcterms:W3CDTF">2024-02-26T11:54:10Z</dcterms:modified>
</cp:coreProperties>
</file>